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V:\air\monitoring\Ozone Tracking App\MyApplication\app\shiny\"/>
    </mc:Choice>
  </mc:AlternateContent>
  <xr:revisionPtr revIDLastSave="0" documentId="13_ncr:1_{34A3EFC5-961A-467D-BF45-F44DDBAB1B36}" xr6:coauthVersionLast="47" xr6:coauthVersionMax="47" xr10:uidLastSave="{00000000-0000-0000-0000-000000000000}"/>
  <bookViews>
    <workbookView xWindow="-120" yWindow="-120" windowWidth="29040" windowHeight="15840" tabRatio="889" xr2:uid="{00000000-000D-0000-FFFF-FFFF00000000}"/>
  </bookViews>
  <sheets>
    <sheet name="8Hr Rpt" sheetId="47" r:id="rId1"/>
    <sheet name="NY-8Hr" sheetId="32" r:id="rId2"/>
    <sheet name="DailyMax" sheetId="66" r:id="rId3"/>
    <sheet name="8hr&gt;65" sheetId="35" r:id="rId4"/>
    <sheet name="8hr&gt;70" sheetId="50" r:id="rId5"/>
    <sheet name="8hr&gt;75" sheetId="34" r:id="rId6"/>
    <sheet name="8hr&gt;84" sheetId="36" r:id="rId7"/>
    <sheet name="Season" sheetId="45" r:id="rId8"/>
    <sheet name="Historic" sheetId="49" r:id="rId9"/>
    <sheet name="Past-Seasons" sheetId="38" r:id="rId10"/>
    <sheet name="O3-8hr" sheetId="19" r:id="rId11"/>
    <sheet name="Sites" sheetId="11" r:id="rId12"/>
    <sheet name="Area" sheetId="26" r:id="rId13"/>
    <sheet name="Source" sheetId="54" r:id="rId14"/>
    <sheet name="checks" sheetId="20" r:id="rId15"/>
    <sheet name="data_inv" sheetId="51" r:id="rId16"/>
    <sheet name="8hrMX" sheetId="64" r:id="rId17"/>
    <sheet name="DV8r" sheetId="65" r:id="rId18"/>
  </sheets>
  <externalReferences>
    <externalReference r:id="rId19"/>
    <externalReference r:id="rId20"/>
  </externalReferences>
  <definedNames>
    <definedName name="_xlnm._FilterDatabase" localSheetId="8" hidden="1">Historic!#REF!</definedName>
    <definedName name="_xlnm.Extract" localSheetId="8">Historic!#REF!</definedName>
    <definedName name="_xlnm.Print_Area" localSheetId="0">'8Hr Rpt'!$B$2:$L$41</definedName>
    <definedName name="_xlnm.Print_Area" localSheetId="1">'NY-8Hr'!$E$1:$Q$30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5" i="47" l="1"/>
  <c r="J35" i="47"/>
  <c r="V35" i="47"/>
  <c r="I35" i="47"/>
  <c r="L35" i="47" l="1"/>
  <c r="G32" i="47" l="1" a="1"/>
  <c r="G32" i="47" s="1"/>
  <c r="F32" i="47" a="1"/>
  <c r="F32" i="47" s="1"/>
  <c r="F11" i="47" a="1"/>
  <c r="F11" i="47" s="1"/>
  <c r="P29" i="32"/>
  <c r="O29" i="32"/>
  <c r="P5" i="32" l="1"/>
  <c r="P6" i="32"/>
  <c r="P7" i="32"/>
  <c r="P8" i="32"/>
  <c r="P9" i="32"/>
  <c r="P10" i="32"/>
  <c r="P11" i="32"/>
  <c r="P12" i="32"/>
  <c r="P13" i="32"/>
  <c r="P14" i="32"/>
  <c r="P15" i="32"/>
  <c r="P16" i="32"/>
  <c r="P17" i="32"/>
  <c r="P18" i="32"/>
  <c r="P19" i="32"/>
  <c r="P20" i="32"/>
  <c r="P21" i="32"/>
  <c r="P22" i="32"/>
  <c r="P23" i="32"/>
  <c r="P24" i="32"/>
  <c r="P25" i="32"/>
  <c r="P26" i="32"/>
  <c r="P27" i="32"/>
  <c r="P28" i="32"/>
  <c r="P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4" i="32"/>
  <c r="M29" i="32" l="1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4" i="32"/>
  <c r="I5" i="32"/>
  <c r="I6" i="32"/>
  <c r="I7" i="32"/>
  <c r="I8" i="32"/>
  <c r="I9" i="32"/>
  <c r="I10" i="32"/>
  <c r="I11" i="32"/>
  <c r="I12" i="32"/>
  <c r="I13" i="32"/>
  <c r="I14" i="32"/>
  <c r="I15" i="32"/>
  <c r="I16" i="32"/>
  <c r="I17" i="32"/>
  <c r="I18" i="32"/>
  <c r="I19" i="32"/>
  <c r="I20" i="32"/>
  <c r="I21" i="32"/>
  <c r="I22" i="32"/>
  <c r="I23" i="32"/>
  <c r="I24" i="32"/>
  <c r="I25" i="32"/>
  <c r="I26" i="32"/>
  <c r="I27" i="32"/>
  <c r="I28" i="32"/>
  <c r="I29" i="32"/>
  <c r="I4" i="32"/>
  <c r="H5" i="32"/>
  <c r="H6" i="32"/>
  <c r="H7" i="32"/>
  <c r="H8" i="32"/>
  <c r="H9" i="32"/>
  <c r="H10" i="32"/>
  <c r="H11" i="32"/>
  <c r="H12" i="32"/>
  <c r="H13" i="32"/>
  <c r="H14" i="32"/>
  <c r="H15" i="32"/>
  <c r="H16" i="32"/>
  <c r="H17" i="32"/>
  <c r="H18" i="32"/>
  <c r="H19" i="32"/>
  <c r="H20" i="32"/>
  <c r="H21" i="32"/>
  <c r="H22" i="32"/>
  <c r="H23" i="32"/>
  <c r="H24" i="32"/>
  <c r="H25" i="32"/>
  <c r="H26" i="32"/>
  <c r="H27" i="32"/>
  <c r="H28" i="32"/>
  <c r="H29" i="32"/>
  <c r="H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4" i="32"/>
  <c r="B5" i="66" l="1"/>
  <c r="C5" i="66"/>
  <c r="F5" i="66" s="1"/>
  <c r="D5" i="66"/>
  <c r="E5" i="66"/>
  <c r="G5" i="66"/>
  <c r="B6" i="66"/>
  <c r="C6" i="66"/>
  <c r="F6" i="66" s="1"/>
  <c r="D6" i="66"/>
  <c r="E6" i="66"/>
  <c r="G6" i="66"/>
  <c r="B7" i="66"/>
  <c r="C7" i="66"/>
  <c r="F7" i="66" s="1"/>
  <c r="D7" i="66"/>
  <c r="E7" i="66"/>
  <c r="G7" i="66"/>
  <c r="B8" i="66"/>
  <c r="C8" i="66"/>
  <c r="F8" i="66" s="1"/>
  <c r="D8" i="66"/>
  <c r="E8" i="66"/>
  <c r="G8" i="66"/>
  <c r="B9" i="66"/>
  <c r="C9" i="66"/>
  <c r="F9" i="66" s="1"/>
  <c r="D9" i="66"/>
  <c r="E9" i="66"/>
  <c r="G9" i="66"/>
  <c r="B10" i="66"/>
  <c r="C10" i="66"/>
  <c r="F10" i="66" s="1"/>
  <c r="D10" i="66"/>
  <c r="E10" i="66"/>
  <c r="G10" i="66"/>
  <c r="B11" i="66"/>
  <c r="C11" i="66"/>
  <c r="F11" i="66" s="1"/>
  <c r="D11" i="66"/>
  <c r="E11" i="66"/>
  <c r="G11" i="66"/>
  <c r="B12" i="66"/>
  <c r="C12" i="66"/>
  <c r="F12" i="66" s="1"/>
  <c r="D12" i="66"/>
  <c r="E12" i="66"/>
  <c r="G12" i="66"/>
  <c r="B13" i="66"/>
  <c r="C13" i="66"/>
  <c r="F13" i="66" s="1"/>
  <c r="D13" i="66"/>
  <c r="E13" i="66"/>
  <c r="G13" i="66"/>
  <c r="B14" i="66"/>
  <c r="C14" i="66"/>
  <c r="F14" i="66" s="1"/>
  <c r="D14" i="66"/>
  <c r="E14" i="66"/>
  <c r="G14" i="66"/>
  <c r="B15" i="66"/>
  <c r="C15" i="66"/>
  <c r="F15" i="66" s="1"/>
  <c r="D15" i="66"/>
  <c r="E15" i="66"/>
  <c r="G15" i="66"/>
  <c r="B16" i="66"/>
  <c r="C16" i="66"/>
  <c r="F16" i="66" s="1"/>
  <c r="D16" i="66"/>
  <c r="E16" i="66"/>
  <c r="G16" i="66"/>
  <c r="B17" i="66"/>
  <c r="C17" i="66"/>
  <c r="F17" i="66" s="1"/>
  <c r="D17" i="66"/>
  <c r="E17" i="66"/>
  <c r="G17" i="66"/>
  <c r="B18" i="66"/>
  <c r="C18" i="66"/>
  <c r="F18" i="66" s="1"/>
  <c r="D18" i="66"/>
  <c r="E18" i="66"/>
  <c r="G18" i="66"/>
  <c r="B19" i="66"/>
  <c r="C19" i="66"/>
  <c r="F19" i="66" s="1"/>
  <c r="D19" i="66"/>
  <c r="E19" i="66"/>
  <c r="G19" i="66"/>
  <c r="B20" i="66"/>
  <c r="C20" i="66"/>
  <c r="F20" i="66" s="1"/>
  <c r="D20" i="66"/>
  <c r="E20" i="66"/>
  <c r="G20" i="66"/>
  <c r="B21" i="66"/>
  <c r="C21" i="66"/>
  <c r="F21" i="66" s="1"/>
  <c r="D21" i="66"/>
  <c r="E21" i="66"/>
  <c r="G21" i="66"/>
  <c r="B22" i="66"/>
  <c r="C22" i="66"/>
  <c r="F22" i="66" s="1"/>
  <c r="D22" i="66"/>
  <c r="E22" i="66"/>
  <c r="G22" i="66"/>
  <c r="B23" i="66"/>
  <c r="C23" i="66"/>
  <c r="F23" i="66" s="1"/>
  <c r="D23" i="66"/>
  <c r="E23" i="66"/>
  <c r="G23" i="66"/>
  <c r="B24" i="66"/>
  <c r="C24" i="66"/>
  <c r="F24" i="66" s="1"/>
  <c r="D24" i="66"/>
  <c r="E24" i="66"/>
  <c r="G24" i="66"/>
  <c r="B25" i="66"/>
  <c r="C25" i="66"/>
  <c r="F25" i="66" s="1"/>
  <c r="D25" i="66"/>
  <c r="E25" i="66"/>
  <c r="G25" i="66"/>
  <c r="B26" i="66"/>
  <c r="C26" i="66"/>
  <c r="F26" i="66" s="1"/>
  <c r="D26" i="66"/>
  <c r="E26" i="66"/>
  <c r="G26" i="66"/>
  <c r="B27" i="66"/>
  <c r="C27" i="66"/>
  <c r="F27" i="66" s="1"/>
  <c r="D27" i="66"/>
  <c r="E27" i="66"/>
  <c r="G27" i="66"/>
  <c r="B28" i="66"/>
  <c r="C28" i="66"/>
  <c r="F28" i="66" s="1"/>
  <c r="D28" i="66"/>
  <c r="E28" i="66"/>
  <c r="G28" i="66"/>
  <c r="B29" i="66"/>
  <c r="C29" i="66"/>
  <c r="F29" i="66" s="1"/>
  <c r="D29" i="66"/>
  <c r="E29" i="66"/>
  <c r="G29" i="66"/>
  <c r="B30" i="66"/>
  <c r="C30" i="66"/>
  <c r="F30" i="66" s="1"/>
  <c r="D30" i="66"/>
  <c r="E30" i="66"/>
  <c r="G30" i="66"/>
  <c r="H31" i="66"/>
  <c r="I31" i="66"/>
  <c r="J31" i="66"/>
  <c r="K31" i="66"/>
  <c r="L31" i="66"/>
  <c r="M31" i="66"/>
  <c r="N31" i="66"/>
  <c r="O31" i="66"/>
  <c r="P31" i="66"/>
  <c r="Q31" i="66"/>
  <c r="R31" i="66"/>
  <c r="S31" i="66"/>
  <c r="T31" i="66"/>
  <c r="U31" i="66"/>
  <c r="V31" i="66"/>
  <c r="W31" i="66"/>
  <c r="X31" i="66"/>
  <c r="Y31" i="66"/>
  <c r="Z31" i="66"/>
  <c r="AA31" i="66"/>
  <c r="AB31" i="66"/>
  <c r="AC31" i="66"/>
  <c r="AD31" i="66"/>
  <c r="AE31" i="66"/>
  <c r="AF31" i="66"/>
  <c r="AG31" i="66"/>
  <c r="AH31" i="66"/>
  <c r="AI31" i="66"/>
  <c r="AJ31" i="66"/>
  <c r="AK31" i="66"/>
  <c r="AL31" i="66"/>
  <c r="AM31" i="66"/>
  <c r="AN31" i="66"/>
  <c r="AO31" i="66"/>
  <c r="AP31" i="66"/>
  <c r="AQ31" i="66"/>
  <c r="AR31" i="66"/>
  <c r="AS31" i="66"/>
  <c r="AT31" i="66"/>
  <c r="AU31" i="66"/>
  <c r="AV31" i="66"/>
  <c r="AW31" i="66"/>
  <c r="AX31" i="66"/>
  <c r="AY31" i="66"/>
  <c r="AZ31" i="66"/>
  <c r="BA31" i="66"/>
  <c r="BB31" i="66"/>
  <c r="BC31" i="66"/>
  <c r="BD31" i="66"/>
  <c r="BE31" i="66"/>
  <c r="BF31" i="66"/>
  <c r="BG31" i="66"/>
  <c r="BH31" i="66"/>
  <c r="BI31" i="66"/>
  <c r="BJ31" i="66"/>
  <c r="BK31" i="66"/>
  <c r="BL31" i="66"/>
  <c r="BM31" i="66"/>
  <c r="BN31" i="66"/>
  <c r="BO31" i="66"/>
  <c r="BP31" i="66"/>
  <c r="BQ31" i="66"/>
  <c r="BR31" i="66"/>
  <c r="BS31" i="66"/>
  <c r="BT31" i="66"/>
  <c r="BU31" i="66"/>
  <c r="BV31" i="66"/>
  <c r="BW31" i="66"/>
  <c r="BX31" i="66"/>
  <c r="BY31" i="66"/>
  <c r="BZ31" i="66"/>
  <c r="CA31" i="66"/>
  <c r="CB31" i="66"/>
  <c r="CC31" i="66"/>
  <c r="CD31" i="66"/>
  <c r="CE31" i="66"/>
  <c r="CF31" i="66"/>
  <c r="CG31" i="66"/>
  <c r="CH31" i="66"/>
  <c r="CI31" i="66"/>
  <c r="CJ31" i="66"/>
  <c r="CK31" i="66"/>
  <c r="CL31" i="66"/>
  <c r="CM31" i="66"/>
  <c r="CN31" i="66"/>
  <c r="CO31" i="66"/>
  <c r="CP31" i="66"/>
  <c r="CQ31" i="66"/>
  <c r="CR31" i="66"/>
  <c r="CS31" i="66"/>
  <c r="CT31" i="66"/>
  <c r="CU31" i="66"/>
  <c r="CV31" i="66"/>
  <c r="CW31" i="66"/>
  <c r="CX31" i="66"/>
  <c r="CY31" i="66"/>
  <c r="CZ31" i="66"/>
  <c r="DA31" i="66"/>
  <c r="DB31" i="66"/>
  <c r="DC31" i="66"/>
  <c r="DD31" i="66"/>
  <c r="DE31" i="66"/>
  <c r="DF31" i="66"/>
  <c r="DG31" i="66"/>
  <c r="DH31" i="66"/>
  <c r="DI31" i="66"/>
  <c r="DJ31" i="66"/>
  <c r="DK31" i="66"/>
  <c r="DL31" i="66"/>
  <c r="DM31" i="66"/>
  <c r="DN31" i="66"/>
  <c r="DO31" i="66"/>
  <c r="DP31" i="66"/>
  <c r="DQ31" i="66"/>
  <c r="DR31" i="66"/>
  <c r="DS31" i="66"/>
  <c r="DT31" i="66"/>
  <c r="DU31" i="66"/>
  <c r="DV31" i="66"/>
  <c r="DW31" i="66"/>
  <c r="DX31" i="66"/>
  <c r="DY31" i="66"/>
  <c r="DZ31" i="66"/>
  <c r="EA31" i="66"/>
  <c r="EB31" i="66"/>
  <c r="EC31" i="66"/>
  <c r="ED31" i="66"/>
  <c r="EE31" i="66"/>
  <c r="EF31" i="66"/>
  <c r="EG31" i="66"/>
  <c r="EH31" i="66"/>
  <c r="EI31" i="66"/>
  <c r="EJ31" i="66"/>
  <c r="EK31" i="66"/>
  <c r="EL31" i="66"/>
  <c r="EM31" i="66"/>
  <c r="EN31" i="66"/>
  <c r="EO31" i="66"/>
  <c r="EP31" i="66"/>
  <c r="EQ31" i="66"/>
  <c r="ER31" i="66"/>
  <c r="ES31" i="66"/>
  <c r="ET31" i="66"/>
  <c r="EU31" i="66"/>
  <c r="EV31" i="66"/>
  <c r="EW31" i="66"/>
  <c r="EX31" i="66"/>
  <c r="EY31" i="66"/>
  <c r="EZ31" i="66"/>
  <c r="FA31" i="66"/>
  <c r="FB31" i="66"/>
  <c r="FC31" i="66"/>
  <c r="FD31" i="66"/>
  <c r="FE31" i="66"/>
  <c r="FF31" i="66"/>
  <c r="FG31" i="66"/>
  <c r="FH31" i="66"/>
  <c r="FI31" i="66"/>
  <c r="FJ31" i="66"/>
  <c r="FK31" i="66"/>
  <c r="FL31" i="66"/>
  <c r="FM31" i="66"/>
  <c r="FN31" i="66"/>
  <c r="FO31" i="66"/>
  <c r="FP31" i="66"/>
  <c r="FQ31" i="66"/>
  <c r="FR31" i="66"/>
  <c r="FS31" i="66"/>
  <c r="FT31" i="66"/>
  <c r="FU31" i="66"/>
  <c r="FV31" i="66"/>
  <c r="FW31" i="66"/>
  <c r="FX31" i="66"/>
  <c r="FY31" i="66"/>
  <c r="FZ31" i="66"/>
  <c r="GA31" i="66"/>
  <c r="GB31" i="66"/>
  <c r="GC31" i="66"/>
  <c r="GD31" i="66"/>
  <c r="GE31" i="66"/>
  <c r="GF31" i="66"/>
  <c r="GG31" i="66"/>
  <c r="GH31" i="66"/>
  <c r="GI31" i="66"/>
  <c r="GJ31" i="66"/>
  <c r="GK31" i="66"/>
  <c r="GL31" i="66"/>
  <c r="GM31" i="66"/>
  <c r="GN31" i="66"/>
  <c r="GO31" i="66"/>
  <c r="GP31" i="66"/>
  <c r="GQ31" i="66"/>
  <c r="GR31" i="66"/>
  <c r="GS31" i="66"/>
  <c r="GT31" i="66"/>
  <c r="GU31" i="66"/>
  <c r="GV31" i="66"/>
  <c r="GW31" i="66"/>
  <c r="GX31" i="66"/>
  <c r="GY31" i="66"/>
  <c r="GZ31" i="66"/>
  <c r="HA31" i="66"/>
  <c r="HB31" i="66"/>
  <c r="HC31" i="66"/>
  <c r="HD31" i="66"/>
  <c r="HE31" i="66"/>
  <c r="HF31" i="66"/>
  <c r="HG31" i="66"/>
  <c r="HH31" i="66"/>
  <c r="HI31" i="66"/>
  <c r="HJ31" i="66"/>
  <c r="HK31" i="66"/>
  <c r="HL31" i="66"/>
  <c r="HM31" i="66"/>
  <c r="HN31" i="66"/>
  <c r="HO31" i="66"/>
  <c r="HP31" i="66"/>
  <c r="HQ31" i="66"/>
  <c r="HR31" i="66"/>
  <c r="HS31" i="66"/>
  <c r="HT31" i="66"/>
  <c r="HU31" i="66"/>
  <c r="HV31" i="66"/>
  <c r="HW31" i="66"/>
  <c r="HX31" i="66"/>
  <c r="HY31" i="66"/>
  <c r="HZ31" i="66"/>
  <c r="IA31" i="66"/>
  <c r="IB31" i="66"/>
  <c r="IC31" i="66"/>
  <c r="ID31" i="66"/>
  <c r="IE31" i="66"/>
  <c r="IF31" i="66"/>
  <c r="IG31" i="66"/>
  <c r="IH31" i="66"/>
  <c r="II31" i="66"/>
  <c r="IJ31" i="66"/>
  <c r="IK31" i="66"/>
  <c r="IL31" i="66"/>
  <c r="IM31" i="66"/>
  <c r="IN31" i="66"/>
  <c r="IO31" i="66"/>
  <c r="IP31" i="66"/>
  <c r="IQ31" i="66"/>
  <c r="IR31" i="66"/>
  <c r="H34" i="66"/>
  <c r="I34" i="66"/>
  <c r="J34" i="66"/>
  <c r="K34" i="66"/>
  <c r="L34" i="66"/>
  <c r="M34" i="66"/>
  <c r="N34" i="66"/>
  <c r="O34" i="66"/>
  <c r="P34" i="66"/>
  <c r="Q34" i="66"/>
  <c r="R34" i="66"/>
  <c r="S34" i="66"/>
  <c r="T34" i="66"/>
  <c r="U34" i="66"/>
  <c r="V34" i="66"/>
  <c r="W34" i="66"/>
  <c r="X34" i="66"/>
  <c r="Y34" i="66"/>
  <c r="Z34" i="66"/>
  <c r="AA34" i="66"/>
  <c r="AB34" i="66"/>
  <c r="AC34" i="66"/>
  <c r="AD34" i="66"/>
  <c r="AE34" i="66"/>
  <c r="AF34" i="66"/>
  <c r="AG34" i="66"/>
  <c r="AH34" i="66"/>
  <c r="AI34" i="66"/>
  <c r="AJ34" i="66"/>
  <c r="AK34" i="66"/>
  <c r="AL34" i="66"/>
  <c r="AM34" i="66"/>
  <c r="AN34" i="66"/>
  <c r="AO34" i="66"/>
  <c r="AP34" i="66"/>
  <c r="AQ34" i="66"/>
  <c r="AR34" i="66"/>
  <c r="AS34" i="66"/>
  <c r="AT34" i="66"/>
  <c r="AU34" i="66"/>
  <c r="AV34" i="66"/>
  <c r="AW34" i="66"/>
  <c r="AX34" i="66"/>
  <c r="AY34" i="66"/>
  <c r="AZ34" i="66"/>
  <c r="BA34" i="66"/>
  <c r="BB34" i="66"/>
  <c r="BC34" i="66"/>
  <c r="BD34" i="66"/>
  <c r="BE34" i="66"/>
  <c r="BF34" i="66"/>
  <c r="BG34" i="66"/>
  <c r="BH34" i="66"/>
  <c r="BI34" i="66"/>
  <c r="BJ34" i="66"/>
  <c r="BK34" i="66"/>
  <c r="BL34" i="66"/>
  <c r="BM34" i="66"/>
  <c r="BN34" i="66"/>
  <c r="BO34" i="66"/>
  <c r="BP34" i="66"/>
  <c r="BQ34" i="66"/>
  <c r="BR34" i="66"/>
  <c r="BS34" i="66"/>
  <c r="BT34" i="66"/>
  <c r="BU34" i="66"/>
  <c r="BV34" i="66"/>
  <c r="BW34" i="66"/>
  <c r="BX34" i="66"/>
  <c r="BY34" i="66"/>
  <c r="BZ34" i="66"/>
  <c r="CA34" i="66"/>
  <c r="CB34" i="66"/>
  <c r="CC34" i="66"/>
  <c r="CD34" i="66"/>
  <c r="CE34" i="66"/>
  <c r="CF34" i="66"/>
  <c r="CG34" i="66"/>
  <c r="CH34" i="66"/>
  <c r="CI34" i="66"/>
  <c r="CJ34" i="66"/>
  <c r="CK34" i="66"/>
  <c r="CL34" i="66"/>
  <c r="CM34" i="66"/>
  <c r="CN34" i="66"/>
  <c r="CO34" i="66"/>
  <c r="CP34" i="66"/>
  <c r="CQ34" i="66"/>
  <c r="CR34" i="66"/>
  <c r="CS34" i="66"/>
  <c r="CT34" i="66"/>
  <c r="CU34" i="66"/>
  <c r="CV34" i="66"/>
  <c r="CW34" i="66"/>
  <c r="CX34" i="66"/>
  <c r="CY34" i="66"/>
  <c r="CZ34" i="66"/>
  <c r="DA34" i="66"/>
  <c r="DB34" i="66"/>
  <c r="DC34" i="66"/>
  <c r="DD34" i="66"/>
  <c r="DE34" i="66"/>
  <c r="DF34" i="66"/>
  <c r="DG34" i="66"/>
  <c r="DH34" i="66"/>
  <c r="DI34" i="66"/>
  <c r="DJ34" i="66"/>
  <c r="DK34" i="66"/>
  <c r="DL34" i="66"/>
  <c r="DM34" i="66"/>
  <c r="DN34" i="66"/>
  <c r="DO34" i="66"/>
  <c r="DP34" i="66"/>
  <c r="DQ34" i="66"/>
  <c r="DR34" i="66"/>
  <c r="DS34" i="66"/>
  <c r="DT34" i="66"/>
  <c r="DU34" i="66"/>
  <c r="DV34" i="66"/>
  <c r="DW34" i="66"/>
  <c r="DX34" i="66"/>
  <c r="DY34" i="66"/>
  <c r="DZ34" i="66"/>
  <c r="EA34" i="66"/>
  <c r="EB34" i="66"/>
  <c r="EC34" i="66"/>
  <c r="ED34" i="66"/>
  <c r="EE34" i="66"/>
  <c r="EF34" i="66"/>
  <c r="EG34" i="66"/>
  <c r="EH34" i="66"/>
  <c r="EI34" i="66"/>
  <c r="EJ34" i="66"/>
  <c r="EK34" i="66"/>
  <c r="EL34" i="66"/>
  <c r="EM34" i="66"/>
  <c r="EN34" i="66"/>
  <c r="EO34" i="66"/>
  <c r="EP34" i="66"/>
  <c r="EQ34" i="66"/>
  <c r="ER34" i="66"/>
  <c r="ES34" i="66"/>
  <c r="ET34" i="66"/>
  <c r="EU34" i="66"/>
  <c r="EV34" i="66"/>
  <c r="EW34" i="66"/>
  <c r="EX34" i="66"/>
  <c r="EY34" i="66"/>
  <c r="EZ34" i="66"/>
  <c r="FA34" i="66"/>
  <c r="FB34" i="66"/>
  <c r="FC34" i="66"/>
  <c r="FD34" i="66"/>
  <c r="FE34" i="66"/>
  <c r="FF34" i="66"/>
  <c r="FG34" i="66"/>
  <c r="FH34" i="66"/>
  <c r="FI34" i="66"/>
  <c r="FJ34" i="66"/>
  <c r="FK34" i="66"/>
  <c r="FL34" i="66"/>
  <c r="FM34" i="66"/>
  <c r="FN34" i="66"/>
  <c r="FO34" i="66"/>
  <c r="FP34" i="66"/>
  <c r="FQ34" i="66"/>
  <c r="FR34" i="66"/>
  <c r="FS34" i="66"/>
  <c r="FT34" i="66"/>
  <c r="FU34" i="66"/>
  <c r="FV34" i="66"/>
  <c r="FW34" i="66"/>
  <c r="FX34" i="66"/>
  <c r="FY34" i="66"/>
  <c r="FZ34" i="66"/>
  <c r="GA34" i="66"/>
  <c r="GB34" i="66"/>
  <c r="GC34" i="66"/>
  <c r="GD34" i="66"/>
  <c r="GE34" i="66"/>
  <c r="GF34" i="66"/>
  <c r="GG34" i="66"/>
  <c r="GH34" i="66"/>
  <c r="GI34" i="66"/>
  <c r="GJ34" i="66"/>
  <c r="GK34" i="66"/>
  <c r="GL34" i="66"/>
  <c r="GM34" i="66"/>
  <c r="GN34" i="66"/>
  <c r="GO34" i="66"/>
  <c r="GP34" i="66"/>
  <c r="GQ34" i="66"/>
  <c r="GR34" i="66"/>
  <c r="GS34" i="66"/>
  <c r="GT34" i="66"/>
  <c r="GU34" i="66"/>
  <c r="GV34" i="66"/>
  <c r="GW34" i="66"/>
  <c r="GX34" i="66"/>
  <c r="GY34" i="66"/>
  <c r="GZ34" i="66"/>
  <c r="HA34" i="66"/>
  <c r="HB34" i="66"/>
  <c r="HC34" i="66"/>
  <c r="HD34" i="66"/>
  <c r="HE34" i="66"/>
  <c r="HF34" i="66"/>
  <c r="HG34" i="66"/>
  <c r="HH34" i="66"/>
  <c r="HI34" i="66"/>
  <c r="HJ34" i="66"/>
  <c r="HK34" i="66"/>
  <c r="HL34" i="66"/>
  <c r="HM34" i="66"/>
  <c r="HN34" i="66"/>
  <c r="HO34" i="66"/>
  <c r="HP34" i="66"/>
  <c r="HQ34" i="66"/>
  <c r="HR34" i="66"/>
  <c r="HS34" i="66"/>
  <c r="HT34" i="66"/>
  <c r="HU34" i="66"/>
  <c r="HV34" i="66"/>
  <c r="HW34" i="66"/>
  <c r="HX34" i="66"/>
  <c r="HY34" i="66"/>
  <c r="HZ34" i="66"/>
  <c r="IA34" i="66"/>
  <c r="IB34" i="66"/>
  <c r="IC34" i="66"/>
  <c r="ID34" i="66"/>
  <c r="IE34" i="66"/>
  <c r="IF34" i="66"/>
  <c r="IG34" i="66"/>
  <c r="IH34" i="66"/>
  <c r="II34" i="66"/>
  <c r="IJ34" i="66"/>
  <c r="IK34" i="66"/>
  <c r="IL34" i="66"/>
  <c r="IM34" i="66"/>
  <c r="IN34" i="66"/>
  <c r="IO34" i="66"/>
  <c r="IP34" i="66"/>
  <c r="IQ34" i="66"/>
  <c r="IR34" i="66"/>
  <c r="H35" i="66"/>
  <c r="I35" i="66"/>
  <c r="J35" i="66"/>
  <c r="K35" i="66"/>
  <c r="L35" i="66"/>
  <c r="M35" i="66"/>
  <c r="N35" i="66"/>
  <c r="O35" i="66"/>
  <c r="P35" i="66"/>
  <c r="Q35" i="66"/>
  <c r="R35" i="66"/>
  <c r="S35" i="66"/>
  <c r="T35" i="66"/>
  <c r="U35" i="66"/>
  <c r="V35" i="66"/>
  <c r="W35" i="66"/>
  <c r="X35" i="66"/>
  <c r="Y35" i="66"/>
  <c r="Z35" i="66"/>
  <c r="AA35" i="66"/>
  <c r="AB35" i="66"/>
  <c r="AC35" i="66"/>
  <c r="AD35" i="66"/>
  <c r="AE35" i="66"/>
  <c r="AF35" i="66"/>
  <c r="AG35" i="66"/>
  <c r="AH35" i="66"/>
  <c r="AI35" i="66"/>
  <c r="AJ35" i="66"/>
  <c r="AK35" i="66"/>
  <c r="AL35" i="66"/>
  <c r="AM35" i="66"/>
  <c r="AN35" i="66"/>
  <c r="AO35" i="66"/>
  <c r="AP35" i="66"/>
  <c r="AQ35" i="66"/>
  <c r="AR35" i="66"/>
  <c r="AS35" i="66"/>
  <c r="AT35" i="66"/>
  <c r="AU35" i="66"/>
  <c r="AV35" i="66"/>
  <c r="AW35" i="66"/>
  <c r="AX35" i="66"/>
  <c r="AY35" i="66"/>
  <c r="AZ35" i="66"/>
  <c r="BA35" i="66"/>
  <c r="BB35" i="66"/>
  <c r="BC35" i="66"/>
  <c r="BD35" i="66"/>
  <c r="BE35" i="66"/>
  <c r="BF35" i="66"/>
  <c r="BG35" i="66"/>
  <c r="BH35" i="66"/>
  <c r="BI35" i="66"/>
  <c r="BJ35" i="66"/>
  <c r="BK35" i="66"/>
  <c r="BL35" i="66"/>
  <c r="BM35" i="66"/>
  <c r="BN35" i="66"/>
  <c r="BO35" i="66"/>
  <c r="BP35" i="66"/>
  <c r="BQ35" i="66"/>
  <c r="BR35" i="66"/>
  <c r="BS35" i="66"/>
  <c r="BT35" i="66"/>
  <c r="BU35" i="66"/>
  <c r="BV35" i="66"/>
  <c r="BW35" i="66"/>
  <c r="BX35" i="66"/>
  <c r="BY35" i="66"/>
  <c r="BZ35" i="66"/>
  <c r="CA35" i="66"/>
  <c r="CB35" i="66"/>
  <c r="CC35" i="66"/>
  <c r="CD35" i="66"/>
  <c r="CE35" i="66"/>
  <c r="CF35" i="66"/>
  <c r="CG35" i="66"/>
  <c r="CH35" i="66"/>
  <c r="CI35" i="66"/>
  <c r="CJ35" i="66"/>
  <c r="CK35" i="66"/>
  <c r="CL35" i="66"/>
  <c r="CM35" i="66"/>
  <c r="CN35" i="66"/>
  <c r="CO35" i="66"/>
  <c r="CP35" i="66"/>
  <c r="CQ35" i="66"/>
  <c r="CR35" i="66"/>
  <c r="CS35" i="66"/>
  <c r="CT35" i="66"/>
  <c r="CU35" i="66"/>
  <c r="CV35" i="66"/>
  <c r="CW35" i="66"/>
  <c r="CX35" i="66"/>
  <c r="CY35" i="66"/>
  <c r="CZ35" i="66"/>
  <c r="DA35" i="66"/>
  <c r="DB35" i="66"/>
  <c r="DC35" i="66"/>
  <c r="DD35" i="66"/>
  <c r="DE35" i="66"/>
  <c r="DF35" i="66"/>
  <c r="DG35" i="66"/>
  <c r="DH35" i="66"/>
  <c r="DI35" i="66"/>
  <c r="DJ35" i="66"/>
  <c r="DK35" i="66"/>
  <c r="DL35" i="66"/>
  <c r="DM35" i="66"/>
  <c r="DN35" i="66"/>
  <c r="DO35" i="66"/>
  <c r="DP35" i="66"/>
  <c r="DQ35" i="66"/>
  <c r="DR35" i="66"/>
  <c r="DS35" i="66"/>
  <c r="DT35" i="66"/>
  <c r="DU35" i="66"/>
  <c r="DV35" i="66"/>
  <c r="DW35" i="66"/>
  <c r="DX35" i="66"/>
  <c r="DY35" i="66"/>
  <c r="DZ35" i="66"/>
  <c r="EA35" i="66"/>
  <c r="EB35" i="66"/>
  <c r="EC35" i="66"/>
  <c r="ED35" i="66"/>
  <c r="EE35" i="66"/>
  <c r="EF35" i="66"/>
  <c r="EG35" i="66"/>
  <c r="EH35" i="66"/>
  <c r="EI35" i="66"/>
  <c r="EJ35" i="66"/>
  <c r="EK35" i="66"/>
  <c r="EL35" i="66"/>
  <c r="EM35" i="66"/>
  <c r="EN35" i="66"/>
  <c r="EO35" i="66"/>
  <c r="EP35" i="66"/>
  <c r="EQ35" i="66"/>
  <c r="ER35" i="66"/>
  <c r="ES35" i="66"/>
  <c r="ET35" i="66"/>
  <c r="EU35" i="66"/>
  <c r="EV35" i="66"/>
  <c r="EW35" i="66"/>
  <c r="EX35" i="66"/>
  <c r="EY35" i="66"/>
  <c r="EZ35" i="66"/>
  <c r="FA35" i="66"/>
  <c r="FB35" i="66"/>
  <c r="FC35" i="66"/>
  <c r="FD35" i="66"/>
  <c r="FE35" i="66"/>
  <c r="FF35" i="66"/>
  <c r="FG35" i="66"/>
  <c r="FH35" i="66"/>
  <c r="FI35" i="66"/>
  <c r="FJ35" i="66"/>
  <c r="FK35" i="66"/>
  <c r="FL35" i="66"/>
  <c r="FM35" i="66"/>
  <c r="FN35" i="66"/>
  <c r="FO35" i="66"/>
  <c r="FP35" i="66"/>
  <c r="FQ35" i="66"/>
  <c r="FR35" i="66"/>
  <c r="FS35" i="66"/>
  <c r="FT35" i="66"/>
  <c r="FU35" i="66"/>
  <c r="FV35" i="66"/>
  <c r="FW35" i="66"/>
  <c r="FX35" i="66"/>
  <c r="FY35" i="66"/>
  <c r="FZ35" i="66"/>
  <c r="GA35" i="66"/>
  <c r="GB35" i="66"/>
  <c r="GC35" i="66"/>
  <c r="GD35" i="66"/>
  <c r="GE35" i="66"/>
  <c r="GF35" i="66"/>
  <c r="GG35" i="66"/>
  <c r="GH35" i="66"/>
  <c r="GI35" i="66"/>
  <c r="GJ35" i="66"/>
  <c r="GK35" i="66"/>
  <c r="GL35" i="66"/>
  <c r="GM35" i="66"/>
  <c r="GN35" i="66"/>
  <c r="GO35" i="66"/>
  <c r="GP35" i="66"/>
  <c r="GQ35" i="66"/>
  <c r="GR35" i="66"/>
  <c r="GS35" i="66"/>
  <c r="GT35" i="66"/>
  <c r="GU35" i="66"/>
  <c r="GV35" i="66"/>
  <c r="GW35" i="66"/>
  <c r="GX35" i="66"/>
  <c r="GY35" i="66"/>
  <c r="GZ35" i="66"/>
  <c r="HA35" i="66"/>
  <c r="HB35" i="66"/>
  <c r="HC35" i="66"/>
  <c r="HD35" i="66"/>
  <c r="HE35" i="66"/>
  <c r="HF35" i="66"/>
  <c r="HG35" i="66"/>
  <c r="HH35" i="66"/>
  <c r="HI35" i="66"/>
  <c r="HJ35" i="66"/>
  <c r="HK35" i="66"/>
  <c r="HL35" i="66"/>
  <c r="HM35" i="66"/>
  <c r="HN35" i="66"/>
  <c r="HO35" i="66"/>
  <c r="HP35" i="66"/>
  <c r="HQ35" i="66"/>
  <c r="HR35" i="66"/>
  <c r="HS35" i="66"/>
  <c r="HT35" i="66"/>
  <c r="HU35" i="66"/>
  <c r="HV35" i="66"/>
  <c r="HW35" i="66"/>
  <c r="HX35" i="66"/>
  <c r="HY35" i="66"/>
  <c r="HZ35" i="66"/>
  <c r="IA35" i="66"/>
  <c r="IB35" i="66"/>
  <c r="IC35" i="66"/>
  <c r="ID35" i="66"/>
  <c r="IE35" i="66"/>
  <c r="IF35" i="66"/>
  <c r="IG35" i="66"/>
  <c r="IH35" i="66"/>
  <c r="II35" i="66"/>
  <c r="IJ35" i="66"/>
  <c r="IK35" i="66"/>
  <c r="IL35" i="66"/>
  <c r="IM35" i="66"/>
  <c r="IN35" i="66"/>
  <c r="IO35" i="66"/>
  <c r="IP35" i="66"/>
  <c r="IQ35" i="66"/>
  <c r="IR35" i="66"/>
  <c r="F42" i="66"/>
  <c r="F43" i="66"/>
  <c r="F44" i="66"/>
  <c r="I42" i="66" l="1"/>
  <c r="J44" i="66"/>
  <c r="I44" i="66"/>
  <c r="I43" i="66"/>
  <c r="J42" i="66"/>
  <c r="G31" i="66"/>
  <c r="J43" i="66"/>
  <c r="F28" i="38"/>
  <c r="C13" i="51"/>
  <c r="K42" i="66" l="1"/>
  <c r="K44" i="66"/>
  <c r="K43" i="66"/>
  <c r="N9" i="11"/>
  <c r="M9" i="11"/>
  <c r="E9" i="11"/>
  <c r="D9" i="11"/>
  <c r="CO36" i="66"/>
  <c r="S27" i="20" l="1" a="1"/>
  <c r="S27" i="20" s="1"/>
  <c r="P27" i="20" a="1"/>
  <c r="P27" i="20" s="1"/>
  <c r="C27" i="20"/>
  <c r="S10" i="20" a="1"/>
  <c r="S10" i="20" s="1"/>
  <c r="P10" i="20" a="1"/>
  <c r="P10" i="20" s="1"/>
  <c r="C10" i="20"/>
  <c r="S32" i="20" a="1"/>
  <c r="S32" i="20" s="1"/>
  <c r="P32" i="20" a="1"/>
  <c r="P32" i="20" s="1"/>
  <c r="S31" i="20" a="1"/>
  <c r="S31" i="20" s="1"/>
  <c r="P31" i="20" a="1"/>
  <c r="P31" i="20" s="1"/>
  <c r="S30" i="20" a="1"/>
  <c r="S30" i="20" s="1"/>
  <c r="P30" i="20" a="1"/>
  <c r="P30" i="20" s="1"/>
  <c r="S29" i="20" a="1"/>
  <c r="S29" i="20" s="1"/>
  <c r="P29" i="20" a="1"/>
  <c r="P29" i="20" s="1"/>
  <c r="S28" i="20" a="1"/>
  <c r="S28" i="20" s="1"/>
  <c r="P28" i="20" a="1"/>
  <c r="P28" i="20" s="1"/>
  <c r="S25" i="20" a="1"/>
  <c r="S25" i="20" s="1"/>
  <c r="P25" i="20" a="1"/>
  <c r="P25" i="20" s="1"/>
  <c r="S24" i="20" a="1"/>
  <c r="S24" i="20" s="1"/>
  <c r="P24" i="20" a="1"/>
  <c r="P24" i="20" s="1"/>
  <c r="S23" i="20" a="1"/>
  <c r="S23" i="20" s="1"/>
  <c r="P23" i="20" a="1"/>
  <c r="P23" i="20" s="1"/>
  <c r="S22" i="20" a="1"/>
  <c r="S22" i="20" s="1"/>
  <c r="P22" i="20" a="1"/>
  <c r="P22" i="20" s="1"/>
  <c r="S21" i="20" a="1"/>
  <c r="S21" i="20" s="1"/>
  <c r="P21" i="20" a="1"/>
  <c r="P21" i="20" s="1"/>
  <c r="S20" i="20" a="1"/>
  <c r="S20" i="20" s="1"/>
  <c r="P20" i="20" a="1"/>
  <c r="P20" i="20" s="1"/>
  <c r="S19" i="20" a="1"/>
  <c r="S19" i="20" s="1"/>
  <c r="P19" i="20" a="1"/>
  <c r="P19" i="20" s="1"/>
  <c r="S18" i="20" a="1"/>
  <c r="S18" i="20" s="1"/>
  <c r="P18" i="20" a="1"/>
  <c r="P18" i="20" s="1"/>
  <c r="S17" i="20" a="1"/>
  <c r="S17" i="20" s="1"/>
  <c r="P17" i="20" a="1"/>
  <c r="P17" i="20" s="1"/>
  <c r="S16" i="20" a="1"/>
  <c r="S16" i="20" s="1"/>
  <c r="P16" i="20" a="1"/>
  <c r="P16" i="20" s="1"/>
  <c r="S15" i="20" a="1"/>
  <c r="S15" i="20" s="1"/>
  <c r="P15" i="20" a="1"/>
  <c r="P15" i="20" s="1"/>
  <c r="S14" i="20" a="1"/>
  <c r="S14" i="20" s="1"/>
  <c r="P14" i="20" a="1"/>
  <c r="P14" i="20" s="1"/>
  <c r="S13" i="20" a="1"/>
  <c r="S13" i="20" s="1"/>
  <c r="P13" i="20" a="1"/>
  <c r="P13" i="20" s="1"/>
  <c r="S12" i="20" a="1"/>
  <c r="S12" i="20" s="1"/>
  <c r="P12" i="20" a="1"/>
  <c r="P12" i="20" s="1"/>
  <c r="S11" i="20" a="1"/>
  <c r="S11" i="20" s="1"/>
  <c r="P11" i="20" a="1"/>
  <c r="P11" i="20" s="1"/>
  <c r="S8" i="20" a="1"/>
  <c r="S8" i="20" s="1"/>
  <c r="P8" i="20" a="1"/>
  <c r="P8" i="20" s="1"/>
  <c r="S7" i="20" a="1"/>
  <c r="S7" i="20" s="1"/>
  <c r="P7" i="20" a="1"/>
  <c r="P7" i="20" s="1"/>
  <c r="S6" i="20" a="1"/>
  <c r="S6" i="20" s="1"/>
  <c r="P6" i="20" a="1"/>
  <c r="P6" i="20" s="1"/>
  <c r="S5" i="20" a="1"/>
  <c r="S5" i="20" s="1"/>
  <c r="P5" i="20" a="1"/>
  <c r="P5" i="20" s="1"/>
  <c r="M32" i="20" a="1"/>
  <c r="M32" i="20" s="1"/>
  <c r="J32" i="20" a="1"/>
  <c r="J32" i="20" s="1"/>
  <c r="G32" i="20" a="1"/>
  <c r="G32" i="20" s="1"/>
  <c r="D32" i="20" a="1"/>
  <c r="D32" i="20" s="1"/>
  <c r="M31" i="20" a="1"/>
  <c r="M31" i="20" s="1"/>
  <c r="J31" i="20" a="1"/>
  <c r="J31" i="20" s="1"/>
  <c r="G31" i="20" a="1"/>
  <c r="G31" i="20" s="1"/>
  <c r="D31" i="20" a="1"/>
  <c r="D31" i="20" s="1"/>
  <c r="M30" i="20" a="1"/>
  <c r="M30" i="20" s="1"/>
  <c r="J30" i="20" a="1"/>
  <c r="J30" i="20" s="1"/>
  <c r="G30" i="20" a="1"/>
  <c r="G30" i="20" s="1"/>
  <c r="D30" i="20" a="1"/>
  <c r="D30" i="20" s="1"/>
  <c r="M29" i="20" a="1"/>
  <c r="M29" i="20" s="1"/>
  <c r="J29" i="20" a="1"/>
  <c r="J29" i="20" s="1"/>
  <c r="G29" i="20" a="1"/>
  <c r="G29" i="20" s="1"/>
  <c r="D29" i="20" a="1"/>
  <c r="D29" i="20" s="1"/>
  <c r="M28" i="20" a="1"/>
  <c r="M28" i="20" s="1"/>
  <c r="J28" i="20" a="1"/>
  <c r="J28" i="20" s="1"/>
  <c r="G28" i="20" a="1"/>
  <c r="G28" i="20" s="1"/>
  <c r="D28" i="20" a="1"/>
  <c r="D28" i="20" s="1"/>
  <c r="M26" i="20" a="1"/>
  <c r="M26" i="20" s="1"/>
  <c r="J26" i="20" a="1"/>
  <c r="J26" i="20" s="1"/>
  <c r="G26" i="20" a="1"/>
  <c r="G26" i="20" s="1"/>
  <c r="D26" i="20" a="1"/>
  <c r="D26" i="20" s="1"/>
  <c r="M25" i="20" a="1"/>
  <c r="M25" i="20" s="1"/>
  <c r="J25" i="20" a="1"/>
  <c r="J25" i="20" s="1"/>
  <c r="G25" i="20" a="1"/>
  <c r="G25" i="20" s="1"/>
  <c r="D25" i="20" a="1"/>
  <c r="D25" i="20" s="1"/>
  <c r="M24" i="20" a="1"/>
  <c r="M24" i="20" s="1"/>
  <c r="J24" i="20" a="1"/>
  <c r="J24" i="20" s="1"/>
  <c r="G24" i="20" a="1"/>
  <c r="G24" i="20" s="1"/>
  <c r="D24" i="20" a="1"/>
  <c r="D24" i="20" s="1"/>
  <c r="M23" i="20" a="1"/>
  <c r="M23" i="20" s="1"/>
  <c r="J23" i="20" a="1"/>
  <c r="J23" i="20" s="1"/>
  <c r="G23" i="20" a="1"/>
  <c r="G23" i="20" s="1"/>
  <c r="D23" i="20" a="1"/>
  <c r="D23" i="20" s="1"/>
  <c r="M22" i="20" a="1"/>
  <c r="M22" i="20" s="1"/>
  <c r="J22" i="20" a="1"/>
  <c r="J22" i="20" s="1"/>
  <c r="G22" i="20" a="1"/>
  <c r="G22" i="20" s="1"/>
  <c r="D22" i="20" a="1"/>
  <c r="D22" i="20" s="1"/>
  <c r="M21" i="20" a="1"/>
  <c r="M21" i="20" s="1"/>
  <c r="J21" i="20" a="1"/>
  <c r="J21" i="20" s="1"/>
  <c r="G21" i="20" a="1"/>
  <c r="G21" i="20" s="1"/>
  <c r="D21" i="20" a="1"/>
  <c r="D21" i="20" s="1"/>
  <c r="M20" i="20" a="1"/>
  <c r="M20" i="20" s="1"/>
  <c r="J20" i="20" a="1"/>
  <c r="J20" i="20" s="1"/>
  <c r="G20" i="20" a="1"/>
  <c r="G20" i="20" s="1"/>
  <c r="D20" i="20" a="1"/>
  <c r="D20" i="20" s="1"/>
  <c r="M19" i="20" a="1"/>
  <c r="M19" i="20" s="1"/>
  <c r="J19" i="20" a="1"/>
  <c r="J19" i="20" s="1"/>
  <c r="G19" i="20" a="1"/>
  <c r="G19" i="20" s="1"/>
  <c r="D19" i="20" a="1"/>
  <c r="D19" i="20" s="1"/>
  <c r="M18" i="20" a="1"/>
  <c r="M18" i="20" s="1"/>
  <c r="J18" i="20" a="1"/>
  <c r="J18" i="20" s="1"/>
  <c r="G18" i="20" a="1"/>
  <c r="G18" i="20" s="1"/>
  <c r="D18" i="20" a="1"/>
  <c r="D18" i="20" s="1"/>
  <c r="M17" i="20" a="1"/>
  <c r="M17" i="20" s="1"/>
  <c r="J17" i="20" a="1"/>
  <c r="J17" i="20" s="1"/>
  <c r="G17" i="20" a="1"/>
  <c r="G17" i="20" s="1"/>
  <c r="D17" i="20" a="1"/>
  <c r="D17" i="20" s="1"/>
  <c r="M16" i="20" a="1"/>
  <c r="M16" i="20" s="1"/>
  <c r="J16" i="20" a="1"/>
  <c r="J16" i="20" s="1"/>
  <c r="G16" i="20" a="1"/>
  <c r="G16" i="20" s="1"/>
  <c r="D16" i="20" a="1"/>
  <c r="D16" i="20" s="1"/>
  <c r="M15" i="20" a="1"/>
  <c r="M15" i="20" s="1"/>
  <c r="J15" i="20" a="1"/>
  <c r="J15" i="20" s="1"/>
  <c r="G15" i="20" a="1"/>
  <c r="G15" i="20" s="1"/>
  <c r="D15" i="20" a="1"/>
  <c r="D15" i="20" s="1"/>
  <c r="M14" i="20" a="1"/>
  <c r="M14" i="20" s="1"/>
  <c r="J14" i="20" a="1"/>
  <c r="J14" i="20" s="1"/>
  <c r="G14" i="20" a="1"/>
  <c r="G14" i="20" s="1"/>
  <c r="D14" i="20" a="1"/>
  <c r="D14" i="20" s="1"/>
  <c r="M13" i="20" a="1"/>
  <c r="M13" i="20" s="1"/>
  <c r="J13" i="20" a="1"/>
  <c r="J13" i="20" s="1"/>
  <c r="G13" i="20" a="1"/>
  <c r="G13" i="20" s="1"/>
  <c r="D13" i="20" a="1"/>
  <c r="D13" i="20" s="1"/>
  <c r="M12" i="20" a="1"/>
  <c r="M12" i="20" s="1"/>
  <c r="J12" i="20" a="1"/>
  <c r="J12" i="20" s="1"/>
  <c r="G12" i="20" a="1"/>
  <c r="G12" i="20" s="1"/>
  <c r="D12" i="20" a="1"/>
  <c r="D12" i="20" s="1"/>
  <c r="M11" i="20" a="1"/>
  <c r="M11" i="20" s="1"/>
  <c r="J11" i="20" a="1"/>
  <c r="J11" i="20" s="1"/>
  <c r="G11" i="20" a="1"/>
  <c r="G11" i="20" s="1"/>
  <c r="D11" i="20" a="1"/>
  <c r="D11" i="20" s="1"/>
  <c r="M9" i="20" a="1"/>
  <c r="M9" i="20" s="1"/>
  <c r="J9" i="20" a="1"/>
  <c r="J9" i="20" s="1"/>
  <c r="G9" i="20" a="1"/>
  <c r="G9" i="20" s="1"/>
  <c r="D9" i="20" a="1"/>
  <c r="D9" i="20" s="1"/>
  <c r="M8" i="20" a="1"/>
  <c r="M8" i="20" s="1"/>
  <c r="J8" i="20" a="1"/>
  <c r="J8" i="20" s="1"/>
  <c r="G8" i="20" a="1"/>
  <c r="G8" i="20" s="1"/>
  <c r="D8" i="20" a="1"/>
  <c r="D8" i="20" s="1"/>
  <c r="M7" i="20" a="1"/>
  <c r="M7" i="20" s="1"/>
  <c r="J7" i="20" a="1"/>
  <c r="J7" i="20" s="1"/>
  <c r="G7" i="20" a="1"/>
  <c r="G7" i="20" s="1"/>
  <c r="D7" i="20" a="1"/>
  <c r="D7" i="20" s="1"/>
  <c r="M6" i="20" a="1"/>
  <c r="M6" i="20" s="1"/>
  <c r="J6" i="20" a="1"/>
  <c r="J6" i="20" s="1"/>
  <c r="G6" i="20" a="1"/>
  <c r="G6" i="20" s="1"/>
  <c r="D6" i="20" a="1"/>
  <c r="D6" i="20" s="1"/>
  <c r="M5" i="20" a="1"/>
  <c r="M5" i="20" s="1"/>
  <c r="J5" i="20" a="1"/>
  <c r="J5" i="20" s="1"/>
  <c r="G5" i="20" a="1"/>
  <c r="G5" i="20" s="1"/>
  <c r="D5" i="20" a="1"/>
  <c r="D5" i="20" s="1"/>
  <c r="O1" i="51" l="1"/>
  <c r="O3" i="51" s="1"/>
  <c r="AF2" i="51"/>
  <c r="AF1" i="51"/>
  <c r="AF3" i="51" s="1"/>
  <c r="Y5" i="19" l="1"/>
  <c r="J10" i="51"/>
  <c r="IU49" i="38" l="1"/>
  <c r="IT49" i="38"/>
  <c r="F49" i="38"/>
  <c r="E49" i="38"/>
  <c r="C49" i="38"/>
  <c r="IU48" i="38"/>
  <c r="EH48" i="38" s="1"/>
  <c r="IT48" i="38"/>
  <c r="F48" i="38"/>
  <c r="E48" i="38"/>
  <c r="C48" i="38"/>
  <c r="IU47" i="38"/>
  <c r="IT47" i="38"/>
  <c r="F47" i="38"/>
  <c r="E47" i="38"/>
  <c r="C47" i="38"/>
  <c r="IU46" i="38"/>
  <c r="IT46" i="38"/>
  <c r="F46" i="38"/>
  <c r="E46" i="38"/>
  <c r="C46" i="38"/>
  <c r="IU45" i="38"/>
  <c r="AI45" i="38" s="1"/>
  <c r="IT45" i="38"/>
  <c r="F45" i="38"/>
  <c r="E45" i="38"/>
  <c r="C45" i="38"/>
  <c r="IU44" i="38"/>
  <c r="CU44" i="38" s="1"/>
  <c r="IT44" i="38"/>
  <c r="F44" i="38"/>
  <c r="E44" i="38"/>
  <c r="C44" i="38"/>
  <c r="IU43" i="38"/>
  <c r="EM43" i="38" s="1"/>
  <c r="IT43" i="38"/>
  <c r="AS43" i="38"/>
  <c r="F43" i="38"/>
  <c r="E43" i="38"/>
  <c r="C43" i="38"/>
  <c r="IU42" i="38"/>
  <c r="FX42" i="38" s="1"/>
  <c r="IT42" i="38"/>
  <c r="GW42" i="38" s="1"/>
  <c r="DL42" i="38"/>
  <c r="H42" i="38"/>
  <c r="F42" i="38"/>
  <c r="E42" i="38"/>
  <c r="C42" i="38"/>
  <c r="IU41" i="38"/>
  <c r="HQ41" i="38" s="1"/>
  <c r="IT41" i="38"/>
  <c r="FT41" i="38" s="1"/>
  <c r="BT41" i="38"/>
  <c r="F41" i="38"/>
  <c r="E41" i="38"/>
  <c r="C41" i="38"/>
  <c r="IU40" i="38"/>
  <c r="IT40" i="38"/>
  <c r="BZ40" i="38"/>
  <c r="BR40" i="38"/>
  <c r="F40" i="38"/>
  <c r="E40" i="38"/>
  <c r="C40" i="38"/>
  <c r="IU39" i="38"/>
  <c r="IT39" i="38"/>
  <c r="F39" i="38"/>
  <c r="E39" i="38"/>
  <c r="C39" i="38"/>
  <c r="IU38" i="38"/>
  <c r="IN38" i="38" s="1"/>
  <c r="IT38" i="38"/>
  <c r="EV38" i="38" s="1"/>
  <c r="ID38" i="38"/>
  <c r="GI38" i="38"/>
  <c r="ED38" i="38"/>
  <c r="CQ38" i="38"/>
  <c r="AV38" i="38"/>
  <c r="F38" i="38"/>
  <c r="E38" i="38"/>
  <c r="C38" i="38"/>
  <c r="IU37" i="38"/>
  <c r="FF37" i="38" s="1"/>
  <c r="IT37" i="38"/>
  <c r="IP37" i="38"/>
  <c r="EJ37" i="38"/>
  <c r="BP37" i="38"/>
  <c r="F37" i="38"/>
  <c r="E37" i="38"/>
  <c r="C37" i="38"/>
  <c r="IU36" i="38"/>
  <c r="IA36" i="38" s="1"/>
  <c r="IT36" i="38"/>
  <c r="HZ36" i="38"/>
  <c r="HC36" i="38"/>
  <c r="GB36" i="38"/>
  <c r="FB36" i="38"/>
  <c r="ED36" i="38"/>
  <c r="DC36" i="38"/>
  <c r="CE36" i="38"/>
  <c r="BJ36" i="38"/>
  <c r="AP36" i="38"/>
  <c r="V36" i="38"/>
  <c r="F36" i="38"/>
  <c r="E36" i="38"/>
  <c r="C36" i="38"/>
  <c r="IU35" i="38"/>
  <c r="IT35" i="38"/>
  <c r="GA35" i="38" s="1"/>
  <c r="F35" i="38"/>
  <c r="E35" i="38"/>
  <c r="C35" i="38"/>
  <c r="IU34" i="38"/>
  <c r="HY34" i="38" s="1"/>
  <c r="IT34" i="38"/>
  <c r="HA34" i="38" s="1"/>
  <c r="Q34" i="38"/>
  <c r="F34" i="38"/>
  <c r="E34" i="38"/>
  <c r="C34" i="38"/>
  <c r="IU33" i="38"/>
  <c r="IT33" i="38"/>
  <c r="F33" i="38"/>
  <c r="E33" i="38"/>
  <c r="C33" i="38"/>
  <c r="IU32" i="38"/>
  <c r="EO32" i="38" s="1"/>
  <c r="IT32" i="38"/>
  <c r="GT32" i="38"/>
  <c r="BO32" i="38"/>
  <c r="F32" i="38"/>
  <c r="E32" i="38"/>
  <c r="C32" i="38"/>
  <c r="IU31" i="38"/>
  <c r="IT31" i="38"/>
  <c r="HG31" i="38" s="1"/>
  <c r="F31" i="38"/>
  <c r="E31" i="38"/>
  <c r="C31" i="38"/>
  <c r="IU30" i="38"/>
  <c r="FR30" i="38" s="1"/>
  <c r="IT30" i="38"/>
  <c r="F30" i="38"/>
  <c r="E30" i="38"/>
  <c r="C30" i="38"/>
  <c r="IU29" i="38"/>
  <c r="IT29" i="38"/>
  <c r="F29" i="38"/>
  <c r="E29" i="38"/>
  <c r="C29" i="38"/>
  <c r="IU28" i="38"/>
  <c r="FY28" i="38" s="1"/>
  <c r="IT28" i="38"/>
  <c r="E28" i="38"/>
  <c r="C28" i="38"/>
  <c r="IU27" i="38"/>
  <c r="IT27" i="38"/>
  <c r="HZ27" i="38" s="1"/>
  <c r="BS27" i="38"/>
  <c r="F27" i="38"/>
  <c r="E27" i="38"/>
  <c r="C27" i="38"/>
  <c r="IU26" i="38"/>
  <c r="IT26" i="38"/>
  <c r="F26" i="38"/>
  <c r="E26" i="38"/>
  <c r="C26" i="38"/>
  <c r="IU25" i="38"/>
  <c r="II25" i="38" s="1"/>
  <c r="IT25" i="38"/>
  <c r="HG25" i="38"/>
  <c r="GU25" i="38"/>
  <c r="GM25" i="38"/>
  <c r="FQ25" i="38"/>
  <c r="FC25" i="38"/>
  <c r="EU25" i="38"/>
  <c r="EA25" i="38"/>
  <c r="DM25" i="38"/>
  <c r="DE25" i="38"/>
  <c r="CI25" i="38"/>
  <c r="BW25" i="38"/>
  <c r="BO25" i="38"/>
  <c r="AS25" i="38"/>
  <c r="AE25" i="38"/>
  <c r="W25" i="38"/>
  <c r="F25" i="38"/>
  <c r="E25" i="38"/>
  <c r="C25" i="38"/>
  <c r="IU24" i="38"/>
  <c r="IT24" i="38"/>
  <c r="F24" i="38"/>
  <c r="E24" i="38"/>
  <c r="C24" i="38"/>
  <c r="N48" i="49"/>
  <c r="M48" i="49"/>
  <c r="L48" i="49"/>
  <c r="K48" i="49"/>
  <c r="C43" i="49"/>
  <c r="C42" i="49"/>
  <c r="C41" i="49"/>
  <c r="C40" i="49"/>
  <c r="C39" i="49"/>
  <c r="C38" i="49"/>
  <c r="C37" i="49"/>
  <c r="C36" i="49"/>
  <c r="C35" i="49"/>
  <c r="C34" i="49"/>
  <c r="C33" i="49"/>
  <c r="C32" i="49"/>
  <c r="C31" i="49"/>
  <c r="C30" i="49"/>
  <c r="C29" i="49"/>
  <c r="C28" i="49"/>
  <c r="C27" i="49"/>
  <c r="C26" i="49"/>
  <c r="C25" i="49"/>
  <c r="C24" i="49"/>
  <c r="C23" i="49"/>
  <c r="C22" i="49"/>
  <c r="C21" i="49"/>
  <c r="C20" i="49"/>
  <c r="C19" i="49"/>
  <c r="C18" i="49"/>
  <c r="N17" i="49"/>
  <c r="M17" i="49"/>
  <c r="L17" i="49"/>
  <c r="K17" i="49"/>
  <c r="I6" i="51"/>
  <c r="AI25" i="38" l="1"/>
  <c r="BY25" i="38"/>
  <c r="DO25" i="38"/>
  <c r="FG25" i="38"/>
  <c r="GW25" i="38"/>
  <c r="Y27" i="38"/>
  <c r="HG27" i="38"/>
  <c r="GP28" i="38"/>
  <c r="HV30" i="38"/>
  <c r="DA34" i="38"/>
  <c r="HI34" i="38"/>
  <c r="S36" i="38"/>
  <c r="AJ36" i="38"/>
  <c r="BD36" i="38"/>
  <c r="BZ36" i="38"/>
  <c r="CV36" i="38"/>
  <c r="DW36" i="38"/>
  <c r="EX36" i="38"/>
  <c r="FT36" i="38"/>
  <c r="GU36" i="38"/>
  <c r="HT36" i="38"/>
  <c r="IE37" i="38"/>
  <c r="BZ38" i="38"/>
  <c r="GR38" i="38"/>
  <c r="EP40" i="38"/>
  <c r="AQ41" i="38"/>
  <c r="GU41" i="38"/>
  <c r="AC42" i="38"/>
  <c r="CD45" i="38"/>
  <c r="G27" i="38"/>
  <c r="CK34" i="38"/>
  <c r="O36" i="38"/>
  <c r="AI36" i="38"/>
  <c r="BB36" i="38"/>
  <c r="BT36" i="38"/>
  <c r="CU36" i="38"/>
  <c r="DV36" i="38"/>
  <c r="ER36" i="38"/>
  <c r="FS36" i="38"/>
  <c r="GR36" i="38"/>
  <c r="HP36" i="38"/>
  <c r="AQ25" i="38"/>
  <c r="CG25" i="38"/>
  <c r="DW25" i="38"/>
  <c r="FO25" i="38"/>
  <c r="HE25" i="38"/>
  <c r="AO27" i="38"/>
  <c r="DU34" i="38"/>
  <c r="T36" i="38"/>
  <c r="AN36" i="38"/>
  <c r="BF36" i="38"/>
  <c r="CA36" i="38"/>
  <c r="DB36" i="38"/>
  <c r="DX36" i="38"/>
  <c r="EY36" i="38"/>
  <c r="FZ36" i="38"/>
  <c r="GX36" i="38"/>
  <c r="HX36" i="38"/>
  <c r="CH38" i="38"/>
  <c r="HT38" i="38"/>
  <c r="BC41" i="38"/>
  <c r="BL42" i="38"/>
  <c r="AI43" i="38"/>
  <c r="ER48" i="38"/>
  <c r="K25" i="38"/>
  <c r="BA25" i="38"/>
  <c r="CQ25" i="38"/>
  <c r="EI25" i="38"/>
  <c r="FY25" i="38"/>
  <c r="HU25" i="38"/>
  <c r="IM26" i="38"/>
  <c r="CQ27" i="38"/>
  <c r="G28" i="38"/>
  <c r="BG30" i="38"/>
  <c r="AO34" i="38"/>
  <c r="EO34" i="38"/>
  <c r="IK34" i="38"/>
  <c r="Z36" i="38"/>
  <c r="AQ36" i="38"/>
  <c r="BK36" i="38"/>
  <c r="CH36" i="38"/>
  <c r="DG36" i="38"/>
  <c r="EF36" i="38"/>
  <c r="FG36" i="38"/>
  <c r="GD36" i="38"/>
  <c r="HD36" i="38"/>
  <c r="IE36" i="38"/>
  <c r="Z37" i="38"/>
  <c r="DS38" i="38"/>
  <c r="CM41" i="38"/>
  <c r="HX41" i="38"/>
  <c r="CC43" i="38"/>
  <c r="M25" i="38"/>
  <c r="BC25" i="38"/>
  <c r="CU25" i="38"/>
  <c r="EK25" i="38"/>
  <c r="GA25" i="38"/>
  <c r="IE25" i="38"/>
  <c r="DO27" i="38"/>
  <c r="AK28" i="38"/>
  <c r="CK30" i="38"/>
  <c r="AS34" i="38"/>
  <c r="FM34" i="38"/>
  <c r="H36" i="38"/>
  <c r="AA36" i="38"/>
  <c r="AU36" i="38"/>
  <c r="BL36" i="38"/>
  <c r="CL36" i="38"/>
  <c r="DK36" i="38"/>
  <c r="EI36" i="38"/>
  <c r="FH36" i="38"/>
  <c r="GI36" i="38"/>
  <c r="HF36" i="38"/>
  <c r="II36" i="38"/>
  <c r="DE41" i="38"/>
  <c r="CV43" i="38"/>
  <c r="U25" i="38"/>
  <c r="BK25" i="38"/>
  <c r="DC25" i="38"/>
  <c r="ES25" i="38"/>
  <c r="GI25" i="38"/>
  <c r="EU27" i="38"/>
  <c r="CA28" i="38"/>
  <c r="CU30" i="38"/>
  <c r="DB32" i="38"/>
  <c r="BI34" i="38"/>
  <c r="FQ34" i="38"/>
  <c r="K36" i="38"/>
  <c r="AD36" i="38"/>
  <c r="AV36" i="38"/>
  <c r="BP36" i="38"/>
  <c r="CM36" i="38"/>
  <c r="DN36" i="38"/>
  <c r="EM36" i="38"/>
  <c r="FL36" i="38"/>
  <c r="GJ36" i="38"/>
  <c r="HK36" i="38"/>
  <c r="IN36" i="38"/>
  <c r="T38" i="38"/>
  <c r="GZ38" i="38"/>
  <c r="K41" i="38"/>
  <c r="DY41" i="38"/>
  <c r="FP42" i="38"/>
  <c r="GT43" i="38"/>
  <c r="DY34" i="38"/>
  <c r="GI27" i="38"/>
  <c r="DJ28" i="38"/>
  <c r="EY30" i="38"/>
  <c r="CX31" i="38"/>
  <c r="FY32" i="38"/>
  <c r="IA33" i="38"/>
  <c r="CC34" i="38"/>
  <c r="GG34" i="38"/>
  <c r="N36" i="38"/>
  <c r="AF36" i="38"/>
  <c r="AY36" i="38"/>
  <c r="BR36" i="38"/>
  <c r="CR36" i="38"/>
  <c r="DP36" i="38"/>
  <c r="EQ36" i="38"/>
  <c r="FO36" i="38"/>
  <c r="GN36" i="38"/>
  <c r="HN36" i="38"/>
  <c r="AL38" i="38"/>
  <c r="FO38" i="38"/>
  <c r="V41" i="38"/>
  <c r="ES41" i="38"/>
  <c r="HI43" i="38"/>
  <c r="ES28" i="38"/>
  <c r="AG41" i="38"/>
  <c r="S26" i="38"/>
  <c r="AO26" i="38"/>
  <c r="BK26" i="38"/>
  <c r="CE26" i="38"/>
  <c r="CQ26" i="38"/>
  <c r="DK26" i="38"/>
  <c r="EG26" i="38"/>
  <c r="FC26" i="38"/>
  <c r="FW26" i="38"/>
  <c r="GS26" i="38"/>
  <c r="HO26" i="38"/>
  <c r="G25" i="38"/>
  <c r="S25" i="38"/>
  <c r="AC25" i="38"/>
  <c r="AM25" i="38"/>
  <c r="AY25" i="38"/>
  <c r="BI25" i="38"/>
  <c r="BS25" i="38"/>
  <c r="CE25" i="38"/>
  <c r="CO25" i="38"/>
  <c r="CY25" i="38"/>
  <c r="DK25" i="38"/>
  <c r="DU25" i="38"/>
  <c r="EE25" i="38"/>
  <c r="EQ25" i="38"/>
  <c r="FA25" i="38"/>
  <c r="FK25" i="38"/>
  <c r="FW25" i="38"/>
  <c r="GG25" i="38"/>
  <c r="GQ25" i="38"/>
  <c r="HC25" i="38"/>
  <c r="HS25" i="38"/>
  <c r="IM25" i="38"/>
  <c r="O26" i="38"/>
  <c r="Y26" i="38"/>
  <c r="AI26" i="38"/>
  <c r="AU26" i="38"/>
  <c r="BE26" i="38"/>
  <c r="BO26" i="38"/>
  <c r="CA26" i="38"/>
  <c r="CK26" i="38"/>
  <c r="CU26" i="38"/>
  <c r="DG26" i="38"/>
  <c r="DQ26" i="38"/>
  <c r="EA26" i="38"/>
  <c r="EM26" i="38"/>
  <c r="EW26" i="38"/>
  <c r="FG26" i="38"/>
  <c r="FS26" i="38"/>
  <c r="GC26" i="38"/>
  <c r="GM26" i="38"/>
  <c r="GY26" i="38"/>
  <c r="HI26" i="38"/>
  <c r="HS26" i="38"/>
  <c r="IE26" i="38"/>
  <c r="IO26" i="38"/>
  <c r="O27" i="38"/>
  <c r="AI27" i="38"/>
  <c r="BC27" i="38"/>
  <c r="CC27" i="38"/>
  <c r="DC27" i="38"/>
  <c r="EE27" i="38"/>
  <c r="FF27" i="38"/>
  <c r="U28" i="38"/>
  <c r="BF28" i="38"/>
  <c r="CO28" i="38"/>
  <c r="EE28" i="38"/>
  <c r="FN28" i="38"/>
  <c r="HK28" i="38"/>
  <c r="GT30" i="38"/>
  <c r="DM30" i="38"/>
  <c r="AP30" i="38"/>
  <c r="Q31" i="38"/>
  <c r="GE31" i="38"/>
  <c r="AW32" i="38"/>
  <c r="IK32" i="38"/>
  <c r="S35" i="38"/>
  <c r="G26" i="38"/>
  <c r="Q26" i="38"/>
  <c r="AA26" i="38"/>
  <c r="AM26" i="38"/>
  <c r="AW26" i="38"/>
  <c r="BG26" i="38"/>
  <c r="BS26" i="38"/>
  <c r="CC26" i="38"/>
  <c r="CM26" i="38"/>
  <c r="CY26" i="38"/>
  <c r="DI26" i="38"/>
  <c r="DS26" i="38"/>
  <c r="EE26" i="38"/>
  <c r="EO26" i="38"/>
  <c r="EY26" i="38"/>
  <c r="FK26" i="38"/>
  <c r="FU26" i="38"/>
  <c r="GE26" i="38"/>
  <c r="GQ26" i="38"/>
  <c r="HA26" i="38"/>
  <c r="HK26" i="38"/>
  <c r="HW26" i="38"/>
  <c r="IG26" i="38"/>
  <c r="IQ26" i="38"/>
  <c r="S27" i="38"/>
  <c r="AM27" i="38"/>
  <c r="BK27" i="38"/>
  <c r="CM27" i="38"/>
  <c r="DI27" i="38"/>
  <c r="EG27" i="38"/>
  <c r="GA27" i="38"/>
  <c r="IC27" i="38"/>
  <c r="AC28" i="38"/>
  <c r="BK28" i="38"/>
  <c r="DB28" i="38"/>
  <c r="EM28" i="38"/>
  <c r="IQ28" i="38"/>
  <c r="BU31" i="38"/>
  <c r="ID32" i="38"/>
  <c r="FG32" i="38"/>
  <c r="CK32" i="38"/>
  <c r="J32" i="38"/>
  <c r="HS28" i="38"/>
  <c r="GI28" i="38"/>
  <c r="FA28" i="38"/>
  <c r="DW28" i="38"/>
  <c r="CW28" i="38"/>
  <c r="BS28" i="38"/>
  <c r="AP28" i="38"/>
  <c r="II31" i="38"/>
  <c r="FB31" i="38"/>
  <c r="AS31" i="38"/>
  <c r="I26" i="38"/>
  <c r="AE26" i="38"/>
  <c r="AY26" i="38"/>
  <c r="BU26" i="38"/>
  <c r="DA26" i="38"/>
  <c r="DW26" i="38"/>
  <c r="EQ26" i="38"/>
  <c r="FM26" i="38"/>
  <c r="GI26" i="38"/>
  <c r="HC26" i="38"/>
  <c r="HY26" i="38"/>
  <c r="II26" i="38"/>
  <c r="O25" i="38"/>
  <c r="AA25" i="38"/>
  <c r="AK25" i="38"/>
  <c r="AU25" i="38"/>
  <c r="BG25" i="38"/>
  <c r="BQ25" i="38"/>
  <c r="CA25" i="38"/>
  <c r="CM25" i="38"/>
  <c r="CW25" i="38"/>
  <c r="DG25" i="38"/>
  <c r="DS25" i="38"/>
  <c r="EC25" i="38"/>
  <c r="EM25" i="38"/>
  <c r="EY25" i="38"/>
  <c r="FI25" i="38"/>
  <c r="FS25" i="38"/>
  <c r="GE25" i="38"/>
  <c r="GO25" i="38"/>
  <c r="GY25" i="38"/>
  <c r="HK25" i="38"/>
  <c r="K26" i="38"/>
  <c r="W26" i="38"/>
  <c r="AG26" i="38"/>
  <c r="AQ26" i="38"/>
  <c r="BC26" i="38"/>
  <c r="BM26" i="38"/>
  <c r="BW26" i="38"/>
  <c r="CI26" i="38"/>
  <c r="CS26" i="38"/>
  <c r="DC26" i="38"/>
  <c r="DO26" i="38"/>
  <c r="DY26" i="38"/>
  <c r="EI26" i="38"/>
  <c r="EU26" i="38"/>
  <c r="FE26" i="38"/>
  <c r="FO26" i="38"/>
  <c r="GA26" i="38"/>
  <c r="GK26" i="38"/>
  <c r="GU26" i="38"/>
  <c r="HG26" i="38"/>
  <c r="HQ26" i="38"/>
  <c r="IA26" i="38"/>
  <c r="I27" i="38"/>
  <c r="AA27" i="38"/>
  <c r="AY27" i="38"/>
  <c r="BW27" i="38"/>
  <c r="CS27" i="38"/>
  <c r="DW27" i="38"/>
  <c r="EW27" i="38"/>
  <c r="GW27" i="38"/>
  <c r="O28" i="38"/>
  <c r="AX28" i="38"/>
  <c r="CG28" i="38"/>
  <c r="DR28" i="38"/>
  <c r="FI28" i="38"/>
  <c r="HA28" i="38"/>
  <c r="HR29" i="38"/>
  <c r="AE30" i="38"/>
  <c r="EO30" i="38"/>
  <c r="HE30" i="38"/>
  <c r="DZ31" i="38"/>
  <c r="AE32" i="38"/>
  <c r="DS32" i="38"/>
  <c r="HK32" i="38"/>
  <c r="Y34" i="38"/>
  <c r="BM34" i="38"/>
  <c r="DE34" i="38"/>
  <c r="EW34" i="38"/>
  <c r="GK34" i="38"/>
  <c r="IC34" i="38"/>
  <c r="J36" i="38"/>
  <c r="P36" i="38"/>
  <c r="X36" i="38"/>
  <c r="AE36" i="38"/>
  <c r="AL36" i="38"/>
  <c r="AT36" i="38"/>
  <c r="AZ36" i="38"/>
  <c r="BG36" i="38"/>
  <c r="BO36" i="38"/>
  <c r="BW36" i="38"/>
  <c r="CF36" i="38"/>
  <c r="CP36" i="38"/>
  <c r="CZ36" i="38"/>
  <c r="DH36" i="38"/>
  <c r="DR36" i="38"/>
  <c r="EB36" i="38"/>
  <c r="EL36" i="38"/>
  <c r="ET36" i="38"/>
  <c r="FD36" i="38"/>
  <c r="FN36" i="38"/>
  <c r="FW36" i="38"/>
  <c r="GH36" i="38"/>
  <c r="GP36" i="38"/>
  <c r="GY36" i="38"/>
  <c r="HJ36" i="38"/>
  <c r="HS36" i="38"/>
  <c r="IP36" i="38"/>
  <c r="CA37" i="38"/>
  <c r="GA37" i="38"/>
  <c r="GN37" i="38"/>
  <c r="J38" i="38"/>
  <c r="BF38" i="38"/>
  <c r="DK38" i="38"/>
  <c r="FG38" i="38"/>
  <c r="Q41" i="38"/>
  <c r="AA41" i="38"/>
  <c r="AL41" i="38"/>
  <c r="AW41" i="38"/>
  <c r="BI41" i="38"/>
  <c r="CC41" i="38"/>
  <c r="CW41" i="38"/>
  <c r="DO41" i="38"/>
  <c r="EI41" i="38"/>
  <c r="FG41" i="38"/>
  <c r="GF41" i="38"/>
  <c r="HE41" i="38"/>
  <c r="IF41" i="38"/>
  <c r="AJ42" i="38"/>
  <c r="DP42" i="38"/>
  <c r="M43" i="38"/>
  <c r="BD43" i="38"/>
  <c r="DQ43" i="38"/>
  <c r="EP45" i="38"/>
  <c r="L37" i="38"/>
  <c r="CV37" i="38"/>
  <c r="HJ37" i="38"/>
  <c r="I41" i="38"/>
  <c r="S41" i="38"/>
  <c r="AD41" i="38"/>
  <c r="AO41" i="38"/>
  <c r="AY41" i="38"/>
  <c r="BO41" i="38"/>
  <c r="CI41" i="38"/>
  <c r="CZ41" i="38"/>
  <c r="DT41" i="38"/>
  <c r="EO41" i="38"/>
  <c r="FL41" i="38"/>
  <c r="GM41" i="38"/>
  <c r="HL41" i="38"/>
  <c r="IN41" i="38"/>
  <c r="BD42" i="38"/>
  <c r="X43" i="38"/>
  <c r="BO43" i="38"/>
  <c r="DJ44" i="38"/>
  <c r="GR45" i="38"/>
  <c r="AZ48" i="38"/>
  <c r="HN45" i="38"/>
  <c r="N41" i="38"/>
  <c r="Y41" i="38"/>
  <c r="AI41" i="38"/>
  <c r="AT41" i="38"/>
  <c r="BG41" i="38"/>
  <c r="BX41" i="38"/>
  <c r="CR41" i="38"/>
  <c r="DK41" i="38"/>
  <c r="EC41" i="38"/>
  <c r="EZ41" i="38"/>
  <c r="GA41" i="38"/>
  <c r="GW41" i="38"/>
  <c r="IO28" i="38"/>
  <c r="HM25" i="38"/>
  <c r="IC25" i="38"/>
  <c r="IQ25" i="38"/>
  <c r="IM27" i="38"/>
  <c r="U32" i="38"/>
  <c r="AL32" i="38"/>
  <c r="BG32" i="38"/>
  <c r="BZ32" i="38"/>
  <c r="CQ32" i="38"/>
  <c r="DM32" i="38"/>
  <c r="ED32" i="38"/>
  <c r="EW32" i="38"/>
  <c r="FR32" i="38"/>
  <c r="GI32" i="38"/>
  <c r="HA32" i="38"/>
  <c r="HV32" i="38"/>
  <c r="IO32" i="38"/>
  <c r="EA35" i="38"/>
  <c r="HK38" i="38"/>
  <c r="AN40" i="38"/>
  <c r="FV40" i="38"/>
  <c r="CO42" i="38"/>
  <c r="ES42" i="38"/>
  <c r="HI42" i="38"/>
  <c r="H43" i="38"/>
  <c r="S43" i="38"/>
  <c r="AC43" i="38"/>
  <c r="AN43" i="38"/>
  <c r="AY43" i="38"/>
  <c r="BI43" i="38"/>
  <c r="BU43" i="38"/>
  <c r="CN43" i="38"/>
  <c r="DE43" i="38"/>
  <c r="EC43" i="38"/>
  <c r="FY43" i="38"/>
  <c r="HO43" i="38"/>
  <c r="AO44" i="38"/>
  <c r="FO44" i="38"/>
  <c r="N45" i="38"/>
  <c r="BJ45" i="38"/>
  <c r="DJ45" i="38"/>
  <c r="FL45" i="38"/>
  <c r="HX45" i="38"/>
  <c r="J48" i="38"/>
  <c r="CP48" i="38"/>
  <c r="GQ48" i="38"/>
  <c r="GW31" i="38"/>
  <c r="Y32" i="38"/>
  <c r="AT32" i="38"/>
  <c r="BK32" i="38"/>
  <c r="CC32" i="38"/>
  <c r="CX32" i="38"/>
  <c r="DQ32" i="38"/>
  <c r="EH32" i="38"/>
  <c r="FC32" i="38"/>
  <c r="FU32" i="38"/>
  <c r="GM32" i="38"/>
  <c r="HI32" i="38"/>
  <c r="HZ32" i="38"/>
  <c r="IQ32" i="38"/>
  <c r="HG35" i="38"/>
  <c r="IL36" i="38"/>
  <c r="IQ36" i="38"/>
  <c r="L43" i="38"/>
  <c r="W43" i="38"/>
  <c r="AG43" i="38"/>
  <c r="AR43" i="38"/>
  <c r="BC43" i="38"/>
  <c r="BM43" i="38"/>
  <c r="CA43" i="38"/>
  <c r="CU43" i="38"/>
  <c r="DL43" i="38"/>
  <c r="EL43" i="38"/>
  <c r="GC43" i="38"/>
  <c r="IE43" i="38"/>
  <c r="BE44" i="38"/>
  <c r="GE44" i="38"/>
  <c r="AA45" i="38"/>
  <c r="BT45" i="38"/>
  <c r="DV45" i="38"/>
  <c r="GH45" i="38"/>
  <c r="IH45" i="38"/>
  <c r="FD46" i="38"/>
  <c r="T48" i="38"/>
  <c r="DB48" i="38"/>
  <c r="HK48" i="38"/>
  <c r="HW25" i="38"/>
  <c r="ID28" i="38"/>
  <c r="Q32" i="38"/>
  <c r="AI32" i="38"/>
  <c r="BA32" i="38"/>
  <c r="BV32" i="38"/>
  <c r="CM32" i="38"/>
  <c r="DF32" i="38"/>
  <c r="EA32" i="38"/>
  <c r="ES32" i="38"/>
  <c r="FJ32" i="38"/>
  <c r="GE32" i="38"/>
  <c r="GX32" i="38"/>
  <c r="HO32" i="38"/>
  <c r="IL32" i="38"/>
  <c r="CU35" i="38"/>
  <c r="IF36" i="38"/>
  <c r="AD40" i="38"/>
  <c r="IK41" i="38"/>
  <c r="CG42" i="38"/>
  <c r="EK42" i="38"/>
  <c r="G43" i="38"/>
  <c r="Q43" i="38"/>
  <c r="AB43" i="38"/>
  <c r="AM43" i="38"/>
  <c r="AW43" i="38"/>
  <c r="BH43" i="38"/>
  <c r="BT43" i="38"/>
  <c r="CJ43" i="38"/>
  <c r="DD43" i="38"/>
  <c r="DZ43" i="38"/>
  <c r="FI43" i="38"/>
  <c r="IM43" i="38"/>
  <c r="IB44" i="38"/>
  <c r="AP45" i="38"/>
  <c r="CZ45" i="38"/>
  <c r="FB45" i="38"/>
  <c r="HB45" i="38"/>
  <c r="BJ48" i="38"/>
  <c r="FW48" i="38"/>
  <c r="I29" i="38"/>
  <c r="AD29" i="38"/>
  <c r="BC29" i="38"/>
  <c r="CE29" i="38"/>
  <c r="DE29" i="38"/>
  <c r="DZ29" i="38"/>
  <c r="FB29" i="38"/>
  <c r="GA29" i="38"/>
  <c r="HA29" i="38"/>
  <c r="IC29" i="38"/>
  <c r="W33" i="38"/>
  <c r="AY33" i="38"/>
  <c r="CC33" i="38"/>
  <c r="DE33" i="38"/>
  <c r="EG33" i="38"/>
  <c r="FJ33" i="38"/>
  <c r="GL33" i="38"/>
  <c r="HN33" i="38"/>
  <c r="IP25" i="38"/>
  <c r="IK25" i="38"/>
  <c r="IA25" i="38"/>
  <c r="HO25" i="38"/>
  <c r="IN26" i="38"/>
  <c r="IK26" i="38"/>
  <c r="IC26" i="38"/>
  <c r="HU26" i="38"/>
  <c r="HM26" i="38"/>
  <c r="HE26" i="38"/>
  <c r="GW26" i="38"/>
  <c r="GO26" i="38"/>
  <c r="GG26" i="38"/>
  <c r="FY26" i="38"/>
  <c r="FQ26" i="38"/>
  <c r="FI26" i="38"/>
  <c r="FA26" i="38"/>
  <c r="ES26" i="38"/>
  <c r="EK26" i="38"/>
  <c r="EC26" i="38"/>
  <c r="DU26" i="38"/>
  <c r="DM26" i="38"/>
  <c r="DE26" i="38"/>
  <c r="CW26" i="38"/>
  <c r="CO26" i="38"/>
  <c r="CG26" i="38"/>
  <c r="BY26" i="38"/>
  <c r="BQ26" i="38"/>
  <c r="BI26" i="38"/>
  <c r="BA26" i="38"/>
  <c r="AS26" i="38"/>
  <c r="AK26" i="38"/>
  <c r="AC26" i="38"/>
  <c r="U26" i="38"/>
  <c r="M26" i="38"/>
  <c r="Q27" i="38"/>
  <c r="AE27" i="38"/>
  <c r="AW27" i="38"/>
  <c r="BM27" i="38"/>
  <c r="CE27" i="38"/>
  <c r="DA27" i="38"/>
  <c r="DS27" i="38"/>
  <c r="EI27" i="38"/>
  <c r="FQ27" i="38"/>
  <c r="HE27" i="38"/>
  <c r="J28" i="38"/>
  <c r="Z28" i="38"/>
  <c r="AM28" i="38"/>
  <c r="BA28" i="38"/>
  <c r="BQ28" i="38"/>
  <c r="CD28" i="38"/>
  <c r="CQ28" i="38"/>
  <c r="DG28" i="38"/>
  <c r="DU28" i="38"/>
  <c r="EH28" i="38"/>
  <c r="EX28" i="38"/>
  <c r="FK28" i="38"/>
  <c r="GC28" i="38"/>
  <c r="GX28" i="38"/>
  <c r="HO28" i="38"/>
  <c r="IG28" i="38"/>
  <c r="AA29" i="38"/>
  <c r="AY29" i="38"/>
  <c r="BU29" i="38"/>
  <c r="CX29" i="38"/>
  <c r="DV29" i="38"/>
  <c r="EU29" i="38"/>
  <c r="FW29" i="38"/>
  <c r="GS29" i="38"/>
  <c r="HS30" i="38"/>
  <c r="GP30" i="38"/>
  <c r="FN30" i="38"/>
  <c r="EL30" i="38"/>
  <c r="DI30" i="38"/>
  <c r="CG30" i="38"/>
  <c r="BE30" i="38"/>
  <c r="AA30" i="38"/>
  <c r="IK30" i="38"/>
  <c r="HI30" i="38"/>
  <c r="GE30" i="38"/>
  <c r="FC30" i="38"/>
  <c r="EA30" i="38"/>
  <c r="CX30" i="38"/>
  <c r="BV30" i="38"/>
  <c r="AT30" i="38"/>
  <c r="Q30" i="38"/>
  <c r="BJ31" i="38"/>
  <c r="DO31" i="38"/>
  <c r="FU31" i="38"/>
  <c r="HY31" i="38"/>
  <c r="V33" i="38"/>
  <c r="AX33" i="38"/>
  <c r="BZ33" i="38"/>
  <c r="DC33" i="38"/>
  <c r="EE33" i="38"/>
  <c r="FG33" i="38"/>
  <c r="GK33" i="38"/>
  <c r="HM33" i="38"/>
  <c r="BS35" i="38"/>
  <c r="IL29" i="38"/>
  <c r="IQ29" i="38"/>
  <c r="HV29" i="38"/>
  <c r="HC29" i="38"/>
  <c r="GL29" i="38"/>
  <c r="FQ29" i="38"/>
  <c r="EY29" i="38"/>
  <c r="EG29" i="38"/>
  <c r="DK29" i="38"/>
  <c r="CT29" i="38"/>
  <c r="CC29" i="38"/>
  <c r="BG29" i="38"/>
  <c r="AO29" i="38"/>
  <c r="W29" i="38"/>
  <c r="IN24" i="38"/>
  <c r="HR27" i="38"/>
  <c r="GL27" i="38"/>
  <c r="FN27" i="38"/>
  <c r="EO27" i="38"/>
  <c r="DY27" i="38"/>
  <c r="DK27" i="38"/>
  <c r="CY27" i="38"/>
  <c r="CI27" i="38"/>
  <c r="BU27" i="38"/>
  <c r="BG27" i="38"/>
  <c r="AQ27" i="38"/>
  <c r="AG27" i="38"/>
  <c r="W27" i="38"/>
  <c r="K27" i="38"/>
  <c r="R28" i="38"/>
  <c r="AE28" i="38"/>
  <c r="AU28" i="38"/>
  <c r="BI28" i="38"/>
  <c r="BV28" i="38"/>
  <c r="CL28" i="38"/>
  <c r="CY28" i="38"/>
  <c r="DM28" i="38"/>
  <c r="EC28" i="38"/>
  <c r="EP28" i="38"/>
  <c r="FC28" i="38"/>
  <c r="FU28" i="38"/>
  <c r="GM28" i="38"/>
  <c r="HE28" i="38"/>
  <c r="HZ28" i="38"/>
  <c r="M29" i="38"/>
  <c r="AL29" i="38"/>
  <c r="BN29" i="38"/>
  <c r="CI29" i="38"/>
  <c r="DI29" i="38"/>
  <c r="EK29" i="38"/>
  <c r="FJ29" i="38"/>
  <c r="GE29" i="38"/>
  <c r="HG29" i="38"/>
  <c r="IG29" i="38"/>
  <c r="N30" i="38"/>
  <c r="BR30" i="38"/>
  <c r="DW30" i="38"/>
  <c r="GC30" i="38"/>
  <c r="IG30" i="38"/>
  <c r="AH31" i="38"/>
  <c r="CM31" i="38"/>
  <c r="EQ31" i="38"/>
  <c r="G33" i="38"/>
  <c r="AI33" i="38"/>
  <c r="BM33" i="38"/>
  <c r="CO33" i="38"/>
  <c r="DQ33" i="38"/>
  <c r="ET33" i="38"/>
  <c r="FV33" i="38"/>
  <c r="GX33" i="38"/>
  <c r="HR35" i="38"/>
  <c r="GM35" i="38"/>
  <c r="FG35" i="38"/>
  <c r="EE35" i="38"/>
  <c r="DG35" i="38"/>
  <c r="CA35" i="38"/>
  <c r="AY35" i="38"/>
  <c r="AA35" i="38"/>
  <c r="IN33" i="38"/>
  <c r="IM33" i="38"/>
  <c r="HV33" i="38"/>
  <c r="HG33" i="38"/>
  <c r="GS33" i="38"/>
  <c r="GE33" i="38"/>
  <c r="FQ33" i="38"/>
  <c r="FB33" i="38"/>
  <c r="EO33" i="38"/>
  <c r="DZ33" i="38"/>
  <c r="DK33" i="38"/>
  <c r="CX33" i="38"/>
  <c r="CI33" i="38"/>
  <c r="BU33" i="38"/>
  <c r="BG33" i="38"/>
  <c r="AS33" i="38"/>
  <c r="AD33" i="38"/>
  <c r="Q33" i="38"/>
  <c r="IK33" i="38"/>
  <c r="HS33" i="38"/>
  <c r="HF33" i="38"/>
  <c r="GQ33" i="38"/>
  <c r="GC33" i="38"/>
  <c r="FO33" i="38"/>
  <c r="FA33" i="38"/>
  <c r="EL33" i="38"/>
  <c r="DY33" i="38"/>
  <c r="DJ33" i="38"/>
  <c r="CU33" i="38"/>
  <c r="CH33" i="38"/>
  <c r="BS33" i="38"/>
  <c r="BE33" i="38"/>
  <c r="AQ33" i="38"/>
  <c r="AC33" i="38"/>
  <c r="N33" i="38"/>
  <c r="IK28" i="38"/>
  <c r="HV28" i="38"/>
  <c r="HI28" i="38"/>
  <c r="GT28" i="38"/>
  <c r="GE28" i="38"/>
  <c r="FR28" i="38"/>
  <c r="FF28" i="38"/>
  <c r="EU28" i="38"/>
  <c r="EK28" i="38"/>
  <c r="DZ28" i="38"/>
  <c r="DO28" i="38"/>
  <c r="DE28" i="38"/>
  <c r="CT28" i="38"/>
  <c r="CI28" i="38"/>
  <c r="BY28" i="38"/>
  <c r="BN28" i="38"/>
  <c r="BC28" i="38"/>
  <c r="AS28" i="38"/>
  <c r="AH28" i="38"/>
  <c r="W28" i="38"/>
  <c r="M28" i="38"/>
  <c r="Q29" i="38"/>
  <c r="AS29" i="38"/>
  <c r="BR29" i="38"/>
  <c r="CP29" i="38"/>
  <c r="DS29" i="38"/>
  <c r="EO29" i="38"/>
  <c r="FM29" i="38"/>
  <c r="GP29" i="38"/>
  <c r="HN29" i="38"/>
  <c r="II29" i="38"/>
  <c r="IL31" i="38"/>
  <c r="HV31" i="38"/>
  <c r="GS31" i="38"/>
  <c r="FQ31" i="38"/>
  <c r="EO31" i="38"/>
  <c r="DK31" i="38"/>
  <c r="CI31" i="38"/>
  <c r="BG31" i="38"/>
  <c r="AD31" i="38"/>
  <c r="IM31" i="38"/>
  <c r="HK31" i="38"/>
  <c r="GH31" i="38"/>
  <c r="FF31" i="38"/>
  <c r="ED31" i="38"/>
  <c r="DA31" i="38"/>
  <c r="BY31" i="38"/>
  <c r="AW31" i="38"/>
  <c r="S31" i="38"/>
  <c r="I33" i="38"/>
  <c r="AL33" i="38"/>
  <c r="BN33" i="38"/>
  <c r="CP33" i="38"/>
  <c r="DS33" i="38"/>
  <c r="EU33" i="38"/>
  <c r="FW33" i="38"/>
  <c r="HA33" i="38"/>
  <c r="IC33" i="38"/>
  <c r="AU35" i="38"/>
  <c r="FC35" i="38"/>
  <c r="IM35" i="38"/>
  <c r="ID40" i="38"/>
  <c r="IH40" i="38"/>
  <c r="GT40" i="38"/>
  <c r="FF40" i="38"/>
  <c r="DJ40" i="38"/>
  <c r="CB40" i="38"/>
  <c r="BO40" i="38"/>
  <c r="AY40" i="38"/>
  <c r="AL40" i="38"/>
  <c r="X40" i="38"/>
  <c r="GL40" i="38"/>
  <c r="EH40" i="38"/>
  <c r="CE40" i="38"/>
  <c r="BJ40" i="38"/>
  <c r="AT40" i="38"/>
  <c r="AA40" i="38"/>
  <c r="H40" i="38"/>
  <c r="HR40" i="38"/>
  <c r="FN40" i="38"/>
  <c r="DB40" i="38"/>
  <c r="BT40" i="38"/>
  <c r="BD40" i="38"/>
  <c r="AI40" i="38"/>
  <c r="P40" i="38"/>
  <c r="IO49" i="38"/>
  <c r="IM49" i="38"/>
  <c r="ID49" i="38"/>
  <c r="HR49" i="38"/>
  <c r="HG49" i="38"/>
  <c r="GX49" i="38"/>
  <c r="GL49" i="38"/>
  <c r="GA49" i="38"/>
  <c r="FR49" i="38"/>
  <c r="FF49" i="38"/>
  <c r="EU49" i="38"/>
  <c r="EL49" i="38"/>
  <c r="DZ49" i="38"/>
  <c r="DO49" i="38"/>
  <c r="DF49" i="38"/>
  <c r="CT49" i="38"/>
  <c r="CI49" i="38"/>
  <c r="BZ49" i="38"/>
  <c r="BN49" i="38"/>
  <c r="BC49" i="38"/>
  <c r="AT49" i="38"/>
  <c r="AH49" i="38"/>
  <c r="W49" i="38"/>
  <c r="N49" i="38"/>
  <c r="IL49" i="38"/>
  <c r="HZ49" i="38"/>
  <c r="HO49" i="38"/>
  <c r="HF49" i="38"/>
  <c r="GT49" i="38"/>
  <c r="GI49" i="38"/>
  <c r="FZ49" i="38"/>
  <c r="FN49" i="38"/>
  <c r="FC49" i="38"/>
  <c r="ET49" i="38"/>
  <c r="EH49" i="38"/>
  <c r="DW49" i="38"/>
  <c r="DN49" i="38"/>
  <c r="DB49" i="38"/>
  <c r="CQ49" i="38"/>
  <c r="CH49" i="38"/>
  <c r="BV49" i="38"/>
  <c r="BK49" i="38"/>
  <c r="BB49" i="38"/>
  <c r="AP49" i="38"/>
  <c r="AE49" i="38"/>
  <c r="V49" i="38"/>
  <c r="J49" i="38"/>
  <c r="IE49" i="38"/>
  <c r="HV49" i="38"/>
  <c r="HJ49" i="38"/>
  <c r="GY49" i="38"/>
  <c r="GP49" i="38"/>
  <c r="GD49" i="38"/>
  <c r="FS49" i="38"/>
  <c r="FJ49" i="38"/>
  <c r="EX49" i="38"/>
  <c r="EM49" i="38"/>
  <c r="ED49" i="38"/>
  <c r="DR49" i="38"/>
  <c r="DG49" i="38"/>
  <c r="CX49" i="38"/>
  <c r="CL49" i="38"/>
  <c r="CA49" i="38"/>
  <c r="BR49" i="38"/>
  <c r="BF49" i="38"/>
  <c r="AU49" i="38"/>
  <c r="AL49" i="38"/>
  <c r="Z49" i="38"/>
  <c r="O49" i="38"/>
  <c r="IH49" i="38"/>
  <c r="GQ49" i="38"/>
  <c r="FB49" i="38"/>
  <c r="DJ49" i="38"/>
  <c r="BS49" i="38"/>
  <c r="AD49" i="38"/>
  <c r="HW49" i="38"/>
  <c r="GH49" i="38"/>
  <c r="EP49" i="38"/>
  <c r="CY49" i="38"/>
  <c r="BJ49" i="38"/>
  <c r="R49" i="38"/>
  <c r="HB49" i="38"/>
  <c r="FK49" i="38"/>
  <c r="DV49" i="38"/>
  <c r="CD49" i="38"/>
  <c r="AM49" i="38"/>
  <c r="HN49" i="38"/>
  <c r="AX49" i="38"/>
  <c r="FV49" i="38"/>
  <c r="G49" i="38"/>
  <c r="CP49" i="38"/>
  <c r="IN25" i="38"/>
  <c r="IP26" i="38"/>
  <c r="IL28" i="38"/>
  <c r="N32" i="38"/>
  <c r="AA32" i="38"/>
  <c r="AP32" i="38"/>
  <c r="BE32" i="38"/>
  <c r="BR32" i="38"/>
  <c r="CG32" i="38"/>
  <c r="CU32" i="38"/>
  <c r="DI32" i="38"/>
  <c r="DW32" i="38"/>
  <c r="EL32" i="38"/>
  <c r="EY32" i="38"/>
  <c r="FN32" i="38"/>
  <c r="GC32" i="38"/>
  <c r="GP32" i="38"/>
  <c r="HE32" i="38"/>
  <c r="HS32" i="38"/>
  <c r="IG32" i="38"/>
  <c r="I34" i="38"/>
  <c r="AC34" i="38"/>
  <c r="AW34" i="38"/>
  <c r="BU34" i="38"/>
  <c r="CO34" i="38"/>
  <c r="DI34" i="38"/>
  <c r="EG34" i="38"/>
  <c r="FA34" i="38"/>
  <c r="FU34" i="38"/>
  <c r="GS34" i="38"/>
  <c r="HM34" i="38"/>
  <c r="IG34" i="38"/>
  <c r="K35" i="38"/>
  <c r="AE35" i="38"/>
  <c r="BC35" i="38"/>
  <c r="CI35" i="38"/>
  <c r="DK35" i="38"/>
  <c r="EM35" i="38"/>
  <c r="FS35" i="38"/>
  <c r="GQ35" i="38"/>
  <c r="HW35" i="38"/>
  <c r="AU37" i="38"/>
  <c r="DR37" i="38"/>
  <c r="AD38" i="38"/>
  <c r="BO38" i="38"/>
  <c r="DB38" i="38"/>
  <c r="EM38" i="38"/>
  <c r="FX38" i="38"/>
  <c r="N40" i="38"/>
  <c r="AV40" i="38"/>
  <c r="CT40" i="38"/>
  <c r="HB40" i="38"/>
  <c r="M34" i="38"/>
  <c r="AG34" i="38"/>
  <c r="BE34" i="38"/>
  <c r="BY34" i="38"/>
  <c r="CS34" i="38"/>
  <c r="DQ34" i="38"/>
  <c r="EK34" i="38"/>
  <c r="FE34" i="38"/>
  <c r="GC34" i="38"/>
  <c r="GW34" i="38"/>
  <c r="HQ34" i="38"/>
  <c r="IO34" i="38"/>
  <c r="O35" i="38"/>
  <c r="AI35" i="38"/>
  <c r="BO35" i="38"/>
  <c r="CQ35" i="38"/>
  <c r="DO35" i="38"/>
  <c r="EU35" i="38"/>
  <c r="FW35" i="38"/>
  <c r="GY35" i="38"/>
  <c r="HT37" i="38"/>
  <c r="IM37" i="38"/>
  <c r="GY37" i="38"/>
  <c r="FH37" i="38"/>
  <c r="EB37" i="38"/>
  <c r="CT37" i="38"/>
  <c r="BC37" i="38"/>
  <c r="O37" i="38"/>
  <c r="HR37" i="38"/>
  <c r="GD37" i="38"/>
  <c r="EX37" i="38"/>
  <c r="DG37" i="38"/>
  <c r="BX37" i="38"/>
  <c r="AJ37" i="38"/>
  <c r="IA38" i="38"/>
  <c r="HH38" i="38"/>
  <c r="GP38" i="38"/>
  <c r="FW38" i="38"/>
  <c r="FC38" i="38"/>
  <c r="EL38" i="38"/>
  <c r="DR38" i="38"/>
  <c r="CX38" i="38"/>
  <c r="CF38" i="38"/>
  <c r="BL38" i="38"/>
  <c r="AT38" i="38"/>
  <c r="AA38" i="38"/>
  <c r="H38" i="38"/>
  <c r="IJ38" i="38"/>
  <c r="HS38" i="38"/>
  <c r="GY38" i="38"/>
  <c r="GE38" i="38"/>
  <c r="FN38" i="38"/>
  <c r="ET38" i="38"/>
  <c r="EA38" i="38"/>
  <c r="DH38" i="38"/>
  <c r="CP38" i="38"/>
  <c r="BV38" i="38"/>
  <c r="BD38" i="38"/>
  <c r="AJ38" i="38"/>
  <c r="P38" i="38"/>
  <c r="S40" i="38"/>
  <c r="BG40" i="38"/>
  <c r="DZ40" i="38"/>
  <c r="HZ40" i="38"/>
  <c r="EE49" i="38"/>
  <c r="G41" i="38"/>
  <c r="M41" i="38"/>
  <c r="R41" i="38"/>
  <c r="W41" i="38"/>
  <c r="AC41" i="38"/>
  <c r="AH41" i="38"/>
  <c r="AM41" i="38"/>
  <c r="AS41" i="38"/>
  <c r="AX41" i="38"/>
  <c r="BD41" i="38"/>
  <c r="BM41" i="38"/>
  <c r="BW41" i="38"/>
  <c r="CE41" i="38"/>
  <c r="CO41" i="38"/>
  <c r="CY41" i="38"/>
  <c r="DH41" i="38"/>
  <c r="DS41" i="38"/>
  <c r="EA41" i="38"/>
  <c r="EJ41" i="38"/>
  <c r="EY41" i="38"/>
  <c r="FK41" i="38"/>
  <c r="FU41" i="38"/>
  <c r="GJ41" i="38"/>
  <c r="GV41" i="38"/>
  <c r="HH41" i="38"/>
  <c r="HW41" i="38"/>
  <c r="IG41" i="38"/>
  <c r="IM41" i="38"/>
  <c r="IK43" i="38"/>
  <c r="HS43" i="38"/>
  <c r="GY43" i="38"/>
  <c r="GD43" i="38"/>
  <c r="FN43" i="38"/>
  <c r="EW43" i="38"/>
  <c r="EE43" i="38"/>
  <c r="DR43" i="38"/>
  <c r="DI43" i="38"/>
  <c r="CY43" i="38"/>
  <c r="CO43" i="38"/>
  <c r="CF43" i="38"/>
  <c r="BX43" i="38"/>
  <c r="BP43" i="38"/>
  <c r="BK43" i="38"/>
  <c r="BE43" i="38"/>
  <c r="AZ43" i="38"/>
  <c r="AU43" i="38"/>
  <c r="AO43" i="38"/>
  <c r="AJ43" i="38"/>
  <c r="AE43" i="38"/>
  <c r="Y43" i="38"/>
  <c r="T43" i="38"/>
  <c r="O43" i="38"/>
  <c r="I43" i="38"/>
  <c r="IP43" i="38"/>
  <c r="HU43" i="38"/>
  <c r="HE43" i="38"/>
  <c r="GM43" i="38"/>
  <c r="FR43" i="38"/>
  <c r="EX43" i="38"/>
  <c r="EK43" i="38"/>
  <c r="DV43" i="38"/>
  <c r="DK43" i="38"/>
  <c r="DA43" i="38"/>
  <c r="CQ43" i="38"/>
  <c r="CI43" i="38"/>
  <c r="BY43" i="38"/>
  <c r="BS43" i="38"/>
  <c r="BL43" i="38"/>
  <c r="BG43" i="38"/>
  <c r="BA43" i="38"/>
  <c r="AV43" i="38"/>
  <c r="AQ43" i="38"/>
  <c r="AK43" i="38"/>
  <c r="AF43" i="38"/>
  <c r="AA43" i="38"/>
  <c r="U43" i="38"/>
  <c r="P43" i="38"/>
  <c r="K43" i="38"/>
  <c r="BV36" i="38"/>
  <c r="CB36" i="38"/>
  <c r="CJ36" i="38"/>
  <c r="CQ36" i="38"/>
  <c r="CX36" i="38"/>
  <c r="DF36" i="38"/>
  <c r="DL36" i="38"/>
  <c r="DS36" i="38"/>
  <c r="EA36" i="38"/>
  <c r="EH36" i="38"/>
  <c r="EN36" i="38"/>
  <c r="EV36" i="38"/>
  <c r="FC36" i="38"/>
  <c r="FJ36" i="38"/>
  <c r="FR36" i="38"/>
  <c r="FX36" i="38"/>
  <c r="GE36" i="38"/>
  <c r="GM36" i="38"/>
  <c r="GT36" i="38"/>
  <c r="GZ36" i="38"/>
  <c r="HH36" i="38"/>
  <c r="HO36" i="38"/>
  <c r="HV36" i="38"/>
  <c r="ID36" i="38"/>
  <c r="IJ36" i="38"/>
  <c r="J41" i="38"/>
  <c r="O41" i="38"/>
  <c r="U41" i="38"/>
  <c r="Z41" i="38"/>
  <c r="AE41" i="38"/>
  <c r="AK41" i="38"/>
  <c r="AP41" i="38"/>
  <c r="AU41" i="38"/>
  <c r="BA41" i="38"/>
  <c r="BH41" i="38"/>
  <c r="BQ41" i="38"/>
  <c r="CB41" i="38"/>
  <c r="CJ41" i="38"/>
  <c r="CS41" i="38"/>
  <c r="DD41" i="38"/>
  <c r="DM41" i="38"/>
  <c r="DU41" i="38"/>
  <c r="EF41" i="38"/>
  <c r="EQ41" i="38"/>
  <c r="FD41" i="38"/>
  <c r="FQ41" i="38"/>
  <c r="GB41" i="38"/>
  <c r="GO41" i="38"/>
  <c r="HC41" i="38"/>
  <c r="HP41" i="38"/>
  <c r="IA41" i="38"/>
  <c r="FC43" i="38"/>
  <c r="GO43" i="38"/>
  <c r="ID43" i="38"/>
  <c r="H41" i="38"/>
  <c r="L41" i="38"/>
  <c r="P41" i="38"/>
  <c r="T41" i="38"/>
  <c r="X41" i="38"/>
  <c r="AB41" i="38"/>
  <c r="AF41" i="38"/>
  <c r="AJ41" i="38"/>
  <c r="AN41" i="38"/>
  <c r="AR41" i="38"/>
  <c r="AV41" i="38"/>
  <c r="AZ41" i="38"/>
  <c r="BE41" i="38"/>
  <c r="BL41" i="38"/>
  <c r="BS41" i="38"/>
  <c r="BY41" i="38"/>
  <c r="CG41" i="38"/>
  <c r="CN41" i="38"/>
  <c r="CU41" i="38"/>
  <c r="DC41" i="38"/>
  <c r="DI41" i="38"/>
  <c r="DP41" i="38"/>
  <c r="DX41" i="38"/>
  <c r="EE41" i="38"/>
  <c r="EK41" i="38"/>
  <c r="EV41" i="38"/>
  <c r="FE41" i="38"/>
  <c r="FO41" i="38"/>
  <c r="FY41" i="38"/>
  <c r="GG41" i="38"/>
  <c r="GQ41" i="38"/>
  <c r="HA41" i="38"/>
  <c r="HK41" i="38"/>
  <c r="HS41" i="38"/>
  <c r="IC41" i="38"/>
  <c r="AC44" i="38"/>
  <c r="CE44" i="38"/>
  <c r="EU44" i="38"/>
  <c r="T45" i="38"/>
  <c r="AX45" i="38"/>
  <c r="CP45" i="38"/>
  <c r="EF45" i="38"/>
  <c r="FV45" i="38"/>
  <c r="IJ44" i="38"/>
  <c r="IM44" i="38"/>
  <c r="HJ44" i="38"/>
  <c r="GQ44" i="38"/>
  <c r="FY44" i="38"/>
  <c r="FC44" i="38"/>
  <c r="EM44" i="38"/>
  <c r="DS44" i="38"/>
  <c r="DA44" i="38"/>
  <c r="CO44" i="38"/>
  <c r="BZ44" i="38"/>
  <c r="BJ44" i="38"/>
  <c r="AX44" i="38"/>
  <c r="AI44" i="38"/>
  <c r="S44" i="38"/>
  <c r="G44" i="38"/>
  <c r="ID44" i="38"/>
  <c r="HH44" i="38"/>
  <c r="GL44" i="38"/>
  <c r="FQ44" i="38"/>
  <c r="FA44" i="38"/>
  <c r="EH44" i="38"/>
  <c r="DM44" i="38"/>
  <c r="CY44" i="38"/>
  <c r="CK44" i="38"/>
  <c r="BU44" i="38"/>
  <c r="BI44" i="38"/>
  <c r="AT44" i="38"/>
  <c r="AD44" i="38"/>
  <c r="R44" i="38"/>
  <c r="HT44" i="38"/>
  <c r="GT44" i="38"/>
  <c r="GD44" i="38"/>
  <c r="FJ44" i="38"/>
  <c r="EO44" i="38"/>
  <c r="DY44" i="38"/>
  <c r="DF44" i="38"/>
  <c r="CP44" i="38"/>
  <c r="CD44" i="38"/>
  <c r="BO44" i="38"/>
  <c r="AY44" i="38"/>
  <c r="AM44" i="38"/>
  <c r="Y44" i="38"/>
  <c r="I44" i="38"/>
  <c r="N44" i="38"/>
  <c r="BS44" i="38"/>
  <c r="DZ44" i="38"/>
  <c r="HB44" i="38"/>
  <c r="IN45" i="38"/>
  <c r="ID45" i="38"/>
  <c r="HR45" i="38"/>
  <c r="HH45" i="38"/>
  <c r="GX45" i="38"/>
  <c r="GL45" i="38"/>
  <c r="GB45" i="38"/>
  <c r="FR45" i="38"/>
  <c r="FF45" i="38"/>
  <c r="EV45" i="38"/>
  <c r="EL45" i="38"/>
  <c r="DZ45" i="38"/>
  <c r="DP45" i="38"/>
  <c r="DF45" i="38"/>
  <c r="CT45" i="38"/>
  <c r="CJ45" i="38"/>
  <c r="BZ45" i="38"/>
  <c r="BN45" i="38"/>
  <c r="BD45" i="38"/>
  <c r="AT45" i="38"/>
  <c r="AL45" i="38"/>
  <c r="AE45" i="38"/>
  <c r="X45" i="38"/>
  <c r="P45" i="38"/>
  <c r="J45" i="38"/>
  <c r="IL45" i="38"/>
  <c r="HZ45" i="38"/>
  <c r="HP45" i="38"/>
  <c r="HF45" i="38"/>
  <c r="GT45" i="38"/>
  <c r="GJ45" i="38"/>
  <c r="FZ45" i="38"/>
  <c r="FN45" i="38"/>
  <c r="FD45" i="38"/>
  <c r="ET45" i="38"/>
  <c r="EH45" i="38"/>
  <c r="DX45" i="38"/>
  <c r="DN45" i="38"/>
  <c r="DB45" i="38"/>
  <c r="CR45" i="38"/>
  <c r="CH45" i="38"/>
  <c r="BV45" i="38"/>
  <c r="BL45" i="38"/>
  <c r="BB45" i="38"/>
  <c r="AQ45" i="38"/>
  <c r="AJ45" i="38"/>
  <c r="AD45" i="38"/>
  <c r="V45" i="38"/>
  <c r="O45" i="38"/>
  <c r="H45" i="38"/>
  <c r="IP45" i="38"/>
  <c r="IF45" i="38"/>
  <c r="HV45" i="38"/>
  <c r="HJ45" i="38"/>
  <c r="GZ45" i="38"/>
  <c r="GP45" i="38"/>
  <c r="GD45" i="38"/>
  <c r="FT45" i="38"/>
  <c r="FJ45" i="38"/>
  <c r="EX45" i="38"/>
  <c r="EN45" i="38"/>
  <c r="ED45" i="38"/>
  <c r="DR45" i="38"/>
  <c r="DH45" i="38"/>
  <c r="CX45" i="38"/>
  <c r="CL45" i="38"/>
  <c r="CB45" i="38"/>
  <c r="BR45" i="38"/>
  <c r="BF45" i="38"/>
  <c r="AV45" i="38"/>
  <c r="AN45" i="38"/>
  <c r="AF45" i="38"/>
  <c r="Z45" i="38"/>
  <c r="S45" i="38"/>
  <c r="K45" i="38"/>
  <c r="IJ45" i="38"/>
  <c r="AD48" i="38"/>
  <c r="BV48" i="38"/>
  <c r="DL48" i="38"/>
  <c r="FB48" i="38"/>
  <c r="II48" i="38"/>
  <c r="CE43" i="38"/>
  <c r="CK43" i="38"/>
  <c r="CS43" i="38"/>
  <c r="CZ43" i="38"/>
  <c r="DG43" i="38"/>
  <c r="DO43" i="38"/>
  <c r="DW43" i="38"/>
  <c r="EG43" i="38"/>
  <c r="ES43" i="38"/>
  <c r="FG43" i="38"/>
  <c r="FS43" i="38"/>
  <c r="GI43" i="38"/>
  <c r="GX43" i="38"/>
  <c r="HJ43" i="38"/>
  <c r="HZ43" i="38"/>
  <c r="IO43" i="38"/>
  <c r="AP48" i="38"/>
  <c r="CF48" i="38"/>
  <c r="DV48" i="38"/>
  <c r="IM48" i="38"/>
  <c r="V48" i="38"/>
  <c r="AR48" i="38"/>
  <c r="BN48" i="38"/>
  <c r="CH48" i="38"/>
  <c r="DD48" i="38"/>
  <c r="DZ48" i="38"/>
  <c r="ET48" i="38"/>
  <c r="GA48" i="38"/>
  <c r="HS48" i="38"/>
  <c r="L48" i="38"/>
  <c r="AH48" i="38"/>
  <c r="BB48" i="38"/>
  <c r="BX48" i="38"/>
  <c r="CT48" i="38"/>
  <c r="DN48" i="38"/>
  <c r="EJ48" i="38"/>
  <c r="FG48" i="38"/>
  <c r="GU48" i="38"/>
  <c r="HZ39" i="38"/>
  <c r="IJ39" i="38"/>
  <c r="GT39" i="38"/>
  <c r="FC39" i="38"/>
  <c r="DL39" i="38"/>
  <c r="BV39" i="38"/>
  <c r="AE39" i="38"/>
  <c r="GN39" i="38"/>
  <c r="EH39" i="38"/>
  <c r="CL39" i="38"/>
  <c r="Z39" i="38"/>
  <c r="IE39" i="38"/>
  <c r="FX39" i="38"/>
  <c r="EB39" i="38"/>
  <c r="BP39" i="38"/>
  <c r="J39" i="38"/>
  <c r="HO39" i="38"/>
  <c r="FS39" i="38"/>
  <c r="DG39" i="38"/>
  <c r="AZ39" i="38"/>
  <c r="I24" i="38"/>
  <c r="Q24" i="38"/>
  <c r="Y24" i="38"/>
  <c r="AG24" i="38"/>
  <c r="AO24" i="38"/>
  <c r="AW24" i="38"/>
  <c r="BE24" i="38"/>
  <c r="BM24" i="38"/>
  <c r="BU24" i="38"/>
  <c r="CC24" i="38"/>
  <c r="CK24" i="38"/>
  <c r="CS24" i="38"/>
  <c r="DA24" i="38"/>
  <c r="DI24" i="38"/>
  <c r="DQ24" i="38"/>
  <c r="DY24" i="38"/>
  <c r="EG24" i="38"/>
  <c r="EO24" i="38"/>
  <c r="EW24" i="38"/>
  <c r="FE24" i="38"/>
  <c r="FM24" i="38"/>
  <c r="FU24" i="38"/>
  <c r="GC24" i="38"/>
  <c r="GK24" i="38"/>
  <c r="GS24" i="38"/>
  <c r="HA24" i="38"/>
  <c r="HI24" i="38"/>
  <c r="HQ24" i="38"/>
  <c r="HY24" i="38"/>
  <c r="IG24" i="38"/>
  <c r="IO24" i="38"/>
  <c r="IQ27" i="38"/>
  <c r="IH27" i="38"/>
  <c r="HW27" i="38"/>
  <c r="HM27" i="38"/>
  <c r="HB27" i="38"/>
  <c r="GQ27" i="38"/>
  <c r="GG27" i="38"/>
  <c r="FV27" i="38"/>
  <c r="FK27" i="38"/>
  <c r="FA27" i="38"/>
  <c r="ES27" i="38"/>
  <c r="EK27" i="38"/>
  <c r="EC27" i="38"/>
  <c r="DU27" i="38"/>
  <c r="DM27" i="38"/>
  <c r="DE27" i="38"/>
  <c r="CW27" i="38"/>
  <c r="CO27" i="38"/>
  <c r="CG27" i="38"/>
  <c r="BY27" i="38"/>
  <c r="BQ27" i="38"/>
  <c r="BI27" i="38"/>
  <c r="BA27" i="38"/>
  <c r="AS27" i="38"/>
  <c r="IP27" i="38"/>
  <c r="IE27" i="38"/>
  <c r="HU27" i="38"/>
  <c r="HJ27" i="38"/>
  <c r="GY27" i="38"/>
  <c r="GO27" i="38"/>
  <c r="GD27" i="38"/>
  <c r="FS27" i="38"/>
  <c r="FI27" i="38"/>
  <c r="EY27" i="38"/>
  <c r="EQ27" i="38"/>
  <c r="EX39" i="38"/>
  <c r="O24" i="38"/>
  <c r="AE24" i="38"/>
  <c r="AU24" i="38"/>
  <c r="BK24" i="38"/>
  <c r="CI24" i="38"/>
  <c r="CY24" i="38"/>
  <c r="DO24" i="38"/>
  <c r="EE24" i="38"/>
  <c r="EU24" i="38"/>
  <c r="FK24" i="38"/>
  <c r="FS24" i="38"/>
  <c r="GI24" i="38"/>
  <c r="GY24" i="38"/>
  <c r="HO24" i="38"/>
  <c r="IE24" i="38"/>
  <c r="CQ39" i="38"/>
  <c r="K24" i="38"/>
  <c r="S24" i="38"/>
  <c r="AA24" i="38"/>
  <c r="AI24" i="38"/>
  <c r="AQ24" i="38"/>
  <c r="AY24" i="38"/>
  <c r="BG24" i="38"/>
  <c r="BO24" i="38"/>
  <c r="BW24" i="38"/>
  <c r="CE24" i="38"/>
  <c r="CM24" i="38"/>
  <c r="CU24" i="38"/>
  <c r="DC24" i="38"/>
  <c r="DK24" i="38"/>
  <c r="DS24" i="38"/>
  <c r="EA24" i="38"/>
  <c r="EI24" i="38"/>
  <c r="EQ24" i="38"/>
  <c r="EY24" i="38"/>
  <c r="FG24" i="38"/>
  <c r="FO24" i="38"/>
  <c r="FW24" i="38"/>
  <c r="GE24" i="38"/>
  <c r="GM24" i="38"/>
  <c r="GU24" i="38"/>
  <c r="HC24" i="38"/>
  <c r="HK24" i="38"/>
  <c r="HS24" i="38"/>
  <c r="IA24" i="38"/>
  <c r="II24" i="38"/>
  <c r="IQ24" i="38"/>
  <c r="I25" i="38"/>
  <c r="Q25" i="38"/>
  <c r="Y25" i="38"/>
  <c r="AG25" i="38"/>
  <c r="AO25" i="38"/>
  <c r="AW25" i="38"/>
  <c r="BE25" i="38"/>
  <c r="BM25" i="38"/>
  <c r="BU25" i="38"/>
  <c r="CC25" i="38"/>
  <c r="CK25" i="38"/>
  <c r="CS25" i="38"/>
  <c r="DA25" i="38"/>
  <c r="DI25" i="38"/>
  <c r="DQ25" i="38"/>
  <c r="DY25" i="38"/>
  <c r="EG25" i="38"/>
  <c r="EO25" i="38"/>
  <c r="EW25" i="38"/>
  <c r="FE25" i="38"/>
  <c r="FM25" i="38"/>
  <c r="FU25" i="38"/>
  <c r="GC25" i="38"/>
  <c r="GK25" i="38"/>
  <c r="GS25" i="38"/>
  <c r="HA25" i="38"/>
  <c r="HI25" i="38"/>
  <c r="HQ25" i="38"/>
  <c r="HY25" i="38"/>
  <c r="IG25" i="38"/>
  <c r="IO25" i="38"/>
  <c r="M27" i="38"/>
  <c r="U27" i="38"/>
  <c r="AC27" i="38"/>
  <c r="AK27" i="38"/>
  <c r="AU27" i="38"/>
  <c r="BE27" i="38"/>
  <c r="BO27" i="38"/>
  <c r="CA27" i="38"/>
  <c r="CK27" i="38"/>
  <c r="CU27" i="38"/>
  <c r="DG27" i="38"/>
  <c r="DQ27" i="38"/>
  <c r="EA27" i="38"/>
  <c r="EM27" i="38"/>
  <c r="FC27" i="38"/>
  <c r="FY27" i="38"/>
  <c r="GT27" i="38"/>
  <c r="HO27" i="38"/>
  <c r="IK27" i="38"/>
  <c r="IL30" i="38"/>
  <c r="IQ30" i="38"/>
  <c r="ID30" i="38"/>
  <c r="HO30" i="38"/>
  <c r="HA30" i="38"/>
  <c r="GM30" i="38"/>
  <c r="FY30" i="38"/>
  <c r="FJ30" i="38"/>
  <c r="EW30" i="38"/>
  <c r="EH30" i="38"/>
  <c r="DS30" i="38"/>
  <c r="DF30" i="38"/>
  <c r="CQ30" i="38"/>
  <c r="CC30" i="38"/>
  <c r="BO30" i="38"/>
  <c r="BA30" i="38"/>
  <c r="AL30" i="38"/>
  <c r="Y30" i="38"/>
  <c r="J30" i="38"/>
  <c r="IO30" i="38"/>
  <c r="HZ30" i="38"/>
  <c r="HK30" i="38"/>
  <c r="GX30" i="38"/>
  <c r="GI30" i="38"/>
  <c r="FU30" i="38"/>
  <c r="FG30" i="38"/>
  <c r="ES30" i="38"/>
  <c r="ED30" i="38"/>
  <c r="DQ30" i="38"/>
  <c r="DB30" i="38"/>
  <c r="CM30" i="38"/>
  <c r="BZ30" i="38"/>
  <c r="BK30" i="38"/>
  <c r="AW30" i="38"/>
  <c r="AI30" i="38"/>
  <c r="U30" i="38"/>
  <c r="HJ39" i="38"/>
  <c r="G24" i="38"/>
  <c r="W24" i="38"/>
  <c r="AM24" i="38"/>
  <c r="BC24" i="38"/>
  <c r="BS24" i="38"/>
  <c r="CA24" i="38"/>
  <c r="CQ24" i="38"/>
  <c r="DG24" i="38"/>
  <c r="DW24" i="38"/>
  <c r="EM24" i="38"/>
  <c r="FC24" i="38"/>
  <c r="GA24" i="38"/>
  <c r="GQ24" i="38"/>
  <c r="HG24" i="38"/>
  <c r="HW24" i="38"/>
  <c r="IM24" i="38"/>
  <c r="M24" i="38"/>
  <c r="U24" i="38"/>
  <c r="AC24" i="38"/>
  <c r="AK24" i="38"/>
  <c r="AS24" i="38"/>
  <c r="BA24" i="38"/>
  <c r="BI24" i="38"/>
  <c r="BQ24" i="38"/>
  <c r="BY24" i="38"/>
  <c r="CG24" i="38"/>
  <c r="CO24" i="38"/>
  <c r="CW24" i="38"/>
  <c r="DE24" i="38"/>
  <c r="DM24" i="38"/>
  <c r="DU24" i="38"/>
  <c r="EC24" i="38"/>
  <c r="EK24" i="38"/>
  <c r="ES24" i="38"/>
  <c r="FA24" i="38"/>
  <c r="FI24" i="38"/>
  <c r="FQ24" i="38"/>
  <c r="FY24" i="38"/>
  <c r="GG24" i="38"/>
  <c r="GO24" i="38"/>
  <c r="GW24" i="38"/>
  <c r="HE24" i="38"/>
  <c r="HM24" i="38"/>
  <c r="HU24" i="38"/>
  <c r="IC24" i="38"/>
  <c r="IK24" i="38"/>
  <c r="IP24" i="38"/>
  <c r="AU39" i="38"/>
  <c r="I31" i="38"/>
  <c r="W31" i="38"/>
  <c r="AL31" i="38"/>
  <c r="AY31" i="38"/>
  <c r="BN31" i="38"/>
  <c r="CC31" i="38"/>
  <c r="CP31" i="38"/>
  <c r="DE31" i="38"/>
  <c r="DS31" i="38"/>
  <c r="EG31" i="38"/>
  <c r="EU31" i="38"/>
  <c r="FJ31" i="38"/>
  <c r="FW31" i="38"/>
  <c r="GL31" i="38"/>
  <c r="HA31" i="38"/>
  <c r="HN31" i="38"/>
  <c r="IC31" i="38"/>
  <c r="IQ31" i="38"/>
  <c r="K33" i="38"/>
  <c r="R33" i="38"/>
  <c r="Y33" i="38"/>
  <c r="AG33" i="38"/>
  <c r="AM33" i="38"/>
  <c r="AT33" i="38"/>
  <c r="BB33" i="38"/>
  <c r="BI33" i="38"/>
  <c r="BO33" i="38"/>
  <c r="BW33" i="38"/>
  <c r="CD33" i="38"/>
  <c r="CK33" i="38"/>
  <c r="CS33" i="38"/>
  <c r="CY33" i="38"/>
  <c r="DF33" i="38"/>
  <c r="DN33" i="38"/>
  <c r="DU33" i="38"/>
  <c r="EA33" i="38"/>
  <c r="EI33" i="38"/>
  <c r="EP33" i="38"/>
  <c r="EW33" i="38"/>
  <c r="FE33" i="38"/>
  <c r="FK33" i="38"/>
  <c r="FR33" i="38"/>
  <c r="FZ33" i="38"/>
  <c r="GG33" i="38"/>
  <c r="GM33" i="38"/>
  <c r="GU33" i="38"/>
  <c r="HB33" i="38"/>
  <c r="HI33" i="38"/>
  <c r="HQ33" i="38"/>
  <c r="HW33" i="38"/>
  <c r="IE33" i="38"/>
  <c r="IQ33" i="38"/>
  <c r="IL38" i="38"/>
  <c r="IE38" i="38"/>
  <c r="HX38" i="38"/>
  <c r="HP38" i="38"/>
  <c r="HJ38" i="38"/>
  <c r="HC38" i="38"/>
  <c r="GU38" i="38"/>
  <c r="GN38" i="38"/>
  <c r="GH38" i="38"/>
  <c r="FZ38" i="38"/>
  <c r="FS38" i="38"/>
  <c r="FL38" i="38"/>
  <c r="FD38" i="38"/>
  <c r="EX38" i="38"/>
  <c r="EQ38" i="38"/>
  <c r="EI38" i="38"/>
  <c r="EB38" i="38"/>
  <c r="DV38" i="38"/>
  <c r="DN38" i="38"/>
  <c r="DG38" i="38"/>
  <c r="CZ38" i="38"/>
  <c r="CR38" i="38"/>
  <c r="CL38" i="38"/>
  <c r="CE38" i="38"/>
  <c r="BW38" i="38"/>
  <c r="BP38" i="38"/>
  <c r="BJ38" i="38"/>
  <c r="BB38" i="38"/>
  <c r="AU38" i="38"/>
  <c r="AN38" i="38"/>
  <c r="AF38" i="38"/>
  <c r="Z38" i="38"/>
  <c r="S38" i="38"/>
  <c r="K38" i="38"/>
  <c r="IK42" i="38"/>
  <c r="HM42" i="38"/>
  <c r="GS42" i="38"/>
  <c r="GF42" i="38"/>
  <c r="FT42" i="38"/>
  <c r="FI42" i="38"/>
  <c r="EZ42" i="38"/>
  <c r="EN42" i="38"/>
  <c r="EC42" i="38"/>
  <c r="DT42" i="38"/>
  <c r="DH42" i="38"/>
  <c r="CW42" i="38"/>
  <c r="CN42" i="38"/>
  <c r="CB42" i="38"/>
  <c r="BQ42" i="38"/>
  <c r="BH42" i="38"/>
  <c r="AV42" i="38"/>
  <c r="AK42" i="38"/>
  <c r="AB42" i="38"/>
  <c r="P42" i="38"/>
  <c r="G42" i="38"/>
  <c r="HU42" i="38"/>
  <c r="GO42" i="38"/>
  <c r="FY42" i="38"/>
  <c r="FL42" i="38"/>
  <c r="EV42" i="38"/>
  <c r="EJ42" i="38"/>
  <c r="DU42" i="38"/>
  <c r="DE42" i="38"/>
  <c r="CR42" i="38"/>
  <c r="CF42" i="38"/>
  <c r="BP42" i="38"/>
  <c r="BA42" i="38"/>
  <c r="AN42" i="38"/>
  <c r="X42" i="38"/>
  <c r="L42" i="38"/>
  <c r="IC42" i="38"/>
  <c r="HE42" i="38"/>
  <c r="GG42" i="38"/>
  <c r="FQ42" i="38"/>
  <c r="FD42" i="38"/>
  <c r="ER42" i="38"/>
  <c r="EB42" i="38"/>
  <c r="DM42" i="38"/>
  <c r="CZ42" i="38"/>
  <c r="CJ42" i="38"/>
  <c r="BX42" i="38"/>
  <c r="BI42" i="38"/>
  <c r="AS42" i="38"/>
  <c r="AF42" i="38"/>
  <c r="T42" i="38"/>
  <c r="IO27" i="38"/>
  <c r="S29" i="38"/>
  <c r="AH29" i="38"/>
  <c r="AW29" i="38"/>
  <c r="BJ29" i="38"/>
  <c r="BY29" i="38"/>
  <c r="CM29" i="38"/>
  <c r="DA29" i="38"/>
  <c r="DO29" i="38"/>
  <c r="ED29" i="38"/>
  <c r="EQ29" i="38"/>
  <c r="FF29" i="38"/>
  <c r="FU29" i="38"/>
  <c r="GH29" i="38"/>
  <c r="GW29" i="38"/>
  <c r="HK29" i="38"/>
  <c r="HY29" i="38"/>
  <c r="IM29" i="38"/>
  <c r="M31" i="38"/>
  <c r="AA31" i="38"/>
  <c r="AO31" i="38"/>
  <c r="BC31" i="38"/>
  <c r="BR31" i="38"/>
  <c r="CE31" i="38"/>
  <c r="CT31" i="38"/>
  <c r="DI31" i="38"/>
  <c r="DV31" i="38"/>
  <c r="EK31" i="38"/>
  <c r="EY31" i="38"/>
  <c r="FM31" i="38"/>
  <c r="GA31" i="38"/>
  <c r="GP31" i="38"/>
  <c r="HC31" i="38"/>
  <c r="HR31" i="38"/>
  <c r="IG31" i="38"/>
  <c r="M33" i="38"/>
  <c r="S33" i="38"/>
  <c r="AA33" i="38"/>
  <c r="AH33" i="38"/>
  <c r="AO33" i="38"/>
  <c r="AW33" i="38"/>
  <c r="BC33" i="38"/>
  <c r="BJ33" i="38"/>
  <c r="BR33" i="38"/>
  <c r="BY33" i="38"/>
  <c r="CE33" i="38"/>
  <c r="CM33" i="38"/>
  <c r="CT33" i="38"/>
  <c r="DA33" i="38"/>
  <c r="DI33" i="38"/>
  <c r="DO33" i="38"/>
  <c r="DV33" i="38"/>
  <c r="ED33" i="38"/>
  <c r="EK33" i="38"/>
  <c r="EQ33" i="38"/>
  <c r="EY33" i="38"/>
  <c r="FF33" i="38"/>
  <c r="FM33" i="38"/>
  <c r="FU33" i="38"/>
  <c r="GA33" i="38"/>
  <c r="GH33" i="38"/>
  <c r="GP33" i="38"/>
  <c r="GW33" i="38"/>
  <c r="HC33" i="38"/>
  <c r="HK33" i="38"/>
  <c r="HR33" i="38"/>
  <c r="HY33" i="38"/>
  <c r="II33" i="38"/>
  <c r="IO33" i="38"/>
  <c r="IJ35" i="38"/>
  <c r="IH35" i="38"/>
  <c r="HL35" i="38"/>
  <c r="GU35" i="38"/>
  <c r="GE35" i="38"/>
  <c r="FO35" i="38"/>
  <c r="EY35" i="38"/>
  <c r="EI35" i="38"/>
  <c r="DS35" i="38"/>
  <c r="DC35" i="38"/>
  <c r="CM35" i="38"/>
  <c r="BW35" i="38"/>
  <c r="BG35" i="38"/>
  <c r="AQ35" i="38"/>
  <c r="IM36" i="38"/>
  <c r="IH36" i="38"/>
  <c r="IB36" i="38"/>
  <c r="HW36" i="38"/>
  <c r="HR36" i="38"/>
  <c r="HL36" i="38"/>
  <c r="HG36" i="38"/>
  <c r="HB36" i="38"/>
  <c r="GV36" i="38"/>
  <c r="GQ36" i="38"/>
  <c r="GL36" i="38"/>
  <c r="GF36" i="38"/>
  <c r="GA36" i="38"/>
  <c r="FV36" i="38"/>
  <c r="FP36" i="38"/>
  <c r="FK36" i="38"/>
  <c r="FF36" i="38"/>
  <c r="EZ36" i="38"/>
  <c r="EU36" i="38"/>
  <c r="EP36" i="38"/>
  <c r="EJ36" i="38"/>
  <c r="EE36" i="38"/>
  <c r="DZ36" i="38"/>
  <c r="DT36" i="38"/>
  <c r="DO36" i="38"/>
  <c r="DJ36" i="38"/>
  <c r="DD36" i="38"/>
  <c r="CY36" i="38"/>
  <c r="CT36" i="38"/>
  <c r="CN36" i="38"/>
  <c r="CI36" i="38"/>
  <c r="CD36" i="38"/>
  <c r="BX36" i="38"/>
  <c r="BS36" i="38"/>
  <c r="BN36" i="38"/>
  <c r="BH36" i="38"/>
  <c r="BC36" i="38"/>
  <c r="AX36" i="38"/>
  <c r="AR36" i="38"/>
  <c r="AM36" i="38"/>
  <c r="AH36" i="38"/>
  <c r="AB36" i="38"/>
  <c r="W36" i="38"/>
  <c r="R36" i="38"/>
  <c r="L36" i="38"/>
  <c r="G36" i="38"/>
  <c r="AH37" i="38"/>
  <c r="BF37" i="38"/>
  <c r="CL37" i="38"/>
  <c r="DO37" i="38"/>
  <c r="EM37" i="38"/>
  <c r="FS37" i="38"/>
  <c r="GV37" i="38"/>
  <c r="N38" i="38"/>
  <c r="V38" i="38"/>
  <c r="AE38" i="38"/>
  <c r="AP38" i="38"/>
  <c r="AY38" i="38"/>
  <c r="BG38" i="38"/>
  <c r="BR38" i="38"/>
  <c r="CA38" i="38"/>
  <c r="CJ38" i="38"/>
  <c r="CU38" i="38"/>
  <c r="DC38" i="38"/>
  <c r="DL38" i="38"/>
  <c r="DW38" i="38"/>
  <c r="EF38" i="38"/>
  <c r="EN38" i="38"/>
  <c r="EY38" i="38"/>
  <c r="FH38" i="38"/>
  <c r="FR38" i="38"/>
  <c r="GB38" i="38"/>
  <c r="GJ38" i="38"/>
  <c r="GT38" i="38"/>
  <c r="HD38" i="38"/>
  <c r="HN38" i="38"/>
  <c r="HV38" i="38"/>
  <c r="IF38" i="38"/>
  <c r="IP38" i="38"/>
  <c r="M42" i="38"/>
  <c r="AR42" i="38"/>
  <c r="BT42" i="38"/>
  <c r="CV42" i="38"/>
  <c r="DX42" i="38"/>
  <c r="FA42" i="38"/>
  <c r="GB42" i="38"/>
  <c r="HY42" i="38"/>
  <c r="U34" i="38"/>
  <c r="AK34" i="38"/>
  <c r="BA34" i="38"/>
  <c r="BQ34" i="38"/>
  <c r="CG34" i="38"/>
  <c r="CW34" i="38"/>
  <c r="DM34" i="38"/>
  <c r="EC34" i="38"/>
  <c r="ES34" i="38"/>
  <c r="FI34" i="38"/>
  <c r="FY34" i="38"/>
  <c r="GO34" i="38"/>
  <c r="HE34" i="38"/>
  <c r="HU34" i="38"/>
  <c r="G35" i="38"/>
  <c r="W35" i="38"/>
  <c r="AM35" i="38"/>
  <c r="BK35" i="38"/>
  <c r="CE35" i="38"/>
  <c r="CY35" i="38"/>
  <c r="DW35" i="38"/>
  <c r="EQ35" i="38"/>
  <c r="FK35" i="38"/>
  <c r="GI35" i="38"/>
  <c r="HC35" i="38"/>
  <c r="IB35" i="38"/>
  <c r="IJ37" i="38"/>
  <c r="IB37" i="38"/>
  <c r="HG37" i="38"/>
  <c r="GL37" i="38"/>
  <c r="FP37" i="38"/>
  <c r="EU37" i="38"/>
  <c r="DZ37" i="38"/>
  <c r="DD37" i="38"/>
  <c r="CI37" i="38"/>
  <c r="BN37" i="38"/>
  <c r="AR37" i="38"/>
  <c r="W37" i="38"/>
  <c r="O38" i="38"/>
  <c r="X38" i="38"/>
  <c r="AI38" i="38"/>
  <c r="AQ38" i="38"/>
  <c r="AZ38" i="38"/>
  <c r="BK38" i="38"/>
  <c r="BT38" i="38"/>
  <c r="CB38" i="38"/>
  <c r="CM38" i="38"/>
  <c r="CV38" i="38"/>
  <c r="DF38" i="38"/>
  <c r="DP38" i="38"/>
  <c r="DX38" i="38"/>
  <c r="EH38" i="38"/>
  <c r="ER38" i="38"/>
  <c r="FB38" i="38"/>
  <c r="FJ38" i="38"/>
  <c r="FT38" i="38"/>
  <c r="GD38" i="38"/>
  <c r="GM38" i="38"/>
  <c r="GX38" i="38"/>
  <c r="HF38" i="38"/>
  <c r="HO38" i="38"/>
  <c r="HZ38" i="38"/>
  <c r="II38" i="38"/>
  <c r="IQ38" i="38"/>
  <c r="U42" i="38"/>
  <c r="AZ42" i="38"/>
  <c r="BY42" i="38"/>
  <c r="DD42" i="38"/>
  <c r="EF42" i="38"/>
  <c r="FH42" i="38"/>
  <c r="GJ42" i="38"/>
  <c r="IO42" i="38"/>
  <c r="IO41" i="38"/>
  <c r="IJ41" i="38"/>
  <c r="IE41" i="38"/>
  <c r="HY41" i="38"/>
  <c r="HT41" i="38"/>
  <c r="HO41" i="38"/>
  <c r="HI41" i="38"/>
  <c r="HD41" i="38"/>
  <c r="GY41" i="38"/>
  <c r="GS41" i="38"/>
  <c r="GN41" i="38"/>
  <c r="GI41" i="38"/>
  <c r="GC41" i="38"/>
  <c r="FX41" i="38"/>
  <c r="FS41" i="38"/>
  <c r="FM41" i="38"/>
  <c r="FH41" i="38"/>
  <c r="FC41" i="38"/>
  <c r="EW41" i="38"/>
  <c r="ER41" i="38"/>
  <c r="EM41" i="38"/>
  <c r="EH41" i="38"/>
  <c r="ED41" i="38"/>
  <c r="DZ41" i="38"/>
  <c r="DV41" i="38"/>
  <c r="DR41" i="38"/>
  <c r="DN41" i="38"/>
  <c r="DJ41" i="38"/>
  <c r="DF41" i="38"/>
  <c r="DB41" i="38"/>
  <c r="CX41" i="38"/>
  <c r="CT41" i="38"/>
  <c r="CP41" i="38"/>
  <c r="CL41" i="38"/>
  <c r="CH41" i="38"/>
  <c r="CD41" i="38"/>
  <c r="BZ41" i="38"/>
  <c r="BV41" i="38"/>
  <c r="BR41" i="38"/>
  <c r="BN41" i="38"/>
  <c r="BJ41" i="38"/>
  <c r="BF41" i="38"/>
  <c r="BB41" i="38"/>
  <c r="IN46" i="38"/>
  <c r="GZ46" i="38"/>
  <c r="FL46" i="38"/>
  <c r="DX46" i="38"/>
  <c r="CB46" i="38"/>
  <c r="AN46" i="38"/>
  <c r="IF46" i="38"/>
  <c r="GJ46" i="38"/>
  <c r="EF46" i="38"/>
  <c r="BT46" i="38"/>
  <c r="P46" i="38"/>
  <c r="HX46" i="38"/>
  <c r="FT46" i="38"/>
  <c r="DH46" i="38"/>
  <c r="BL46" i="38"/>
  <c r="H46" i="38"/>
  <c r="GR46" i="38"/>
  <c r="CR46" i="38"/>
  <c r="EN46" i="38"/>
  <c r="AF46" i="38"/>
  <c r="HP46" i="38"/>
  <c r="CZ46" i="38"/>
  <c r="K40" i="38"/>
  <c r="V40" i="38"/>
  <c r="AF40" i="38"/>
  <c r="AQ40" i="38"/>
  <c r="BB40" i="38"/>
  <c r="BL40" i="38"/>
  <c r="BW40" i="38"/>
  <c r="CL40" i="38"/>
  <c r="DR40" i="38"/>
  <c r="EX40" i="38"/>
  <c r="GD40" i="38"/>
  <c r="HJ40" i="38"/>
  <c r="IP40" i="38"/>
  <c r="BK41" i="38"/>
  <c r="BP41" i="38"/>
  <c r="BU41" i="38"/>
  <c r="CA41" i="38"/>
  <c r="CF41" i="38"/>
  <c r="CK41" i="38"/>
  <c r="CQ41" i="38"/>
  <c r="CV41" i="38"/>
  <c r="DA41" i="38"/>
  <c r="DG41" i="38"/>
  <c r="DL41" i="38"/>
  <c r="DQ41" i="38"/>
  <c r="DW41" i="38"/>
  <c r="EB41" i="38"/>
  <c r="EG41" i="38"/>
  <c r="EN41" i="38"/>
  <c r="EU41" i="38"/>
  <c r="FA41" i="38"/>
  <c r="FI41" i="38"/>
  <c r="FP41" i="38"/>
  <c r="FW41" i="38"/>
  <c r="GE41" i="38"/>
  <c r="GK41" i="38"/>
  <c r="GR41" i="38"/>
  <c r="GZ41" i="38"/>
  <c r="HG41" i="38"/>
  <c r="HM41" i="38"/>
  <c r="HU41" i="38"/>
  <c r="IB41" i="38"/>
  <c r="II41" i="38"/>
  <c r="IQ41" i="38"/>
  <c r="AV46" i="38"/>
  <c r="M44" i="38"/>
  <c r="W44" i="38"/>
  <c r="AH44" i="38"/>
  <c r="AS44" i="38"/>
  <c r="BC44" i="38"/>
  <c r="BN44" i="38"/>
  <c r="BY44" i="38"/>
  <c r="CI44" i="38"/>
  <c r="CT44" i="38"/>
  <c r="DE44" i="38"/>
  <c r="DR44" i="38"/>
  <c r="EE44" i="38"/>
  <c r="ET44" i="38"/>
  <c r="FI44" i="38"/>
  <c r="FV44" i="38"/>
  <c r="GK44" i="38"/>
  <c r="GY44" i="38"/>
  <c r="HR44" i="38"/>
  <c r="IN44" i="38"/>
  <c r="IH44" i="38"/>
  <c r="HZ44" i="38"/>
  <c r="HS44" i="38"/>
  <c r="HL44" i="38"/>
  <c r="HD44" i="38"/>
  <c r="GX44" i="38"/>
  <c r="GS44" i="38"/>
  <c r="GM44" i="38"/>
  <c r="GH44" i="38"/>
  <c r="GC44" i="38"/>
  <c r="FW44" i="38"/>
  <c r="FR44" i="38"/>
  <c r="FM44" i="38"/>
  <c r="FG44" i="38"/>
  <c r="FB44" i="38"/>
  <c r="EW44" i="38"/>
  <c r="EQ44" i="38"/>
  <c r="EL44" i="38"/>
  <c r="EG44" i="38"/>
  <c r="EA44" i="38"/>
  <c r="DV44" i="38"/>
  <c r="DQ44" i="38"/>
  <c r="DK44" i="38"/>
  <c r="II44" i="38"/>
  <c r="HX44" i="38"/>
  <c r="HO44" i="38"/>
  <c r="HG44" i="38"/>
  <c r="GW44" i="38"/>
  <c r="GP44" i="38"/>
  <c r="GI44" i="38"/>
  <c r="GA44" i="38"/>
  <c r="FU44" i="38"/>
  <c r="FN44" i="38"/>
  <c r="FF44" i="38"/>
  <c r="EY44" i="38"/>
  <c r="ES44" i="38"/>
  <c r="EK44" i="38"/>
  <c r="ED44" i="38"/>
  <c r="DW44" i="38"/>
  <c r="DO44" i="38"/>
  <c r="DI44" i="38"/>
  <c r="DC44" i="38"/>
  <c r="CX44" i="38"/>
  <c r="CS44" i="38"/>
  <c r="CM44" i="38"/>
  <c r="CH44" i="38"/>
  <c r="CC44" i="38"/>
  <c r="BW44" i="38"/>
  <c r="BR44" i="38"/>
  <c r="BM44" i="38"/>
  <c r="BG44" i="38"/>
  <c r="BB44" i="38"/>
  <c r="AW44" i="38"/>
  <c r="AQ44" i="38"/>
  <c r="AL44" i="38"/>
  <c r="AG44" i="38"/>
  <c r="AA44" i="38"/>
  <c r="V44" i="38"/>
  <c r="Q44" i="38"/>
  <c r="K44" i="38"/>
  <c r="IP44" i="38"/>
  <c r="IE44" i="38"/>
  <c r="HW44" i="38"/>
  <c r="HN44" i="38"/>
  <c r="HC44" i="38"/>
  <c r="GU44" i="38"/>
  <c r="GO44" i="38"/>
  <c r="GG44" i="38"/>
  <c r="FZ44" i="38"/>
  <c r="FS44" i="38"/>
  <c r="FK44" i="38"/>
  <c r="FE44" i="38"/>
  <c r="EX44" i="38"/>
  <c r="EP44" i="38"/>
  <c r="EI44" i="38"/>
  <c r="EC44" i="38"/>
  <c r="DU44" i="38"/>
  <c r="DN44" i="38"/>
  <c r="DG44" i="38"/>
  <c r="DB44" i="38"/>
  <c r="CW44" i="38"/>
  <c r="CQ44" i="38"/>
  <c r="CL44" i="38"/>
  <c r="CG44" i="38"/>
  <c r="CA44" i="38"/>
  <c r="BV44" i="38"/>
  <c r="BQ44" i="38"/>
  <c r="BK44" i="38"/>
  <c r="BF44" i="38"/>
  <c r="BA44" i="38"/>
  <c r="AU44" i="38"/>
  <c r="AP44" i="38"/>
  <c r="AK44" i="38"/>
  <c r="AE44" i="38"/>
  <c r="Z44" i="38"/>
  <c r="U44" i="38"/>
  <c r="O44" i="38"/>
  <c r="J44" i="38"/>
  <c r="IL48" i="38"/>
  <c r="IE48" i="38"/>
  <c r="HO48" i="38"/>
  <c r="GY48" i="38"/>
  <c r="GI48" i="38"/>
  <c r="FS48" i="38"/>
  <c r="FD48" i="38"/>
  <c r="EV48" i="38"/>
  <c r="EN48" i="38"/>
  <c r="EF48" i="38"/>
  <c r="DX48" i="38"/>
  <c r="DP48" i="38"/>
  <c r="DH48" i="38"/>
  <c r="CZ48" i="38"/>
  <c r="CR48" i="38"/>
  <c r="CJ48" i="38"/>
  <c r="CB48" i="38"/>
  <c r="BT48" i="38"/>
  <c r="BL48" i="38"/>
  <c r="BD48" i="38"/>
  <c r="AV48" i="38"/>
  <c r="AN48" i="38"/>
  <c r="AF48" i="38"/>
  <c r="X48" i="38"/>
  <c r="P48" i="38"/>
  <c r="H48" i="38"/>
  <c r="BQ43" i="38"/>
  <c r="BW43" i="38"/>
  <c r="CB43" i="38"/>
  <c r="CG43" i="38"/>
  <c r="CM43" i="38"/>
  <c r="CR43" i="38"/>
  <c r="CW43" i="38"/>
  <c r="DC43" i="38"/>
  <c r="DH43" i="38"/>
  <c r="DM43" i="38"/>
  <c r="DU43" i="38"/>
  <c r="EA43" i="38"/>
  <c r="EH43" i="38"/>
  <c r="EQ43" i="38"/>
  <c r="FB43" i="38"/>
  <c r="FM43" i="38"/>
  <c r="FW43" i="38"/>
  <c r="GH43" i="38"/>
  <c r="GS43" i="38"/>
  <c r="HC43" i="38"/>
  <c r="HN43" i="38"/>
  <c r="HY43" i="38"/>
  <c r="II43" i="38"/>
  <c r="N48" i="38"/>
  <c r="Z48" i="38"/>
  <c r="AJ48" i="38"/>
  <c r="AT48" i="38"/>
  <c r="BF48" i="38"/>
  <c r="BP48" i="38"/>
  <c r="BZ48" i="38"/>
  <c r="CL48" i="38"/>
  <c r="CV48" i="38"/>
  <c r="DF48" i="38"/>
  <c r="DR48" i="38"/>
  <c r="EB48" i="38"/>
  <c r="EL48" i="38"/>
  <c r="EX48" i="38"/>
  <c r="FK48" i="38"/>
  <c r="GE48" i="38"/>
  <c r="HC48" i="38"/>
  <c r="HW48" i="38"/>
  <c r="IQ48" i="38"/>
  <c r="R48" i="38"/>
  <c r="AB48" i="38"/>
  <c r="AL48" i="38"/>
  <c r="AX48" i="38"/>
  <c r="BH48" i="38"/>
  <c r="BR48" i="38"/>
  <c r="CD48" i="38"/>
  <c r="CN48" i="38"/>
  <c r="CX48" i="38"/>
  <c r="DJ48" i="38"/>
  <c r="DT48" i="38"/>
  <c r="ED48" i="38"/>
  <c r="EP48" i="38"/>
  <c r="EZ48" i="38"/>
  <c r="FO48" i="38"/>
  <c r="GM48" i="38"/>
  <c r="HG48" i="38"/>
  <c r="IA48" i="38"/>
  <c r="IP49" i="38"/>
  <c r="K49" i="38"/>
  <c r="S49" i="38"/>
  <c r="AA49" i="38"/>
  <c r="AI49" i="38"/>
  <c r="AQ49" i="38"/>
  <c r="AY49" i="38"/>
  <c r="BG49" i="38"/>
  <c r="BO49" i="38"/>
  <c r="BW49" i="38"/>
  <c r="CE49" i="38"/>
  <c r="CM49" i="38"/>
  <c r="CU49" i="38"/>
  <c r="DC49" i="38"/>
  <c r="DK49" i="38"/>
  <c r="DS49" i="38"/>
  <c r="EA49" i="38"/>
  <c r="EI49" i="38"/>
  <c r="EQ49" i="38"/>
  <c r="EY49" i="38"/>
  <c r="FG49" i="38"/>
  <c r="FO49" i="38"/>
  <c r="FW49" i="38"/>
  <c r="GE49" i="38"/>
  <c r="GM49" i="38"/>
  <c r="GU49" i="38"/>
  <c r="HC49" i="38"/>
  <c r="HK49" i="38"/>
  <c r="HS49" i="38"/>
  <c r="IA49" i="38"/>
  <c r="II49" i="38"/>
  <c r="IQ49" i="38"/>
  <c r="IO47" i="38"/>
  <c r="IK47" i="38"/>
  <c r="IG47" i="38"/>
  <c r="IC47" i="38"/>
  <c r="HY47" i="38"/>
  <c r="HU47" i="38"/>
  <c r="HQ47" i="38"/>
  <c r="HM47" i="38"/>
  <c r="HI47" i="38"/>
  <c r="HE47" i="38"/>
  <c r="HA47" i="38"/>
  <c r="GW47" i="38"/>
  <c r="GS47" i="38"/>
  <c r="GO47" i="38"/>
  <c r="GK47" i="38"/>
  <c r="GG47" i="38"/>
  <c r="GC47" i="38"/>
  <c r="FY47" i="38"/>
  <c r="FU47" i="38"/>
  <c r="FQ47" i="38"/>
  <c r="FM47" i="38"/>
  <c r="FI47" i="38"/>
  <c r="FE47" i="38"/>
  <c r="FA47" i="38"/>
  <c r="EW47" i="38"/>
  <c r="ES47" i="38"/>
  <c r="EO47" i="38"/>
  <c r="EK47" i="38"/>
  <c r="EG47" i="38"/>
  <c r="EC47" i="38"/>
  <c r="DY47" i="38"/>
  <c r="DU47" i="38"/>
  <c r="DQ47" i="38"/>
  <c r="DM47" i="38"/>
  <c r="IQ47" i="38"/>
  <c r="IM47" i="38"/>
  <c r="II47" i="38"/>
  <c r="IE47" i="38"/>
  <c r="IA47" i="38"/>
  <c r="HW47" i="38"/>
  <c r="HS47" i="38"/>
  <c r="HO47" i="38"/>
  <c r="HK47" i="38"/>
  <c r="HG47" i="38"/>
  <c r="HC47" i="38"/>
  <c r="GY47" i="38"/>
  <c r="GU47" i="38"/>
  <c r="GQ47" i="38"/>
  <c r="GM47" i="38"/>
  <c r="GI47" i="38"/>
  <c r="GE47" i="38"/>
  <c r="GA47" i="38"/>
  <c r="FW47" i="38"/>
  <c r="FS47" i="38"/>
  <c r="FO47" i="38"/>
  <c r="FK47" i="38"/>
  <c r="FG47" i="38"/>
  <c r="FC47" i="38"/>
  <c r="EY47" i="38"/>
  <c r="EU47" i="38"/>
  <c r="EQ47" i="38"/>
  <c r="EM47" i="38"/>
  <c r="EI47" i="38"/>
  <c r="EE47" i="38"/>
  <c r="EA47" i="38"/>
  <c r="DW47" i="38"/>
  <c r="DS47" i="38"/>
  <c r="DO47" i="38"/>
  <c r="DK47" i="38"/>
  <c r="DG47" i="38"/>
  <c r="DC47" i="38"/>
  <c r="CY47" i="38"/>
  <c r="CU47" i="38"/>
  <c r="CQ47" i="38"/>
  <c r="CM47" i="38"/>
  <c r="CI47" i="38"/>
  <c r="CE47" i="38"/>
  <c r="CA47" i="38"/>
  <c r="BW47" i="38"/>
  <c r="BS47" i="38"/>
  <c r="BO47" i="38"/>
  <c r="BK47" i="38"/>
  <c r="BG47" i="38"/>
  <c r="BC47" i="38"/>
  <c r="AY47" i="38"/>
  <c r="AU47" i="38"/>
  <c r="AQ47" i="38"/>
  <c r="AM47" i="38"/>
  <c r="AI47" i="38"/>
  <c r="AE47" i="38"/>
  <c r="AA47" i="38"/>
  <c r="W47" i="38"/>
  <c r="S47" i="38"/>
  <c r="O47" i="38"/>
  <c r="K47" i="38"/>
  <c r="G47" i="38"/>
  <c r="IL47" i="38"/>
  <c r="ID47" i="38"/>
  <c r="HV47" i="38"/>
  <c r="HN47" i="38"/>
  <c r="HF47" i="38"/>
  <c r="GX47" i="38"/>
  <c r="GP47" i="38"/>
  <c r="GH47" i="38"/>
  <c r="FZ47" i="38"/>
  <c r="FR47" i="38"/>
  <c r="FJ47" i="38"/>
  <c r="FB47" i="38"/>
  <c r="ET47" i="38"/>
  <c r="EL47" i="38"/>
  <c r="ED47" i="38"/>
  <c r="DV47" i="38"/>
  <c r="DN47" i="38"/>
  <c r="DH47" i="38"/>
  <c r="DB47" i="38"/>
  <c r="CW47" i="38"/>
  <c r="CR47" i="38"/>
  <c r="CL47" i="38"/>
  <c r="CG47" i="38"/>
  <c r="CB47" i="38"/>
  <c r="BV47" i="38"/>
  <c r="BQ47" i="38"/>
  <c r="BL47" i="38"/>
  <c r="BF47" i="38"/>
  <c r="BA47" i="38"/>
  <c r="AV47" i="38"/>
  <c r="AP47" i="38"/>
  <c r="AK47" i="38"/>
  <c r="AF47" i="38"/>
  <c r="Z47" i="38"/>
  <c r="U47" i="38"/>
  <c r="P47" i="38"/>
  <c r="J47" i="38"/>
  <c r="IJ47" i="38"/>
  <c r="IB47" i="38"/>
  <c r="HT47" i="38"/>
  <c r="HL47" i="38"/>
  <c r="HD47" i="38"/>
  <c r="GV47" i="38"/>
  <c r="GN47" i="38"/>
  <c r="GF47" i="38"/>
  <c r="FX47" i="38"/>
  <c r="FP47" i="38"/>
  <c r="FH47" i="38"/>
  <c r="EZ47" i="38"/>
  <c r="ER47" i="38"/>
  <c r="EJ47" i="38"/>
  <c r="EB47" i="38"/>
  <c r="DT47" i="38"/>
  <c r="DL47" i="38"/>
  <c r="DF47" i="38"/>
  <c r="DA47" i="38"/>
  <c r="CV47" i="38"/>
  <c r="CP47" i="38"/>
  <c r="CK47" i="38"/>
  <c r="CF47" i="38"/>
  <c r="BZ47" i="38"/>
  <c r="BU47" i="38"/>
  <c r="BP47" i="38"/>
  <c r="BJ47" i="38"/>
  <c r="BE47" i="38"/>
  <c r="IP47" i="38"/>
  <c r="IH47" i="38"/>
  <c r="HZ47" i="38"/>
  <c r="HR47" i="38"/>
  <c r="HJ47" i="38"/>
  <c r="HB47" i="38"/>
  <c r="GT47" i="38"/>
  <c r="GL47" i="38"/>
  <c r="GD47" i="38"/>
  <c r="FV47" i="38"/>
  <c r="FN47" i="38"/>
  <c r="FF47" i="38"/>
  <c r="EX47" i="38"/>
  <c r="EP47" i="38"/>
  <c r="EH47" i="38"/>
  <c r="DZ47" i="38"/>
  <c r="DR47" i="38"/>
  <c r="DJ47" i="38"/>
  <c r="DE47" i="38"/>
  <c r="CZ47" i="38"/>
  <c r="CT47" i="38"/>
  <c r="CO47" i="38"/>
  <c r="CJ47" i="38"/>
  <c r="CD47" i="38"/>
  <c r="BY47" i="38"/>
  <c r="BT47" i="38"/>
  <c r="BN47" i="38"/>
  <c r="BI47" i="38"/>
  <c r="BD47" i="38"/>
  <c r="AX47" i="38"/>
  <c r="AS47" i="38"/>
  <c r="AN47" i="38"/>
  <c r="AH47" i="38"/>
  <c r="AC47" i="38"/>
  <c r="X47" i="38"/>
  <c r="R47" i="38"/>
  <c r="M47" i="38"/>
  <c r="H47" i="38"/>
  <c r="HP47" i="38"/>
  <c r="GJ47" i="38"/>
  <c r="FD47" i="38"/>
  <c r="DX47" i="38"/>
  <c r="CX47" i="38"/>
  <c r="CC47" i="38"/>
  <c r="BH47" i="38"/>
  <c r="AT47" i="38"/>
  <c r="AJ47" i="38"/>
  <c r="Y47" i="38"/>
  <c r="N47" i="38"/>
  <c r="IN47" i="38"/>
  <c r="HH47" i="38"/>
  <c r="GB47" i="38"/>
  <c r="EV47" i="38"/>
  <c r="DP47" i="38"/>
  <c r="CS47" i="38"/>
  <c r="BX47" i="38"/>
  <c r="BB47" i="38"/>
  <c r="AR47" i="38"/>
  <c r="AG47" i="38"/>
  <c r="V47" i="38"/>
  <c r="L47" i="38"/>
  <c r="IF47" i="38"/>
  <c r="GZ47" i="38"/>
  <c r="FT47" i="38"/>
  <c r="EN47" i="38"/>
  <c r="DI47" i="38"/>
  <c r="CN47" i="38"/>
  <c r="BR47" i="38"/>
  <c r="AZ47" i="38"/>
  <c r="AO47" i="38"/>
  <c r="AD47" i="38"/>
  <c r="T47" i="38"/>
  <c r="I47" i="38"/>
  <c r="EF47" i="38"/>
  <c r="AW47" i="38"/>
  <c r="HX47" i="38"/>
  <c r="DD47" i="38"/>
  <c r="AL47" i="38"/>
  <c r="GR47" i="38"/>
  <c r="CH47" i="38"/>
  <c r="AB47" i="38"/>
  <c r="FL47" i="38"/>
  <c r="BM47" i="38"/>
  <c r="Q47" i="38"/>
  <c r="H24" i="38"/>
  <c r="L24" i="38"/>
  <c r="P24" i="38"/>
  <c r="T24" i="38"/>
  <c r="X24" i="38"/>
  <c r="AB24" i="38"/>
  <c r="AF24" i="38"/>
  <c r="AJ24" i="38"/>
  <c r="AN24" i="38"/>
  <c r="AR24" i="38"/>
  <c r="AV24" i="38"/>
  <c r="AZ24" i="38"/>
  <c r="BD24" i="38"/>
  <c r="BH24" i="38"/>
  <c r="BL24" i="38"/>
  <c r="BP24" i="38"/>
  <c r="BT24" i="38"/>
  <c r="BX24" i="38"/>
  <c r="CB24" i="38"/>
  <c r="CF24" i="38"/>
  <c r="CJ24" i="38"/>
  <c r="CN24" i="38"/>
  <c r="CR24" i="38"/>
  <c r="CV24" i="38"/>
  <c r="CZ24" i="38"/>
  <c r="DD24" i="38"/>
  <c r="DH24" i="38"/>
  <c r="DL24" i="38"/>
  <c r="DP24" i="38"/>
  <c r="DT24" i="38"/>
  <c r="DX24" i="38"/>
  <c r="EB24" i="38"/>
  <c r="EF24" i="38"/>
  <c r="EJ24" i="38"/>
  <c r="EN24" i="38"/>
  <c r="ER24" i="38"/>
  <c r="EV24" i="38"/>
  <c r="EZ24" i="38"/>
  <c r="FD24" i="38"/>
  <c r="FH24" i="38"/>
  <c r="FL24" i="38"/>
  <c r="FP24" i="38"/>
  <c r="FT24" i="38"/>
  <c r="FX24" i="38"/>
  <c r="GB24" i="38"/>
  <c r="GF24" i="38"/>
  <c r="GJ24" i="38"/>
  <c r="GN24" i="38"/>
  <c r="GR24" i="38"/>
  <c r="GV24" i="38"/>
  <c r="GZ24" i="38"/>
  <c r="HD24" i="38"/>
  <c r="HH24" i="38"/>
  <c r="HL24" i="38"/>
  <c r="HP24" i="38"/>
  <c r="HT24" i="38"/>
  <c r="HX24" i="38"/>
  <c r="IB24" i="38"/>
  <c r="IF24" i="38"/>
  <c r="IJ24" i="38"/>
  <c r="H25" i="38"/>
  <c r="L25" i="38"/>
  <c r="P25" i="38"/>
  <c r="T25" i="38"/>
  <c r="X25" i="38"/>
  <c r="AB25" i="38"/>
  <c r="AF25" i="38"/>
  <c r="AJ25" i="38"/>
  <c r="AN25" i="38"/>
  <c r="AR25" i="38"/>
  <c r="AV25" i="38"/>
  <c r="AZ25" i="38"/>
  <c r="BD25" i="38"/>
  <c r="BH25" i="38"/>
  <c r="BL25" i="38"/>
  <c r="BP25" i="38"/>
  <c r="BT25" i="38"/>
  <c r="BX25" i="38"/>
  <c r="CB25" i="38"/>
  <c r="CF25" i="38"/>
  <c r="CJ25" i="38"/>
  <c r="CN25" i="38"/>
  <c r="CR25" i="38"/>
  <c r="CV25" i="38"/>
  <c r="CZ25" i="38"/>
  <c r="DD25" i="38"/>
  <c r="DH25" i="38"/>
  <c r="DL25" i="38"/>
  <c r="DP25" i="38"/>
  <c r="DT25" i="38"/>
  <c r="DX25" i="38"/>
  <c r="EB25" i="38"/>
  <c r="EF25" i="38"/>
  <c r="EJ25" i="38"/>
  <c r="EN25" i="38"/>
  <c r="ER25" i="38"/>
  <c r="EV25" i="38"/>
  <c r="EZ25" i="38"/>
  <c r="FD25" i="38"/>
  <c r="FH25" i="38"/>
  <c r="FL25" i="38"/>
  <c r="FP25" i="38"/>
  <c r="FT25" i="38"/>
  <c r="FX25" i="38"/>
  <c r="GB25" i="38"/>
  <c r="GF25" i="38"/>
  <c r="GJ25" i="38"/>
  <c r="GN25" i="38"/>
  <c r="GR25" i="38"/>
  <c r="GV25" i="38"/>
  <c r="GZ25" i="38"/>
  <c r="HD25" i="38"/>
  <c r="HH25" i="38"/>
  <c r="HL25" i="38"/>
  <c r="HP25" i="38"/>
  <c r="HT25" i="38"/>
  <c r="HX25" i="38"/>
  <c r="IB25" i="38"/>
  <c r="IF25" i="38"/>
  <c r="IJ25" i="38"/>
  <c r="H26" i="38"/>
  <c r="L26" i="38"/>
  <c r="P26" i="38"/>
  <c r="T26" i="38"/>
  <c r="X26" i="38"/>
  <c r="AB26" i="38"/>
  <c r="AF26" i="38"/>
  <c r="AJ26" i="38"/>
  <c r="AN26" i="38"/>
  <c r="AR26" i="38"/>
  <c r="AV26" i="38"/>
  <c r="AZ26" i="38"/>
  <c r="BD26" i="38"/>
  <c r="BH26" i="38"/>
  <c r="BL26" i="38"/>
  <c r="BP26" i="38"/>
  <c r="BT26" i="38"/>
  <c r="BX26" i="38"/>
  <c r="CB26" i="38"/>
  <c r="CF26" i="38"/>
  <c r="CJ26" i="38"/>
  <c r="CN26" i="38"/>
  <c r="CR26" i="38"/>
  <c r="CV26" i="38"/>
  <c r="CZ26" i="38"/>
  <c r="DD26" i="38"/>
  <c r="DH26" i="38"/>
  <c r="DL26" i="38"/>
  <c r="DP26" i="38"/>
  <c r="DT26" i="38"/>
  <c r="DX26" i="38"/>
  <c r="EB26" i="38"/>
  <c r="EF26" i="38"/>
  <c r="EJ26" i="38"/>
  <c r="EN26" i="38"/>
  <c r="ER26" i="38"/>
  <c r="EV26" i="38"/>
  <c r="EZ26" i="38"/>
  <c r="FD26" i="38"/>
  <c r="FH26" i="38"/>
  <c r="FL26" i="38"/>
  <c r="FP26" i="38"/>
  <c r="FT26" i="38"/>
  <c r="FX26" i="38"/>
  <c r="GB26" i="38"/>
  <c r="GF26" i="38"/>
  <c r="GJ26" i="38"/>
  <c r="GN26" i="38"/>
  <c r="GR26" i="38"/>
  <c r="GV26" i="38"/>
  <c r="GZ26" i="38"/>
  <c r="HD26" i="38"/>
  <c r="HH26" i="38"/>
  <c r="HL26" i="38"/>
  <c r="HP26" i="38"/>
  <c r="HT26" i="38"/>
  <c r="HX26" i="38"/>
  <c r="IB26" i="38"/>
  <c r="IF26" i="38"/>
  <c r="IJ26" i="38"/>
  <c r="H27" i="38"/>
  <c r="L27" i="38"/>
  <c r="P27" i="38"/>
  <c r="T27" i="38"/>
  <c r="X27" i="38"/>
  <c r="AB27" i="38"/>
  <c r="AF27" i="38"/>
  <c r="AJ27" i="38"/>
  <c r="AN27" i="38"/>
  <c r="AR27" i="38"/>
  <c r="AV27" i="38"/>
  <c r="AZ27" i="38"/>
  <c r="BD27" i="38"/>
  <c r="BH27" i="38"/>
  <c r="BL27" i="38"/>
  <c r="BP27" i="38"/>
  <c r="BT27" i="38"/>
  <c r="BX27" i="38"/>
  <c r="CB27" i="38"/>
  <c r="CF27" i="38"/>
  <c r="CJ27" i="38"/>
  <c r="CN27" i="38"/>
  <c r="CR27" i="38"/>
  <c r="CV27" i="38"/>
  <c r="CZ27" i="38"/>
  <c r="DD27" i="38"/>
  <c r="DH27" i="38"/>
  <c r="DL27" i="38"/>
  <c r="DP27" i="38"/>
  <c r="DT27" i="38"/>
  <c r="DX27" i="38"/>
  <c r="EB27" i="38"/>
  <c r="EF27" i="38"/>
  <c r="EJ27" i="38"/>
  <c r="EN27" i="38"/>
  <c r="ER27" i="38"/>
  <c r="EV27" i="38"/>
  <c r="EZ27" i="38"/>
  <c r="FE27" i="38"/>
  <c r="FJ27" i="38"/>
  <c r="FO27" i="38"/>
  <c r="FU27" i="38"/>
  <c r="FZ27" i="38"/>
  <c r="GE27" i="38"/>
  <c r="GK27" i="38"/>
  <c r="GP27" i="38"/>
  <c r="GU27" i="38"/>
  <c r="HA27" i="38"/>
  <c r="HF27" i="38"/>
  <c r="HK27" i="38"/>
  <c r="HQ27" i="38"/>
  <c r="HV27" i="38"/>
  <c r="IA27" i="38"/>
  <c r="IG27" i="38"/>
  <c r="IL27" i="38"/>
  <c r="I28" i="38"/>
  <c r="N28" i="38"/>
  <c r="S28" i="38"/>
  <c r="Y28" i="38"/>
  <c r="AD28" i="38"/>
  <c r="AI28" i="38"/>
  <c r="AO28" i="38"/>
  <c r="AT28" i="38"/>
  <c r="AY28" i="38"/>
  <c r="BE28" i="38"/>
  <c r="BJ28" i="38"/>
  <c r="BO28" i="38"/>
  <c r="BU28" i="38"/>
  <c r="BZ28" i="38"/>
  <c r="CE28" i="38"/>
  <c r="CK28" i="38"/>
  <c r="CP28" i="38"/>
  <c r="CU28" i="38"/>
  <c r="DA28" i="38"/>
  <c r="DF28" i="38"/>
  <c r="DK28" i="38"/>
  <c r="DQ28" i="38"/>
  <c r="DV28" i="38"/>
  <c r="EA28" i="38"/>
  <c r="EG28" i="38"/>
  <c r="EL28" i="38"/>
  <c r="EQ28" i="38"/>
  <c r="EW28" i="38"/>
  <c r="FB28" i="38"/>
  <c r="FG28" i="38"/>
  <c r="FM28" i="38"/>
  <c r="FS28" i="38"/>
  <c r="FZ28" i="38"/>
  <c r="GH28" i="38"/>
  <c r="GO28" i="38"/>
  <c r="GU28" i="38"/>
  <c r="HC28" i="38"/>
  <c r="HJ28" i="38"/>
  <c r="HQ28" i="38"/>
  <c r="HY28" i="38"/>
  <c r="IE28" i="38"/>
  <c r="K29" i="38"/>
  <c r="R29" i="38"/>
  <c r="Y29" i="38"/>
  <c r="AG29" i="38"/>
  <c r="AM29" i="38"/>
  <c r="AT29" i="38"/>
  <c r="BB29" i="38"/>
  <c r="BI29" i="38"/>
  <c r="BO29" i="38"/>
  <c r="BW29" i="38"/>
  <c r="CD29" i="38"/>
  <c r="CK29" i="38"/>
  <c r="CS29" i="38"/>
  <c r="CY29" i="38"/>
  <c r="DF29" i="38"/>
  <c r="DN29" i="38"/>
  <c r="DU29" i="38"/>
  <c r="EA29" i="38"/>
  <c r="EI29" i="38"/>
  <c r="EP29" i="38"/>
  <c r="EW29" i="38"/>
  <c r="FE29" i="38"/>
  <c r="FK29" i="38"/>
  <c r="FR29" i="38"/>
  <c r="FZ29" i="38"/>
  <c r="GG29" i="38"/>
  <c r="GM29" i="38"/>
  <c r="GU29" i="38"/>
  <c r="HB29" i="38"/>
  <c r="HI29" i="38"/>
  <c r="HQ29" i="38"/>
  <c r="HW29" i="38"/>
  <c r="ID29" i="38"/>
  <c r="K30" i="38"/>
  <c r="S30" i="38"/>
  <c r="Z30" i="38"/>
  <c r="AG30" i="38"/>
  <c r="AO30" i="38"/>
  <c r="AU30" i="38"/>
  <c r="BB30" i="38"/>
  <c r="BJ30" i="38"/>
  <c r="BQ30" i="38"/>
  <c r="BW30" i="38"/>
  <c r="CE30" i="38"/>
  <c r="CL30" i="38"/>
  <c r="CS30" i="38"/>
  <c r="DA30" i="38"/>
  <c r="DG30" i="38"/>
  <c r="DN30" i="38"/>
  <c r="DV30" i="38"/>
  <c r="EC30" i="38"/>
  <c r="EI30" i="38"/>
  <c r="EQ30" i="38"/>
  <c r="EX30" i="38"/>
  <c r="FE30" i="38"/>
  <c r="FM30" i="38"/>
  <c r="FS30" i="38"/>
  <c r="FZ30" i="38"/>
  <c r="GH30" i="38"/>
  <c r="GO30" i="38"/>
  <c r="GU30" i="38"/>
  <c r="HC30" i="38"/>
  <c r="HJ30" i="38"/>
  <c r="HQ30" i="38"/>
  <c r="HY30" i="38"/>
  <c r="IE30" i="38"/>
  <c r="K31" i="38"/>
  <c r="R31" i="38"/>
  <c r="Y31" i="38"/>
  <c r="AG31" i="38"/>
  <c r="AM31" i="38"/>
  <c r="AT31" i="38"/>
  <c r="BB31" i="38"/>
  <c r="BI31" i="38"/>
  <c r="BO31" i="38"/>
  <c r="BW31" i="38"/>
  <c r="CD31" i="38"/>
  <c r="CK31" i="38"/>
  <c r="CS31" i="38"/>
  <c r="CY31" i="38"/>
  <c r="DF31" i="38"/>
  <c r="DN31" i="38"/>
  <c r="DU31" i="38"/>
  <c r="EA31" i="38"/>
  <c r="EI31" i="38"/>
  <c r="EP31" i="38"/>
  <c r="EW31" i="38"/>
  <c r="FE31" i="38"/>
  <c r="FK31" i="38"/>
  <c r="FR31" i="38"/>
  <c r="FZ31" i="38"/>
  <c r="GG31" i="38"/>
  <c r="GM31" i="38"/>
  <c r="GU31" i="38"/>
  <c r="HB31" i="38"/>
  <c r="HI31" i="38"/>
  <c r="HQ31" i="38"/>
  <c r="HW31" i="38"/>
  <c r="ID31" i="38"/>
  <c r="K32" i="38"/>
  <c r="S32" i="38"/>
  <c r="Z32" i="38"/>
  <c r="AG32" i="38"/>
  <c r="AO32" i="38"/>
  <c r="AU32" i="38"/>
  <c r="BB32" i="38"/>
  <c r="BJ32" i="38"/>
  <c r="BQ32" i="38"/>
  <c r="BW32" i="38"/>
  <c r="CE32" i="38"/>
  <c r="CL32" i="38"/>
  <c r="CS32" i="38"/>
  <c r="DA32" i="38"/>
  <c r="DG32" i="38"/>
  <c r="DN32" i="38"/>
  <c r="DV32" i="38"/>
  <c r="EC32" i="38"/>
  <c r="EI32" i="38"/>
  <c r="EQ32" i="38"/>
  <c r="EX32" i="38"/>
  <c r="FE32" i="38"/>
  <c r="FM32" i="38"/>
  <c r="FS32" i="38"/>
  <c r="FZ32" i="38"/>
  <c r="GH32" i="38"/>
  <c r="GO32" i="38"/>
  <c r="GU32" i="38"/>
  <c r="HC32" i="38"/>
  <c r="HJ32" i="38"/>
  <c r="HQ32" i="38"/>
  <c r="HY32" i="38"/>
  <c r="IE32" i="38"/>
  <c r="IP34" i="38"/>
  <c r="IL34" i="38"/>
  <c r="IH34" i="38"/>
  <c r="ID34" i="38"/>
  <c r="HZ34" i="38"/>
  <c r="HV34" i="38"/>
  <c r="HR34" i="38"/>
  <c r="HN34" i="38"/>
  <c r="HJ34" i="38"/>
  <c r="HF34" i="38"/>
  <c r="HB34" i="38"/>
  <c r="GX34" i="38"/>
  <c r="GT34" i="38"/>
  <c r="GP34" i="38"/>
  <c r="GL34" i="38"/>
  <c r="GH34" i="38"/>
  <c r="GD34" i="38"/>
  <c r="FZ34" i="38"/>
  <c r="FV34" i="38"/>
  <c r="FR34" i="38"/>
  <c r="FN34" i="38"/>
  <c r="FJ34" i="38"/>
  <c r="FF34" i="38"/>
  <c r="FB34" i="38"/>
  <c r="EX34" i="38"/>
  <c r="ET34" i="38"/>
  <c r="EP34" i="38"/>
  <c r="EL34" i="38"/>
  <c r="EH34" i="38"/>
  <c r="ED34" i="38"/>
  <c r="DZ34" i="38"/>
  <c r="DV34" i="38"/>
  <c r="DR34" i="38"/>
  <c r="DN34" i="38"/>
  <c r="DJ34" i="38"/>
  <c r="DF34" i="38"/>
  <c r="DB34" i="38"/>
  <c r="CX34" i="38"/>
  <c r="CT34" i="38"/>
  <c r="CP34" i="38"/>
  <c r="CL34" i="38"/>
  <c r="CH34" i="38"/>
  <c r="CD34" i="38"/>
  <c r="BZ34" i="38"/>
  <c r="BV34" i="38"/>
  <c r="BR34" i="38"/>
  <c r="BN34" i="38"/>
  <c r="BJ34" i="38"/>
  <c r="BF34" i="38"/>
  <c r="BB34" i="38"/>
  <c r="AX34" i="38"/>
  <c r="AT34" i="38"/>
  <c r="AP34" i="38"/>
  <c r="AL34" i="38"/>
  <c r="AH34" i="38"/>
  <c r="AD34" i="38"/>
  <c r="Z34" i="38"/>
  <c r="V34" i="38"/>
  <c r="R34" i="38"/>
  <c r="N34" i="38"/>
  <c r="J34" i="38"/>
  <c r="IQ34" i="38"/>
  <c r="II34" i="38"/>
  <c r="IA34" i="38"/>
  <c r="HS34" i="38"/>
  <c r="HK34" i="38"/>
  <c r="HC34" i="38"/>
  <c r="GU34" i="38"/>
  <c r="GM34" i="38"/>
  <c r="GE34" i="38"/>
  <c r="FW34" i="38"/>
  <c r="FO34" i="38"/>
  <c r="FG34" i="38"/>
  <c r="EY34" i="38"/>
  <c r="EQ34" i="38"/>
  <c r="EI34" i="38"/>
  <c r="EA34" i="38"/>
  <c r="DS34" i="38"/>
  <c r="DK34" i="38"/>
  <c r="DC34" i="38"/>
  <c r="CU34" i="38"/>
  <c r="CM34" i="38"/>
  <c r="CE34" i="38"/>
  <c r="BW34" i="38"/>
  <c r="BO34" i="38"/>
  <c r="BG34" i="38"/>
  <c r="AY34" i="38"/>
  <c r="AQ34" i="38"/>
  <c r="AI34" i="38"/>
  <c r="AA34" i="38"/>
  <c r="S34" i="38"/>
  <c r="K34" i="38"/>
  <c r="IM34" i="38"/>
  <c r="IE34" i="38"/>
  <c r="HW34" i="38"/>
  <c r="HO34" i="38"/>
  <c r="HG34" i="38"/>
  <c r="GY34" i="38"/>
  <c r="GQ34" i="38"/>
  <c r="GI34" i="38"/>
  <c r="GA34" i="38"/>
  <c r="FS34" i="38"/>
  <c r="FK34" i="38"/>
  <c r="FC34" i="38"/>
  <c r="EU34" i="38"/>
  <c r="EM34" i="38"/>
  <c r="EE34" i="38"/>
  <c r="DW34" i="38"/>
  <c r="DO34" i="38"/>
  <c r="DG34" i="38"/>
  <c r="CY34" i="38"/>
  <c r="CQ34" i="38"/>
  <c r="CI34" i="38"/>
  <c r="CA34" i="38"/>
  <c r="BS34" i="38"/>
  <c r="BK34" i="38"/>
  <c r="BC34" i="38"/>
  <c r="AU34" i="38"/>
  <c r="AM34" i="38"/>
  <c r="AE34" i="38"/>
  <c r="W34" i="38"/>
  <c r="O34" i="38"/>
  <c r="G34" i="38"/>
  <c r="IN28" i="38"/>
  <c r="IJ28" i="38"/>
  <c r="IF28" i="38"/>
  <c r="IB28" i="38"/>
  <c r="HX28" i="38"/>
  <c r="HT28" i="38"/>
  <c r="HP28" i="38"/>
  <c r="HL28" i="38"/>
  <c r="HH28" i="38"/>
  <c r="HD28" i="38"/>
  <c r="GZ28" i="38"/>
  <c r="GV28" i="38"/>
  <c r="GR28" i="38"/>
  <c r="GN28" i="38"/>
  <c r="GJ28" i="38"/>
  <c r="GF28" i="38"/>
  <c r="GB28" i="38"/>
  <c r="FX28" i="38"/>
  <c r="FT28" i="38"/>
  <c r="FP28" i="38"/>
  <c r="FL28" i="38"/>
  <c r="FH28" i="38"/>
  <c r="FD28" i="38"/>
  <c r="EZ28" i="38"/>
  <c r="EV28" i="38"/>
  <c r="ER28" i="38"/>
  <c r="EN28" i="38"/>
  <c r="EJ28" i="38"/>
  <c r="EF28" i="38"/>
  <c r="EB28" i="38"/>
  <c r="DX28" i="38"/>
  <c r="DT28" i="38"/>
  <c r="DP28" i="38"/>
  <c r="DL28" i="38"/>
  <c r="DH28" i="38"/>
  <c r="DD28" i="38"/>
  <c r="CZ28" i="38"/>
  <c r="CV28" i="38"/>
  <c r="CR28" i="38"/>
  <c r="CN28" i="38"/>
  <c r="CJ28" i="38"/>
  <c r="CF28" i="38"/>
  <c r="CB28" i="38"/>
  <c r="BX28" i="38"/>
  <c r="BT28" i="38"/>
  <c r="BP28" i="38"/>
  <c r="BL28" i="38"/>
  <c r="BH28" i="38"/>
  <c r="BD28" i="38"/>
  <c r="AZ28" i="38"/>
  <c r="AV28" i="38"/>
  <c r="AR28" i="38"/>
  <c r="AN28" i="38"/>
  <c r="AJ28" i="38"/>
  <c r="AF28" i="38"/>
  <c r="AB28" i="38"/>
  <c r="X28" i="38"/>
  <c r="T28" i="38"/>
  <c r="P28" i="38"/>
  <c r="L28" i="38"/>
  <c r="H28" i="38"/>
  <c r="IM28" i="38"/>
  <c r="IH28" i="38"/>
  <c r="IC28" i="38"/>
  <c r="HW28" i="38"/>
  <c r="HR28" i="38"/>
  <c r="HM28" i="38"/>
  <c r="HG28" i="38"/>
  <c r="HB28" i="38"/>
  <c r="GW28" i="38"/>
  <c r="GQ28" i="38"/>
  <c r="GL28" i="38"/>
  <c r="GG28" i="38"/>
  <c r="GA28" i="38"/>
  <c r="FV28" i="38"/>
  <c r="FQ28" i="38"/>
  <c r="IN29" i="38"/>
  <c r="IJ29" i="38"/>
  <c r="IF29" i="38"/>
  <c r="IB29" i="38"/>
  <c r="HX29" i="38"/>
  <c r="HT29" i="38"/>
  <c r="HP29" i="38"/>
  <c r="HL29" i="38"/>
  <c r="HH29" i="38"/>
  <c r="HD29" i="38"/>
  <c r="GZ29" i="38"/>
  <c r="GV29" i="38"/>
  <c r="GR29" i="38"/>
  <c r="GN29" i="38"/>
  <c r="GJ29" i="38"/>
  <c r="GF29" i="38"/>
  <c r="GB29" i="38"/>
  <c r="FX29" i="38"/>
  <c r="FT29" i="38"/>
  <c r="FP29" i="38"/>
  <c r="FL29" i="38"/>
  <c r="FH29" i="38"/>
  <c r="FD29" i="38"/>
  <c r="EZ29" i="38"/>
  <c r="EV29" i="38"/>
  <c r="ER29" i="38"/>
  <c r="EN29" i="38"/>
  <c r="EJ29" i="38"/>
  <c r="EF29" i="38"/>
  <c r="EB29" i="38"/>
  <c r="DX29" i="38"/>
  <c r="DT29" i="38"/>
  <c r="DP29" i="38"/>
  <c r="DL29" i="38"/>
  <c r="DH29" i="38"/>
  <c r="DD29" i="38"/>
  <c r="CZ29" i="38"/>
  <c r="CV29" i="38"/>
  <c r="CR29" i="38"/>
  <c r="CN29" i="38"/>
  <c r="CJ29" i="38"/>
  <c r="CF29" i="38"/>
  <c r="CB29" i="38"/>
  <c r="BX29" i="38"/>
  <c r="BT29" i="38"/>
  <c r="BP29" i="38"/>
  <c r="BL29" i="38"/>
  <c r="BH29" i="38"/>
  <c r="BD29" i="38"/>
  <c r="AZ29" i="38"/>
  <c r="AV29" i="38"/>
  <c r="AR29" i="38"/>
  <c r="AN29" i="38"/>
  <c r="AJ29" i="38"/>
  <c r="AF29" i="38"/>
  <c r="AB29" i="38"/>
  <c r="X29" i="38"/>
  <c r="T29" i="38"/>
  <c r="P29" i="38"/>
  <c r="L29" i="38"/>
  <c r="H29" i="38"/>
  <c r="IP29" i="38"/>
  <c r="IK29" i="38"/>
  <c r="IE29" i="38"/>
  <c r="HZ29" i="38"/>
  <c r="HU29" i="38"/>
  <c r="HO29" i="38"/>
  <c r="HJ29" i="38"/>
  <c r="HE29" i="38"/>
  <c r="GY29" i="38"/>
  <c r="GT29" i="38"/>
  <c r="GO29" i="38"/>
  <c r="GI29" i="38"/>
  <c r="GD29" i="38"/>
  <c r="FY29" i="38"/>
  <c r="FS29" i="38"/>
  <c r="FN29" i="38"/>
  <c r="FI29" i="38"/>
  <c r="FC29" i="38"/>
  <c r="EX29" i="38"/>
  <c r="ES29" i="38"/>
  <c r="EM29" i="38"/>
  <c r="EH29" i="38"/>
  <c r="EC29" i="38"/>
  <c r="DW29" i="38"/>
  <c r="DR29" i="38"/>
  <c r="DM29" i="38"/>
  <c r="DG29" i="38"/>
  <c r="DB29" i="38"/>
  <c r="CW29" i="38"/>
  <c r="CQ29" i="38"/>
  <c r="CL29" i="38"/>
  <c r="CG29" i="38"/>
  <c r="CA29" i="38"/>
  <c r="BV29" i="38"/>
  <c r="BQ29" i="38"/>
  <c r="BK29" i="38"/>
  <c r="BF29" i="38"/>
  <c r="BA29" i="38"/>
  <c r="AU29" i="38"/>
  <c r="AP29" i="38"/>
  <c r="AK29" i="38"/>
  <c r="AE29" i="38"/>
  <c r="Z29" i="38"/>
  <c r="U29" i="38"/>
  <c r="O29" i="38"/>
  <c r="J29" i="38"/>
  <c r="IN30" i="38"/>
  <c r="IJ30" i="38"/>
  <c r="IF30" i="38"/>
  <c r="IB30" i="38"/>
  <c r="HX30" i="38"/>
  <c r="HT30" i="38"/>
  <c r="HP30" i="38"/>
  <c r="HL30" i="38"/>
  <c r="HH30" i="38"/>
  <c r="HD30" i="38"/>
  <c r="GZ30" i="38"/>
  <c r="GV30" i="38"/>
  <c r="GR30" i="38"/>
  <c r="GN30" i="38"/>
  <c r="GJ30" i="38"/>
  <c r="GF30" i="38"/>
  <c r="GB30" i="38"/>
  <c r="FX30" i="38"/>
  <c r="FT30" i="38"/>
  <c r="FP30" i="38"/>
  <c r="FL30" i="38"/>
  <c r="FH30" i="38"/>
  <c r="FD30" i="38"/>
  <c r="EZ30" i="38"/>
  <c r="EV30" i="38"/>
  <c r="ER30" i="38"/>
  <c r="EN30" i="38"/>
  <c r="EJ30" i="38"/>
  <c r="EF30" i="38"/>
  <c r="EB30" i="38"/>
  <c r="DX30" i="38"/>
  <c r="DT30" i="38"/>
  <c r="DP30" i="38"/>
  <c r="DL30" i="38"/>
  <c r="DH30" i="38"/>
  <c r="DD30" i="38"/>
  <c r="CZ30" i="38"/>
  <c r="CV30" i="38"/>
  <c r="CR30" i="38"/>
  <c r="CN30" i="38"/>
  <c r="CJ30" i="38"/>
  <c r="CF30" i="38"/>
  <c r="CB30" i="38"/>
  <c r="BX30" i="38"/>
  <c r="BT30" i="38"/>
  <c r="BP30" i="38"/>
  <c r="BL30" i="38"/>
  <c r="BH30" i="38"/>
  <c r="BD30" i="38"/>
  <c r="AZ30" i="38"/>
  <c r="AV30" i="38"/>
  <c r="AR30" i="38"/>
  <c r="AN30" i="38"/>
  <c r="AJ30" i="38"/>
  <c r="AF30" i="38"/>
  <c r="AB30" i="38"/>
  <c r="X30" i="38"/>
  <c r="T30" i="38"/>
  <c r="P30" i="38"/>
  <c r="L30" i="38"/>
  <c r="H30" i="38"/>
  <c r="IM30" i="38"/>
  <c r="IH30" i="38"/>
  <c r="IC30" i="38"/>
  <c r="HW30" i="38"/>
  <c r="HR30" i="38"/>
  <c r="HM30" i="38"/>
  <c r="HG30" i="38"/>
  <c r="HB30" i="38"/>
  <c r="GW30" i="38"/>
  <c r="GQ30" i="38"/>
  <c r="GL30" i="38"/>
  <c r="GG30" i="38"/>
  <c r="GA30" i="38"/>
  <c r="FV30" i="38"/>
  <c r="FQ30" i="38"/>
  <c r="FK30" i="38"/>
  <c r="FF30" i="38"/>
  <c r="FA30" i="38"/>
  <c r="EU30" i="38"/>
  <c r="EP30" i="38"/>
  <c r="EK30" i="38"/>
  <c r="EE30" i="38"/>
  <c r="DZ30" i="38"/>
  <c r="DU30" i="38"/>
  <c r="DO30" i="38"/>
  <c r="DJ30" i="38"/>
  <c r="DE30" i="38"/>
  <c r="CY30" i="38"/>
  <c r="CT30" i="38"/>
  <c r="CO30" i="38"/>
  <c r="CI30" i="38"/>
  <c r="CD30" i="38"/>
  <c r="BY30" i="38"/>
  <c r="BS30" i="38"/>
  <c r="BN30" i="38"/>
  <c r="BI30" i="38"/>
  <c r="BC30" i="38"/>
  <c r="AX30" i="38"/>
  <c r="AS30" i="38"/>
  <c r="AM30" i="38"/>
  <c r="AH30" i="38"/>
  <c r="AC30" i="38"/>
  <c r="W30" i="38"/>
  <c r="R30" i="38"/>
  <c r="M30" i="38"/>
  <c r="G30" i="38"/>
  <c r="IN31" i="38"/>
  <c r="IJ31" i="38"/>
  <c r="IF31" i="38"/>
  <c r="IB31" i="38"/>
  <c r="HX31" i="38"/>
  <c r="HT31" i="38"/>
  <c r="HP31" i="38"/>
  <c r="HL31" i="38"/>
  <c r="HH31" i="38"/>
  <c r="HD31" i="38"/>
  <c r="GZ31" i="38"/>
  <c r="GV31" i="38"/>
  <c r="GR31" i="38"/>
  <c r="GN31" i="38"/>
  <c r="GJ31" i="38"/>
  <c r="GF31" i="38"/>
  <c r="GB31" i="38"/>
  <c r="FX31" i="38"/>
  <c r="FT31" i="38"/>
  <c r="FP31" i="38"/>
  <c r="FL31" i="38"/>
  <c r="FH31" i="38"/>
  <c r="FD31" i="38"/>
  <c r="EZ31" i="38"/>
  <c r="EV31" i="38"/>
  <c r="ER31" i="38"/>
  <c r="EN31" i="38"/>
  <c r="EJ31" i="38"/>
  <c r="EF31" i="38"/>
  <c r="EB31" i="38"/>
  <c r="DX31" i="38"/>
  <c r="DT31" i="38"/>
  <c r="DP31" i="38"/>
  <c r="DL31" i="38"/>
  <c r="DH31" i="38"/>
  <c r="DD31" i="38"/>
  <c r="CZ31" i="38"/>
  <c r="CV31" i="38"/>
  <c r="CR31" i="38"/>
  <c r="CN31" i="38"/>
  <c r="CJ31" i="38"/>
  <c r="CF31" i="38"/>
  <c r="CB31" i="38"/>
  <c r="BX31" i="38"/>
  <c r="BT31" i="38"/>
  <c r="BP31" i="38"/>
  <c r="BL31" i="38"/>
  <c r="BH31" i="38"/>
  <c r="BD31" i="38"/>
  <c r="AZ31" i="38"/>
  <c r="AV31" i="38"/>
  <c r="AR31" i="38"/>
  <c r="AN31" i="38"/>
  <c r="AJ31" i="38"/>
  <c r="AF31" i="38"/>
  <c r="AB31" i="38"/>
  <c r="X31" i="38"/>
  <c r="T31" i="38"/>
  <c r="P31" i="38"/>
  <c r="L31" i="38"/>
  <c r="H31" i="38"/>
  <c r="IP31" i="38"/>
  <c r="IK31" i="38"/>
  <c r="IE31" i="38"/>
  <c r="HZ31" i="38"/>
  <c r="HU31" i="38"/>
  <c r="HO31" i="38"/>
  <c r="HJ31" i="38"/>
  <c r="HE31" i="38"/>
  <c r="GY31" i="38"/>
  <c r="GT31" i="38"/>
  <c r="GO31" i="38"/>
  <c r="GI31" i="38"/>
  <c r="GD31" i="38"/>
  <c r="FY31" i="38"/>
  <c r="FS31" i="38"/>
  <c r="FN31" i="38"/>
  <c r="FI31" i="38"/>
  <c r="FC31" i="38"/>
  <c r="EX31" i="38"/>
  <c r="ES31" i="38"/>
  <c r="EM31" i="38"/>
  <c r="EH31" i="38"/>
  <c r="EC31" i="38"/>
  <c r="DW31" i="38"/>
  <c r="DR31" i="38"/>
  <c r="DM31" i="38"/>
  <c r="DG31" i="38"/>
  <c r="DB31" i="38"/>
  <c r="CW31" i="38"/>
  <c r="CQ31" i="38"/>
  <c r="CL31" i="38"/>
  <c r="CG31" i="38"/>
  <c r="CA31" i="38"/>
  <c r="BV31" i="38"/>
  <c r="BQ31" i="38"/>
  <c r="BK31" i="38"/>
  <c r="BF31" i="38"/>
  <c r="BA31" i="38"/>
  <c r="AU31" i="38"/>
  <c r="AP31" i="38"/>
  <c r="AK31" i="38"/>
  <c r="AE31" i="38"/>
  <c r="Z31" i="38"/>
  <c r="U31" i="38"/>
  <c r="O31" i="38"/>
  <c r="J31" i="38"/>
  <c r="IN32" i="38"/>
  <c r="IJ32" i="38"/>
  <c r="IF32" i="38"/>
  <c r="IB32" i="38"/>
  <c r="HX32" i="38"/>
  <c r="HT32" i="38"/>
  <c r="HP32" i="38"/>
  <c r="HL32" i="38"/>
  <c r="HH32" i="38"/>
  <c r="HD32" i="38"/>
  <c r="GZ32" i="38"/>
  <c r="GV32" i="38"/>
  <c r="GR32" i="38"/>
  <c r="GN32" i="38"/>
  <c r="GJ32" i="38"/>
  <c r="GF32" i="38"/>
  <c r="GB32" i="38"/>
  <c r="FX32" i="38"/>
  <c r="FT32" i="38"/>
  <c r="FP32" i="38"/>
  <c r="FL32" i="38"/>
  <c r="FH32" i="38"/>
  <c r="FD32" i="38"/>
  <c r="EZ32" i="38"/>
  <c r="EV32" i="38"/>
  <c r="ER32" i="38"/>
  <c r="EN32" i="38"/>
  <c r="EJ32" i="38"/>
  <c r="EF32" i="38"/>
  <c r="EB32" i="38"/>
  <c r="DX32" i="38"/>
  <c r="DT32" i="38"/>
  <c r="DP32" i="38"/>
  <c r="DL32" i="38"/>
  <c r="DH32" i="38"/>
  <c r="DD32" i="38"/>
  <c r="CZ32" i="38"/>
  <c r="CV32" i="38"/>
  <c r="CR32" i="38"/>
  <c r="CN32" i="38"/>
  <c r="CJ32" i="38"/>
  <c r="CF32" i="38"/>
  <c r="CB32" i="38"/>
  <c r="BX32" i="38"/>
  <c r="BT32" i="38"/>
  <c r="BP32" i="38"/>
  <c r="BL32" i="38"/>
  <c r="BH32" i="38"/>
  <c r="BD32" i="38"/>
  <c r="AZ32" i="38"/>
  <c r="AV32" i="38"/>
  <c r="AR32" i="38"/>
  <c r="AN32" i="38"/>
  <c r="AJ32" i="38"/>
  <c r="AF32" i="38"/>
  <c r="AB32" i="38"/>
  <c r="X32" i="38"/>
  <c r="T32" i="38"/>
  <c r="P32" i="38"/>
  <c r="L32" i="38"/>
  <c r="H32" i="38"/>
  <c r="IM32" i="38"/>
  <c r="IH32" i="38"/>
  <c r="IC32" i="38"/>
  <c r="HW32" i="38"/>
  <c r="HR32" i="38"/>
  <c r="HM32" i="38"/>
  <c r="HG32" i="38"/>
  <c r="HB32" i="38"/>
  <c r="GW32" i="38"/>
  <c r="GQ32" i="38"/>
  <c r="GL32" i="38"/>
  <c r="GG32" i="38"/>
  <c r="GA32" i="38"/>
  <c r="FV32" i="38"/>
  <c r="FQ32" i="38"/>
  <c r="FK32" i="38"/>
  <c r="FF32" i="38"/>
  <c r="FA32" i="38"/>
  <c r="EU32" i="38"/>
  <c r="EP32" i="38"/>
  <c r="EK32" i="38"/>
  <c r="EE32" i="38"/>
  <c r="DZ32" i="38"/>
  <c r="DU32" i="38"/>
  <c r="DO32" i="38"/>
  <c r="DJ32" i="38"/>
  <c r="DE32" i="38"/>
  <c r="CY32" i="38"/>
  <c r="CT32" i="38"/>
  <c r="CO32" i="38"/>
  <c r="CI32" i="38"/>
  <c r="CD32" i="38"/>
  <c r="BY32" i="38"/>
  <c r="BS32" i="38"/>
  <c r="BN32" i="38"/>
  <c r="BI32" i="38"/>
  <c r="BC32" i="38"/>
  <c r="AX32" i="38"/>
  <c r="AS32" i="38"/>
  <c r="AM32" i="38"/>
  <c r="AH32" i="38"/>
  <c r="AC32" i="38"/>
  <c r="W32" i="38"/>
  <c r="R32" i="38"/>
  <c r="M32" i="38"/>
  <c r="G32" i="38"/>
  <c r="J24" i="38"/>
  <c r="N24" i="38"/>
  <c r="R24" i="38"/>
  <c r="V24" i="38"/>
  <c r="Z24" i="38"/>
  <c r="AD24" i="38"/>
  <c r="AH24" i="38"/>
  <c r="AL24" i="38"/>
  <c r="AP24" i="38"/>
  <c r="AT24" i="38"/>
  <c r="AX24" i="38"/>
  <c r="BB24" i="38"/>
  <c r="BF24" i="38"/>
  <c r="BJ24" i="38"/>
  <c r="BN24" i="38"/>
  <c r="BR24" i="38"/>
  <c r="BV24" i="38"/>
  <c r="BZ24" i="38"/>
  <c r="CD24" i="38"/>
  <c r="CH24" i="38"/>
  <c r="CL24" i="38"/>
  <c r="CP24" i="38"/>
  <c r="CT24" i="38"/>
  <c r="CX24" i="38"/>
  <c r="DB24" i="38"/>
  <c r="DF24" i="38"/>
  <c r="DJ24" i="38"/>
  <c r="DN24" i="38"/>
  <c r="DR24" i="38"/>
  <c r="DV24" i="38"/>
  <c r="DZ24" i="38"/>
  <c r="ED24" i="38"/>
  <c r="EH24" i="38"/>
  <c r="EL24" i="38"/>
  <c r="EP24" i="38"/>
  <c r="ET24" i="38"/>
  <c r="EX24" i="38"/>
  <c r="FB24" i="38"/>
  <c r="FF24" i="38"/>
  <c r="FJ24" i="38"/>
  <c r="FN24" i="38"/>
  <c r="FR24" i="38"/>
  <c r="FV24" i="38"/>
  <c r="FZ24" i="38"/>
  <c r="GD24" i="38"/>
  <c r="GH24" i="38"/>
  <c r="GL24" i="38"/>
  <c r="GP24" i="38"/>
  <c r="GT24" i="38"/>
  <c r="GX24" i="38"/>
  <c r="HB24" i="38"/>
  <c r="HF24" i="38"/>
  <c r="HJ24" i="38"/>
  <c r="HN24" i="38"/>
  <c r="HR24" i="38"/>
  <c r="HV24" i="38"/>
  <c r="HZ24" i="38"/>
  <c r="ID24" i="38"/>
  <c r="IH24" i="38"/>
  <c r="IL24" i="38"/>
  <c r="J25" i="38"/>
  <c r="N25" i="38"/>
  <c r="R25" i="38"/>
  <c r="V25" i="38"/>
  <c r="Z25" i="38"/>
  <c r="AD25" i="38"/>
  <c r="AH25" i="38"/>
  <c r="AL25" i="38"/>
  <c r="AP25" i="38"/>
  <c r="AT25" i="38"/>
  <c r="AX25" i="38"/>
  <c r="BB25" i="38"/>
  <c r="BF25" i="38"/>
  <c r="BJ25" i="38"/>
  <c r="BN25" i="38"/>
  <c r="BR25" i="38"/>
  <c r="BV25" i="38"/>
  <c r="BZ25" i="38"/>
  <c r="CD25" i="38"/>
  <c r="CH25" i="38"/>
  <c r="CL25" i="38"/>
  <c r="CP25" i="38"/>
  <c r="CT25" i="38"/>
  <c r="CX25" i="38"/>
  <c r="DB25" i="38"/>
  <c r="DF25" i="38"/>
  <c r="DJ25" i="38"/>
  <c r="DN25" i="38"/>
  <c r="DR25" i="38"/>
  <c r="DV25" i="38"/>
  <c r="DZ25" i="38"/>
  <c r="ED25" i="38"/>
  <c r="EH25" i="38"/>
  <c r="EL25" i="38"/>
  <c r="EP25" i="38"/>
  <c r="ET25" i="38"/>
  <c r="EX25" i="38"/>
  <c r="FB25" i="38"/>
  <c r="FF25" i="38"/>
  <c r="FJ25" i="38"/>
  <c r="FN25" i="38"/>
  <c r="FR25" i="38"/>
  <c r="FV25" i="38"/>
  <c r="FZ25" i="38"/>
  <c r="GD25" i="38"/>
  <c r="GH25" i="38"/>
  <c r="GL25" i="38"/>
  <c r="GP25" i="38"/>
  <c r="GT25" i="38"/>
  <c r="GX25" i="38"/>
  <c r="HB25" i="38"/>
  <c r="HF25" i="38"/>
  <c r="HJ25" i="38"/>
  <c r="HN25" i="38"/>
  <c r="HR25" i="38"/>
  <c r="HV25" i="38"/>
  <c r="HZ25" i="38"/>
  <c r="ID25" i="38"/>
  <c r="IH25" i="38"/>
  <c r="IL25" i="38"/>
  <c r="J26" i="38"/>
  <c r="N26" i="38"/>
  <c r="R26" i="38"/>
  <c r="V26" i="38"/>
  <c r="Z26" i="38"/>
  <c r="AD26" i="38"/>
  <c r="AH26" i="38"/>
  <c r="AL26" i="38"/>
  <c r="AP26" i="38"/>
  <c r="AT26" i="38"/>
  <c r="AX26" i="38"/>
  <c r="BB26" i="38"/>
  <c r="BF26" i="38"/>
  <c r="BJ26" i="38"/>
  <c r="BN26" i="38"/>
  <c r="BR26" i="38"/>
  <c r="BV26" i="38"/>
  <c r="BZ26" i="38"/>
  <c r="CD26" i="38"/>
  <c r="CH26" i="38"/>
  <c r="CL26" i="38"/>
  <c r="CP26" i="38"/>
  <c r="CT26" i="38"/>
  <c r="CX26" i="38"/>
  <c r="DB26" i="38"/>
  <c r="DF26" i="38"/>
  <c r="DJ26" i="38"/>
  <c r="DN26" i="38"/>
  <c r="DR26" i="38"/>
  <c r="DV26" i="38"/>
  <c r="DZ26" i="38"/>
  <c r="ED26" i="38"/>
  <c r="EH26" i="38"/>
  <c r="EL26" i="38"/>
  <c r="EP26" i="38"/>
  <c r="ET26" i="38"/>
  <c r="EX26" i="38"/>
  <c r="FB26" i="38"/>
  <c r="FF26" i="38"/>
  <c r="FJ26" i="38"/>
  <c r="FN26" i="38"/>
  <c r="FR26" i="38"/>
  <c r="FV26" i="38"/>
  <c r="FZ26" i="38"/>
  <c r="GD26" i="38"/>
  <c r="GH26" i="38"/>
  <c r="GL26" i="38"/>
  <c r="GP26" i="38"/>
  <c r="GT26" i="38"/>
  <c r="GX26" i="38"/>
  <c r="HB26" i="38"/>
  <c r="HF26" i="38"/>
  <c r="HJ26" i="38"/>
  <c r="HN26" i="38"/>
  <c r="HR26" i="38"/>
  <c r="HV26" i="38"/>
  <c r="HZ26" i="38"/>
  <c r="ID26" i="38"/>
  <c r="IH26" i="38"/>
  <c r="IL26" i="38"/>
  <c r="J27" i="38"/>
  <c r="N27" i="38"/>
  <c r="R27" i="38"/>
  <c r="V27" i="38"/>
  <c r="Z27" i="38"/>
  <c r="AD27" i="38"/>
  <c r="AH27" i="38"/>
  <c r="AL27" i="38"/>
  <c r="AP27" i="38"/>
  <c r="AT27" i="38"/>
  <c r="AX27" i="38"/>
  <c r="BB27" i="38"/>
  <c r="BF27" i="38"/>
  <c r="BJ27" i="38"/>
  <c r="BN27" i="38"/>
  <c r="BR27" i="38"/>
  <c r="BV27" i="38"/>
  <c r="BZ27" i="38"/>
  <c r="CD27" i="38"/>
  <c r="CH27" i="38"/>
  <c r="CL27" i="38"/>
  <c r="CP27" i="38"/>
  <c r="CT27" i="38"/>
  <c r="CX27" i="38"/>
  <c r="DB27" i="38"/>
  <c r="DF27" i="38"/>
  <c r="DJ27" i="38"/>
  <c r="DN27" i="38"/>
  <c r="DR27" i="38"/>
  <c r="DV27" i="38"/>
  <c r="DZ27" i="38"/>
  <c r="ED27" i="38"/>
  <c r="EH27" i="38"/>
  <c r="EL27" i="38"/>
  <c r="EP27" i="38"/>
  <c r="ET27" i="38"/>
  <c r="EX27" i="38"/>
  <c r="FB27" i="38"/>
  <c r="FG27" i="38"/>
  <c r="FM27" i="38"/>
  <c r="FR27" i="38"/>
  <c r="FW27" i="38"/>
  <c r="GC27" i="38"/>
  <c r="GH27" i="38"/>
  <c r="GM27" i="38"/>
  <c r="GS27" i="38"/>
  <c r="GX27" i="38"/>
  <c r="HC27" i="38"/>
  <c r="HI27" i="38"/>
  <c r="HN27" i="38"/>
  <c r="HS27" i="38"/>
  <c r="HY27" i="38"/>
  <c r="ID27" i="38"/>
  <c r="II27" i="38"/>
  <c r="IN27" i="38"/>
  <c r="IJ27" i="38"/>
  <c r="IF27" i="38"/>
  <c r="IB27" i="38"/>
  <c r="HX27" i="38"/>
  <c r="HT27" i="38"/>
  <c r="HP27" i="38"/>
  <c r="HL27" i="38"/>
  <c r="HH27" i="38"/>
  <c r="HD27" i="38"/>
  <c r="GZ27" i="38"/>
  <c r="GV27" i="38"/>
  <c r="GR27" i="38"/>
  <c r="GN27" i="38"/>
  <c r="GJ27" i="38"/>
  <c r="GF27" i="38"/>
  <c r="GB27" i="38"/>
  <c r="FX27" i="38"/>
  <c r="FT27" i="38"/>
  <c r="FP27" i="38"/>
  <c r="FL27" i="38"/>
  <c r="FH27" i="38"/>
  <c r="FD27" i="38"/>
  <c r="K28" i="38"/>
  <c r="Q28" i="38"/>
  <c r="V28" i="38"/>
  <c r="AA28" i="38"/>
  <c r="AG28" i="38"/>
  <c r="AL28" i="38"/>
  <c r="AQ28" i="38"/>
  <c r="AW28" i="38"/>
  <c r="BB28" i="38"/>
  <c r="BG28" i="38"/>
  <c r="BM28" i="38"/>
  <c r="BR28" i="38"/>
  <c r="BW28" i="38"/>
  <c r="CC28" i="38"/>
  <c r="CH28" i="38"/>
  <c r="CM28" i="38"/>
  <c r="CS28" i="38"/>
  <c r="CX28" i="38"/>
  <c r="DC28" i="38"/>
  <c r="DI28" i="38"/>
  <c r="DN28" i="38"/>
  <c r="DS28" i="38"/>
  <c r="DY28" i="38"/>
  <c r="ED28" i="38"/>
  <c r="EI28" i="38"/>
  <c r="EO28" i="38"/>
  <c r="ET28" i="38"/>
  <c r="EY28" i="38"/>
  <c r="FE28" i="38"/>
  <c r="FJ28" i="38"/>
  <c r="FO28" i="38"/>
  <c r="FW28" i="38"/>
  <c r="GD28" i="38"/>
  <c r="GK28" i="38"/>
  <c r="GS28" i="38"/>
  <c r="GY28" i="38"/>
  <c r="HF28" i="38"/>
  <c r="HN28" i="38"/>
  <c r="HU28" i="38"/>
  <c r="IA28" i="38"/>
  <c r="II28" i="38"/>
  <c r="IP28" i="38"/>
  <c r="G29" i="38"/>
  <c r="N29" i="38"/>
  <c r="V29" i="38"/>
  <c r="AC29" i="38"/>
  <c r="AI29" i="38"/>
  <c r="AQ29" i="38"/>
  <c r="AX29" i="38"/>
  <c r="BE29" i="38"/>
  <c r="BM29" i="38"/>
  <c r="BS29" i="38"/>
  <c r="BZ29" i="38"/>
  <c r="CH29" i="38"/>
  <c r="CO29" i="38"/>
  <c r="CU29" i="38"/>
  <c r="DC29" i="38"/>
  <c r="DJ29" i="38"/>
  <c r="DQ29" i="38"/>
  <c r="DY29" i="38"/>
  <c r="EE29" i="38"/>
  <c r="EL29" i="38"/>
  <c r="ET29" i="38"/>
  <c r="FA29" i="38"/>
  <c r="FG29" i="38"/>
  <c r="FO29" i="38"/>
  <c r="FV29" i="38"/>
  <c r="GC29" i="38"/>
  <c r="GK29" i="38"/>
  <c r="GQ29" i="38"/>
  <c r="GX29" i="38"/>
  <c r="HF29" i="38"/>
  <c r="HM29" i="38"/>
  <c r="HS29" i="38"/>
  <c r="IA29" i="38"/>
  <c r="IH29" i="38"/>
  <c r="IO29" i="38"/>
  <c r="I30" i="38"/>
  <c r="O30" i="38"/>
  <c r="V30" i="38"/>
  <c r="AD30" i="38"/>
  <c r="AK30" i="38"/>
  <c r="AQ30" i="38"/>
  <c r="AY30" i="38"/>
  <c r="BF30" i="38"/>
  <c r="BM30" i="38"/>
  <c r="BU30" i="38"/>
  <c r="CA30" i="38"/>
  <c r="CH30" i="38"/>
  <c r="CP30" i="38"/>
  <c r="CW30" i="38"/>
  <c r="DC30" i="38"/>
  <c r="DK30" i="38"/>
  <c r="DR30" i="38"/>
  <c r="DY30" i="38"/>
  <c r="EG30" i="38"/>
  <c r="EM30" i="38"/>
  <c r="ET30" i="38"/>
  <c r="FB30" i="38"/>
  <c r="FI30" i="38"/>
  <c r="FO30" i="38"/>
  <c r="FW30" i="38"/>
  <c r="GD30" i="38"/>
  <c r="GK30" i="38"/>
  <c r="GS30" i="38"/>
  <c r="GY30" i="38"/>
  <c r="HF30" i="38"/>
  <c r="HN30" i="38"/>
  <c r="HU30" i="38"/>
  <c r="IA30" i="38"/>
  <c r="II30" i="38"/>
  <c r="IP30" i="38"/>
  <c r="G31" i="38"/>
  <c r="N31" i="38"/>
  <c r="V31" i="38"/>
  <c r="AC31" i="38"/>
  <c r="AI31" i="38"/>
  <c r="AQ31" i="38"/>
  <c r="AX31" i="38"/>
  <c r="BE31" i="38"/>
  <c r="BM31" i="38"/>
  <c r="BS31" i="38"/>
  <c r="BZ31" i="38"/>
  <c r="CH31" i="38"/>
  <c r="CO31" i="38"/>
  <c r="CU31" i="38"/>
  <c r="DC31" i="38"/>
  <c r="DJ31" i="38"/>
  <c r="DQ31" i="38"/>
  <c r="DY31" i="38"/>
  <c r="EE31" i="38"/>
  <c r="EL31" i="38"/>
  <c r="ET31" i="38"/>
  <c r="FA31" i="38"/>
  <c r="FG31" i="38"/>
  <c r="FO31" i="38"/>
  <c r="FV31" i="38"/>
  <c r="GC31" i="38"/>
  <c r="GK31" i="38"/>
  <c r="GQ31" i="38"/>
  <c r="GX31" i="38"/>
  <c r="HF31" i="38"/>
  <c r="HM31" i="38"/>
  <c r="HS31" i="38"/>
  <c r="IA31" i="38"/>
  <c r="IH31" i="38"/>
  <c r="IO31" i="38"/>
  <c r="I32" i="38"/>
  <c r="O32" i="38"/>
  <c r="V32" i="38"/>
  <c r="AD32" i="38"/>
  <c r="AK32" i="38"/>
  <c r="AQ32" i="38"/>
  <c r="AY32" i="38"/>
  <c r="BF32" i="38"/>
  <c r="BM32" i="38"/>
  <c r="BU32" i="38"/>
  <c r="CA32" i="38"/>
  <c r="CH32" i="38"/>
  <c r="CP32" i="38"/>
  <c r="CW32" i="38"/>
  <c r="DC32" i="38"/>
  <c r="DK32" i="38"/>
  <c r="DR32" i="38"/>
  <c r="DY32" i="38"/>
  <c r="EG32" i="38"/>
  <c r="EM32" i="38"/>
  <c r="ET32" i="38"/>
  <c r="FB32" i="38"/>
  <c r="FI32" i="38"/>
  <c r="FO32" i="38"/>
  <c r="FW32" i="38"/>
  <c r="GD32" i="38"/>
  <c r="GK32" i="38"/>
  <c r="GS32" i="38"/>
  <c r="GY32" i="38"/>
  <c r="HF32" i="38"/>
  <c r="HN32" i="38"/>
  <c r="HU32" i="38"/>
  <c r="IA32" i="38"/>
  <c r="II32" i="38"/>
  <c r="IP32" i="38"/>
  <c r="J33" i="38"/>
  <c r="O33" i="38"/>
  <c r="U33" i="38"/>
  <c r="Z33" i="38"/>
  <c r="AE33" i="38"/>
  <c r="AK33" i="38"/>
  <c r="AP33" i="38"/>
  <c r="AU33" i="38"/>
  <c r="BA33" i="38"/>
  <c r="BF33" i="38"/>
  <c r="BK33" i="38"/>
  <c r="BQ33" i="38"/>
  <c r="BV33" i="38"/>
  <c r="CA33" i="38"/>
  <c r="CG33" i="38"/>
  <c r="CL33" i="38"/>
  <c r="CQ33" i="38"/>
  <c r="CW33" i="38"/>
  <c r="DB33" i="38"/>
  <c r="DG33" i="38"/>
  <c r="DM33" i="38"/>
  <c r="DR33" i="38"/>
  <c r="DW33" i="38"/>
  <c r="EC33" i="38"/>
  <c r="EH33" i="38"/>
  <c r="EM33" i="38"/>
  <c r="ES33" i="38"/>
  <c r="EX33" i="38"/>
  <c r="FC33" i="38"/>
  <c r="FI33" i="38"/>
  <c r="FN33" i="38"/>
  <c r="FS33" i="38"/>
  <c r="FY33" i="38"/>
  <c r="GD33" i="38"/>
  <c r="GI33" i="38"/>
  <c r="GO33" i="38"/>
  <c r="GT33" i="38"/>
  <c r="GY33" i="38"/>
  <c r="HE33" i="38"/>
  <c r="HJ33" i="38"/>
  <c r="HO33" i="38"/>
  <c r="HU33" i="38"/>
  <c r="HZ33" i="38"/>
  <c r="IG33" i="38"/>
  <c r="IN34" i="38"/>
  <c r="M35" i="38"/>
  <c r="U35" i="38"/>
  <c r="AC35" i="38"/>
  <c r="AK35" i="38"/>
  <c r="AS35" i="38"/>
  <c r="BA35" i="38"/>
  <c r="BI35" i="38"/>
  <c r="BQ35" i="38"/>
  <c r="BY35" i="38"/>
  <c r="CG35" i="38"/>
  <c r="CO35" i="38"/>
  <c r="CW35" i="38"/>
  <c r="DE35" i="38"/>
  <c r="DM35" i="38"/>
  <c r="DU35" i="38"/>
  <c r="EC35" i="38"/>
  <c r="EK35" i="38"/>
  <c r="ES35" i="38"/>
  <c r="FA35" i="38"/>
  <c r="FI35" i="38"/>
  <c r="FQ35" i="38"/>
  <c r="FY35" i="38"/>
  <c r="GG35" i="38"/>
  <c r="GO35" i="38"/>
  <c r="GW35" i="38"/>
  <c r="HE35" i="38"/>
  <c r="HO35" i="38"/>
  <c r="HZ35" i="38"/>
  <c r="G37" i="38"/>
  <c r="R37" i="38"/>
  <c r="AB37" i="38"/>
  <c r="AM37" i="38"/>
  <c r="AX37" i="38"/>
  <c r="BH37" i="38"/>
  <c r="BS37" i="38"/>
  <c r="CD37" i="38"/>
  <c r="CN37" i="38"/>
  <c r="CY37" i="38"/>
  <c r="DJ37" i="38"/>
  <c r="DT37" i="38"/>
  <c r="EE37" i="38"/>
  <c r="EP37" i="38"/>
  <c r="EZ37" i="38"/>
  <c r="FK37" i="38"/>
  <c r="FV37" i="38"/>
  <c r="GF37" i="38"/>
  <c r="GQ37" i="38"/>
  <c r="HB37" i="38"/>
  <c r="HL37" i="38"/>
  <c r="HW37" i="38"/>
  <c r="IH37" i="38"/>
  <c r="O39" i="38"/>
  <c r="AJ39" i="38"/>
  <c r="BF39" i="38"/>
  <c r="CA39" i="38"/>
  <c r="CV39" i="38"/>
  <c r="DR39" i="38"/>
  <c r="EM39" i="38"/>
  <c r="FH39" i="38"/>
  <c r="GD39" i="38"/>
  <c r="GY39" i="38"/>
  <c r="HT39" i="38"/>
  <c r="IP39" i="38"/>
  <c r="IO35" i="38"/>
  <c r="IK35" i="38"/>
  <c r="IG35" i="38"/>
  <c r="IC35" i="38"/>
  <c r="HY35" i="38"/>
  <c r="HU35" i="38"/>
  <c r="HQ35" i="38"/>
  <c r="HM35" i="38"/>
  <c r="HI35" i="38"/>
  <c r="IN35" i="38"/>
  <c r="II35" i="38"/>
  <c r="ID35" i="38"/>
  <c r="HX35" i="38"/>
  <c r="HS35" i="38"/>
  <c r="HN35" i="38"/>
  <c r="HH35" i="38"/>
  <c r="HD35" i="38"/>
  <c r="GZ35" i="38"/>
  <c r="GV35" i="38"/>
  <c r="GR35" i="38"/>
  <c r="GN35" i="38"/>
  <c r="GJ35" i="38"/>
  <c r="GF35" i="38"/>
  <c r="GB35" i="38"/>
  <c r="FX35" i="38"/>
  <c r="FT35" i="38"/>
  <c r="FP35" i="38"/>
  <c r="FL35" i="38"/>
  <c r="FH35" i="38"/>
  <c r="FD35" i="38"/>
  <c r="EZ35" i="38"/>
  <c r="EV35" i="38"/>
  <c r="ER35" i="38"/>
  <c r="EN35" i="38"/>
  <c r="EJ35" i="38"/>
  <c r="EF35" i="38"/>
  <c r="EB35" i="38"/>
  <c r="DX35" i="38"/>
  <c r="DT35" i="38"/>
  <c r="DP35" i="38"/>
  <c r="DL35" i="38"/>
  <c r="DH35" i="38"/>
  <c r="DD35" i="38"/>
  <c r="CZ35" i="38"/>
  <c r="CV35" i="38"/>
  <c r="CR35" i="38"/>
  <c r="CN35" i="38"/>
  <c r="CJ35" i="38"/>
  <c r="CF35" i="38"/>
  <c r="CB35" i="38"/>
  <c r="BX35" i="38"/>
  <c r="BT35" i="38"/>
  <c r="BP35" i="38"/>
  <c r="BL35" i="38"/>
  <c r="BH35" i="38"/>
  <c r="BD35" i="38"/>
  <c r="AZ35" i="38"/>
  <c r="AV35" i="38"/>
  <c r="AR35" i="38"/>
  <c r="AN35" i="38"/>
  <c r="AJ35" i="38"/>
  <c r="AF35" i="38"/>
  <c r="AB35" i="38"/>
  <c r="X35" i="38"/>
  <c r="T35" i="38"/>
  <c r="P35" i="38"/>
  <c r="L35" i="38"/>
  <c r="H35" i="38"/>
  <c r="IQ35" i="38"/>
  <c r="IL35" i="38"/>
  <c r="IF35" i="38"/>
  <c r="IA35" i="38"/>
  <c r="HV35" i="38"/>
  <c r="HP35" i="38"/>
  <c r="HK35" i="38"/>
  <c r="HF35" i="38"/>
  <c r="HB35" i="38"/>
  <c r="GX35" i="38"/>
  <c r="GT35" i="38"/>
  <c r="GP35" i="38"/>
  <c r="GL35" i="38"/>
  <c r="GH35" i="38"/>
  <c r="GD35" i="38"/>
  <c r="FZ35" i="38"/>
  <c r="FV35" i="38"/>
  <c r="FR35" i="38"/>
  <c r="FN35" i="38"/>
  <c r="FJ35" i="38"/>
  <c r="FF35" i="38"/>
  <c r="FB35" i="38"/>
  <c r="EX35" i="38"/>
  <c r="ET35" i="38"/>
  <c r="EP35" i="38"/>
  <c r="EL35" i="38"/>
  <c r="EH35" i="38"/>
  <c r="ED35" i="38"/>
  <c r="DZ35" i="38"/>
  <c r="DV35" i="38"/>
  <c r="DR35" i="38"/>
  <c r="DN35" i="38"/>
  <c r="DJ35" i="38"/>
  <c r="DF35" i="38"/>
  <c r="DB35" i="38"/>
  <c r="CX35" i="38"/>
  <c r="CT35" i="38"/>
  <c r="CP35" i="38"/>
  <c r="CL35" i="38"/>
  <c r="CH35" i="38"/>
  <c r="CD35" i="38"/>
  <c r="BZ35" i="38"/>
  <c r="BV35" i="38"/>
  <c r="BR35" i="38"/>
  <c r="BN35" i="38"/>
  <c r="BJ35" i="38"/>
  <c r="BF35" i="38"/>
  <c r="BB35" i="38"/>
  <c r="AX35" i="38"/>
  <c r="AT35" i="38"/>
  <c r="AP35" i="38"/>
  <c r="AL35" i="38"/>
  <c r="AH35" i="38"/>
  <c r="AD35" i="38"/>
  <c r="Z35" i="38"/>
  <c r="V35" i="38"/>
  <c r="R35" i="38"/>
  <c r="N35" i="38"/>
  <c r="J35" i="38"/>
  <c r="J37" i="38"/>
  <c r="T37" i="38"/>
  <c r="AE37" i="38"/>
  <c r="AP37" i="38"/>
  <c r="AZ37" i="38"/>
  <c r="BK37" i="38"/>
  <c r="BV37" i="38"/>
  <c r="CF37" i="38"/>
  <c r="CQ37" i="38"/>
  <c r="DB37" i="38"/>
  <c r="DL37" i="38"/>
  <c r="DW37" i="38"/>
  <c r="EH37" i="38"/>
  <c r="ER37" i="38"/>
  <c r="FC37" i="38"/>
  <c r="FN37" i="38"/>
  <c r="FX37" i="38"/>
  <c r="GI37" i="38"/>
  <c r="GT37" i="38"/>
  <c r="HD37" i="38"/>
  <c r="HO37" i="38"/>
  <c r="HZ37" i="38"/>
  <c r="T39" i="38"/>
  <c r="AP39" i="38"/>
  <c r="BK39" i="38"/>
  <c r="CF39" i="38"/>
  <c r="DB39" i="38"/>
  <c r="DW39" i="38"/>
  <c r="ER39" i="38"/>
  <c r="FN39" i="38"/>
  <c r="GI39" i="38"/>
  <c r="HD39" i="38"/>
  <c r="IP33" i="38"/>
  <c r="IL33" i="38"/>
  <c r="IH33" i="38"/>
  <c r="ID33" i="38"/>
  <c r="I35" i="38"/>
  <c r="Q35" i="38"/>
  <c r="Y35" i="38"/>
  <c r="AG35" i="38"/>
  <c r="AO35" i="38"/>
  <c r="AW35" i="38"/>
  <c r="BE35" i="38"/>
  <c r="BM35" i="38"/>
  <c r="BU35" i="38"/>
  <c r="CC35" i="38"/>
  <c r="CK35" i="38"/>
  <c r="CS35" i="38"/>
  <c r="DA35" i="38"/>
  <c r="DI35" i="38"/>
  <c r="DQ35" i="38"/>
  <c r="DY35" i="38"/>
  <c r="EG35" i="38"/>
  <c r="EO35" i="38"/>
  <c r="EW35" i="38"/>
  <c r="FE35" i="38"/>
  <c r="FM35" i="38"/>
  <c r="FU35" i="38"/>
  <c r="GC35" i="38"/>
  <c r="GK35" i="38"/>
  <c r="GS35" i="38"/>
  <c r="HA35" i="38"/>
  <c r="HJ35" i="38"/>
  <c r="HT35" i="38"/>
  <c r="IE35" i="38"/>
  <c r="IP35" i="38"/>
  <c r="IO37" i="38"/>
  <c r="IK37" i="38"/>
  <c r="IG37" i="38"/>
  <c r="IC37" i="38"/>
  <c r="HY37" i="38"/>
  <c r="HU37" i="38"/>
  <c r="HQ37" i="38"/>
  <c r="HM37" i="38"/>
  <c r="HI37" i="38"/>
  <c r="HE37" i="38"/>
  <c r="HA37" i="38"/>
  <c r="GW37" i="38"/>
  <c r="GS37" i="38"/>
  <c r="GO37" i="38"/>
  <c r="GK37" i="38"/>
  <c r="GG37" i="38"/>
  <c r="GC37" i="38"/>
  <c r="FY37" i="38"/>
  <c r="FU37" i="38"/>
  <c r="FQ37" i="38"/>
  <c r="FM37" i="38"/>
  <c r="FI37" i="38"/>
  <c r="FE37" i="38"/>
  <c r="FA37" i="38"/>
  <c r="EW37" i="38"/>
  <c r="ES37" i="38"/>
  <c r="EO37" i="38"/>
  <c r="EK37" i="38"/>
  <c r="EG37" i="38"/>
  <c r="EC37" i="38"/>
  <c r="DY37" i="38"/>
  <c r="DU37" i="38"/>
  <c r="DQ37" i="38"/>
  <c r="DM37" i="38"/>
  <c r="DI37" i="38"/>
  <c r="DE37" i="38"/>
  <c r="DA37" i="38"/>
  <c r="CW37" i="38"/>
  <c r="CS37" i="38"/>
  <c r="CO37" i="38"/>
  <c r="CK37" i="38"/>
  <c r="CG37" i="38"/>
  <c r="CC37" i="38"/>
  <c r="BY37" i="38"/>
  <c r="BU37" i="38"/>
  <c r="BQ37" i="38"/>
  <c r="BM37" i="38"/>
  <c r="BI37" i="38"/>
  <c r="BE37" i="38"/>
  <c r="BA37" i="38"/>
  <c r="AW37" i="38"/>
  <c r="AS37" i="38"/>
  <c r="AO37" i="38"/>
  <c r="AK37" i="38"/>
  <c r="AG37" i="38"/>
  <c r="AC37" i="38"/>
  <c r="Y37" i="38"/>
  <c r="U37" i="38"/>
  <c r="Q37" i="38"/>
  <c r="M37" i="38"/>
  <c r="I37" i="38"/>
  <c r="IQ37" i="38"/>
  <c r="IL37" i="38"/>
  <c r="IF37" i="38"/>
  <c r="IA37" i="38"/>
  <c r="HV37" i="38"/>
  <c r="HP37" i="38"/>
  <c r="HK37" i="38"/>
  <c r="HF37" i="38"/>
  <c r="GZ37" i="38"/>
  <c r="GU37" i="38"/>
  <c r="GP37" i="38"/>
  <c r="GJ37" i="38"/>
  <c r="GE37" i="38"/>
  <c r="FZ37" i="38"/>
  <c r="FT37" i="38"/>
  <c r="FO37" i="38"/>
  <c r="FJ37" i="38"/>
  <c r="FD37" i="38"/>
  <c r="EY37" i="38"/>
  <c r="ET37" i="38"/>
  <c r="EN37" i="38"/>
  <c r="EI37" i="38"/>
  <c r="ED37" i="38"/>
  <c r="DX37" i="38"/>
  <c r="DS37" i="38"/>
  <c r="DN37" i="38"/>
  <c r="DH37" i="38"/>
  <c r="DC37" i="38"/>
  <c r="CX37" i="38"/>
  <c r="CR37" i="38"/>
  <c r="CM37" i="38"/>
  <c r="CH37" i="38"/>
  <c r="CB37" i="38"/>
  <c r="BW37" i="38"/>
  <c r="BR37" i="38"/>
  <c r="BL37" i="38"/>
  <c r="BG37" i="38"/>
  <c r="BB37" i="38"/>
  <c r="AV37" i="38"/>
  <c r="AQ37" i="38"/>
  <c r="AL37" i="38"/>
  <c r="AF37" i="38"/>
  <c r="AA37" i="38"/>
  <c r="V37" i="38"/>
  <c r="P37" i="38"/>
  <c r="K37" i="38"/>
  <c r="IN37" i="38"/>
  <c r="II37" i="38"/>
  <c r="ID37" i="38"/>
  <c r="HX37" i="38"/>
  <c r="HS37" i="38"/>
  <c r="HN37" i="38"/>
  <c r="HH37" i="38"/>
  <c r="HC37" i="38"/>
  <c r="GX37" i="38"/>
  <c r="GR37" i="38"/>
  <c r="GM37" i="38"/>
  <c r="GH37" i="38"/>
  <c r="GB37" i="38"/>
  <c r="FW37" i="38"/>
  <c r="FR37" i="38"/>
  <c r="FL37" i="38"/>
  <c r="FG37" i="38"/>
  <c r="FB37" i="38"/>
  <c r="EV37" i="38"/>
  <c r="EQ37" i="38"/>
  <c r="EL37" i="38"/>
  <c r="EF37" i="38"/>
  <c r="EA37" i="38"/>
  <c r="DV37" i="38"/>
  <c r="DP37" i="38"/>
  <c r="DK37" i="38"/>
  <c r="DF37" i="38"/>
  <c r="CZ37" i="38"/>
  <c r="CU37" i="38"/>
  <c r="CP37" i="38"/>
  <c r="CJ37" i="38"/>
  <c r="CE37" i="38"/>
  <c r="BZ37" i="38"/>
  <c r="BT37" i="38"/>
  <c r="BO37" i="38"/>
  <c r="BJ37" i="38"/>
  <c r="BD37" i="38"/>
  <c r="AY37" i="38"/>
  <c r="AT37" i="38"/>
  <c r="AN37" i="38"/>
  <c r="AI37" i="38"/>
  <c r="AD37" i="38"/>
  <c r="X37" i="38"/>
  <c r="S37" i="38"/>
  <c r="N37" i="38"/>
  <c r="H37" i="38"/>
  <c r="IO39" i="38"/>
  <c r="IK39" i="38"/>
  <c r="IG39" i="38"/>
  <c r="IC39" i="38"/>
  <c r="HY39" i="38"/>
  <c r="HU39" i="38"/>
  <c r="HQ39" i="38"/>
  <c r="HM39" i="38"/>
  <c r="HI39" i="38"/>
  <c r="HE39" i="38"/>
  <c r="HA39" i="38"/>
  <c r="GW39" i="38"/>
  <c r="GS39" i="38"/>
  <c r="GO39" i="38"/>
  <c r="GK39" i="38"/>
  <c r="GG39" i="38"/>
  <c r="GC39" i="38"/>
  <c r="FY39" i="38"/>
  <c r="FU39" i="38"/>
  <c r="FQ39" i="38"/>
  <c r="FM39" i="38"/>
  <c r="FI39" i="38"/>
  <c r="FE39" i="38"/>
  <c r="FA39" i="38"/>
  <c r="EW39" i="38"/>
  <c r="ES39" i="38"/>
  <c r="EO39" i="38"/>
  <c r="EK39" i="38"/>
  <c r="EG39" i="38"/>
  <c r="EC39" i="38"/>
  <c r="DY39" i="38"/>
  <c r="DU39" i="38"/>
  <c r="DQ39" i="38"/>
  <c r="DM39" i="38"/>
  <c r="DI39" i="38"/>
  <c r="DE39" i="38"/>
  <c r="DA39" i="38"/>
  <c r="CW39" i="38"/>
  <c r="CS39" i="38"/>
  <c r="CO39" i="38"/>
  <c r="CK39" i="38"/>
  <c r="CG39" i="38"/>
  <c r="CC39" i="38"/>
  <c r="BY39" i="38"/>
  <c r="BU39" i="38"/>
  <c r="BQ39" i="38"/>
  <c r="BM39" i="38"/>
  <c r="BI39" i="38"/>
  <c r="BE39" i="38"/>
  <c r="BA39" i="38"/>
  <c r="AW39" i="38"/>
  <c r="AS39" i="38"/>
  <c r="AO39" i="38"/>
  <c r="AK39" i="38"/>
  <c r="AG39" i="38"/>
  <c r="AC39" i="38"/>
  <c r="Y39" i="38"/>
  <c r="U39" i="38"/>
  <c r="Q39" i="38"/>
  <c r="M39" i="38"/>
  <c r="I39" i="38"/>
  <c r="IN39" i="38"/>
  <c r="II39" i="38"/>
  <c r="ID39" i="38"/>
  <c r="HX39" i="38"/>
  <c r="HS39" i="38"/>
  <c r="HN39" i="38"/>
  <c r="HH39" i="38"/>
  <c r="HC39" i="38"/>
  <c r="GX39" i="38"/>
  <c r="GR39" i="38"/>
  <c r="GM39" i="38"/>
  <c r="GH39" i="38"/>
  <c r="GB39" i="38"/>
  <c r="FW39" i="38"/>
  <c r="FR39" i="38"/>
  <c r="FL39" i="38"/>
  <c r="FG39" i="38"/>
  <c r="FB39" i="38"/>
  <c r="EV39" i="38"/>
  <c r="EQ39" i="38"/>
  <c r="EL39" i="38"/>
  <c r="EF39" i="38"/>
  <c r="EA39" i="38"/>
  <c r="DV39" i="38"/>
  <c r="DP39" i="38"/>
  <c r="DK39" i="38"/>
  <c r="DF39" i="38"/>
  <c r="CZ39" i="38"/>
  <c r="CU39" i="38"/>
  <c r="CP39" i="38"/>
  <c r="CJ39" i="38"/>
  <c r="CE39" i="38"/>
  <c r="BZ39" i="38"/>
  <c r="BT39" i="38"/>
  <c r="BO39" i="38"/>
  <c r="BJ39" i="38"/>
  <c r="BD39" i="38"/>
  <c r="AY39" i="38"/>
  <c r="AT39" i="38"/>
  <c r="AN39" i="38"/>
  <c r="AI39" i="38"/>
  <c r="AD39" i="38"/>
  <c r="X39" i="38"/>
  <c r="S39" i="38"/>
  <c r="N39" i="38"/>
  <c r="H39" i="38"/>
  <c r="IM39" i="38"/>
  <c r="IH39" i="38"/>
  <c r="IB39" i="38"/>
  <c r="HW39" i="38"/>
  <c r="HR39" i="38"/>
  <c r="HL39" i="38"/>
  <c r="HG39" i="38"/>
  <c r="HB39" i="38"/>
  <c r="GV39" i="38"/>
  <c r="GQ39" i="38"/>
  <c r="GL39" i="38"/>
  <c r="GF39" i="38"/>
  <c r="GA39" i="38"/>
  <c r="FV39" i="38"/>
  <c r="FP39" i="38"/>
  <c r="FK39" i="38"/>
  <c r="FF39" i="38"/>
  <c r="EZ39" i="38"/>
  <c r="EU39" i="38"/>
  <c r="EP39" i="38"/>
  <c r="EJ39" i="38"/>
  <c r="EE39" i="38"/>
  <c r="DZ39" i="38"/>
  <c r="DT39" i="38"/>
  <c r="DO39" i="38"/>
  <c r="DJ39" i="38"/>
  <c r="DD39" i="38"/>
  <c r="CY39" i="38"/>
  <c r="CT39" i="38"/>
  <c r="CN39" i="38"/>
  <c r="CI39" i="38"/>
  <c r="CD39" i="38"/>
  <c r="BX39" i="38"/>
  <c r="BS39" i="38"/>
  <c r="BN39" i="38"/>
  <c r="BH39" i="38"/>
  <c r="BC39" i="38"/>
  <c r="AX39" i="38"/>
  <c r="AR39" i="38"/>
  <c r="AM39" i="38"/>
  <c r="AH39" i="38"/>
  <c r="AB39" i="38"/>
  <c r="W39" i="38"/>
  <c r="R39" i="38"/>
  <c r="L39" i="38"/>
  <c r="G39" i="38"/>
  <c r="IQ39" i="38"/>
  <c r="IL39" i="38"/>
  <c r="IF39" i="38"/>
  <c r="IA39" i="38"/>
  <c r="HV39" i="38"/>
  <c r="HP39" i="38"/>
  <c r="HK39" i="38"/>
  <c r="HF39" i="38"/>
  <c r="GZ39" i="38"/>
  <c r="GU39" i="38"/>
  <c r="GP39" i="38"/>
  <c r="GJ39" i="38"/>
  <c r="GE39" i="38"/>
  <c r="FZ39" i="38"/>
  <c r="FT39" i="38"/>
  <c r="FO39" i="38"/>
  <c r="FJ39" i="38"/>
  <c r="FD39" i="38"/>
  <c r="EY39" i="38"/>
  <c r="ET39" i="38"/>
  <c r="EN39" i="38"/>
  <c r="EI39" i="38"/>
  <c r="ED39" i="38"/>
  <c r="DX39" i="38"/>
  <c r="DS39" i="38"/>
  <c r="DN39" i="38"/>
  <c r="DH39" i="38"/>
  <c r="DC39" i="38"/>
  <c r="CX39" i="38"/>
  <c r="CR39" i="38"/>
  <c r="CM39" i="38"/>
  <c r="CH39" i="38"/>
  <c r="CB39" i="38"/>
  <c r="BW39" i="38"/>
  <c r="BR39" i="38"/>
  <c r="BL39" i="38"/>
  <c r="BG39" i="38"/>
  <c r="BB39" i="38"/>
  <c r="AV39" i="38"/>
  <c r="AQ39" i="38"/>
  <c r="AL39" i="38"/>
  <c r="AF39" i="38"/>
  <c r="AA39" i="38"/>
  <c r="V39" i="38"/>
  <c r="P39" i="38"/>
  <c r="K39" i="38"/>
  <c r="IO38" i="38"/>
  <c r="IK38" i="38"/>
  <c r="IG38" i="38"/>
  <c r="IC38" i="38"/>
  <c r="HY38" i="38"/>
  <c r="HU38" i="38"/>
  <c r="HQ38" i="38"/>
  <c r="HM38" i="38"/>
  <c r="HI38" i="38"/>
  <c r="HE38" i="38"/>
  <c r="HA38" i="38"/>
  <c r="GW38" i="38"/>
  <c r="GS38" i="38"/>
  <c r="GO38" i="38"/>
  <c r="GK38" i="38"/>
  <c r="GG38" i="38"/>
  <c r="GC38" i="38"/>
  <c r="FY38" i="38"/>
  <c r="FU38" i="38"/>
  <c r="FQ38" i="38"/>
  <c r="FM38" i="38"/>
  <c r="FI38" i="38"/>
  <c r="FE38" i="38"/>
  <c r="FA38" i="38"/>
  <c r="EW38" i="38"/>
  <c r="ES38" i="38"/>
  <c r="EO38" i="38"/>
  <c r="EK38" i="38"/>
  <c r="EG38" i="38"/>
  <c r="EC38" i="38"/>
  <c r="DY38" i="38"/>
  <c r="DU38" i="38"/>
  <c r="DQ38" i="38"/>
  <c r="DM38" i="38"/>
  <c r="DI38" i="38"/>
  <c r="DE38" i="38"/>
  <c r="DA38" i="38"/>
  <c r="CW38" i="38"/>
  <c r="CS38" i="38"/>
  <c r="CO38" i="38"/>
  <c r="CK38" i="38"/>
  <c r="CG38" i="38"/>
  <c r="CC38" i="38"/>
  <c r="BY38" i="38"/>
  <c r="BU38" i="38"/>
  <c r="BQ38" i="38"/>
  <c r="BM38" i="38"/>
  <c r="BI38" i="38"/>
  <c r="BE38" i="38"/>
  <c r="BA38" i="38"/>
  <c r="AW38" i="38"/>
  <c r="AS38" i="38"/>
  <c r="AO38" i="38"/>
  <c r="AK38" i="38"/>
  <c r="AG38" i="38"/>
  <c r="AC38" i="38"/>
  <c r="Y38" i="38"/>
  <c r="U38" i="38"/>
  <c r="Q38" i="38"/>
  <c r="M38" i="38"/>
  <c r="I38" i="38"/>
  <c r="G40" i="38"/>
  <c r="L40" i="38"/>
  <c r="R40" i="38"/>
  <c r="W40" i="38"/>
  <c r="AB40" i="38"/>
  <c r="AH40" i="38"/>
  <c r="AM40" i="38"/>
  <c r="AR40" i="38"/>
  <c r="AX40" i="38"/>
  <c r="BC40" i="38"/>
  <c r="BH40" i="38"/>
  <c r="BN40" i="38"/>
  <c r="BS40" i="38"/>
  <c r="BX40" i="38"/>
  <c r="CD40" i="38"/>
  <c r="CP40" i="38"/>
  <c r="DF40" i="38"/>
  <c r="DV40" i="38"/>
  <c r="EL40" i="38"/>
  <c r="FB40" i="38"/>
  <c r="FR40" i="38"/>
  <c r="GH40" i="38"/>
  <c r="GX40" i="38"/>
  <c r="HN40" i="38"/>
  <c r="IO40" i="38"/>
  <c r="IK40" i="38"/>
  <c r="IG40" i="38"/>
  <c r="IC40" i="38"/>
  <c r="HY40" i="38"/>
  <c r="HU40" i="38"/>
  <c r="HQ40" i="38"/>
  <c r="HM40" i="38"/>
  <c r="HI40" i="38"/>
  <c r="HE40" i="38"/>
  <c r="HA40" i="38"/>
  <c r="GW40" i="38"/>
  <c r="GS40" i="38"/>
  <c r="GO40" i="38"/>
  <c r="GK40" i="38"/>
  <c r="GG40" i="38"/>
  <c r="GC40" i="38"/>
  <c r="FY40" i="38"/>
  <c r="FU40" i="38"/>
  <c r="FQ40" i="38"/>
  <c r="FM40" i="38"/>
  <c r="FI40" i="38"/>
  <c r="FE40" i="38"/>
  <c r="FA40" i="38"/>
  <c r="EW40" i="38"/>
  <c r="ES40" i="38"/>
  <c r="EO40" i="38"/>
  <c r="EK40" i="38"/>
  <c r="EG40" i="38"/>
  <c r="EC40" i="38"/>
  <c r="DY40" i="38"/>
  <c r="DU40" i="38"/>
  <c r="DQ40" i="38"/>
  <c r="DM40" i="38"/>
  <c r="DI40" i="38"/>
  <c r="DE40" i="38"/>
  <c r="DA40" i="38"/>
  <c r="CW40" i="38"/>
  <c r="CS40" i="38"/>
  <c r="CO40" i="38"/>
  <c r="CK40" i="38"/>
  <c r="CG40" i="38"/>
  <c r="CC40" i="38"/>
  <c r="BY40" i="38"/>
  <c r="BU40" i="38"/>
  <c r="BQ40" i="38"/>
  <c r="BM40" i="38"/>
  <c r="BI40" i="38"/>
  <c r="BE40" i="38"/>
  <c r="BA40" i="38"/>
  <c r="AW40" i="38"/>
  <c r="AS40" i="38"/>
  <c r="AO40" i="38"/>
  <c r="AK40" i="38"/>
  <c r="AG40" i="38"/>
  <c r="AC40" i="38"/>
  <c r="Y40" i="38"/>
  <c r="U40" i="38"/>
  <c r="Q40" i="38"/>
  <c r="M40" i="38"/>
  <c r="I40" i="38"/>
  <c r="IN40" i="38"/>
  <c r="IJ40" i="38"/>
  <c r="IF40" i="38"/>
  <c r="IB40" i="38"/>
  <c r="HX40" i="38"/>
  <c r="HT40" i="38"/>
  <c r="HP40" i="38"/>
  <c r="HL40" i="38"/>
  <c r="HH40" i="38"/>
  <c r="HD40" i="38"/>
  <c r="GZ40" i="38"/>
  <c r="GV40" i="38"/>
  <c r="GR40" i="38"/>
  <c r="GN40" i="38"/>
  <c r="GJ40" i="38"/>
  <c r="GF40" i="38"/>
  <c r="GB40" i="38"/>
  <c r="FX40" i="38"/>
  <c r="FT40" i="38"/>
  <c r="FP40" i="38"/>
  <c r="FL40" i="38"/>
  <c r="FH40" i="38"/>
  <c r="FD40" i="38"/>
  <c r="EZ40" i="38"/>
  <c r="EV40" i="38"/>
  <c r="ER40" i="38"/>
  <c r="EN40" i="38"/>
  <c r="EJ40" i="38"/>
  <c r="EF40" i="38"/>
  <c r="EB40" i="38"/>
  <c r="DX40" i="38"/>
  <c r="DT40" i="38"/>
  <c r="DP40" i="38"/>
  <c r="DL40" i="38"/>
  <c r="DH40" i="38"/>
  <c r="DD40" i="38"/>
  <c r="CZ40" i="38"/>
  <c r="CV40" i="38"/>
  <c r="CR40" i="38"/>
  <c r="CN40" i="38"/>
  <c r="CJ40" i="38"/>
  <c r="CF40" i="38"/>
  <c r="IQ40" i="38"/>
  <c r="IM40" i="38"/>
  <c r="II40" i="38"/>
  <c r="IE40" i="38"/>
  <c r="IA40" i="38"/>
  <c r="HW40" i="38"/>
  <c r="HS40" i="38"/>
  <c r="HO40" i="38"/>
  <c r="HK40" i="38"/>
  <c r="HG40" i="38"/>
  <c r="HC40" i="38"/>
  <c r="GY40" i="38"/>
  <c r="GU40" i="38"/>
  <c r="GQ40" i="38"/>
  <c r="GM40" i="38"/>
  <c r="GI40" i="38"/>
  <c r="GE40" i="38"/>
  <c r="GA40" i="38"/>
  <c r="FW40" i="38"/>
  <c r="FS40" i="38"/>
  <c r="FO40" i="38"/>
  <c r="FK40" i="38"/>
  <c r="FG40" i="38"/>
  <c r="FC40" i="38"/>
  <c r="EY40" i="38"/>
  <c r="EU40" i="38"/>
  <c r="EQ40" i="38"/>
  <c r="EM40" i="38"/>
  <c r="EI40" i="38"/>
  <c r="EE40" i="38"/>
  <c r="EA40" i="38"/>
  <c r="DW40" i="38"/>
  <c r="DS40" i="38"/>
  <c r="DO40" i="38"/>
  <c r="DK40" i="38"/>
  <c r="DG40" i="38"/>
  <c r="DC40" i="38"/>
  <c r="CY40" i="38"/>
  <c r="CU40" i="38"/>
  <c r="CQ40" i="38"/>
  <c r="CM40" i="38"/>
  <c r="CI40" i="38"/>
  <c r="H33" i="38"/>
  <c r="L33" i="38"/>
  <c r="P33" i="38"/>
  <c r="T33" i="38"/>
  <c r="X33" i="38"/>
  <c r="AB33" i="38"/>
  <c r="AF33" i="38"/>
  <c r="AJ33" i="38"/>
  <c r="AN33" i="38"/>
  <c r="AR33" i="38"/>
  <c r="AV33" i="38"/>
  <c r="AZ33" i="38"/>
  <c r="BD33" i="38"/>
  <c r="BH33" i="38"/>
  <c r="BL33" i="38"/>
  <c r="BP33" i="38"/>
  <c r="BT33" i="38"/>
  <c r="BX33" i="38"/>
  <c r="CB33" i="38"/>
  <c r="CF33" i="38"/>
  <c r="CJ33" i="38"/>
  <c r="CN33" i="38"/>
  <c r="CR33" i="38"/>
  <c r="CV33" i="38"/>
  <c r="CZ33" i="38"/>
  <c r="DD33" i="38"/>
  <c r="DH33" i="38"/>
  <c r="DL33" i="38"/>
  <c r="DP33" i="38"/>
  <c r="DT33" i="38"/>
  <c r="DX33" i="38"/>
  <c r="EB33" i="38"/>
  <c r="EF33" i="38"/>
  <c r="EJ33" i="38"/>
  <c r="EN33" i="38"/>
  <c r="ER33" i="38"/>
  <c r="EV33" i="38"/>
  <c r="EZ33" i="38"/>
  <c r="FD33" i="38"/>
  <c r="FH33" i="38"/>
  <c r="FL33" i="38"/>
  <c r="FP33" i="38"/>
  <c r="FT33" i="38"/>
  <c r="FX33" i="38"/>
  <c r="GB33" i="38"/>
  <c r="GF33" i="38"/>
  <c r="GJ33" i="38"/>
  <c r="GN33" i="38"/>
  <c r="GR33" i="38"/>
  <c r="GV33" i="38"/>
  <c r="GZ33" i="38"/>
  <c r="HD33" i="38"/>
  <c r="HH33" i="38"/>
  <c r="HL33" i="38"/>
  <c r="HP33" i="38"/>
  <c r="HT33" i="38"/>
  <c r="HX33" i="38"/>
  <c r="IB33" i="38"/>
  <c r="IF33" i="38"/>
  <c r="IJ33" i="38"/>
  <c r="H34" i="38"/>
  <c r="L34" i="38"/>
  <c r="P34" i="38"/>
  <c r="T34" i="38"/>
  <c r="X34" i="38"/>
  <c r="AB34" i="38"/>
  <c r="AF34" i="38"/>
  <c r="AJ34" i="38"/>
  <c r="AN34" i="38"/>
  <c r="AR34" i="38"/>
  <c r="AV34" i="38"/>
  <c r="AZ34" i="38"/>
  <c r="BD34" i="38"/>
  <c r="BH34" i="38"/>
  <c r="BL34" i="38"/>
  <c r="BP34" i="38"/>
  <c r="BT34" i="38"/>
  <c r="BX34" i="38"/>
  <c r="CB34" i="38"/>
  <c r="CF34" i="38"/>
  <c r="CJ34" i="38"/>
  <c r="CN34" i="38"/>
  <c r="CR34" i="38"/>
  <c r="CV34" i="38"/>
  <c r="CZ34" i="38"/>
  <c r="DD34" i="38"/>
  <c r="DH34" i="38"/>
  <c r="DL34" i="38"/>
  <c r="DP34" i="38"/>
  <c r="DT34" i="38"/>
  <c r="DX34" i="38"/>
  <c r="EB34" i="38"/>
  <c r="EF34" i="38"/>
  <c r="EJ34" i="38"/>
  <c r="EN34" i="38"/>
  <c r="ER34" i="38"/>
  <c r="EV34" i="38"/>
  <c r="EZ34" i="38"/>
  <c r="FD34" i="38"/>
  <c r="FH34" i="38"/>
  <c r="FL34" i="38"/>
  <c r="FP34" i="38"/>
  <c r="FT34" i="38"/>
  <c r="FX34" i="38"/>
  <c r="GB34" i="38"/>
  <c r="GF34" i="38"/>
  <c r="GJ34" i="38"/>
  <c r="GN34" i="38"/>
  <c r="GR34" i="38"/>
  <c r="GV34" i="38"/>
  <c r="GZ34" i="38"/>
  <c r="HD34" i="38"/>
  <c r="HH34" i="38"/>
  <c r="HL34" i="38"/>
  <c r="HP34" i="38"/>
  <c r="HT34" i="38"/>
  <c r="HX34" i="38"/>
  <c r="IB34" i="38"/>
  <c r="IF34" i="38"/>
  <c r="IJ34" i="38"/>
  <c r="IO36" i="38"/>
  <c r="IK36" i="38"/>
  <c r="IG36" i="38"/>
  <c r="IC36" i="38"/>
  <c r="HY36" i="38"/>
  <c r="HU36" i="38"/>
  <c r="HQ36" i="38"/>
  <c r="HM36" i="38"/>
  <c r="HI36" i="38"/>
  <c r="HE36" i="38"/>
  <c r="HA36" i="38"/>
  <c r="GW36" i="38"/>
  <c r="GS36" i="38"/>
  <c r="GO36" i="38"/>
  <c r="GK36" i="38"/>
  <c r="GG36" i="38"/>
  <c r="GC36" i="38"/>
  <c r="FY36" i="38"/>
  <c r="FU36" i="38"/>
  <c r="FQ36" i="38"/>
  <c r="FM36" i="38"/>
  <c r="FI36" i="38"/>
  <c r="FE36" i="38"/>
  <c r="FA36" i="38"/>
  <c r="EW36" i="38"/>
  <c r="ES36" i="38"/>
  <c r="EO36" i="38"/>
  <c r="EK36" i="38"/>
  <c r="EG36" i="38"/>
  <c r="EC36" i="38"/>
  <c r="DY36" i="38"/>
  <c r="DU36" i="38"/>
  <c r="DQ36" i="38"/>
  <c r="DM36" i="38"/>
  <c r="DI36" i="38"/>
  <c r="DE36" i="38"/>
  <c r="DA36" i="38"/>
  <c r="CW36" i="38"/>
  <c r="CS36" i="38"/>
  <c r="CO36" i="38"/>
  <c r="CK36" i="38"/>
  <c r="CG36" i="38"/>
  <c r="CC36" i="38"/>
  <c r="BY36" i="38"/>
  <c r="BU36" i="38"/>
  <c r="BQ36" i="38"/>
  <c r="BM36" i="38"/>
  <c r="BI36" i="38"/>
  <c r="BE36" i="38"/>
  <c r="BA36" i="38"/>
  <c r="AW36" i="38"/>
  <c r="AS36" i="38"/>
  <c r="AO36" i="38"/>
  <c r="AK36" i="38"/>
  <c r="AG36" i="38"/>
  <c r="AC36" i="38"/>
  <c r="Y36" i="38"/>
  <c r="U36" i="38"/>
  <c r="Q36" i="38"/>
  <c r="M36" i="38"/>
  <c r="I36" i="38"/>
  <c r="G38" i="38"/>
  <c r="L38" i="38"/>
  <c r="R38" i="38"/>
  <c r="W38" i="38"/>
  <c r="AB38" i="38"/>
  <c r="AH38" i="38"/>
  <c r="AM38" i="38"/>
  <c r="AR38" i="38"/>
  <c r="AX38" i="38"/>
  <c r="BC38" i="38"/>
  <c r="BH38" i="38"/>
  <c r="BN38" i="38"/>
  <c r="BS38" i="38"/>
  <c r="BX38" i="38"/>
  <c r="CD38" i="38"/>
  <c r="CI38" i="38"/>
  <c r="CN38" i="38"/>
  <c r="CT38" i="38"/>
  <c r="CY38" i="38"/>
  <c r="DD38" i="38"/>
  <c r="DJ38" i="38"/>
  <c r="DO38" i="38"/>
  <c r="DT38" i="38"/>
  <c r="DZ38" i="38"/>
  <c r="EE38" i="38"/>
  <c r="EJ38" i="38"/>
  <c r="EP38" i="38"/>
  <c r="EU38" i="38"/>
  <c r="EZ38" i="38"/>
  <c r="FF38" i="38"/>
  <c r="FK38" i="38"/>
  <c r="FP38" i="38"/>
  <c r="FV38" i="38"/>
  <c r="GA38" i="38"/>
  <c r="GF38" i="38"/>
  <c r="GL38" i="38"/>
  <c r="GQ38" i="38"/>
  <c r="GV38" i="38"/>
  <c r="HB38" i="38"/>
  <c r="HG38" i="38"/>
  <c r="HL38" i="38"/>
  <c r="HR38" i="38"/>
  <c r="HW38" i="38"/>
  <c r="IB38" i="38"/>
  <c r="IH38" i="38"/>
  <c r="IM38" i="38"/>
  <c r="J40" i="38"/>
  <c r="O40" i="38"/>
  <c r="T40" i="38"/>
  <c r="Z40" i="38"/>
  <c r="AE40" i="38"/>
  <c r="AJ40" i="38"/>
  <c r="AP40" i="38"/>
  <c r="AU40" i="38"/>
  <c r="AZ40" i="38"/>
  <c r="BF40" i="38"/>
  <c r="BK40" i="38"/>
  <c r="BP40" i="38"/>
  <c r="BV40" i="38"/>
  <c r="CA40" i="38"/>
  <c r="CH40" i="38"/>
  <c r="CX40" i="38"/>
  <c r="DN40" i="38"/>
  <c r="ED40" i="38"/>
  <c r="ET40" i="38"/>
  <c r="FJ40" i="38"/>
  <c r="FZ40" i="38"/>
  <c r="GP40" i="38"/>
  <c r="HF40" i="38"/>
  <c r="HV40" i="38"/>
  <c r="IL40" i="38"/>
  <c r="IN42" i="38"/>
  <c r="IJ42" i="38"/>
  <c r="IF42" i="38"/>
  <c r="IB42" i="38"/>
  <c r="HX42" i="38"/>
  <c r="HT42" i="38"/>
  <c r="HP42" i="38"/>
  <c r="HL42" i="38"/>
  <c r="HH42" i="38"/>
  <c r="HD42" i="38"/>
  <c r="GZ42" i="38"/>
  <c r="GV42" i="38"/>
  <c r="GR42" i="38"/>
  <c r="GN42" i="38"/>
  <c r="IQ42" i="38"/>
  <c r="IM42" i="38"/>
  <c r="II42" i="38"/>
  <c r="IE42" i="38"/>
  <c r="IA42" i="38"/>
  <c r="HW42" i="38"/>
  <c r="HS42" i="38"/>
  <c r="HO42" i="38"/>
  <c r="HK42" i="38"/>
  <c r="HG42" i="38"/>
  <c r="HC42" i="38"/>
  <c r="GY42" i="38"/>
  <c r="GU42" i="38"/>
  <c r="GQ42" i="38"/>
  <c r="GM42" i="38"/>
  <c r="GI42" i="38"/>
  <c r="GE42" i="38"/>
  <c r="GA42" i="38"/>
  <c r="FW42" i="38"/>
  <c r="FS42" i="38"/>
  <c r="FO42" i="38"/>
  <c r="FK42" i="38"/>
  <c r="FG42" i="38"/>
  <c r="FC42" i="38"/>
  <c r="EY42" i="38"/>
  <c r="EU42" i="38"/>
  <c r="EQ42" i="38"/>
  <c r="EM42" i="38"/>
  <c r="EI42" i="38"/>
  <c r="EE42" i="38"/>
  <c r="EA42" i="38"/>
  <c r="DW42" i="38"/>
  <c r="DS42" i="38"/>
  <c r="DO42" i="38"/>
  <c r="DK42" i="38"/>
  <c r="DG42" i="38"/>
  <c r="DC42" i="38"/>
  <c r="CY42" i="38"/>
  <c r="CU42" i="38"/>
  <c r="CQ42" i="38"/>
  <c r="CM42" i="38"/>
  <c r="CI42" i="38"/>
  <c r="CE42" i="38"/>
  <c r="CA42" i="38"/>
  <c r="BW42" i="38"/>
  <c r="BS42" i="38"/>
  <c r="BO42" i="38"/>
  <c r="BK42" i="38"/>
  <c r="BG42" i="38"/>
  <c r="BC42" i="38"/>
  <c r="AY42" i="38"/>
  <c r="AU42" i="38"/>
  <c r="AQ42" i="38"/>
  <c r="AM42" i="38"/>
  <c r="AI42" i="38"/>
  <c r="AE42" i="38"/>
  <c r="AA42" i="38"/>
  <c r="W42" i="38"/>
  <c r="S42" i="38"/>
  <c r="O42" i="38"/>
  <c r="K42" i="38"/>
  <c r="IP42" i="38"/>
  <c r="IL42" i="38"/>
  <c r="IH42" i="38"/>
  <c r="ID42" i="38"/>
  <c r="HZ42" i="38"/>
  <c r="HV42" i="38"/>
  <c r="HR42" i="38"/>
  <c r="HN42" i="38"/>
  <c r="HJ42" i="38"/>
  <c r="HF42" i="38"/>
  <c r="HB42" i="38"/>
  <c r="GX42" i="38"/>
  <c r="GT42" i="38"/>
  <c r="GP42" i="38"/>
  <c r="GL42" i="38"/>
  <c r="GH42" i="38"/>
  <c r="GD42" i="38"/>
  <c r="FZ42" i="38"/>
  <c r="FV42" i="38"/>
  <c r="FR42" i="38"/>
  <c r="FN42" i="38"/>
  <c r="FJ42" i="38"/>
  <c r="FF42" i="38"/>
  <c r="FB42" i="38"/>
  <c r="EX42" i="38"/>
  <c r="ET42" i="38"/>
  <c r="EP42" i="38"/>
  <c r="EL42" i="38"/>
  <c r="EH42" i="38"/>
  <c r="ED42" i="38"/>
  <c r="DZ42" i="38"/>
  <c r="DV42" i="38"/>
  <c r="DR42" i="38"/>
  <c r="DN42" i="38"/>
  <c r="DJ42" i="38"/>
  <c r="DF42" i="38"/>
  <c r="DB42" i="38"/>
  <c r="CX42" i="38"/>
  <c r="CT42" i="38"/>
  <c r="CP42" i="38"/>
  <c r="CL42" i="38"/>
  <c r="CH42" i="38"/>
  <c r="CD42" i="38"/>
  <c r="BZ42" i="38"/>
  <c r="BV42" i="38"/>
  <c r="BR42" i="38"/>
  <c r="BN42" i="38"/>
  <c r="BJ42" i="38"/>
  <c r="BF42" i="38"/>
  <c r="BB42" i="38"/>
  <c r="AX42" i="38"/>
  <c r="AT42" i="38"/>
  <c r="AP42" i="38"/>
  <c r="AL42" i="38"/>
  <c r="AH42" i="38"/>
  <c r="AD42" i="38"/>
  <c r="Z42" i="38"/>
  <c r="V42" i="38"/>
  <c r="R42" i="38"/>
  <c r="N42" i="38"/>
  <c r="J42" i="38"/>
  <c r="IP41" i="38"/>
  <c r="IL41" i="38"/>
  <c r="IH41" i="38"/>
  <c r="ID41" i="38"/>
  <c r="HZ41" i="38"/>
  <c r="HV41" i="38"/>
  <c r="HR41" i="38"/>
  <c r="HN41" i="38"/>
  <c r="HJ41" i="38"/>
  <c r="HF41" i="38"/>
  <c r="HB41" i="38"/>
  <c r="GX41" i="38"/>
  <c r="GT41" i="38"/>
  <c r="GP41" i="38"/>
  <c r="GL41" i="38"/>
  <c r="GH41" i="38"/>
  <c r="GD41" i="38"/>
  <c r="FZ41" i="38"/>
  <c r="FV41" i="38"/>
  <c r="FR41" i="38"/>
  <c r="FN41" i="38"/>
  <c r="FJ41" i="38"/>
  <c r="FF41" i="38"/>
  <c r="FB41" i="38"/>
  <c r="EX41" i="38"/>
  <c r="ET41" i="38"/>
  <c r="EP41" i="38"/>
  <c r="EL41" i="38"/>
  <c r="I42" i="38"/>
  <c r="Q42" i="38"/>
  <c r="Y42" i="38"/>
  <c r="AG42" i="38"/>
  <c r="AO42" i="38"/>
  <c r="AW42" i="38"/>
  <c r="BE42" i="38"/>
  <c r="BM42" i="38"/>
  <c r="BU42" i="38"/>
  <c r="CC42" i="38"/>
  <c r="CK42" i="38"/>
  <c r="CS42" i="38"/>
  <c r="DA42" i="38"/>
  <c r="DI42" i="38"/>
  <c r="DQ42" i="38"/>
  <c r="DY42" i="38"/>
  <c r="EG42" i="38"/>
  <c r="EO42" i="38"/>
  <c r="EW42" i="38"/>
  <c r="FE42" i="38"/>
  <c r="FM42" i="38"/>
  <c r="FU42" i="38"/>
  <c r="GC42" i="38"/>
  <c r="GK42" i="38"/>
  <c r="HA42" i="38"/>
  <c r="HQ42" i="38"/>
  <c r="IG42" i="38"/>
  <c r="J43" i="38"/>
  <c r="N43" i="38"/>
  <c r="R43" i="38"/>
  <c r="V43" i="38"/>
  <c r="Z43" i="38"/>
  <c r="AD43" i="38"/>
  <c r="AH43" i="38"/>
  <c r="AL43" i="38"/>
  <c r="AP43" i="38"/>
  <c r="AT43" i="38"/>
  <c r="AX43" i="38"/>
  <c r="BB43" i="38"/>
  <c r="BF43" i="38"/>
  <c r="BJ43" i="38"/>
  <c r="BN43" i="38"/>
  <c r="BR43" i="38"/>
  <c r="BV43" i="38"/>
  <c r="BZ43" i="38"/>
  <c r="CD43" i="38"/>
  <c r="CH43" i="38"/>
  <c r="CL43" i="38"/>
  <c r="CP43" i="38"/>
  <c r="CT43" i="38"/>
  <c r="CX43" i="38"/>
  <c r="DB43" i="38"/>
  <c r="DF43" i="38"/>
  <c r="DJ43" i="38"/>
  <c r="DN43" i="38"/>
  <c r="DS43" i="38"/>
  <c r="DY43" i="38"/>
  <c r="ED43" i="38"/>
  <c r="EI43" i="38"/>
  <c r="EO43" i="38"/>
  <c r="ET43" i="38"/>
  <c r="EY43" i="38"/>
  <c r="FE43" i="38"/>
  <c r="FJ43" i="38"/>
  <c r="FO43" i="38"/>
  <c r="FU43" i="38"/>
  <c r="FZ43" i="38"/>
  <c r="GE43" i="38"/>
  <c r="GK43" i="38"/>
  <c r="GP43" i="38"/>
  <c r="GU43" i="38"/>
  <c r="HA43" i="38"/>
  <c r="HF43" i="38"/>
  <c r="HK43" i="38"/>
  <c r="HQ43" i="38"/>
  <c r="HV43" i="38"/>
  <c r="IA43" i="38"/>
  <c r="IG43" i="38"/>
  <c r="IL43" i="38"/>
  <c r="IQ43" i="38"/>
  <c r="IO44" i="38"/>
  <c r="IK44" i="38"/>
  <c r="IG44" i="38"/>
  <c r="IC44" i="38"/>
  <c r="HY44" i="38"/>
  <c r="HU44" i="38"/>
  <c r="HQ44" i="38"/>
  <c r="HM44" i="38"/>
  <c r="HI44" i="38"/>
  <c r="HE44" i="38"/>
  <c r="HA44" i="38"/>
  <c r="IQ44" i="38"/>
  <c r="IL44" i="38"/>
  <c r="IF44" i="38"/>
  <c r="IA44" i="38"/>
  <c r="HV44" i="38"/>
  <c r="HP44" i="38"/>
  <c r="HK44" i="38"/>
  <c r="HF44" i="38"/>
  <c r="GZ44" i="38"/>
  <c r="GV44" i="38"/>
  <c r="GR44" i="38"/>
  <c r="GN44" i="38"/>
  <c r="GJ44" i="38"/>
  <c r="GF44" i="38"/>
  <c r="GB44" i="38"/>
  <c r="FX44" i="38"/>
  <c r="FT44" i="38"/>
  <c r="FP44" i="38"/>
  <c r="FL44" i="38"/>
  <c r="FH44" i="38"/>
  <c r="FD44" i="38"/>
  <c r="EZ44" i="38"/>
  <c r="EV44" i="38"/>
  <c r="ER44" i="38"/>
  <c r="EN44" i="38"/>
  <c r="EJ44" i="38"/>
  <c r="EF44" i="38"/>
  <c r="EB44" i="38"/>
  <c r="DX44" i="38"/>
  <c r="DT44" i="38"/>
  <c r="DP44" i="38"/>
  <c r="DL44" i="38"/>
  <c r="DH44" i="38"/>
  <c r="DD44" i="38"/>
  <c r="CZ44" i="38"/>
  <c r="CV44" i="38"/>
  <c r="CR44" i="38"/>
  <c r="CN44" i="38"/>
  <c r="CJ44" i="38"/>
  <c r="CF44" i="38"/>
  <c r="CB44" i="38"/>
  <c r="BX44" i="38"/>
  <c r="BT44" i="38"/>
  <c r="BP44" i="38"/>
  <c r="BL44" i="38"/>
  <c r="BH44" i="38"/>
  <c r="BD44" i="38"/>
  <c r="AZ44" i="38"/>
  <c r="AV44" i="38"/>
  <c r="AR44" i="38"/>
  <c r="AN44" i="38"/>
  <c r="AJ44" i="38"/>
  <c r="AF44" i="38"/>
  <c r="AB44" i="38"/>
  <c r="X44" i="38"/>
  <c r="T44" i="38"/>
  <c r="P44" i="38"/>
  <c r="L44" i="38"/>
  <c r="H44" i="38"/>
  <c r="X46" i="38"/>
  <c r="BD46" i="38"/>
  <c r="CJ46" i="38"/>
  <c r="DP46" i="38"/>
  <c r="EV46" i="38"/>
  <c r="GB46" i="38"/>
  <c r="HH46" i="38"/>
  <c r="EP43" i="38"/>
  <c r="EU43" i="38"/>
  <c r="FA43" i="38"/>
  <c r="FF43" i="38"/>
  <c r="FK43" i="38"/>
  <c r="FQ43" i="38"/>
  <c r="FV43" i="38"/>
  <c r="GA43" i="38"/>
  <c r="GG43" i="38"/>
  <c r="GL43" i="38"/>
  <c r="GQ43" i="38"/>
  <c r="GW43" i="38"/>
  <c r="HB43" i="38"/>
  <c r="HG43" i="38"/>
  <c r="HM43" i="38"/>
  <c r="HR43" i="38"/>
  <c r="HW43" i="38"/>
  <c r="IC43" i="38"/>
  <c r="IH43" i="38"/>
  <c r="IN43" i="38"/>
  <c r="IJ43" i="38"/>
  <c r="IF43" i="38"/>
  <c r="IB43" i="38"/>
  <c r="HX43" i="38"/>
  <c r="HT43" i="38"/>
  <c r="HP43" i="38"/>
  <c r="HL43" i="38"/>
  <c r="HH43" i="38"/>
  <c r="HD43" i="38"/>
  <c r="GZ43" i="38"/>
  <c r="GV43" i="38"/>
  <c r="GR43" i="38"/>
  <c r="GN43" i="38"/>
  <c r="GJ43" i="38"/>
  <c r="GF43" i="38"/>
  <c r="GB43" i="38"/>
  <c r="FX43" i="38"/>
  <c r="FT43" i="38"/>
  <c r="FP43" i="38"/>
  <c r="FL43" i="38"/>
  <c r="FH43" i="38"/>
  <c r="FD43" i="38"/>
  <c r="EZ43" i="38"/>
  <c r="EV43" i="38"/>
  <c r="ER43" i="38"/>
  <c r="EN43" i="38"/>
  <c r="EJ43" i="38"/>
  <c r="EF43" i="38"/>
  <c r="EB43" i="38"/>
  <c r="DX43" i="38"/>
  <c r="DT43" i="38"/>
  <c r="DP43" i="38"/>
  <c r="IO46" i="38"/>
  <c r="IK46" i="38"/>
  <c r="IG46" i="38"/>
  <c r="IC46" i="38"/>
  <c r="HY46" i="38"/>
  <c r="HU46" i="38"/>
  <c r="HQ46" i="38"/>
  <c r="HM46" i="38"/>
  <c r="HI46" i="38"/>
  <c r="HE46" i="38"/>
  <c r="HA46" i="38"/>
  <c r="GW46" i="38"/>
  <c r="GS46" i="38"/>
  <c r="GO46" i="38"/>
  <c r="GK46" i="38"/>
  <c r="GG46" i="38"/>
  <c r="GC46" i="38"/>
  <c r="FY46" i="38"/>
  <c r="FU46" i="38"/>
  <c r="FQ46" i="38"/>
  <c r="FM46" i="38"/>
  <c r="FI46" i="38"/>
  <c r="FE46" i="38"/>
  <c r="FA46" i="38"/>
  <c r="EW46" i="38"/>
  <c r="ES46" i="38"/>
  <c r="EO46" i="38"/>
  <c r="EK46" i="38"/>
  <c r="EG46" i="38"/>
  <c r="EC46" i="38"/>
  <c r="DY46" i="38"/>
  <c r="DU46" i="38"/>
  <c r="DQ46" i="38"/>
  <c r="DM46" i="38"/>
  <c r="DI46" i="38"/>
  <c r="DE46" i="38"/>
  <c r="DA46" i="38"/>
  <c r="CW46" i="38"/>
  <c r="CS46" i="38"/>
  <c r="CO46" i="38"/>
  <c r="CK46" i="38"/>
  <c r="CG46" i="38"/>
  <c r="CC46" i="38"/>
  <c r="BY46" i="38"/>
  <c r="BU46" i="38"/>
  <c r="BQ46" i="38"/>
  <c r="BM46" i="38"/>
  <c r="BI46" i="38"/>
  <c r="BE46" i="38"/>
  <c r="BA46" i="38"/>
  <c r="AW46" i="38"/>
  <c r="AS46" i="38"/>
  <c r="AO46" i="38"/>
  <c r="AK46" i="38"/>
  <c r="AG46" i="38"/>
  <c r="AC46" i="38"/>
  <c r="Y46" i="38"/>
  <c r="U46" i="38"/>
  <c r="Q46" i="38"/>
  <c r="M46" i="38"/>
  <c r="I46" i="38"/>
  <c r="IQ46" i="38"/>
  <c r="IM46" i="38"/>
  <c r="II46" i="38"/>
  <c r="IE46" i="38"/>
  <c r="IA46" i="38"/>
  <c r="HW46" i="38"/>
  <c r="HS46" i="38"/>
  <c r="HO46" i="38"/>
  <c r="HK46" i="38"/>
  <c r="HG46" i="38"/>
  <c r="HC46" i="38"/>
  <c r="GY46" i="38"/>
  <c r="GU46" i="38"/>
  <c r="GQ46" i="38"/>
  <c r="GM46" i="38"/>
  <c r="GI46" i="38"/>
  <c r="GE46" i="38"/>
  <c r="GA46" i="38"/>
  <c r="FW46" i="38"/>
  <c r="FS46" i="38"/>
  <c r="FO46" i="38"/>
  <c r="FK46" i="38"/>
  <c r="FG46" i="38"/>
  <c r="FC46" i="38"/>
  <c r="EY46" i="38"/>
  <c r="EU46" i="38"/>
  <c r="EQ46" i="38"/>
  <c r="EM46" i="38"/>
  <c r="EI46" i="38"/>
  <c r="EE46" i="38"/>
  <c r="EA46" i="38"/>
  <c r="DW46" i="38"/>
  <c r="DS46" i="38"/>
  <c r="DO46" i="38"/>
  <c r="DK46" i="38"/>
  <c r="DG46" i="38"/>
  <c r="DC46" i="38"/>
  <c r="CY46" i="38"/>
  <c r="CU46" i="38"/>
  <c r="CQ46" i="38"/>
  <c r="CM46" i="38"/>
  <c r="CI46" i="38"/>
  <c r="CE46" i="38"/>
  <c r="CA46" i="38"/>
  <c r="BW46" i="38"/>
  <c r="BS46" i="38"/>
  <c r="BO46" i="38"/>
  <c r="BK46" i="38"/>
  <c r="BG46" i="38"/>
  <c r="BC46" i="38"/>
  <c r="AY46" i="38"/>
  <c r="AU46" i="38"/>
  <c r="AQ46" i="38"/>
  <c r="AM46" i="38"/>
  <c r="AI46" i="38"/>
  <c r="AE46" i="38"/>
  <c r="AA46" i="38"/>
  <c r="W46" i="38"/>
  <c r="S46" i="38"/>
  <c r="O46" i="38"/>
  <c r="K46" i="38"/>
  <c r="G46" i="38"/>
  <c r="IL46" i="38"/>
  <c r="ID46" i="38"/>
  <c r="HV46" i="38"/>
  <c r="HN46" i="38"/>
  <c r="HF46" i="38"/>
  <c r="GX46" i="38"/>
  <c r="GP46" i="38"/>
  <c r="GH46" i="38"/>
  <c r="FZ46" i="38"/>
  <c r="FR46" i="38"/>
  <c r="FJ46" i="38"/>
  <c r="FB46" i="38"/>
  <c r="ET46" i="38"/>
  <c r="EL46" i="38"/>
  <c r="ED46" i="38"/>
  <c r="DV46" i="38"/>
  <c r="DN46" i="38"/>
  <c r="DF46" i="38"/>
  <c r="CX46" i="38"/>
  <c r="CP46" i="38"/>
  <c r="CH46" i="38"/>
  <c r="BZ46" i="38"/>
  <c r="BR46" i="38"/>
  <c r="BJ46" i="38"/>
  <c r="BB46" i="38"/>
  <c r="AT46" i="38"/>
  <c r="AL46" i="38"/>
  <c r="AD46" i="38"/>
  <c r="V46" i="38"/>
  <c r="N46" i="38"/>
  <c r="IJ46" i="38"/>
  <c r="IB46" i="38"/>
  <c r="HT46" i="38"/>
  <c r="HL46" i="38"/>
  <c r="HD46" i="38"/>
  <c r="GV46" i="38"/>
  <c r="GN46" i="38"/>
  <c r="GF46" i="38"/>
  <c r="FX46" i="38"/>
  <c r="FP46" i="38"/>
  <c r="FH46" i="38"/>
  <c r="EZ46" i="38"/>
  <c r="ER46" i="38"/>
  <c r="EJ46" i="38"/>
  <c r="EB46" i="38"/>
  <c r="DT46" i="38"/>
  <c r="DL46" i="38"/>
  <c r="DD46" i="38"/>
  <c r="CV46" i="38"/>
  <c r="CN46" i="38"/>
  <c r="CF46" i="38"/>
  <c r="BX46" i="38"/>
  <c r="BP46" i="38"/>
  <c r="BH46" i="38"/>
  <c r="AZ46" i="38"/>
  <c r="AR46" i="38"/>
  <c r="AJ46" i="38"/>
  <c r="AB46" i="38"/>
  <c r="T46" i="38"/>
  <c r="L46" i="38"/>
  <c r="IP46" i="38"/>
  <c r="IH46" i="38"/>
  <c r="HZ46" i="38"/>
  <c r="HR46" i="38"/>
  <c r="HJ46" i="38"/>
  <c r="HB46" i="38"/>
  <c r="GT46" i="38"/>
  <c r="GL46" i="38"/>
  <c r="GD46" i="38"/>
  <c r="FV46" i="38"/>
  <c r="FN46" i="38"/>
  <c r="FF46" i="38"/>
  <c r="EX46" i="38"/>
  <c r="EP46" i="38"/>
  <c r="EH46" i="38"/>
  <c r="DZ46" i="38"/>
  <c r="DR46" i="38"/>
  <c r="DJ46" i="38"/>
  <c r="DB46" i="38"/>
  <c r="CT46" i="38"/>
  <c r="CL46" i="38"/>
  <c r="CD46" i="38"/>
  <c r="BV46" i="38"/>
  <c r="BN46" i="38"/>
  <c r="BF46" i="38"/>
  <c r="AX46" i="38"/>
  <c r="AP46" i="38"/>
  <c r="AH46" i="38"/>
  <c r="Z46" i="38"/>
  <c r="R46" i="38"/>
  <c r="J46" i="38"/>
  <c r="G45" i="38"/>
  <c r="L45" i="38"/>
  <c r="R45" i="38"/>
  <c r="W45" i="38"/>
  <c r="AB45" i="38"/>
  <c r="AH45" i="38"/>
  <c r="AM45" i="38"/>
  <c r="AR45" i="38"/>
  <c r="AZ45" i="38"/>
  <c r="BH45" i="38"/>
  <c r="BP45" i="38"/>
  <c r="BX45" i="38"/>
  <c r="CF45" i="38"/>
  <c r="CN45" i="38"/>
  <c r="CV45" i="38"/>
  <c r="DD45" i="38"/>
  <c r="DL45" i="38"/>
  <c r="DT45" i="38"/>
  <c r="EB45" i="38"/>
  <c r="EJ45" i="38"/>
  <c r="ER45" i="38"/>
  <c r="EZ45" i="38"/>
  <c r="FH45" i="38"/>
  <c r="FP45" i="38"/>
  <c r="FX45" i="38"/>
  <c r="GF45" i="38"/>
  <c r="GN45" i="38"/>
  <c r="GV45" i="38"/>
  <c r="HD45" i="38"/>
  <c r="HL45" i="38"/>
  <c r="HT45" i="38"/>
  <c r="IB45" i="38"/>
  <c r="IO45" i="38"/>
  <c r="IK45" i="38"/>
  <c r="IG45" i="38"/>
  <c r="IC45" i="38"/>
  <c r="HY45" i="38"/>
  <c r="HU45" i="38"/>
  <c r="HQ45" i="38"/>
  <c r="HM45" i="38"/>
  <c r="HI45" i="38"/>
  <c r="HE45" i="38"/>
  <c r="HA45" i="38"/>
  <c r="GW45" i="38"/>
  <c r="GS45" i="38"/>
  <c r="GO45" i="38"/>
  <c r="GK45" i="38"/>
  <c r="GG45" i="38"/>
  <c r="GC45" i="38"/>
  <c r="FY45" i="38"/>
  <c r="FU45" i="38"/>
  <c r="FQ45" i="38"/>
  <c r="FM45" i="38"/>
  <c r="FI45" i="38"/>
  <c r="FE45" i="38"/>
  <c r="FA45" i="38"/>
  <c r="EW45" i="38"/>
  <c r="ES45" i="38"/>
  <c r="EO45" i="38"/>
  <c r="EK45" i="38"/>
  <c r="EG45" i="38"/>
  <c r="EC45" i="38"/>
  <c r="DY45" i="38"/>
  <c r="DU45" i="38"/>
  <c r="DQ45" i="38"/>
  <c r="DM45" i="38"/>
  <c r="DI45" i="38"/>
  <c r="DE45" i="38"/>
  <c r="DA45" i="38"/>
  <c r="CW45" i="38"/>
  <c r="CS45" i="38"/>
  <c r="CO45" i="38"/>
  <c r="CK45" i="38"/>
  <c r="CG45" i="38"/>
  <c r="CC45" i="38"/>
  <c r="BY45" i="38"/>
  <c r="BU45" i="38"/>
  <c r="BQ45" i="38"/>
  <c r="BM45" i="38"/>
  <c r="BI45" i="38"/>
  <c r="BE45" i="38"/>
  <c r="BA45" i="38"/>
  <c r="AW45" i="38"/>
  <c r="AS45" i="38"/>
  <c r="AO45" i="38"/>
  <c r="AK45" i="38"/>
  <c r="AG45" i="38"/>
  <c r="AC45" i="38"/>
  <c r="Y45" i="38"/>
  <c r="U45" i="38"/>
  <c r="Q45" i="38"/>
  <c r="M45" i="38"/>
  <c r="I45" i="38"/>
  <c r="IQ45" i="38"/>
  <c r="IM45" i="38"/>
  <c r="II45" i="38"/>
  <c r="IE45" i="38"/>
  <c r="IA45" i="38"/>
  <c r="HW45" i="38"/>
  <c r="HS45" i="38"/>
  <c r="HO45" i="38"/>
  <c r="HK45" i="38"/>
  <c r="HG45" i="38"/>
  <c r="HC45" i="38"/>
  <c r="GY45" i="38"/>
  <c r="GU45" i="38"/>
  <c r="GQ45" i="38"/>
  <c r="GM45" i="38"/>
  <c r="GI45" i="38"/>
  <c r="GE45" i="38"/>
  <c r="GA45" i="38"/>
  <c r="FW45" i="38"/>
  <c r="FS45" i="38"/>
  <c r="FO45" i="38"/>
  <c r="FK45" i="38"/>
  <c r="FG45" i="38"/>
  <c r="FC45" i="38"/>
  <c r="EY45" i="38"/>
  <c r="EU45" i="38"/>
  <c r="EQ45" i="38"/>
  <c r="EM45" i="38"/>
  <c r="EI45" i="38"/>
  <c r="EE45" i="38"/>
  <c r="EA45" i="38"/>
  <c r="DW45" i="38"/>
  <c r="DS45" i="38"/>
  <c r="DO45" i="38"/>
  <c r="DK45" i="38"/>
  <c r="DG45" i="38"/>
  <c r="DC45" i="38"/>
  <c r="CY45" i="38"/>
  <c r="CU45" i="38"/>
  <c r="CQ45" i="38"/>
  <c r="CM45" i="38"/>
  <c r="CI45" i="38"/>
  <c r="CE45" i="38"/>
  <c r="CA45" i="38"/>
  <c r="BW45" i="38"/>
  <c r="BS45" i="38"/>
  <c r="BO45" i="38"/>
  <c r="BK45" i="38"/>
  <c r="BG45" i="38"/>
  <c r="BC45" i="38"/>
  <c r="AY45" i="38"/>
  <c r="AU45" i="38"/>
  <c r="G48" i="38"/>
  <c r="K48" i="38"/>
  <c r="O48" i="38"/>
  <c r="S48" i="38"/>
  <c r="W48" i="38"/>
  <c r="AA48" i="38"/>
  <c r="AE48" i="38"/>
  <c r="AI48" i="38"/>
  <c r="AM48" i="38"/>
  <c r="AQ48" i="38"/>
  <c r="AU48" i="38"/>
  <c r="AY48" i="38"/>
  <c r="BC48" i="38"/>
  <c r="BG48" i="38"/>
  <c r="BK48" i="38"/>
  <c r="BO48" i="38"/>
  <c r="BS48" i="38"/>
  <c r="BW48" i="38"/>
  <c r="CA48" i="38"/>
  <c r="CE48" i="38"/>
  <c r="CI48" i="38"/>
  <c r="CM48" i="38"/>
  <c r="CQ48" i="38"/>
  <c r="CU48" i="38"/>
  <c r="CY48" i="38"/>
  <c r="DC48" i="38"/>
  <c r="DG48" i="38"/>
  <c r="DK48" i="38"/>
  <c r="DO48" i="38"/>
  <c r="DS48" i="38"/>
  <c r="DW48" i="38"/>
  <c r="EA48" i="38"/>
  <c r="EE48" i="38"/>
  <c r="EI48" i="38"/>
  <c r="EM48" i="38"/>
  <c r="EQ48" i="38"/>
  <c r="EU48" i="38"/>
  <c r="EY48" i="38"/>
  <c r="FC48" i="38"/>
  <c r="FJ48" i="38"/>
  <c r="FR48" i="38"/>
  <c r="FZ48" i="38"/>
  <c r="GH48" i="38"/>
  <c r="GP48" i="38"/>
  <c r="GX48" i="38"/>
  <c r="HF48" i="38"/>
  <c r="HN48" i="38"/>
  <c r="HV48" i="38"/>
  <c r="ID48" i="38"/>
  <c r="IO48" i="38"/>
  <c r="IK48" i="38"/>
  <c r="IG48" i="38"/>
  <c r="IC48" i="38"/>
  <c r="HY48" i="38"/>
  <c r="HU48" i="38"/>
  <c r="HQ48" i="38"/>
  <c r="HM48" i="38"/>
  <c r="HI48" i="38"/>
  <c r="HE48" i="38"/>
  <c r="HA48" i="38"/>
  <c r="GW48" i="38"/>
  <c r="GS48" i="38"/>
  <c r="GO48" i="38"/>
  <c r="GK48" i="38"/>
  <c r="GG48" i="38"/>
  <c r="GC48" i="38"/>
  <c r="FY48" i="38"/>
  <c r="FU48" i="38"/>
  <c r="FQ48" i="38"/>
  <c r="FM48" i="38"/>
  <c r="FI48" i="38"/>
  <c r="FE48" i="38"/>
  <c r="IN48" i="38"/>
  <c r="IJ48" i="38"/>
  <c r="IF48" i="38"/>
  <c r="IB48" i="38"/>
  <c r="HX48" i="38"/>
  <c r="HT48" i="38"/>
  <c r="HP48" i="38"/>
  <c r="HL48" i="38"/>
  <c r="HH48" i="38"/>
  <c r="HD48" i="38"/>
  <c r="GZ48" i="38"/>
  <c r="GV48" i="38"/>
  <c r="GR48" i="38"/>
  <c r="GN48" i="38"/>
  <c r="GJ48" i="38"/>
  <c r="GF48" i="38"/>
  <c r="GB48" i="38"/>
  <c r="FX48" i="38"/>
  <c r="FT48" i="38"/>
  <c r="FP48" i="38"/>
  <c r="FL48" i="38"/>
  <c r="FH48" i="38"/>
  <c r="I48" i="38"/>
  <c r="M48" i="38"/>
  <c r="Q48" i="38"/>
  <c r="U48" i="38"/>
  <c r="Y48" i="38"/>
  <c r="AC48" i="38"/>
  <c r="AG48" i="38"/>
  <c r="AK48" i="38"/>
  <c r="AO48" i="38"/>
  <c r="AS48" i="38"/>
  <c r="AW48" i="38"/>
  <c r="BA48" i="38"/>
  <c r="BE48" i="38"/>
  <c r="BI48" i="38"/>
  <c r="BM48" i="38"/>
  <c r="BQ48" i="38"/>
  <c r="BU48" i="38"/>
  <c r="BY48" i="38"/>
  <c r="CC48" i="38"/>
  <c r="CG48" i="38"/>
  <c r="CK48" i="38"/>
  <c r="CO48" i="38"/>
  <c r="CS48" i="38"/>
  <c r="CW48" i="38"/>
  <c r="DA48" i="38"/>
  <c r="DE48" i="38"/>
  <c r="DI48" i="38"/>
  <c r="DM48" i="38"/>
  <c r="DQ48" i="38"/>
  <c r="DU48" i="38"/>
  <c r="DY48" i="38"/>
  <c r="EC48" i="38"/>
  <c r="EG48" i="38"/>
  <c r="EK48" i="38"/>
  <c r="EO48" i="38"/>
  <c r="ES48" i="38"/>
  <c r="EW48" i="38"/>
  <c r="FA48" i="38"/>
  <c r="FF48" i="38"/>
  <c r="FN48" i="38"/>
  <c r="FV48" i="38"/>
  <c r="GD48" i="38"/>
  <c r="GL48" i="38"/>
  <c r="GT48" i="38"/>
  <c r="HB48" i="38"/>
  <c r="HJ48" i="38"/>
  <c r="HR48" i="38"/>
  <c r="HZ48" i="38"/>
  <c r="IH48" i="38"/>
  <c r="IP48" i="38"/>
  <c r="H49" i="38"/>
  <c r="L49" i="38"/>
  <c r="P49" i="38"/>
  <c r="T49" i="38"/>
  <c r="X49" i="38"/>
  <c r="AB49" i="38"/>
  <c r="AF49" i="38"/>
  <c r="AJ49" i="38"/>
  <c r="AN49" i="38"/>
  <c r="AR49" i="38"/>
  <c r="AV49" i="38"/>
  <c r="AZ49" i="38"/>
  <c r="BD49" i="38"/>
  <c r="BH49" i="38"/>
  <c r="BL49" i="38"/>
  <c r="BP49" i="38"/>
  <c r="BT49" i="38"/>
  <c r="BX49" i="38"/>
  <c r="CB49" i="38"/>
  <c r="CF49" i="38"/>
  <c r="CJ49" i="38"/>
  <c r="CN49" i="38"/>
  <c r="CR49" i="38"/>
  <c r="CV49" i="38"/>
  <c r="CZ49" i="38"/>
  <c r="DD49" i="38"/>
  <c r="DH49" i="38"/>
  <c r="DL49" i="38"/>
  <c r="DP49" i="38"/>
  <c r="DT49" i="38"/>
  <c r="DX49" i="38"/>
  <c r="EB49" i="38"/>
  <c r="EF49" i="38"/>
  <c r="EJ49" i="38"/>
  <c r="EN49" i="38"/>
  <c r="ER49" i="38"/>
  <c r="EV49" i="38"/>
  <c r="EZ49" i="38"/>
  <c r="FD49" i="38"/>
  <c r="FH49" i="38"/>
  <c r="FL49" i="38"/>
  <c r="FP49" i="38"/>
  <c r="FT49" i="38"/>
  <c r="FX49" i="38"/>
  <c r="GB49" i="38"/>
  <c r="GF49" i="38"/>
  <c r="GJ49" i="38"/>
  <c r="GN49" i="38"/>
  <c r="GR49" i="38"/>
  <c r="GV49" i="38"/>
  <c r="GZ49" i="38"/>
  <c r="HD49" i="38"/>
  <c r="HH49" i="38"/>
  <c r="HL49" i="38"/>
  <c r="HP49" i="38"/>
  <c r="HT49" i="38"/>
  <c r="HX49" i="38"/>
  <c r="IB49" i="38"/>
  <c r="IF49" i="38"/>
  <c r="IJ49" i="38"/>
  <c r="IN49" i="38"/>
  <c r="I49" i="38"/>
  <c r="M49" i="38"/>
  <c r="Q49" i="38"/>
  <c r="U49" i="38"/>
  <c r="Y49" i="38"/>
  <c r="AC49" i="38"/>
  <c r="AG49" i="38"/>
  <c r="AK49" i="38"/>
  <c r="AO49" i="38"/>
  <c r="AS49" i="38"/>
  <c r="AW49" i="38"/>
  <c r="BA49" i="38"/>
  <c r="BE49" i="38"/>
  <c r="BI49" i="38"/>
  <c r="BM49" i="38"/>
  <c r="BQ49" i="38"/>
  <c r="BU49" i="38"/>
  <c r="BY49" i="38"/>
  <c r="CC49" i="38"/>
  <c r="CG49" i="38"/>
  <c r="CK49" i="38"/>
  <c r="CO49" i="38"/>
  <c r="CS49" i="38"/>
  <c r="CW49" i="38"/>
  <c r="DA49" i="38"/>
  <c r="DE49" i="38"/>
  <c r="DI49" i="38"/>
  <c r="DM49" i="38"/>
  <c r="DQ49" i="38"/>
  <c r="DU49" i="38"/>
  <c r="DY49" i="38"/>
  <c r="EC49" i="38"/>
  <c r="EG49" i="38"/>
  <c r="EK49" i="38"/>
  <c r="EO49" i="38"/>
  <c r="ES49" i="38"/>
  <c r="EW49" i="38"/>
  <c r="FA49" i="38"/>
  <c r="FE49" i="38"/>
  <c r="FI49" i="38"/>
  <c r="FM49" i="38"/>
  <c r="FQ49" i="38"/>
  <c r="FU49" i="38"/>
  <c r="FY49" i="38"/>
  <c r="GC49" i="38"/>
  <c r="GG49" i="38"/>
  <c r="GK49" i="38"/>
  <c r="GO49" i="38"/>
  <c r="GS49" i="38"/>
  <c r="GW49" i="38"/>
  <c r="HA49" i="38"/>
  <c r="HE49" i="38"/>
  <c r="HI49" i="38"/>
  <c r="HM49" i="38"/>
  <c r="HQ49" i="38"/>
  <c r="HU49" i="38"/>
  <c r="HY49" i="38"/>
  <c r="IC49" i="38"/>
  <c r="IG49" i="38"/>
  <c r="IK49" i="38"/>
  <c r="IR27" i="38" l="1"/>
  <c r="IR28" i="38"/>
  <c r="IR41" i="38"/>
  <c r="IR42" i="38"/>
  <c r="IR44" i="38"/>
  <c r="IR49" i="38"/>
  <c r="IR43" i="38"/>
  <c r="IR36" i="38"/>
  <c r="IR33" i="38"/>
  <c r="IR26" i="38"/>
  <c r="IR25" i="38"/>
  <c r="IR24" i="38"/>
  <c r="IR32" i="38"/>
  <c r="IR34" i="38"/>
  <c r="IR38" i="38"/>
  <c r="IR37" i="38"/>
  <c r="IR31" i="38"/>
  <c r="IR47" i="38"/>
  <c r="IR30" i="38"/>
  <c r="IR48" i="38"/>
  <c r="IR45" i="38"/>
  <c r="IR46" i="38"/>
  <c r="IR40" i="38"/>
  <c r="IR39" i="38"/>
  <c r="IR35" i="38"/>
  <c r="IR29" i="38"/>
  <c r="H5" i="19" l="1"/>
  <c r="A3" i="19"/>
  <c r="H2" i="19" l="1"/>
  <c r="O2" i="51" s="1"/>
  <c r="A2" i="19"/>
  <c r="H6" i="51" l="1"/>
  <c r="Q29" i="32"/>
  <c r="Q28" i="32"/>
  <c r="Q27" i="32"/>
  <c r="Q26" i="32"/>
  <c r="Q25" i="32"/>
  <c r="Q24" i="32"/>
  <c r="Q23" i="32"/>
  <c r="Q22" i="32"/>
  <c r="Q21" i="32"/>
  <c r="Q20" i="32"/>
  <c r="Q19" i="32"/>
  <c r="Q18" i="32"/>
  <c r="Q17" i="32"/>
  <c r="Q16" i="32"/>
  <c r="Q15" i="32"/>
  <c r="Q14" i="32"/>
  <c r="Q13" i="32"/>
  <c r="Q12" i="32"/>
  <c r="Q11" i="32"/>
  <c r="Q10" i="32"/>
  <c r="Q9" i="32"/>
  <c r="Q8" i="32"/>
  <c r="Q7" i="32"/>
  <c r="Q6" i="32"/>
  <c r="Q5" i="32"/>
  <c r="D33" i="47"/>
  <c r="N26" i="11" l="1"/>
  <c r="M26" i="11"/>
  <c r="E26" i="11"/>
  <c r="D26" i="11"/>
  <c r="C33" i="47" l="1"/>
  <c r="B27" i="20"/>
  <c r="B42" i="49"/>
  <c r="D48" i="38"/>
  <c r="I39" i="47"/>
  <c r="E39" i="47"/>
  <c r="B3" i="47" l="1"/>
  <c r="D12" i="47" l="1"/>
  <c r="N7" i="11" l="1"/>
  <c r="M7" i="11"/>
  <c r="E7" i="11"/>
  <c r="H3" i="19" s="1"/>
  <c r="D7" i="11"/>
  <c r="B10" i="20" l="1"/>
  <c r="H4" i="19"/>
  <c r="C12" i="47"/>
  <c r="L32" i="11"/>
  <c r="I10" i="51" l="1"/>
  <c r="I7" i="51"/>
  <c r="J39" i="47" l="1"/>
  <c r="N86" i="49" l="1"/>
  <c r="M86" i="49"/>
  <c r="L86" i="49"/>
  <c r="K86" i="49"/>
  <c r="C81" i="49"/>
  <c r="C80" i="49"/>
  <c r="C79" i="49"/>
  <c r="C78" i="49"/>
  <c r="C77" i="49"/>
  <c r="C76" i="49"/>
  <c r="C75" i="49"/>
  <c r="C74" i="49"/>
  <c r="C73" i="49"/>
  <c r="C72" i="49"/>
  <c r="C71" i="49"/>
  <c r="C70" i="49"/>
  <c r="C69" i="49"/>
  <c r="C68" i="49"/>
  <c r="C67" i="49"/>
  <c r="C66" i="49"/>
  <c r="C65" i="49"/>
  <c r="C64" i="49"/>
  <c r="C63" i="49"/>
  <c r="C62" i="49"/>
  <c r="C61" i="49"/>
  <c r="C60" i="49"/>
  <c r="C59" i="49"/>
  <c r="C58" i="49"/>
  <c r="C57" i="49"/>
  <c r="C56" i="49"/>
  <c r="N55" i="49"/>
  <c r="M55" i="49"/>
  <c r="L55" i="49"/>
  <c r="K55" i="49"/>
  <c r="I6" i="47"/>
  <c r="R7" i="49" l="1"/>
  <c r="U7" i="49" s="1"/>
  <c r="G6" i="51"/>
  <c r="IU78" i="38"/>
  <c r="IT78" i="38"/>
  <c r="F78" i="38"/>
  <c r="E78" i="38"/>
  <c r="C78" i="38"/>
  <c r="IU77" i="38"/>
  <c r="IT77" i="38"/>
  <c r="F77" i="38"/>
  <c r="E77" i="38"/>
  <c r="C77" i="38"/>
  <c r="IU76" i="38"/>
  <c r="IT76" i="38"/>
  <c r="F76" i="38"/>
  <c r="E76" i="38"/>
  <c r="C76" i="38"/>
  <c r="IU75" i="38"/>
  <c r="IT75" i="38"/>
  <c r="F75" i="38"/>
  <c r="E75" i="38"/>
  <c r="C75" i="38"/>
  <c r="IU74" i="38"/>
  <c r="IT74" i="38"/>
  <c r="F74" i="38"/>
  <c r="E74" i="38"/>
  <c r="C74" i="38"/>
  <c r="IU73" i="38"/>
  <c r="IT73" i="38"/>
  <c r="F73" i="38"/>
  <c r="E73" i="38"/>
  <c r="C73" i="38"/>
  <c r="IU72" i="38"/>
  <c r="IT72" i="38"/>
  <c r="F72" i="38"/>
  <c r="E72" i="38"/>
  <c r="C72" i="38"/>
  <c r="IU71" i="38"/>
  <c r="IT71" i="38"/>
  <c r="F71" i="38"/>
  <c r="E71" i="38"/>
  <c r="C71" i="38"/>
  <c r="IU70" i="38"/>
  <c r="IT70" i="38"/>
  <c r="F70" i="38"/>
  <c r="E70" i="38"/>
  <c r="C70" i="38"/>
  <c r="IU69" i="38"/>
  <c r="IT69" i="38"/>
  <c r="F69" i="38"/>
  <c r="E69" i="38"/>
  <c r="C69" i="38"/>
  <c r="IU68" i="38"/>
  <c r="IT68" i="38"/>
  <c r="F68" i="38"/>
  <c r="E68" i="38"/>
  <c r="C68" i="38"/>
  <c r="IU67" i="38"/>
  <c r="IT67" i="38"/>
  <c r="F67" i="38"/>
  <c r="E67" i="38"/>
  <c r="C67" i="38"/>
  <c r="IU66" i="38"/>
  <c r="IT66" i="38"/>
  <c r="F66" i="38"/>
  <c r="E66" i="38"/>
  <c r="C66" i="38"/>
  <c r="IU65" i="38"/>
  <c r="IT65" i="38"/>
  <c r="F65" i="38"/>
  <c r="E65" i="38"/>
  <c r="C65" i="38"/>
  <c r="IU64" i="38"/>
  <c r="IT64" i="38"/>
  <c r="F64" i="38"/>
  <c r="E64" i="38"/>
  <c r="C64" i="38"/>
  <c r="IU63" i="38"/>
  <c r="IT63" i="38"/>
  <c r="F63" i="38"/>
  <c r="E63" i="38"/>
  <c r="C63" i="38"/>
  <c r="IU62" i="38"/>
  <c r="IT62" i="38"/>
  <c r="F62" i="38"/>
  <c r="E62" i="38"/>
  <c r="C62" i="38"/>
  <c r="IU61" i="38"/>
  <c r="IT61" i="38"/>
  <c r="F61" i="38"/>
  <c r="E61" i="38"/>
  <c r="C61" i="38"/>
  <c r="IU60" i="38"/>
  <c r="IT60" i="38"/>
  <c r="F60" i="38"/>
  <c r="E60" i="38"/>
  <c r="C60" i="38"/>
  <c r="IU59" i="38"/>
  <c r="IT59" i="38"/>
  <c r="F59" i="38"/>
  <c r="E59" i="38"/>
  <c r="C59" i="38"/>
  <c r="IU58" i="38"/>
  <c r="IT58" i="38"/>
  <c r="F58" i="38"/>
  <c r="E58" i="38"/>
  <c r="C58" i="38"/>
  <c r="IU57" i="38"/>
  <c r="IT57" i="38"/>
  <c r="F57" i="38"/>
  <c r="E57" i="38"/>
  <c r="C57" i="38"/>
  <c r="IU56" i="38"/>
  <c r="IT56" i="38"/>
  <c r="F56" i="38"/>
  <c r="E56" i="38"/>
  <c r="C56" i="38"/>
  <c r="IU55" i="38"/>
  <c r="IT55" i="38"/>
  <c r="F55" i="38"/>
  <c r="E55" i="38"/>
  <c r="C55" i="38"/>
  <c r="IU54" i="38"/>
  <c r="IT54" i="38"/>
  <c r="F54" i="38"/>
  <c r="E54" i="38"/>
  <c r="C54" i="38"/>
  <c r="IU53" i="38"/>
  <c r="IT53" i="38"/>
  <c r="F53" i="38"/>
  <c r="E53" i="38"/>
  <c r="C53" i="38"/>
  <c r="FO77" i="38" l="1"/>
  <c r="CO56" i="38"/>
  <c r="DM72" i="38"/>
  <c r="DM54" i="38"/>
  <c r="HZ70" i="38"/>
  <c r="IQ74" i="38"/>
  <c r="GI70" i="38"/>
  <c r="BV70" i="38"/>
  <c r="EA70" i="38"/>
  <c r="Z74" i="38"/>
  <c r="BV74" i="38"/>
  <c r="DQ74" i="38"/>
  <c r="FH74" i="38"/>
  <c r="HG77" i="38"/>
  <c r="AO74" i="38"/>
  <c r="CK74" i="38"/>
  <c r="DX74" i="38"/>
  <c r="FW74" i="38"/>
  <c r="AD70" i="38"/>
  <c r="FR72" i="38"/>
  <c r="BA74" i="38"/>
  <c r="CS74" i="38"/>
  <c r="EJ74" i="38"/>
  <c r="GY74" i="38"/>
  <c r="DW78" i="38"/>
  <c r="U74" i="38"/>
  <c r="BJ74" i="38"/>
  <c r="DF74" i="38"/>
  <c r="EX74" i="38"/>
  <c r="II74" i="38"/>
  <c r="BH77" i="38"/>
  <c r="ID59" i="38"/>
  <c r="BJ70" i="38"/>
  <c r="FR70" i="38"/>
  <c r="CD71" i="38"/>
  <c r="AE72" i="38"/>
  <c r="L74" i="38"/>
  <c r="AJ74" i="38"/>
  <c r="BH74" i="38"/>
  <c r="BZ74" i="38"/>
  <c r="CX74" i="38"/>
  <c r="DV74" i="38"/>
  <c r="ER74" i="38"/>
  <c r="FU74" i="38"/>
  <c r="HU74" i="38"/>
  <c r="BB75" i="38"/>
  <c r="H53" i="38"/>
  <c r="DZ57" i="38"/>
  <c r="FC69" i="38"/>
  <c r="S70" i="38"/>
  <c r="DM70" i="38"/>
  <c r="Y74" i="38"/>
  <c r="AT74" i="38"/>
  <c r="BR74" i="38"/>
  <c r="CL74" i="38"/>
  <c r="DH74" i="38"/>
  <c r="EH74" i="38"/>
  <c r="FD74" i="38"/>
  <c r="GS74" i="38"/>
  <c r="CD77" i="38"/>
  <c r="EP77" i="38"/>
  <c r="DT77" i="38"/>
  <c r="AO70" i="38"/>
  <c r="CK70" i="38"/>
  <c r="EP70" i="38"/>
  <c r="HE70" i="38"/>
  <c r="FY74" i="38"/>
  <c r="HI74" i="38"/>
  <c r="IK74" i="38"/>
  <c r="M75" i="38"/>
  <c r="I70" i="38"/>
  <c r="AY70" i="38"/>
  <c r="CY70" i="38"/>
  <c r="FC70" i="38"/>
  <c r="IP70" i="38"/>
  <c r="N74" i="38"/>
  <c r="AG74" i="38"/>
  <c r="AW74" i="38"/>
  <c r="BL74" i="38"/>
  <c r="CF74" i="38"/>
  <c r="CV74" i="38"/>
  <c r="DM74" i="38"/>
  <c r="ED74" i="38"/>
  <c r="ES74" i="38"/>
  <c r="FJ74" i="38"/>
  <c r="GM74" i="38"/>
  <c r="HS74" i="38"/>
  <c r="AL77" i="38"/>
  <c r="GR53" i="38"/>
  <c r="IC54" i="38"/>
  <c r="AA70" i="38"/>
  <c r="AW70" i="38"/>
  <c r="BS70" i="38"/>
  <c r="CU70" i="38"/>
  <c r="DW70" i="38"/>
  <c r="FA70" i="38"/>
  <c r="GD70" i="38"/>
  <c r="HU70" i="38"/>
  <c r="IO74" i="38"/>
  <c r="HZ74" i="38"/>
  <c r="HF74" i="38"/>
  <c r="GI74" i="38"/>
  <c r="FN74" i="38"/>
  <c r="EZ74" i="38"/>
  <c r="EO74" i="38"/>
  <c r="EB74" i="38"/>
  <c r="DN74" i="38"/>
  <c r="DB74" i="38"/>
  <c r="CN74" i="38"/>
  <c r="CC74" i="38"/>
  <c r="BQ74" i="38"/>
  <c r="BB74" i="38"/>
  <c r="AP74" i="38"/>
  <c r="AF74" i="38"/>
  <c r="Q74" i="38"/>
  <c r="BA54" i="38"/>
  <c r="Q70" i="38"/>
  <c r="AL70" i="38"/>
  <c r="BG70" i="38"/>
  <c r="CG70" i="38"/>
  <c r="DJ70" i="38"/>
  <c r="EL70" i="38"/>
  <c r="FN70" i="38"/>
  <c r="GY70" i="38"/>
  <c r="BG72" i="38"/>
  <c r="EO72" i="38"/>
  <c r="DF75" i="38"/>
  <c r="FC78" i="38"/>
  <c r="IC55" i="38"/>
  <c r="GW55" i="38"/>
  <c r="FQ55" i="38"/>
  <c r="EK55" i="38"/>
  <c r="DE55" i="38"/>
  <c r="BY55" i="38"/>
  <c r="AS55" i="38"/>
  <c r="M55" i="38"/>
  <c r="HU55" i="38"/>
  <c r="GO55" i="38"/>
  <c r="FI55" i="38"/>
  <c r="CW55" i="38"/>
  <c r="BQ55" i="38"/>
  <c r="EC55" i="38"/>
  <c r="AK55" i="38"/>
  <c r="IL56" i="38"/>
  <c r="GT56" i="38"/>
  <c r="ES56" i="38"/>
  <c r="DM56" i="38"/>
  <c r="CG56" i="38"/>
  <c r="BA56" i="38"/>
  <c r="U56" i="38"/>
  <c r="IP56" i="38"/>
  <c r="EK56" i="38"/>
  <c r="BY56" i="38"/>
  <c r="M56" i="38"/>
  <c r="HZ56" i="38"/>
  <c r="EC56" i="38"/>
  <c r="CW56" i="38"/>
  <c r="GD56" i="38"/>
  <c r="DE56" i="38"/>
  <c r="AS56" i="38"/>
  <c r="FN56" i="38"/>
  <c r="BQ56" i="38"/>
  <c r="AE78" i="38"/>
  <c r="IH57" i="38"/>
  <c r="HJ57" i="38"/>
  <c r="GX57" i="38"/>
  <c r="FF57" i="38"/>
  <c r="DR57" i="38"/>
  <c r="BZ57" i="38"/>
  <c r="AH57" i="38"/>
  <c r="ID57" i="38"/>
  <c r="EL57" i="38"/>
  <c r="BF57" i="38"/>
  <c r="IP57" i="38"/>
  <c r="GL57" i="38"/>
  <c r="EX57" i="38"/>
  <c r="DF57" i="38"/>
  <c r="BN57" i="38"/>
  <c r="Z57" i="38"/>
  <c r="CT57" i="38"/>
  <c r="GD57" i="38"/>
  <c r="N57" i="38"/>
  <c r="HR78" i="38"/>
  <c r="GL78" i="38"/>
  <c r="FF78" i="38"/>
  <c r="DZ78" i="38"/>
  <c r="CT78" i="38"/>
  <c r="BN78" i="38"/>
  <c r="AH78" i="38"/>
  <c r="CO53" i="38"/>
  <c r="FA53" i="38"/>
  <c r="EK54" i="38"/>
  <c r="U55" i="38"/>
  <c r="CG55" i="38"/>
  <c r="ES55" i="38"/>
  <c r="HE55" i="38"/>
  <c r="AC56" i="38"/>
  <c r="DU56" i="38"/>
  <c r="FR57" i="38"/>
  <c r="DJ53" i="38"/>
  <c r="AF54" i="38"/>
  <c r="AC55" i="38"/>
  <c r="CO55" i="38"/>
  <c r="FA55" i="38"/>
  <c r="HM55" i="38"/>
  <c r="AK56" i="38"/>
  <c r="FA56" i="38"/>
  <c r="AT57" i="38"/>
  <c r="HR57" i="38"/>
  <c r="R77" i="38"/>
  <c r="CX77" i="38"/>
  <c r="BK78" i="38"/>
  <c r="GI78" i="38"/>
  <c r="BI55" i="38"/>
  <c r="DU55" i="38"/>
  <c r="GG55" i="38"/>
  <c r="BA55" i="38"/>
  <c r="DM55" i="38"/>
  <c r="FY55" i="38"/>
  <c r="IP55" i="38"/>
  <c r="BI56" i="38"/>
  <c r="HJ56" i="38"/>
  <c r="CL57" i="38"/>
  <c r="GW75" i="38"/>
  <c r="HI75" i="38"/>
  <c r="ED75" i="38"/>
  <c r="CT75" i="38"/>
  <c r="BO75" i="38"/>
  <c r="AO75" i="38"/>
  <c r="W75" i="38"/>
  <c r="GB75" i="38"/>
  <c r="DR75" i="38"/>
  <c r="CM75" i="38"/>
  <c r="BN75" i="38"/>
  <c r="AM75" i="38"/>
  <c r="S75" i="38"/>
  <c r="DC75" i="38"/>
  <c r="AX75" i="38"/>
  <c r="K75" i="38"/>
  <c r="FG75" i="38"/>
  <c r="CD75" i="38"/>
  <c r="AG75" i="38"/>
  <c r="ET75" i="38"/>
  <c r="BZ75" i="38"/>
  <c r="AD75" i="38"/>
  <c r="HK77" i="38"/>
  <c r="FW77" i="38"/>
  <c r="ER77" i="38"/>
  <c r="DV77" i="38"/>
  <c r="DB77" i="38"/>
  <c r="CF77" i="38"/>
  <c r="BJ77" i="38"/>
  <c r="AP77" i="38"/>
  <c r="T77" i="38"/>
  <c r="CQ78" i="38"/>
  <c r="HO78" i="38"/>
  <c r="IL77" i="38"/>
  <c r="IQ77" i="38"/>
  <c r="HW77" i="38"/>
  <c r="HC77" i="38"/>
  <c r="GE77" i="38"/>
  <c r="FK77" i="38"/>
  <c r="EX77" i="38"/>
  <c r="EL77" i="38"/>
  <c r="EB77" i="38"/>
  <c r="DR77" i="38"/>
  <c r="DF77" i="38"/>
  <c r="CV77" i="38"/>
  <c r="CL77" i="38"/>
  <c r="BZ77" i="38"/>
  <c r="BP77" i="38"/>
  <c r="BF77" i="38"/>
  <c r="AT77" i="38"/>
  <c r="AJ77" i="38"/>
  <c r="Z77" i="38"/>
  <c r="N77" i="38"/>
  <c r="IM77" i="38"/>
  <c r="HS77" i="38"/>
  <c r="GU77" i="38"/>
  <c r="GA77" i="38"/>
  <c r="FG77" i="38"/>
  <c r="ET77" i="38"/>
  <c r="EJ77" i="38"/>
  <c r="DZ77" i="38"/>
  <c r="DN77" i="38"/>
  <c r="DD77" i="38"/>
  <c r="CT77" i="38"/>
  <c r="CH77" i="38"/>
  <c r="BX77" i="38"/>
  <c r="BN77" i="38"/>
  <c r="BB77" i="38"/>
  <c r="AR77" i="38"/>
  <c r="AH77" i="38"/>
  <c r="V77" i="38"/>
  <c r="L77" i="38"/>
  <c r="IO78" i="38"/>
  <c r="IP78" i="38"/>
  <c r="HZ78" i="38"/>
  <c r="HJ78" i="38"/>
  <c r="GT78" i="38"/>
  <c r="GD78" i="38"/>
  <c r="FN78" i="38"/>
  <c r="EX78" i="38"/>
  <c r="EH78" i="38"/>
  <c r="DR78" i="38"/>
  <c r="DB78" i="38"/>
  <c r="CL78" i="38"/>
  <c r="BV78" i="38"/>
  <c r="BF78" i="38"/>
  <c r="AP78" i="38"/>
  <c r="Z78" i="38"/>
  <c r="J78" i="38"/>
  <c r="IM78" i="38"/>
  <c r="HW78" i="38"/>
  <c r="HG78" i="38"/>
  <c r="GQ78" i="38"/>
  <c r="GA78" i="38"/>
  <c r="FK78" i="38"/>
  <c r="EU78" i="38"/>
  <c r="EE78" i="38"/>
  <c r="DO78" i="38"/>
  <c r="CY78" i="38"/>
  <c r="CI78" i="38"/>
  <c r="BS78" i="38"/>
  <c r="BC78" i="38"/>
  <c r="AM78" i="38"/>
  <c r="W78" i="38"/>
  <c r="G78" i="38"/>
  <c r="AC53" i="38"/>
  <c r="HU54" i="38"/>
  <c r="HR53" i="38"/>
  <c r="BV54" i="38"/>
  <c r="FQ54" i="38"/>
  <c r="IL58" i="38"/>
  <c r="FL76" i="38"/>
  <c r="BM76" i="38"/>
  <c r="AB77" i="38"/>
  <c r="AX77" i="38"/>
  <c r="BR77" i="38"/>
  <c r="CN77" i="38"/>
  <c r="DJ77" i="38"/>
  <c r="ED77" i="38"/>
  <c r="EZ77" i="38"/>
  <c r="GM77" i="38"/>
  <c r="IA77" i="38"/>
  <c r="O78" i="38"/>
  <c r="AU78" i="38"/>
  <c r="CA78" i="38"/>
  <c r="DG78" i="38"/>
  <c r="EM78" i="38"/>
  <c r="FS78" i="38"/>
  <c r="GY78" i="38"/>
  <c r="IE78" i="38"/>
  <c r="BT53" i="38"/>
  <c r="FV53" i="38"/>
  <c r="J54" i="38"/>
  <c r="CR54" i="38"/>
  <c r="GW54" i="38"/>
  <c r="IK70" i="38"/>
  <c r="HO70" i="38"/>
  <c r="GT70" i="38"/>
  <c r="FY70" i="38"/>
  <c r="FK70" i="38"/>
  <c r="EW70" i="38"/>
  <c r="EH70" i="38"/>
  <c r="DU70" i="38"/>
  <c r="DF70" i="38"/>
  <c r="CQ70" i="38"/>
  <c r="CD70" i="38"/>
  <c r="BO70" i="38"/>
  <c r="BE70" i="38"/>
  <c r="AT70" i="38"/>
  <c r="AI70" i="38"/>
  <c r="Y70" i="38"/>
  <c r="N70" i="38"/>
  <c r="IE70" i="38"/>
  <c r="HJ70" i="38"/>
  <c r="GO70" i="38"/>
  <c r="FV70" i="38"/>
  <c r="FG70" i="38"/>
  <c r="ES70" i="38"/>
  <c r="EE70" i="38"/>
  <c r="DQ70" i="38"/>
  <c r="DB70" i="38"/>
  <c r="CO70" i="38"/>
  <c r="BZ70" i="38"/>
  <c r="BM70" i="38"/>
  <c r="BB70" i="38"/>
  <c r="AQ70" i="38"/>
  <c r="AG70" i="38"/>
  <c r="V70" i="38"/>
  <c r="K70" i="38"/>
  <c r="J77" i="38"/>
  <c r="AD77" i="38"/>
  <c r="AZ77" i="38"/>
  <c r="BV77" i="38"/>
  <c r="CP77" i="38"/>
  <c r="DL77" i="38"/>
  <c r="EH77" i="38"/>
  <c r="FB77" i="38"/>
  <c r="GQ77" i="38"/>
  <c r="II77" i="38"/>
  <c r="R78" i="38"/>
  <c r="AX78" i="38"/>
  <c r="CD78" i="38"/>
  <c r="DJ78" i="38"/>
  <c r="EP78" i="38"/>
  <c r="FV78" i="38"/>
  <c r="HB78" i="38"/>
  <c r="IH78" i="38"/>
  <c r="IQ70" i="38"/>
  <c r="J74" i="38"/>
  <c r="T74" i="38"/>
  <c r="AB74" i="38"/>
  <c r="AL74" i="38"/>
  <c r="AV74" i="38"/>
  <c r="BE74" i="38"/>
  <c r="BP74" i="38"/>
  <c r="BX74" i="38"/>
  <c r="CG74" i="38"/>
  <c r="CR74" i="38"/>
  <c r="DA74" i="38"/>
  <c r="DI74" i="38"/>
  <c r="DT74" i="38"/>
  <c r="EC74" i="38"/>
  <c r="EL74" i="38"/>
  <c r="EW74" i="38"/>
  <c r="FE74" i="38"/>
  <c r="FO74" i="38"/>
  <c r="GE74" i="38"/>
  <c r="GX74" i="38"/>
  <c r="HK74" i="38"/>
  <c r="ID74" i="38"/>
  <c r="FK71" i="38"/>
  <c r="AX53" i="38"/>
  <c r="EF53" i="38"/>
  <c r="HM53" i="38"/>
  <c r="P54" i="38"/>
  <c r="AK54" i="38"/>
  <c r="BF54" i="38"/>
  <c r="CB54" i="38"/>
  <c r="CW54" i="38"/>
  <c r="DR54" i="38"/>
  <c r="ES54" i="38"/>
  <c r="FY54" i="38"/>
  <c r="HE54" i="38"/>
  <c r="AO54" i="38"/>
  <c r="N56" i="38"/>
  <c r="V56" i="38"/>
  <c r="AD56" i="38"/>
  <c r="AL56" i="38"/>
  <c r="AT56" i="38"/>
  <c r="BB56" i="38"/>
  <c r="BJ56" i="38"/>
  <c r="BR56" i="38"/>
  <c r="BZ56" i="38"/>
  <c r="CH56" i="38"/>
  <c r="CP56" i="38"/>
  <c r="CX56" i="38"/>
  <c r="DF56" i="38"/>
  <c r="DN56" i="38"/>
  <c r="DV56" i="38"/>
  <c r="ED56" i="38"/>
  <c r="EL56" i="38"/>
  <c r="ET56" i="38"/>
  <c r="FB56" i="38"/>
  <c r="FR56" i="38"/>
  <c r="GH56" i="38"/>
  <c r="GX56" i="38"/>
  <c r="HN56" i="38"/>
  <c r="ID56" i="38"/>
  <c r="R57" i="38"/>
  <c r="AP57" i="38"/>
  <c r="BJ57" i="38"/>
  <c r="CD57" i="38"/>
  <c r="DB57" i="38"/>
  <c r="DV57" i="38"/>
  <c r="EP57" i="38"/>
  <c r="FN57" i="38"/>
  <c r="GH57" i="38"/>
  <c r="HB57" i="38"/>
  <c r="HZ57" i="38"/>
  <c r="R59" i="38"/>
  <c r="AX59" i="38"/>
  <c r="CD59" i="38"/>
  <c r="DJ59" i="38"/>
  <c r="EP59" i="38"/>
  <c r="FV59" i="38"/>
  <c r="HB59" i="38"/>
  <c r="IH59" i="38"/>
  <c r="AL59" i="38"/>
  <c r="CX59" i="38"/>
  <c r="ED59" i="38"/>
  <c r="GP59" i="38"/>
  <c r="U54" i="38"/>
  <c r="AP54" i="38"/>
  <c r="BL54" i="38"/>
  <c r="CG54" i="38"/>
  <c r="DB54" i="38"/>
  <c r="DX54" i="38"/>
  <c r="FA54" i="38"/>
  <c r="GG54" i="38"/>
  <c r="HM54" i="38"/>
  <c r="V59" i="38"/>
  <c r="BB59" i="38"/>
  <c r="CH59" i="38"/>
  <c r="DN59" i="38"/>
  <c r="ET59" i="38"/>
  <c r="FZ59" i="38"/>
  <c r="HF59" i="38"/>
  <c r="IL59" i="38"/>
  <c r="IE69" i="38"/>
  <c r="HJ69" i="38"/>
  <c r="GQ69" i="38"/>
  <c r="GD69" i="38"/>
  <c r="FN69" i="38"/>
  <c r="FA69" i="38"/>
  <c r="EM69" i="38"/>
  <c r="DW69" i="38"/>
  <c r="DJ69" i="38"/>
  <c r="CW69" i="38"/>
  <c r="CG69" i="38"/>
  <c r="BS69" i="38"/>
  <c r="BF69" i="38"/>
  <c r="AP69" i="38"/>
  <c r="AC69" i="38"/>
  <c r="O69" i="38"/>
  <c r="HU69" i="38"/>
  <c r="GY69" i="38"/>
  <c r="GI69" i="38"/>
  <c r="FV69" i="38"/>
  <c r="FI69" i="38"/>
  <c r="ES69" i="38"/>
  <c r="EE69" i="38"/>
  <c r="DR69" i="38"/>
  <c r="DB69" i="38"/>
  <c r="CO69" i="38"/>
  <c r="CA69" i="38"/>
  <c r="BK69" i="38"/>
  <c r="AX69" i="38"/>
  <c r="AK69" i="38"/>
  <c r="U69" i="38"/>
  <c r="G69" i="38"/>
  <c r="IK69" i="38"/>
  <c r="GT69" i="38"/>
  <c r="FS69" i="38"/>
  <c r="EP69" i="38"/>
  <c r="DM69" i="38"/>
  <c r="CL69" i="38"/>
  <c r="BI69" i="38"/>
  <c r="AE69" i="38"/>
  <c r="HZ69" i="38"/>
  <c r="GO69" i="38"/>
  <c r="FK69" i="38"/>
  <c r="EH69" i="38"/>
  <c r="DG69" i="38"/>
  <c r="CD69" i="38"/>
  <c r="BA69" i="38"/>
  <c r="Z69" i="38"/>
  <c r="HE69" i="38"/>
  <c r="FY69" i="38"/>
  <c r="EX69" i="38"/>
  <c r="DU69" i="38"/>
  <c r="CQ69" i="38"/>
  <c r="BQ69" i="38"/>
  <c r="AM69" i="38"/>
  <c r="J69" i="38"/>
  <c r="EC69" i="38"/>
  <c r="R69" i="38"/>
  <c r="HO69" i="38"/>
  <c r="CY69" i="38"/>
  <c r="GG69" i="38"/>
  <c r="BV69" i="38"/>
  <c r="BR59" i="38"/>
  <c r="FJ59" i="38"/>
  <c r="HV59" i="38"/>
  <c r="I56" i="38"/>
  <c r="Q56" i="38"/>
  <c r="Y56" i="38"/>
  <c r="AG56" i="38"/>
  <c r="AO56" i="38"/>
  <c r="AW56" i="38"/>
  <c r="BE56" i="38"/>
  <c r="BM56" i="38"/>
  <c r="BU56" i="38"/>
  <c r="CC56" i="38"/>
  <c r="CK56" i="38"/>
  <c r="CS56" i="38"/>
  <c r="DA56" i="38"/>
  <c r="DI56" i="38"/>
  <c r="DQ56" i="38"/>
  <c r="DY56" i="38"/>
  <c r="EG56" i="38"/>
  <c r="EO56" i="38"/>
  <c r="EW56" i="38"/>
  <c r="FF56" i="38"/>
  <c r="FV56" i="38"/>
  <c r="GL56" i="38"/>
  <c r="HB56" i="38"/>
  <c r="HR56" i="38"/>
  <c r="IH56" i="38"/>
  <c r="Z54" i="38"/>
  <c r="AV54" i="38"/>
  <c r="BQ54" i="38"/>
  <c r="CL54" i="38"/>
  <c r="DH54" i="38"/>
  <c r="EC54" i="38"/>
  <c r="FI54" i="38"/>
  <c r="GO54" i="38"/>
  <c r="J56" i="38"/>
  <c r="R56" i="38"/>
  <c r="Z56" i="38"/>
  <c r="AH56" i="38"/>
  <c r="AP56" i="38"/>
  <c r="AX56" i="38"/>
  <c r="BF56" i="38"/>
  <c r="BN56" i="38"/>
  <c r="BV56" i="38"/>
  <c r="CD56" i="38"/>
  <c r="CL56" i="38"/>
  <c r="CT56" i="38"/>
  <c r="DB56" i="38"/>
  <c r="DJ56" i="38"/>
  <c r="DR56" i="38"/>
  <c r="DZ56" i="38"/>
  <c r="EH56" i="38"/>
  <c r="EP56" i="38"/>
  <c r="EX56" i="38"/>
  <c r="FJ56" i="38"/>
  <c r="FZ56" i="38"/>
  <c r="GP56" i="38"/>
  <c r="HF56" i="38"/>
  <c r="HV56" i="38"/>
  <c r="J57" i="38"/>
  <c r="AD57" i="38"/>
  <c r="AX57" i="38"/>
  <c r="BV57" i="38"/>
  <c r="CP57" i="38"/>
  <c r="DJ57" i="38"/>
  <c r="EH57" i="38"/>
  <c r="FB57" i="38"/>
  <c r="FV57" i="38"/>
  <c r="GT57" i="38"/>
  <c r="HN57" i="38"/>
  <c r="AH59" i="38"/>
  <c r="BN59" i="38"/>
  <c r="CT59" i="38"/>
  <c r="DZ59" i="38"/>
  <c r="FF59" i="38"/>
  <c r="GL59" i="38"/>
  <c r="HR59" i="38"/>
  <c r="AU69" i="38"/>
  <c r="IN72" i="38"/>
  <c r="IG72" i="38"/>
  <c r="HV72" i="38"/>
  <c r="HL72" i="38"/>
  <c r="HA72" i="38"/>
  <c r="GQ72" i="38"/>
  <c r="GI72" i="38"/>
  <c r="GA72" i="38"/>
  <c r="FV72" i="38"/>
  <c r="FQ72" i="38"/>
  <c r="FK72" i="38"/>
  <c r="FF72" i="38"/>
  <c r="FA72" i="38"/>
  <c r="EU72" i="38"/>
  <c r="EP72" i="38"/>
  <c r="EK72" i="38"/>
  <c r="EE72" i="38"/>
  <c r="DZ72" i="38"/>
  <c r="DU72" i="38"/>
  <c r="DO72" i="38"/>
  <c r="DJ72" i="38"/>
  <c r="DE72" i="38"/>
  <c r="CY72" i="38"/>
  <c r="CT72" i="38"/>
  <c r="CO72" i="38"/>
  <c r="CI72" i="38"/>
  <c r="CD72" i="38"/>
  <c r="BY72" i="38"/>
  <c r="BS72" i="38"/>
  <c r="BN72" i="38"/>
  <c r="BI72" i="38"/>
  <c r="BC72" i="38"/>
  <c r="AX72" i="38"/>
  <c r="AS72" i="38"/>
  <c r="AM72" i="38"/>
  <c r="AH72" i="38"/>
  <c r="AC72" i="38"/>
  <c r="W72" i="38"/>
  <c r="R72" i="38"/>
  <c r="M72" i="38"/>
  <c r="IO72" i="38"/>
  <c r="IB72" i="38"/>
  <c r="HN72" i="38"/>
  <c r="GX72" i="38"/>
  <c r="GM72" i="38"/>
  <c r="GC72" i="38"/>
  <c r="FU72" i="38"/>
  <c r="FN72" i="38"/>
  <c r="FG72" i="38"/>
  <c r="EY72" i="38"/>
  <c r="ES72" i="38"/>
  <c r="EL72" i="38"/>
  <c r="ED72" i="38"/>
  <c r="DW72" i="38"/>
  <c r="DQ72" i="38"/>
  <c r="DI72" i="38"/>
  <c r="DB72" i="38"/>
  <c r="CU72" i="38"/>
  <c r="CM72" i="38"/>
  <c r="CG72" i="38"/>
  <c r="BZ72" i="38"/>
  <c r="BR72" i="38"/>
  <c r="BK72" i="38"/>
  <c r="BE72" i="38"/>
  <c r="AW72" i="38"/>
  <c r="AP72" i="38"/>
  <c r="AI72" i="38"/>
  <c r="AA72" i="38"/>
  <c r="U72" i="38"/>
  <c r="N72" i="38"/>
  <c r="G72" i="38"/>
  <c r="IL72" i="38"/>
  <c r="HY72" i="38"/>
  <c r="HI72" i="38"/>
  <c r="GV72" i="38"/>
  <c r="GK72" i="38"/>
  <c r="FZ72" i="38"/>
  <c r="FS72" i="38"/>
  <c r="FM72" i="38"/>
  <c r="FE72" i="38"/>
  <c r="EX72" i="38"/>
  <c r="EQ72" i="38"/>
  <c r="EI72" i="38"/>
  <c r="EC72" i="38"/>
  <c r="DV72" i="38"/>
  <c r="DN72" i="38"/>
  <c r="DG72" i="38"/>
  <c r="DA72" i="38"/>
  <c r="CS72" i="38"/>
  <c r="CL72" i="38"/>
  <c r="CE72" i="38"/>
  <c r="BW72" i="38"/>
  <c r="BQ72" i="38"/>
  <c r="BJ72" i="38"/>
  <c r="BB72" i="38"/>
  <c r="AU72" i="38"/>
  <c r="AO72" i="38"/>
  <c r="AG72" i="38"/>
  <c r="Z72" i="38"/>
  <c r="S72" i="38"/>
  <c r="K72" i="38"/>
  <c r="ID72" i="38"/>
  <c r="HQ72" i="38"/>
  <c r="HD72" i="38"/>
  <c r="GO72" i="38"/>
  <c r="GE72" i="38"/>
  <c r="FW72" i="38"/>
  <c r="FO72" i="38"/>
  <c r="FI72" i="38"/>
  <c r="FB72" i="38"/>
  <c r="ET72" i="38"/>
  <c r="EM72" i="38"/>
  <c r="EG72" i="38"/>
  <c r="DY72" i="38"/>
  <c r="DR72" i="38"/>
  <c r="DK72" i="38"/>
  <c r="DC72" i="38"/>
  <c r="CW72" i="38"/>
  <c r="CP72" i="38"/>
  <c r="CH72" i="38"/>
  <c r="CA72" i="38"/>
  <c r="BU72" i="38"/>
  <c r="BM72" i="38"/>
  <c r="BF72" i="38"/>
  <c r="AY72" i="38"/>
  <c r="AQ72" i="38"/>
  <c r="AK72" i="38"/>
  <c r="AD72" i="38"/>
  <c r="V72" i="38"/>
  <c r="O72" i="38"/>
  <c r="I72" i="38"/>
  <c r="IJ72" i="38"/>
  <c r="GG72" i="38"/>
  <c r="FC72" i="38"/>
  <c r="EA72" i="38"/>
  <c r="CX72" i="38"/>
  <c r="BV72" i="38"/>
  <c r="AT72" i="38"/>
  <c r="Q72" i="38"/>
  <c r="HT72" i="38"/>
  <c r="FY72" i="38"/>
  <c r="EW72" i="38"/>
  <c r="DS72" i="38"/>
  <c r="CQ72" i="38"/>
  <c r="BO72" i="38"/>
  <c r="AL72" i="38"/>
  <c r="J72" i="38"/>
  <c r="GS72" i="38"/>
  <c r="FJ72" i="38"/>
  <c r="EH72" i="38"/>
  <c r="DF72" i="38"/>
  <c r="CC72" i="38"/>
  <c r="BA72" i="38"/>
  <c r="Y72" i="38"/>
  <c r="CK72" i="38"/>
  <c r="HF72" i="38"/>
  <c r="IM69" i="38"/>
  <c r="J70" i="38"/>
  <c r="O70" i="38"/>
  <c r="U70" i="38"/>
  <c r="Z70" i="38"/>
  <c r="AE70" i="38"/>
  <c r="AK70" i="38"/>
  <c r="AP70" i="38"/>
  <c r="AU70" i="38"/>
  <c r="BA70" i="38"/>
  <c r="BF70" i="38"/>
  <c r="BK70" i="38"/>
  <c r="BQ70" i="38"/>
  <c r="BY70" i="38"/>
  <c r="CE70" i="38"/>
  <c r="CL70" i="38"/>
  <c r="CT70" i="38"/>
  <c r="DA70" i="38"/>
  <c r="DG70" i="38"/>
  <c r="DO70" i="38"/>
  <c r="DV70" i="38"/>
  <c r="EC70" i="38"/>
  <c r="EK70" i="38"/>
  <c r="EQ70" i="38"/>
  <c r="EX70" i="38"/>
  <c r="FF70" i="38"/>
  <c r="FM70" i="38"/>
  <c r="FS70" i="38"/>
  <c r="GA70" i="38"/>
  <c r="GL70" i="38"/>
  <c r="GW70" i="38"/>
  <c r="HG70" i="38"/>
  <c r="HR70" i="38"/>
  <c r="IC70" i="38"/>
  <c r="IM70" i="38"/>
  <c r="G70" i="38"/>
  <c r="M70" i="38"/>
  <c r="R70" i="38"/>
  <c r="W70" i="38"/>
  <c r="AC70" i="38"/>
  <c r="AH70" i="38"/>
  <c r="AM70" i="38"/>
  <c r="AS70" i="38"/>
  <c r="AX70" i="38"/>
  <c r="BC70" i="38"/>
  <c r="BI70" i="38"/>
  <c r="BN70" i="38"/>
  <c r="BU70" i="38"/>
  <c r="CA70" i="38"/>
  <c r="CI70" i="38"/>
  <c r="CP70" i="38"/>
  <c r="CW70" i="38"/>
  <c r="DE70" i="38"/>
  <c r="DK70" i="38"/>
  <c r="DR70" i="38"/>
  <c r="DZ70" i="38"/>
  <c r="EG70" i="38"/>
  <c r="EM70" i="38"/>
  <c r="EU70" i="38"/>
  <c r="FB70" i="38"/>
  <c r="FI70" i="38"/>
  <c r="FQ70" i="38"/>
  <c r="FW70" i="38"/>
  <c r="GG70" i="38"/>
  <c r="GQ70" i="38"/>
  <c r="HB70" i="38"/>
  <c r="HM70" i="38"/>
  <c r="HW70" i="38"/>
  <c r="IH70" i="38"/>
  <c r="IO70" i="38"/>
  <c r="I74" i="38"/>
  <c r="P74" i="38"/>
  <c r="V74" i="38"/>
  <c r="AD74" i="38"/>
  <c r="AK74" i="38"/>
  <c r="AR74" i="38"/>
  <c r="AZ74" i="38"/>
  <c r="BF74" i="38"/>
  <c r="BM74" i="38"/>
  <c r="BU74" i="38"/>
  <c r="CB74" i="38"/>
  <c r="CH74" i="38"/>
  <c r="CP74" i="38"/>
  <c r="CW74" i="38"/>
  <c r="DD74" i="38"/>
  <c r="DL74" i="38"/>
  <c r="DR74" i="38"/>
  <c r="DY74" i="38"/>
  <c r="EG74" i="38"/>
  <c r="EN74" i="38"/>
  <c r="ET74" i="38"/>
  <c r="FB74" i="38"/>
  <c r="FI74" i="38"/>
  <c r="FR74" i="38"/>
  <c r="GD74" i="38"/>
  <c r="GP74" i="38"/>
  <c r="HA74" i="38"/>
  <c r="HO74" i="38"/>
  <c r="IA74" i="38"/>
  <c r="I75" i="38"/>
  <c r="R75" i="38"/>
  <c r="AA75" i="38"/>
  <c r="AL75" i="38"/>
  <c r="AT75" i="38"/>
  <c r="BG75" i="38"/>
  <c r="BW75" i="38"/>
  <c r="CL75" i="38"/>
  <c r="CX75" i="38"/>
  <c r="DN75" i="38"/>
  <c r="EA75" i="38"/>
  <c r="EP75" i="38"/>
  <c r="FF75" i="38"/>
  <c r="FX75" i="38"/>
  <c r="GR76" i="38"/>
  <c r="HD75" i="38"/>
  <c r="GH75" i="38"/>
  <c r="FO75" i="38"/>
  <c r="FB75" i="38"/>
  <c r="EQ75" i="38"/>
  <c r="EH75" i="38"/>
  <c r="DV75" i="38"/>
  <c r="DK75" i="38"/>
  <c r="DB75" i="38"/>
  <c r="CP75" i="38"/>
  <c r="CE75" i="38"/>
  <c r="BV75" i="38"/>
  <c r="BJ75" i="38"/>
  <c r="AY75" i="38"/>
  <c r="AQ75" i="38"/>
  <c r="AI75" i="38"/>
  <c r="AC75" i="38"/>
  <c r="V75" i="38"/>
  <c r="N75" i="38"/>
  <c r="G75" i="38"/>
  <c r="DS75" i="38"/>
  <c r="EI75" i="38"/>
  <c r="EX75" i="38"/>
  <c r="FJ75" i="38"/>
  <c r="GL75" i="38"/>
  <c r="HY75" i="38"/>
  <c r="IL74" i="38"/>
  <c r="IP74" i="38"/>
  <c r="IG74" i="38"/>
  <c r="HV74" i="38"/>
  <c r="HN74" i="38"/>
  <c r="HE74" i="38"/>
  <c r="GT74" i="38"/>
  <c r="GK74" i="38"/>
  <c r="GC74" i="38"/>
  <c r="Q75" i="38"/>
  <c r="Y75" i="38"/>
  <c r="AH75" i="38"/>
  <c r="AS75" i="38"/>
  <c r="BF75" i="38"/>
  <c r="BR75" i="38"/>
  <c r="CH75" i="38"/>
  <c r="CU75" i="38"/>
  <c r="DJ75" i="38"/>
  <c r="DZ75" i="38"/>
  <c r="EL75" i="38"/>
  <c r="EY75" i="38"/>
  <c r="FR75" i="38"/>
  <c r="GS75" i="38"/>
  <c r="ID75" i="38"/>
  <c r="CH76" i="38"/>
  <c r="H77" i="38"/>
  <c r="P77" i="38"/>
  <c r="X77" i="38"/>
  <c r="AF77" i="38"/>
  <c r="AN77" i="38"/>
  <c r="AV77" i="38"/>
  <c r="BD77" i="38"/>
  <c r="BL77" i="38"/>
  <c r="BT77" i="38"/>
  <c r="CB77" i="38"/>
  <c r="CJ77" i="38"/>
  <c r="CR77" i="38"/>
  <c r="CZ77" i="38"/>
  <c r="DH77" i="38"/>
  <c r="DP77" i="38"/>
  <c r="DX77" i="38"/>
  <c r="EF77" i="38"/>
  <c r="EN77" i="38"/>
  <c r="EV77" i="38"/>
  <c r="FD77" i="38"/>
  <c r="FS77" i="38"/>
  <c r="GI77" i="38"/>
  <c r="GY77" i="38"/>
  <c r="HO77" i="38"/>
  <c r="IE77" i="38"/>
  <c r="K78" i="38"/>
  <c r="S78" i="38"/>
  <c r="AA78" i="38"/>
  <c r="AI78" i="38"/>
  <c r="AQ78" i="38"/>
  <c r="AY78" i="38"/>
  <c r="BG78" i="38"/>
  <c r="BO78" i="38"/>
  <c r="BW78" i="38"/>
  <c r="CE78" i="38"/>
  <c r="CM78" i="38"/>
  <c r="CU78" i="38"/>
  <c r="DC78" i="38"/>
  <c r="DK78" i="38"/>
  <c r="DS78" i="38"/>
  <c r="EA78" i="38"/>
  <c r="EI78" i="38"/>
  <c r="EQ78" i="38"/>
  <c r="EY78" i="38"/>
  <c r="FG78" i="38"/>
  <c r="FO78" i="38"/>
  <c r="FW78" i="38"/>
  <c r="GE78" i="38"/>
  <c r="GM78" i="38"/>
  <c r="GU78" i="38"/>
  <c r="HC78" i="38"/>
  <c r="HK78" i="38"/>
  <c r="HS78" i="38"/>
  <c r="IA78" i="38"/>
  <c r="II78" i="38"/>
  <c r="IQ78" i="38"/>
  <c r="N78" i="38"/>
  <c r="V78" i="38"/>
  <c r="AD78" i="38"/>
  <c r="AL78" i="38"/>
  <c r="AT78" i="38"/>
  <c r="BB78" i="38"/>
  <c r="BJ78" i="38"/>
  <c r="BR78" i="38"/>
  <c r="BZ78" i="38"/>
  <c r="CH78" i="38"/>
  <c r="CP78" i="38"/>
  <c r="CX78" i="38"/>
  <c r="DF78" i="38"/>
  <c r="DN78" i="38"/>
  <c r="DV78" i="38"/>
  <c r="ED78" i="38"/>
  <c r="EL78" i="38"/>
  <c r="ET78" i="38"/>
  <c r="FB78" i="38"/>
  <c r="FJ78" i="38"/>
  <c r="FR78" i="38"/>
  <c r="FZ78" i="38"/>
  <c r="GH78" i="38"/>
  <c r="GP78" i="38"/>
  <c r="GX78" i="38"/>
  <c r="HF78" i="38"/>
  <c r="HN78" i="38"/>
  <c r="HV78" i="38"/>
  <c r="ID78" i="38"/>
  <c r="IL78" i="38"/>
  <c r="R53" i="38"/>
  <c r="AN53" i="38"/>
  <c r="BI53" i="38"/>
  <c r="CD53" i="38"/>
  <c r="CZ53" i="38"/>
  <c r="DU53" i="38"/>
  <c r="EP53" i="38"/>
  <c r="FL53" i="38"/>
  <c r="GG53" i="38"/>
  <c r="HB53" i="38"/>
  <c r="HX53" i="38"/>
  <c r="X53" i="38"/>
  <c r="AS53" i="38"/>
  <c r="BN53" i="38"/>
  <c r="CJ53" i="38"/>
  <c r="DE53" i="38"/>
  <c r="DZ53" i="38"/>
  <c r="EV53" i="38"/>
  <c r="FQ53" i="38"/>
  <c r="GL53" i="38"/>
  <c r="HH53" i="38"/>
  <c r="IO53" i="38"/>
  <c r="M53" i="38"/>
  <c r="AH53" i="38"/>
  <c r="BD53" i="38"/>
  <c r="BY53" i="38"/>
  <c r="CT53" i="38"/>
  <c r="DP53" i="38"/>
  <c r="EK53" i="38"/>
  <c r="FF53" i="38"/>
  <c r="GB53" i="38"/>
  <c r="GW53" i="38"/>
  <c r="IK54" i="38"/>
  <c r="IK55" i="38"/>
  <c r="R58" i="38"/>
  <c r="AX58" i="38"/>
  <c r="CT58" i="38"/>
  <c r="EP58" i="38"/>
  <c r="N53" i="38"/>
  <c r="Y53" i="38"/>
  <c r="AJ53" i="38"/>
  <c r="AT53" i="38"/>
  <c r="BE53" i="38"/>
  <c r="BP53" i="38"/>
  <c r="BZ53" i="38"/>
  <c r="CK53" i="38"/>
  <c r="CV53" i="38"/>
  <c r="DL53" i="38"/>
  <c r="DV53" i="38"/>
  <c r="EG53" i="38"/>
  <c r="ER53" i="38"/>
  <c r="FB53" i="38"/>
  <c r="FR53" i="38"/>
  <c r="FX53" i="38"/>
  <c r="GH53" i="38"/>
  <c r="GN53" i="38"/>
  <c r="GS53" i="38"/>
  <c r="GX53" i="38"/>
  <c r="HD53" i="38"/>
  <c r="HI53" i="38"/>
  <c r="HN53" i="38"/>
  <c r="HT53" i="38"/>
  <c r="HY53" i="38"/>
  <c r="ID53" i="38"/>
  <c r="IJ53" i="38"/>
  <c r="IQ53" i="38"/>
  <c r="IM53" i="38"/>
  <c r="II53" i="38"/>
  <c r="IE53" i="38"/>
  <c r="IA53" i="38"/>
  <c r="HW53" i="38"/>
  <c r="HS53" i="38"/>
  <c r="HO53" i="38"/>
  <c r="HK53" i="38"/>
  <c r="HG53" i="38"/>
  <c r="HC53" i="38"/>
  <c r="GY53" i="38"/>
  <c r="GU53" i="38"/>
  <c r="GQ53" i="38"/>
  <c r="GM53" i="38"/>
  <c r="GI53" i="38"/>
  <c r="GE53" i="38"/>
  <c r="GA53" i="38"/>
  <c r="FW53" i="38"/>
  <c r="FS53" i="38"/>
  <c r="FO53" i="38"/>
  <c r="FK53" i="38"/>
  <c r="FG53" i="38"/>
  <c r="FC53" i="38"/>
  <c r="EY53" i="38"/>
  <c r="EU53" i="38"/>
  <c r="EQ53" i="38"/>
  <c r="EM53" i="38"/>
  <c r="EI53" i="38"/>
  <c r="EE53" i="38"/>
  <c r="EA53" i="38"/>
  <c r="DW53" i="38"/>
  <c r="DS53" i="38"/>
  <c r="DO53" i="38"/>
  <c r="DK53" i="38"/>
  <c r="DG53" i="38"/>
  <c r="DC53" i="38"/>
  <c r="CY53" i="38"/>
  <c r="CU53" i="38"/>
  <c r="CQ53" i="38"/>
  <c r="CM53" i="38"/>
  <c r="CI53" i="38"/>
  <c r="CE53" i="38"/>
  <c r="CA53" i="38"/>
  <c r="BW53" i="38"/>
  <c r="BS53" i="38"/>
  <c r="BO53" i="38"/>
  <c r="BK53" i="38"/>
  <c r="BG53" i="38"/>
  <c r="BC53" i="38"/>
  <c r="AY53" i="38"/>
  <c r="AU53" i="38"/>
  <c r="AQ53" i="38"/>
  <c r="AM53" i="38"/>
  <c r="AI53" i="38"/>
  <c r="AE53" i="38"/>
  <c r="AA53" i="38"/>
  <c r="W53" i="38"/>
  <c r="S53" i="38"/>
  <c r="O53" i="38"/>
  <c r="K53" i="38"/>
  <c r="G53" i="38"/>
  <c r="L54" i="38"/>
  <c r="Q54" i="38"/>
  <c r="V54" i="38"/>
  <c r="AB54" i="38"/>
  <c r="AG54" i="38"/>
  <c r="AL54" i="38"/>
  <c r="AR54" i="38"/>
  <c r="AW54" i="38"/>
  <c r="BB54" i="38"/>
  <c r="BH54" i="38"/>
  <c r="BM54" i="38"/>
  <c r="BR54" i="38"/>
  <c r="BX54" i="38"/>
  <c r="CC54" i="38"/>
  <c r="CH54" i="38"/>
  <c r="CN54" i="38"/>
  <c r="CS54" i="38"/>
  <c r="CX54" i="38"/>
  <c r="DD54" i="38"/>
  <c r="DI54" i="38"/>
  <c r="DN54" i="38"/>
  <c r="DT54" i="38"/>
  <c r="DY54" i="38"/>
  <c r="ED54" i="38"/>
  <c r="EL54" i="38"/>
  <c r="ET54" i="38"/>
  <c r="FB54" i="38"/>
  <c r="FJ54" i="38"/>
  <c r="FR54" i="38"/>
  <c r="FZ54" i="38"/>
  <c r="GH54" i="38"/>
  <c r="GP54" i="38"/>
  <c r="GX54" i="38"/>
  <c r="HF54" i="38"/>
  <c r="HN54" i="38"/>
  <c r="HV54" i="38"/>
  <c r="ID54" i="38"/>
  <c r="IL54" i="38"/>
  <c r="IN54" i="38"/>
  <c r="IJ54" i="38"/>
  <c r="IF54" i="38"/>
  <c r="IB54" i="38"/>
  <c r="HX54" i="38"/>
  <c r="HT54" i="38"/>
  <c r="HP54" i="38"/>
  <c r="HL54" i="38"/>
  <c r="HH54" i="38"/>
  <c r="HD54" i="38"/>
  <c r="GZ54" i="38"/>
  <c r="GV54" i="38"/>
  <c r="GR54" i="38"/>
  <c r="GN54" i="38"/>
  <c r="GJ54" i="38"/>
  <c r="GF54" i="38"/>
  <c r="GB54" i="38"/>
  <c r="FX54" i="38"/>
  <c r="FT54" i="38"/>
  <c r="FP54" i="38"/>
  <c r="FL54" i="38"/>
  <c r="FH54" i="38"/>
  <c r="FD54" i="38"/>
  <c r="EZ54" i="38"/>
  <c r="EV54" i="38"/>
  <c r="ER54" i="38"/>
  <c r="EN54" i="38"/>
  <c r="EJ54" i="38"/>
  <c r="EF54" i="38"/>
  <c r="IQ54" i="38"/>
  <c r="IM54" i="38"/>
  <c r="II54" i="38"/>
  <c r="IE54" i="38"/>
  <c r="IA54" i="38"/>
  <c r="HW54" i="38"/>
  <c r="HS54" i="38"/>
  <c r="HO54" i="38"/>
  <c r="HK54" i="38"/>
  <c r="HG54" i="38"/>
  <c r="HC54" i="38"/>
  <c r="GY54" i="38"/>
  <c r="GU54" i="38"/>
  <c r="GQ54" i="38"/>
  <c r="GM54" i="38"/>
  <c r="GI54" i="38"/>
  <c r="GE54" i="38"/>
  <c r="GA54" i="38"/>
  <c r="FW54" i="38"/>
  <c r="FS54" i="38"/>
  <c r="FO54" i="38"/>
  <c r="FK54" i="38"/>
  <c r="FG54" i="38"/>
  <c r="FC54" i="38"/>
  <c r="EY54" i="38"/>
  <c r="EU54" i="38"/>
  <c r="EQ54" i="38"/>
  <c r="EM54" i="38"/>
  <c r="EI54" i="38"/>
  <c r="EE54" i="38"/>
  <c r="EA54" i="38"/>
  <c r="DW54" i="38"/>
  <c r="DS54" i="38"/>
  <c r="DO54" i="38"/>
  <c r="DK54" i="38"/>
  <c r="DG54" i="38"/>
  <c r="DC54" i="38"/>
  <c r="CY54" i="38"/>
  <c r="CU54" i="38"/>
  <c r="CQ54" i="38"/>
  <c r="CM54" i="38"/>
  <c r="CI54" i="38"/>
  <c r="CE54" i="38"/>
  <c r="CA54" i="38"/>
  <c r="BW54" i="38"/>
  <c r="BS54" i="38"/>
  <c r="BO54" i="38"/>
  <c r="BK54" i="38"/>
  <c r="BG54" i="38"/>
  <c r="BC54" i="38"/>
  <c r="AY54" i="38"/>
  <c r="AU54" i="38"/>
  <c r="AQ54" i="38"/>
  <c r="AM54" i="38"/>
  <c r="AI54" i="38"/>
  <c r="AE54" i="38"/>
  <c r="AA54" i="38"/>
  <c r="W54" i="38"/>
  <c r="S54" i="38"/>
  <c r="O54" i="38"/>
  <c r="K54" i="38"/>
  <c r="G54" i="38"/>
  <c r="N55" i="38"/>
  <c r="V55" i="38"/>
  <c r="AD55" i="38"/>
  <c r="AL55" i="38"/>
  <c r="AT55" i="38"/>
  <c r="BB55" i="38"/>
  <c r="BJ55" i="38"/>
  <c r="BR55" i="38"/>
  <c r="BZ55" i="38"/>
  <c r="CH55" i="38"/>
  <c r="CP55" i="38"/>
  <c r="CX55" i="38"/>
  <c r="DF55" i="38"/>
  <c r="DN55" i="38"/>
  <c r="DV55" i="38"/>
  <c r="ED55" i="38"/>
  <c r="EL55" i="38"/>
  <c r="ET55" i="38"/>
  <c r="FB55" i="38"/>
  <c r="FJ55" i="38"/>
  <c r="FR55" i="38"/>
  <c r="FZ55" i="38"/>
  <c r="GH55" i="38"/>
  <c r="GP55" i="38"/>
  <c r="GX55" i="38"/>
  <c r="HF55" i="38"/>
  <c r="HN55" i="38"/>
  <c r="HV55" i="38"/>
  <c r="ID55" i="38"/>
  <c r="IL55" i="38"/>
  <c r="IN55" i="38"/>
  <c r="IJ55" i="38"/>
  <c r="IF55" i="38"/>
  <c r="IB55" i="38"/>
  <c r="HX55" i="38"/>
  <c r="HT55" i="38"/>
  <c r="HP55" i="38"/>
  <c r="HL55" i="38"/>
  <c r="HH55" i="38"/>
  <c r="HD55" i="38"/>
  <c r="GZ55" i="38"/>
  <c r="GV55" i="38"/>
  <c r="GR55" i="38"/>
  <c r="GN55" i="38"/>
  <c r="GJ55" i="38"/>
  <c r="GF55" i="38"/>
  <c r="GB55" i="38"/>
  <c r="FX55" i="38"/>
  <c r="FT55" i="38"/>
  <c r="FP55" i="38"/>
  <c r="FL55" i="38"/>
  <c r="FH55" i="38"/>
  <c r="FD55" i="38"/>
  <c r="EZ55" i="38"/>
  <c r="EV55" i="38"/>
  <c r="ER55" i="38"/>
  <c r="EN55" i="38"/>
  <c r="EJ55" i="38"/>
  <c r="EF55" i="38"/>
  <c r="EB55" i="38"/>
  <c r="DX55" i="38"/>
  <c r="DT55" i="38"/>
  <c r="DP55" i="38"/>
  <c r="DL55" i="38"/>
  <c r="DH55" i="38"/>
  <c r="DD55" i="38"/>
  <c r="CZ55" i="38"/>
  <c r="CV55" i="38"/>
  <c r="CR55" i="38"/>
  <c r="CN55" i="38"/>
  <c r="CJ55" i="38"/>
  <c r="CF55" i="38"/>
  <c r="CB55" i="38"/>
  <c r="BX55" i="38"/>
  <c r="BT55" i="38"/>
  <c r="BP55" i="38"/>
  <c r="BL55" i="38"/>
  <c r="BH55" i="38"/>
  <c r="BD55" i="38"/>
  <c r="AZ55" i="38"/>
  <c r="AV55" i="38"/>
  <c r="AR55" i="38"/>
  <c r="AN55" i="38"/>
  <c r="AJ55" i="38"/>
  <c r="AF55" i="38"/>
  <c r="AB55" i="38"/>
  <c r="X55" i="38"/>
  <c r="T55" i="38"/>
  <c r="P55" i="38"/>
  <c r="L55" i="38"/>
  <c r="H55" i="38"/>
  <c r="IQ55" i="38"/>
  <c r="IM55" i="38"/>
  <c r="II55" i="38"/>
  <c r="IE55" i="38"/>
  <c r="IA55" i="38"/>
  <c r="HW55" i="38"/>
  <c r="HS55" i="38"/>
  <c r="HO55" i="38"/>
  <c r="HK55" i="38"/>
  <c r="HG55" i="38"/>
  <c r="HC55" i="38"/>
  <c r="GY55" i="38"/>
  <c r="GU55" i="38"/>
  <c r="GQ55" i="38"/>
  <c r="GM55" i="38"/>
  <c r="GI55" i="38"/>
  <c r="GE55" i="38"/>
  <c r="GA55" i="38"/>
  <c r="FW55" i="38"/>
  <c r="FS55" i="38"/>
  <c r="FO55" i="38"/>
  <c r="FK55" i="38"/>
  <c r="FG55" i="38"/>
  <c r="FC55" i="38"/>
  <c r="EY55" i="38"/>
  <c r="EU55" i="38"/>
  <c r="EQ55" i="38"/>
  <c r="EM55" i="38"/>
  <c r="EI55" i="38"/>
  <c r="EE55" i="38"/>
  <c r="EA55" i="38"/>
  <c r="DW55" i="38"/>
  <c r="DS55" i="38"/>
  <c r="DO55" i="38"/>
  <c r="DK55" i="38"/>
  <c r="DG55" i="38"/>
  <c r="DC55" i="38"/>
  <c r="CY55" i="38"/>
  <c r="CU55" i="38"/>
  <c r="CQ55" i="38"/>
  <c r="CM55" i="38"/>
  <c r="CI55" i="38"/>
  <c r="CE55" i="38"/>
  <c r="CA55" i="38"/>
  <c r="BW55" i="38"/>
  <c r="BS55" i="38"/>
  <c r="BO55" i="38"/>
  <c r="BK55" i="38"/>
  <c r="BG55" i="38"/>
  <c r="BC55" i="38"/>
  <c r="AY55" i="38"/>
  <c r="AU55" i="38"/>
  <c r="AQ55" i="38"/>
  <c r="AM55" i="38"/>
  <c r="AI55" i="38"/>
  <c r="AE55" i="38"/>
  <c r="AA55" i="38"/>
  <c r="W55" i="38"/>
  <c r="S55" i="38"/>
  <c r="O55" i="38"/>
  <c r="K55" i="38"/>
  <c r="G55" i="38"/>
  <c r="IO57" i="38"/>
  <c r="IK57" i="38"/>
  <c r="IG57" i="38"/>
  <c r="IC57" i="38"/>
  <c r="HY57" i="38"/>
  <c r="HU57" i="38"/>
  <c r="HQ57" i="38"/>
  <c r="HM57" i="38"/>
  <c r="HI57" i="38"/>
  <c r="HE57" i="38"/>
  <c r="HA57" i="38"/>
  <c r="GW57" i="38"/>
  <c r="GS57" i="38"/>
  <c r="GO57" i="38"/>
  <c r="GK57" i="38"/>
  <c r="GG57" i="38"/>
  <c r="GC57" i="38"/>
  <c r="FY57" i="38"/>
  <c r="FU57" i="38"/>
  <c r="FQ57" i="38"/>
  <c r="FM57" i="38"/>
  <c r="FI57" i="38"/>
  <c r="FE57" i="38"/>
  <c r="FA57" i="38"/>
  <c r="EW57" i="38"/>
  <c r="ES57" i="38"/>
  <c r="EO57" i="38"/>
  <c r="EK57" i="38"/>
  <c r="EG57" i="38"/>
  <c r="EC57" i="38"/>
  <c r="DY57" i="38"/>
  <c r="DU57" i="38"/>
  <c r="DQ57" i="38"/>
  <c r="DM57" i="38"/>
  <c r="DI57" i="38"/>
  <c r="DE57" i="38"/>
  <c r="DA57" i="38"/>
  <c r="CW57" i="38"/>
  <c r="CS57" i="38"/>
  <c r="CO57" i="38"/>
  <c r="CK57" i="38"/>
  <c r="CG57" i="38"/>
  <c r="CC57" i="38"/>
  <c r="BY57" i="38"/>
  <c r="BU57" i="38"/>
  <c r="BQ57" i="38"/>
  <c r="BM57" i="38"/>
  <c r="BI57" i="38"/>
  <c r="BE57" i="38"/>
  <c r="BA57" i="38"/>
  <c r="AW57" i="38"/>
  <c r="AS57" i="38"/>
  <c r="AO57" i="38"/>
  <c r="AK57" i="38"/>
  <c r="AG57" i="38"/>
  <c r="AC57" i="38"/>
  <c r="Y57" i="38"/>
  <c r="U57" i="38"/>
  <c r="Q57" i="38"/>
  <c r="M57" i="38"/>
  <c r="I57" i="38"/>
  <c r="IN57" i="38"/>
  <c r="IJ57" i="38"/>
  <c r="IF57" i="38"/>
  <c r="IB57" i="38"/>
  <c r="HX57" i="38"/>
  <c r="HT57" i="38"/>
  <c r="HP57" i="38"/>
  <c r="HL57" i="38"/>
  <c r="HH57" i="38"/>
  <c r="HD57" i="38"/>
  <c r="GZ57" i="38"/>
  <c r="GV57" i="38"/>
  <c r="GR57" i="38"/>
  <c r="GN57" i="38"/>
  <c r="GJ57" i="38"/>
  <c r="GF57" i="38"/>
  <c r="GB57" i="38"/>
  <c r="FX57" i="38"/>
  <c r="FT57" i="38"/>
  <c r="FP57" i="38"/>
  <c r="FL57" i="38"/>
  <c r="FH57" i="38"/>
  <c r="FD57" i="38"/>
  <c r="EZ57" i="38"/>
  <c r="EV57" i="38"/>
  <c r="ER57" i="38"/>
  <c r="EN57" i="38"/>
  <c r="EJ57" i="38"/>
  <c r="EF57" i="38"/>
  <c r="EB57" i="38"/>
  <c r="DX57" i="38"/>
  <c r="DT57" i="38"/>
  <c r="DP57" i="38"/>
  <c r="DL57" i="38"/>
  <c r="DH57" i="38"/>
  <c r="DD57" i="38"/>
  <c r="CZ57" i="38"/>
  <c r="CV57" i="38"/>
  <c r="CR57" i="38"/>
  <c r="CN57" i="38"/>
  <c r="CJ57" i="38"/>
  <c r="CF57" i="38"/>
  <c r="CB57" i="38"/>
  <c r="BX57" i="38"/>
  <c r="BT57" i="38"/>
  <c r="BP57" i="38"/>
  <c r="BL57" i="38"/>
  <c r="BH57" i="38"/>
  <c r="BD57" i="38"/>
  <c r="AZ57" i="38"/>
  <c r="AV57" i="38"/>
  <c r="AR57" i="38"/>
  <c r="AN57" i="38"/>
  <c r="AJ57" i="38"/>
  <c r="AF57" i="38"/>
  <c r="AB57" i="38"/>
  <c r="X57" i="38"/>
  <c r="T57" i="38"/>
  <c r="P57" i="38"/>
  <c r="L57" i="38"/>
  <c r="H57" i="38"/>
  <c r="IQ57" i="38"/>
  <c r="IM57" i="38"/>
  <c r="II57" i="38"/>
  <c r="IE57" i="38"/>
  <c r="IA57" i="38"/>
  <c r="HW57" i="38"/>
  <c r="HS57" i="38"/>
  <c r="HO57" i="38"/>
  <c r="HK57" i="38"/>
  <c r="HG57" i="38"/>
  <c r="HC57" i="38"/>
  <c r="GY57" i="38"/>
  <c r="GU57" i="38"/>
  <c r="GQ57" i="38"/>
  <c r="GM57" i="38"/>
  <c r="GI57" i="38"/>
  <c r="GE57" i="38"/>
  <c r="GA57" i="38"/>
  <c r="FW57" i="38"/>
  <c r="FS57" i="38"/>
  <c r="FO57" i="38"/>
  <c r="FK57" i="38"/>
  <c r="FG57" i="38"/>
  <c r="FC57" i="38"/>
  <c r="EY57" i="38"/>
  <c r="EU57" i="38"/>
  <c r="EQ57" i="38"/>
  <c r="EM57" i="38"/>
  <c r="EI57" i="38"/>
  <c r="EE57" i="38"/>
  <c r="EA57" i="38"/>
  <c r="DW57" i="38"/>
  <c r="DS57" i="38"/>
  <c r="DO57" i="38"/>
  <c r="DK57" i="38"/>
  <c r="DG57" i="38"/>
  <c r="DC57" i="38"/>
  <c r="CY57" i="38"/>
  <c r="CU57" i="38"/>
  <c r="CQ57" i="38"/>
  <c r="CM57" i="38"/>
  <c r="CI57" i="38"/>
  <c r="CE57" i="38"/>
  <c r="CA57" i="38"/>
  <c r="BW57" i="38"/>
  <c r="BS57" i="38"/>
  <c r="BO57" i="38"/>
  <c r="BK57" i="38"/>
  <c r="BG57" i="38"/>
  <c r="BC57" i="38"/>
  <c r="AY57" i="38"/>
  <c r="AU57" i="38"/>
  <c r="AQ57" i="38"/>
  <c r="AM57" i="38"/>
  <c r="AI57" i="38"/>
  <c r="AE57" i="38"/>
  <c r="AA57" i="38"/>
  <c r="W57" i="38"/>
  <c r="S57" i="38"/>
  <c r="O57" i="38"/>
  <c r="K57" i="38"/>
  <c r="G57" i="38"/>
  <c r="V58" i="38"/>
  <c r="AL58" i="38"/>
  <c r="BB58" i="38"/>
  <c r="BR58" i="38"/>
  <c r="CH58" i="38"/>
  <c r="CX58" i="38"/>
  <c r="DN58" i="38"/>
  <c r="ED58" i="38"/>
  <c r="ET58" i="38"/>
  <c r="FJ58" i="38"/>
  <c r="FZ58" i="38"/>
  <c r="GP58" i="38"/>
  <c r="HF58" i="38"/>
  <c r="HV58" i="38"/>
  <c r="J59" i="38"/>
  <c r="Z59" i="38"/>
  <c r="AP59" i="38"/>
  <c r="BF59" i="38"/>
  <c r="BV59" i="38"/>
  <c r="CL59" i="38"/>
  <c r="DB59" i="38"/>
  <c r="DR59" i="38"/>
  <c r="EH59" i="38"/>
  <c r="EX59" i="38"/>
  <c r="FN59" i="38"/>
  <c r="GD59" i="38"/>
  <c r="GT59" i="38"/>
  <c r="HJ59" i="38"/>
  <c r="HZ59" i="38"/>
  <c r="IP59" i="38"/>
  <c r="IC53" i="38"/>
  <c r="IH53" i="38"/>
  <c r="IN53" i="38"/>
  <c r="IO58" i="38"/>
  <c r="IK58" i="38"/>
  <c r="IG58" i="38"/>
  <c r="IC58" i="38"/>
  <c r="HY58" i="38"/>
  <c r="HU58" i="38"/>
  <c r="HQ58" i="38"/>
  <c r="HM58" i="38"/>
  <c r="HI58" i="38"/>
  <c r="HE58" i="38"/>
  <c r="HA58" i="38"/>
  <c r="GW58" i="38"/>
  <c r="GS58" i="38"/>
  <c r="GO58" i="38"/>
  <c r="GK58" i="38"/>
  <c r="GG58" i="38"/>
  <c r="GC58" i="38"/>
  <c r="FY58" i="38"/>
  <c r="FU58" i="38"/>
  <c r="FQ58" i="38"/>
  <c r="FM58" i="38"/>
  <c r="FI58" i="38"/>
  <c r="FE58" i="38"/>
  <c r="FA58" i="38"/>
  <c r="EW58" i="38"/>
  <c r="ES58" i="38"/>
  <c r="EO58" i="38"/>
  <c r="EK58" i="38"/>
  <c r="EG58" i="38"/>
  <c r="EC58" i="38"/>
  <c r="DY58" i="38"/>
  <c r="DU58" i="38"/>
  <c r="DQ58" i="38"/>
  <c r="DM58" i="38"/>
  <c r="DI58" i="38"/>
  <c r="DE58" i="38"/>
  <c r="DA58" i="38"/>
  <c r="CW58" i="38"/>
  <c r="CS58" i="38"/>
  <c r="CO58" i="38"/>
  <c r="CK58" i="38"/>
  <c r="CG58" i="38"/>
  <c r="CC58" i="38"/>
  <c r="BY58" i="38"/>
  <c r="BU58" i="38"/>
  <c r="BQ58" i="38"/>
  <c r="BM58" i="38"/>
  <c r="BI58" i="38"/>
  <c r="BE58" i="38"/>
  <c r="BA58" i="38"/>
  <c r="AW58" i="38"/>
  <c r="AS58" i="38"/>
  <c r="AO58" i="38"/>
  <c r="AK58" i="38"/>
  <c r="AG58" i="38"/>
  <c r="AC58" i="38"/>
  <c r="Y58" i="38"/>
  <c r="U58" i="38"/>
  <c r="Q58" i="38"/>
  <c r="M58" i="38"/>
  <c r="I58" i="38"/>
  <c r="IN58" i="38"/>
  <c r="IJ58" i="38"/>
  <c r="IF58" i="38"/>
  <c r="IB58" i="38"/>
  <c r="HX58" i="38"/>
  <c r="HT58" i="38"/>
  <c r="HP58" i="38"/>
  <c r="HL58" i="38"/>
  <c r="HH58" i="38"/>
  <c r="HD58" i="38"/>
  <c r="GZ58" i="38"/>
  <c r="GV58" i="38"/>
  <c r="GR58" i="38"/>
  <c r="GN58" i="38"/>
  <c r="GJ58" i="38"/>
  <c r="GF58" i="38"/>
  <c r="GB58" i="38"/>
  <c r="FX58" i="38"/>
  <c r="FT58" i="38"/>
  <c r="FP58" i="38"/>
  <c r="FL58" i="38"/>
  <c r="FH58" i="38"/>
  <c r="FD58" i="38"/>
  <c r="EZ58" i="38"/>
  <c r="EV58" i="38"/>
  <c r="ER58" i="38"/>
  <c r="EN58" i="38"/>
  <c r="EJ58" i="38"/>
  <c r="EF58" i="38"/>
  <c r="EB58" i="38"/>
  <c r="DX58" i="38"/>
  <c r="DT58" i="38"/>
  <c r="DP58" i="38"/>
  <c r="DL58" i="38"/>
  <c r="DH58" i="38"/>
  <c r="DD58" i="38"/>
  <c r="CZ58" i="38"/>
  <c r="CV58" i="38"/>
  <c r="CR58" i="38"/>
  <c r="CN58" i="38"/>
  <c r="CJ58" i="38"/>
  <c r="CF58" i="38"/>
  <c r="CB58" i="38"/>
  <c r="BX58" i="38"/>
  <c r="BT58" i="38"/>
  <c r="BP58" i="38"/>
  <c r="BL58" i="38"/>
  <c r="BH58" i="38"/>
  <c r="BD58" i="38"/>
  <c r="AZ58" i="38"/>
  <c r="AV58" i="38"/>
  <c r="AR58" i="38"/>
  <c r="AN58" i="38"/>
  <c r="AJ58" i="38"/>
  <c r="AF58" i="38"/>
  <c r="AB58" i="38"/>
  <c r="X58" i="38"/>
  <c r="T58" i="38"/>
  <c r="P58" i="38"/>
  <c r="L58" i="38"/>
  <c r="H58" i="38"/>
  <c r="IQ58" i="38"/>
  <c r="IM58" i="38"/>
  <c r="II58" i="38"/>
  <c r="IE58" i="38"/>
  <c r="IA58" i="38"/>
  <c r="HW58" i="38"/>
  <c r="HS58" i="38"/>
  <c r="HO58" i="38"/>
  <c r="HK58" i="38"/>
  <c r="HG58" i="38"/>
  <c r="HC58" i="38"/>
  <c r="GY58" i="38"/>
  <c r="GU58" i="38"/>
  <c r="GQ58" i="38"/>
  <c r="GM58" i="38"/>
  <c r="GI58" i="38"/>
  <c r="GE58" i="38"/>
  <c r="GA58" i="38"/>
  <c r="FW58" i="38"/>
  <c r="FS58" i="38"/>
  <c r="FO58" i="38"/>
  <c r="FK58" i="38"/>
  <c r="FG58" i="38"/>
  <c r="FC58" i="38"/>
  <c r="EY58" i="38"/>
  <c r="EU58" i="38"/>
  <c r="EQ58" i="38"/>
  <c r="EM58" i="38"/>
  <c r="EI58" i="38"/>
  <c r="EE58" i="38"/>
  <c r="EA58" i="38"/>
  <c r="DW58" i="38"/>
  <c r="DS58" i="38"/>
  <c r="DO58" i="38"/>
  <c r="DK58" i="38"/>
  <c r="DG58" i="38"/>
  <c r="DC58" i="38"/>
  <c r="CY58" i="38"/>
  <c r="CU58" i="38"/>
  <c r="CQ58" i="38"/>
  <c r="CM58" i="38"/>
  <c r="CI58" i="38"/>
  <c r="CE58" i="38"/>
  <c r="CA58" i="38"/>
  <c r="BW58" i="38"/>
  <c r="BS58" i="38"/>
  <c r="BO58" i="38"/>
  <c r="BK58" i="38"/>
  <c r="BG58" i="38"/>
  <c r="BC58" i="38"/>
  <c r="AY58" i="38"/>
  <c r="AU58" i="38"/>
  <c r="AQ58" i="38"/>
  <c r="AM58" i="38"/>
  <c r="AI58" i="38"/>
  <c r="AE58" i="38"/>
  <c r="AA58" i="38"/>
  <c r="W58" i="38"/>
  <c r="S58" i="38"/>
  <c r="O58" i="38"/>
  <c r="K58" i="38"/>
  <c r="G58" i="38"/>
  <c r="I53" i="38"/>
  <c r="T53" i="38"/>
  <c r="AD53" i="38"/>
  <c r="AO53" i="38"/>
  <c r="AZ53" i="38"/>
  <c r="BJ53" i="38"/>
  <c r="BU53" i="38"/>
  <c r="CF53" i="38"/>
  <c r="CP53" i="38"/>
  <c r="DA53" i="38"/>
  <c r="DF53" i="38"/>
  <c r="DQ53" i="38"/>
  <c r="EB53" i="38"/>
  <c r="EL53" i="38"/>
  <c r="EW53" i="38"/>
  <c r="FH53" i="38"/>
  <c r="FM53" i="38"/>
  <c r="GC53" i="38"/>
  <c r="J53" i="38"/>
  <c r="P53" i="38"/>
  <c r="U53" i="38"/>
  <c r="Z53" i="38"/>
  <c r="AF53" i="38"/>
  <c r="AK53" i="38"/>
  <c r="AP53" i="38"/>
  <c r="AV53" i="38"/>
  <c r="BA53" i="38"/>
  <c r="BF53" i="38"/>
  <c r="BL53" i="38"/>
  <c r="BQ53" i="38"/>
  <c r="BV53" i="38"/>
  <c r="CB53" i="38"/>
  <c r="CG53" i="38"/>
  <c r="CL53" i="38"/>
  <c r="CR53" i="38"/>
  <c r="CW53" i="38"/>
  <c r="DB53" i="38"/>
  <c r="DH53" i="38"/>
  <c r="DM53" i="38"/>
  <c r="DR53" i="38"/>
  <c r="DX53" i="38"/>
  <c r="EC53" i="38"/>
  <c r="EH53" i="38"/>
  <c r="EN53" i="38"/>
  <c r="ES53" i="38"/>
  <c r="EX53" i="38"/>
  <c r="FD53" i="38"/>
  <c r="FI53" i="38"/>
  <c r="FN53" i="38"/>
  <c r="FT53" i="38"/>
  <c r="FY53" i="38"/>
  <c r="GD53" i="38"/>
  <c r="GJ53" i="38"/>
  <c r="GO53" i="38"/>
  <c r="GT53" i="38"/>
  <c r="GZ53" i="38"/>
  <c r="HE53" i="38"/>
  <c r="HJ53" i="38"/>
  <c r="HP53" i="38"/>
  <c r="HU53" i="38"/>
  <c r="HZ53" i="38"/>
  <c r="IF53" i="38"/>
  <c r="IK53" i="38"/>
  <c r="IP53" i="38"/>
  <c r="H54" i="38"/>
  <c r="M54" i="38"/>
  <c r="R54" i="38"/>
  <c r="X54" i="38"/>
  <c r="AC54" i="38"/>
  <c r="AH54" i="38"/>
  <c r="AN54" i="38"/>
  <c r="AS54" i="38"/>
  <c r="AX54" i="38"/>
  <c r="BD54" i="38"/>
  <c r="BI54" i="38"/>
  <c r="BN54" i="38"/>
  <c r="BT54" i="38"/>
  <c r="BY54" i="38"/>
  <c r="CD54" i="38"/>
  <c r="CJ54" i="38"/>
  <c r="CO54" i="38"/>
  <c r="CT54" i="38"/>
  <c r="CZ54" i="38"/>
  <c r="DE54" i="38"/>
  <c r="DJ54" i="38"/>
  <c r="DP54" i="38"/>
  <c r="DU54" i="38"/>
  <c r="DZ54" i="38"/>
  <c r="EG54" i="38"/>
  <c r="EO54" i="38"/>
  <c r="EW54" i="38"/>
  <c r="FE54" i="38"/>
  <c r="FM54" i="38"/>
  <c r="FU54" i="38"/>
  <c r="GC54" i="38"/>
  <c r="GK54" i="38"/>
  <c r="GS54" i="38"/>
  <c r="HA54" i="38"/>
  <c r="HI54" i="38"/>
  <c r="HQ54" i="38"/>
  <c r="HY54" i="38"/>
  <c r="IG54" i="38"/>
  <c r="IO54" i="38"/>
  <c r="I55" i="38"/>
  <c r="Q55" i="38"/>
  <c r="Y55" i="38"/>
  <c r="AG55" i="38"/>
  <c r="AO55" i="38"/>
  <c r="AW55" i="38"/>
  <c r="BE55" i="38"/>
  <c r="BM55" i="38"/>
  <c r="BU55" i="38"/>
  <c r="CC55" i="38"/>
  <c r="CK55" i="38"/>
  <c r="CS55" i="38"/>
  <c r="DA55" i="38"/>
  <c r="DI55" i="38"/>
  <c r="DQ55" i="38"/>
  <c r="DY55" i="38"/>
  <c r="EG55" i="38"/>
  <c r="EO55" i="38"/>
  <c r="EW55" i="38"/>
  <c r="FE55" i="38"/>
  <c r="FM55" i="38"/>
  <c r="FU55" i="38"/>
  <c r="GC55" i="38"/>
  <c r="GK55" i="38"/>
  <c r="GS55" i="38"/>
  <c r="HA55" i="38"/>
  <c r="HI55" i="38"/>
  <c r="HQ55" i="38"/>
  <c r="HY55" i="38"/>
  <c r="IG55" i="38"/>
  <c r="IO55" i="38"/>
  <c r="IO56" i="38"/>
  <c r="IK56" i="38"/>
  <c r="IG56" i="38"/>
  <c r="IC56" i="38"/>
  <c r="HY56" i="38"/>
  <c r="HU56" i="38"/>
  <c r="HQ56" i="38"/>
  <c r="HM56" i="38"/>
  <c r="HI56" i="38"/>
  <c r="HE56" i="38"/>
  <c r="HA56" i="38"/>
  <c r="GW56" i="38"/>
  <c r="GS56" i="38"/>
  <c r="GO56" i="38"/>
  <c r="GK56" i="38"/>
  <c r="GG56" i="38"/>
  <c r="GC56" i="38"/>
  <c r="FY56" i="38"/>
  <c r="FU56" i="38"/>
  <c r="FQ56" i="38"/>
  <c r="FM56" i="38"/>
  <c r="FI56" i="38"/>
  <c r="FE56" i="38"/>
  <c r="IN56" i="38"/>
  <c r="IJ56" i="38"/>
  <c r="IF56" i="38"/>
  <c r="IB56" i="38"/>
  <c r="HX56" i="38"/>
  <c r="HT56" i="38"/>
  <c r="HP56" i="38"/>
  <c r="HL56" i="38"/>
  <c r="HH56" i="38"/>
  <c r="HD56" i="38"/>
  <c r="GZ56" i="38"/>
  <c r="GV56" i="38"/>
  <c r="GR56" i="38"/>
  <c r="GN56" i="38"/>
  <c r="GJ56" i="38"/>
  <c r="GF56" i="38"/>
  <c r="GB56" i="38"/>
  <c r="FX56" i="38"/>
  <c r="FT56" i="38"/>
  <c r="FP56" i="38"/>
  <c r="FL56" i="38"/>
  <c r="FH56" i="38"/>
  <c r="FD56" i="38"/>
  <c r="EZ56" i="38"/>
  <c r="EV56" i="38"/>
  <c r="ER56" i="38"/>
  <c r="EN56" i="38"/>
  <c r="EJ56" i="38"/>
  <c r="EF56" i="38"/>
  <c r="EB56" i="38"/>
  <c r="DX56" i="38"/>
  <c r="DT56" i="38"/>
  <c r="DP56" i="38"/>
  <c r="DL56" i="38"/>
  <c r="DH56" i="38"/>
  <c r="DD56" i="38"/>
  <c r="CZ56" i="38"/>
  <c r="CV56" i="38"/>
  <c r="CR56" i="38"/>
  <c r="CN56" i="38"/>
  <c r="CJ56" i="38"/>
  <c r="CF56" i="38"/>
  <c r="CB56" i="38"/>
  <c r="BX56" i="38"/>
  <c r="BT56" i="38"/>
  <c r="BP56" i="38"/>
  <c r="BL56" i="38"/>
  <c r="BH56" i="38"/>
  <c r="BD56" i="38"/>
  <c r="AZ56" i="38"/>
  <c r="AV56" i="38"/>
  <c r="AR56" i="38"/>
  <c r="AN56" i="38"/>
  <c r="AJ56" i="38"/>
  <c r="AF56" i="38"/>
  <c r="AB56" i="38"/>
  <c r="X56" i="38"/>
  <c r="T56" i="38"/>
  <c r="P56" i="38"/>
  <c r="L56" i="38"/>
  <c r="H56" i="38"/>
  <c r="IQ56" i="38"/>
  <c r="IM56" i="38"/>
  <c r="II56" i="38"/>
  <c r="IE56" i="38"/>
  <c r="IA56" i="38"/>
  <c r="HW56" i="38"/>
  <c r="HS56" i="38"/>
  <c r="HO56" i="38"/>
  <c r="HK56" i="38"/>
  <c r="HG56" i="38"/>
  <c r="HC56" i="38"/>
  <c r="GY56" i="38"/>
  <c r="GU56" i="38"/>
  <c r="GQ56" i="38"/>
  <c r="GM56" i="38"/>
  <c r="GI56" i="38"/>
  <c r="GE56" i="38"/>
  <c r="GA56" i="38"/>
  <c r="FW56" i="38"/>
  <c r="FS56" i="38"/>
  <c r="FO56" i="38"/>
  <c r="FK56" i="38"/>
  <c r="FG56" i="38"/>
  <c r="FC56" i="38"/>
  <c r="EY56" i="38"/>
  <c r="EU56" i="38"/>
  <c r="EQ56" i="38"/>
  <c r="EM56" i="38"/>
  <c r="EI56" i="38"/>
  <c r="EE56" i="38"/>
  <c r="EA56" i="38"/>
  <c r="DW56" i="38"/>
  <c r="DS56" i="38"/>
  <c r="DO56" i="38"/>
  <c r="DK56" i="38"/>
  <c r="DG56" i="38"/>
  <c r="DC56" i="38"/>
  <c r="CY56" i="38"/>
  <c r="CU56" i="38"/>
  <c r="CQ56" i="38"/>
  <c r="CM56" i="38"/>
  <c r="CI56" i="38"/>
  <c r="CE56" i="38"/>
  <c r="CA56" i="38"/>
  <c r="BW56" i="38"/>
  <c r="BS56" i="38"/>
  <c r="BO56" i="38"/>
  <c r="BK56" i="38"/>
  <c r="BG56" i="38"/>
  <c r="BC56" i="38"/>
  <c r="AY56" i="38"/>
  <c r="AU56" i="38"/>
  <c r="AQ56" i="38"/>
  <c r="AM56" i="38"/>
  <c r="AI56" i="38"/>
  <c r="AE56" i="38"/>
  <c r="AA56" i="38"/>
  <c r="W56" i="38"/>
  <c r="S56" i="38"/>
  <c r="O56" i="38"/>
  <c r="K56" i="38"/>
  <c r="G56" i="38"/>
  <c r="V57" i="38"/>
  <c r="AL57" i="38"/>
  <c r="BB57" i="38"/>
  <c r="BR57" i="38"/>
  <c r="CH57" i="38"/>
  <c r="CX57" i="38"/>
  <c r="DN57" i="38"/>
  <c r="ED57" i="38"/>
  <c r="ET57" i="38"/>
  <c r="FJ57" i="38"/>
  <c r="FZ57" i="38"/>
  <c r="GP57" i="38"/>
  <c r="HF57" i="38"/>
  <c r="HV57" i="38"/>
  <c r="IL57" i="38"/>
  <c r="J58" i="38"/>
  <c r="Z58" i="38"/>
  <c r="AP58" i="38"/>
  <c r="BF58" i="38"/>
  <c r="BV58" i="38"/>
  <c r="CL58" i="38"/>
  <c r="DB58" i="38"/>
  <c r="DR58" i="38"/>
  <c r="EH58" i="38"/>
  <c r="EX58" i="38"/>
  <c r="FN58" i="38"/>
  <c r="GD58" i="38"/>
  <c r="GT58" i="38"/>
  <c r="HJ58" i="38"/>
  <c r="HZ58" i="38"/>
  <c r="IP58" i="38"/>
  <c r="N59" i="38"/>
  <c r="AD59" i="38"/>
  <c r="AT59" i="38"/>
  <c r="BJ59" i="38"/>
  <c r="BZ59" i="38"/>
  <c r="CP59" i="38"/>
  <c r="DF59" i="38"/>
  <c r="DV59" i="38"/>
  <c r="EL59" i="38"/>
  <c r="FB59" i="38"/>
  <c r="FR59" i="38"/>
  <c r="GH59" i="38"/>
  <c r="GX59" i="38"/>
  <c r="HN59" i="38"/>
  <c r="AH58" i="38"/>
  <c r="BN58" i="38"/>
  <c r="CD58" i="38"/>
  <c r="DJ58" i="38"/>
  <c r="DZ58" i="38"/>
  <c r="FF58" i="38"/>
  <c r="FV58" i="38"/>
  <c r="GL58" i="38"/>
  <c r="HB58" i="38"/>
  <c r="HR58" i="38"/>
  <c r="IH58" i="38"/>
  <c r="IQ73" i="38"/>
  <c r="IM73" i="38"/>
  <c r="II73" i="38"/>
  <c r="IE73" i="38"/>
  <c r="IA73" i="38"/>
  <c r="HW73" i="38"/>
  <c r="HS73" i="38"/>
  <c r="HO73" i="38"/>
  <c r="HK73" i="38"/>
  <c r="HG73" i="38"/>
  <c r="HC73" i="38"/>
  <c r="GY73" i="38"/>
  <c r="GU73" i="38"/>
  <c r="GQ73" i="38"/>
  <c r="GM73" i="38"/>
  <c r="GI73" i="38"/>
  <c r="GE73" i="38"/>
  <c r="GA73" i="38"/>
  <c r="FW73" i="38"/>
  <c r="FS73" i="38"/>
  <c r="FO73" i="38"/>
  <c r="FK73" i="38"/>
  <c r="FG73" i="38"/>
  <c r="FC73" i="38"/>
  <c r="EY73" i="38"/>
  <c r="EU73" i="38"/>
  <c r="EQ73" i="38"/>
  <c r="EM73" i="38"/>
  <c r="EI73" i="38"/>
  <c r="EE73" i="38"/>
  <c r="EA73" i="38"/>
  <c r="DW73" i="38"/>
  <c r="DS73" i="38"/>
  <c r="DO73" i="38"/>
  <c r="DK73" i="38"/>
  <c r="DG73" i="38"/>
  <c r="DC73" i="38"/>
  <c r="CY73" i="38"/>
  <c r="CU73" i="38"/>
  <c r="CQ73" i="38"/>
  <c r="CM73" i="38"/>
  <c r="CI73" i="38"/>
  <c r="CE73" i="38"/>
  <c r="CA73" i="38"/>
  <c r="BW73" i="38"/>
  <c r="BS73" i="38"/>
  <c r="BO73" i="38"/>
  <c r="BK73" i="38"/>
  <c r="BG73" i="38"/>
  <c r="BC73" i="38"/>
  <c r="AY73" i="38"/>
  <c r="AU73" i="38"/>
  <c r="AQ73" i="38"/>
  <c r="AM73" i="38"/>
  <c r="AI73" i="38"/>
  <c r="AE73" i="38"/>
  <c r="AA73" i="38"/>
  <c r="W73" i="38"/>
  <c r="S73" i="38"/>
  <c r="O73" i="38"/>
  <c r="K73" i="38"/>
  <c r="G73" i="38"/>
  <c r="IL73" i="38"/>
  <c r="IG73" i="38"/>
  <c r="IB73" i="38"/>
  <c r="HV73" i="38"/>
  <c r="HQ73" i="38"/>
  <c r="HL73" i="38"/>
  <c r="HF73" i="38"/>
  <c r="HA73" i="38"/>
  <c r="GV73" i="38"/>
  <c r="GP73" i="38"/>
  <c r="GK73" i="38"/>
  <c r="GF73" i="38"/>
  <c r="FZ73" i="38"/>
  <c r="FU73" i="38"/>
  <c r="FP73" i="38"/>
  <c r="FJ73" i="38"/>
  <c r="FE73" i="38"/>
  <c r="EZ73" i="38"/>
  <c r="ET73" i="38"/>
  <c r="EO73" i="38"/>
  <c r="EJ73" i="38"/>
  <c r="ED73" i="38"/>
  <c r="DY73" i="38"/>
  <c r="DT73" i="38"/>
  <c r="DN73" i="38"/>
  <c r="DI73" i="38"/>
  <c r="DD73" i="38"/>
  <c r="CX73" i="38"/>
  <c r="CS73" i="38"/>
  <c r="CN73" i="38"/>
  <c r="CH73" i="38"/>
  <c r="CC73" i="38"/>
  <c r="BX73" i="38"/>
  <c r="BR73" i="38"/>
  <c r="BM73" i="38"/>
  <c r="BH73" i="38"/>
  <c r="BB73" i="38"/>
  <c r="AW73" i="38"/>
  <c r="AR73" i="38"/>
  <c r="AL73" i="38"/>
  <c r="AG73" i="38"/>
  <c r="AB73" i="38"/>
  <c r="V73" i="38"/>
  <c r="Q73" i="38"/>
  <c r="L73" i="38"/>
  <c r="IP73" i="38"/>
  <c r="IK73" i="38"/>
  <c r="IF73" i="38"/>
  <c r="HZ73" i="38"/>
  <c r="HU73" i="38"/>
  <c r="HP73" i="38"/>
  <c r="HJ73" i="38"/>
  <c r="HE73" i="38"/>
  <c r="GZ73" i="38"/>
  <c r="GT73" i="38"/>
  <c r="GO73" i="38"/>
  <c r="GJ73" i="38"/>
  <c r="GD73" i="38"/>
  <c r="FY73" i="38"/>
  <c r="FT73" i="38"/>
  <c r="FN73" i="38"/>
  <c r="FI73" i="38"/>
  <c r="FD73" i="38"/>
  <c r="EX73" i="38"/>
  <c r="ES73" i="38"/>
  <c r="EN73" i="38"/>
  <c r="EH73" i="38"/>
  <c r="EC73" i="38"/>
  <c r="DX73" i="38"/>
  <c r="DR73" i="38"/>
  <c r="DM73" i="38"/>
  <c r="DH73" i="38"/>
  <c r="DB73" i="38"/>
  <c r="CW73" i="38"/>
  <c r="CR73" i="38"/>
  <c r="CL73" i="38"/>
  <c r="CG73" i="38"/>
  <c r="CB73" i="38"/>
  <c r="BV73" i="38"/>
  <c r="BQ73" i="38"/>
  <c r="BL73" i="38"/>
  <c r="BF73" i="38"/>
  <c r="BA73" i="38"/>
  <c r="AV73" i="38"/>
  <c r="AP73" i="38"/>
  <c r="AK73" i="38"/>
  <c r="AF73" i="38"/>
  <c r="Z73" i="38"/>
  <c r="U73" i="38"/>
  <c r="P73" i="38"/>
  <c r="J73" i="38"/>
  <c r="IN73" i="38"/>
  <c r="IH73" i="38"/>
  <c r="IC73" i="38"/>
  <c r="HX73" i="38"/>
  <c r="HR73" i="38"/>
  <c r="HM73" i="38"/>
  <c r="HH73" i="38"/>
  <c r="HB73" i="38"/>
  <c r="GW73" i="38"/>
  <c r="GR73" i="38"/>
  <c r="GL73" i="38"/>
  <c r="GG73" i="38"/>
  <c r="GB73" i="38"/>
  <c r="FV73" i="38"/>
  <c r="FQ73" i="38"/>
  <c r="FL73" i="38"/>
  <c r="FF73" i="38"/>
  <c r="FA73" i="38"/>
  <c r="EV73" i="38"/>
  <c r="EP73" i="38"/>
  <c r="EK73" i="38"/>
  <c r="EF73" i="38"/>
  <c r="DZ73" i="38"/>
  <c r="DU73" i="38"/>
  <c r="DP73" i="38"/>
  <c r="DJ73" i="38"/>
  <c r="DE73" i="38"/>
  <c r="CZ73" i="38"/>
  <c r="CT73" i="38"/>
  <c r="CO73" i="38"/>
  <c r="CJ73" i="38"/>
  <c r="CD73" i="38"/>
  <c r="BY73" i="38"/>
  <c r="BT73" i="38"/>
  <c r="BN73" i="38"/>
  <c r="BI73" i="38"/>
  <c r="BD73" i="38"/>
  <c r="AX73" i="38"/>
  <c r="AS73" i="38"/>
  <c r="AN73" i="38"/>
  <c r="AH73" i="38"/>
  <c r="AC73" i="38"/>
  <c r="X73" i="38"/>
  <c r="R73" i="38"/>
  <c r="M73" i="38"/>
  <c r="H73" i="38"/>
  <c r="HY73" i="38"/>
  <c r="HD73" i="38"/>
  <c r="GH73" i="38"/>
  <c r="FM73" i="38"/>
  <c r="ER73" i="38"/>
  <c r="DV73" i="38"/>
  <c r="DA73" i="38"/>
  <c r="CF73" i="38"/>
  <c r="BJ73" i="38"/>
  <c r="AO73" i="38"/>
  <c r="T73" i="38"/>
  <c r="IO73" i="38"/>
  <c r="HT73" i="38"/>
  <c r="GX73" i="38"/>
  <c r="GC73" i="38"/>
  <c r="FH73" i="38"/>
  <c r="EL73" i="38"/>
  <c r="DQ73" i="38"/>
  <c r="CV73" i="38"/>
  <c r="BZ73" i="38"/>
  <c r="BE73" i="38"/>
  <c r="AJ73" i="38"/>
  <c r="N73" i="38"/>
  <c r="IJ73" i="38"/>
  <c r="HN73" i="38"/>
  <c r="GS73" i="38"/>
  <c r="FX73" i="38"/>
  <c r="FB73" i="38"/>
  <c r="EG73" i="38"/>
  <c r="DL73" i="38"/>
  <c r="CP73" i="38"/>
  <c r="BU73" i="38"/>
  <c r="AZ73" i="38"/>
  <c r="AD73" i="38"/>
  <c r="I73" i="38"/>
  <c r="FR73" i="38"/>
  <c r="CK73" i="38"/>
  <c r="ID73" i="38"/>
  <c r="EW73" i="38"/>
  <c r="BP73" i="38"/>
  <c r="HI73" i="38"/>
  <c r="EB73" i="38"/>
  <c r="AT73" i="38"/>
  <c r="GN73" i="38"/>
  <c r="DF73" i="38"/>
  <c r="Y73" i="38"/>
  <c r="L53" i="38"/>
  <c r="Q53" i="38"/>
  <c r="V53" i="38"/>
  <c r="AB53" i="38"/>
  <c r="AG53" i="38"/>
  <c r="AL53" i="38"/>
  <c r="AR53" i="38"/>
  <c r="AW53" i="38"/>
  <c r="BB53" i="38"/>
  <c r="BH53" i="38"/>
  <c r="BM53" i="38"/>
  <c r="BR53" i="38"/>
  <c r="BX53" i="38"/>
  <c r="CC53" i="38"/>
  <c r="CH53" i="38"/>
  <c r="CN53" i="38"/>
  <c r="CS53" i="38"/>
  <c r="CX53" i="38"/>
  <c r="DD53" i="38"/>
  <c r="DI53" i="38"/>
  <c r="DN53" i="38"/>
  <c r="DT53" i="38"/>
  <c r="DY53" i="38"/>
  <c r="ED53" i="38"/>
  <c r="EJ53" i="38"/>
  <c r="EO53" i="38"/>
  <c r="ET53" i="38"/>
  <c r="EZ53" i="38"/>
  <c r="FE53" i="38"/>
  <c r="FJ53" i="38"/>
  <c r="FP53" i="38"/>
  <c r="FU53" i="38"/>
  <c r="FZ53" i="38"/>
  <c r="GF53" i="38"/>
  <c r="GK53" i="38"/>
  <c r="GP53" i="38"/>
  <c r="GV53" i="38"/>
  <c r="HA53" i="38"/>
  <c r="HF53" i="38"/>
  <c r="HL53" i="38"/>
  <c r="HQ53" i="38"/>
  <c r="HV53" i="38"/>
  <c r="IB53" i="38"/>
  <c r="IG53" i="38"/>
  <c r="IL53" i="38"/>
  <c r="I54" i="38"/>
  <c r="N54" i="38"/>
  <c r="T54" i="38"/>
  <c r="Y54" i="38"/>
  <c r="AD54" i="38"/>
  <c r="AJ54" i="38"/>
  <c r="AT54" i="38"/>
  <c r="AZ54" i="38"/>
  <c r="BE54" i="38"/>
  <c r="BJ54" i="38"/>
  <c r="BP54" i="38"/>
  <c r="BU54" i="38"/>
  <c r="BZ54" i="38"/>
  <c r="CF54" i="38"/>
  <c r="CK54" i="38"/>
  <c r="CP54" i="38"/>
  <c r="CV54" i="38"/>
  <c r="DA54" i="38"/>
  <c r="DF54" i="38"/>
  <c r="DL54" i="38"/>
  <c r="DQ54" i="38"/>
  <c r="DV54" i="38"/>
  <c r="EB54" i="38"/>
  <c r="EH54" i="38"/>
  <c r="EP54" i="38"/>
  <c r="EX54" i="38"/>
  <c r="FF54" i="38"/>
  <c r="FN54" i="38"/>
  <c r="FV54" i="38"/>
  <c r="GD54" i="38"/>
  <c r="GL54" i="38"/>
  <c r="GT54" i="38"/>
  <c r="HB54" i="38"/>
  <c r="HJ54" i="38"/>
  <c r="HR54" i="38"/>
  <c r="HZ54" i="38"/>
  <c r="IH54" i="38"/>
  <c r="IP54" i="38"/>
  <c r="J55" i="38"/>
  <c r="R55" i="38"/>
  <c r="Z55" i="38"/>
  <c r="AH55" i="38"/>
  <c r="AP55" i="38"/>
  <c r="AX55" i="38"/>
  <c r="BF55" i="38"/>
  <c r="BN55" i="38"/>
  <c r="BV55" i="38"/>
  <c r="CD55" i="38"/>
  <c r="CL55" i="38"/>
  <c r="CT55" i="38"/>
  <c r="DB55" i="38"/>
  <c r="DJ55" i="38"/>
  <c r="DR55" i="38"/>
  <c r="DZ55" i="38"/>
  <c r="EH55" i="38"/>
  <c r="EP55" i="38"/>
  <c r="EX55" i="38"/>
  <c r="FF55" i="38"/>
  <c r="FN55" i="38"/>
  <c r="FV55" i="38"/>
  <c r="GD55" i="38"/>
  <c r="GL55" i="38"/>
  <c r="GT55" i="38"/>
  <c r="HB55" i="38"/>
  <c r="HJ55" i="38"/>
  <c r="HR55" i="38"/>
  <c r="HZ55" i="38"/>
  <c r="IH55" i="38"/>
  <c r="N58" i="38"/>
  <c r="AD58" i="38"/>
  <c r="AT58" i="38"/>
  <c r="BJ58" i="38"/>
  <c r="BZ58" i="38"/>
  <c r="CP58" i="38"/>
  <c r="DF58" i="38"/>
  <c r="DV58" i="38"/>
  <c r="EL58" i="38"/>
  <c r="FB58" i="38"/>
  <c r="FR58" i="38"/>
  <c r="GH58" i="38"/>
  <c r="GX58" i="38"/>
  <c r="HN58" i="38"/>
  <c r="ID58" i="38"/>
  <c r="IO59" i="38"/>
  <c r="IK59" i="38"/>
  <c r="IG59" i="38"/>
  <c r="IC59" i="38"/>
  <c r="HY59" i="38"/>
  <c r="HU59" i="38"/>
  <c r="HQ59" i="38"/>
  <c r="HM59" i="38"/>
  <c r="HI59" i="38"/>
  <c r="HE59" i="38"/>
  <c r="HA59" i="38"/>
  <c r="GW59" i="38"/>
  <c r="GS59" i="38"/>
  <c r="GO59" i="38"/>
  <c r="GK59" i="38"/>
  <c r="GG59" i="38"/>
  <c r="GC59" i="38"/>
  <c r="FY59" i="38"/>
  <c r="FU59" i="38"/>
  <c r="FQ59" i="38"/>
  <c r="FM59" i="38"/>
  <c r="FI59" i="38"/>
  <c r="FE59" i="38"/>
  <c r="FA59" i="38"/>
  <c r="EW59" i="38"/>
  <c r="ES59" i="38"/>
  <c r="EO59" i="38"/>
  <c r="EK59" i="38"/>
  <c r="EG59" i="38"/>
  <c r="EC59" i="38"/>
  <c r="DY59" i="38"/>
  <c r="DU59" i="38"/>
  <c r="DQ59" i="38"/>
  <c r="DM59" i="38"/>
  <c r="DI59" i="38"/>
  <c r="DE59" i="38"/>
  <c r="DA59" i="38"/>
  <c r="CW59" i="38"/>
  <c r="CS59" i="38"/>
  <c r="CO59" i="38"/>
  <c r="CK59" i="38"/>
  <c r="CG59" i="38"/>
  <c r="CC59" i="38"/>
  <c r="BY59" i="38"/>
  <c r="BU59" i="38"/>
  <c r="BQ59" i="38"/>
  <c r="BM59" i="38"/>
  <c r="BI59" i="38"/>
  <c r="BE59" i="38"/>
  <c r="BA59" i="38"/>
  <c r="AW59" i="38"/>
  <c r="AS59" i="38"/>
  <c r="AO59" i="38"/>
  <c r="AK59" i="38"/>
  <c r="AG59" i="38"/>
  <c r="AC59" i="38"/>
  <c r="Y59" i="38"/>
  <c r="U59" i="38"/>
  <c r="Q59" i="38"/>
  <c r="M59" i="38"/>
  <c r="I59" i="38"/>
  <c r="IN59" i="38"/>
  <c r="IJ59" i="38"/>
  <c r="IF59" i="38"/>
  <c r="IB59" i="38"/>
  <c r="HX59" i="38"/>
  <c r="HT59" i="38"/>
  <c r="HP59" i="38"/>
  <c r="HL59" i="38"/>
  <c r="HH59" i="38"/>
  <c r="HD59" i="38"/>
  <c r="GZ59" i="38"/>
  <c r="GV59" i="38"/>
  <c r="GR59" i="38"/>
  <c r="GN59" i="38"/>
  <c r="GJ59" i="38"/>
  <c r="GF59" i="38"/>
  <c r="GB59" i="38"/>
  <c r="FX59" i="38"/>
  <c r="FT59" i="38"/>
  <c r="FP59" i="38"/>
  <c r="FL59" i="38"/>
  <c r="FH59" i="38"/>
  <c r="FD59" i="38"/>
  <c r="EZ59" i="38"/>
  <c r="EV59" i="38"/>
  <c r="ER59" i="38"/>
  <c r="EN59" i="38"/>
  <c r="EJ59" i="38"/>
  <c r="EF59" i="38"/>
  <c r="EB59" i="38"/>
  <c r="DX59" i="38"/>
  <c r="DT59" i="38"/>
  <c r="DP59" i="38"/>
  <c r="DL59" i="38"/>
  <c r="DH59" i="38"/>
  <c r="DD59" i="38"/>
  <c r="CZ59" i="38"/>
  <c r="CV59" i="38"/>
  <c r="CR59" i="38"/>
  <c r="CN59" i="38"/>
  <c r="CJ59" i="38"/>
  <c r="CF59" i="38"/>
  <c r="CB59" i="38"/>
  <c r="BX59" i="38"/>
  <c r="BT59" i="38"/>
  <c r="BP59" i="38"/>
  <c r="BL59" i="38"/>
  <c r="BH59" i="38"/>
  <c r="BD59" i="38"/>
  <c r="AZ59" i="38"/>
  <c r="AV59" i="38"/>
  <c r="AR59" i="38"/>
  <c r="AN59" i="38"/>
  <c r="AJ59" i="38"/>
  <c r="AF59" i="38"/>
  <c r="AB59" i="38"/>
  <c r="X59" i="38"/>
  <c r="T59" i="38"/>
  <c r="P59" i="38"/>
  <c r="L59" i="38"/>
  <c r="H59" i="38"/>
  <c r="IQ59" i="38"/>
  <c r="IM59" i="38"/>
  <c r="II59" i="38"/>
  <c r="IE59" i="38"/>
  <c r="IA59" i="38"/>
  <c r="HW59" i="38"/>
  <c r="HS59" i="38"/>
  <c r="HO59" i="38"/>
  <c r="HK59" i="38"/>
  <c r="HG59" i="38"/>
  <c r="HC59" i="38"/>
  <c r="GY59" i="38"/>
  <c r="GU59" i="38"/>
  <c r="GQ59" i="38"/>
  <c r="GM59" i="38"/>
  <c r="GI59" i="38"/>
  <c r="GE59" i="38"/>
  <c r="GA59" i="38"/>
  <c r="FW59" i="38"/>
  <c r="FS59" i="38"/>
  <c r="FO59" i="38"/>
  <c r="FK59" i="38"/>
  <c r="FG59" i="38"/>
  <c r="FC59" i="38"/>
  <c r="EY59" i="38"/>
  <c r="EU59" i="38"/>
  <c r="EQ59" i="38"/>
  <c r="EM59" i="38"/>
  <c r="EI59" i="38"/>
  <c r="EE59" i="38"/>
  <c r="EA59" i="38"/>
  <c r="DW59" i="38"/>
  <c r="DS59" i="38"/>
  <c r="DO59" i="38"/>
  <c r="DK59" i="38"/>
  <c r="DG59" i="38"/>
  <c r="DC59" i="38"/>
  <c r="CY59" i="38"/>
  <c r="CU59" i="38"/>
  <c r="CQ59" i="38"/>
  <c r="CM59" i="38"/>
  <c r="CI59" i="38"/>
  <c r="CE59" i="38"/>
  <c r="CA59" i="38"/>
  <c r="BW59" i="38"/>
  <c r="BS59" i="38"/>
  <c r="BO59" i="38"/>
  <c r="BK59" i="38"/>
  <c r="BG59" i="38"/>
  <c r="BC59" i="38"/>
  <c r="AY59" i="38"/>
  <c r="AU59" i="38"/>
  <c r="AQ59" i="38"/>
  <c r="AM59" i="38"/>
  <c r="AI59" i="38"/>
  <c r="AE59" i="38"/>
  <c r="AA59" i="38"/>
  <c r="W59" i="38"/>
  <c r="S59" i="38"/>
  <c r="O59" i="38"/>
  <c r="K59" i="38"/>
  <c r="G59" i="38"/>
  <c r="EO71" i="38"/>
  <c r="EI71" i="38"/>
  <c r="ED71" i="38"/>
  <c r="DY71" i="38"/>
  <c r="DS71" i="38"/>
  <c r="DN71" i="38"/>
  <c r="DI71" i="38"/>
  <c r="DC71" i="38"/>
  <c r="CX71" i="38"/>
  <c r="CS71" i="38"/>
  <c r="CM71" i="38"/>
  <c r="CH71" i="38"/>
  <c r="CC71" i="38"/>
  <c r="BW71" i="38"/>
  <c r="BR71" i="38"/>
  <c r="BM71" i="38"/>
  <c r="BG71" i="38"/>
  <c r="BB71" i="38"/>
  <c r="AW71" i="38"/>
  <c r="AQ71" i="38"/>
  <c r="AL71" i="38"/>
  <c r="AG71" i="38"/>
  <c r="AA71" i="38"/>
  <c r="V71" i="38"/>
  <c r="Q71" i="38"/>
  <c r="K71" i="38"/>
  <c r="IP71" i="38"/>
  <c r="IK71" i="38"/>
  <c r="IE71" i="38"/>
  <c r="HZ71" i="38"/>
  <c r="HU71" i="38"/>
  <c r="HO71" i="38"/>
  <c r="HJ71" i="38"/>
  <c r="HE71" i="38"/>
  <c r="GY71" i="38"/>
  <c r="GT71" i="38"/>
  <c r="GO71" i="38"/>
  <c r="GI71" i="38"/>
  <c r="GD71" i="38"/>
  <c r="FY71" i="38"/>
  <c r="FS71" i="38"/>
  <c r="FN71" i="38"/>
  <c r="FI71" i="38"/>
  <c r="FC71" i="38"/>
  <c r="EX71" i="38"/>
  <c r="ES71" i="38"/>
  <c r="EM71" i="38"/>
  <c r="EH71" i="38"/>
  <c r="EC71" i="38"/>
  <c r="DW71" i="38"/>
  <c r="DR71" i="38"/>
  <c r="DM71" i="38"/>
  <c r="DG71" i="38"/>
  <c r="DB71" i="38"/>
  <c r="CW71" i="38"/>
  <c r="CQ71" i="38"/>
  <c r="CL71" i="38"/>
  <c r="CG71" i="38"/>
  <c r="CA71" i="38"/>
  <c r="BV71" i="38"/>
  <c r="BQ71" i="38"/>
  <c r="BK71" i="38"/>
  <c r="BF71" i="38"/>
  <c r="BA71" i="38"/>
  <c r="AU71" i="38"/>
  <c r="AP71" i="38"/>
  <c r="AK71" i="38"/>
  <c r="AE71" i="38"/>
  <c r="Z71" i="38"/>
  <c r="U71" i="38"/>
  <c r="O71" i="38"/>
  <c r="J71" i="38"/>
  <c r="IO71" i="38"/>
  <c r="II71" i="38"/>
  <c r="ID71" i="38"/>
  <c r="HY71" i="38"/>
  <c r="HS71" i="38"/>
  <c r="HN71" i="38"/>
  <c r="HI71" i="38"/>
  <c r="HC71" i="38"/>
  <c r="GX71" i="38"/>
  <c r="GS71" i="38"/>
  <c r="GM71" i="38"/>
  <c r="GH71" i="38"/>
  <c r="GC71" i="38"/>
  <c r="FW71" i="38"/>
  <c r="FR71" i="38"/>
  <c r="FM71" i="38"/>
  <c r="FG71" i="38"/>
  <c r="FB71" i="38"/>
  <c r="EW71" i="38"/>
  <c r="EQ71" i="38"/>
  <c r="EL71" i="38"/>
  <c r="EG71" i="38"/>
  <c r="EA71" i="38"/>
  <c r="DV71" i="38"/>
  <c r="DQ71" i="38"/>
  <c r="DK71" i="38"/>
  <c r="DF71" i="38"/>
  <c r="DA71" i="38"/>
  <c r="CU71" i="38"/>
  <c r="CP71" i="38"/>
  <c r="CK71" i="38"/>
  <c r="CE71" i="38"/>
  <c r="BZ71" i="38"/>
  <c r="BU71" i="38"/>
  <c r="BO71" i="38"/>
  <c r="BJ71" i="38"/>
  <c r="BE71" i="38"/>
  <c r="AY71" i="38"/>
  <c r="AT71" i="38"/>
  <c r="AO71" i="38"/>
  <c r="AI71" i="38"/>
  <c r="AD71" i="38"/>
  <c r="Y71" i="38"/>
  <c r="S71" i="38"/>
  <c r="N71" i="38"/>
  <c r="I71" i="38"/>
  <c r="IM71" i="38"/>
  <c r="HR71" i="38"/>
  <c r="GW71" i="38"/>
  <c r="GA71" i="38"/>
  <c r="FF71" i="38"/>
  <c r="EK71" i="38"/>
  <c r="DO71" i="38"/>
  <c r="CT71" i="38"/>
  <c r="BY71" i="38"/>
  <c r="BC71" i="38"/>
  <c r="AH71" i="38"/>
  <c r="M71" i="38"/>
  <c r="IH71" i="38"/>
  <c r="HM71" i="38"/>
  <c r="GQ71" i="38"/>
  <c r="FV71" i="38"/>
  <c r="FA71" i="38"/>
  <c r="EE71" i="38"/>
  <c r="DJ71" i="38"/>
  <c r="CO71" i="38"/>
  <c r="BS71" i="38"/>
  <c r="AX71" i="38"/>
  <c r="AC71" i="38"/>
  <c r="G71" i="38"/>
  <c r="IC71" i="38"/>
  <c r="HG71" i="38"/>
  <c r="GL71" i="38"/>
  <c r="FQ71" i="38"/>
  <c r="EU71" i="38"/>
  <c r="DZ71" i="38"/>
  <c r="DE71" i="38"/>
  <c r="CI71" i="38"/>
  <c r="BN71" i="38"/>
  <c r="AS71" i="38"/>
  <c r="W71" i="38"/>
  <c r="HW71" i="38"/>
  <c r="EP71" i="38"/>
  <c r="BI71" i="38"/>
  <c r="HB71" i="38"/>
  <c r="DU71" i="38"/>
  <c r="AM71" i="38"/>
  <c r="GG71" i="38"/>
  <c r="CY71" i="38"/>
  <c r="R71" i="38"/>
  <c r="M69" i="38"/>
  <c r="W69" i="38"/>
  <c r="AH69" i="38"/>
  <c r="AS69" i="38"/>
  <c r="BC69" i="38"/>
  <c r="BN69" i="38"/>
  <c r="BY69" i="38"/>
  <c r="CI69" i="38"/>
  <c r="CT69" i="38"/>
  <c r="DE69" i="38"/>
  <c r="DO69" i="38"/>
  <c r="DZ69" i="38"/>
  <c r="EK69" i="38"/>
  <c r="EU69" i="38"/>
  <c r="FF69" i="38"/>
  <c r="FQ69" i="38"/>
  <c r="GA69" i="38"/>
  <c r="GL69" i="38"/>
  <c r="GW69" i="38"/>
  <c r="HG69" i="38"/>
  <c r="HR69" i="38"/>
  <c r="IC69" i="38"/>
  <c r="IQ69" i="38"/>
  <c r="IL69" i="38"/>
  <c r="IG69" i="38"/>
  <c r="IA69" i="38"/>
  <c r="HV69" i="38"/>
  <c r="HQ69" i="38"/>
  <c r="HK69" i="38"/>
  <c r="HF69" i="38"/>
  <c r="HA69" i="38"/>
  <c r="GU69" i="38"/>
  <c r="GP69" i="38"/>
  <c r="GK69" i="38"/>
  <c r="GE69" i="38"/>
  <c r="FZ69" i="38"/>
  <c r="FU69" i="38"/>
  <c r="FO69" i="38"/>
  <c r="FJ69" i="38"/>
  <c r="FE69" i="38"/>
  <c r="EY69" i="38"/>
  <c r="ET69" i="38"/>
  <c r="EO69" i="38"/>
  <c r="EI69" i="38"/>
  <c r="ED69" i="38"/>
  <c r="DY69" i="38"/>
  <c r="DS69" i="38"/>
  <c r="DN69" i="38"/>
  <c r="DI69" i="38"/>
  <c r="DC69" i="38"/>
  <c r="CX69" i="38"/>
  <c r="CS69" i="38"/>
  <c r="CM69" i="38"/>
  <c r="CH69" i="38"/>
  <c r="CC69" i="38"/>
  <c r="BW69" i="38"/>
  <c r="BR69" i="38"/>
  <c r="BM69" i="38"/>
  <c r="BG69" i="38"/>
  <c r="BB69" i="38"/>
  <c r="AW69" i="38"/>
  <c r="AQ69" i="38"/>
  <c r="AL69" i="38"/>
  <c r="AG69" i="38"/>
  <c r="AA69" i="38"/>
  <c r="V69" i="38"/>
  <c r="Q69" i="38"/>
  <c r="K69" i="38"/>
  <c r="IP69" i="38"/>
  <c r="IO69" i="38"/>
  <c r="II69" i="38"/>
  <c r="ID69" i="38"/>
  <c r="HY69" i="38"/>
  <c r="HS69" i="38"/>
  <c r="HN69" i="38"/>
  <c r="HI69" i="38"/>
  <c r="HC69" i="38"/>
  <c r="GX69" i="38"/>
  <c r="GS69" i="38"/>
  <c r="GM69" i="38"/>
  <c r="GH69" i="38"/>
  <c r="GC69" i="38"/>
  <c r="FW69" i="38"/>
  <c r="FR69" i="38"/>
  <c r="FM69" i="38"/>
  <c r="FG69" i="38"/>
  <c r="FB69" i="38"/>
  <c r="EW69" i="38"/>
  <c r="EQ69" i="38"/>
  <c r="EL69" i="38"/>
  <c r="EG69" i="38"/>
  <c r="EA69" i="38"/>
  <c r="DV69" i="38"/>
  <c r="DQ69" i="38"/>
  <c r="DK69" i="38"/>
  <c r="DF69" i="38"/>
  <c r="DA69" i="38"/>
  <c r="CU69" i="38"/>
  <c r="CP69" i="38"/>
  <c r="CK69" i="38"/>
  <c r="CE69" i="38"/>
  <c r="BZ69" i="38"/>
  <c r="BU69" i="38"/>
  <c r="BO69" i="38"/>
  <c r="BJ69" i="38"/>
  <c r="BE69" i="38"/>
  <c r="AY69" i="38"/>
  <c r="AT69" i="38"/>
  <c r="AO69" i="38"/>
  <c r="AI69" i="38"/>
  <c r="AD69" i="38"/>
  <c r="Y69" i="38"/>
  <c r="S69" i="38"/>
  <c r="N69" i="38"/>
  <c r="I69" i="38"/>
  <c r="HB69" i="38"/>
  <c r="HM69" i="38"/>
  <c r="HW69" i="38"/>
  <c r="IH69" i="38"/>
  <c r="IN69" i="38"/>
  <c r="IJ69" i="38"/>
  <c r="IF69" i="38"/>
  <c r="IB69" i="38"/>
  <c r="HX69" i="38"/>
  <c r="HT69" i="38"/>
  <c r="HP69" i="38"/>
  <c r="HL69" i="38"/>
  <c r="HH69" i="38"/>
  <c r="HD69" i="38"/>
  <c r="GZ69" i="38"/>
  <c r="GV69" i="38"/>
  <c r="GR69" i="38"/>
  <c r="GN69" i="38"/>
  <c r="GJ69" i="38"/>
  <c r="GF69" i="38"/>
  <c r="GB69" i="38"/>
  <c r="FX69" i="38"/>
  <c r="FT69" i="38"/>
  <c r="FP69" i="38"/>
  <c r="FL69" i="38"/>
  <c r="FH69" i="38"/>
  <c r="FD69" i="38"/>
  <c r="EZ69" i="38"/>
  <c r="EV69" i="38"/>
  <c r="ER69" i="38"/>
  <c r="EN69" i="38"/>
  <c r="EJ69" i="38"/>
  <c r="EF69" i="38"/>
  <c r="EB69" i="38"/>
  <c r="DX69" i="38"/>
  <c r="DT69" i="38"/>
  <c r="DP69" i="38"/>
  <c r="DL69" i="38"/>
  <c r="DH69" i="38"/>
  <c r="DD69" i="38"/>
  <c r="CZ69" i="38"/>
  <c r="CV69" i="38"/>
  <c r="CR69" i="38"/>
  <c r="CN69" i="38"/>
  <c r="CJ69" i="38"/>
  <c r="CF69" i="38"/>
  <c r="CB69" i="38"/>
  <c r="BX69" i="38"/>
  <c r="BT69" i="38"/>
  <c r="BP69" i="38"/>
  <c r="BL69" i="38"/>
  <c r="BH69" i="38"/>
  <c r="BD69" i="38"/>
  <c r="AZ69" i="38"/>
  <c r="AV69" i="38"/>
  <c r="AR69" i="38"/>
  <c r="AN69" i="38"/>
  <c r="AJ69" i="38"/>
  <c r="AF69" i="38"/>
  <c r="AB69" i="38"/>
  <c r="X69" i="38"/>
  <c r="T69" i="38"/>
  <c r="P69" i="38"/>
  <c r="L69" i="38"/>
  <c r="H69" i="38"/>
  <c r="BR70" i="38"/>
  <c r="BW70" i="38"/>
  <c r="CC70" i="38"/>
  <c r="CH70" i="38"/>
  <c r="CM70" i="38"/>
  <c r="CS70" i="38"/>
  <c r="CX70" i="38"/>
  <c r="DC70" i="38"/>
  <c r="DI70" i="38"/>
  <c r="DN70" i="38"/>
  <c r="DS70" i="38"/>
  <c r="DY70" i="38"/>
  <c r="ED70" i="38"/>
  <c r="EI70" i="38"/>
  <c r="EO70" i="38"/>
  <c r="ET70" i="38"/>
  <c r="EY70" i="38"/>
  <c r="FE70" i="38"/>
  <c r="FJ70" i="38"/>
  <c r="FO70" i="38"/>
  <c r="FU70" i="38"/>
  <c r="FZ70" i="38"/>
  <c r="GE70" i="38"/>
  <c r="GK70" i="38"/>
  <c r="GP70" i="38"/>
  <c r="GU70" i="38"/>
  <c r="HA70" i="38"/>
  <c r="HF70" i="38"/>
  <c r="HK70" i="38"/>
  <c r="HQ70" i="38"/>
  <c r="HV70" i="38"/>
  <c r="IA70" i="38"/>
  <c r="IG70" i="38"/>
  <c r="IL70" i="38"/>
  <c r="IN71" i="38"/>
  <c r="IJ71" i="38"/>
  <c r="IF71" i="38"/>
  <c r="IB71" i="38"/>
  <c r="HX71" i="38"/>
  <c r="HT71" i="38"/>
  <c r="HP71" i="38"/>
  <c r="HL71" i="38"/>
  <c r="HH71" i="38"/>
  <c r="HD71" i="38"/>
  <c r="GZ71" i="38"/>
  <c r="GV71" i="38"/>
  <c r="GR71" i="38"/>
  <c r="GN71" i="38"/>
  <c r="GJ71" i="38"/>
  <c r="GF71" i="38"/>
  <c r="GB71" i="38"/>
  <c r="FX71" i="38"/>
  <c r="FT71" i="38"/>
  <c r="FP71" i="38"/>
  <c r="FL71" i="38"/>
  <c r="FH71" i="38"/>
  <c r="FD71" i="38"/>
  <c r="EZ71" i="38"/>
  <c r="EV71" i="38"/>
  <c r="ER71" i="38"/>
  <c r="EN71" i="38"/>
  <c r="EJ71" i="38"/>
  <c r="EF71" i="38"/>
  <c r="EB71" i="38"/>
  <c r="DX71" i="38"/>
  <c r="DT71" i="38"/>
  <c r="DP71" i="38"/>
  <c r="DL71" i="38"/>
  <c r="DH71" i="38"/>
  <c r="DD71" i="38"/>
  <c r="CZ71" i="38"/>
  <c r="CV71" i="38"/>
  <c r="CR71" i="38"/>
  <c r="CN71" i="38"/>
  <c r="CJ71" i="38"/>
  <c r="CF71" i="38"/>
  <c r="CB71" i="38"/>
  <c r="BX71" i="38"/>
  <c r="BT71" i="38"/>
  <c r="BP71" i="38"/>
  <c r="BL71" i="38"/>
  <c r="BH71" i="38"/>
  <c r="BD71" i="38"/>
  <c r="AZ71" i="38"/>
  <c r="AV71" i="38"/>
  <c r="AR71" i="38"/>
  <c r="AN71" i="38"/>
  <c r="AJ71" i="38"/>
  <c r="AF71" i="38"/>
  <c r="AB71" i="38"/>
  <c r="X71" i="38"/>
  <c r="T71" i="38"/>
  <c r="P71" i="38"/>
  <c r="L71" i="38"/>
  <c r="H71" i="38"/>
  <c r="GC70" i="38"/>
  <c r="GH70" i="38"/>
  <c r="GM70" i="38"/>
  <c r="GS70" i="38"/>
  <c r="GX70" i="38"/>
  <c r="HC70" i="38"/>
  <c r="HI70" i="38"/>
  <c r="HN70" i="38"/>
  <c r="HS70" i="38"/>
  <c r="HY70" i="38"/>
  <c r="ID70" i="38"/>
  <c r="II70" i="38"/>
  <c r="IN70" i="38"/>
  <c r="IJ70" i="38"/>
  <c r="IF70" i="38"/>
  <c r="IB70" i="38"/>
  <c r="HX70" i="38"/>
  <c r="HT70" i="38"/>
  <c r="HP70" i="38"/>
  <c r="HL70" i="38"/>
  <c r="HH70" i="38"/>
  <c r="HD70" i="38"/>
  <c r="GZ70" i="38"/>
  <c r="GV70" i="38"/>
  <c r="GR70" i="38"/>
  <c r="GN70" i="38"/>
  <c r="GJ70" i="38"/>
  <c r="GF70" i="38"/>
  <c r="GB70" i="38"/>
  <c r="FX70" i="38"/>
  <c r="FT70" i="38"/>
  <c r="FP70" i="38"/>
  <c r="FL70" i="38"/>
  <c r="FH70" i="38"/>
  <c r="FD70" i="38"/>
  <c r="EZ70" i="38"/>
  <c r="EV70" i="38"/>
  <c r="ER70" i="38"/>
  <c r="EN70" i="38"/>
  <c r="EJ70" i="38"/>
  <c r="EF70" i="38"/>
  <c r="EB70" i="38"/>
  <c r="DX70" i="38"/>
  <c r="DT70" i="38"/>
  <c r="DP70" i="38"/>
  <c r="DL70" i="38"/>
  <c r="DH70" i="38"/>
  <c r="DD70" i="38"/>
  <c r="CZ70" i="38"/>
  <c r="CV70" i="38"/>
  <c r="CR70" i="38"/>
  <c r="CN70" i="38"/>
  <c r="CJ70" i="38"/>
  <c r="CF70" i="38"/>
  <c r="CB70" i="38"/>
  <c r="BX70" i="38"/>
  <c r="BT70" i="38"/>
  <c r="BP70" i="38"/>
  <c r="BL70" i="38"/>
  <c r="BH70" i="38"/>
  <c r="BD70" i="38"/>
  <c r="AZ70" i="38"/>
  <c r="AV70" i="38"/>
  <c r="AR70" i="38"/>
  <c r="AN70" i="38"/>
  <c r="AJ70" i="38"/>
  <c r="AF70" i="38"/>
  <c r="AB70" i="38"/>
  <c r="X70" i="38"/>
  <c r="T70" i="38"/>
  <c r="P70" i="38"/>
  <c r="L70" i="38"/>
  <c r="H70" i="38"/>
  <c r="ET71" i="38"/>
  <c r="EY71" i="38"/>
  <c r="FE71" i="38"/>
  <c r="FJ71" i="38"/>
  <c r="FO71" i="38"/>
  <c r="FU71" i="38"/>
  <c r="FZ71" i="38"/>
  <c r="GE71" i="38"/>
  <c r="GK71" i="38"/>
  <c r="GP71" i="38"/>
  <c r="GU71" i="38"/>
  <c r="HA71" i="38"/>
  <c r="HF71" i="38"/>
  <c r="HK71" i="38"/>
  <c r="HQ71" i="38"/>
  <c r="HV71" i="38"/>
  <c r="IA71" i="38"/>
  <c r="IG71" i="38"/>
  <c r="IL71" i="38"/>
  <c r="IQ71" i="38"/>
  <c r="GD72" i="38"/>
  <c r="GH72" i="38"/>
  <c r="GL72" i="38"/>
  <c r="GP72" i="38"/>
  <c r="GT72" i="38"/>
  <c r="GZ72" i="38"/>
  <c r="HE72" i="38"/>
  <c r="HJ72" i="38"/>
  <c r="HP72" i="38"/>
  <c r="HU72" i="38"/>
  <c r="HZ72" i="38"/>
  <c r="IF72" i="38"/>
  <c r="IK72" i="38"/>
  <c r="IP72" i="38"/>
  <c r="IO76" i="38"/>
  <c r="IK76" i="38"/>
  <c r="IG76" i="38"/>
  <c r="IC76" i="38"/>
  <c r="HY76" i="38"/>
  <c r="HU76" i="38"/>
  <c r="HQ76" i="38"/>
  <c r="HM76" i="38"/>
  <c r="HI76" i="38"/>
  <c r="HE76" i="38"/>
  <c r="HA76" i="38"/>
  <c r="GW76" i="38"/>
  <c r="GS76" i="38"/>
  <c r="GO76" i="38"/>
  <c r="GK76" i="38"/>
  <c r="GG76" i="38"/>
  <c r="GC76" i="38"/>
  <c r="FY76" i="38"/>
  <c r="FU76" i="38"/>
  <c r="FQ76" i="38"/>
  <c r="FM76" i="38"/>
  <c r="FI76" i="38"/>
  <c r="FE76" i="38"/>
  <c r="FA76" i="38"/>
  <c r="EW76" i="38"/>
  <c r="ES76" i="38"/>
  <c r="EO76" i="38"/>
  <c r="EK76" i="38"/>
  <c r="EG76" i="38"/>
  <c r="EC76" i="38"/>
  <c r="DY76" i="38"/>
  <c r="DU76" i="38"/>
  <c r="DQ76" i="38"/>
  <c r="DM76" i="38"/>
  <c r="IQ76" i="38"/>
  <c r="IM76" i="38"/>
  <c r="II76" i="38"/>
  <c r="IE76" i="38"/>
  <c r="IA76" i="38"/>
  <c r="HW76" i="38"/>
  <c r="HS76" i="38"/>
  <c r="HO76" i="38"/>
  <c r="HK76" i="38"/>
  <c r="HG76" i="38"/>
  <c r="HC76" i="38"/>
  <c r="GY76" i="38"/>
  <c r="GU76" i="38"/>
  <c r="GQ76" i="38"/>
  <c r="GM76" i="38"/>
  <c r="GI76" i="38"/>
  <c r="GE76" i="38"/>
  <c r="GA76" i="38"/>
  <c r="FW76" i="38"/>
  <c r="FS76" i="38"/>
  <c r="FO76" i="38"/>
  <c r="FK76" i="38"/>
  <c r="FG76" i="38"/>
  <c r="FC76" i="38"/>
  <c r="EY76" i="38"/>
  <c r="EU76" i="38"/>
  <c r="EQ76" i="38"/>
  <c r="EM76" i="38"/>
  <c r="EI76" i="38"/>
  <c r="EE76" i="38"/>
  <c r="EA76" i="38"/>
  <c r="DW76" i="38"/>
  <c r="DS76" i="38"/>
  <c r="DO76" i="38"/>
  <c r="DK76" i="38"/>
  <c r="DG76" i="38"/>
  <c r="DC76" i="38"/>
  <c r="CY76" i="38"/>
  <c r="CU76" i="38"/>
  <c r="CQ76" i="38"/>
  <c r="CM76" i="38"/>
  <c r="CI76" i="38"/>
  <c r="CE76" i="38"/>
  <c r="CA76" i="38"/>
  <c r="BW76" i="38"/>
  <c r="BS76" i="38"/>
  <c r="BO76" i="38"/>
  <c r="BK76" i="38"/>
  <c r="BG76" i="38"/>
  <c r="BC76" i="38"/>
  <c r="AY76" i="38"/>
  <c r="AU76" i="38"/>
  <c r="AQ76" i="38"/>
  <c r="AM76" i="38"/>
  <c r="AI76" i="38"/>
  <c r="AE76" i="38"/>
  <c r="AA76" i="38"/>
  <c r="W76" i="38"/>
  <c r="S76" i="38"/>
  <c r="O76" i="38"/>
  <c r="K76" i="38"/>
  <c r="G76" i="38"/>
  <c r="IL76" i="38"/>
  <c r="ID76" i="38"/>
  <c r="HV76" i="38"/>
  <c r="HN76" i="38"/>
  <c r="HF76" i="38"/>
  <c r="GX76" i="38"/>
  <c r="GP76" i="38"/>
  <c r="GH76" i="38"/>
  <c r="FZ76" i="38"/>
  <c r="FR76" i="38"/>
  <c r="FJ76" i="38"/>
  <c r="FB76" i="38"/>
  <c r="ET76" i="38"/>
  <c r="EL76" i="38"/>
  <c r="ED76" i="38"/>
  <c r="DV76" i="38"/>
  <c r="DN76" i="38"/>
  <c r="DH76" i="38"/>
  <c r="DB76" i="38"/>
  <c r="CW76" i="38"/>
  <c r="CR76" i="38"/>
  <c r="CL76" i="38"/>
  <c r="CG76" i="38"/>
  <c r="CB76" i="38"/>
  <c r="BV76" i="38"/>
  <c r="BQ76" i="38"/>
  <c r="BL76" i="38"/>
  <c r="BF76" i="38"/>
  <c r="BA76" i="38"/>
  <c r="AV76" i="38"/>
  <c r="AP76" i="38"/>
  <c r="AK76" i="38"/>
  <c r="AF76" i="38"/>
  <c r="Z76" i="38"/>
  <c r="U76" i="38"/>
  <c r="P76" i="38"/>
  <c r="J76" i="38"/>
  <c r="IJ76" i="38"/>
  <c r="IB76" i="38"/>
  <c r="HT76" i="38"/>
  <c r="HL76" i="38"/>
  <c r="HD76" i="38"/>
  <c r="GV76" i="38"/>
  <c r="GN76" i="38"/>
  <c r="GF76" i="38"/>
  <c r="FX76" i="38"/>
  <c r="FP76" i="38"/>
  <c r="FH76" i="38"/>
  <c r="EZ76" i="38"/>
  <c r="ER76" i="38"/>
  <c r="EJ76" i="38"/>
  <c r="EB76" i="38"/>
  <c r="DT76" i="38"/>
  <c r="DL76" i="38"/>
  <c r="DF76" i="38"/>
  <c r="DA76" i="38"/>
  <c r="CV76" i="38"/>
  <c r="CP76" i="38"/>
  <c r="CK76" i="38"/>
  <c r="CF76" i="38"/>
  <c r="BZ76" i="38"/>
  <c r="BU76" i="38"/>
  <c r="BP76" i="38"/>
  <c r="BJ76" i="38"/>
  <c r="BE76" i="38"/>
  <c r="AZ76" i="38"/>
  <c r="AT76" i="38"/>
  <c r="AO76" i="38"/>
  <c r="AJ76" i="38"/>
  <c r="AD76" i="38"/>
  <c r="Y76" i="38"/>
  <c r="T76" i="38"/>
  <c r="N76" i="38"/>
  <c r="I76" i="38"/>
  <c r="IP76" i="38"/>
  <c r="IH76" i="38"/>
  <c r="HZ76" i="38"/>
  <c r="HR76" i="38"/>
  <c r="HJ76" i="38"/>
  <c r="HB76" i="38"/>
  <c r="GT76" i="38"/>
  <c r="GL76" i="38"/>
  <c r="GD76" i="38"/>
  <c r="FV76" i="38"/>
  <c r="FN76" i="38"/>
  <c r="FF76" i="38"/>
  <c r="EX76" i="38"/>
  <c r="EP76" i="38"/>
  <c r="EH76" i="38"/>
  <c r="DZ76" i="38"/>
  <c r="DR76" i="38"/>
  <c r="DJ76" i="38"/>
  <c r="DE76" i="38"/>
  <c r="CZ76" i="38"/>
  <c r="CT76" i="38"/>
  <c r="CO76" i="38"/>
  <c r="CJ76" i="38"/>
  <c r="CD76" i="38"/>
  <c r="BY76" i="38"/>
  <c r="BT76" i="38"/>
  <c r="BN76" i="38"/>
  <c r="BI76" i="38"/>
  <c r="BD76" i="38"/>
  <c r="AX76" i="38"/>
  <c r="AS76" i="38"/>
  <c r="AN76" i="38"/>
  <c r="AH76" i="38"/>
  <c r="AC76" i="38"/>
  <c r="X76" i="38"/>
  <c r="R76" i="38"/>
  <c r="M76" i="38"/>
  <c r="H76" i="38"/>
  <c r="HP76" i="38"/>
  <c r="GJ76" i="38"/>
  <c r="FD76" i="38"/>
  <c r="DX76" i="38"/>
  <c r="CX76" i="38"/>
  <c r="CC76" i="38"/>
  <c r="BH76" i="38"/>
  <c r="AL76" i="38"/>
  <c r="Q76" i="38"/>
  <c r="IN76" i="38"/>
  <c r="HH76" i="38"/>
  <c r="GB76" i="38"/>
  <c r="EV76" i="38"/>
  <c r="DP76" i="38"/>
  <c r="CS76" i="38"/>
  <c r="BX76" i="38"/>
  <c r="BB76" i="38"/>
  <c r="AG76" i="38"/>
  <c r="L76" i="38"/>
  <c r="IF76" i="38"/>
  <c r="GZ76" i="38"/>
  <c r="FT76" i="38"/>
  <c r="EN76" i="38"/>
  <c r="DI76" i="38"/>
  <c r="CN76" i="38"/>
  <c r="BR76" i="38"/>
  <c r="AW76" i="38"/>
  <c r="AB76" i="38"/>
  <c r="H72" i="38"/>
  <c r="L72" i="38"/>
  <c r="P72" i="38"/>
  <c r="T72" i="38"/>
  <c r="X72" i="38"/>
  <c r="AB72" i="38"/>
  <c r="AF72" i="38"/>
  <c r="AJ72" i="38"/>
  <c r="AN72" i="38"/>
  <c r="AR72" i="38"/>
  <c r="AV72" i="38"/>
  <c r="AZ72" i="38"/>
  <c r="BD72" i="38"/>
  <c r="BH72" i="38"/>
  <c r="BL72" i="38"/>
  <c r="BP72" i="38"/>
  <c r="BT72" i="38"/>
  <c r="BX72" i="38"/>
  <c r="CB72" i="38"/>
  <c r="CF72" i="38"/>
  <c r="CJ72" i="38"/>
  <c r="CN72" i="38"/>
  <c r="CR72" i="38"/>
  <c r="CV72" i="38"/>
  <c r="CZ72" i="38"/>
  <c r="DD72" i="38"/>
  <c r="DH72" i="38"/>
  <c r="DL72" i="38"/>
  <c r="DP72" i="38"/>
  <c r="DT72" i="38"/>
  <c r="DX72" i="38"/>
  <c r="EB72" i="38"/>
  <c r="EF72" i="38"/>
  <c r="EJ72" i="38"/>
  <c r="EN72" i="38"/>
  <c r="ER72" i="38"/>
  <c r="EV72" i="38"/>
  <c r="EZ72" i="38"/>
  <c r="FD72" i="38"/>
  <c r="FH72" i="38"/>
  <c r="FL72" i="38"/>
  <c r="FP72" i="38"/>
  <c r="FT72" i="38"/>
  <c r="FX72" i="38"/>
  <c r="GB72" i="38"/>
  <c r="GF72" i="38"/>
  <c r="GJ72" i="38"/>
  <c r="GN72" i="38"/>
  <c r="GR72" i="38"/>
  <c r="GW72" i="38"/>
  <c r="HB72" i="38"/>
  <c r="HH72" i="38"/>
  <c r="HM72" i="38"/>
  <c r="HR72" i="38"/>
  <c r="HX72" i="38"/>
  <c r="IC72" i="38"/>
  <c r="IH72" i="38"/>
  <c r="H74" i="38"/>
  <c r="M74" i="38"/>
  <c r="R74" i="38"/>
  <c r="X74" i="38"/>
  <c r="AC74" i="38"/>
  <c r="AH74" i="38"/>
  <c r="AN74" i="38"/>
  <c r="AS74" i="38"/>
  <c r="AX74" i="38"/>
  <c r="BD74" i="38"/>
  <c r="BI74" i="38"/>
  <c r="BN74" i="38"/>
  <c r="BT74" i="38"/>
  <c r="BY74" i="38"/>
  <c r="CD74" i="38"/>
  <c r="CJ74" i="38"/>
  <c r="CO74" i="38"/>
  <c r="CT74" i="38"/>
  <c r="CZ74" i="38"/>
  <c r="DE74" i="38"/>
  <c r="DJ74" i="38"/>
  <c r="DP74" i="38"/>
  <c r="DU74" i="38"/>
  <c r="DZ74" i="38"/>
  <c r="EF74" i="38"/>
  <c r="EK74" i="38"/>
  <c r="EP74" i="38"/>
  <c r="EV74" i="38"/>
  <c r="FA74" i="38"/>
  <c r="FF74" i="38"/>
  <c r="FM74" i="38"/>
  <c r="FS74" i="38"/>
  <c r="FZ74" i="38"/>
  <c r="GH74" i="38"/>
  <c r="GO74" i="38"/>
  <c r="GU74" i="38"/>
  <c r="HC74" i="38"/>
  <c r="HJ74" i="38"/>
  <c r="HQ74" i="38"/>
  <c r="HY74" i="38"/>
  <c r="IE74" i="38"/>
  <c r="V76" i="38"/>
  <c r="DD76" i="38"/>
  <c r="HX76" i="38"/>
  <c r="IQ72" i="38"/>
  <c r="IM72" i="38"/>
  <c r="II72" i="38"/>
  <c r="IE72" i="38"/>
  <c r="IA72" i="38"/>
  <c r="HW72" i="38"/>
  <c r="HS72" i="38"/>
  <c r="HO72" i="38"/>
  <c r="HK72" i="38"/>
  <c r="HG72" i="38"/>
  <c r="HC72" i="38"/>
  <c r="GY72" i="38"/>
  <c r="GU72" i="38"/>
  <c r="IN74" i="38"/>
  <c r="IJ74" i="38"/>
  <c r="IF74" i="38"/>
  <c r="IB74" i="38"/>
  <c r="HX74" i="38"/>
  <c r="HT74" i="38"/>
  <c r="HP74" i="38"/>
  <c r="HL74" i="38"/>
  <c r="HH74" i="38"/>
  <c r="HD74" i="38"/>
  <c r="GZ74" i="38"/>
  <c r="GV74" i="38"/>
  <c r="GR74" i="38"/>
  <c r="GN74" i="38"/>
  <c r="GJ74" i="38"/>
  <c r="GF74" i="38"/>
  <c r="GB74" i="38"/>
  <c r="FX74" i="38"/>
  <c r="FT74" i="38"/>
  <c r="FP74" i="38"/>
  <c r="FL74" i="38"/>
  <c r="IM74" i="38"/>
  <c r="IH74" i="38"/>
  <c r="IC74" i="38"/>
  <c r="HW74" i="38"/>
  <c r="HR74" i="38"/>
  <c r="HM74" i="38"/>
  <c r="HG74" i="38"/>
  <c r="HB74" i="38"/>
  <c r="GW74" i="38"/>
  <c r="GQ74" i="38"/>
  <c r="GL74" i="38"/>
  <c r="GG74" i="38"/>
  <c r="GA74" i="38"/>
  <c r="FV74" i="38"/>
  <c r="FQ74" i="38"/>
  <c r="FK74" i="38"/>
  <c r="FG74" i="38"/>
  <c r="FC74" i="38"/>
  <c r="EY74" i="38"/>
  <c r="EU74" i="38"/>
  <c r="EQ74" i="38"/>
  <c r="EM74" i="38"/>
  <c r="EI74" i="38"/>
  <c r="EE74" i="38"/>
  <c r="EA74" i="38"/>
  <c r="DW74" i="38"/>
  <c r="DS74" i="38"/>
  <c r="DO74" i="38"/>
  <c r="DK74" i="38"/>
  <c r="DG74" i="38"/>
  <c r="DC74" i="38"/>
  <c r="CY74" i="38"/>
  <c r="CU74" i="38"/>
  <c r="CQ74" i="38"/>
  <c r="CM74" i="38"/>
  <c r="CI74" i="38"/>
  <c r="CE74" i="38"/>
  <c r="CA74" i="38"/>
  <c r="BW74" i="38"/>
  <c r="BS74" i="38"/>
  <c r="BO74" i="38"/>
  <c r="BK74" i="38"/>
  <c r="BG74" i="38"/>
  <c r="BC74" i="38"/>
  <c r="AY74" i="38"/>
  <c r="AU74" i="38"/>
  <c r="AQ74" i="38"/>
  <c r="AM74" i="38"/>
  <c r="AI74" i="38"/>
  <c r="AE74" i="38"/>
  <c r="AA74" i="38"/>
  <c r="W74" i="38"/>
  <c r="S74" i="38"/>
  <c r="O74" i="38"/>
  <c r="K74" i="38"/>
  <c r="G74" i="38"/>
  <c r="AR76" i="38"/>
  <c r="EF76" i="38"/>
  <c r="IQ75" i="38"/>
  <c r="IM75" i="38"/>
  <c r="II75" i="38"/>
  <c r="IE75" i="38"/>
  <c r="IA75" i="38"/>
  <c r="HW75" i="38"/>
  <c r="HS75" i="38"/>
  <c r="HO75" i="38"/>
  <c r="HK75" i="38"/>
  <c r="HG75" i="38"/>
  <c r="HC75" i="38"/>
  <c r="GY75" i="38"/>
  <c r="GU75" i="38"/>
  <c r="GQ75" i="38"/>
  <c r="GM75" i="38"/>
  <c r="GI75" i="38"/>
  <c r="GE75" i="38"/>
  <c r="GA75" i="38"/>
  <c r="FW75" i="38"/>
  <c r="IN75" i="38"/>
  <c r="IH75" i="38"/>
  <c r="IC75" i="38"/>
  <c r="HX75" i="38"/>
  <c r="HR75" i="38"/>
  <c r="HM75" i="38"/>
  <c r="HH75" i="38"/>
  <c r="IL75" i="38"/>
  <c r="IG75" i="38"/>
  <c r="IB75" i="38"/>
  <c r="HV75" i="38"/>
  <c r="HQ75" i="38"/>
  <c r="HL75" i="38"/>
  <c r="HF75" i="38"/>
  <c r="HA75" i="38"/>
  <c r="GV75" i="38"/>
  <c r="GP75" i="38"/>
  <c r="GK75" i="38"/>
  <c r="GF75" i="38"/>
  <c r="FZ75" i="38"/>
  <c r="FU75" i="38"/>
  <c r="FQ75" i="38"/>
  <c r="FM75" i="38"/>
  <c r="FI75" i="38"/>
  <c r="FE75" i="38"/>
  <c r="FA75" i="38"/>
  <c r="EW75" i="38"/>
  <c r="ES75" i="38"/>
  <c r="EO75" i="38"/>
  <c r="EK75" i="38"/>
  <c r="EG75" i="38"/>
  <c r="EC75" i="38"/>
  <c r="DY75" i="38"/>
  <c r="DU75" i="38"/>
  <c r="DQ75" i="38"/>
  <c r="DM75" i="38"/>
  <c r="DI75" i="38"/>
  <c r="DE75" i="38"/>
  <c r="DA75" i="38"/>
  <c r="CW75" i="38"/>
  <c r="CS75" i="38"/>
  <c r="CO75" i="38"/>
  <c r="CK75" i="38"/>
  <c r="CG75" i="38"/>
  <c r="CC75" i="38"/>
  <c r="BY75" i="38"/>
  <c r="BU75" i="38"/>
  <c r="BQ75" i="38"/>
  <c r="BM75" i="38"/>
  <c r="BI75" i="38"/>
  <c r="BE75" i="38"/>
  <c r="BA75" i="38"/>
  <c r="AW75" i="38"/>
  <c r="IP75" i="38"/>
  <c r="IK75" i="38"/>
  <c r="IF75" i="38"/>
  <c r="HZ75" i="38"/>
  <c r="HU75" i="38"/>
  <c r="HP75" i="38"/>
  <c r="HJ75" i="38"/>
  <c r="HE75" i="38"/>
  <c r="GZ75" i="38"/>
  <c r="GT75" i="38"/>
  <c r="GO75" i="38"/>
  <c r="GJ75" i="38"/>
  <c r="GD75" i="38"/>
  <c r="FY75" i="38"/>
  <c r="FT75" i="38"/>
  <c r="FP75" i="38"/>
  <c r="FL75" i="38"/>
  <c r="FH75" i="38"/>
  <c r="FD75" i="38"/>
  <c r="EZ75" i="38"/>
  <c r="EV75" i="38"/>
  <c r="ER75" i="38"/>
  <c r="EN75" i="38"/>
  <c r="EJ75" i="38"/>
  <c r="EF75" i="38"/>
  <c r="EB75" i="38"/>
  <c r="DX75" i="38"/>
  <c r="DT75" i="38"/>
  <c r="DP75" i="38"/>
  <c r="DL75" i="38"/>
  <c r="DH75" i="38"/>
  <c r="DD75" i="38"/>
  <c r="CZ75" i="38"/>
  <c r="CV75" i="38"/>
  <c r="CR75" i="38"/>
  <c r="CN75" i="38"/>
  <c r="CJ75" i="38"/>
  <c r="CF75" i="38"/>
  <c r="CB75" i="38"/>
  <c r="BX75" i="38"/>
  <c r="BT75" i="38"/>
  <c r="BP75" i="38"/>
  <c r="BL75" i="38"/>
  <c r="BH75" i="38"/>
  <c r="BD75" i="38"/>
  <c r="AZ75" i="38"/>
  <c r="AV75" i="38"/>
  <c r="AR75" i="38"/>
  <c r="AN75" i="38"/>
  <c r="AJ75" i="38"/>
  <c r="AF75" i="38"/>
  <c r="AB75" i="38"/>
  <c r="X75" i="38"/>
  <c r="T75" i="38"/>
  <c r="P75" i="38"/>
  <c r="L75" i="38"/>
  <c r="H75" i="38"/>
  <c r="J75" i="38"/>
  <c r="O75" i="38"/>
  <c r="U75" i="38"/>
  <c r="Z75" i="38"/>
  <c r="AE75" i="38"/>
  <c r="AK75" i="38"/>
  <c r="AP75" i="38"/>
  <c r="AU75" i="38"/>
  <c r="BC75" i="38"/>
  <c r="BK75" i="38"/>
  <c r="BS75" i="38"/>
  <c r="CA75" i="38"/>
  <c r="CI75" i="38"/>
  <c r="CQ75" i="38"/>
  <c r="CY75" i="38"/>
  <c r="DG75" i="38"/>
  <c r="DO75" i="38"/>
  <c r="DW75" i="38"/>
  <c r="EE75" i="38"/>
  <c r="EM75" i="38"/>
  <c r="EU75" i="38"/>
  <c r="FC75" i="38"/>
  <c r="FK75" i="38"/>
  <c r="FS75" i="38"/>
  <c r="GC75" i="38"/>
  <c r="GN75" i="38"/>
  <c r="GX75" i="38"/>
  <c r="HN75" i="38"/>
  <c r="IJ75" i="38"/>
  <c r="FN75" i="38"/>
  <c r="FV75" i="38"/>
  <c r="GG75" i="38"/>
  <c r="GR75" i="38"/>
  <c r="HB75" i="38"/>
  <c r="HT75" i="38"/>
  <c r="IO75" i="38"/>
  <c r="G77" i="38"/>
  <c r="K77" i="38"/>
  <c r="O77" i="38"/>
  <c r="S77" i="38"/>
  <c r="W77" i="38"/>
  <c r="AA77" i="38"/>
  <c r="AE77" i="38"/>
  <c r="AI77" i="38"/>
  <c r="AM77" i="38"/>
  <c r="AQ77" i="38"/>
  <c r="AU77" i="38"/>
  <c r="AY77" i="38"/>
  <c r="BC77" i="38"/>
  <c r="BG77" i="38"/>
  <c r="BK77" i="38"/>
  <c r="BO77" i="38"/>
  <c r="BS77" i="38"/>
  <c r="BW77" i="38"/>
  <c r="CA77" i="38"/>
  <c r="CE77" i="38"/>
  <c r="CI77" i="38"/>
  <c r="CM77" i="38"/>
  <c r="CQ77" i="38"/>
  <c r="CU77" i="38"/>
  <c r="CY77" i="38"/>
  <c r="DC77" i="38"/>
  <c r="DG77" i="38"/>
  <c r="DK77" i="38"/>
  <c r="DO77" i="38"/>
  <c r="DS77" i="38"/>
  <c r="DW77" i="38"/>
  <c r="EA77" i="38"/>
  <c r="EE77" i="38"/>
  <c r="EI77" i="38"/>
  <c r="EM77" i="38"/>
  <c r="EQ77" i="38"/>
  <c r="EU77" i="38"/>
  <c r="EY77" i="38"/>
  <c r="FC77" i="38"/>
  <c r="FJ77" i="38"/>
  <c r="FR77" i="38"/>
  <c r="FZ77" i="38"/>
  <c r="GH77" i="38"/>
  <c r="GP77" i="38"/>
  <c r="GX77" i="38"/>
  <c r="HF77" i="38"/>
  <c r="HN77" i="38"/>
  <c r="HV77" i="38"/>
  <c r="ID77" i="38"/>
  <c r="IO77" i="38"/>
  <c r="IK77" i="38"/>
  <c r="IG77" i="38"/>
  <c r="IC77" i="38"/>
  <c r="HY77" i="38"/>
  <c r="HU77" i="38"/>
  <c r="HQ77" i="38"/>
  <c r="HM77" i="38"/>
  <c r="HI77" i="38"/>
  <c r="HE77" i="38"/>
  <c r="HA77" i="38"/>
  <c r="GW77" i="38"/>
  <c r="GS77" i="38"/>
  <c r="GO77" i="38"/>
  <c r="GK77" i="38"/>
  <c r="GG77" i="38"/>
  <c r="GC77" i="38"/>
  <c r="FY77" i="38"/>
  <c r="FU77" i="38"/>
  <c r="FQ77" i="38"/>
  <c r="FM77" i="38"/>
  <c r="FI77" i="38"/>
  <c r="FE77" i="38"/>
  <c r="IN77" i="38"/>
  <c r="IJ77" i="38"/>
  <c r="IF77" i="38"/>
  <c r="IB77" i="38"/>
  <c r="HX77" i="38"/>
  <c r="HT77" i="38"/>
  <c r="HP77" i="38"/>
  <c r="HL77" i="38"/>
  <c r="HH77" i="38"/>
  <c r="HD77" i="38"/>
  <c r="GZ77" i="38"/>
  <c r="GV77" i="38"/>
  <c r="GR77" i="38"/>
  <c r="GN77" i="38"/>
  <c r="GJ77" i="38"/>
  <c r="GF77" i="38"/>
  <c r="GB77" i="38"/>
  <c r="FX77" i="38"/>
  <c r="FT77" i="38"/>
  <c r="FP77" i="38"/>
  <c r="FL77" i="38"/>
  <c r="FH77" i="38"/>
  <c r="I77" i="38"/>
  <c r="M77" i="38"/>
  <c r="Q77" i="38"/>
  <c r="U77" i="38"/>
  <c r="Y77" i="38"/>
  <c r="AC77" i="38"/>
  <c r="AG77" i="38"/>
  <c r="AK77" i="38"/>
  <c r="AO77" i="38"/>
  <c r="AS77" i="38"/>
  <c r="AW77" i="38"/>
  <c r="BA77" i="38"/>
  <c r="BE77" i="38"/>
  <c r="BI77" i="38"/>
  <c r="BM77" i="38"/>
  <c r="BQ77" i="38"/>
  <c r="BU77" i="38"/>
  <c r="BY77" i="38"/>
  <c r="CC77" i="38"/>
  <c r="CG77" i="38"/>
  <c r="CK77" i="38"/>
  <c r="CO77" i="38"/>
  <c r="CS77" i="38"/>
  <c r="CW77" i="38"/>
  <c r="DA77" i="38"/>
  <c r="DE77" i="38"/>
  <c r="DI77" i="38"/>
  <c r="DM77" i="38"/>
  <c r="DQ77" i="38"/>
  <c r="DU77" i="38"/>
  <c r="DY77" i="38"/>
  <c r="EC77" i="38"/>
  <c r="EG77" i="38"/>
  <c r="EK77" i="38"/>
  <c r="EO77" i="38"/>
  <c r="ES77" i="38"/>
  <c r="EW77" i="38"/>
  <c r="FA77" i="38"/>
  <c r="FF77" i="38"/>
  <c r="FN77" i="38"/>
  <c r="FV77" i="38"/>
  <c r="GD77" i="38"/>
  <c r="GL77" i="38"/>
  <c r="GT77" i="38"/>
  <c r="HB77" i="38"/>
  <c r="HJ77" i="38"/>
  <c r="HR77" i="38"/>
  <c r="HZ77" i="38"/>
  <c r="IH77" i="38"/>
  <c r="IP77" i="38"/>
  <c r="H78" i="38"/>
  <c r="L78" i="38"/>
  <c r="P78" i="38"/>
  <c r="T78" i="38"/>
  <c r="X78" i="38"/>
  <c r="AB78" i="38"/>
  <c r="AF78" i="38"/>
  <c r="AJ78" i="38"/>
  <c r="AN78" i="38"/>
  <c r="AR78" i="38"/>
  <c r="AV78" i="38"/>
  <c r="AZ78" i="38"/>
  <c r="BD78" i="38"/>
  <c r="BH78" i="38"/>
  <c r="BL78" i="38"/>
  <c r="BP78" i="38"/>
  <c r="BT78" i="38"/>
  <c r="BX78" i="38"/>
  <c r="CB78" i="38"/>
  <c r="CF78" i="38"/>
  <c r="CJ78" i="38"/>
  <c r="CN78" i="38"/>
  <c r="CR78" i="38"/>
  <c r="CV78" i="38"/>
  <c r="CZ78" i="38"/>
  <c r="DD78" i="38"/>
  <c r="DH78" i="38"/>
  <c r="DL78" i="38"/>
  <c r="DP78" i="38"/>
  <c r="DT78" i="38"/>
  <c r="DX78" i="38"/>
  <c r="EB78" i="38"/>
  <c r="EF78" i="38"/>
  <c r="EJ78" i="38"/>
  <c r="EN78" i="38"/>
  <c r="ER78" i="38"/>
  <c r="EV78" i="38"/>
  <c r="EZ78" i="38"/>
  <c r="FD78" i="38"/>
  <c r="FH78" i="38"/>
  <c r="FL78" i="38"/>
  <c r="FP78" i="38"/>
  <c r="FT78" i="38"/>
  <c r="FX78" i="38"/>
  <c r="GB78" i="38"/>
  <c r="GF78" i="38"/>
  <c r="GJ78" i="38"/>
  <c r="GN78" i="38"/>
  <c r="GR78" i="38"/>
  <c r="GV78" i="38"/>
  <c r="GZ78" i="38"/>
  <c r="HD78" i="38"/>
  <c r="HH78" i="38"/>
  <c r="HL78" i="38"/>
  <c r="HP78" i="38"/>
  <c r="HT78" i="38"/>
  <c r="HX78" i="38"/>
  <c r="IB78" i="38"/>
  <c r="IF78" i="38"/>
  <c r="IJ78" i="38"/>
  <c r="IN78" i="38"/>
  <c r="I78" i="38"/>
  <c r="M78" i="38"/>
  <c r="Q78" i="38"/>
  <c r="U78" i="38"/>
  <c r="Y78" i="38"/>
  <c r="AC78" i="38"/>
  <c r="AG78" i="38"/>
  <c r="AK78" i="38"/>
  <c r="AO78" i="38"/>
  <c r="AS78" i="38"/>
  <c r="AW78" i="38"/>
  <c r="BA78" i="38"/>
  <c r="BE78" i="38"/>
  <c r="BI78" i="38"/>
  <c r="BM78" i="38"/>
  <c r="BQ78" i="38"/>
  <c r="BU78" i="38"/>
  <c r="BY78" i="38"/>
  <c r="CC78" i="38"/>
  <c r="CG78" i="38"/>
  <c r="CK78" i="38"/>
  <c r="CO78" i="38"/>
  <c r="CS78" i="38"/>
  <c r="CW78" i="38"/>
  <c r="DA78" i="38"/>
  <c r="DE78" i="38"/>
  <c r="DI78" i="38"/>
  <c r="DM78" i="38"/>
  <c r="DQ78" i="38"/>
  <c r="DU78" i="38"/>
  <c r="DY78" i="38"/>
  <c r="EC78" i="38"/>
  <c r="EG78" i="38"/>
  <c r="EK78" i="38"/>
  <c r="EO78" i="38"/>
  <c r="ES78" i="38"/>
  <c r="EW78" i="38"/>
  <c r="FA78" i="38"/>
  <c r="FE78" i="38"/>
  <c r="FI78" i="38"/>
  <c r="FM78" i="38"/>
  <c r="FQ78" i="38"/>
  <c r="FU78" i="38"/>
  <c r="FY78" i="38"/>
  <c r="GC78" i="38"/>
  <c r="GG78" i="38"/>
  <c r="GK78" i="38"/>
  <c r="GO78" i="38"/>
  <c r="GS78" i="38"/>
  <c r="GW78" i="38"/>
  <c r="HA78" i="38"/>
  <c r="HE78" i="38"/>
  <c r="HI78" i="38"/>
  <c r="HM78" i="38"/>
  <c r="HQ78" i="38"/>
  <c r="HU78" i="38"/>
  <c r="HY78" i="38"/>
  <c r="IC78" i="38"/>
  <c r="IG78" i="38"/>
  <c r="IK78" i="38"/>
  <c r="IR74" i="38" l="1"/>
  <c r="IR70" i="38"/>
  <c r="IR78" i="38"/>
  <c r="IR75" i="38"/>
  <c r="IR72" i="38"/>
  <c r="IR69" i="38"/>
  <c r="IR56" i="38"/>
  <c r="IR76" i="38"/>
  <c r="IR77" i="38"/>
  <c r="IR73" i="38"/>
  <c r="IR58" i="38"/>
  <c r="IR57" i="38"/>
  <c r="IR55" i="38"/>
  <c r="IR71" i="38"/>
  <c r="IR59" i="38"/>
  <c r="IR54" i="38"/>
  <c r="IR53" i="38"/>
  <c r="D14" i="47" l="1"/>
  <c r="L6" i="47" l="1"/>
  <c r="H6" i="47"/>
  <c r="G6" i="47" l="1"/>
  <c r="K6" i="47"/>
  <c r="J6" i="47" l="1"/>
  <c r="F6" i="47"/>
  <c r="E6" i="47" s="1"/>
  <c r="E32" i="47" l="1" a="1"/>
  <c r="E32" i="47" s="1"/>
  <c r="E29" i="47" a="1"/>
  <c r="E29" i="47" s="1"/>
  <c r="E26" i="47" a="1"/>
  <c r="E26" i="47" s="1"/>
  <c r="E23" i="47" a="1"/>
  <c r="E23" i="47" s="1"/>
  <c r="E19" i="47" a="1"/>
  <c r="E19" i="47" s="1"/>
  <c r="E15" i="47" a="1"/>
  <c r="E15" i="47" s="1"/>
  <c r="E11" i="47" a="1"/>
  <c r="E11" i="47" s="1"/>
  <c r="E7" i="47" a="1"/>
  <c r="E7" i="47" s="1"/>
  <c r="E28" i="47" a="1"/>
  <c r="E28" i="47" s="1"/>
  <c r="E25" i="47" a="1"/>
  <c r="E25" i="47" s="1"/>
  <c r="E22" i="47" a="1"/>
  <c r="E22" i="47" s="1"/>
  <c r="E14" i="47" a="1"/>
  <c r="E14" i="47" s="1"/>
  <c r="E10" i="47" a="1"/>
  <c r="E10" i="47" s="1"/>
  <c r="E34" i="47" a="1"/>
  <c r="E34" i="47" s="1"/>
  <c r="E31" i="47" a="1"/>
  <c r="E31" i="47" s="1"/>
  <c r="E24" i="47" a="1"/>
  <c r="E24" i="47" s="1"/>
  <c r="E21" i="47" a="1"/>
  <c r="E21" i="47" s="1"/>
  <c r="E17" i="47" a="1"/>
  <c r="E17" i="47" s="1"/>
  <c r="E13" i="47" a="1"/>
  <c r="E13" i="47" s="1"/>
  <c r="E9" i="47" a="1"/>
  <c r="E9" i="47" s="1"/>
  <c r="E33" i="47" a="1"/>
  <c r="E33" i="47" s="1"/>
  <c r="E30" i="47" a="1"/>
  <c r="E30" i="47" s="1"/>
  <c r="E27" i="47" a="1"/>
  <c r="E27" i="47" s="1"/>
  <c r="E20" i="47" a="1"/>
  <c r="E20" i="47" s="1"/>
  <c r="E16" i="47" a="1"/>
  <c r="E16" i="47" s="1"/>
  <c r="E8" i="47" a="1"/>
  <c r="E8" i="47" s="1"/>
  <c r="E18" i="47" a="1"/>
  <c r="E18" i="47" s="1"/>
  <c r="K33" i="47"/>
  <c r="E1" i="32"/>
  <c r="N31" i="11" l="1"/>
  <c r="N30" i="11"/>
  <c r="N29" i="11"/>
  <c r="N28" i="11"/>
  <c r="N27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8" i="11"/>
  <c r="N6" i="11"/>
  <c r="N5" i="11"/>
  <c r="N4" i="11"/>
  <c r="N3" i="11"/>
  <c r="N2" i="11"/>
  <c r="N32" i="11" l="1"/>
  <c r="Q4" i="32"/>
  <c r="F29" i="32"/>
  <c r="F28" i="32"/>
  <c r="F27" i="32"/>
  <c r="F26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F4" i="32"/>
  <c r="N8" i="32" l="1"/>
  <c r="N11" i="32"/>
  <c r="N10" i="32"/>
  <c r="N7" i="32"/>
  <c r="N24" i="32"/>
  <c r="U33" i="47"/>
  <c r="U12" i="47"/>
  <c r="H10" i="51"/>
  <c r="G10" i="51"/>
  <c r="I12" i="47"/>
  <c r="I33" i="47"/>
  <c r="N19" i="32" l="1"/>
  <c r="N25" i="32"/>
  <c r="N16" i="32"/>
  <c r="N9" i="32"/>
  <c r="N14" i="32"/>
  <c r="N28" i="32"/>
  <c r="N17" i="32"/>
  <c r="N4" i="32"/>
  <c r="N13" i="32"/>
  <c r="N29" i="32"/>
  <c r="N12" i="32"/>
  <c r="N22" i="32"/>
  <c r="N26" i="32"/>
  <c r="N18" i="32"/>
  <c r="N27" i="32"/>
  <c r="N20" i="32"/>
  <c r="N15" i="32"/>
  <c r="N21" i="32"/>
  <c r="N5" i="32"/>
  <c r="AK1" i="51"/>
  <c r="AJ1" i="51"/>
  <c r="AI1" i="51"/>
  <c r="AH1" i="51"/>
  <c r="AG1" i="51"/>
  <c r="AE1" i="51"/>
  <c r="AD1" i="51"/>
  <c r="AC1" i="51"/>
  <c r="AB1" i="51"/>
  <c r="AA1" i="51"/>
  <c r="Z1" i="51"/>
  <c r="Y1" i="51"/>
  <c r="X1" i="51"/>
  <c r="W1" i="51"/>
  <c r="V1" i="51"/>
  <c r="U1" i="51"/>
  <c r="T1" i="51"/>
  <c r="S1" i="51"/>
  <c r="R1" i="51"/>
  <c r="Q1" i="51"/>
  <c r="P1" i="51"/>
  <c r="N1" i="51"/>
  <c r="M1" i="51"/>
  <c r="L1" i="51"/>
  <c r="K1" i="51"/>
  <c r="L33" i="47" l="1"/>
  <c r="C32" i="20"/>
  <c r="C31" i="20"/>
  <c r="C30" i="20"/>
  <c r="C29" i="20"/>
  <c r="C28" i="20"/>
  <c r="C26" i="20"/>
  <c r="C25" i="20"/>
  <c r="C24" i="20"/>
  <c r="C23" i="20"/>
  <c r="C22" i="20"/>
  <c r="C21" i="20"/>
  <c r="C20" i="20"/>
  <c r="C19" i="20"/>
  <c r="C18" i="20"/>
  <c r="C17" i="20"/>
  <c r="C16" i="20"/>
  <c r="C15" i="20"/>
  <c r="C14" i="20"/>
  <c r="C13" i="20"/>
  <c r="C12" i="20"/>
  <c r="C11" i="20"/>
  <c r="C9" i="20"/>
  <c r="C8" i="20"/>
  <c r="C7" i="20"/>
  <c r="C6" i="20"/>
  <c r="C5" i="20"/>
  <c r="FI36" i="66"/>
  <c r="CJ36" i="66"/>
  <c r="ER37" i="66"/>
  <c r="DW38" i="66"/>
  <c r="FY36" i="66"/>
  <c r="EU36" i="66"/>
  <c r="GT36" i="66"/>
  <c r="GR36" i="66"/>
  <c r="DA38" i="66"/>
  <c r="BT36" i="66"/>
  <c r="Q37" i="66"/>
  <c r="W23" i="20"/>
  <c r="CE37" i="66"/>
  <c r="O38" i="66"/>
  <c r="DB36" i="66"/>
  <c r="EK36" i="66"/>
  <c r="DP38" i="66"/>
  <c r="HT38" i="66"/>
  <c r="HK38" i="66"/>
  <c r="BM37" i="66"/>
  <c r="W16" i="20"/>
  <c r="T36" i="66"/>
  <c r="HU36" i="66"/>
  <c r="HM36" i="66"/>
  <c r="FR38" i="66"/>
  <c r="FA37" i="66"/>
  <c r="FE37" i="66"/>
  <c r="CC38" i="66"/>
  <c r="CV37" i="66"/>
  <c r="EO38" i="66"/>
  <c r="AV38" i="66"/>
  <c r="IR38" i="66"/>
  <c r="AI36" i="66"/>
  <c r="O36" i="66"/>
  <c r="EO36" i="66"/>
  <c r="BG37" i="66"/>
  <c r="BS36" i="66"/>
  <c r="HQ37" i="66"/>
  <c r="HE36" i="66"/>
  <c r="GF38" i="66"/>
  <c r="HA36" i="66"/>
  <c r="AM36" i="66"/>
  <c r="EG38" i="66"/>
  <c r="DU38" i="66"/>
  <c r="FB38" i="66"/>
  <c r="FD36" i="66"/>
  <c r="FB37" i="66"/>
  <c r="CX37" i="66"/>
  <c r="CA36" i="66"/>
  <c r="AT38" i="66"/>
  <c r="ES37" i="66"/>
  <c r="EN37" i="66"/>
  <c r="IK38" i="66"/>
  <c r="BW38" i="66"/>
  <c r="FN36" i="66"/>
  <c r="FV36" i="66"/>
  <c r="T37" i="66"/>
  <c r="BH36" i="66"/>
  <c r="EI36" i="66"/>
  <c r="AH38" i="66"/>
  <c r="V36" i="66"/>
  <c r="EO37" i="66"/>
  <c r="HB36" i="66"/>
  <c r="EA36" i="66"/>
  <c r="DC36" i="66"/>
  <c r="CF37" i="66"/>
  <c r="BH38" i="66"/>
  <c r="HG38" i="66"/>
  <c r="CR38" i="66"/>
  <c r="HX36" i="66"/>
  <c r="IA37" i="66"/>
  <c r="AP36" i="66"/>
  <c r="U38" i="66"/>
  <c r="IC36" i="66"/>
  <c r="I36" i="66"/>
  <c r="GD38" i="66"/>
  <c r="AC37" i="66"/>
  <c r="AJ37" i="66"/>
  <c r="EQ38" i="66"/>
  <c r="V34" i="47"/>
  <c r="EJ36" i="66"/>
  <c r="DE37" i="66"/>
  <c r="AS38" i="66"/>
  <c r="DJ37" i="66"/>
  <c r="DI37" i="66"/>
  <c r="GS38" i="66"/>
  <c r="HR38" i="66"/>
  <c r="DV38" i="66"/>
  <c r="V17" i="47"/>
  <c r="IK37" i="66"/>
  <c r="HY37" i="66"/>
  <c r="GX38" i="66"/>
  <c r="HI36" i="66"/>
  <c r="II36" i="66"/>
  <c r="FR36" i="66"/>
  <c r="DG37" i="66"/>
  <c r="X37" i="66"/>
  <c r="FI37" i="66"/>
  <c r="FF37" i="66"/>
  <c r="V37" i="66"/>
  <c r="AK36" i="66"/>
  <c r="AW38" i="66"/>
  <c r="IO36" i="66"/>
  <c r="GX37" i="66"/>
  <c r="DT37" i="66"/>
  <c r="GJ38" i="66"/>
  <c r="BW36" i="66"/>
  <c r="DL36" i="66"/>
  <c r="GS37" i="66"/>
  <c r="FJ36" i="66"/>
  <c r="HT36" i="66"/>
  <c r="HL38" i="66"/>
  <c r="BN36" i="66"/>
  <c r="BK36" i="66"/>
  <c r="CA38" i="66"/>
  <c r="HX37" i="66"/>
  <c r="W20" i="20"/>
  <c r="GP38" i="66"/>
  <c r="CR37" i="66"/>
  <c r="FN37" i="66"/>
  <c r="DG36" i="66"/>
  <c r="W32" i="20"/>
  <c r="BG36" i="66"/>
  <c r="AR38" i="66"/>
  <c r="FF38" i="66"/>
  <c r="CP36" i="66"/>
  <c r="CE36" i="66"/>
  <c r="HX38" i="66"/>
  <c r="DU36" i="66"/>
  <c r="Q36" i="66"/>
  <c r="HQ36" i="66"/>
  <c r="DX36" i="66"/>
  <c r="CX38" i="66"/>
  <c r="CS36" i="66"/>
  <c r="O37" i="66"/>
  <c r="DN36" i="66"/>
  <c r="IF36" i="66"/>
  <c r="FH38" i="66"/>
  <c r="FY38" i="66"/>
  <c r="DD37" i="66"/>
  <c r="CT37" i="66"/>
  <c r="Z36" i="66"/>
  <c r="GJ36" i="66"/>
  <c r="DQ36" i="66"/>
  <c r="AD37" i="66"/>
  <c r="ET38" i="66"/>
  <c r="FE36" i="66"/>
  <c r="DS36" i="66"/>
  <c r="W38" i="66"/>
  <c r="IR37" i="66"/>
  <c r="BR38" i="66"/>
  <c r="GG37" i="66"/>
  <c r="EA37" i="66"/>
  <c r="FZ37" i="66"/>
  <c r="HR37" i="66"/>
  <c r="ES38" i="66"/>
  <c r="FK38" i="66"/>
  <c r="BA36" i="66"/>
  <c r="HH36" i="66"/>
  <c r="HJ37" i="66"/>
  <c r="BJ36" i="66"/>
  <c r="FN38" i="66"/>
  <c r="HK36" i="66"/>
  <c r="ER36" i="66"/>
  <c r="AO37" i="66"/>
  <c r="FM36" i="66"/>
  <c r="DS38" i="66"/>
  <c r="FH36" i="66"/>
  <c r="AV37" i="66"/>
  <c r="EP36" i="66"/>
  <c r="W17" i="20"/>
  <c r="EF38" i="66"/>
  <c r="IG36" i="66"/>
  <c r="CS38" i="66"/>
  <c r="IB36" i="66"/>
  <c r="AN38" i="66"/>
  <c r="FO38" i="66"/>
  <c r="CM38" i="66"/>
  <c r="GO36" i="66"/>
  <c r="IL38" i="66"/>
  <c r="DF38" i="66"/>
  <c r="FO36" i="66"/>
  <c r="DL37" i="66"/>
  <c r="AD38" i="66"/>
  <c r="GJ37" i="66"/>
  <c r="HS38" i="66"/>
  <c r="GE36" i="66"/>
  <c r="AJ38" i="66"/>
  <c r="GV36" i="66"/>
  <c r="AL38" i="66"/>
  <c r="AW36" i="66"/>
  <c r="DF36" i="66"/>
  <c r="GD36" i="66"/>
  <c r="V30" i="47"/>
  <c r="IO37" i="66"/>
  <c r="BD38" i="66"/>
  <c r="V27" i="47"/>
  <c r="DM36" i="66"/>
  <c r="BD37" i="66"/>
  <c r="IB37" i="66"/>
  <c r="J38" i="66"/>
  <c r="AB36" i="66"/>
  <c r="V16" i="47"/>
  <c r="H36" i="66"/>
  <c r="DY36" i="66"/>
  <c r="AI37" i="66"/>
  <c r="HU37" i="66"/>
  <c r="CI36" i="66"/>
  <c r="W25" i="20"/>
  <c r="IC38" i="66"/>
  <c r="AK38" i="66"/>
  <c r="GB38" i="66"/>
  <c r="DA36" i="66"/>
  <c r="AN36" i="66"/>
  <c r="BY36" i="66"/>
  <c r="DZ36" i="66"/>
  <c r="DZ38" i="66"/>
  <c r="FV38" i="66"/>
  <c r="FD38" i="66"/>
  <c r="CG38" i="66"/>
  <c r="EF36" i="66"/>
  <c r="Y36" i="66"/>
  <c r="BC36" i="66"/>
  <c r="EC37" i="66"/>
  <c r="DE36" i="66"/>
  <c r="HJ38" i="66"/>
  <c r="AQ38" i="66"/>
  <c r="W8" i="20"/>
  <c r="BN38" i="66"/>
  <c r="X38" i="66"/>
  <c r="IK36" i="66"/>
  <c r="ED37" i="66"/>
  <c r="CQ38" i="66"/>
  <c r="DO38" i="66"/>
  <c r="DH36" i="66"/>
  <c r="J38" i="20"/>
  <c r="R37" i="66"/>
  <c r="W29" i="20"/>
  <c r="CK38" i="66"/>
  <c r="W14" i="20"/>
  <c r="GY38" i="66"/>
  <c r="EN36" i="66"/>
  <c r="GL38" i="66"/>
  <c r="GN37" i="66"/>
  <c r="GT38" i="66"/>
  <c r="GL37" i="66"/>
  <c r="M36" i="66"/>
  <c r="H37" i="66"/>
  <c r="V15" i="47"/>
  <c r="AR36" i="66"/>
  <c r="IQ36" i="66"/>
  <c r="DB38" i="66"/>
  <c r="J37" i="66"/>
  <c r="CX36" i="66"/>
  <c r="FP36" i="66"/>
  <c r="CD36" i="66"/>
  <c r="ED38" i="66"/>
  <c r="GU38" i="66"/>
  <c r="DD36" i="66"/>
  <c r="GS36" i="66"/>
  <c r="FB36" i="66"/>
  <c r="FZ38" i="66"/>
  <c r="L38" i="66"/>
  <c r="AU37" i="66"/>
  <c r="W37" i="66"/>
  <c r="FA36" i="66"/>
  <c r="BF38" i="66"/>
  <c r="CN37" i="66"/>
  <c r="HD36" i="66"/>
  <c r="IL37" i="66"/>
  <c r="GB37" i="66"/>
  <c r="FA38" i="66"/>
  <c r="AZ36" i="66"/>
  <c r="HF36" i="66"/>
  <c r="AT37" i="66"/>
  <c r="FP38" i="66"/>
  <c r="BR36" i="66"/>
  <c r="DY37" i="66"/>
  <c r="DF37" i="66"/>
  <c r="FS38" i="66"/>
  <c r="CY37" i="66"/>
  <c r="BE38" i="66"/>
  <c r="CI37" i="66"/>
  <c r="HE37" i="66"/>
  <c r="W10" i="20"/>
  <c r="FZ36" i="66"/>
  <c r="GI38" i="66"/>
  <c r="GV38" i="66"/>
  <c r="AZ38" i="66"/>
  <c r="IE37" i="66"/>
  <c r="ID37" i="66"/>
  <c r="GO38" i="66"/>
  <c r="GF36" i="66"/>
  <c r="GE37" i="66"/>
  <c r="BU36" i="66"/>
  <c r="EH36" i="66"/>
  <c r="BY38" i="66"/>
  <c r="HH38" i="66"/>
  <c r="CZ36" i="66"/>
  <c r="BO36" i="66"/>
  <c r="GQ36" i="66"/>
  <c r="AG38" i="66"/>
  <c r="V25" i="47"/>
  <c r="DE38" i="66"/>
  <c r="IQ38" i="66"/>
  <c r="AX38" i="66"/>
  <c r="EH37" i="66"/>
  <c r="EB37" i="66"/>
  <c r="AQ36" i="66"/>
  <c r="HG36" i="66"/>
  <c r="HL36" i="66"/>
  <c r="DC37" i="66"/>
  <c r="FG38" i="66"/>
  <c r="EQ37" i="66"/>
  <c r="AC36" i="66"/>
  <c r="GC38" i="66"/>
  <c r="ES36" i="66"/>
  <c r="CS37" i="66"/>
  <c r="IP37" i="66"/>
  <c r="BE37" i="66"/>
  <c r="CB38" i="66"/>
  <c r="FL37" i="66"/>
  <c r="FQ37" i="66"/>
  <c r="EF37" i="66"/>
  <c r="FI38" i="66"/>
  <c r="GR38" i="66"/>
  <c r="EX36" i="66"/>
  <c r="BZ37" i="66"/>
  <c r="HV36" i="66"/>
  <c r="GD37" i="66"/>
  <c r="FL38" i="66"/>
  <c r="BS37" i="66"/>
  <c r="EG36" i="66"/>
  <c r="GH37" i="66"/>
  <c r="AQ37" i="66"/>
  <c r="V11" i="47"/>
  <c r="CO38" i="66"/>
  <c r="EL37" i="66"/>
  <c r="GQ37" i="66"/>
  <c r="DK36" i="66"/>
  <c r="BP37" i="66"/>
  <c r="AG36" i="66"/>
  <c r="CH37" i="66"/>
  <c r="IN37" i="66"/>
  <c r="V38" i="66"/>
  <c r="BF37" i="66"/>
  <c r="GV37" i="66"/>
  <c r="GI37" i="66"/>
  <c r="X36" i="66"/>
  <c r="AA38" i="66"/>
  <c r="HP36" i="66"/>
  <c r="V8" i="47"/>
  <c r="Y37" i="66"/>
  <c r="FJ37" i="66"/>
  <c r="DP37" i="66"/>
  <c r="EW38" i="66"/>
  <c r="HF38" i="66"/>
  <c r="EV37" i="66"/>
  <c r="EB38" i="66"/>
  <c r="M37" i="66"/>
  <c r="IG37" i="66"/>
  <c r="HR36" i="66"/>
  <c r="DM37" i="66"/>
  <c r="AF36" i="66"/>
  <c r="CW36" i="66"/>
  <c r="AI38" i="66"/>
  <c r="CL36" i="66"/>
  <c r="HA38" i="66"/>
  <c r="GH36" i="66"/>
  <c r="AL36" i="66"/>
  <c r="DZ37" i="66"/>
  <c r="FR37" i="66"/>
  <c r="R36" i="66"/>
  <c r="HO36" i="66"/>
  <c r="BD36" i="66"/>
  <c r="BL37" i="66"/>
  <c r="W31" i="20"/>
  <c r="BL36" i="66"/>
  <c r="FX38" i="66"/>
  <c r="EU37" i="66"/>
  <c r="EI38" i="66"/>
  <c r="CP38" i="66"/>
  <c r="FX37" i="66"/>
  <c r="HV38" i="66"/>
  <c r="HS36" i="66"/>
  <c r="CE38" i="66"/>
  <c r="GU36" i="66"/>
  <c r="IM38" i="66"/>
  <c r="HT37" i="66"/>
  <c r="AS37" i="66"/>
  <c r="GG36" i="66"/>
  <c r="CO37" i="66"/>
  <c r="BB37" i="66"/>
  <c r="W6" i="20"/>
  <c r="FT36" i="66"/>
  <c r="DO37" i="66"/>
  <c r="CK37" i="66"/>
  <c r="CI38" i="66"/>
  <c r="EE37" i="66"/>
  <c r="M38" i="66"/>
  <c r="EW37" i="66"/>
  <c r="W12" i="20"/>
  <c r="EB36" i="66"/>
  <c r="EP37" i="66"/>
  <c r="CF38" i="66"/>
  <c r="BP36" i="66"/>
  <c r="GP36" i="66"/>
  <c r="GQ38" i="66"/>
  <c r="FW36" i="66"/>
  <c r="I38" i="66"/>
  <c r="EK37" i="66"/>
  <c r="IF38" i="66"/>
  <c r="HW36" i="66"/>
  <c r="CB36" i="66"/>
  <c r="BY37" i="66"/>
  <c r="W13" i="20"/>
  <c r="V32" i="47"/>
  <c r="BU37" i="66"/>
  <c r="GG38" i="66"/>
  <c r="GC36" i="66"/>
  <c r="GM37" i="66"/>
  <c r="CQ37" i="66"/>
  <c r="FV37" i="66"/>
  <c r="N37" i="66"/>
  <c r="V10" i="47"/>
  <c r="BX37" i="66"/>
  <c r="AO38" i="66"/>
  <c r="BQ37" i="66"/>
  <c r="FH37" i="66"/>
  <c r="BA38" i="66"/>
  <c r="AZ37" i="66"/>
  <c r="V14" i="47"/>
  <c r="GK36" i="66"/>
  <c r="CL38" i="66"/>
  <c r="BQ38" i="66"/>
  <c r="V18" i="47"/>
  <c r="CQ36" i="66"/>
  <c r="DS37" i="66"/>
  <c r="EY38" i="66"/>
  <c r="DN38" i="66"/>
  <c r="HO37" i="66"/>
  <c r="EM36" i="66"/>
  <c r="HG37" i="66"/>
  <c r="BV36" i="66"/>
  <c r="AE38" i="66"/>
  <c r="EX38" i="66"/>
  <c r="HM37" i="66"/>
  <c r="EZ38" i="66"/>
  <c r="FM37" i="66"/>
  <c r="HN37" i="66"/>
  <c r="GA36" i="66"/>
  <c r="AE36" i="66"/>
  <c r="K38" i="66"/>
  <c r="FC36" i="66"/>
  <c r="FU38" i="66"/>
  <c r="EE36" i="66"/>
  <c r="EP38" i="66"/>
  <c r="GM38" i="66"/>
  <c r="IN38" i="66"/>
  <c r="CC36" i="66"/>
  <c r="FU37" i="66"/>
  <c r="ET37" i="66"/>
  <c r="AA37" i="66"/>
  <c r="L36" i="66"/>
  <c r="FD37" i="66"/>
  <c r="EV38" i="66"/>
  <c r="BM38" i="66"/>
  <c r="GC37" i="66"/>
  <c r="V22" i="47"/>
  <c r="IQ37" i="66"/>
  <c r="IH36" i="66"/>
  <c r="FO37" i="66"/>
  <c r="U37" i="66"/>
  <c r="AU38" i="66"/>
  <c r="BO38" i="66"/>
  <c r="BB36" i="66"/>
  <c r="GI36" i="66"/>
  <c r="BI37" i="66"/>
  <c r="BL38" i="66"/>
  <c r="AA36" i="66"/>
  <c r="GZ37" i="66"/>
  <c r="GZ36" i="66"/>
  <c r="K36" i="66"/>
  <c r="IJ36" i="66"/>
  <c r="DX37" i="66"/>
  <c r="CZ38" i="66"/>
  <c r="HJ36" i="66"/>
  <c r="IP38" i="66"/>
  <c r="DX38" i="66"/>
  <c r="HC37" i="66"/>
  <c r="S37" i="66"/>
  <c r="W22" i="20"/>
  <c r="CY36" i="66"/>
  <c r="HI38" i="66"/>
  <c r="EM38" i="66"/>
  <c r="EK38" i="66"/>
  <c r="W27" i="20"/>
  <c r="DI38" i="66"/>
  <c r="DJ36" i="66"/>
  <c r="DW37" i="66"/>
  <c r="BV38" i="66"/>
  <c r="W21" i="20"/>
  <c r="V28" i="47"/>
  <c r="CR36" i="66"/>
  <c r="AB38" i="66"/>
  <c r="EJ38" i="66"/>
  <c r="EC38" i="66"/>
  <c r="AF37" i="66"/>
  <c r="P38" i="66"/>
  <c r="HN38" i="66"/>
  <c r="IO38" i="66"/>
  <c r="DQ38" i="66"/>
  <c r="W36" i="66"/>
  <c r="IN36" i="66"/>
  <c r="GX36" i="66"/>
  <c r="T38" i="66"/>
  <c r="GE38" i="66"/>
  <c r="DP36" i="66"/>
  <c r="GF37" i="66"/>
  <c r="EC36" i="66"/>
  <c r="FY37" i="66"/>
  <c r="AH36" i="66"/>
  <c r="CK36" i="66"/>
  <c r="CM36" i="66"/>
  <c r="IM36" i="66"/>
  <c r="U36" i="66"/>
  <c r="W9" i="20"/>
  <c r="CW38" i="66"/>
  <c r="EU38" i="66"/>
  <c r="IH37" i="66"/>
  <c r="BJ38" i="66"/>
  <c r="Y38" i="66"/>
  <c r="HI37" i="66"/>
  <c r="DR37" i="66"/>
  <c r="N38" i="66"/>
  <c r="EI37" i="66"/>
  <c r="BZ36" i="66"/>
  <c r="GR37" i="66"/>
  <c r="FW37" i="66"/>
  <c r="Q38" i="66"/>
  <c r="W11" i="20"/>
  <c r="AK37" i="66"/>
  <c r="DD38" i="66"/>
  <c r="BK37" i="66"/>
  <c r="HE38" i="66"/>
  <c r="BR37" i="66"/>
  <c r="CA37" i="66"/>
  <c r="AS36" i="66"/>
  <c r="FE38" i="66"/>
  <c r="HB37" i="66"/>
  <c r="FK37" i="66"/>
  <c r="DK37" i="66"/>
  <c r="FL36" i="66"/>
  <c r="HW38" i="66"/>
  <c r="AL37" i="66"/>
  <c r="GT37" i="66"/>
  <c r="GY37" i="66"/>
  <c r="FQ38" i="66"/>
  <c r="BM36" i="66"/>
  <c r="IE36" i="66"/>
  <c r="CU36" i="66"/>
  <c r="AY37" i="66"/>
  <c r="CN38" i="66"/>
  <c r="BX38" i="66"/>
  <c r="AB37" i="66"/>
  <c r="IF37" i="66"/>
  <c r="W28" i="20"/>
  <c r="ED36" i="66"/>
  <c r="IA38" i="66"/>
  <c r="J36" i="66"/>
  <c r="BJ37" i="66"/>
  <c r="BV37" i="66"/>
  <c r="AE37" i="66"/>
  <c r="DM38" i="66"/>
  <c r="FG37" i="66"/>
  <c r="AU36" i="66"/>
  <c r="BI36" i="66"/>
  <c r="EZ37" i="66"/>
  <c r="BW37" i="66"/>
  <c r="BC38" i="66"/>
  <c r="HL37" i="66"/>
  <c r="IL36" i="66"/>
  <c r="CV36" i="66"/>
  <c r="BI38" i="66"/>
  <c r="GW36" i="66"/>
  <c r="O6" i="51"/>
  <c r="IG38" i="66"/>
  <c r="HP38" i="66"/>
  <c r="EE38" i="66"/>
  <c r="V13" i="47"/>
  <c r="FQ36" i="66"/>
  <c r="DB37" i="66"/>
  <c r="DH38" i="66"/>
  <c r="EX37" i="66"/>
  <c r="GM36" i="66"/>
  <c r="EY36" i="66"/>
  <c r="DG38" i="66"/>
  <c r="CZ37" i="66"/>
  <c r="HY38" i="66"/>
  <c r="BT38" i="66"/>
  <c r="ID36" i="66"/>
  <c r="P36" i="66"/>
  <c r="AG37" i="66"/>
  <c r="IB38" i="66"/>
  <c r="CH36" i="66"/>
  <c r="CJ37" i="66"/>
  <c r="P37" i="66"/>
  <c r="HK37" i="66"/>
  <c r="HO38" i="66"/>
  <c r="AY38" i="66"/>
  <c r="HY36" i="66"/>
  <c r="V21" i="47"/>
  <c r="DI36" i="66"/>
  <c r="AN37" i="66"/>
  <c r="BC37" i="66"/>
  <c r="II38" i="66"/>
  <c r="W19" i="20"/>
  <c r="GA37" i="66"/>
  <c r="BH37" i="66"/>
  <c r="ID38" i="66"/>
  <c r="HC36" i="66"/>
  <c r="EY37" i="66"/>
  <c r="AF38" i="66"/>
  <c r="BQ36" i="66"/>
  <c r="EM37" i="66"/>
  <c r="V12" i="47"/>
  <c r="AP37" i="66"/>
  <c r="BN37" i="66"/>
  <c r="DQ37" i="66"/>
  <c r="BG38" i="66"/>
  <c r="DL38" i="66"/>
  <c r="AM37" i="66"/>
  <c r="S36" i="66"/>
  <c r="BX36" i="66"/>
  <c r="W26" i="20"/>
  <c r="IA36" i="66"/>
  <c r="EL36" i="66"/>
  <c r="Z38" i="66"/>
  <c r="P37" i="20"/>
  <c r="CC37" i="66"/>
  <c r="AF6" i="51"/>
  <c r="FM38" i="66"/>
  <c r="DV36" i="66"/>
  <c r="AX37" i="66"/>
  <c r="FU36" i="66"/>
  <c r="AV36" i="66"/>
  <c r="IP36" i="66"/>
  <c r="AH37" i="66"/>
  <c r="ET36" i="66"/>
  <c r="AM38" i="66"/>
  <c r="ER38" i="66"/>
  <c r="HB38" i="66"/>
  <c r="IR36" i="66"/>
  <c r="DY38" i="66"/>
  <c r="W15" i="20"/>
  <c r="FC38" i="66"/>
  <c r="FP37" i="66"/>
  <c r="DK38" i="66"/>
  <c r="W24" i="20"/>
  <c r="FF36" i="66"/>
  <c r="GP37" i="66"/>
  <c r="AR37" i="66"/>
  <c r="AJ36" i="66"/>
  <c r="DH37" i="66"/>
  <c r="HA37" i="66"/>
  <c r="CP37" i="66"/>
  <c r="EV36" i="66"/>
  <c r="HZ37" i="66"/>
  <c r="FC37" i="66"/>
  <c r="GN36" i="66"/>
  <c r="AX36" i="66"/>
  <c r="V26" i="47"/>
  <c r="EJ37" i="66"/>
  <c r="DA37" i="66"/>
  <c r="IJ37" i="66"/>
  <c r="CG36" i="66"/>
  <c r="GN38" i="66"/>
  <c r="BA37" i="66"/>
  <c r="HZ36" i="66"/>
  <c r="BS38" i="66"/>
  <c r="W7" i="20"/>
  <c r="R38" i="66"/>
  <c r="BE36" i="66"/>
  <c r="GK38" i="66"/>
  <c r="FT37" i="66"/>
  <c r="FG36" i="66"/>
  <c r="Z37" i="66"/>
  <c r="V23" i="47"/>
  <c r="HM38" i="66"/>
  <c r="EN38" i="66"/>
  <c r="EG37" i="66"/>
  <c r="CV38" i="66"/>
  <c r="HU38" i="66"/>
  <c r="BU38" i="66"/>
  <c r="HN36" i="66"/>
  <c r="CL37" i="66"/>
  <c r="W5" i="20"/>
  <c r="GL36" i="66"/>
  <c r="CT38" i="66"/>
  <c r="AT36" i="66"/>
  <c r="IE38" i="66"/>
  <c r="IC37" i="66"/>
  <c r="AP38" i="66"/>
  <c r="CM37" i="66"/>
  <c r="DW36" i="66"/>
  <c r="AD36" i="66"/>
  <c r="FS37" i="66"/>
  <c r="IJ38" i="66"/>
  <c r="DT38" i="66"/>
  <c r="V29" i="47"/>
  <c r="FT38" i="66"/>
  <c r="CT36" i="66"/>
  <c r="EH38" i="66"/>
  <c r="HD37" i="66"/>
  <c r="IH38" i="66"/>
  <c r="CD37" i="66"/>
  <c r="HS37" i="66"/>
  <c r="DV37" i="66"/>
  <c r="V33" i="47"/>
  <c r="AW37" i="66"/>
  <c r="BO37" i="66"/>
  <c r="CU38" i="66"/>
  <c r="AY36" i="66"/>
  <c r="GY36" i="66"/>
  <c r="AC38" i="66"/>
  <c r="GA38" i="66"/>
  <c r="EZ36" i="66"/>
  <c r="DC38" i="66"/>
  <c r="AO36" i="66"/>
  <c r="IM37" i="66"/>
  <c r="N36" i="66"/>
  <c r="S38" i="66"/>
  <c r="CU37" i="66"/>
  <c r="BB38" i="66"/>
  <c r="FW38" i="66"/>
  <c r="HZ38" i="66"/>
  <c r="DU37" i="66"/>
  <c r="GZ38" i="66"/>
  <c r="HW37" i="66"/>
  <c r="CG37" i="66"/>
  <c r="GU37" i="66"/>
  <c r="DR38" i="66"/>
  <c r="HQ38" i="66"/>
  <c r="V20" i="47"/>
  <c r="FK36" i="66"/>
  <c r="V24" i="47"/>
  <c r="CD38" i="66"/>
  <c r="W18" i="20"/>
  <c r="BP38" i="66"/>
  <c r="GK37" i="66"/>
  <c r="K37" i="66"/>
  <c r="EA38" i="66"/>
  <c r="BZ38" i="66"/>
  <c r="CF36" i="66"/>
  <c r="HF37" i="66"/>
  <c r="I37" i="66"/>
  <c r="DJ38" i="66"/>
  <c r="II37" i="66"/>
  <c r="V31" i="47"/>
  <c r="GB36" i="66"/>
  <c r="CH38" i="66"/>
  <c r="BK38" i="66"/>
  <c r="EQ36" i="66"/>
  <c r="GH38" i="66"/>
  <c r="GW37" i="66"/>
  <c r="CY38" i="66"/>
  <c r="BF36" i="66"/>
  <c r="GO37" i="66"/>
  <c r="V9" i="47"/>
  <c r="FJ38" i="66"/>
  <c r="HD38" i="66"/>
  <c r="CJ38" i="66"/>
  <c r="EL38" i="66"/>
  <c r="FS36" i="66"/>
  <c r="EW36" i="66"/>
  <c r="DR36" i="66"/>
  <c r="GW38" i="66"/>
  <c r="HH37" i="66"/>
  <c r="CN36" i="66"/>
  <c r="CW37" i="66"/>
  <c r="DO36" i="66"/>
  <c r="DT36" i="66"/>
  <c r="BT37" i="66"/>
  <c r="FX36" i="66"/>
  <c r="HV37" i="66"/>
  <c r="H38" i="66"/>
  <c r="W30" i="20"/>
  <c r="V7" i="47"/>
  <c r="HC38" i="66"/>
  <c r="HP37" i="66"/>
  <c r="V19" i="47"/>
  <c r="CB37" i="66"/>
  <c r="L37" i="66"/>
  <c r="DN37" i="66"/>
  <c r="H44" i="66" l="1"/>
  <c r="N6" i="32" s="1"/>
  <c r="H42" i="66"/>
  <c r="H43" i="66"/>
  <c r="N23" i="32" s="1"/>
  <c r="N358" i="49"/>
  <c r="M358" i="49"/>
  <c r="L358" i="49"/>
  <c r="K358" i="49"/>
  <c r="N328" i="49"/>
  <c r="M328" i="49"/>
  <c r="L328" i="49"/>
  <c r="K328" i="49"/>
  <c r="N320" i="49"/>
  <c r="M320" i="49"/>
  <c r="L320" i="49"/>
  <c r="K320" i="49"/>
  <c r="N290" i="49"/>
  <c r="M290" i="49"/>
  <c r="L290" i="49"/>
  <c r="K290" i="49"/>
  <c r="N282" i="49"/>
  <c r="M282" i="49"/>
  <c r="L282" i="49"/>
  <c r="K282" i="49"/>
  <c r="N250" i="49"/>
  <c r="M250" i="49"/>
  <c r="L250" i="49"/>
  <c r="K250" i="49"/>
  <c r="N242" i="49"/>
  <c r="M242" i="49"/>
  <c r="L242" i="49"/>
  <c r="K242" i="49"/>
  <c r="N211" i="49"/>
  <c r="M211" i="49"/>
  <c r="L211" i="49"/>
  <c r="K211" i="49"/>
  <c r="N203" i="49"/>
  <c r="M203" i="49"/>
  <c r="L203" i="49"/>
  <c r="K203" i="49"/>
  <c r="N172" i="49"/>
  <c r="M172" i="49"/>
  <c r="L172" i="49"/>
  <c r="K172" i="49"/>
  <c r="N164" i="49"/>
  <c r="M164" i="49"/>
  <c r="L164" i="49"/>
  <c r="K164" i="49"/>
  <c r="N133" i="49"/>
  <c r="M133" i="49"/>
  <c r="L133" i="49"/>
  <c r="K133" i="49"/>
  <c r="N125" i="49"/>
  <c r="M125" i="49"/>
  <c r="L125" i="49"/>
  <c r="K125" i="49"/>
  <c r="N94" i="49"/>
  <c r="M94" i="49"/>
  <c r="L94" i="49"/>
  <c r="K94" i="49"/>
  <c r="J5" i="49"/>
  <c r="I5" i="49"/>
  <c r="H5" i="49"/>
  <c r="G5" i="49"/>
  <c r="P38" i="20"/>
  <c r="I5" i="51" l="1"/>
  <c r="I4" i="51"/>
  <c r="AK3" i="51"/>
  <c r="AJ3" i="51"/>
  <c r="AI3" i="51"/>
  <c r="AH3" i="51"/>
  <c r="AG3" i="51"/>
  <c r="AE3" i="51"/>
  <c r="AD3" i="51"/>
  <c r="AC3" i="51"/>
  <c r="AB3" i="51"/>
  <c r="AA3" i="51"/>
  <c r="Z3" i="51"/>
  <c r="Y3" i="51"/>
  <c r="X3" i="51"/>
  <c r="W3" i="51"/>
  <c r="V3" i="51"/>
  <c r="U3" i="51"/>
  <c r="T3" i="51"/>
  <c r="S3" i="51"/>
  <c r="R3" i="51"/>
  <c r="Q3" i="51"/>
  <c r="P3" i="51"/>
  <c r="N3" i="51"/>
  <c r="M3" i="51"/>
  <c r="L3" i="51"/>
  <c r="K3" i="51"/>
  <c r="J1" i="51"/>
  <c r="J3" i="51" s="1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E8" i="26"/>
  <c r="E7" i="26"/>
  <c r="E6" i="26"/>
  <c r="E5" i="26"/>
  <c r="E4" i="26"/>
  <c r="E3" i="26"/>
  <c r="E2" i="26"/>
  <c r="M31" i="11"/>
  <c r="E31" i="11"/>
  <c r="D31" i="11"/>
  <c r="M30" i="11"/>
  <c r="E30" i="11"/>
  <c r="D30" i="11"/>
  <c r="M29" i="11"/>
  <c r="E29" i="11"/>
  <c r="D29" i="11"/>
  <c r="D191" i="38" s="1"/>
  <c r="M28" i="11"/>
  <c r="E28" i="11"/>
  <c r="D28" i="11"/>
  <c r="M27" i="11"/>
  <c r="E27" i="11"/>
  <c r="D27" i="11"/>
  <c r="M25" i="11"/>
  <c r="E25" i="11"/>
  <c r="D25" i="11"/>
  <c r="B236" i="49" s="1"/>
  <c r="M24" i="11"/>
  <c r="E24" i="11"/>
  <c r="D24" i="11"/>
  <c r="D276" i="38" s="1"/>
  <c r="M23" i="11"/>
  <c r="E23" i="11"/>
  <c r="D23" i="11"/>
  <c r="M22" i="11"/>
  <c r="E22" i="11"/>
  <c r="D22" i="11"/>
  <c r="M21" i="11"/>
  <c r="E21" i="11"/>
  <c r="D21" i="11"/>
  <c r="M20" i="11"/>
  <c r="E20" i="11"/>
  <c r="D20" i="11"/>
  <c r="D149" i="38" s="1"/>
  <c r="M19" i="11"/>
  <c r="E19" i="11"/>
  <c r="D19" i="11"/>
  <c r="M18" i="11"/>
  <c r="E18" i="11"/>
  <c r="D18" i="11"/>
  <c r="M17" i="11"/>
  <c r="E17" i="11"/>
  <c r="D17" i="11"/>
  <c r="C16" i="47" s="1"/>
  <c r="M16" i="11"/>
  <c r="E16" i="11"/>
  <c r="D16" i="11"/>
  <c r="D240" i="38" s="1"/>
  <c r="M15" i="11"/>
  <c r="E15" i="11"/>
  <c r="D15" i="11"/>
  <c r="M14" i="11"/>
  <c r="E14" i="11"/>
  <c r="D14" i="11"/>
  <c r="M13" i="11"/>
  <c r="E13" i="11"/>
  <c r="D13" i="11"/>
  <c r="M12" i="11"/>
  <c r="E12" i="11"/>
  <c r="D12" i="11"/>
  <c r="D153" i="38" s="1"/>
  <c r="M11" i="11"/>
  <c r="E11" i="11"/>
  <c r="D11" i="11"/>
  <c r="M10" i="11"/>
  <c r="E10" i="11"/>
  <c r="D10" i="11"/>
  <c r="M8" i="11"/>
  <c r="E8" i="11"/>
  <c r="D8" i="11"/>
  <c r="M6" i="11"/>
  <c r="E6" i="11"/>
  <c r="D6" i="11"/>
  <c r="D144" i="38" s="1"/>
  <c r="M5" i="11"/>
  <c r="E5" i="11"/>
  <c r="D5" i="11"/>
  <c r="M4" i="11"/>
  <c r="E4" i="11"/>
  <c r="D4" i="11"/>
  <c r="M3" i="11"/>
  <c r="E3" i="11"/>
  <c r="D3" i="11"/>
  <c r="M2" i="11"/>
  <c r="E2" i="11"/>
  <c r="D2" i="11"/>
  <c r="D171" i="38" s="1"/>
  <c r="AD5" i="19"/>
  <c r="AC5" i="19"/>
  <c r="AB5" i="19"/>
  <c r="AA5" i="19"/>
  <c r="Z5" i="19"/>
  <c r="X5" i="19"/>
  <c r="W5" i="19"/>
  <c r="V5" i="19"/>
  <c r="V2" i="19" s="1"/>
  <c r="AC2" i="51" s="1"/>
  <c r="U5" i="19"/>
  <c r="T5" i="19"/>
  <c r="S5" i="19"/>
  <c r="R5" i="19"/>
  <c r="Q5" i="19"/>
  <c r="P5" i="19"/>
  <c r="O5" i="19"/>
  <c r="N5" i="19"/>
  <c r="N2" i="19" s="1"/>
  <c r="M5" i="19"/>
  <c r="L5" i="19"/>
  <c r="K5" i="19"/>
  <c r="J5" i="19"/>
  <c r="I5" i="19"/>
  <c r="G5" i="19"/>
  <c r="F5" i="19"/>
  <c r="E5" i="19"/>
  <c r="D5" i="19"/>
  <c r="C5" i="19"/>
  <c r="IR280" i="38"/>
  <c r="F280" i="38"/>
  <c r="E280" i="38"/>
  <c r="C280" i="38"/>
  <c r="IR279" i="38"/>
  <c r="F279" i="38"/>
  <c r="E279" i="38"/>
  <c r="C279" i="38"/>
  <c r="IR278" i="38"/>
  <c r="F278" i="38"/>
  <c r="E278" i="38"/>
  <c r="D278" i="38"/>
  <c r="C278" i="38"/>
  <c r="IR277" i="38"/>
  <c r="F277" i="38"/>
  <c r="E277" i="38"/>
  <c r="C277" i="38"/>
  <c r="IR276" i="38"/>
  <c r="F276" i="38"/>
  <c r="E276" i="38"/>
  <c r="C276" i="38"/>
  <c r="IR275" i="38"/>
  <c r="F275" i="38"/>
  <c r="E275" i="38"/>
  <c r="C275" i="38"/>
  <c r="IR274" i="38"/>
  <c r="F274" i="38"/>
  <c r="E274" i="38"/>
  <c r="C274" i="38"/>
  <c r="IR273" i="38"/>
  <c r="F273" i="38"/>
  <c r="E273" i="38"/>
  <c r="C273" i="38"/>
  <c r="IR272" i="38"/>
  <c r="F272" i="38"/>
  <c r="E272" i="38"/>
  <c r="C272" i="38"/>
  <c r="IR271" i="38"/>
  <c r="F271" i="38"/>
  <c r="E271" i="38"/>
  <c r="C271" i="38"/>
  <c r="IR270" i="38"/>
  <c r="F270" i="38"/>
  <c r="E270" i="38"/>
  <c r="C270" i="38"/>
  <c r="IR269" i="38"/>
  <c r="F269" i="38"/>
  <c r="E269" i="38"/>
  <c r="C269" i="38"/>
  <c r="IR268" i="38"/>
  <c r="F268" i="38"/>
  <c r="E268" i="38"/>
  <c r="C268" i="38"/>
  <c r="IR267" i="38"/>
  <c r="F267" i="38"/>
  <c r="E267" i="38"/>
  <c r="C267" i="38"/>
  <c r="IR266" i="38"/>
  <c r="F266" i="38"/>
  <c r="E266" i="38"/>
  <c r="C266" i="38"/>
  <c r="IR265" i="38"/>
  <c r="F265" i="38"/>
  <c r="E265" i="38"/>
  <c r="C265" i="38"/>
  <c r="IR264" i="38"/>
  <c r="F264" i="38"/>
  <c r="E264" i="38"/>
  <c r="C264" i="38"/>
  <c r="IR263" i="38"/>
  <c r="F263" i="38"/>
  <c r="E263" i="38"/>
  <c r="C263" i="38"/>
  <c r="IR262" i="38"/>
  <c r="F262" i="38"/>
  <c r="E262" i="38"/>
  <c r="C262" i="38"/>
  <c r="IR261" i="38"/>
  <c r="F261" i="38"/>
  <c r="E261" i="38"/>
  <c r="C261" i="38"/>
  <c r="IR260" i="38"/>
  <c r="F260" i="38"/>
  <c r="E260" i="38"/>
  <c r="C260" i="38"/>
  <c r="IR259" i="38"/>
  <c r="F259" i="38"/>
  <c r="E259" i="38"/>
  <c r="D259" i="38"/>
  <c r="C259" i="38"/>
  <c r="IR258" i="38"/>
  <c r="F258" i="38"/>
  <c r="E258" i="38"/>
  <c r="C258" i="38"/>
  <c r="IR257" i="38"/>
  <c r="F257" i="38"/>
  <c r="E257" i="38"/>
  <c r="C257" i="38"/>
  <c r="IR256" i="38"/>
  <c r="F256" i="38"/>
  <c r="E256" i="38"/>
  <c r="D256" i="38"/>
  <c r="C256" i="38"/>
  <c r="IR252" i="38"/>
  <c r="F252" i="38"/>
  <c r="E252" i="38"/>
  <c r="C252" i="38"/>
  <c r="IR251" i="38"/>
  <c r="F251" i="38"/>
  <c r="E251" i="38"/>
  <c r="C251" i="38"/>
  <c r="IR250" i="38"/>
  <c r="F250" i="38"/>
  <c r="E250" i="38"/>
  <c r="C250" i="38"/>
  <c r="IR249" i="38"/>
  <c r="F249" i="38"/>
  <c r="E249" i="38"/>
  <c r="C249" i="38"/>
  <c r="IR248" i="38"/>
  <c r="F248" i="38"/>
  <c r="E248" i="38"/>
  <c r="C248" i="38"/>
  <c r="IR247" i="38"/>
  <c r="F247" i="38"/>
  <c r="E247" i="38"/>
  <c r="C247" i="38"/>
  <c r="IR246" i="38"/>
  <c r="F246" i="38"/>
  <c r="E246" i="38"/>
  <c r="C246" i="38"/>
  <c r="IR245" i="38"/>
  <c r="F245" i="38"/>
  <c r="E245" i="38"/>
  <c r="C245" i="38"/>
  <c r="IR244" i="38"/>
  <c r="F244" i="38"/>
  <c r="E244" i="38"/>
  <c r="C244" i="38"/>
  <c r="IR243" i="38"/>
  <c r="F243" i="38"/>
  <c r="E243" i="38"/>
  <c r="C243" i="38"/>
  <c r="IR242" i="38"/>
  <c r="F242" i="38"/>
  <c r="E242" i="38"/>
  <c r="C242" i="38"/>
  <c r="IR241" i="38"/>
  <c r="F241" i="38"/>
  <c r="E241" i="38"/>
  <c r="C241" i="38"/>
  <c r="IR240" i="38"/>
  <c r="F240" i="38"/>
  <c r="E240" i="38"/>
  <c r="C240" i="38"/>
  <c r="IR239" i="38"/>
  <c r="F239" i="38"/>
  <c r="E239" i="38"/>
  <c r="C239" i="38"/>
  <c r="IR238" i="38"/>
  <c r="F238" i="38"/>
  <c r="E238" i="38"/>
  <c r="C238" i="38"/>
  <c r="IR237" i="38"/>
  <c r="F237" i="38"/>
  <c r="E237" i="38"/>
  <c r="C237" i="38"/>
  <c r="IR236" i="38"/>
  <c r="F236" i="38"/>
  <c r="E236" i="38"/>
  <c r="C236" i="38"/>
  <c r="IR235" i="38"/>
  <c r="F235" i="38"/>
  <c r="E235" i="38"/>
  <c r="C235" i="38"/>
  <c r="IR234" i="38"/>
  <c r="F234" i="38"/>
  <c r="E234" i="38"/>
  <c r="C234" i="38"/>
  <c r="IR233" i="38"/>
  <c r="F233" i="38"/>
  <c r="E233" i="38"/>
  <c r="C233" i="38"/>
  <c r="IR232" i="38"/>
  <c r="F232" i="38"/>
  <c r="E232" i="38"/>
  <c r="C232" i="38"/>
  <c r="IR231" i="38"/>
  <c r="F231" i="38"/>
  <c r="E231" i="38"/>
  <c r="D231" i="38"/>
  <c r="C231" i="38"/>
  <c r="IR230" i="38"/>
  <c r="F230" i="38"/>
  <c r="E230" i="38"/>
  <c r="C230" i="38"/>
  <c r="IR229" i="38"/>
  <c r="F229" i="38"/>
  <c r="E229" i="38"/>
  <c r="C229" i="38"/>
  <c r="IR228" i="38"/>
  <c r="F228" i="38"/>
  <c r="E228" i="38"/>
  <c r="C228" i="38"/>
  <c r="F224" i="38"/>
  <c r="E224" i="38"/>
  <c r="C224" i="38"/>
  <c r="F223" i="38"/>
  <c r="E223" i="38"/>
  <c r="C223" i="38"/>
  <c r="F222" i="38"/>
  <c r="E222" i="38"/>
  <c r="C222" i="38"/>
  <c r="F221" i="38"/>
  <c r="E221" i="38"/>
  <c r="C221" i="38"/>
  <c r="F220" i="38"/>
  <c r="E220" i="38"/>
  <c r="C220" i="38"/>
  <c r="F219" i="38"/>
  <c r="E219" i="38"/>
  <c r="C219" i="38"/>
  <c r="F218" i="38"/>
  <c r="E218" i="38"/>
  <c r="C218" i="38"/>
  <c r="F217" i="38"/>
  <c r="E217" i="38"/>
  <c r="C217" i="38"/>
  <c r="F216" i="38"/>
  <c r="E216" i="38"/>
  <c r="C216" i="38"/>
  <c r="F215" i="38"/>
  <c r="E215" i="38"/>
  <c r="C215" i="38"/>
  <c r="F214" i="38"/>
  <c r="E214" i="38"/>
  <c r="C214" i="38"/>
  <c r="F213" i="38"/>
  <c r="E213" i="38"/>
  <c r="C213" i="38"/>
  <c r="F212" i="38"/>
  <c r="E212" i="38"/>
  <c r="C212" i="38"/>
  <c r="F211" i="38"/>
  <c r="E211" i="38"/>
  <c r="C211" i="38"/>
  <c r="F210" i="38"/>
  <c r="E210" i="38"/>
  <c r="C210" i="38"/>
  <c r="F209" i="38"/>
  <c r="E209" i="38"/>
  <c r="C209" i="38"/>
  <c r="F208" i="38"/>
  <c r="E208" i="38"/>
  <c r="D208" i="38"/>
  <c r="C208" i="38"/>
  <c r="F207" i="38"/>
  <c r="E207" i="38"/>
  <c r="C207" i="38"/>
  <c r="F206" i="38"/>
  <c r="E206" i="38"/>
  <c r="C206" i="38"/>
  <c r="F205" i="38"/>
  <c r="E205" i="38"/>
  <c r="C205" i="38"/>
  <c r="F204" i="38"/>
  <c r="E204" i="38"/>
  <c r="C204" i="38"/>
  <c r="F203" i="38"/>
  <c r="E203" i="38"/>
  <c r="D203" i="38"/>
  <c r="C203" i="38"/>
  <c r="F202" i="38"/>
  <c r="E202" i="38"/>
  <c r="C202" i="38"/>
  <c r="F201" i="38"/>
  <c r="E201" i="38"/>
  <c r="D201" i="38"/>
  <c r="C201" i="38"/>
  <c r="F200" i="38"/>
  <c r="E200" i="38"/>
  <c r="C200" i="38"/>
  <c r="F199" i="38"/>
  <c r="E199" i="38"/>
  <c r="C199" i="38"/>
  <c r="F198" i="38"/>
  <c r="E198" i="38"/>
  <c r="C198" i="38"/>
  <c r="F194" i="38"/>
  <c r="E194" i="38"/>
  <c r="C194" i="38"/>
  <c r="F193" i="38"/>
  <c r="E193" i="38"/>
  <c r="C193" i="38"/>
  <c r="F192" i="38"/>
  <c r="E192" i="38"/>
  <c r="C192" i="38"/>
  <c r="F191" i="38"/>
  <c r="E191" i="38"/>
  <c r="C191" i="38"/>
  <c r="F190" i="38"/>
  <c r="E190" i="38"/>
  <c r="C190" i="38"/>
  <c r="F189" i="38"/>
  <c r="E189" i="38"/>
  <c r="C189" i="38"/>
  <c r="F188" i="38"/>
  <c r="E188" i="38"/>
  <c r="C188" i="38"/>
  <c r="F187" i="38"/>
  <c r="E187" i="38"/>
  <c r="C187" i="38"/>
  <c r="F186" i="38"/>
  <c r="E186" i="38"/>
  <c r="C186" i="38"/>
  <c r="F185" i="38"/>
  <c r="E185" i="38"/>
  <c r="C185" i="38"/>
  <c r="F184" i="38"/>
  <c r="E184" i="38"/>
  <c r="C184" i="38"/>
  <c r="F183" i="38"/>
  <c r="E183" i="38"/>
  <c r="C183" i="38"/>
  <c r="F182" i="38"/>
  <c r="E182" i="38"/>
  <c r="C182" i="38"/>
  <c r="F181" i="38"/>
  <c r="E181" i="38"/>
  <c r="C181" i="38"/>
  <c r="F180" i="38"/>
  <c r="E180" i="38"/>
  <c r="C180" i="38"/>
  <c r="F179" i="38"/>
  <c r="E179" i="38"/>
  <c r="C179" i="38"/>
  <c r="F178" i="38"/>
  <c r="E178" i="38"/>
  <c r="C178" i="38"/>
  <c r="F177" i="38"/>
  <c r="E177" i="38"/>
  <c r="C177" i="38"/>
  <c r="F176" i="38"/>
  <c r="E176" i="38"/>
  <c r="C176" i="38"/>
  <c r="F175" i="38"/>
  <c r="E175" i="38"/>
  <c r="C175" i="38"/>
  <c r="F174" i="38"/>
  <c r="E174" i="38"/>
  <c r="C174" i="38"/>
  <c r="F173" i="38"/>
  <c r="E173" i="38"/>
  <c r="C173" i="38"/>
  <c r="F172" i="38"/>
  <c r="E172" i="38"/>
  <c r="C172" i="38"/>
  <c r="F171" i="38"/>
  <c r="E171" i="38"/>
  <c r="C171" i="38"/>
  <c r="F170" i="38"/>
  <c r="E170" i="38"/>
  <c r="C170" i="38"/>
  <c r="F169" i="38"/>
  <c r="E169" i="38"/>
  <c r="C169" i="38"/>
  <c r="F165" i="38"/>
  <c r="E165" i="38"/>
  <c r="C165" i="38"/>
  <c r="F164" i="38"/>
  <c r="E164" i="38"/>
  <c r="C164" i="38"/>
  <c r="F163" i="38"/>
  <c r="E163" i="38"/>
  <c r="C163" i="38"/>
  <c r="F162" i="38"/>
  <c r="E162" i="38"/>
  <c r="C162" i="38"/>
  <c r="F161" i="38"/>
  <c r="E161" i="38"/>
  <c r="C161" i="38"/>
  <c r="F160" i="38"/>
  <c r="E160" i="38"/>
  <c r="C160" i="38"/>
  <c r="F159" i="38"/>
  <c r="E159" i="38"/>
  <c r="C159" i="38"/>
  <c r="F158" i="38"/>
  <c r="E158" i="38"/>
  <c r="C158" i="38"/>
  <c r="F157" i="38"/>
  <c r="E157" i="38"/>
  <c r="C157" i="38"/>
  <c r="F156" i="38"/>
  <c r="E156" i="38"/>
  <c r="C156" i="38"/>
  <c r="F155" i="38"/>
  <c r="E155" i="38"/>
  <c r="C155" i="38"/>
  <c r="F154" i="38"/>
  <c r="E154" i="38"/>
  <c r="C154" i="38"/>
  <c r="F153" i="38"/>
  <c r="E153" i="38"/>
  <c r="C153" i="38"/>
  <c r="F152" i="38"/>
  <c r="E152" i="38"/>
  <c r="C152" i="38"/>
  <c r="F151" i="38"/>
  <c r="E151" i="38"/>
  <c r="C151" i="38"/>
  <c r="F150" i="38"/>
  <c r="E150" i="38"/>
  <c r="C150" i="38"/>
  <c r="F149" i="38"/>
  <c r="E149" i="38"/>
  <c r="C149" i="38"/>
  <c r="F148" i="38"/>
  <c r="E148" i="38"/>
  <c r="C148" i="38"/>
  <c r="F147" i="38"/>
  <c r="E147" i="38"/>
  <c r="C147" i="38"/>
  <c r="F146" i="38"/>
  <c r="E146" i="38"/>
  <c r="C146" i="38"/>
  <c r="F145" i="38"/>
  <c r="E145" i="38"/>
  <c r="C145" i="38"/>
  <c r="F144" i="38"/>
  <c r="E144" i="38"/>
  <c r="C144" i="38"/>
  <c r="F143" i="38"/>
  <c r="E143" i="38"/>
  <c r="C143" i="38"/>
  <c r="F142" i="38"/>
  <c r="E142" i="38"/>
  <c r="C142" i="38"/>
  <c r="F141" i="38"/>
  <c r="E141" i="38"/>
  <c r="C141" i="38"/>
  <c r="F140" i="38"/>
  <c r="E140" i="38"/>
  <c r="C140" i="38"/>
  <c r="IU136" i="38"/>
  <c r="IT136" i="38"/>
  <c r="F136" i="38"/>
  <c r="E136" i="38"/>
  <c r="C136" i="38"/>
  <c r="IU135" i="38"/>
  <c r="IT135" i="38"/>
  <c r="F135" i="38"/>
  <c r="E135" i="38"/>
  <c r="C135" i="38"/>
  <c r="IU134" i="38"/>
  <c r="IT134" i="38"/>
  <c r="F134" i="38"/>
  <c r="E134" i="38"/>
  <c r="C134" i="38"/>
  <c r="IU133" i="38"/>
  <c r="IT133" i="38"/>
  <c r="F133" i="38"/>
  <c r="E133" i="38"/>
  <c r="D133" i="38"/>
  <c r="C133" i="38"/>
  <c r="IU132" i="38"/>
  <c r="IT132" i="38"/>
  <c r="F132" i="38"/>
  <c r="E132" i="38"/>
  <c r="D132" i="38"/>
  <c r="C132" i="38"/>
  <c r="IU131" i="38"/>
  <c r="IT131" i="38"/>
  <c r="F131" i="38"/>
  <c r="E131" i="38"/>
  <c r="C131" i="38"/>
  <c r="IU130" i="38"/>
  <c r="IT130" i="38"/>
  <c r="F130" i="38"/>
  <c r="E130" i="38"/>
  <c r="C130" i="38"/>
  <c r="IU129" i="38"/>
  <c r="IT129" i="38"/>
  <c r="F129" i="38"/>
  <c r="E129" i="38"/>
  <c r="C129" i="38"/>
  <c r="IU128" i="38"/>
  <c r="IT128" i="38"/>
  <c r="F128" i="38"/>
  <c r="E128" i="38"/>
  <c r="C128" i="38"/>
  <c r="IU127" i="38"/>
  <c r="IT127" i="38"/>
  <c r="F127" i="38"/>
  <c r="E127" i="38"/>
  <c r="C127" i="38"/>
  <c r="IU126" i="38"/>
  <c r="IT126" i="38"/>
  <c r="F126" i="38"/>
  <c r="E126" i="38"/>
  <c r="C126" i="38"/>
  <c r="IU125" i="38"/>
  <c r="IT125" i="38"/>
  <c r="F125" i="38"/>
  <c r="E125" i="38"/>
  <c r="C125" i="38"/>
  <c r="IU124" i="38"/>
  <c r="IT124" i="38"/>
  <c r="F124" i="38"/>
  <c r="E124" i="38"/>
  <c r="C124" i="38"/>
  <c r="IU123" i="38"/>
  <c r="IT123" i="38"/>
  <c r="F123" i="38"/>
  <c r="E123" i="38"/>
  <c r="C123" i="38"/>
  <c r="IU122" i="38"/>
  <c r="IT122" i="38"/>
  <c r="F122" i="38"/>
  <c r="E122" i="38"/>
  <c r="C122" i="38"/>
  <c r="IU121" i="38"/>
  <c r="IT121" i="38"/>
  <c r="F121" i="38"/>
  <c r="E121" i="38"/>
  <c r="C121" i="38"/>
  <c r="IU120" i="38"/>
  <c r="IT120" i="38"/>
  <c r="F120" i="38"/>
  <c r="E120" i="38"/>
  <c r="C120" i="38"/>
  <c r="IU119" i="38"/>
  <c r="IT119" i="38"/>
  <c r="F119" i="38"/>
  <c r="E119" i="38"/>
  <c r="C119" i="38"/>
  <c r="IU118" i="38"/>
  <c r="IT118" i="38"/>
  <c r="F118" i="38"/>
  <c r="E118" i="38"/>
  <c r="C118" i="38"/>
  <c r="IU117" i="38"/>
  <c r="IT117" i="38"/>
  <c r="F117" i="38"/>
  <c r="E117" i="38"/>
  <c r="C117" i="38"/>
  <c r="IU116" i="38"/>
  <c r="IT116" i="38"/>
  <c r="F116" i="38"/>
  <c r="E116" i="38"/>
  <c r="C116" i="38"/>
  <c r="IU115" i="38"/>
  <c r="IT115" i="38"/>
  <c r="F115" i="38"/>
  <c r="E115" i="38"/>
  <c r="C115" i="38"/>
  <c r="IU114" i="38"/>
  <c r="IT114" i="38"/>
  <c r="F114" i="38"/>
  <c r="E114" i="38"/>
  <c r="C114" i="38"/>
  <c r="IU113" i="38"/>
  <c r="IT113" i="38"/>
  <c r="F113" i="38"/>
  <c r="E113" i="38"/>
  <c r="D113" i="38"/>
  <c r="C113" i="38"/>
  <c r="IU112" i="38"/>
  <c r="IT112" i="38"/>
  <c r="F112" i="38"/>
  <c r="E112" i="38"/>
  <c r="C112" i="38"/>
  <c r="IU111" i="38"/>
  <c r="IT111" i="38"/>
  <c r="F111" i="38"/>
  <c r="E111" i="38"/>
  <c r="C111" i="38"/>
  <c r="IU107" i="38"/>
  <c r="IT107" i="38"/>
  <c r="F107" i="38"/>
  <c r="E107" i="38"/>
  <c r="C107" i="38"/>
  <c r="IU106" i="38"/>
  <c r="IT106" i="38"/>
  <c r="F106" i="38"/>
  <c r="E106" i="38"/>
  <c r="C106" i="38"/>
  <c r="IU105" i="38"/>
  <c r="IT105" i="38"/>
  <c r="F105" i="38"/>
  <c r="E105" i="38"/>
  <c r="C105" i="38"/>
  <c r="IU104" i="38"/>
  <c r="IT104" i="38"/>
  <c r="F104" i="38"/>
  <c r="E104" i="38"/>
  <c r="C104" i="38"/>
  <c r="IU103" i="38"/>
  <c r="IT103" i="38"/>
  <c r="F103" i="38"/>
  <c r="E103" i="38"/>
  <c r="C103" i="38"/>
  <c r="IU102" i="38"/>
  <c r="IT102" i="38"/>
  <c r="F102" i="38"/>
  <c r="E102" i="38"/>
  <c r="C102" i="38"/>
  <c r="IU101" i="38"/>
  <c r="IT101" i="38"/>
  <c r="F101" i="38"/>
  <c r="E101" i="38"/>
  <c r="C101" i="38"/>
  <c r="IU100" i="38"/>
  <c r="IT100" i="38"/>
  <c r="F100" i="38"/>
  <c r="E100" i="38"/>
  <c r="C100" i="38"/>
  <c r="IU99" i="38"/>
  <c r="IT99" i="38"/>
  <c r="F99" i="38"/>
  <c r="E99" i="38"/>
  <c r="C99" i="38"/>
  <c r="IU98" i="38"/>
  <c r="IT98" i="38"/>
  <c r="F98" i="38"/>
  <c r="E98" i="38"/>
  <c r="C98" i="38"/>
  <c r="IU97" i="38"/>
  <c r="IT97" i="38"/>
  <c r="F97" i="38"/>
  <c r="E97" i="38"/>
  <c r="C97" i="38"/>
  <c r="IU96" i="38"/>
  <c r="IT96" i="38"/>
  <c r="F96" i="38"/>
  <c r="E96" i="38"/>
  <c r="C96" i="38"/>
  <c r="IU95" i="38"/>
  <c r="IT95" i="38"/>
  <c r="F95" i="38"/>
  <c r="E95" i="38"/>
  <c r="D95" i="38"/>
  <c r="C95" i="38"/>
  <c r="IU94" i="38"/>
  <c r="IT94" i="38"/>
  <c r="F94" i="38"/>
  <c r="E94" i="38"/>
  <c r="D94" i="38"/>
  <c r="C94" i="38"/>
  <c r="IU93" i="38"/>
  <c r="IT93" i="38"/>
  <c r="F93" i="38"/>
  <c r="E93" i="38"/>
  <c r="C93" i="38"/>
  <c r="IU92" i="38"/>
  <c r="IT92" i="38"/>
  <c r="F92" i="38"/>
  <c r="E92" i="38"/>
  <c r="C92" i="38"/>
  <c r="IU91" i="38"/>
  <c r="IT91" i="38"/>
  <c r="F91" i="38"/>
  <c r="E91" i="38"/>
  <c r="D91" i="38"/>
  <c r="C91" i="38"/>
  <c r="IU90" i="38"/>
  <c r="IT90" i="38"/>
  <c r="F90" i="38"/>
  <c r="E90" i="38"/>
  <c r="C90" i="38"/>
  <c r="IU89" i="38"/>
  <c r="IT89" i="38"/>
  <c r="F89" i="38"/>
  <c r="E89" i="38"/>
  <c r="C89" i="38"/>
  <c r="IU88" i="38"/>
  <c r="IT88" i="38"/>
  <c r="F88" i="38"/>
  <c r="E88" i="38"/>
  <c r="C88" i="38"/>
  <c r="IU87" i="38"/>
  <c r="IT87" i="38"/>
  <c r="F87" i="38"/>
  <c r="E87" i="38"/>
  <c r="C87" i="38"/>
  <c r="IU86" i="38"/>
  <c r="IT86" i="38"/>
  <c r="F86" i="38"/>
  <c r="E86" i="38"/>
  <c r="D86" i="38"/>
  <c r="C86" i="38"/>
  <c r="IU85" i="38"/>
  <c r="IT85" i="38"/>
  <c r="F85" i="38"/>
  <c r="E85" i="38"/>
  <c r="C85" i="38"/>
  <c r="IU84" i="38"/>
  <c r="IT84" i="38"/>
  <c r="F84" i="38"/>
  <c r="E84" i="38"/>
  <c r="C84" i="38"/>
  <c r="IU83" i="38"/>
  <c r="IT83" i="38"/>
  <c r="F83" i="38"/>
  <c r="E83" i="38"/>
  <c r="C83" i="38"/>
  <c r="IU82" i="38"/>
  <c r="IT82" i="38"/>
  <c r="F82" i="38"/>
  <c r="E82" i="38"/>
  <c r="C82" i="38"/>
  <c r="IQ10" i="38"/>
  <c r="IP10" i="38"/>
  <c r="IO10" i="38"/>
  <c r="IN10" i="38"/>
  <c r="IM10" i="38"/>
  <c r="IL10" i="38"/>
  <c r="IK10" i="38"/>
  <c r="IJ10" i="38"/>
  <c r="II10" i="38"/>
  <c r="IH10" i="38"/>
  <c r="IG10" i="38"/>
  <c r="IF10" i="38"/>
  <c r="IE10" i="38"/>
  <c r="ID10" i="38"/>
  <c r="IC10" i="38"/>
  <c r="IB10" i="38"/>
  <c r="IA10" i="38"/>
  <c r="HZ10" i="38"/>
  <c r="HY10" i="38"/>
  <c r="HX10" i="38"/>
  <c r="HW10" i="38"/>
  <c r="HV10" i="38"/>
  <c r="HU10" i="38"/>
  <c r="HT10" i="38"/>
  <c r="HS10" i="38"/>
  <c r="HR10" i="38"/>
  <c r="HQ10" i="38"/>
  <c r="HP10" i="38"/>
  <c r="HO10" i="38"/>
  <c r="HN10" i="38"/>
  <c r="HM10" i="38"/>
  <c r="HL10" i="38"/>
  <c r="HK10" i="38"/>
  <c r="HJ10" i="38"/>
  <c r="HI10" i="38"/>
  <c r="HH10" i="38"/>
  <c r="HG10" i="38"/>
  <c r="HF10" i="38"/>
  <c r="HE10" i="38"/>
  <c r="HD10" i="38"/>
  <c r="HC10" i="38"/>
  <c r="HB10" i="38"/>
  <c r="HA10" i="38"/>
  <c r="GZ10" i="38"/>
  <c r="GY10" i="38"/>
  <c r="GX10" i="38"/>
  <c r="GW10" i="38"/>
  <c r="GV10" i="38"/>
  <c r="GU10" i="38"/>
  <c r="GT10" i="38"/>
  <c r="GS10" i="38"/>
  <c r="GR10" i="38"/>
  <c r="GQ10" i="38"/>
  <c r="GP10" i="38"/>
  <c r="GO10" i="38"/>
  <c r="GN10" i="38"/>
  <c r="GM10" i="38"/>
  <c r="GL10" i="38"/>
  <c r="GK10" i="38"/>
  <c r="GJ10" i="38"/>
  <c r="GI10" i="38"/>
  <c r="GH10" i="38"/>
  <c r="GG10" i="38"/>
  <c r="GF10" i="38"/>
  <c r="GE10" i="38"/>
  <c r="GD10" i="38"/>
  <c r="GC10" i="38"/>
  <c r="GB10" i="38"/>
  <c r="GA10" i="38"/>
  <c r="FZ10" i="38"/>
  <c r="FY10" i="38"/>
  <c r="FX10" i="38"/>
  <c r="FW10" i="38"/>
  <c r="FV10" i="38"/>
  <c r="FU10" i="38"/>
  <c r="FT10" i="38"/>
  <c r="FS10" i="38"/>
  <c r="FR10" i="38"/>
  <c r="FQ10" i="38"/>
  <c r="FP10" i="38"/>
  <c r="FO10" i="38"/>
  <c r="FN10" i="38"/>
  <c r="FM10" i="38"/>
  <c r="FL10" i="38"/>
  <c r="FK10" i="38"/>
  <c r="FJ10" i="38"/>
  <c r="FI10" i="38"/>
  <c r="FH10" i="38"/>
  <c r="FG10" i="38"/>
  <c r="FF10" i="38"/>
  <c r="FE10" i="38"/>
  <c r="FD10" i="38"/>
  <c r="FC10" i="38"/>
  <c r="FB10" i="38"/>
  <c r="FA10" i="38"/>
  <c r="EZ10" i="38"/>
  <c r="EY10" i="38"/>
  <c r="EX10" i="38"/>
  <c r="EW10" i="38"/>
  <c r="EV10" i="38"/>
  <c r="EU10" i="38"/>
  <c r="ET10" i="38"/>
  <c r="ES10" i="38"/>
  <c r="ER10" i="38"/>
  <c r="EQ10" i="38"/>
  <c r="EP10" i="38"/>
  <c r="EO10" i="38"/>
  <c r="EN10" i="38"/>
  <c r="EM10" i="38"/>
  <c r="EL10" i="38"/>
  <c r="EK10" i="38"/>
  <c r="EJ10" i="38"/>
  <c r="EI10" i="38"/>
  <c r="EH10" i="38"/>
  <c r="EG10" i="38"/>
  <c r="EF10" i="38"/>
  <c r="EE10" i="38"/>
  <c r="ED10" i="38"/>
  <c r="EC10" i="38"/>
  <c r="EB10" i="38"/>
  <c r="EA10" i="38"/>
  <c r="DZ10" i="38"/>
  <c r="DY10" i="38"/>
  <c r="DX10" i="38"/>
  <c r="DW10" i="38"/>
  <c r="DV10" i="38"/>
  <c r="DU10" i="38"/>
  <c r="DT10" i="38"/>
  <c r="DS10" i="38"/>
  <c r="DR10" i="38"/>
  <c r="DQ10" i="38"/>
  <c r="DP10" i="38"/>
  <c r="DO10" i="38"/>
  <c r="DN10" i="38"/>
  <c r="DM10" i="38"/>
  <c r="DL10" i="38"/>
  <c r="DK10" i="38"/>
  <c r="DJ10" i="38"/>
  <c r="DI10" i="38"/>
  <c r="DH10" i="38"/>
  <c r="DG10" i="38"/>
  <c r="DF10" i="38"/>
  <c r="DE10" i="38"/>
  <c r="DD10" i="38"/>
  <c r="DC10" i="38"/>
  <c r="DB10" i="38"/>
  <c r="DA10" i="38"/>
  <c r="CZ10" i="38"/>
  <c r="CY10" i="38"/>
  <c r="CX10" i="38"/>
  <c r="CW10" i="38"/>
  <c r="CV10" i="38"/>
  <c r="CU10" i="38"/>
  <c r="CT10" i="38"/>
  <c r="CS10" i="38"/>
  <c r="CR10" i="38"/>
  <c r="CQ10" i="38"/>
  <c r="CP10" i="38"/>
  <c r="CO10" i="38"/>
  <c r="CN10" i="38"/>
  <c r="CM10" i="38"/>
  <c r="CL10" i="38"/>
  <c r="CK10" i="38"/>
  <c r="CJ10" i="38"/>
  <c r="CI10" i="38"/>
  <c r="CH10" i="38"/>
  <c r="CG10" i="38"/>
  <c r="CF10" i="38"/>
  <c r="CE10" i="38"/>
  <c r="CD10" i="38"/>
  <c r="CC10" i="38"/>
  <c r="CB10" i="38"/>
  <c r="CA10" i="38"/>
  <c r="BZ10" i="38"/>
  <c r="BY10" i="38"/>
  <c r="BX10" i="38"/>
  <c r="BW10" i="38"/>
  <c r="BV10" i="38"/>
  <c r="BU10" i="38"/>
  <c r="BT10" i="38"/>
  <c r="BS10" i="38"/>
  <c r="BR10" i="38"/>
  <c r="BQ10" i="38"/>
  <c r="BP10" i="38"/>
  <c r="BO10" i="38"/>
  <c r="BN10" i="38"/>
  <c r="BM10" i="38"/>
  <c r="BL10" i="38"/>
  <c r="BK10" i="38"/>
  <c r="BJ10" i="38"/>
  <c r="BI10" i="38"/>
  <c r="BH10" i="38"/>
  <c r="BG10" i="38"/>
  <c r="BF10" i="38"/>
  <c r="BE10" i="38"/>
  <c r="BD10" i="38"/>
  <c r="BC10" i="38"/>
  <c r="BB10" i="38"/>
  <c r="BA10" i="38"/>
  <c r="AZ10" i="38"/>
  <c r="AY10" i="38"/>
  <c r="AX10" i="38"/>
  <c r="AW10" i="38"/>
  <c r="AV10" i="38"/>
  <c r="AU10" i="38"/>
  <c r="AT10" i="38"/>
  <c r="AS10" i="38"/>
  <c r="AR10" i="38"/>
  <c r="AQ10" i="38"/>
  <c r="AP10" i="38"/>
  <c r="AO10" i="38"/>
  <c r="AN10" i="38"/>
  <c r="AM10" i="38"/>
  <c r="AL10" i="38"/>
  <c r="AK10" i="38"/>
  <c r="AJ10" i="38"/>
  <c r="AI10" i="38"/>
  <c r="AH10" i="38"/>
  <c r="AG10" i="38"/>
  <c r="AF10" i="38"/>
  <c r="AE10" i="38"/>
  <c r="AD10" i="38"/>
  <c r="AC10" i="38"/>
  <c r="AB10" i="38"/>
  <c r="AA10" i="38"/>
  <c r="Z10" i="38"/>
  <c r="Y10" i="38"/>
  <c r="X10" i="38"/>
  <c r="W10" i="38"/>
  <c r="V10" i="38"/>
  <c r="U10" i="38"/>
  <c r="T10" i="38"/>
  <c r="S10" i="38"/>
  <c r="R10" i="38"/>
  <c r="Q10" i="38"/>
  <c r="P10" i="38"/>
  <c r="O10" i="38"/>
  <c r="N10" i="38"/>
  <c r="M10" i="38"/>
  <c r="L10" i="38"/>
  <c r="K10" i="38"/>
  <c r="J10" i="38"/>
  <c r="I10" i="38"/>
  <c r="H10" i="38"/>
  <c r="G10" i="38"/>
  <c r="IQ3" i="38"/>
  <c r="IP3" i="38"/>
  <c r="IO3" i="38"/>
  <c r="IN3" i="38"/>
  <c r="IM3" i="38"/>
  <c r="IL3" i="38"/>
  <c r="IK3" i="38"/>
  <c r="IJ3" i="38"/>
  <c r="II3" i="38"/>
  <c r="IH3" i="38"/>
  <c r="IG3" i="38"/>
  <c r="IF3" i="38"/>
  <c r="IE3" i="38"/>
  <c r="ID3" i="38"/>
  <c r="IC3" i="38"/>
  <c r="IB3" i="38"/>
  <c r="IA3" i="38"/>
  <c r="HZ3" i="38"/>
  <c r="HY3" i="38"/>
  <c r="HX3" i="38"/>
  <c r="HW3" i="38"/>
  <c r="HV3" i="38"/>
  <c r="HU3" i="38"/>
  <c r="HT3" i="38"/>
  <c r="HS3" i="38"/>
  <c r="HR3" i="38"/>
  <c r="HQ3" i="38"/>
  <c r="HP3" i="38"/>
  <c r="HO3" i="38"/>
  <c r="HN3" i="38"/>
  <c r="HM3" i="38"/>
  <c r="HL3" i="38"/>
  <c r="HK3" i="38"/>
  <c r="HJ3" i="38"/>
  <c r="HI3" i="38"/>
  <c r="HH3" i="38"/>
  <c r="HG3" i="38"/>
  <c r="HF3" i="38"/>
  <c r="HE3" i="38"/>
  <c r="HD3" i="38"/>
  <c r="HC3" i="38"/>
  <c r="HB3" i="38"/>
  <c r="HA3" i="38"/>
  <c r="GZ3" i="38"/>
  <c r="GY3" i="38"/>
  <c r="GX3" i="38"/>
  <c r="GW3" i="38"/>
  <c r="GV3" i="38"/>
  <c r="GU3" i="38"/>
  <c r="GT3" i="38"/>
  <c r="GS3" i="38"/>
  <c r="GR3" i="38"/>
  <c r="GQ3" i="38"/>
  <c r="GP3" i="38"/>
  <c r="GO3" i="38"/>
  <c r="GN3" i="38"/>
  <c r="GM3" i="38"/>
  <c r="GL3" i="38"/>
  <c r="GK3" i="38"/>
  <c r="GJ3" i="38"/>
  <c r="GI3" i="38"/>
  <c r="GH3" i="38"/>
  <c r="GG3" i="38"/>
  <c r="GF3" i="38"/>
  <c r="GE3" i="38"/>
  <c r="GD3" i="38"/>
  <c r="GC3" i="38"/>
  <c r="GB3" i="38"/>
  <c r="GA3" i="38"/>
  <c r="FZ3" i="38"/>
  <c r="FY3" i="38"/>
  <c r="FX3" i="38"/>
  <c r="FW3" i="38"/>
  <c r="FV3" i="38"/>
  <c r="FU3" i="38"/>
  <c r="FT3" i="38"/>
  <c r="FS3" i="38"/>
  <c r="FR3" i="38"/>
  <c r="FQ3" i="38"/>
  <c r="FP3" i="38"/>
  <c r="FO3" i="38"/>
  <c r="FN3" i="38"/>
  <c r="FM3" i="38"/>
  <c r="FL3" i="38"/>
  <c r="FK3" i="38"/>
  <c r="FJ3" i="38"/>
  <c r="FI3" i="38"/>
  <c r="FH3" i="38"/>
  <c r="FG3" i="38"/>
  <c r="FF3" i="38"/>
  <c r="FE3" i="38"/>
  <c r="FD3" i="38"/>
  <c r="FC3" i="38"/>
  <c r="FB3" i="38"/>
  <c r="FA3" i="38"/>
  <c r="EZ3" i="38"/>
  <c r="EY3" i="38"/>
  <c r="EX3" i="38"/>
  <c r="EW3" i="38"/>
  <c r="EV3" i="38"/>
  <c r="EU3" i="38"/>
  <c r="ET3" i="38"/>
  <c r="ES3" i="38"/>
  <c r="ER3" i="38"/>
  <c r="EQ3" i="38"/>
  <c r="EP3" i="38"/>
  <c r="EO3" i="38"/>
  <c r="EN3" i="38"/>
  <c r="EM3" i="38"/>
  <c r="EL3" i="38"/>
  <c r="EK3" i="38"/>
  <c r="EJ3" i="38"/>
  <c r="EI3" i="38"/>
  <c r="EH3" i="38"/>
  <c r="EG3" i="38"/>
  <c r="EF3" i="38"/>
  <c r="EE3" i="38"/>
  <c r="ED3" i="38"/>
  <c r="EC3" i="38"/>
  <c r="EB3" i="38"/>
  <c r="EA3" i="38"/>
  <c r="DZ3" i="38"/>
  <c r="DY3" i="38"/>
  <c r="DX3" i="38"/>
  <c r="DW3" i="38"/>
  <c r="DV3" i="38"/>
  <c r="DU3" i="38"/>
  <c r="DT3" i="38"/>
  <c r="DS3" i="38"/>
  <c r="DR3" i="38"/>
  <c r="DQ3" i="38"/>
  <c r="DP3" i="38"/>
  <c r="DO3" i="38"/>
  <c r="DN3" i="38"/>
  <c r="DM3" i="38"/>
  <c r="DL3" i="38"/>
  <c r="DK3" i="38"/>
  <c r="DJ3" i="38"/>
  <c r="DI3" i="38"/>
  <c r="DH3" i="38"/>
  <c r="DG3" i="38"/>
  <c r="DF3" i="38"/>
  <c r="DE3" i="38"/>
  <c r="DD3" i="38"/>
  <c r="DC3" i="38"/>
  <c r="DB3" i="38"/>
  <c r="DA3" i="38"/>
  <c r="CZ3" i="38"/>
  <c r="CY3" i="38"/>
  <c r="CX3" i="38"/>
  <c r="CW3" i="38"/>
  <c r="CV3" i="38"/>
  <c r="CU3" i="38"/>
  <c r="CT3" i="38"/>
  <c r="CS3" i="38"/>
  <c r="CR3" i="38"/>
  <c r="CQ3" i="38"/>
  <c r="CP3" i="38"/>
  <c r="CO3" i="38"/>
  <c r="CN3" i="38"/>
  <c r="CM3" i="38"/>
  <c r="CL3" i="38"/>
  <c r="CK3" i="38"/>
  <c r="CJ3" i="38"/>
  <c r="CI3" i="38"/>
  <c r="CH3" i="38"/>
  <c r="CG3" i="38"/>
  <c r="CF3" i="38"/>
  <c r="CE3" i="38"/>
  <c r="CD3" i="38"/>
  <c r="CC3" i="38"/>
  <c r="CB3" i="38"/>
  <c r="CA3" i="38"/>
  <c r="BZ3" i="38"/>
  <c r="BY3" i="38"/>
  <c r="BX3" i="38"/>
  <c r="BW3" i="38"/>
  <c r="BV3" i="38"/>
  <c r="BU3" i="38"/>
  <c r="BT3" i="38"/>
  <c r="BS3" i="38"/>
  <c r="BR3" i="38"/>
  <c r="BQ3" i="38"/>
  <c r="BP3" i="38"/>
  <c r="BO3" i="38"/>
  <c r="BN3" i="38"/>
  <c r="BM3" i="38"/>
  <c r="BL3" i="38"/>
  <c r="BK3" i="38"/>
  <c r="BJ3" i="38"/>
  <c r="BI3" i="38"/>
  <c r="BH3" i="38"/>
  <c r="BG3" i="38"/>
  <c r="BF3" i="38"/>
  <c r="BE3" i="38"/>
  <c r="BD3" i="38"/>
  <c r="BC3" i="38"/>
  <c r="BB3" i="38"/>
  <c r="BA3" i="38"/>
  <c r="AZ3" i="38"/>
  <c r="AY3" i="38"/>
  <c r="AX3" i="38"/>
  <c r="AW3" i="38"/>
  <c r="AV3" i="38"/>
  <c r="AU3" i="38"/>
  <c r="AT3" i="38"/>
  <c r="AS3" i="38"/>
  <c r="AR3" i="38"/>
  <c r="AQ3" i="38"/>
  <c r="AP3" i="38"/>
  <c r="AO3" i="38"/>
  <c r="AN3" i="38"/>
  <c r="AM3" i="38"/>
  <c r="AL3" i="38"/>
  <c r="AK3" i="38"/>
  <c r="AJ3" i="38"/>
  <c r="AI3" i="38"/>
  <c r="AH3" i="38"/>
  <c r="AG3" i="38"/>
  <c r="AF3" i="38"/>
  <c r="AE3" i="38"/>
  <c r="AD3" i="38"/>
  <c r="AC3" i="38"/>
  <c r="AB3" i="38"/>
  <c r="AA3" i="38"/>
  <c r="Z3" i="38"/>
  <c r="Y3" i="38"/>
  <c r="X3" i="38"/>
  <c r="W3" i="38"/>
  <c r="V3" i="38"/>
  <c r="U3" i="38"/>
  <c r="T3" i="38"/>
  <c r="S3" i="38"/>
  <c r="R3" i="38"/>
  <c r="Q3" i="38"/>
  <c r="P3" i="38"/>
  <c r="O3" i="38"/>
  <c r="N3" i="38"/>
  <c r="M3" i="38"/>
  <c r="L3" i="38"/>
  <c r="K3" i="38"/>
  <c r="J3" i="38"/>
  <c r="I3" i="38"/>
  <c r="H3" i="38"/>
  <c r="G3" i="38"/>
  <c r="A2" i="38"/>
  <c r="C353" i="49"/>
  <c r="C352" i="49"/>
  <c r="C351" i="49"/>
  <c r="C350" i="49"/>
  <c r="B350" i="49"/>
  <c r="C349" i="49"/>
  <c r="B349" i="49"/>
  <c r="C348" i="49"/>
  <c r="C347" i="49"/>
  <c r="C346" i="49"/>
  <c r="C345" i="49"/>
  <c r="C344" i="49"/>
  <c r="C343" i="49"/>
  <c r="C342" i="49"/>
  <c r="C341" i="49"/>
  <c r="C340" i="49"/>
  <c r="C339" i="49"/>
  <c r="C338" i="49"/>
  <c r="C337" i="49"/>
  <c r="C336" i="49"/>
  <c r="C335" i="49"/>
  <c r="C334" i="49"/>
  <c r="C333" i="49"/>
  <c r="C332" i="49"/>
  <c r="B332" i="49"/>
  <c r="C331" i="49"/>
  <c r="C330" i="49"/>
  <c r="C329" i="49"/>
  <c r="C315" i="49"/>
  <c r="C314" i="49"/>
  <c r="C313" i="49"/>
  <c r="C312" i="49"/>
  <c r="B312" i="49"/>
  <c r="C311" i="49"/>
  <c r="B311" i="49"/>
  <c r="C310" i="49"/>
  <c r="C309" i="49"/>
  <c r="C308" i="49"/>
  <c r="C307" i="49"/>
  <c r="C306" i="49"/>
  <c r="C305" i="49"/>
  <c r="C304" i="49"/>
  <c r="B304" i="49"/>
  <c r="C303" i="49"/>
  <c r="B303" i="49"/>
  <c r="C302" i="49"/>
  <c r="C301" i="49"/>
  <c r="C300" i="49"/>
  <c r="B300" i="49"/>
  <c r="C299" i="49"/>
  <c r="C298" i="49"/>
  <c r="C297" i="49"/>
  <c r="C296" i="49"/>
  <c r="C295" i="49"/>
  <c r="B295" i="49"/>
  <c r="C294" i="49"/>
  <c r="B294" i="49"/>
  <c r="C293" i="49"/>
  <c r="B293" i="49"/>
  <c r="C292" i="49"/>
  <c r="C291" i="49"/>
  <c r="C277" i="49"/>
  <c r="C276" i="49"/>
  <c r="C275" i="49"/>
  <c r="C274" i="49"/>
  <c r="C273" i="49"/>
  <c r="C272" i="49"/>
  <c r="C271" i="49"/>
  <c r="C270" i="49"/>
  <c r="C269" i="49"/>
  <c r="C268" i="49"/>
  <c r="C267" i="49"/>
  <c r="C266" i="49"/>
  <c r="C265" i="49"/>
  <c r="B265" i="49"/>
  <c r="C264" i="49"/>
  <c r="B264" i="49"/>
  <c r="C263" i="49"/>
  <c r="C262" i="49"/>
  <c r="C261" i="49"/>
  <c r="B261" i="49"/>
  <c r="C260" i="49"/>
  <c r="C259" i="49"/>
  <c r="C258" i="49"/>
  <c r="C257" i="49"/>
  <c r="C256" i="49"/>
  <c r="B256" i="49"/>
  <c r="C255" i="49"/>
  <c r="C254" i="49"/>
  <c r="B254" i="49"/>
  <c r="C253" i="49"/>
  <c r="C252" i="49"/>
  <c r="C251" i="49"/>
  <c r="C237" i="49"/>
  <c r="C236" i="49"/>
  <c r="C235" i="49"/>
  <c r="C234" i="49"/>
  <c r="B234" i="49"/>
  <c r="C233" i="49"/>
  <c r="B233" i="49"/>
  <c r="C232" i="49"/>
  <c r="C231" i="49"/>
  <c r="C230" i="49"/>
  <c r="C229" i="49"/>
  <c r="B229" i="49"/>
  <c r="C228" i="49"/>
  <c r="C227" i="49"/>
  <c r="B227" i="49"/>
  <c r="C226" i="49"/>
  <c r="C225" i="49"/>
  <c r="C224" i="49"/>
  <c r="C223" i="49"/>
  <c r="B223" i="49"/>
  <c r="C222" i="49"/>
  <c r="C221" i="49"/>
  <c r="B221" i="49"/>
  <c r="C220" i="49"/>
  <c r="C219" i="49"/>
  <c r="C218" i="49"/>
  <c r="B218" i="49"/>
  <c r="C217" i="49"/>
  <c r="C216" i="49"/>
  <c r="C215" i="49"/>
  <c r="C214" i="49"/>
  <c r="B214" i="49"/>
  <c r="C213" i="49"/>
  <c r="C212" i="49"/>
  <c r="C198" i="49"/>
  <c r="C197" i="49"/>
  <c r="C196" i="49"/>
  <c r="C195" i="49"/>
  <c r="C194" i="49"/>
  <c r="C193" i="49"/>
  <c r="C192" i="49"/>
  <c r="C191" i="49"/>
  <c r="C190" i="49"/>
  <c r="C189" i="49"/>
  <c r="C188" i="49"/>
  <c r="C187" i="49"/>
  <c r="C186" i="49"/>
  <c r="B186" i="49"/>
  <c r="C185" i="49"/>
  <c r="B185" i="49"/>
  <c r="C184" i="49"/>
  <c r="C183" i="49"/>
  <c r="C182" i="49"/>
  <c r="B182" i="49"/>
  <c r="C181" i="49"/>
  <c r="C180" i="49"/>
  <c r="C179" i="49"/>
  <c r="C178" i="49"/>
  <c r="C177" i="49"/>
  <c r="B177" i="49"/>
  <c r="C176" i="49"/>
  <c r="C175" i="49"/>
  <c r="C174" i="49"/>
  <c r="C173" i="49"/>
  <c r="C159" i="49"/>
  <c r="C158" i="49"/>
  <c r="C157" i="49"/>
  <c r="C156" i="49"/>
  <c r="B156" i="49"/>
  <c r="C155" i="49"/>
  <c r="B155" i="49"/>
  <c r="C154" i="49"/>
  <c r="C153" i="49"/>
  <c r="C152" i="49"/>
  <c r="C151" i="49"/>
  <c r="C150" i="49"/>
  <c r="B150" i="49"/>
  <c r="C149" i="49"/>
  <c r="C148" i="49"/>
  <c r="B148" i="49"/>
  <c r="C147" i="49"/>
  <c r="C146" i="49"/>
  <c r="C145" i="49"/>
  <c r="C144" i="49"/>
  <c r="C143" i="49"/>
  <c r="C142" i="49"/>
  <c r="C141" i="49"/>
  <c r="C140" i="49"/>
  <c r="C139" i="49"/>
  <c r="C138" i="49"/>
  <c r="C137" i="49"/>
  <c r="C136" i="49"/>
  <c r="B136" i="49"/>
  <c r="C135" i="49"/>
  <c r="C134" i="49"/>
  <c r="C120" i="49"/>
  <c r="C119" i="49"/>
  <c r="C118" i="49"/>
  <c r="C117" i="49"/>
  <c r="C116" i="49"/>
  <c r="C115" i="49"/>
  <c r="C114" i="49"/>
  <c r="C113" i="49"/>
  <c r="C112" i="49"/>
  <c r="C111" i="49"/>
  <c r="C110" i="49"/>
  <c r="C109" i="49"/>
  <c r="C108" i="49"/>
  <c r="B108" i="49"/>
  <c r="C107" i="49"/>
  <c r="B107" i="49"/>
  <c r="C106" i="49"/>
  <c r="C105" i="49"/>
  <c r="C104" i="49"/>
  <c r="B104" i="49"/>
  <c r="C103" i="49"/>
  <c r="C102" i="49"/>
  <c r="C101" i="49"/>
  <c r="C100" i="49"/>
  <c r="C99" i="49"/>
  <c r="B99" i="49"/>
  <c r="C98" i="49"/>
  <c r="C97" i="49"/>
  <c r="C96" i="49"/>
  <c r="C95" i="49"/>
  <c r="G7" i="51" s="1"/>
  <c r="AA5" i="32"/>
  <c r="I40" i="47"/>
  <c r="D34" i="47"/>
  <c r="D32" i="47"/>
  <c r="C32" i="47"/>
  <c r="D31" i="47"/>
  <c r="D30" i="47"/>
  <c r="D29" i="47"/>
  <c r="D28" i="47"/>
  <c r="D27" i="47"/>
  <c r="D26" i="47"/>
  <c r="D25" i="47"/>
  <c r="D24" i="47"/>
  <c r="C24" i="47"/>
  <c r="D23" i="47"/>
  <c r="D22" i="47"/>
  <c r="C22" i="47"/>
  <c r="D21" i="47"/>
  <c r="D20" i="47"/>
  <c r="D19" i="47"/>
  <c r="D18" i="47"/>
  <c r="D17" i="47"/>
  <c r="D16" i="47"/>
  <c r="D15" i="47"/>
  <c r="D13" i="47"/>
  <c r="D11" i="47"/>
  <c r="U11" i="47" s="1"/>
  <c r="I11" i="47" s="1"/>
  <c r="D10" i="47"/>
  <c r="D9" i="47"/>
  <c r="C9" i="47"/>
  <c r="D8" i="47"/>
  <c r="D7" i="47"/>
  <c r="L40" i="47"/>
  <c r="H40" i="47"/>
  <c r="U4" i="47"/>
  <c r="T31" i="20"/>
  <c r="N6" i="51"/>
  <c r="Q25" i="20"/>
  <c r="Q12" i="20"/>
  <c r="Z6" i="51"/>
  <c r="AK6" i="51"/>
  <c r="T12" i="20"/>
  <c r="T6" i="20"/>
  <c r="Q18" i="20"/>
  <c r="Q21" i="20"/>
  <c r="V6" i="51"/>
  <c r="AD6" i="51"/>
  <c r="T20" i="20"/>
  <c r="U6" i="51"/>
  <c r="W6" i="51"/>
  <c r="T5" i="20"/>
  <c r="Q32" i="20"/>
  <c r="L6" i="51"/>
  <c r="T28" i="20"/>
  <c r="Q16" i="20"/>
  <c r="T18" i="20"/>
  <c r="T25" i="20"/>
  <c r="AC6" i="51"/>
  <c r="T6" i="51"/>
  <c r="T19" i="20"/>
  <c r="Q31" i="20"/>
  <c r="Q29" i="20"/>
  <c r="AE6" i="51"/>
  <c r="M6" i="51"/>
  <c r="T8" i="20"/>
  <c r="T22" i="20"/>
  <c r="T13" i="20"/>
  <c r="Y6" i="51"/>
  <c r="T23" i="20"/>
  <c r="Q30" i="20"/>
  <c r="Q13" i="20"/>
  <c r="T21" i="20"/>
  <c r="T10" i="20"/>
  <c r="T7" i="20"/>
  <c r="AG6" i="51"/>
  <c r="Q14" i="20"/>
  <c r="AJ6" i="51"/>
  <c r="T16" i="20"/>
  <c r="Q5" i="20"/>
  <c r="T15" i="20"/>
  <c r="Q24" i="20"/>
  <c r="J6" i="51"/>
  <c r="T11" i="20"/>
  <c r="Q26" i="20"/>
  <c r="Q27" i="20"/>
  <c r="Q15" i="20"/>
  <c r="Q17" i="20"/>
  <c r="Q28" i="20"/>
  <c r="T29" i="20"/>
  <c r="T27" i="20"/>
  <c r="Q6" i="20"/>
  <c r="R6" i="51"/>
  <c r="T24" i="20"/>
  <c r="K6" i="51"/>
  <c r="Q7" i="20"/>
  <c r="T32" i="20"/>
  <c r="X6" i="51"/>
  <c r="AA6" i="51"/>
  <c r="T14" i="20"/>
  <c r="Q23" i="20"/>
  <c r="S6" i="51"/>
  <c r="Q8" i="20"/>
  <c r="Q9" i="20"/>
  <c r="AH6" i="51"/>
  <c r="AI6" i="51"/>
  <c r="Q22" i="20"/>
  <c r="Q19" i="20"/>
  <c r="Q20" i="20"/>
  <c r="P6" i="51"/>
  <c r="Q10" i="20"/>
  <c r="Q6" i="51"/>
  <c r="Q11" i="20"/>
  <c r="T17" i="20"/>
  <c r="AB6" i="51"/>
  <c r="T30" i="20"/>
  <c r="U24" i="20" l="1"/>
  <c r="U7" i="20"/>
  <c r="U8" i="20"/>
  <c r="R31" i="20"/>
  <c r="R21" i="20"/>
  <c r="U11" i="20"/>
  <c r="U22" i="20"/>
  <c r="U21" i="20"/>
  <c r="U19" i="20"/>
  <c r="R18" i="20"/>
  <c r="U14" i="20"/>
  <c r="R20" i="20"/>
  <c r="R6" i="20"/>
  <c r="U10" i="20"/>
  <c r="U6" i="20"/>
  <c r="U30" i="20"/>
  <c r="R19" i="20"/>
  <c r="U20" i="20"/>
  <c r="U27" i="20"/>
  <c r="U12" i="20"/>
  <c r="U5" i="20"/>
  <c r="R22" i="20"/>
  <c r="U32" i="20"/>
  <c r="U29" i="20"/>
  <c r="R24" i="20"/>
  <c r="R13" i="20"/>
  <c r="U25" i="20"/>
  <c r="R28" i="20"/>
  <c r="U15" i="20"/>
  <c r="R29" i="20"/>
  <c r="U18" i="20"/>
  <c r="R7" i="20"/>
  <c r="R17" i="20"/>
  <c r="R5" i="20"/>
  <c r="R30" i="20"/>
  <c r="R16" i="20"/>
  <c r="R12" i="20"/>
  <c r="U17" i="20"/>
  <c r="R15" i="20"/>
  <c r="U16" i="20"/>
  <c r="U23" i="20"/>
  <c r="U28" i="20"/>
  <c r="R25" i="20"/>
  <c r="R11" i="20"/>
  <c r="R8" i="20"/>
  <c r="R27" i="20"/>
  <c r="R14" i="20"/>
  <c r="U13" i="20"/>
  <c r="R32" i="20"/>
  <c r="U31" i="20"/>
  <c r="R10" i="20"/>
  <c r="R23" i="20"/>
  <c r="D232" i="38"/>
  <c r="D211" i="38"/>
  <c r="D212" i="38"/>
  <c r="D230" i="38"/>
  <c r="D248" i="38"/>
  <c r="L4" i="19"/>
  <c r="P4" i="19"/>
  <c r="T3" i="19"/>
  <c r="AC3" i="19"/>
  <c r="D152" i="38"/>
  <c r="D190" i="38"/>
  <c r="D261" i="38"/>
  <c r="D29" i="38"/>
  <c r="B23" i="49"/>
  <c r="D85" i="38"/>
  <c r="D27" i="38"/>
  <c r="B21" i="49"/>
  <c r="D150" i="38"/>
  <c r="B28" i="49"/>
  <c r="D34" i="38"/>
  <c r="D189" i="38"/>
  <c r="B38" i="49"/>
  <c r="D44" i="38"/>
  <c r="D192" i="38"/>
  <c r="D47" i="38"/>
  <c r="B41" i="49"/>
  <c r="D165" i="38"/>
  <c r="B43" i="49"/>
  <c r="D49" i="38"/>
  <c r="D25" i="38"/>
  <c r="B19" i="49"/>
  <c r="C7" i="47"/>
  <c r="B18" i="49"/>
  <c r="D24" i="38"/>
  <c r="D31" i="38"/>
  <c r="B25" i="49"/>
  <c r="B220" i="49"/>
  <c r="D32" i="38"/>
  <c r="B26" i="49"/>
  <c r="D43" i="38"/>
  <c r="B37" i="49"/>
  <c r="B230" i="49"/>
  <c r="D42" i="38"/>
  <c r="B36" i="49"/>
  <c r="D142" i="38"/>
  <c r="D26" i="38"/>
  <c r="B20" i="49"/>
  <c r="D260" i="38"/>
  <c r="D28" i="38"/>
  <c r="B22" i="49"/>
  <c r="B341" i="49"/>
  <c r="D37" i="38"/>
  <c r="B31" i="49"/>
  <c r="D267" i="38"/>
  <c r="D36" i="38"/>
  <c r="B30" i="49"/>
  <c r="D237" i="38"/>
  <c r="D33" i="38"/>
  <c r="B27" i="49"/>
  <c r="D220" i="38"/>
  <c r="D45" i="38"/>
  <c r="B39" i="49"/>
  <c r="D277" i="38"/>
  <c r="D46" i="38"/>
  <c r="B40" i="49"/>
  <c r="B179" i="49"/>
  <c r="B24" i="49"/>
  <c r="D30" i="38"/>
  <c r="D122" i="38"/>
  <c r="B29" i="49"/>
  <c r="D35" i="38"/>
  <c r="B188" i="49"/>
  <c r="B33" i="49"/>
  <c r="D39" i="38"/>
  <c r="B109" i="49"/>
  <c r="D38" i="38"/>
  <c r="B32" i="49"/>
  <c r="B190" i="49"/>
  <c r="D41" i="38"/>
  <c r="B35" i="49"/>
  <c r="B111" i="49"/>
  <c r="B34" i="49"/>
  <c r="D40" i="38"/>
  <c r="E6" i="51"/>
  <c r="GF136" i="38"/>
  <c r="DC86" i="38"/>
  <c r="HE99" i="38"/>
  <c r="IK103" i="38"/>
  <c r="GX102" i="38"/>
  <c r="FD106" i="38"/>
  <c r="C4" i="19"/>
  <c r="C26" i="47"/>
  <c r="EB85" i="38"/>
  <c r="HB112" i="38"/>
  <c r="IQ116" i="38"/>
  <c r="CS128" i="38"/>
  <c r="D265" i="38"/>
  <c r="C17" i="47"/>
  <c r="C20" i="47"/>
  <c r="C30" i="47"/>
  <c r="B117" i="49"/>
  <c r="B143" i="49"/>
  <c r="B146" i="49"/>
  <c r="B195" i="49"/>
  <c r="B225" i="49"/>
  <c r="B253" i="49"/>
  <c r="B274" i="49"/>
  <c r="B331" i="49"/>
  <c r="B333" i="49"/>
  <c r="B340" i="49"/>
  <c r="D84" i="38"/>
  <c r="D103" i="38"/>
  <c r="D115" i="38"/>
  <c r="D124" i="38"/>
  <c r="D161" i="38"/>
  <c r="D162" i="38"/>
  <c r="D181" i="38"/>
  <c r="D182" i="38"/>
  <c r="D200" i="38"/>
  <c r="D241" i="38"/>
  <c r="D258" i="38"/>
  <c r="D268" i="38"/>
  <c r="Q3" i="19"/>
  <c r="C11" i="47"/>
  <c r="C21" i="47"/>
  <c r="C29" i="47"/>
  <c r="B97" i="49"/>
  <c r="B116" i="49"/>
  <c r="B138" i="49"/>
  <c r="B147" i="49"/>
  <c r="B175" i="49"/>
  <c r="B194" i="49"/>
  <c r="B216" i="49"/>
  <c r="B224" i="49"/>
  <c r="B273" i="49"/>
  <c r="D104" i="38"/>
  <c r="D120" i="38"/>
  <c r="D123" i="38"/>
  <c r="D173" i="38"/>
  <c r="D178" i="38"/>
  <c r="D221" i="38"/>
  <c r="D249" i="38"/>
  <c r="S4" i="19"/>
  <c r="W4" i="19"/>
  <c r="AB4" i="19"/>
  <c r="B196" i="49"/>
  <c r="D160" i="38"/>
  <c r="D163" i="38"/>
  <c r="D172" i="38"/>
  <c r="D174" i="38"/>
  <c r="B137" i="49"/>
  <c r="B139" i="49"/>
  <c r="D209" i="38"/>
  <c r="C18" i="47"/>
  <c r="B262" i="49"/>
  <c r="B315" i="49"/>
  <c r="D121" i="38"/>
  <c r="D233" i="38"/>
  <c r="C10" i="47"/>
  <c r="C13" i="47"/>
  <c r="C31" i="47"/>
  <c r="C34" i="47"/>
  <c r="B183" i="49"/>
  <c r="B232" i="49"/>
  <c r="B237" i="49"/>
  <c r="B255" i="49"/>
  <c r="B257" i="49"/>
  <c r="B272" i="49"/>
  <c r="B313" i="49"/>
  <c r="D107" i="38"/>
  <c r="D131" i="38"/>
  <c r="D224" i="38"/>
  <c r="B115" i="49"/>
  <c r="B144" i="49"/>
  <c r="B157" i="49"/>
  <c r="B176" i="49"/>
  <c r="B178" i="49"/>
  <c r="B198" i="49"/>
  <c r="B296" i="49"/>
  <c r="B348" i="49"/>
  <c r="B353" i="49"/>
  <c r="D105" i="38"/>
  <c r="D202" i="38"/>
  <c r="D204" i="38"/>
  <c r="D250" i="38"/>
  <c r="EZ131" i="38"/>
  <c r="T1" i="49"/>
  <c r="T2" i="49"/>
  <c r="IO84" i="38"/>
  <c r="CU117" i="38"/>
  <c r="GP129" i="38"/>
  <c r="L3" i="19"/>
  <c r="D245" i="38"/>
  <c r="C14" i="47"/>
  <c r="C19" i="47"/>
  <c r="C23" i="47"/>
  <c r="C25" i="47"/>
  <c r="B120" i="49"/>
  <c r="B140" i="49"/>
  <c r="B145" i="49"/>
  <c r="B149" i="49"/>
  <c r="B151" i="49"/>
  <c r="B154" i="49"/>
  <c r="B215" i="49"/>
  <c r="B217" i="49"/>
  <c r="B222" i="49"/>
  <c r="B226" i="49"/>
  <c r="B228" i="49"/>
  <c r="B235" i="49"/>
  <c r="B277" i="49"/>
  <c r="B334" i="49"/>
  <c r="B351" i="49"/>
  <c r="D92" i="38"/>
  <c r="D114" i="38"/>
  <c r="D116" i="38"/>
  <c r="D126" i="38"/>
  <c r="D136" i="38"/>
  <c r="D143" i="38"/>
  <c r="D145" i="38"/>
  <c r="D179" i="38"/>
  <c r="D194" i="38"/>
  <c r="D219" i="38"/>
  <c r="D222" i="38"/>
  <c r="D238" i="38"/>
  <c r="D247" i="38"/>
  <c r="D252" i="38"/>
  <c r="D275" i="38"/>
  <c r="D280" i="38"/>
  <c r="L2" i="19"/>
  <c r="S2" i="51" s="1"/>
  <c r="Z4" i="19"/>
  <c r="AD4" i="19"/>
  <c r="B101" i="49"/>
  <c r="B106" i="49"/>
  <c r="B110" i="49"/>
  <c r="B112" i="49"/>
  <c r="B187" i="49"/>
  <c r="B189" i="49"/>
  <c r="D128" i="38"/>
  <c r="C28" i="47"/>
  <c r="R8" i="49"/>
  <c r="U8" i="49" s="1"/>
  <c r="B98" i="49"/>
  <c r="B100" i="49"/>
  <c r="B105" i="49"/>
  <c r="B118" i="49"/>
  <c r="B159" i="49"/>
  <c r="B184" i="49"/>
  <c r="B193" i="49"/>
  <c r="B275" i="49"/>
  <c r="B301" i="49"/>
  <c r="B310" i="49"/>
  <c r="B338" i="49"/>
  <c r="D87" i="38"/>
  <c r="D102" i="38"/>
  <c r="D134" i="38"/>
  <c r="AC2" i="19"/>
  <c r="AJ2" i="51" s="1"/>
  <c r="R3" i="19"/>
  <c r="C8" i="47"/>
  <c r="B95" i="49"/>
  <c r="B103" i="49"/>
  <c r="B113" i="49"/>
  <c r="B119" i="49"/>
  <c r="B134" i="49"/>
  <c r="B142" i="49"/>
  <c r="B152" i="49"/>
  <c r="B158" i="49"/>
  <c r="B173" i="49"/>
  <c r="B181" i="49"/>
  <c r="B191" i="49"/>
  <c r="B197" i="49"/>
  <c r="B212" i="49"/>
  <c r="X4" i="19"/>
  <c r="M32" i="11"/>
  <c r="B96" i="49"/>
  <c r="B102" i="49"/>
  <c r="B114" i="49"/>
  <c r="B135" i="49"/>
  <c r="B141" i="49"/>
  <c r="B153" i="49"/>
  <c r="B174" i="49"/>
  <c r="B180" i="49"/>
  <c r="B192" i="49"/>
  <c r="B213" i="49"/>
  <c r="B219" i="49"/>
  <c r="B231" i="49"/>
  <c r="D118" i="38"/>
  <c r="C15" i="47"/>
  <c r="C27" i="47"/>
  <c r="P2" i="19"/>
  <c r="W2" i="51" s="1"/>
  <c r="P3" i="19"/>
  <c r="D3" i="19"/>
  <c r="I3" i="19"/>
  <c r="U4" i="19"/>
  <c r="X2" i="19"/>
  <c r="AE2" i="51" s="1"/>
  <c r="E4" i="19"/>
  <c r="J4" i="19"/>
  <c r="AA4" i="19"/>
  <c r="B58" i="49"/>
  <c r="D55" i="38"/>
  <c r="D229" i="38"/>
  <c r="B57" i="49"/>
  <c r="D54" i="38"/>
  <c r="B61" i="49"/>
  <c r="D58" i="38"/>
  <c r="B62" i="49"/>
  <c r="D59" i="38"/>
  <c r="B60" i="49"/>
  <c r="D57" i="38"/>
  <c r="B56" i="49"/>
  <c r="D53" i="38"/>
  <c r="B59" i="49"/>
  <c r="D56" i="38"/>
  <c r="B67" i="49"/>
  <c r="D64" i="38"/>
  <c r="B69" i="49"/>
  <c r="D66" i="38"/>
  <c r="B63" i="49"/>
  <c r="D60" i="38"/>
  <c r="B66" i="49"/>
  <c r="D63" i="38"/>
  <c r="B71" i="49"/>
  <c r="D68" i="38"/>
  <c r="B68" i="49"/>
  <c r="D65" i="38"/>
  <c r="D264" i="38"/>
  <c r="B64" i="49"/>
  <c r="D61" i="38"/>
  <c r="B70" i="49"/>
  <c r="D67" i="38"/>
  <c r="B65" i="49"/>
  <c r="D62" i="38"/>
  <c r="B75" i="49"/>
  <c r="D72" i="38"/>
  <c r="B76" i="49"/>
  <c r="D73" i="38"/>
  <c r="D272" i="38"/>
  <c r="B73" i="49"/>
  <c r="D70" i="38"/>
  <c r="B77" i="49"/>
  <c r="D74" i="38"/>
  <c r="B80" i="49"/>
  <c r="D77" i="38"/>
  <c r="B79" i="49"/>
  <c r="D76" i="38"/>
  <c r="B72" i="49"/>
  <c r="D69" i="38"/>
  <c r="B78" i="49"/>
  <c r="D75" i="38"/>
  <c r="B74" i="49"/>
  <c r="D71" i="38"/>
  <c r="B81" i="49"/>
  <c r="D78" i="38"/>
  <c r="G4" i="19"/>
  <c r="CH82" i="38"/>
  <c r="HL98" i="38"/>
  <c r="DM133" i="38"/>
  <c r="EW105" i="38"/>
  <c r="GL111" i="38"/>
  <c r="I2" i="19"/>
  <c r="P2" i="51" s="1"/>
  <c r="T2" i="19"/>
  <c r="AA2" i="51" s="1"/>
  <c r="X3" i="19"/>
  <c r="IP88" i="38"/>
  <c r="FX100" i="38"/>
  <c r="HI107" i="38"/>
  <c r="IH113" i="38"/>
  <c r="IN127" i="38"/>
  <c r="DY130" i="38"/>
  <c r="EG132" i="38"/>
  <c r="IP134" i="38"/>
  <c r="D2" i="19"/>
  <c r="K2" i="51" s="1"/>
  <c r="Q2" i="19"/>
  <c r="U2" i="51"/>
  <c r="CV85" i="38"/>
  <c r="AH133" i="38"/>
  <c r="GL134" i="38"/>
  <c r="GV136" i="38"/>
  <c r="GX84" i="38"/>
  <c r="GA99" i="38"/>
  <c r="L84" i="38"/>
  <c r="AH100" i="38"/>
  <c r="EQ116" i="38"/>
  <c r="DI132" i="38"/>
  <c r="CU84" i="38"/>
  <c r="BY99" i="38"/>
  <c r="GN100" i="38"/>
  <c r="FU132" i="38"/>
  <c r="DD111" i="38"/>
  <c r="X134" i="38"/>
  <c r="GC84" i="38"/>
  <c r="K99" i="38"/>
  <c r="DG99" i="38"/>
  <c r="HO99" i="38"/>
  <c r="EL102" i="38"/>
  <c r="Y99" i="38"/>
  <c r="DW99" i="38"/>
  <c r="HS99" i="38"/>
  <c r="BJ112" i="38"/>
  <c r="ED129" i="38"/>
  <c r="BO99" i="38"/>
  <c r="FI99" i="38"/>
  <c r="EE105" i="38"/>
  <c r="EW112" i="38"/>
  <c r="FH85" i="38"/>
  <c r="AG88" i="38"/>
  <c r="EJ98" i="38"/>
  <c r="AO99" i="38"/>
  <c r="CE99" i="38"/>
  <c r="EK99" i="38"/>
  <c r="GM99" i="38"/>
  <c r="IQ99" i="38"/>
  <c r="CV100" i="38"/>
  <c r="GV100" i="38"/>
  <c r="AU105" i="38"/>
  <c r="HQ105" i="38"/>
  <c r="DA107" i="38"/>
  <c r="AL129" i="38"/>
  <c r="GX129" i="38"/>
  <c r="BU132" i="38"/>
  <c r="IG132" i="38"/>
  <c r="EN133" i="38"/>
  <c r="DD134" i="38"/>
  <c r="HT85" i="38"/>
  <c r="GJ86" i="38"/>
  <c r="GL88" i="38"/>
  <c r="AY99" i="38"/>
  <c r="DE99" i="38"/>
  <c r="EY99" i="38"/>
  <c r="GO99" i="38"/>
  <c r="DL100" i="38"/>
  <c r="IJ100" i="38"/>
  <c r="BX102" i="38"/>
  <c r="BQ105" i="38"/>
  <c r="GQ105" i="38"/>
  <c r="EK107" i="38"/>
  <c r="BR129" i="38"/>
  <c r="HW82" i="38"/>
  <c r="AI85" i="38"/>
  <c r="R100" i="38"/>
  <c r="EJ100" i="38"/>
  <c r="EV111" i="38"/>
  <c r="FJ129" i="38"/>
  <c r="AW132" i="38"/>
  <c r="GS132" i="38"/>
  <c r="Q135" i="38"/>
  <c r="D257" i="38"/>
  <c r="D112" i="38"/>
  <c r="B330" i="49"/>
  <c r="B252" i="49"/>
  <c r="D4" i="19"/>
  <c r="D199" i="38"/>
  <c r="D170" i="38"/>
  <c r="D141" i="38"/>
  <c r="D83" i="38"/>
  <c r="B292" i="49"/>
  <c r="D262" i="38"/>
  <c r="D117" i="38"/>
  <c r="D234" i="38"/>
  <c r="D88" i="38"/>
  <c r="B297" i="49"/>
  <c r="B258" i="49"/>
  <c r="D205" i="38"/>
  <c r="D175" i="38"/>
  <c r="D146" i="38"/>
  <c r="B335" i="49"/>
  <c r="D111" i="38"/>
  <c r="D82" i="38"/>
  <c r="B291" i="49"/>
  <c r="D228" i="38"/>
  <c r="D198" i="38"/>
  <c r="D169" i="38"/>
  <c r="D140" i="38"/>
  <c r="B329" i="49"/>
  <c r="B251" i="49"/>
  <c r="D266" i="38"/>
  <c r="D239" i="38"/>
  <c r="D93" i="38"/>
  <c r="D210" i="38"/>
  <c r="D180" i="38"/>
  <c r="D151" i="38"/>
  <c r="B339" i="49"/>
  <c r="B302" i="49"/>
  <c r="B263" i="49"/>
  <c r="D235" i="38"/>
  <c r="D89" i="38"/>
  <c r="B336" i="49"/>
  <c r="D263" i="38"/>
  <c r="D206" i="38"/>
  <c r="D176" i="38"/>
  <c r="D147" i="38"/>
  <c r="B298" i="49"/>
  <c r="B259" i="49"/>
  <c r="D270" i="38"/>
  <c r="D243" i="38"/>
  <c r="D97" i="38"/>
  <c r="D214" i="38"/>
  <c r="D184" i="38"/>
  <c r="D155" i="38"/>
  <c r="B343" i="49"/>
  <c r="B306" i="49"/>
  <c r="B267" i="49"/>
  <c r="D119" i="38"/>
  <c r="B299" i="49"/>
  <c r="B260" i="49"/>
  <c r="D236" i="38"/>
  <c r="D207" i="38"/>
  <c r="D177" i="38"/>
  <c r="D148" i="38"/>
  <c r="D90" i="38"/>
  <c r="B337" i="49"/>
  <c r="D125" i="38"/>
  <c r="D269" i="38"/>
  <c r="D242" i="38"/>
  <c r="B342" i="49"/>
  <c r="B305" i="49"/>
  <c r="B266" i="49"/>
  <c r="D213" i="38"/>
  <c r="D183" i="38"/>
  <c r="D154" i="38"/>
  <c r="D96" i="38"/>
  <c r="D274" i="38"/>
  <c r="D130" i="38"/>
  <c r="D101" i="38"/>
  <c r="T4" i="19"/>
  <c r="D218" i="38"/>
  <c r="D188" i="38"/>
  <c r="D159" i="38"/>
  <c r="B347" i="49"/>
  <c r="B271" i="49"/>
  <c r="D99" i="38"/>
  <c r="D216" i="38"/>
  <c r="D186" i="38"/>
  <c r="D157" i="38"/>
  <c r="B345" i="49"/>
  <c r="B308" i="49"/>
  <c r="B269" i="49"/>
  <c r="D251" i="38"/>
  <c r="D106" i="38"/>
  <c r="B352" i="49"/>
  <c r="B276" i="49"/>
  <c r="D279" i="38"/>
  <c r="D223" i="38"/>
  <c r="D193" i="38"/>
  <c r="D164" i="38"/>
  <c r="D135" i="38"/>
  <c r="B314" i="49"/>
  <c r="D127" i="38"/>
  <c r="B344" i="49"/>
  <c r="B307" i="49"/>
  <c r="B268" i="49"/>
  <c r="D271" i="38"/>
  <c r="D244" i="38"/>
  <c r="D215" i="38"/>
  <c r="D185" i="38"/>
  <c r="D156" i="38"/>
  <c r="D98" i="38"/>
  <c r="D129" i="38"/>
  <c r="AC4" i="19"/>
  <c r="D273" i="38"/>
  <c r="D246" i="38"/>
  <c r="B346" i="49"/>
  <c r="B309" i="49"/>
  <c r="B270" i="49"/>
  <c r="D217" i="38"/>
  <c r="D187" i="38"/>
  <c r="D158" i="38"/>
  <c r="D100" i="38"/>
  <c r="I4" i="19"/>
  <c r="CN82" i="38" s="1"/>
  <c r="M4" i="19"/>
  <c r="F4" i="19"/>
  <c r="CN88" i="38" s="1"/>
  <c r="K4" i="19"/>
  <c r="O4" i="19"/>
  <c r="Q4" i="19"/>
  <c r="BB84" i="38"/>
  <c r="EL84" i="38"/>
  <c r="HS84" i="38"/>
  <c r="BD98" i="38"/>
  <c r="HZ98" i="38"/>
  <c r="U99" i="38"/>
  <c r="BA99" i="38"/>
  <c r="CU99" i="38"/>
  <c r="EI99" i="38"/>
  <c r="FO99" i="38"/>
  <c r="BN100" i="38"/>
  <c r="L102" i="38"/>
  <c r="FR102" i="38"/>
  <c r="FK103" i="38"/>
  <c r="FD104" i="38"/>
  <c r="CI105" i="38"/>
  <c r="FU105" i="38"/>
  <c r="IM105" i="38"/>
  <c r="AA107" i="38"/>
  <c r="FQ107" i="38"/>
  <c r="X111" i="38"/>
  <c r="W112" i="38"/>
  <c r="DA112" i="38"/>
  <c r="IC112" i="38"/>
  <c r="FK113" i="38"/>
  <c r="BJ116" i="38"/>
  <c r="HY116" i="38"/>
  <c r="BX127" i="38"/>
  <c r="CX129" i="38"/>
  <c r="CI130" i="38"/>
  <c r="I132" i="38"/>
  <c r="HA132" i="38"/>
  <c r="BN134" i="38"/>
  <c r="EV134" i="38"/>
  <c r="IB134" i="38"/>
  <c r="J2" i="19"/>
  <c r="Q2" i="51" s="1"/>
  <c r="F3" i="19"/>
  <c r="R4" i="19"/>
  <c r="BX84" i="38"/>
  <c r="FG84" i="38"/>
  <c r="BO85" i="38"/>
  <c r="GN85" i="38"/>
  <c r="S86" i="38"/>
  <c r="HU86" i="38"/>
  <c r="DD88" i="38"/>
  <c r="DB98" i="38"/>
  <c r="AR102" i="38"/>
  <c r="W105" i="38"/>
  <c r="DI105" i="38"/>
  <c r="BG107" i="38"/>
  <c r="BN111" i="38"/>
  <c r="IB111" i="38"/>
  <c r="AT112" i="38"/>
  <c r="DR112" i="38"/>
  <c r="EV115" i="38"/>
  <c r="DA116" i="38"/>
  <c r="CJ134" i="38"/>
  <c r="FP134" i="38"/>
  <c r="BW101" i="38"/>
  <c r="FK82" i="38"/>
  <c r="AG84" i="38"/>
  <c r="DQ84" i="38"/>
  <c r="IN84" i="38"/>
  <c r="HD85" i="38"/>
  <c r="J98" i="38"/>
  <c r="GD98" i="38"/>
  <c r="AV106" i="38"/>
  <c r="HZ111" i="38"/>
  <c r="BZ112" i="38"/>
  <c r="GY112" i="38"/>
  <c r="BC113" i="38"/>
  <c r="S116" i="38"/>
  <c r="GH116" i="38"/>
  <c r="BD117" i="38"/>
  <c r="DY128" i="38"/>
  <c r="DT131" i="38"/>
  <c r="AR134" i="38"/>
  <c r="DZ134" i="38"/>
  <c r="HH134" i="38"/>
  <c r="DT136" i="38"/>
  <c r="E5" i="32"/>
  <c r="B6" i="20"/>
  <c r="E10" i="32"/>
  <c r="B8" i="20"/>
  <c r="B11" i="20"/>
  <c r="E7" i="32"/>
  <c r="B12" i="20"/>
  <c r="E17" i="32"/>
  <c r="B14" i="20"/>
  <c r="E14" i="32"/>
  <c r="B16" i="20"/>
  <c r="E16" i="32"/>
  <c r="B18" i="20"/>
  <c r="E13" i="32"/>
  <c r="B21" i="20"/>
  <c r="E24" i="32"/>
  <c r="B23" i="20"/>
  <c r="E25" i="32"/>
  <c r="B25" i="20"/>
  <c r="E27" i="32"/>
  <c r="B28" i="20"/>
  <c r="E26" i="32"/>
  <c r="B30" i="20"/>
  <c r="E29" i="32"/>
  <c r="B32" i="20"/>
  <c r="E6" i="32"/>
  <c r="B5" i="20"/>
  <c r="N3" i="19"/>
  <c r="E9" i="32"/>
  <c r="B7" i="20"/>
  <c r="B9" i="20"/>
  <c r="E15" i="32"/>
  <c r="B13" i="20"/>
  <c r="E11" i="32"/>
  <c r="B15" i="20"/>
  <c r="E19" i="32"/>
  <c r="B17" i="20"/>
  <c r="E12" i="32"/>
  <c r="B19" i="20"/>
  <c r="E18" i="32"/>
  <c r="B20" i="20"/>
  <c r="E23" i="32"/>
  <c r="B22" i="20"/>
  <c r="E21" i="32"/>
  <c r="B24" i="20"/>
  <c r="E28" i="32"/>
  <c r="B26" i="20"/>
  <c r="E20" i="32"/>
  <c r="B29" i="20"/>
  <c r="E22" i="32"/>
  <c r="B31" i="20"/>
  <c r="AR82" i="38"/>
  <c r="V84" i="38"/>
  <c r="BM84" i="38"/>
  <c r="DF84" i="38"/>
  <c r="EW84" i="38"/>
  <c r="GM84" i="38"/>
  <c r="ID84" i="38"/>
  <c r="S85" i="38"/>
  <c r="CE85" i="38"/>
  <c r="ER85" i="38"/>
  <c r="IP85" i="38"/>
  <c r="CE86" i="38"/>
  <c r="FO86" i="38"/>
  <c r="Q88" i="38"/>
  <c r="CH88" i="38"/>
  <c r="FP88" i="38"/>
  <c r="H98" i="38"/>
  <c r="AP98" i="38"/>
  <c r="CJ98" i="38"/>
  <c r="EH98" i="38"/>
  <c r="FP98" i="38"/>
  <c r="HJ98" i="38"/>
  <c r="IM99" i="38"/>
  <c r="IC99" i="38"/>
  <c r="HT100" i="38"/>
  <c r="FH100" i="38"/>
  <c r="DD100" i="38"/>
  <c r="AX100" i="38"/>
  <c r="EK101" i="38"/>
  <c r="IQ102" i="38"/>
  <c r="HV102" i="38"/>
  <c r="FJ102" i="38"/>
  <c r="CX102" i="38"/>
  <c r="AJ102" i="38"/>
  <c r="GP102" i="38"/>
  <c r="ED102" i="38"/>
  <c r="BP102" i="38"/>
  <c r="AV104" i="38"/>
  <c r="AR84" i="38"/>
  <c r="CH84" i="38"/>
  <c r="EA84" i="38"/>
  <c r="FR84" i="38"/>
  <c r="HI84" i="38"/>
  <c r="AY85" i="38"/>
  <c r="DL85" i="38"/>
  <c r="FX85" i="38"/>
  <c r="IJ85" i="38"/>
  <c r="AN86" i="38"/>
  <c r="DX86" i="38"/>
  <c r="HE86" i="38"/>
  <c r="GF87" i="38"/>
  <c r="AW88" i="38"/>
  <c r="DZ88" i="38"/>
  <c r="HG88" i="38"/>
  <c r="X98" i="38"/>
  <c r="BT98" i="38"/>
  <c r="DD98" i="38"/>
  <c r="EX98" i="38"/>
  <c r="GT98" i="38"/>
  <c r="IB98" i="38"/>
  <c r="I99" i="38"/>
  <c r="AI99" i="38"/>
  <c r="BM99" i="38"/>
  <c r="CQ99" i="38"/>
  <c r="DS99" i="38"/>
  <c r="EU99" i="38"/>
  <c r="FY99" i="38"/>
  <c r="GY99" i="38"/>
  <c r="IE99" i="38"/>
  <c r="J100" i="38"/>
  <c r="BV100" i="38"/>
  <c r="ER100" i="38"/>
  <c r="IB100" i="38"/>
  <c r="K101" i="38"/>
  <c r="GG101" i="38"/>
  <c r="GW101" i="38"/>
  <c r="DF102" i="38"/>
  <c r="ID102" i="38"/>
  <c r="DQ105" i="38"/>
  <c r="CY105" i="38"/>
  <c r="CA105" i="38"/>
  <c r="BC105" i="38"/>
  <c r="AK105" i="38"/>
  <c r="O105" i="38"/>
  <c r="HY105" i="38"/>
  <c r="GS105" i="38"/>
  <c r="GA105" i="38"/>
  <c r="FE105" i="38"/>
  <c r="EG105" i="38"/>
  <c r="DO105" i="38"/>
  <c r="CS105" i="38"/>
  <c r="BS105" i="38"/>
  <c r="BA105" i="38"/>
  <c r="AE105" i="38"/>
  <c r="G105" i="38"/>
  <c r="IG107" i="38"/>
  <c r="HY107" i="38"/>
  <c r="GO107" i="38"/>
  <c r="FI107" i="38"/>
  <c r="DQ107" i="38"/>
  <c r="CE107" i="38"/>
  <c r="AQ107" i="38"/>
  <c r="K107" i="38"/>
  <c r="HU107" i="38"/>
  <c r="GG107" i="38"/>
  <c r="ES107" i="38"/>
  <c r="DE107" i="38"/>
  <c r="BW107" i="38"/>
  <c r="AI107" i="38"/>
  <c r="G107" i="38"/>
  <c r="BJ86" i="38"/>
  <c r="ES86" i="38"/>
  <c r="IA86" i="38"/>
  <c r="BM88" i="38"/>
  <c r="EU88" i="38"/>
  <c r="IB88" i="38"/>
  <c r="AN98" i="38"/>
  <c r="BV98" i="38"/>
  <c r="DR98" i="38"/>
  <c r="FN98" i="38"/>
  <c r="GV98" i="38"/>
  <c r="IP98" i="38"/>
  <c r="IB104" i="38"/>
  <c r="EN104" i="38"/>
  <c r="AL104" i="38"/>
  <c r="HP104" i="38"/>
  <c r="CR104" i="38"/>
  <c r="GZ104" i="38"/>
  <c r="CB104" i="38"/>
  <c r="FT106" i="38"/>
  <c r="DX106" i="38"/>
  <c r="AF106" i="38"/>
  <c r="IF106" i="38"/>
  <c r="DB106" i="38"/>
  <c r="H106" i="38"/>
  <c r="GZ106" i="38"/>
  <c r="BT106" i="38"/>
  <c r="IK107" i="38"/>
  <c r="CJ111" i="38"/>
  <c r="FP111" i="38"/>
  <c r="AH112" i="38"/>
  <c r="BY112" i="38"/>
  <c r="DE112" i="38"/>
  <c r="FW112" i="38"/>
  <c r="CD113" i="38"/>
  <c r="GA113" i="38"/>
  <c r="EG114" i="38"/>
  <c r="IC115" i="38"/>
  <c r="CE116" i="38"/>
  <c r="FM116" i="38"/>
  <c r="IL116" i="38"/>
  <c r="DT117" i="38"/>
  <c r="EJ127" i="38"/>
  <c r="AG128" i="38"/>
  <c r="FE128" i="38"/>
  <c r="N129" i="38"/>
  <c r="AT129" i="38"/>
  <c r="BZ129" i="38"/>
  <c r="DF129" i="38"/>
  <c r="EL129" i="38"/>
  <c r="FR129" i="38"/>
  <c r="HV129" i="38"/>
  <c r="M130" i="38"/>
  <c r="FO130" i="38"/>
  <c r="AB131" i="38"/>
  <c r="GF131" i="38"/>
  <c r="BG133" i="38"/>
  <c r="FT133" i="38"/>
  <c r="J134" i="38"/>
  <c r="AF134" i="38"/>
  <c r="AZ134" i="38"/>
  <c r="BV134" i="38"/>
  <c r="CR134" i="38"/>
  <c r="DL134" i="38"/>
  <c r="EH134" i="38"/>
  <c r="FD134" i="38"/>
  <c r="FX134" i="38"/>
  <c r="GT134" i="38"/>
  <c r="HP134" i="38"/>
  <c r="IJ134" i="38"/>
  <c r="HA135" i="38"/>
  <c r="R2" i="19"/>
  <c r="AA2" i="19"/>
  <c r="AH2" i="51" s="1"/>
  <c r="V3" i="19"/>
  <c r="N4" i="19"/>
  <c r="EO105" i="38"/>
  <c r="FK105" i="38"/>
  <c r="GC105" i="38"/>
  <c r="HG105" i="38"/>
  <c r="IG105" i="38"/>
  <c r="CT113" i="38"/>
  <c r="HR113" i="38"/>
  <c r="HL117" i="38"/>
  <c r="GV127" i="38"/>
  <c r="BM128" i="38"/>
  <c r="GK128" i="38"/>
  <c r="V129" i="38"/>
  <c r="BB129" i="38"/>
  <c r="CH129" i="38"/>
  <c r="DN129" i="38"/>
  <c r="ET129" i="38"/>
  <c r="GH129" i="38"/>
  <c r="ID129" i="38"/>
  <c r="AS130" i="38"/>
  <c r="HG130" i="38"/>
  <c r="BH131" i="38"/>
  <c r="HL131" i="38"/>
  <c r="Q132" i="38"/>
  <c r="CC132" i="38"/>
  <c r="EO132" i="38"/>
  <c r="IN132" i="38"/>
  <c r="CM133" i="38"/>
  <c r="HG133" i="38"/>
  <c r="L134" i="38"/>
  <c r="AH134" i="38"/>
  <c r="BD134" i="38"/>
  <c r="BX134" i="38"/>
  <c r="CT134" i="38"/>
  <c r="DP134" i="38"/>
  <c r="EJ134" i="38"/>
  <c r="FF134" i="38"/>
  <c r="GB134" i="38"/>
  <c r="GV134" i="38"/>
  <c r="HR134" i="38"/>
  <c r="IN134" i="38"/>
  <c r="CY135" i="38"/>
  <c r="BH136" i="38"/>
  <c r="F2" i="19"/>
  <c r="M2" i="51" s="1"/>
  <c r="J3" i="19"/>
  <c r="V4" i="19"/>
  <c r="HL100" i="38"/>
  <c r="AK103" i="38"/>
  <c r="U105" i="38"/>
  <c r="AM105" i="38"/>
  <c r="BK105" i="38"/>
  <c r="CG105" i="38"/>
  <c r="DA105" i="38"/>
  <c r="DY105" i="38"/>
  <c r="EU105" i="38"/>
  <c r="FM105" i="38"/>
  <c r="GK105" i="38"/>
  <c r="HI105" i="38"/>
  <c r="W107" i="38"/>
  <c r="BC107" i="38"/>
  <c r="CI107" i="38"/>
  <c r="EC107" i="38"/>
  <c r="FM107" i="38"/>
  <c r="GW107" i="38"/>
  <c r="IO107" i="38"/>
  <c r="AR111" i="38"/>
  <c r="DZ111" i="38"/>
  <c r="HH111" i="38"/>
  <c r="S112" i="38"/>
  <c r="AY112" i="38"/>
  <c r="CK112" i="38"/>
  <c r="EU112" i="38"/>
  <c r="L113" i="38"/>
  <c r="EJ113" i="38"/>
  <c r="IB113" i="38"/>
  <c r="DE115" i="38"/>
  <c r="AO116" i="38"/>
  <c r="DV116" i="38"/>
  <c r="HC116" i="38"/>
  <c r="N117" i="38"/>
  <c r="L127" i="38"/>
  <c r="IG128" i="38"/>
  <c r="AD129" i="38"/>
  <c r="BJ129" i="38"/>
  <c r="CP129" i="38"/>
  <c r="DV129" i="38"/>
  <c r="FB129" i="38"/>
  <c r="IM130" i="38"/>
  <c r="CN131" i="38"/>
  <c r="AO132" i="38"/>
  <c r="DA132" i="38"/>
  <c r="FM132" i="38"/>
  <c r="HY132" i="38"/>
  <c r="N133" i="38"/>
  <c r="HW133" i="38"/>
  <c r="T134" i="38"/>
  <c r="AP134" i="38"/>
  <c r="BL134" i="38"/>
  <c r="CF134" i="38"/>
  <c r="DB134" i="38"/>
  <c r="DX134" i="38"/>
  <c r="ER134" i="38"/>
  <c r="FN134" i="38"/>
  <c r="GJ134" i="38"/>
  <c r="HD134" i="38"/>
  <c r="HZ134" i="38"/>
  <c r="GG135" i="38"/>
  <c r="AA3" i="19"/>
  <c r="AG82" i="38"/>
  <c r="BX82" i="38"/>
  <c r="EP82" i="38"/>
  <c r="N86" i="38"/>
  <c r="AI86" i="38"/>
  <c r="BD86" i="38"/>
  <c r="BZ86" i="38"/>
  <c r="CW86" i="38"/>
  <c r="DS86" i="38"/>
  <c r="EN86" i="38"/>
  <c r="FI86" i="38"/>
  <c r="GE86" i="38"/>
  <c r="GZ86" i="38"/>
  <c r="IO82" i="38"/>
  <c r="IH82" i="38"/>
  <c r="HM82" i="38"/>
  <c r="GQ82" i="38"/>
  <c r="FV82" i="38"/>
  <c r="FA82" i="38"/>
  <c r="EE82" i="38"/>
  <c r="DJ82" i="38"/>
  <c r="IC82" i="38"/>
  <c r="HG82" i="38"/>
  <c r="GL82" i="38"/>
  <c r="FQ82" i="38"/>
  <c r="EU82" i="38"/>
  <c r="DZ82" i="38"/>
  <c r="DE82" i="38"/>
  <c r="CC82" i="38"/>
  <c r="BH82" i="38"/>
  <c r="AL82" i="38"/>
  <c r="Q82" i="38"/>
  <c r="IL86" i="38"/>
  <c r="IE86" i="38"/>
  <c r="HY86" i="38"/>
  <c r="HT86" i="38"/>
  <c r="HO86" i="38"/>
  <c r="HI86" i="38"/>
  <c r="HD86" i="38"/>
  <c r="GY86" i="38"/>
  <c r="GS86" i="38"/>
  <c r="GN86" i="38"/>
  <c r="GI86" i="38"/>
  <c r="GC86" i="38"/>
  <c r="FX86" i="38"/>
  <c r="FS86" i="38"/>
  <c r="FM86" i="38"/>
  <c r="FH86" i="38"/>
  <c r="FC86" i="38"/>
  <c r="EW86" i="38"/>
  <c r="ER86" i="38"/>
  <c r="EM86" i="38"/>
  <c r="EG86" i="38"/>
  <c r="EB86" i="38"/>
  <c r="DW86" i="38"/>
  <c r="DQ86" i="38"/>
  <c r="DL86" i="38"/>
  <c r="DG86" i="38"/>
  <c r="DA86" i="38"/>
  <c r="CV86" i="38"/>
  <c r="CQ86" i="38"/>
  <c r="CI86" i="38"/>
  <c r="CD86" i="38"/>
  <c r="BX86" i="38"/>
  <c r="BS86" i="38"/>
  <c r="BN86" i="38"/>
  <c r="BH86" i="38"/>
  <c r="BC86" i="38"/>
  <c r="AX86" i="38"/>
  <c r="AR86" i="38"/>
  <c r="AM86" i="38"/>
  <c r="AH86" i="38"/>
  <c r="AB86" i="38"/>
  <c r="W86" i="38"/>
  <c r="R86" i="38"/>
  <c r="L86" i="38"/>
  <c r="G86" i="38"/>
  <c r="IQ86" i="38"/>
  <c r="IK86" i="38"/>
  <c r="IC86" i="38"/>
  <c r="HX86" i="38"/>
  <c r="HS86" i="38"/>
  <c r="HM86" i="38"/>
  <c r="HH86" i="38"/>
  <c r="HC86" i="38"/>
  <c r="GW86" i="38"/>
  <c r="GR86" i="38"/>
  <c r="GM86" i="38"/>
  <c r="GG86" i="38"/>
  <c r="GB86" i="38"/>
  <c r="FW86" i="38"/>
  <c r="FQ86" i="38"/>
  <c r="FL86" i="38"/>
  <c r="FG86" i="38"/>
  <c r="FA86" i="38"/>
  <c r="EV86" i="38"/>
  <c r="EQ86" i="38"/>
  <c r="EK86" i="38"/>
  <c r="EF86" i="38"/>
  <c r="EA86" i="38"/>
  <c r="DU86" i="38"/>
  <c r="DP86" i="38"/>
  <c r="DK86" i="38"/>
  <c r="DE86" i="38"/>
  <c r="CZ86" i="38"/>
  <c r="CU86" i="38"/>
  <c r="CM86" i="38"/>
  <c r="CH86" i="38"/>
  <c r="CB86" i="38"/>
  <c r="BW86" i="38"/>
  <c r="BR86" i="38"/>
  <c r="BL86" i="38"/>
  <c r="BG86" i="38"/>
  <c r="BB86" i="38"/>
  <c r="AV86" i="38"/>
  <c r="AQ86" i="38"/>
  <c r="AL86" i="38"/>
  <c r="AF86" i="38"/>
  <c r="AA86" i="38"/>
  <c r="V86" i="38"/>
  <c r="P86" i="38"/>
  <c r="K86" i="38"/>
  <c r="IP86" i="38"/>
  <c r="IH86" i="38"/>
  <c r="IB86" i="38"/>
  <c r="HW86" i="38"/>
  <c r="HQ86" i="38"/>
  <c r="HL86" i="38"/>
  <c r="HG86" i="38"/>
  <c r="HA86" i="38"/>
  <c r="GV86" i="38"/>
  <c r="GQ86" i="38"/>
  <c r="GK86" i="38"/>
  <c r="GF86" i="38"/>
  <c r="GA86" i="38"/>
  <c r="FU86" i="38"/>
  <c r="FP86" i="38"/>
  <c r="FK86" i="38"/>
  <c r="FE86" i="38"/>
  <c r="EZ86" i="38"/>
  <c r="EU86" i="38"/>
  <c r="EO86" i="38"/>
  <c r="EJ86" i="38"/>
  <c r="EE86" i="38"/>
  <c r="DY86" i="38"/>
  <c r="DT86" i="38"/>
  <c r="DO86" i="38"/>
  <c r="DI86" i="38"/>
  <c r="DD86" i="38"/>
  <c r="CY86" i="38"/>
  <c r="CS86" i="38"/>
  <c r="CL86" i="38"/>
  <c r="CF86" i="38"/>
  <c r="CA86" i="38"/>
  <c r="BV86" i="38"/>
  <c r="BP86" i="38"/>
  <c r="BK86" i="38"/>
  <c r="BF86" i="38"/>
  <c r="AZ86" i="38"/>
  <c r="AU86" i="38"/>
  <c r="AP86" i="38"/>
  <c r="AJ86" i="38"/>
  <c r="AE86" i="38"/>
  <c r="Z86" i="38"/>
  <c r="T86" i="38"/>
  <c r="O86" i="38"/>
  <c r="J86" i="38"/>
  <c r="IO87" i="38"/>
  <c r="AA87" i="38"/>
  <c r="GV87" i="38"/>
  <c r="EJ87" i="38"/>
  <c r="BW87" i="38"/>
  <c r="K87" i="38"/>
  <c r="L82" i="38"/>
  <c r="BB82" i="38"/>
  <c r="CY82" i="38"/>
  <c r="GG82" i="38"/>
  <c r="X86" i="38"/>
  <c r="AT86" i="38"/>
  <c r="BO86" i="38"/>
  <c r="CJ86" i="38"/>
  <c r="DH86" i="38"/>
  <c r="EC86" i="38"/>
  <c r="EY86" i="38"/>
  <c r="FT86" i="38"/>
  <c r="GO86" i="38"/>
  <c r="HK86" i="38"/>
  <c r="IG86" i="38"/>
  <c r="BG87" i="38"/>
  <c r="V82" i="38"/>
  <c r="BM82" i="38"/>
  <c r="DU82" i="38"/>
  <c r="HB82" i="38"/>
  <c r="H86" i="38"/>
  <c r="AD86" i="38"/>
  <c r="AY86" i="38"/>
  <c r="BT86" i="38"/>
  <c r="CR86" i="38"/>
  <c r="DM86" i="38"/>
  <c r="EI86" i="38"/>
  <c r="FD86" i="38"/>
  <c r="FY86" i="38"/>
  <c r="GU86" i="38"/>
  <c r="HP86" i="38"/>
  <c r="IM86" i="38"/>
  <c r="DT87" i="38"/>
  <c r="EE103" i="38"/>
  <c r="IP105" i="38"/>
  <c r="IE105" i="38"/>
  <c r="HO105" i="38"/>
  <c r="GY105" i="38"/>
  <c r="AN106" i="38"/>
  <c r="CF106" i="38"/>
  <c r="ET106" i="38"/>
  <c r="HP106" i="38"/>
  <c r="T111" i="38"/>
  <c r="AP111" i="38"/>
  <c r="BL111" i="38"/>
  <c r="CF111" i="38"/>
  <c r="DB111" i="38"/>
  <c r="DX111" i="38"/>
  <c r="ER111" i="38"/>
  <c r="FN111" i="38"/>
  <c r="GJ111" i="38"/>
  <c r="HD111" i="38"/>
  <c r="HO112" i="38"/>
  <c r="GM112" i="38"/>
  <c r="FK112" i="38"/>
  <c r="EH112" i="38"/>
  <c r="DM112" i="38"/>
  <c r="CU112" i="38"/>
  <c r="CI112" i="38"/>
  <c r="BU112" i="38"/>
  <c r="BE112" i="38"/>
  <c r="AS112" i="38"/>
  <c r="AD112" i="38"/>
  <c r="N112" i="38"/>
  <c r="IP112" i="38"/>
  <c r="HN112" i="38"/>
  <c r="GL112" i="38"/>
  <c r="FI112" i="38"/>
  <c r="EG112" i="38"/>
  <c r="DF112" i="38"/>
  <c r="CT112" i="38"/>
  <c r="CE112" i="38"/>
  <c r="BO112" i="38"/>
  <c r="BC112" i="38"/>
  <c r="AO112" i="38"/>
  <c r="Y112" i="38"/>
  <c r="M112" i="38"/>
  <c r="HO114" i="38"/>
  <c r="IP82" i="38"/>
  <c r="Q84" i="38"/>
  <c r="AL84" i="38"/>
  <c r="BH84" i="38"/>
  <c r="CC84" i="38"/>
  <c r="DA84" i="38"/>
  <c r="DV84" i="38"/>
  <c r="EQ84" i="38"/>
  <c r="FM84" i="38"/>
  <c r="GH84" i="38"/>
  <c r="HC84" i="38"/>
  <c r="HY84" i="38"/>
  <c r="AE85" i="38"/>
  <c r="BK85" i="38"/>
  <c r="CR85" i="38"/>
  <c r="DX85" i="38"/>
  <c r="FD85" i="38"/>
  <c r="GJ85" i="38"/>
  <c r="HP85" i="38"/>
  <c r="IJ87" i="38"/>
  <c r="U88" i="38"/>
  <c r="AK88" i="38"/>
  <c r="BA88" i="38"/>
  <c r="BR88" i="38"/>
  <c r="CM88" i="38"/>
  <c r="DJ88" i="38"/>
  <c r="EE88" i="38"/>
  <c r="EZ88" i="38"/>
  <c r="FV88" i="38"/>
  <c r="GQ88" i="38"/>
  <c r="HL88" i="38"/>
  <c r="IH88" i="38"/>
  <c r="AA101" i="38"/>
  <c r="CM101" i="38"/>
  <c r="FA101" i="38"/>
  <c r="HM101" i="38"/>
  <c r="IH111" i="38"/>
  <c r="HX111" i="38"/>
  <c r="HL111" i="38"/>
  <c r="HB111" i="38"/>
  <c r="GR111" i="38"/>
  <c r="GF111" i="38"/>
  <c r="FV111" i="38"/>
  <c r="FL111" i="38"/>
  <c r="EZ111" i="38"/>
  <c r="EP111" i="38"/>
  <c r="EF111" i="38"/>
  <c r="DT111" i="38"/>
  <c r="DJ111" i="38"/>
  <c r="CZ111" i="38"/>
  <c r="CN111" i="38"/>
  <c r="CD111" i="38"/>
  <c r="BT111" i="38"/>
  <c r="BH111" i="38"/>
  <c r="AX111" i="38"/>
  <c r="AN111" i="38"/>
  <c r="AB111" i="38"/>
  <c r="R111" i="38"/>
  <c r="H111" i="38"/>
  <c r="IP111" i="38"/>
  <c r="IF111" i="38"/>
  <c r="HT111" i="38"/>
  <c r="HJ111" i="38"/>
  <c r="GZ111" i="38"/>
  <c r="GN111" i="38"/>
  <c r="GD111" i="38"/>
  <c r="FT111" i="38"/>
  <c r="FH111" i="38"/>
  <c r="EX111" i="38"/>
  <c r="EN111" i="38"/>
  <c r="EB111" i="38"/>
  <c r="DR111" i="38"/>
  <c r="DH111" i="38"/>
  <c r="CV111" i="38"/>
  <c r="CL111" i="38"/>
  <c r="CB111" i="38"/>
  <c r="BP111" i="38"/>
  <c r="BF111" i="38"/>
  <c r="AV111" i="38"/>
  <c r="AJ111" i="38"/>
  <c r="Z111" i="38"/>
  <c r="P111" i="38"/>
  <c r="CM87" i="38"/>
  <c r="EZ87" i="38"/>
  <c r="HL87" i="38"/>
  <c r="I88" i="38"/>
  <c r="Y88" i="38"/>
  <c r="AO88" i="38"/>
  <c r="BE88" i="38"/>
  <c r="BW88" i="38"/>
  <c r="CT88" i="38"/>
  <c r="DO88" i="38"/>
  <c r="EJ88" i="38"/>
  <c r="FF88" i="38"/>
  <c r="GA88" i="38"/>
  <c r="GV88" i="38"/>
  <c r="HR88" i="38"/>
  <c r="IM88" i="38"/>
  <c r="Z98" i="38"/>
  <c r="BF98" i="38"/>
  <c r="CL98" i="38"/>
  <c r="DT98" i="38"/>
  <c r="EZ98" i="38"/>
  <c r="GF98" i="38"/>
  <c r="IN98" i="38"/>
  <c r="M99" i="38"/>
  <c r="AC99" i="38"/>
  <c r="AQ99" i="38"/>
  <c r="BE99" i="38"/>
  <c r="BU99" i="38"/>
  <c r="CG99" i="38"/>
  <c r="CW99" i="38"/>
  <c r="DM99" i="38"/>
  <c r="EA99" i="38"/>
  <c r="EM99" i="38"/>
  <c r="FC99" i="38"/>
  <c r="FQ99" i="38"/>
  <c r="GE99" i="38"/>
  <c r="GU99" i="38"/>
  <c r="HG99" i="38"/>
  <c r="HU99" i="38"/>
  <c r="IK99" i="38"/>
  <c r="IO99" i="38"/>
  <c r="AP100" i="38"/>
  <c r="CD100" i="38"/>
  <c r="EB100" i="38"/>
  <c r="FP100" i="38"/>
  <c r="HD100" i="38"/>
  <c r="AQ101" i="38"/>
  <c r="DE101" i="38"/>
  <c r="FQ101" i="38"/>
  <c r="IC101" i="38"/>
  <c r="T102" i="38"/>
  <c r="AZ102" i="38"/>
  <c r="CF102" i="38"/>
  <c r="DN102" i="38"/>
  <c r="ET102" i="38"/>
  <c r="FZ102" i="38"/>
  <c r="HF102" i="38"/>
  <c r="IL102" i="38"/>
  <c r="BQ103" i="38"/>
  <c r="GQ103" i="38"/>
  <c r="P104" i="38"/>
  <c r="BF104" i="38"/>
  <c r="DH104" i="38"/>
  <c r="FT104" i="38"/>
  <c r="IF104" i="38"/>
  <c r="M105" i="38"/>
  <c r="AC105" i="38"/>
  <c r="AS105" i="38"/>
  <c r="BI105" i="38"/>
  <c r="BY105" i="38"/>
  <c r="CQ105" i="38"/>
  <c r="DG105" i="38"/>
  <c r="DW105" i="38"/>
  <c r="EM105" i="38"/>
  <c r="FC105" i="38"/>
  <c r="FS105" i="38"/>
  <c r="GI105" i="38"/>
  <c r="HA105" i="38"/>
  <c r="HW105" i="38"/>
  <c r="IO105" i="38"/>
  <c r="P106" i="38"/>
  <c r="BL106" i="38"/>
  <c r="DN106" i="38"/>
  <c r="S107" i="38"/>
  <c r="AM107" i="38"/>
  <c r="BO107" i="38"/>
  <c r="CW107" i="38"/>
  <c r="DU107" i="38"/>
  <c r="EW107" i="38"/>
  <c r="GC107" i="38"/>
  <c r="HE107" i="38"/>
  <c r="IC107" i="38"/>
  <c r="J111" i="38"/>
  <c r="AF111" i="38"/>
  <c r="AZ111" i="38"/>
  <c r="BV111" i="38"/>
  <c r="CR111" i="38"/>
  <c r="DL111" i="38"/>
  <c r="EH111" i="38"/>
  <c r="FD111" i="38"/>
  <c r="FX111" i="38"/>
  <c r="GT111" i="38"/>
  <c r="HP111" i="38"/>
  <c r="IJ111" i="38"/>
  <c r="I112" i="38"/>
  <c r="AI112" i="38"/>
  <c r="BN112" i="38"/>
  <c r="CP112" i="38"/>
  <c r="DU112" i="38"/>
  <c r="FY112" i="38"/>
  <c r="ID112" i="38"/>
  <c r="AM113" i="38"/>
  <c r="DT113" i="38"/>
  <c r="HB113" i="38"/>
  <c r="CQ114" i="38"/>
  <c r="AB82" i="38"/>
  <c r="AW82" i="38"/>
  <c r="BR82" i="38"/>
  <c r="CT82" i="38"/>
  <c r="DO82" i="38"/>
  <c r="EK82" i="38"/>
  <c r="FF82" i="38"/>
  <c r="GA82" i="38"/>
  <c r="GW82" i="38"/>
  <c r="HR82" i="38"/>
  <c r="IM82" i="38"/>
  <c r="IP83" i="38"/>
  <c r="AB84" i="38"/>
  <c r="AW84" i="38"/>
  <c r="BR84" i="38"/>
  <c r="CP84" i="38"/>
  <c r="DK84" i="38"/>
  <c r="EG84" i="38"/>
  <c r="FB84" i="38"/>
  <c r="FW84" i="38"/>
  <c r="GS84" i="38"/>
  <c r="HN84" i="38"/>
  <c r="II84" i="38"/>
  <c r="O85" i="38"/>
  <c r="AU85" i="38"/>
  <c r="CA85" i="38"/>
  <c r="DH85" i="38"/>
  <c r="EN85" i="38"/>
  <c r="FT85" i="38"/>
  <c r="GZ85" i="38"/>
  <c r="IF85" i="38"/>
  <c r="IO86" i="38"/>
  <c r="AQ87" i="38"/>
  <c r="DD87" i="38"/>
  <c r="FP87" i="38"/>
  <c r="IB87" i="38"/>
  <c r="M88" i="38"/>
  <c r="AC88" i="38"/>
  <c r="AS88" i="38"/>
  <c r="BI88" i="38"/>
  <c r="CC88" i="38"/>
  <c r="CY88" i="38"/>
  <c r="DT88" i="38"/>
  <c r="EP88" i="38"/>
  <c r="FK88" i="38"/>
  <c r="GF88" i="38"/>
  <c r="HB88" i="38"/>
  <c r="HW88" i="38"/>
  <c r="IO88" i="38"/>
  <c r="S99" i="38"/>
  <c r="AG99" i="38"/>
  <c r="AS99" i="38"/>
  <c r="BI99" i="38"/>
  <c r="BW99" i="38"/>
  <c r="CK99" i="38"/>
  <c r="DC99" i="38"/>
  <c r="DO99" i="38"/>
  <c r="EC99" i="38"/>
  <c r="ES99" i="38"/>
  <c r="FG99" i="38"/>
  <c r="FS99" i="38"/>
  <c r="GI99" i="38"/>
  <c r="GW99" i="38"/>
  <c r="HK99" i="38"/>
  <c r="IA99" i="38"/>
  <c r="BG101" i="38"/>
  <c r="DU101" i="38"/>
  <c r="IE101" i="38"/>
  <c r="AB102" i="38"/>
  <c r="BH102" i="38"/>
  <c r="CP102" i="38"/>
  <c r="DV102" i="38"/>
  <c r="FB102" i="38"/>
  <c r="GH102" i="38"/>
  <c r="HN102" i="38"/>
  <c r="CY103" i="38"/>
  <c r="HW103" i="38"/>
  <c r="Z104" i="38"/>
  <c r="BR104" i="38"/>
  <c r="DX104" i="38"/>
  <c r="GJ104" i="38"/>
  <c r="GJ106" i="38"/>
  <c r="EH106" i="38"/>
  <c r="CR106" i="38"/>
  <c r="BD106" i="38"/>
  <c r="X106" i="38"/>
  <c r="L111" i="38"/>
  <c r="AH111" i="38"/>
  <c r="BD111" i="38"/>
  <c r="BX111" i="38"/>
  <c r="CT111" i="38"/>
  <c r="DP111" i="38"/>
  <c r="EJ111" i="38"/>
  <c r="FF111" i="38"/>
  <c r="GB111" i="38"/>
  <c r="GV111" i="38"/>
  <c r="HR111" i="38"/>
  <c r="IN111" i="38"/>
  <c r="R113" i="38"/>
  <c r="BH113" i="38"/>
  <c r="CY113" i="38"/>
  <c r="EP113" i="38"/>
  <c r="GF113" i="38"/>
  <c r="HW113" i="38"/>
  <c r="I114" i="38"/>
  <c r="FX114" i="38"/>
  <c r="X115" i="38"/>
  <c r="GL115" i="38"/>
  <c r="I116" i="38"/>
  <c r="AD116" i="38"/>
  <c r="AY116" i="38"/>
  <c r="BU116" i="38"/>
  <c r="CP116" i="38"/>
  <c r="DK116" i="38"/>
  <c r="EG116" i="38"/>
  <c r="FB116" i="38"/>
  <c r="FW116" i="38"/>
  <c r="GS116" i="38"/>
  <c r="HN116" i="38"/>
  <c r="II116" i="38"/>
  <c r="AB127" i="38"/>
  <c r="CN127" i="38"/>
  <c r="EZ127" i="38"/>
  <c r="HL127" i="38"/>
  <c r="Q128" i="38"/>
  <c r="CC128" i="38"/>
  <c r="EO128" i="38"/>
  <c r="HA128" i="38"/>
  <c r="IN128" i="38"/>
  <c r="IP129" i="38"/>
  <c r="IL129" i="38"/>
  <c r="HF129" i="38"/>
  <c r="FZ129" i="38"/>
  <c r="HN129" i="38"/>
  <c r="BW130" i="38"/>
  <c r="FE130" i="38"/>
  <c r="O107" i="38"/>
  <c r="AE107" i="38"/>
  <c r="AY107" i="38"/>
  <c r="BS107" i="38"/>
  <c r="CM107" i="38"/>
  <c r="DM107" i="38"/>
  <c r="EG107" i="38"/>
  <c r="FA107" i="38"/>
  <c r="FY107" i="38"/>
  <c r="GS107" i="38"/>
  <c r="HM107" i="38"/>
  <c r="IO111" i="38"/>
  <c r="AH113" i="38"/>
  <c r="BX113" i="38"/>
  <c r="DO113" i="38"/>
  <c r="FF113" i="38"/>
  <c r="GV113" i="38"/>
  <c r="IM113" i="38"/>
  <c r="AZ114" i="38"/>
  <c r="BN115" i="38"/>
  <c r="Q116" i="38"/>
  <c r="AL116" i="38"/>
  <c r="BG116" i="38"/>
  <c r="CC116" i="38"/>
  <c r="CX116" i="38"/>
  <c r="DS116" i="38"/>
  <c r="EO116" i="38"/>
  <c r="FJ116" i="38"/>
  <c r="GE116" i="38"/>
  <c r="HA116" i="38"/>
  <c r="HV116" i="38"/>
  <c r="AI117" i="38"/>
  <c r="EZ117" i="38"/>
  <c r="AR127" i="38"/>
  <c r="DD127" i="38"/>
  <c r="FP127" i="38"/>
  <c r="IB127" i="38"/>
  <c r="HQ128" i="38"/>
  <c r="HQ130" i="38"/>
  <c r="GA130" i="38"/>
  <c r="EI130" i="38"/>
  <c r="CS130" i="38"/>
  <c r="BC130" i="38"/>
  <c r="U130" i="38"/>
  <c r="IA130" i="38"/>
  <c r="GK130" i="38"/>
  <c r="EU130" i="38"/>
  <c r="DC130" i="38"/>
  <c r="BM130" i="38"/>
  <c r="AC130" i="38"/>
  <c r="BH127" i="38"/>
  <c r="DT127" i="38"/>
  <c r="GF127" i="38"/>
  <c r="IP127" i="38"/>
  <c r="AW128" i="38"/>
  <c r="DI128" i="38"/>
  <c r="FU128" i="38"/>
  <c r="AK130" i="38"/>
  <c r="DO130" i="38"/>
  <c r="GU130" i="38"/>
  <c r="HD114" i="38"/>
  <c r="AA116" i="38"/>
  <c r="AW116" i="38"/>
  <c r="BR116" i="38"/>
  <c r="CM116" i="38"/>
  <c r="DI116" i="38"/>
  <c r="ED116" i="38"/>
  <c r="EY116" i="38"/>
  <c r="FU116" i="38"/>
  <c r="GP116" i="38"/>
  <c r="HK116" i="38"/>
  <c r="IG116" i="38"/>
  <c r="IO116" i="38"/>
  <c r="GF117" i="38"/>
  <c r="AG132" i="38"/>
  <c r="BM132" i="38"/>
  <c r="CS132" i="38"/>
  <c r="DY132" i="38"/>
  <c r="FE132" i="38"/>
  <c r="GK132" i="38"/>
  <c r="HQ132" i="38"/>
  <c r="V133" i="38"/>
  <c r="AV133" i="38"/>
  <c r="BW133" i="38"/>
  <c r="CW133" i="38"/>
  <c r="EC133" i="38"/>
  <c r="FD133" i="38"/>
  <c r="GI133" i="38"/>
  <c r="IE133" i="38"/>
  <c r="H134" i="38"/>
  <c r="R134" i="38"/>
  <c r="AB134" i="38"/>
  <c r="AN134" i="38"/>
  <c r="AX134" i="38"/>
  <c r="BH134" i="38"/>
  <c r="BT134" i="38"/>
  <c r="CD134" i="38"/>
  <c r="CN134" i="38"/>
  <c r="CZ134" i="38"/>
  <c r="DJ134" i="38"/>
  <c r="DT134" i="38"/>
  <c r="EF134" i="38"/>
  <c r="EP134" i="38"/>
  <c r="EZ134" i="38"/>
  <c r="FL134" i="38"/>
  <c r="FV134" i="38"/>
  <c r="GF134" i="38"/>
  <c r="GR134" i="38"/>
  <c r="HB134" i="38"/>
  <c r="HL134" i="38"/>
  <c r="HX134" i="38"/>
  <c r="IH134" i="38"/>
  <c r="IL134" i="38"/>
  <c r="BI135" i="38"/>
  <c r="EO135" i="38"/>
  <c r="HW135" i="38"/>
  <c r="AB136" i="38"/>
  <c r="CN136" i="38"/>
  <c r="EZ136" i="38"/>
  <c r="HL136" i="38"/>
  <c r="AD133" i="38"/>
  <c r="BA133" i="38"/>
  <c r="CB133" i="38"/>
  <c r="DH133" i="38"/>
  <c r="EI133" i="38"/>
  <c r="FI133" i="38"/>
  <c r="GY133" i="38"/>
  <c r="IM133" i="38"/>
  <c r="CC135" i="38"/>
  <c r="FK135" i="38"/>
  <c r="IG135" i="38"/>
  <c r="AR136" i="38"/>
  <c r="DD136" i="38"/>
  <c r="FP136" i="38"/>
  <c r="IB136" i="38"/>
  <c r="II130" i="38"/>
  <c r="IJ131" i="38"/>
  <c r="Y132" i="38"/>
  <c r="BE132" i="38"/>
  <c r="CK132" i="38"/>
  <c r="DQ132" i="38"/>
  <c r="EW132" i="38"/>
  <c r="GC132" i="38"/>
  <c r="HI132" i="38"/>
  <c r="IO132" i="38"/>
  <c r="R133" i="38"/>
  <c r="AL133" i="38"/>
  <c r="BQ133" i="38"/>
  <c r="CR133" i="38"/>
  <c r="DS133" i="38"/>
  <c r="EY133" i="38"/>
  <c r="GA133" i="38"/>
  <c r="HO133" i="38"/>
  <c r="P134" i="38"/>
  <c r="Z134" i="38"/>
  <c r="AJ134" i="38"/>
  <c r="AV134" i="38"/>
  <c r="BF134" i="38"/>
  <c r="BP134" i="38"/>
  <c r="CB134" i="38"/>
  <c r="CL134" i="38"/>
  <c r="CV134" i="38"/>
  <c r="DH134" i="38"/>
  <c r="DR134" i="38"/>
  <c r="EB134" i="38"/>
  <c r="EN134" i="38"/>
  <c r="EX134" i="38"/>
  <c r="FH134" i="38"/>
  <c r="FT134" i="38"/>
  <c r="GD134" i="38"/>
  <c r="GN134" i="38"/>
  <c r="GZ134" i="38"/>
  <c r="HJ134" i="38"/>
  <c r="HT134" i="38"/>
  <c r="IF134" i="38"/>
  <c r="AM135" i="38"/>
  <c r="DU135" i="38"/>
  <c r="N136" i="38"/>
  <c r="BX136" i="38"/>
  <c r="EJ136" i="38"/>
  <c r="IN136" i="38"/>
  <c r="E2" i="19"/>
  <c r="L2" i="51" s="1"/>
  <c r="U2" i="19"/>
  <c r="AB2" i="51" s="1"/>
  <c r="E3" i="19"/>
  <c r="U3" i="19"/>
  <c r="M2" i="19"/>
  <c r="AD2" i="19"/>
  <c r="AK2" i="51" s="1"/>
  <c r="M3" i="19"/>
  <c r="AD3" i="19"/>
  <c r="Z2" i="19"/>
  <c r="AG2" i="51" s="1"/>
  <c r="Z3" i="19"/>
  <c r="O83" i="38"/>
  <c r="BK83" i="38"/>
  <c r="CR83" i="38"/>
  <c r="DX83" i="38"/>
  <c r="FD83" i="38"/>
  <c r="GJ83" i="38"/>
  <c r="IF83" i="38"/>
  <c r="I82" i="38"/>
  <c r="N82" i="38"/>
  <c r="T82" i="38"/>
  <c r="Y82" i="38"/>
  <c r="AD82" i="38"/>
  <c r="AJ82" i="38"/>
  <c r="AO82" i="38"/>
  <c r="AT82" i="38"/>
  <c r="AZ82" i="38"/>
  <c r="BE82" i="38"/>
  <c r="BJ82" i="38"/>
  <c r="BP82" i="38"/>
  <c r="BU82" i="38"/>
  <c r="BZ82" i="38"/>
  <c r="CF82" i="38"/>
  <c r="CK82" i="38"/>
  <c r="CQ82" i="38"/>
  <c r="CW82" i="38"/>
  <c r="DB82" i="38"/>
  <c r="DG82" i="38"/>
  <c r="DM82" i="38"/>
  <c r="DR82" i="38"/>
  <c r="DW82" i="38"/>
  <c r="EC82" i="38"/>
  <c r="EH82" i="38"/>
  <c r="EM82" i="38"/>
  <c r="ES82" i="38"/>
  <c r="EX82" i="38"/>
  <c r="FC82" i="38"/>
  <c r="FI82" i="38"/>
  <c r="FN82" i="38"/>
  <c r="FS82" i="38"/>
  <c r="FY82" i="38"/>
  <c r="GD82" i="38"/>
  <c r="GI82" i="38"/>
  <c r="GO82" i="38"/>
  <c r="GT82" i="38"/>
  <c r="GY82" i="38"/>
  <c r="HE82" i="38"/>
  <c r="HJ82" i="38"/>
  <c r="HO82" i="38"/>
  <c r="HU82" i="38"/>
  <c r="HZ82" i="38"/>
  <c r="IE82" i="38"/>
  <c r="IK82" i="38"/>
  <c r="G83" i="38"/>
  <c r="W83" i="38"/>
  <c r="AM83" i="38"/>
  <c r="BC83" i="38"/>
  <c r="BS83" i="38"/>
  <c r="CI83" i="38"/>
  <c r="CZ83" i="38"/>
  <c r="DP83" i="38"/>
  <c r="EF83" i="38"/>
  <c r="EV83" i="38"/>
  <c r="FL83" i="38"/>
  <c r="GB83" i="38"/>
  <c r="GR83" i="38"/>
  <c r="HH83" i="38"/>
  <c r="HX83" i="38"/>
  <c r="IN83" i="38"/>
  <c r="I84" i="38"/>
  <c r="N84" i="38"/>
  <c r="T84" i="38"/>
  <c r="Y84" i="38"/>
  <c r="AD84" i="38"/>
  <c r="AJ84" i="38"/>
  <c r="AO84" i="38"/>
  <c r="AT84" i="38"/>
  <c r="AZ84" i="38"/>
  <c r="BE84" i="38"/>
  <c r="BJ84" i="38"/>
  <c r="BP84" i="38"/>
  <c r="BU84" i="38"/>
  <c r="BZ84" i="38"/>
  <c r="CF84" i="38"/>
  <c r="CK84" i="38"/>
  <c r="CS84" i="38"/>
  <c r="CX84" i="38"/>
  <c r="DC84" i="38"/>
  <c r="DI84" i="38"/>
  <c r="DN84" i="38"/>
  <c r="DS84" i="38"/>
  <c r="DY84" i="38"/>
  <c r="ED84" i="38"/>
  <c r="EI84" i="38"/>
  <c r="EO84" i="38"/>
  <c r="ET84" i="38"/>
  <c r="EY84" i="38"/>
  <c r="FE84" i="38"/>
  <c r="FJ84" i="38"/>
  <c r="FO84" i="38"/>
  <c r="FU84" i="38"/>
  <c r="FZ84" i="38"/>
  <c r="GE84" i="38"/>
  <c r="GK84" i="38"/>
  <c r="GP84" i="38"/>
  <c r="GU84" i="38"/>
  <c r="HA84" i="38"/>
  <c r="HF84" i="38"/>
  <c r="HK84" i="38"/>
  <c r="HQ84" i="38"/>
  <c r="HV84" i="38"/>
  <c r="IA84" i="38"/>
  <c r="IG84" i="38"/>
  <c r="IL84" i="38"/>
  <c r="IQ84" i="38"/>
  <c r="K85" i="38"/>
  <c r="AA85" i="38"/>
  <c r="AQ85" i="38"/>
  <c r="BG85" i="38"/>
  <c r="BW85" i="38"/>
  <c r="CM85" i="38"/>
  <c r="DD85" i="38"/>
  <c r="DT85" i="38"/>
  <c r="EJ85" i="38"/>
  <c r="EZ85" i="38"/>
  <c r="FP85" i="38"/>
  <c r="GF85" i="38"/>
  <c r="GV85" i="38"/>
  <c r="HL85" i="38"/>
  <c r="IB85" i="38"/>
  <c r="IO85" i="38"/>
  <c r="I86" i="38"/>
  <c r="M86" i="38"/>
  <c r="Q86" i="38"/>
  <c r="U86" i="38"/>
  <c r="Y86" i="38"/>
  <c r="AC86" i="38"/>
  <c r="AG86" i="38"/>
  <c r="AK86" i="38"/>
  <c r="AO86" i="38"/>
  <c r="AS86" i="38"/>
  <c r="AW86" i="38"/>
  <c r="BA86" i="38"/>
  <c r="BE86" i="38"/>
  <c r="BI86" i="38"/>
  <c r="BM86" i="38"/>
  <c r="BQ86" i="38"/>
  <c r="BU86" i="38"/>
  <c r="BY86" i="38"/>
  <c r="CC86" i="38"/>
  <c r="CG86" i="38"/>
  <c r="CK86" i="38"/>
  <c r="CP86" i="38"/>
  <c r="CT86" i="38"/>
  <c r="CX86" i="38"/>
  <c r="DB86" i="38"/>
  <c r="DF86" i="38"/>
  <c r="DJ86" i="38"/>
  <c r="DN86" i="38"/>
  <c r="DR86" i="38"/>
  <c r="DV86" i="38"/>
  <c r="DZ86" i="38"/>
  <c r="ED86" i="38"/>
  <c r="EH86" i="38"/>
  <c r="EL86" i="38"/>
  <c r="EP86" i="38"/>
  <c r="ET86" i="38"/>
  <c r="EX86" i="38"/>
  <c r="FB86" i="38"/>
  <c r="FF86" i="38"/>
  <c r="FJ86" i="38"/>
  <c r="FN86" i="38"/>
  <c r="FR86" i="38"/>
  <c r="FV86" i="38"/>
  <c r="FZ86" i="38"/>
  <c r="GD86" i="38"/>
  <c r="GH86" i="38"/>
  <c r="GL86" i="38"/>
  <c r="GP86" i="38"/>
  <c r="GT86" i="38"/>
  <c r="GX86" i="38"/>
  <c r="HB86" i="38"/>
  <c r="HF86" i="38"/>
  <c r="HJ86" i="38"/>
  <c r="HN86" i="38"/>
  <c r="HR86" i="38"/>
  <c r="HV86" i="38"/>
  <c r="HZ86" i="38"/>
  <c r="ID86" i="38"/>
  <c r="II86" i="38"/>
  <c r="IN86" i="38"/>
  <c r="S87" i="38"/>
  <c r="AI87" i="38"/>
  <c r="AY87" i="38"/>
  <c r="BO87" i="38"/>
  <c r="CE87" i="38"/>
  <c r="CV87" i="38"/>
  <c r="DL87" i="38"/>
  <c r="EB87" i="38"/>
  <c r="ER87" i="38"/>
  <c r="FH87" i="38"/>
  <c r="FX87" i="38"/>
  <c r="GN87" i="38"/>
  <c r="HD87" i="38"/>
  <c r="HT87" i="38"/>
  <c r="G88" i="38"/>
  <c r="K88" i="38"/>
  <c r="O88" i="38"/>
  <c r="S88" i="38"/>
  <c r="W88" i="38"/>
  <c r="AA88" i="38"/>
  <c r="AE88" i="38"/>
  <c r="AI88" i="38"/>
  <c r="AM88" i="38"/>
  <c r="AQ88" i="38"/>
  <c r="AU88" i="38"/>
  <c r="AY88" i="38"/>
  <c r="BC88" i="38"/>
  <c r="BG88" i="38"/>
  <c r="BK88" i="38"/>
  <c r="BO88" i="38"/>
  <c r="BU88" i="38"/>
  <c r="BZ88" i="38"/>
  <c r="CE88" i="38"/>
  <c r="CK88" i="38"/>
  <c r="CQ88" i="38"/>
  <c r="CV88" i="38"/>
  <c r="DB88" i="38"/>
  <c r="DG88" i="38"/>
  <c r="DL88" i="38"/>
  <c r="DR88" i="38"/>
  <c r="DW88" i="38"/>
  <c r="EB88" i="38"/>
  <c r="EH88" i="38"/>
  <c r="EM88" i="38"/>
  <c r="ER88" i="38"/>
  <c r="EX88" i="38"/>
  <c r="FC88" i="38"/>
  <c r="FH88" i="38"/>
  <c r="FN88" i="38"/>
  <c r="FS88" i="38"/>
  <c r="FX88" i="38"/>
  <c r="GD88" i="38"/>
  <c r="GI88" i="38"/>
  <c r="GN88" i="38"/>
  <c r="GT88" i="38"/>
  <c r="GY88" i="38"/>
  <c r="HD88" i="38"/>
  <c r="HJ88" i="38"/>
  <c r="HO88" i="38"/>
  <c r="HT88" i="38"/>
  <c r="HZ88" i="38"/>
  <c r="IE88" i="38"/>
  <c r="IJ88" i="38"/>
  <c r="J82" i="38"/>
  <c r="P82" i="38"/>
  <c r="U82" i="38"/>
  <c r="Z82" i="38"/>
  <c r="AF82" i="38"/>
  <c r="AK82" i="38"/>
  <c r="AP82" i="38"/>
  <c r="AV82" i="38"/>
  <c r="BA82" i="38"/>
  <c r="BF82" i="38"/>
  <c r="BL82" i="38"/>
  <c r="BQ82" i="38"/>
  <c r="BV82" i="38"/>
  <c r="CB82" i="38"/>
  <c r="CG82" i="38"/>
  <c r="CL82" i="38"/>
  <c r="CS82" i="38"/>
  <c r="CX82" i="38"/>
  <c r="DC82" i="38"/>
  <c r="DI82" i="38"/>
  <c r="DN82" i="38"/>
  <c r="DS82" i="38"/>
  <c r="DY82" i="38"/>
  <c r="ED82" i="38"/>
  <c r="EI82" i="38"/>
  <c r="EO82" i="38"/>
  <c r="ET82" i="38"/>
  <c r="EY82" i="38"/>
  <c r="FE82" i="38"/>
  <c r="FJ82" i="38"/>
  <c r="FO82" i="38"/>
  <c r="FU82" i="38"/>
  <c r="FZ82" i="38"/>
  <c r="GE82" i="38"/>
  <c r="GK82" i="38"/>
  <c r="GP82" i="38"/>
  <c r="GU82" i="38"/>
  <c r="HA82" i="38"/>
  <c r="HF82" i="38"/>
  <c r="HK82" i="38"/>
  <c r="HQ82" i="38"/>
  <c r="HV82" i="38"/>
  <c r="IA82" i="38"/>
  <c r="IG82" i="38"/>
  <c r="IL82" i="38"/>
  <c r="IQ82" i="38"/>
  <c r="K83" i="38"/>
  <c r="AA83" i="38"/>
  <c r="AQ83" i="38"/>
  <c r="BG83" i="38"/>
  <c r="BW83" i="38"/>
  <c r="CM83" i="38"/>
  <c r="DD83" i="38"/>
  <c r="DT83" i="38"/>
  <c r="EJ83" i="38"/>
  <c r="EZ83" i="38"/>
  <c r="FP83" i="38"/>
  <c r="GF83" i="38"/>
  <c r="GV83" i="38"/>
  <c r="HL83" i="38"/>
  <c r="IB83" i="38"/>
  <c r="IO83" i="38"/>
  <c r="J84" i="38"/>
  <c r="P84" i="38"/>
  <c r="U84" i="38"/>
  <c r="Z84" i="38"/>
  <c r="AF84" i="38"/>
  <c r="AK84" i="38"/>
  <c r="AP84" i="38"/>
  <c r="AV84" i="38"/>
  <c r="BA84" i="38"/>
  <c r="BF84" i="38"/>
  <c r="BL84" i="38"/>
  <c r="BQ84" i="38"/>
  <c r="BV84" i="38"/>
  <c r="CB84" i="38"/>
  <c r="CG84" i="38"/>
  <c r="CL84" i="38"/>
  <c r="CT84" i="38"/>
  <c r="CY84" i="38"/>
  <c r="DE84" i="38"/>
  <c r="DJ84" i="38"/>
  <c r="DO84" i="38"/>
  <c r="DU84" i="38"/>
  <c r="DZ84" i="38"/>
  <c r="EE84" i="38"/>
  <c r="EK84" i="38"/>
  <c r="EP84" i="38"/>
  <c r="EU84" i="38"/>
  <c r="FA84" i="38"/>
  <c r="FF84" i="38"/>
  <c r="FK84" i="38"/>
  <c r="FQ84" i="38"/>
  <c r="FV84" i="38"/>
  <c r="GA84" i="38"/>
  <c r="GG84" i="38"/>
  <c r="GL84" i="38"/>
  <c r="GQ84" i="38"/>
  <c r="GW84" i="38"/>
  <c r="HB84" i="38"/>
  <c r="HG84" i="38"/>
  <c r="HM84" i="38"/>
  <c r="HR84" i="38"/>
  <c r="HW84" i="38"/>
  <c r="IC84" i="38"/>
  <c r="IH84" i="38"/>
  <c r="IM84" i="38"/>
  <c r="G87" i="38"/>
  <c r="W87" i="38"/>
  <c r="AM87" i="38"/>
  <c r="BC87" i="38"/>
  <c r="BS87" i="38"/>
  <c r="CI87" i="38"/>
  <c r="CZ87" i="38"/>
  <c r="DP87" i="38"/>
  <c r="EF87" i="38"/>
  <c r="EV87" i="38"/>
  <c r="FL87" i="38"/>
  <c r="GB87" i="38"/>
  <c r="GR87" i="38"/>
  <c r="HH87" i="38"/>
  <c r="HX87" i="38"/>
  <c r="IN87" i="38"/>
  <c r="H88" i="38"/>
  <c r="L88" i="38"/>
  <c r="P88" i="38"/>
  <c r="T88" i="38"/>
  <c r="X88" i="38"/>
  <c r="AB88" i="38"/>
  <c r="AF88" i="38"/>
  <c r="AJ88" i="38"/>
  <c r="AN88" i="38"/>
  <c r="AR88" i="38"/>
  <c r="AV88" i="38"/>
  <c r="AZ88" i="38"/>
  <c r="BD88" i="38"/>
  <c r="BH88" i="38"/>
  <c r="BL88" i="38"/>
  <c r="BQ88" i="38"/>
  <c r="BV88" i="38"/>
  <c r="CA88" i="38"/>
  <c r="CG88" i="38"/>
  <c r="CL88" i="38"/>
  <c r="CR88" i="38"/>
  <c r="CX88" i="38"/>
  <c r="DC88" i="38"/>
  <c r="DH88" i="38"/>
  <c r="DN88" i="38"/>
  <c r="DS88" i="38"/>
  <c r="DX88" i="38"/>
  <c r="ED88" i="38"/>
  <c r="EI88" i="38"/>
  <c r="EN88" i="38"/>
  <c r="ET88" i="38"/>
  <c r="EY88" i="38"/>
  <c r="FD88" i="38"/>
  <c r="FJ88" i="38"/>
  <c r="FO88" i="38"/>
  <c r="FT88" i="38"/>
  <c r="FZ88" i="38"/>
  <c r="GE88" i="38"/>
  <c r="GJ88" i="38"/>
  <c r="GP88" i="38"/>
  <c r="GU88" i="38"/>
  <c r="GZ88" i="38"/>
  <c r="HF88" i="38"/>
  <c r="HK88" i="38"/>
  <c r="HP88" i="38"/>
  <c r="HV88" i="38"/>
  <c r="IA88" i="38"/>
  <c r="IF88" i="38"/>
  <c r="IL88" i="38"/>
  <c r="IQ88" i="38"/>
  <c r="AE83" i="38"/>
  <c r="AU83" i="38"/>
  <c r="CA83" i="38"/>
  <c r="DH83" i="38"/>
  <c r="EN83" i="38"/>
  <c r="FT83" i="38"/>
  <c r="GZ83" i="38"/>
  <c r="HP83" i="38"/>
  <c r="H82" i="38"/>
  <c r="M82" i="38"/>
  <c r="R82" i="38"/>
  <c r="X82" i="38"/>
  <c r="AC82" i="38"/>
  <c r="AH82" i="38"/>
  <c r="AN82" i="38"/>
  <c r="AS82" i="38"/>
  <c r="AX82" i="38"/>
  <c r="BD82" i="38"/>
  <c r="BI82" i="38"/>
  <c r="BN82" i="38"/>
  <c r="BT82" i="38"/>
  <c r="BY82" i="38"/>
  <c r="CD82" i="38"/>
  <c r="CJ82" i="38"/>
  <c r="CP82" i="38"/>
  <c r="CU82" i="38"/>
  <c r="DA82" i="38"/>
  <c r="DF82" i="38"/>
  <c r="DK82" i="38"/>
  <c r="DQ82" i="38"/>
  <c r="DV82" i="38"/>
  <c r="EA82" i="38"/>
  <c r="EG82" i="38"/>
  <c r="EL82" i="38"/>
  <c r="EQ82" i="38"/>
  <c r="EW82" i="38"/>
  <c r="FB82" i="38"/>
  <c r="FG82" i="38"/>
  <c r="FM82" i="38"/>
  <c r="FR82" i="38"/>
  <c r="FW82" i="38"/>
  <c r="GC82" i="38"/>
  <c r="GH82" i="38"/>
  <c r="GM82" i="38"/>
  <c r="GS82" i="38"/>
  <c r="GX82" i="38"/>
  <c r="HC82" i="38"/>
  <c r="HI82" i="38"/>
  <c r="HN82" i="38"/>
  <c r="HS82" i="38"/>
  <c r="HY82" i="38"/>
  <c r="ID82" i="38"/>
  <c r="II82" i="38"/>
  <c r="IN82" i="38"/>
  <c r="S83" i="38"/>
  <c r="AI83" i="38"/>
  <c r="AY83" i="38"/>
  <c r="BO83" i="38"/>
  <c r="CE83" i="38"/>
  <c r="CV83" i="38"/>
  <c r="DL83" i="38"/>
  <c r="EB83" i="38"/>
  <c r="ER83" i="38"/>
  <c r="FH83" i="38"/>
  <c r="FX83" i="38"/>
  <c r="GN83" i="38"/>
  <c r="HD83" i="38"/>
  <c r="HT83" i="38"/>
  <c r="IJ83" i="38"/>
  <c r="H84" i="38"/>
  <c r="M84" i="38"/>
  <c r="R84" i="38"/>
  <c r="X84" i="38"/>
  <c r="AC84" i="38"/>
  <c r="AH84" i="38"/>
  <c r="AN84" i="38"/>
  <c r="AS84" i="38"/>
  <c r="AX84" i="38"/>
  <c r="BD84" i="38"/>
  <c r="BI84" i="38"/>
  <c r="BN84" i="38"/>
  <c r="BT84" i="38"/>
  <c r="BY84" i="38"/>
  <c r="CD84" i="38"/>
  <c r="CJ84" i="38"/>
  <c r="CQ84" i="38"/>
  <c r="CW84" i="38"/>
  <c r="DB84" i="38"/>
  <c r="DG84" i="38"/>
  <c r="DM84" i="38"/>
  <c r="DR84" i="38"/>
  <c r="DW84" i="38"/>
  <c r="EC84" i="38"/>
  <c r="EH84" i="38"/>
  <c r="EM84" i="38"/>
  <c r="ES84" i="38"/>
  <c r="EX84" i="38"/>
  <c r="FC84" i="38"/>
  <c r="FI84" i="38"/>
  <c r="FN84" i="38"/>
  <c r="FS84" i="38"/>
  <c r="FY84" i="38"/>
  <c r="GD84" i="38"/>
  <c r="GI84" i="38"/>
  <c r="GO84" i="38"/>
  <c r="GT84" i="38"/>
  <c r="GY84" i="38"/>
  <c r="HE84" i="38"/>
  <c r="HJ84" i="38"/>
  <c r="HO84" i="38"/>
  <c r="HU84" i="38"/>
  <c r="HZ84" i="38"/>
  <c r="IE84" i="38"/>
  <c r="IK84" i="38"/>
  <c r="IP84" i="38"/>
  <c r="G85" i="38"/>
  <c r="W85" i="38"/>
  <c r="AM85" i="38"/>
  <c r="BC85" i="38"/>
  <c r="BS85" i="38"/>
  <c r="CI85" i="38"/>
  <c r="CZ85" i="38"/>
  <c r="DP85" i="38"/>
  <c r="EF85" i="38"/>
  <c r="EV85" i="38"/>
  <c r="FL85" i="38"/>
  <c r="GB85" i="38"/>
  <c r="GR85" i="38"/>
  <c r="HH85" i="38"/>
  <c r="HX85" i="38"/>
  <c r="IN85" i="38"/>
  <c r="O87" i="38"/>
  <c r="AE87" i="38"/>
  <c r="AU87" i="38"/>
  <c r="BK87" i="38"/>
  <c r="CA87" i="38"/>
  <c r="CR87" i="38"/>
  <c r="DH87" i="38"/>
  <c r="DX87" i="38"/>
  <c r="EN87" i="38"/>
  <c r="FD87" i="38"/>
  <c r="FT87" i="38"/>
  <c r="GJ87" i="38"/>
  <c r="GZ87" i="38"/>
  <c r="HP87" i="38"/>
  <c r="IF87" i="38"/>
  <c r="IP87" i="38"/>
  <c r="J88" i="38"/>
  <c r="N88" i="38"/>
  <c r="R88" i="38"/>
  <c r="V88" i="38"/>
  <c r="Z88" i="38"/>
  <c r="AD88" i="38"/>
  <c r="AH88" i="38"/>
  <c r="AL88" i="38"/>
  <c r="AP88" i="38"/>
  <c r="AT88" i="38"/>
  <c r="AX88" i="38"/>
  <c r="BB88" i="38"/>
  <c r="BF88" i="38"/>
  <c r="BJ88" i="38"/>
  <c r="BN88" i="38"/>
  <c r="BS88" i="38"/>
  <c r="BY88" i="38"/>
  <c r="CD88" i="38"/>
  <c r="CI88" i="38"/>
  <c r="CP88" i="38"/>
  <c r="CU88" i="38"/>
  <c r="CZ88" i="38"/>
  <c r="DF88" i="38"/>
  <c r="DK88" i="38"/>
  <c r="DP88" i="38"/>
  <c r="DV88" i="38"/>
  <c r="EA88" i="38"/>
  <c r="EF88" i="38"/>
  <c r="EL88" i="38"/>
  <c r="EQ88" i="38"/>
  <c r="EV88" i="38"/>
  <c r="FB88" i="38"/>
  <c r="FG88" i="38"/>
  <c r="FL88" i="38"/>
  <c r="FR88" i="38"/>
  <c r="FW88" i="38"/>
  <c r="GB88" i="38"/>
  <c r="GH88" i="38"/>
  <c r="GM88" i="38"/>
  <c r="GR88" i="38"/>
  <c r="GX88" i="38"/>
  <c r="HC88" i="38"/>
  <c r="HH88" i="38"/>
  <c r="HN88" i="38"/>
  <c r="HS88" i="38"/>
  <c r="HX88" i="38"/>
  <c r="ID88" i="38"/>
  <c r="II88" i="38"/>
  <c r="IN88" i="38"/>
  <c r="M101" i="38"/>
  <c r="AC101" i="38"/>
  <c r="AS101" i="38"/>
  <c r="BI101" i="38"/>
  <c r="BY101" i="38"/>
  <c r="CQ101" i="38"/>
  <c r="DG101" i="38"/>
  <c r="DW101" i="38"/>
  <c r="EM101" i="38"/>
  <c r="FC101" i="38"/>
  <c r="FS101" i="38"/>
  <c r="GI101" i="38"/>
  <c r="GY101" i="38"/>
  <c r="HO101" i="38"/>
  <c r="IQ101" i="38"/>
  <c r="N102" i="38"/>
  <c r="V102" i="38"/>
  <c r="AD102" i="38"/>
  <c r="AL102" i="38"/>
  <c r="AT102" i="38"/>
  <c r="BB102" i="38"/>
  <c r="BJ102" i="38"/>
  <c r="BR102" i="38"/>
  <c r="BZ102" i="38"/>
  <c r="CH102" i="38"/>
  <c r="CR102" i="38"/>
  <c r="CZ102" i="38"/>
  <c r="DH102" i="38"/>
  <c r="DP102" i="38"/>
  <c r="DX102" i="38"/>
  <c r="EF102" i="38"/>
  <c r="EN102" i="38"/>
  <c r="EV102" i="38"/>
  <c r="FD102" i="38"/>
  <c r="FL102" i="38"/>
  <c r="FT102" i="38"/>
  <c r="GB102" i="38"/>
  <c r="GJ102" i="38"/>
  <c r="GR102" i="38"/>
  <c r="GZ102" i="38"/>
  <c r="HH102" i="38"/>
  <c r="HP102" i="38"/>
  <c r="HX102" i="38"/>
  <c r="IF102" i="38"/>
  <c r="IN102" i="38"/>
  <c r="M103" i="38"/>
  <c r="AS103" i="38"/>
  <c r="BY103" i="38"/>
  <c r="DG103" i="38"/>
  <c r="EM103" i="38"/>
  <c r="FS103" i="38"/>
  <c r="GY103" i="38"/>
  <c r="IE103" i="38"/>
  <c r="H104" i="38"/>
  <c r="R104" i="38"/>
  <c r="AD104" i="38"/>
  <c r="AN104" i="38"/>
  <c r="AX104" i="38"/>
  <c r="BJ104" i="38"/>
  <c r="BT104" i="38"/>
  <c r="CD104" i="38"/>
  <c r="CV104" i="38"/>
  <c r="DL104" i="38"/>
  <c r="EB104" i="38"/>
  <c r="ER104" i="38"/>
  <c r="FH104" i="38"/>
  <c r="FX104" i="38"/>
  <c r="GN104" i="38"/>
  <c r="HD104" i="38"/>
  <c r="HT104" i="38"/>
  <c r="IJ104" i="38"/>
  <c r="IQ106" i="38"/>
  <c r="IP106" i="38"/>
  <c r="IH106" i="38"/>
  <c r="HZ106" i="38"/>
  <c r="HR106" i="38"/>
  <c r="HJ106" i="38"/>
  <c r="HB106" i="38"/>
  <c r="GT106" i="38"/>
  <c r="GL106" i="38"/>
  <c r="GD106" i="38"/>
  <c r="FV106" i="38"/>
  <c r="FN106" i="38"/>
  <c r="FF106" i="38"/>
  <c r="IJ106" i="38"/>
  <c r="IB106" i="38"/>
  <c r="HT106" i="38"/>
  <c r="HL106" i="38"/>
  <c r="HD106" i="38"/>
  <c r="GV106" i="38"/>
  <c r="GN106" i="38"/>
  <c r="GF106" i="38"/>
  <c r="FX106" i="38"/>
  <c r="FP106" i="38"/>
  <c r="FH106" i="38"/>
  <c r="EZ106" i="38"/>
  <c r="ER106" i="38"/>
  <c r="EJ106" i="38"/>
  <c r="EB106" i="38"/>
  <c r="DT106" i="38"/>
  <c r="DL106" i="38"/>
  <c r="DD106" i="38"/>
  <c r="CV106" i="38"/>
  <c r="CL106" i="38"/>
  <c r="CD106" i="38"/>
  <c r="BV106" i="38"/>
  <c r="IM112" i="38"/>
  <c r="IE112" i="38"/>
  <c r="HY112" i="38"/>
  <c r="HR112" i="38"/>
  <c r="HJ112" i="38"/>
  <c r="HC112" i="38"/>
  <c r="GW112" i="38"/>
  <c r="GO112" i="38"/>
  <c r="GH112" i="38"/>
  <c r="GA112" i="38"/>
  <c r="FS112" i="38"/>
  <c r="FM112" i="38"/>
  <c r="FF112" i="38"/>
  <c r="EX112" i="38"/>
  <c r="EQ112" i="38"/>
  <c r="EK112" i="38"/>
  <c r="EC112" i="38"/>
  <c r="DV112" i="38"/>
  <c r="DO112" i="38"/>
  <c r="DG112" i="38"/>
  <c r="DB112" i="38"/>
  <c r="CW112" i="38"/>
  <c r="CQ112" i="38"/>
  <c r="CL112" i="38"/>
  <c r="CG112" i="38"/>
  <c r="CA112" i="38"/>
  <c r="BV112" i="38"/>
  <c r="BQ112" i="38"/>
  <c r="BK112" i="38"/>
  <c r="BF112" i="38"/>
  <c r="BA112" i="38"/>
  <c r="AU112" i="38"/>
  <c r="AP112" i="38"/>
  <c r="AK112" i="38"/>
  <c r="AE112" i="38"/>
  <c r="Z112" i="38"/>
  <c r="U112" i="38"/>
  <c r="O112" i="38"/>
  <c r="J112" i="38"/>
  <c r="T114" i="38"/>
  <c r="BK114" i="38"/>
  <c r="DA114" i="38"/>
  <c r="ER114" i="38"/>
  <c r="GI114" i="38"/>
  <c r="HY114" i="38"/>
  <c r="IN115" i="38"/>
  <c r="HR115" i="38"/>
  <c r="GW115" i="38"/>
  <c r="GB115" i="38"/>
  <c r="FF115" i="38"/>
  <c r="EK115" i="38"/>
  <c r="DP115" i="38"/>
  <c r="CT115" i="38"/>
  <c r="BY115" i="38"/>
  <c r="BD115" i="38"/>
  <c r="AH115" i="38"/>
  <c r="M115" i="38"/>
  <c r="IH115" i="38"/>
  <c r="HM115" i="38"/>
  <c r="GR115" i="38"/>
  <c r="FV115" i="38"/>
  <c r="FA115" i="38"/>
  <c r="EF115" i="38"/>
  <c r="DJ115" i="38"/>
  <c r="CO115" i="38"/>
  <c r="BT115" i="38"/>
  <c r="AX115" i="38"/>
  <c r="AC115" i="38"/>
  <c r="H115" i="38"/>
  <c r="HX115" i="38"/>
  <c r="HB115" i="38"/>
  <c r="GG115" i="38"/>
  <c r="FL115" i="38"/>
  <c r="EP115" i="38"/>
  <c r="DU115" i="38"/>
  <c r="CZ115" i="38"/>
  <c r="CD115" i="38"/>
  <c r="BI115" i="38"/>
  <c r="AN115" i="38"/>
  <c r="R115" i="38"/>
  <c r="BZ117" i="38"/>
  <c r="P98" i="38"/>
  <c r="AF98" i="38"/>
  <c r="AV98" i="38"/>
  <c r="BL98" i="38"/>
  <c r="CB98" i="38"/>
  <c r="CT98" i="38"/>
  <c r="DJ98" i="38"/>
  <c r="DZ98" i="38"/>
  <c r="EP98" i="38"/>
  <c r="FF98" i="38"/>
  <c r="FV98" i="38"/>
  <c r="GL98" i="38"/>
  <c r="HB98" i="38"/>
  <c r="HR98" i="38"/>
  <c r="IH98" i="38"/>
  <c r="Q99" i="38"/>
  <c r="AA99" i="38"/>
  <c r="AK99" i="38"/>
  <c r="AW99" i="38"/>
  <c r="BG99" i="38"/>
  <c r="BQ99" i="38"/>
  <c r="CC99" i="38"/>
  <c r="CM99" i="38"/>
  <c r="CY99" i="38"/>
  <c r="DK99" i="38"/>
  <c r="DU99" i="38"/>
  <c r="EE99" i="38"/>
  <c r="EQ99" i="38"/>
  <c r="FA99" i="38"/>
  <c r="FK99" i="38"/>
  <c r="FW99" i="38"/>
  <c r="GG99" i="38"/>
  <c r="GQ99" i="38"/>
  <c r="HC99" i="38"/>
  <c r="HM99" i="38"/>
  <c r="HW99" i="38"/>
  <c r="II99" i="38"/>
  <c r="Z100" i="38"/>
  <c r="BF100" i="38"/>
  <c r="CL100" i="38"/>
  <c r="DT100" i="38"/>
  <c r="EZ100" i="38"/>
  <c r="GF100" i="38"/>
  <c r="IP100" i="38"/>
  <c r="S101" i="38"/>
  <c r="AI101" i="38"/>
  <c r="AY101" i="38"/>
  <c r="BO101" i="38"/>
  <c r="CE101" i="38"/>
  <c r="CW101" i="38"/>
  <c r="DM101" i="38"/>
  <c r="EC101" i="38"/>
  <c r="ES101" i="38"/>
  <c r="FI101" i="38"/>
  <c r="FY101" i="38"/>
  <c r="GO101" i="38"/>
  <c r="HE101" i="38"/>
  <c r="HU101" i="38"/>
  <c r="IK101" i="38"/>
  <c r="H102" i="38"/>
  <c r="P102" i="38"/>
  <c r="X102" i="38"/>
  <c r="AF102" i="38"/>
  <c r="AN102" i="38"/>
  <c r="AV102" i="38"/>
  <c r="BD102" i="38"/>
  <c r="BL102" i="38"/>
  <c r="BT102" i="38"/>
  <c r="CB102" i="38"/>
  <c r="CJ102" i="38"/>
  <c r="CT102" i="38"/>
  <c r="DB102" i="38"/>
  <c r="DJ102" i="38"/>
  <c r="DR102" i="38"/>
  <c r="DZ102" i="38"/>
  <c r="EH102" i="38"/>
  <c r="EP102" i="38"/>
  <c r="EX102" i="38"/>
  <c r="FF102" i="38"/>
  <c r="FN102" i="38"/>
  <c r="FV102" i="38"/>
  <c r="GD102" i="38"/>
  <c r="GL102" i="38"/>
  <c r="GT102" i="38"/>
  <c r="HB102" i="38"/>
  <c r="HJ102" i="38"/>
  <c r="HR102" i="38"/>
  <c r="HZ102" i="38"/>
  <c r="IH102" i="38"/>
  <c r="IP102" i="38"/>
  <c r="U103" i="38"/>
  <c r="BA103" i="38"/>
  <c r="CG103" i="38"/>
  <c r="DO103" i="38"/>
  <c r="EU103" i="38"/>
  <c r="GA103" i="38"/>
  <c r="HG103" i="38"/>
  <c r="IM103" i="38"/>
  <c r="J104" i="38"/>
  <c r="V104" i="38"/>
  <c r="AF104" i="38"/>
  <c r="AP104" i="38"/>
  <c r="BB104" i="38"/>
  <c r="BL104" i="38"/>
  <c r="BV104" i="38"/>
  <c r="CH104" i="38"/>
  <c r="CZ104" i="38"/>
  <c r="DP104" i="38"/>
  <c r="EF104" i="38"/>
  <c r="EV104" i="38"/>
  <c r="FL104" i="38"/>
  <c r="GB104" i="38"/>
  <c r="GR104" i="38"/>
  <c r="HH104" i="38"/>
  <c r="HX104" i="38"/>
  <c r="IN104" i="38"/>
  <c r="I105" i="38"/>
  <c r="Q105" i="38"/>
  <c r="Y105" i="38"/>
  <c r="AG105" i="38"/>
  <c r="AO105" i="38"/>
  <c r="AW105" i="38"/>
  <c r="BE105" i="38"/>
  <c r="BM105" i="38"/>
  <c r="BU105" i="38"/>
  <c r="CC105" i="38"/>
  <c r="CK105" i="38"/>
  <c r="CU105" i="38"/>
  <c r="DC105" i="38"/>
  <c r="DK105" i="38"/>
  <c r="DS105" i="38"/>
  <c r="EA105" i="38"/>
  <c r="EI105" i="38"/>
  <c r="EQ105" i="38"/>
  <c r="EY105" i="38"/>
  <c r="FG105" i="38"/>
  <c r="FO105" i="38"/>
  <c r="FW105" i="38"/>
  <c r="GE105" i="38"/>
  <c r="GM105" i="38"/>
  <c r="GU105" i="38"/>
  <c r="HC105" i="38"/>
  <c r="HK105" i="38"/>
  <c r="HS105" i="38"/>
  <c r="IA105" i="38"/>
  <c r="II105" i="38"/>
  <c r="IQ105" i="38"/>
  <c r="J106" i="38"/>
  <c r="R106" i="38"/>
  <c r="Z106" i="38"/>
  <c r="AH106" i="38"/>
  <c r="AP106" i="38"/>
  <c r="AX106" i="38"/>
  <c r="BF106" i="38"/>
  <c r="BN106" i="38"/>
  <c r="BX106" i="38"/>
  <c r="CH106" i="38"/>
  <c r="CT106" i="38"/>
  <c r="DF106" i="38"/>
  <c r="DP106" i="38"/>
  <c r="DZ106" i="38"/>
  <c r="EL106" i="38"/>
  <c r="EV106" i="38"/>
  <c r="FJ106" i="38"/>
  <c r="FZ106" i="38"/>
  <c r="GP106" i="38"/>
  <c r="HF106" i="38"/>
  <c r="HV106" i="38"/>
  <c r="IL106" i="38"/>
  <c r="G112" i="38"/>
  <c r="R112" i="38"/>
  <c r="AC112" i="38"/>
  <c r="AM112" i="38"/>
  <c r="AX112" i="38"/>
  <c r="BI112" i="38"/>
  <c r="BS112" i="38"/>
  <c r="CD112" i="38"/>
  <c r="CO112" i="38"/>
  <c r="CY112" i="38"/>
  <c r="DK112" i="38"/>
  <c r="DZ112" i="38"/>
  <c r="EM112" i="38"/>
  <c r="FB112" i="38"/>
  <c r="FQ112" i="38"/>
  <c r="GD112" i="38"/>
  <c r="GS112" i="38"/>
  <c r="HG112" i="38"/>
  <c r="HU112" i="38"/>
  <c r="II112" i="38"/>
  <c r="IO112" i="38"/>
  <c r="AE114" i="38"/>
  <c r="BU114" i="38"/>
  <c r="DL114" i="38"/>
  <c r="FC114" i="38"/>
  <c r="GS114" i="38"/>
  <c r="IJ114" i="38"/>
  <c r="AS115" i="38"/>
  <c r="DZ115" i="38"/>
  <c r="HH115" i="38"/>
  <c r="R98" i="38"/>
  <c r="AH98" i="38"/>
  <c r="AX98" i="38"/>
  <c r="BN98" i="38"/>
  <c r="CD98" i="38"/>
  <c r="CV98" i="38"/>
  <c r="DL98" i="38"/>
  <c r="EB98" i="38"/>
  <c r="ER98" i="38"/>
  <c r="FH98" i="38"/>
  <c r="FX98" i="38"/>
  <c r="GN98" i="38"/>
  <c r="HD98" i="38"/>
  <c r="HT98" i="38"/>
  <c r="IJ98" i="38"/>
  <c r="U101" i="38"/>
  <c r="AK101" i="38"/>
  <c r="BA101" i="38"/>
  <c r="BQ101" i="38"/>
  <c r="CG101" i="38"/>
  <c r="CY101" i="38"/>
  <c r="DO101" i="38"/>
  <c r="EE101" i="38"/>
  <c r="EU101" i="38"/>
  <c r="FK101" i="38"/>
  <c r="GA101" i="38"/>
  <c r="GQ101" i="38"/>
  <c r="HG101" i="38"/>
  <c r="HW101" i="38"/>
  <c r="IM101" i="38"/>
  <c r="J102" i="38"/>
  <c r="R102" i="38"/>
  <c r="Z102" i="38"/>
  <c r="AH102" i="38"/>
  <c r="AP102" i="38"/>
  <c r="AX102" i="38"/>
  <c r="BF102" i="38"/>
  <c r="BN102" i="38"/>
  <c r="BV102" i="38"/>
  <c r="CD102" i="38"/>
  <c r="CL102" i="38"/>
  <c r="CV102" i="38"/>
  <c r="DD102" i="38"/>
  <c r="DL102" i="38"/>
  <c r="DT102" i="38"/>
  <c r="EB102" i="38"/>
  <c r="EJ102" i="38"/>
  <c r="ER102" i="38"/>
  <c r="EZ102" i="38"/>
  <c r="FH102" i="38"/>
  <c r="FP102" i="38"/>
  <c r="FX102" i="38"/>
  <c r="GF102" i="38"/>
  <c r="GN102" i="38"/>
  <c r="GV102" i="38"/>
  <c r="HD102" i="38"/>
  <c r="HL102" i="38"/>
  <c r="HT102" i="38"/>
  <c r="IB102" i="38"/>
  <c r="IJ102" i="38"/>
  <c r="AC103" i="38"/>
  <c r="BI103" i="38"/>
  <c r="CQ103" i="38"/>
  <c r="DW103" i="38"/>
  <c r="FC103" i="38"/>
  <c r="GI103" i="38"/>
  <c r="HO103" i="38"/>
  <c r="N104" i="38"/>
  <c r="X104" i="38"/>
  <c r="AH104" i="38"/>
  <c r="AT104" i="38"/>
  <c r="BD104" i="38"/>
  <c r="BN104" i="38"/>
  <c r="BZ104" i="38"/>
  <c r="CL104" i="38"/>
  <c r="DD104" i="38"/>
  <c r="DT104" i="38"/>
  <c r="EJ104" i="38"/>
  <c r="EZ104" i="38"/>
  <c r="FP104" i="38"/>
  <c r="GF104" i="38"/>
  <c r="GV104" i="38"/>
  <c r="HL104" i="38"/>
  <c r="IP104" i="38"/>
  <c r="K105" i="38"/>
  <c r="S105" i="38"/>
  <c r="AA105" i="38"/>
  <c r="AI105" i="38"/>
  <c r="AQ105" i="38"/>
  <c r="AY105" i="38"/>
  <c r="BG105" i="38"/>
  <c r="BO105" i="38"/>
  <c r="BW105" i="38"/>
  <c r="CE105" i="38"/>
  <c r="CM105" i="38"/>
  <c r="CW105" i="38"/>
  <c r="DE105" i="38"/>
  <c r="DM105" i="38"/>
  <c r="DU105" i="38"/>
  <c r="EC105" i="38"/>
  <c r="EK105" i="38"/>
  <c r="ES105" i="38"/>
  <c r="FA105" i="38"/>
  <c r="FI105" i="38"/>
  <c r="FQ105" i="38"/>
  <c r="FY105" i="38"/>
  <c r="GG105" i="38"/>
  <c r="GO105" i="38"/>
  <c r="GW105" i="38"/>
  <c r="HE105" i="38"/>
  <c r="HM105" i="38"/>
  <c r="HU105" i="38"/>
  <c r="IC105" i="38"/>
  <c r="IK105" i="38"/>
  <c r="L106" i="38"/>
  <c r="T106" i="38"/>
  <c r="AB106" i="38"/>
  <c r="AJ106" i="38"/>
  <c r="AR106" i="38"/>
  <c r="AZ106" i="38"/>
  <c r="BH106" i="38"/>
  <c r="BP106" i="38"/>
  <c r="BZ106" i="38"/>
  <c r="CJ106" i="38"/>
  <c r="CX106" i="38"/>
  <c r="DH106" i="38"/>
  <c r="DR106" i="38"/>
  <c r="ED106" i="38"/>
  <c r="EN106" i="38"/>
  <c r="EX106" i="38"/>
  <c r="FL106" i="38"/>
  <c r="GB106" i="38"/>
  <c r="GR106" i="38"/>
  <c r="HH106" i="38"/>
  <c r="HX106" i="38"/>
  <c r="IN106" i="38"/>
  <c r="EA112" i="38"/>
  <c r="EP112" i="38"/>
  <c r="FC112" i="38"/>
  <c r="FR112" i="38"/>
  <c r="GG112" i="38"/>
  <c r="GT112" i="38"/>
  <c r="HI112" i="38"/>
  <c r="HW112" i="38"/>
  <c r="IK112" i="38"/>
  <c r="AO114" i="38"/>
  <c r="CF114" i="38"/>
  <c r="DW114" i="38"/>
  <c r="FM114" i="38"/>
  <c r="HT117" i="38"/>
  <c r="GN117" i="38"/>
  <c r="FH117" i="38"/>
  <c r="EB117" i="38"/>
  <c r="CZ117" i="38"/>
  <c r="CE117" i="38"/>
  <c r="BJ117" i="38"/>
  <c r="AN117" i="38"/>
  <c r="S117" i="38"/>
  <c r="N106" i="38"/>
  <c r="V106" i="38"/>
  <c r="AD106" i="38"/>
  <c r="AL106" i="38"/>
  <c r="AT106" i="38"/>
  <c r="BB106" i="38"/>
  <c r="BJ106" i="38"/>
  <c r="BR106" i="38"/>
  <c r="CB106" i="38"/>
  <c r="CP106" i="38"/>
  <c r="CZ106" i="38"/>
  <c r="DJ106" i="38"/>
  <c r="DV106" i="38"/>
  <c r="EF106" i="38"/>
  <c r="EP106" i="38"/>
  <c r="FB106" i="38"/>
  <c r="FR106" i="38"/>
  <c r="GH106" i="38"/>
  <c r="GX106" i="38"/>
  <c r="HN106" i="38"/>
  <c r="ID106" i="38"/>
  <c r="IQ114" i="38"/>
  <c r="IO114" i="38"/>
  <c r="IE114" i="38"/>
  <c r="HT114" i="38"/>
  <c r="HI114" i="38"/>
  <c r="GY114" i="38"/>
  <c r="GN114" i="38"/>
  <c r="GC114" i="38"/>
  <c r="FS114" i="38"/>
  <c r="FH114" i="38"/>
  <c r="EW114" i="38"/>
  <c r="EM114" i="38"/>
  <c r="EB114" i="38"/>
  <c r="DQ114" i="38"/>
  <c r="DG114" i="38"/>
  <c r="CV114" i="38"/>
  <c r="CK114" i="38"/>
  <c r="CA114" i="38"/>
  <c r="BP114" i="38"/>
  <c r="BE114" i="38"/>
  <c r="AU114" i="38"/>
  <c r="AJ114" i="38"/>
  <c r="Y114" i="38"/>
  <c r="O114" i="38"/>
  <c r="IM114" i="38"/>
  <c r="IB114" i="38"/>
  <c r="HQ114" i="38"/>
  <c r="HG114" i="38"/>
  <c r="GV114" i="38"/>
  <c r="GK114" i="38"/>
  <c r="GA114" i="38"/>
  <c r="FP114" i="38"/>
  <c r="FE114" i="38"/>
  <c r="EU114" i="38"/>
  <c r="EJ114" i="38"/>
  <c r="DY114" i="38"/>
  <c r="DO114" i="38"/>
  <c r="DD114" i="38"/>
  <c r="CS114" i="38"/>
  <c r="CI114" i="38"/>
  <c r="BX114" i="38"/>
  <c r="BM114" i="38"/>
  <c r="BC114" i="38"/>
  <c r="AR114" i="38"/>
  <c r="AG114" i="38"/>
  <c r="W114" i="38"/>
  <c r="L114" i="38"/>
  <c r="IG114" i="38"/>
  <c r="HW114" i="38"/>
  <c r="HL114" i="38"/>
  <c r="HA114" i="38"/>
  <c r="GQ114" i="38"/>
  <c r="GF114" i="38"/>
  <c r="FU114" i="38"/>
  <c r="FK114" i="38"/>
  <c r="EZ114" i="38"/>
  <c r="EO114" i="38"/>
  <c r="EE114" i="38"/>
  <c r="DT114" i="38"/>
  <c r="DI114" i="38"/>
  <c r="CY114" i="38"/>
  <c r="CN114" i="38"/>
  <c r="CC114" i="38"/>
  <c r="BS114" i="38"/>
  <c r="BH114" i="38"/>
  <c r="AW114" i="38"/>
  <c r="AM114" i="38"/>
  <c r="AB114" i="38"/>
  <c r="Q114" i="38"/>
  <c r="G114" i="38"/>
  <c r="CJ115" i="38"/>
  <c r="FQ115" i="38"/>
  <c r="IB117" i="38"/>
  <c r="IO106" i="38"/>
  <c r="AU107" i="38"/>
  <c r="BK107" i="38"/>
  <c r="CA107" i="38"/>
  <c r="CS107" i="38"/>
  <c r="DI107" i="38"/>
  <c r="DY107" i="38"/>
  <c r="EO107" i="38"/>
  <c r="FE107" i="38"/>
  <c r="FU107" i="38"/>
  <c r="GK107" i="38"/>
  <c r="HA107" i="38"/>
  <c r="HQ107" i="38"/>
  <c r="IN107" i="38"/>
  <c r="N111" i="38"/>
  <c r="V111" i="38"/>
  <c r="AD111" i="38"/>
  <c r="AL111" i="38"/>
  <c r="AT111" i="38"/>
  <c r="BB111" i="38"/>
  <c r="BJ111" i="38"/>
  <c r="BR111" i="38"/>
  <c r="BZ111" i="38"/>
  <c r="CH111" i="38"/>
  <c r="CP111" i="38"/>
  <c r="CX111" i="38"/>
  <c r="DF111" i="38"/>
  <c r="DN111" i="38"/>
  <c r="DV111" i="38"/>
  <c r="ED111" i="38"/>
  <c r="EL111" i="38"/>
  <c r="ET111" i="38"/>
  <c r="FB111" i="38"/>
  <c r="FJ111" i="38"/>
  <c r="FR111" i="38"/>
  <c r="FZ111" i="38"/>
  <c r="GH111" i="38"/>
  <c r="GP111" i="38"/>
  <c r="GX111" i="38"/>
  <c r="HF111" i="38"/>
  <c r="HN111" i="38"/>
  <c r="HV111" i="38"/>
  <c r="ID111" i="38"/>
  <c r="IL111" i="38"/>
  <c r="IQ111" i="38"/>
  <c r="K112" i="38"/>
  <c r="Q112" i="38"/>
  <c r="V112" i="38"/>
  <c r="AA112" i="38"/>
  <c r="AG112" i="38"/>
  <c r="AL112" i="38"/>
  <c r="AQ112" i="38"/>
  <c r="AW112" i="38"/>
  <c r="BB112" i="38"/>
  <c r="BG112" i="38"/>
  <c r="BM112" i="38"/>
  <c r="BR112" i="38"/>
  <c r="BW112" i="38"/>
  <c r="CC112" i="38"/>
  <c r="CH112" i="38"/>
  <c r="CM112" i="38"/>
  <c r="CS112" i="38"/>
  <c r="CX112" i="38"/>
  <c r="DC112" i="38"/>
  <c r="DJ112" i="38"/>
  <c r="DQ112" i="38"/>
  <c r="DW112" i="38"/>
  <c r="EE112" i="38"/>
  <c r="EL112" i="38"/>
  <c r="ES112" i="38"/>
  <c r="FA112" i="38"/>
  <c r="FG112" i="38"/>
  <c r="FN112" i="38"/>
  <c r="FV112" i="38"/>
  <c r="GC112" i="38"/>
  <c r="GI112" i="38"/>
  <c r="GQ112" i="38"/>
  <c r="GX112" i="38"/>
  <c r="HE112" i="38"/>
  <c r="HM112" i="38"/>
  <c r="HS112" i="38"/>
  <c r="HZ112" i="38"/>
  <c r="IH112" i="38"/>
  <c r="G113" i="38"/>
  <c r="AB113" i="38"/>
  <c r="AX113" i="38"/>
  <c r="BS113" i="38"/>
  <c r="CN113" i="38"/>
  <c r="DJ113" i="38"/>
  <c r="EE113" i="38"/>
  <c r="EZ113" i="38"/>
  <c r="FV113" i="38"/>
  <c r="GQ113" i="38"/>
  <c r="HL113" i="38"/>
  <c r="IN114" i="38"/>
  <c r="N116" i="38"/>
  <c r="Y116" i="38"/>
  <c r="AI116" i="38"/>
  <c r="AT116" i="38"/>
  <c r="BE116" i="38"/>
  <c r="BO116" i="38"/>
  <c r="BZ116" i="38"/>
  <c r="CK116" i="38"/>
  <c r="CU116" i="38"/>
  <c r="DF116" i="38"/>
  <c r="DQ116" i="38"/>
  <c r="EA116" i="38"/>
  <c r="EL116" i="38"/>
  <c r="EW116" i="38"/>
  <c r="FG116" i="38"/>
  <c r="FR116" i="38"/>
  <c r="GC116" i="38"/>
  <c r="GM116" i="38"/>
  <c r="GX116" i="38"/>
  <c r="HI116" i="38"/>
  <c r="HS116" i="38"/>
  <c r="ID116" i="38"/>
  <c r="H117" i="38"/>
  <c r="AD117" i="38"/>
  <c r="AY117" i="38"/>
  <c r="BT117" i="38"/>
  <c r="CP117" i="38"/>
  <c r="DL117" i="38"/>
  <c r="ER117" i="38"/>
  <c r="FX117" i="38"/>
  <c r="HD117" i="38"/>
  <c r="IJ117" i="38"/>
  <c r="H127" i="38"/>
  <c r="X127" i="38"/>
  <c r="AN127" i="38"/>
  <c r="BD127" i="38"/>
  <c r="BT127" i="38"/>
  <c r="CJ127" i="38"/>
  <c r="CZ127" i="38"/>
  <c r="DP127" i="38"/>
  <c r="EF127" i="38"/>
  <c r="EV127" i="38"/>
  <c r="FL127" i="38"/>
  <c r="GB127" i="38"/>
  <c r="GR127" i="38"/>
  <c r="HH127" i="38"/>
  <c r="HX127" i="38"/>
  <c r="M128" i="38"/>
  <c r="AC128" i="38"/>
  <c r="AS128" i="38"/>
  <c r="BI128" i="38"/>
  <c r="BY128" i="38"/>
  <c r="CO128" i="38"/>
  <c r="DE128" i="38"/>
  <c r="DU128" i="38"/>
  <c r="EK128" i="38"/>
  <c r="FA128" i="38"/>
  <c r="FQ128" i="38"/>
  <c r="GG128" i="38"/>
  <c r="GW128" i="38"/>
  <c r="HM128" i="38"/>
  <c r="IC128" i="38"/>
  <c r="L129" i="38"/>
  <c r="T129" i="38"/>
  <c r="AB129" i="38"/>
  <c r="AJ129" i="38"/>
  <c r="AR129" i="38"/>
  <c r="AZ129" i="38"/>
  <c r="BH129" i="38"/>
  <c r="BP129" i="38"/>
  <c r="BX129" i="38"/>
  <c r="CF129" i="38"/>
  <c r="CN129" i="38"/>
  <c r="CV129" i="38"/>
  <c r="DD129" i="38"/>
  <c r="DL129" i="38"/>
  <c r="DT129" i="38"/>
  <c r="EB129" i="38"/>
  <c r="EJ129" i="38"/>
  <c r="ER129" i="38"/>
  <c r="EZ129" i="38"/>
  <c r="FH129" i="38"/>
  <c r="FP129" i="38"/>
  <c r="FX129" i="38"/>
  <c r="GF129" i="38"/>
  <c r="GN129" i="38"/>
  <c r="GV129" i="38"/>
  <c r="HD129" i="38"/>
  <c r="HL129" i="38"/>
  <c r="HT129" i="38"/>
  <c r="IB129" i="38"/>
  <c r="IJ129" i="38"/>
  <c r="IO129" i="38"/>
  <c r="K130" i="38"/>
  <c r="S130" i="38"/>
  <c r="AA130" i="38"/>
  <c r="AI130" i="38"/>
  <c r="AQ130" i="38"/>
  <c r="AY130" i="38"/>
  <c r="BK130" i="38"/>
  <c r="BU130" i="38"/>
  <c r="CE130" i="38"/>
  <c r="CQ130" i="38"/>
  <c r="DA130" i="38"/>
  <c r="DK130" i="38"/>
  <c r="DW130" i="38"/>
  <c r="EG130" i="38"/>
  <c r="EQ130" i="38"/>
  <c r="FC130" i="38"/>
  <c r="FM130" i="38"/>
  <c r="FW130" i="38"/>
  <c r="GI130" i="38"/>
  <c r="GS130" i="38"/>
  <c r="HC130" i="38"/>
  <c r="HO130" i="38"/>
  <c r="HY130" i="38"/>
  <c r="T131" i="38"/>
  <c r="AZ131" i="38"/>
  <c r="CF131" i="38"/>
  <c r="DL131" i="38"/>
  <c r="ER131" i="38"/>
  <c r="FX131" i="38"/>
  <c r="HD131" i="38"/>
  <c r="G135" i="38"/>
  <c r="AW135" i="38"/>
  <c r="CO135" i="38"/>
  <c r="EE135" i="38"/>
  <c r="FU135" i="38"/>
  <c r="HM135" i="38"/>
  <c r="IM135" i="38"/>
  <c r="IJ136" i="38"/>
  <c r="HT136" i="38"/>
  <c r="HD136" i="38"/>
  <c r="GN136" i="38"/>
  <c r="FX136" i="38"/>
  <c r="FH136" i="38"/>
  <c r="ER136" i="38"/>
  <c r="EB136" i="38"/>
  <c r="DL136" i="38"/>
  <c r="CV136" i="38"/>
  <c r="CF136" i="38"/>
  <c r="BP136" i="38"/>
  <c r="AZ136" i="38"/>
  <c r="AJ136" i="38"/>
  <c r="T136" i="38"/>
  <c r="H136" i="38"/>
  <c r="IF136" i="38"/>
  <c r="HP136" i="38"/>
  <c r="GZ136" i="38"/>
  <c r="GJ136" i="38"/>
  <c r="FT136" i="38"/>
  <c r="FD136" i="38"/>
  <c r="EN136" i="38"/>
  <c r="DX136" i="38"/>
  <c r="DH136" i="38"/>
  <c r="CR136" i="38"/>
  <c r="CB136" i="38"/>
  <c r="BL136" i="38"/>
  <c r="AV136" i="38"/>
  <c r="AF136" i="38"/>
  <c r="P136" i="38"/>
  <c r="IP130" i="38"/>
  <c r="IK130" i="38"/>
  <c r="IC130" i="38"/>
  <c r="HU130" i="38"/>
  <c r="HM130" i="38"/>
  <c r="HE130" i="38"/>
  <c r="GW130" i="38"/>
  <c r="GO130" i="38"/>
  <c r="GG130" i="38"/>
  <c r="FY130" i="38"/>
  <c r="FQ130" i="38"/>
  <c r="FI130" i="38"/>
  <c r="FA130" i="38"/>
  <c r="ES130" i="38"/>
  <c r="EK130" i="38"/>
  <c r="EC130" i="38"/>
  <c r="DU130" i="38"/>
  <c r="DM130" i="38"/>
  <c r="DE130" i="38"/>
  <c r="CW130" i="38"/>
  <c r="CO130" i="38"/>
  <c r="CG130" i="38"/>
  <c r="BY130" i="38"/>
  <c r="BQ130" i="38"/>
  <c r="BI130" i="38"/>
  <c r="BA130" i="38"/>
  <c r="GP131" i="38"/>
  <c r="IN131" i="38"/>
  <c r="HX131" i="38"/>
  <c r="HH131" i="38"/>
  <c r="GR131" i="38"/>
  <c r="GB131" i="38"/>
  <c r="FL131" i="38"/>
  <c r="EV131" i="38"/>
  <c r="EF131" i="38"/>
  <c r="DP131" i="38"/>
  <c r="CZ131" i="38"/>
  <c r="CJ131" i="38"/>
  <c r="BT131" i="38"/>
  <c r="BD131" i="38"/>
  <c r="AN131" i="38"/>
  <c r="X131" i="38"/>
  <c r="IF131" i="38"/>
  <c r="HP131" i="38"/>
  <c r="GZ131" i="38"/>
  <c r="GJ131" i="38"/>
  <c r="FT131" i="38"/>
  <c r="FD131" i="38"/>
  <c r="EN131" i="38"/>
  <c r="DX131" i="38"/>
  <c r="DH131" i="38"/>
  <c r="CR131" i="38"/>
  <c r="CB131" i="38"/>
  <c r="BL131" i="38"/>
  <c r="AV131" i="38"/>
  <c r="AF131" i="38"/>
  <c r="P131" i="38"/>
  <c r="P127" i="38"/>
  <c r="AF127" i="38"/>
  <c r="AV127" i="38"/>
  <c r="BL127" i="38"/>
  <c r="CB127" i="38"/>
  <c r="CR127" i="38"/>
  <c r="DH127" i="38"/>
  <c r="DX127" i="38"/>
  <c r="EN127" i="38"/>
  <c r="FD127" i="38"/>
  <c r="FT127" i="38"/>
  <c r="GJ127" i="38"/>
  <c r="GZ127" i="38"/>
  <c r="HP127" i="38"/>
  <c r="IF127" i="38"/>
  <c r="IQ127" i="38"/>
  <c r="U128" i="38"/>
  <c r="AK128" i="38"/>
  <c r="BA128" i="38"/>
  <c r="BQ128" i="38"/>
  <c r="CG128" i="38"/>
  <c r="CW128" i="38"/>
  <c r="DM128" i="38"/>
  <c r="EC128" i="38"/>
  <c r="ES128" i="38"/>
  <c r="FI128" i="38"/>
  <c r="FY128" i="38"/>
  <c r="GO128" i="38"/>
  <c r="HE128" i="38"/>
  <c r="HU128" i="38"/>
  <c r="IK128" i="38"/>
  <c r="H129" i="38"/>
  <c r="P129" i="38"/>
  <c r="X129" i="38"/>
  <c r="AF129" i="38"/>
  <c r="AN129" i="38"/>
  <c r="AV129" i="38"/>
  <c r="BD129" i="38"/>
  <c r="BL129" i="38"/>
  <c r="BT129" i="38"/>
  <c r="CB129" i="38"/>
  <c r="CJ129" i="38"/>
  <c r="CR129" i="38"/>
  <c r="CZ129" i="38"/>
  <c r="DH129" i="38"/>
  <c r="DP129" i="38"/>
  <c r="DX129" i="38"/>
  <c r="EF129" i="38"/>
  <c r="EN129" i="38"/>
  <c r="EV129" i="38"/>
  <c r="FD129" i="38"/>
  <c r="FL129" i="38"/>
  <c r="FT129" i="38"/>
  <c r="GB129" i="38"/>
  <c r="GJ129" i="38"/>
  <c r="GR129" i="38"/>
  <c r="GZ129" i="38"/>
  <c r="HH129" i="38"/>
  <c r="HP129" i="38"/>
  <c r="HX129" i="38"/>
  <c r="IF129" i="38"/>
  <c r="IN129" i="38"/>
  <c r="G130" i="38"/>
  <c r="O130" i="38"/>
  <c r="W130" i="38"/>
  <c r="AE130" i="38"/>
  <c r="AM130" i="38"/>
  <c r="AU130" i="38"/>
  <c r="BE130" i="38"/>
  <c r="BO130" i="38"/>
  <c r="CA130" i="38"/>
  <c r="CK130" i="38"/>
  <c r="CU130" i="38"/>
  <c r="DG130" i="38"/>
  <c r="DQ130" i="38"/>
  <c r="EA130" i="38"/>
  <c r="EM130" i="38"/>
  <c r="EW130" i="38"/>
  <c r="FG130" i="38"/>
  <c r="FS130" i="38"/>
  <c r="GC130" i="38"/>
  <c r="GM130" i="38"/>
  <c r="GY130" i="38"/>
  <c r="HI130" i="38"/>
  <c r="HS130" i="38"/>
  <c r="IE130" i="38"/>
  <c r="IO130" i="38"/>
  <c r="H131" i="38"/>
  <c r="AJ131" i="38"/>
  <c r="BP131" i="38"/>
  <c r="CV131" i="38"/>
  <c r="EB131" i="38"/>
  <c r="FH131" i="38"/>
  <c r="GN131" i="38"/>
  <c r="HT131" i="38"/>
  <c r="AC135" i="38"/>
  <c r="BS135" i="38"/>
  <c r="DI135" i="38"/>
  <c r="FA135" i="38"/>
  <c r="GQ135" i="38"/>
  <c r="IQ112" i="38"/>
  <c r="W113" i="38"/>
  <c r="AR113" i="38"/>
  <c r="BN113" i="38"/>
  <c r="CI113" i="38"/>
  <c r="DD113" i="38"/>
  <c r="DZ113" i="38"/>
  <c r="EU113" i="38"/>
  <c r="FP113" i="38"/>
  <c r="GL113" i="38"/>
  <c r="HG113" i="38"/>
  <c r="K116" i="38"/>
  <c r="V116" i="38"/>
  <c r="AG116" i="38"/>
  <c r="AQ116" i="38"/>
  <c r="BB116" i="38"/>
  <c r="BM116" i="38"/>
  <c r="BW116" i="38"/>
  <c r="CH116" i="38"/>
  <c r="CS116" i="38"/>
  <c r="DC116" i="38"/>
  <c r="DN116" i="38"/>
  <c r="DY116" i="38"/>
  <c r="EI116" i="38"/>
  <c r="ET116" i="38"/>
  <c r="FE116" i="38"/>
  <c r="FO116" i="38"/>
  <c r="FZ116" i="38"/>
  <c r="GK116" i="38"/>
  <c r="GU116" i="38"/>
  <c r="HF116" i="38"/>
  <c r="HQ116" i="38"/>
  <c r="IA116" i="38"/>
  <c r="IM116" i="38"/>
  <c r="X117" i="38"/>
  <c r="AT117" i="38"/>
  <c r="BO117" i="38"/>
  <c r="CJ117" i="38"/>
  <c r="DF117" i="38"/>
  <c r="EJ117" i="38"/>
  <c r="FP117" i="38"/>
  <c r="GV117" i="38"/>
  <c r="T127" i="38"/>
  <c r="AJ127" i="38"/>
  <c r="AZ127" i="38"/>
  <c r="BP127" i="38"/>
  <c r="CF127" i="38"/>
  <c r="CV127" i="38"/>
  <c r="DL127" i="38"/>
  <c r="EB127" i="38"/>
  <c r="ER127" i="38"/>
  <c r="FH127" i="38"/>
  <c r="FX127" i="38"/>
  <c r="GN127" i="38"/>
  <c r="HD127" i="38"/>
  <c r="HT127" i="38"/>
  <c r="IJ127" i="38"/>
  <c r="I128" i="38"/>
  <c r="Y128" i="38"/>
  <c r="AO128" i="38"/>
  <c r="BE128" i="38"/>
  <c r="BU128" i="38"/>
  <c r="CK128" i="38"/>
  <c r="DA128" i="38"/>
  <c r="DQ128" i="38"/>
  <c r="EG128" i="38"/>
  <c r="EW128" i="38"/>
  <c r="FM128" i="38"/>
  <c r="GC128" i="38"/>
  <c r="GS128" i="38"/>
  <c r="HI128" i="38"/>
  <c r="HY128" i="38"/>
  <c r="IO128" i="38"/>
  <c r="J129" i="38"/>
  <c r="R129" i="38"/>
  <c r="Z129" i="38"/>
  <c r="AH129" i="38"/>
  <c r="AP129" i="38"/>
  <c r="AX129" i="38"/>
  <c r="BF129" i="38"/>
  <c r="BN129" i="38"/>
  <c r="BV129" i="38"/>
  <c r="CD129" i="38"/>
  <c r="CL129" i="38"/>
  <c r="CT129" i="38"/>
  <c r="DB129" i="38"/>
  <c r="DJ129" i="38"/>
  <c r="DR129" i="38"/>
  <c r="DZ129" i="38"/>
  <c r="EH129" i="38"/>
  <c r="EP129" i="38"/>
  <c r="EX129" i="38"/>
  <c r="FF129" i="38"/>
  <c r="FN129" i="38"/>
  <c r="FV129" i="38"/>
  <c r="GD129" i="38"/>
  <c r="GL129" i="38"/>
  <c r="GT129" i="38"/>
  <c r="HB129" i="38"/>
  <c r="HJ129" i="38"/>
  <c r="HR129" i="38"/>
  <c r="HZ129" i="38"/>
  <c r="IH129" i="38"/>
  <c r="I130" i="38"/>
  <c r="Q130" i="38"/>
  <c r="Y130" i="38"/>
  <c r="AG130" i="38"/>
  <c r="AO130" i="38"/>
  <c r="AW130" i="38"/>
  <c r="BG130" i="38"/>
  <c r="BS130" i="38"/>
  <c r="CC130" i="38"/>
  <c r="CM130" i="38"/>
  <c r="CY130" i="38"/>
  <c r="DI130" i="38"/>
  <c r="DS130" i="38"/>
  <c r="EE130" i="38"/>
  <c r="EO130" i="38"/>
  <c r="EY130" i="38"/>
  <c r="FK130" i="38"/>
  <c r="FU130" i="38"/>
  <c r="GE130" i="38"/>
  <c r="GQ130" i="38"/>
  <c r="HA130" i="38"/>
  <c r="HK130" i="38"/>
  <c r="HW130" i="38"/>
  <c r="IG130" i="38"/>
  <c r="IQ130" i="38"/>
  <c r="L131" i="38"/>
  <c r="AR131" i="38"/>
  <c r="BX131" i="38"/>
  <c r="DD131" i="38"/>
  <c r="EJ131" i="38"/>
  <c r="FP131" i="38"/>
  <c r="GV131" i="38"/>
  <c r="IB131" i="38"/>
  <c r="EU135" i="38"/>
  <c r="EK135" i="38"/>
  <c r="DY135" i="38"/>
  <c r="DO135" i="38"/>
  <c r="DE135" i="38"/>
  <c r="CS135" i="38"/>
  <c r="CI135" i="38"/>
  <c r="BY135" i="38"/>
  <c r="BM135" i="38"/>
  <c r="BC135" i="38"/>
  <c r="AS135" i="38"/>
  <c r="AG135" i="38"/>
  <c r="W135" i="38"/>
  <c r="M135" i="38"/>
  <c r="IK135" i="38"/>
  <c r="HY135" i="38"/>
  <c r="HO135" i="38"/>
  <c r="HE135" i="38"/>
  <c r="GS135" i="38"/>
  <c r="GI135" i="38"/>
  <c r="FY135" i="38"/>
  <c r="FM135" i="38"/>
  <c r="FC135" i="38"/>
  <c r="ES135" i="38"/>
  <c r="EG135" i="38"/>
  <c r="DW135" i="38"/>
  <c r="DM135" i="38"/>
  <c r="DA135" i="38"/>
  <c r="CQ135" i="38"/>
  <c r="CG135" i="38"/>
  <c r="BU135" i="38"/>
  <c r="BK135" i="38"/>
  <c r="BA135" i="38"/>
  <c r="AO135" i="38"/>
  <c r="AE135" i="38"/>
  <c r="U135" i="38"/>
  <c r="I135" i="38"/>
  <c r="IQ131" i="38"/>
  <c r="U132" i="38"/>
  <c r="AK132" i="38"/>
  <c r="BA132" i="38"/>
  <c r="BQ132" i="38"/>
  <c r="CG132" i="38"/>
  <c r="CW132" i="38"/>
  <c r="DM132" i="38"/>
  <c r="EC132" i="38"/>
  <c r="ES132" i="38"/>
  <c r="FI132" i="38"/>
  <c r="FY132" i="38"/>
  <c r="GO132" i="38"/>
  <c r="HE132" i="38"/>
  <c r="HU132" i="38"/>
  <c r="IK132" i="38"/>
  <c r="J133" i="38"/>
  <c r="Z133" i="38"/>
  <c r="AQ133" i="38"/>
  <c r="BL133" i="38"/>
  <c r="CG133" i="38"/>
  <c r="DC133" i="38"/>
  <c r="DX133" i="38"/>
  <c r="ES133" i="38"/>
  <c r="FO133" i="38"/>
  <c r="GQ133" i="38"/>
  <c r="N134" i="38"/>
  <c r="V134" i="38"/>
  <c r="AD134" i="38"/>
  <c r="AL134" i="38"/>
  <c r="AT134" i="38"/>
  <c r="BB134" i="38"/>
  <c r="BJ134" i="38"/>
  <c r="BR134" i="38"/>
  <c r="BZ134" i="38"/>
  <c r="CH134" i="38"/>
  <c r="CP134" i="38"/>
  <c r="CX134" i="38"/>
  <c r="DF134" i="38"/>
  <c r="DN134" i="38"/>
  <c r="DV134" i="38"/>
  <c r="ED134" i="38"/>
  <c r="EL134" i="38"/>
  <c r="ET134" i="38"/>
  <c r="FB134" i="38"/>
  <c r="FJ134" i="38"/>
  <c r="FR134" i="38"/>
  <c r="FZ134" i="38"/>
  <c r="GH134" i="38"/>
  <c r="GP134" i="38"/>
  <c r="GX134" i="38"/>
  <c r="HF134" i="38"/>
  <c r="HN134" i="38"/>
  <c r="HV134" i="38"/>
  <c r="ID134" i="38"/>
  <c r="IQ134" i="38"/>
  <c r="O135" i="38"/>
  <c r="Y135" i="38"/>
  <c r="AK135" i="38"/>
  <c r="AU135" i="38"/>
  <c r="BE135" i="38"/>
  <c r="BQ135" i="38"/>
  <c r="CA135" i="38"/>
  <c r="CK135" i="38"/>
  <c r="CW135" i="38"/>
  <c r="DG135" i="38"/>
  <c r="DQ135" i="38"/>
  <c r="EC135" i="38"/>
  <c r="EM135" i="38"/>
  <c r="EW135" i="38"/>
  <c r="FI135" i="38"/>
  <c r="FS135" i="38"/>
  <c r="GC135" i="38"/>
  <c r="GO135" i="38"/>
  <c r="GY135" i="38"/>
  <c r="HI135" i="38"/>
  <c r="HU135" i="38"/>
  <c r="IE135" i="38"/>
  <c r="IO135" i="38"/>
  <c r="L136" i="38"/>
  <c r="X136" i="38"/>
  <c r="AN136" i="38"/>
  <c r="BD136" i="38"/>
  <c r="BT136" i="38"/>
  <c r="CJ136" i="38"/>
  <c r="CZ136" i="38"/>
  <c r="DP136" i="38"/>
  <c r="EF136" i="38"/>
  <c r="EV136" i="38"/>
  <c r="FL136" i="38"/>
  <c r="GB136" i="38"/>
  <c r="GR136" i="38"/>
  <c r="HH136" i="38"/>
  <c r="HX136" i="38"/>
  <c r="M132" i="38"/>
  <c r="AC132" i="38"/>
  <c r="AS132" i="38"/>
  <c r="BI132" i="38"/>
  <c r="BY132" i="38"/>
  <c r="CO132" i="38"/>
  <c r="DE132" i="38"/>
  <c r="DU132" i="38"/>
  <c r="EK132" i="38"/>
  <c r="FA132" i="38"/>
  <c r="FQ132" i="38"/>
  <c r="GG132" i="38"/>
  <c r="GW132" i="38"/>
  <c r="HM132" i="38"/>
  <c r="IC132" i="38"/>
  <c r="FE135" i="38"/>
  <c r="FQ135" i="38"/>
  <c r="GA135" i="38"/>
  <c r="GK135" i="38"/>
  <c r="GW135" i="38"/>
  <c r="HG135" i="38"/>
  <c r="HQ135" i="38"/>
  <c r="IC135" i="38"/>
  <c r="CN84" i="38"/>
  <c r="CO84" i="38"/>
  <c r="CN86" i="38"/>
  <c r="CO86" i="38"/>
  <c r="C2" i="19"/>
  <c r="J2" i="51" s="1"/>
  <c r="G2" i="19"/>
  <c r="N2" i="51" s="1"/>
  <c r="K2" i="19"/>
  <c r="O2" i="19"/>
  <c r="C3" i="19"/>
  <c r="G3" i="19"/>
  <c r="K3" i="19"/>
  <c r="O3" i="19"/>
  <c r="S3" i="19"/>
  <c r="W3" i="19"/>
  <c r="AB3" i="19"/>
  <c r="CO83" i="38"/>
  <c r="CN83" i="38"/>
  <c r="S2" i="19"/>
  <c r="W2" i="19"/>
  <c r="AD2" i="51" s="1"/>
  <c r="AB2" i="19"/>
  <c r="AI2" i="51" s="1"/>
  <c r="CN87" i="38"/>
  <c r="CN85" i="38"/>
  <c r="J83" i="38"/>
  <c r="N83" i="38"/>
  <c r="R83" i="38"/>
  <c r="V83" i="38"/>
  <c r="Z83" i="38"/>
  <c r="AD83" i="38"/>
  <c r="AH83" i="38"/>
  <c r="AL83" i="38"/>
  <c r="AP83" i="38"/>
  <c r="AT83" i="38"/>
  <c r="AX83" i="38"/>
  <c r="BB83" i="38"/>
  <c r="BF83" i="38"/>
  <c r="BJ83" i="38"/>
  <c r="BN83" i="38"/>
  <c r="BR83" i="38"/>
  <c r="BV83" i="38"/>
  <c r="BZ83" i="38"/>
  <c r="CD83" i="38"/>
  <c r="CH83" i="38"/>
  <c r="CL83" i="38"/>
  <c r="CQ83" i="38"/>
  <c r="CU83" i="38"/>
  <c r="CY83" i="38"/>
  <c r="DC83" i="38"/>
  <c r="DG83" i="38"/>
  <c r="DK83" i="38"/>
  <c r="DO83" i="38"/>
  <c r="DS83" i="38"/>
  <c r="DW83" i="38"/>
  <c r="EA83" i="38"/>
  <c r="EE83" i="38"/>
  <c r="EI83" i="38"/>
  <c r="EM83" i="38"/>
  <c r="EQ83" i="38"/>
  <c r="EU83" i="38"/>
  <c r="EY83" i="38"/>
  <c r="FC83" i="38"/>
  <c r="FG83" i="38"/>
  <c r="FK83" i="38"/>
  <c r="FO83" i="38"/>
  <c r="FS83" i="38"/>
  <c r="FW83" i="38"/>
  <c r="GA83" i="38"/>
  <c r="GE83" i="38"/>
  <c r="GI83" i="38"/>
  <c r="GM83" i="38"/>
  <c r="GQ83" i="38"/>
  <c r="GU83" i="38"/>
  <c r="GY83" i="38"/>
  <c r="HC83" i="38"/>
  <c r="HG83" i="38"/>
  <c r="HK83" i="38"/>
  <c r="HO83" i="38"/>
  <c r="HS83" i="38"/>
  <c r="HW83" i="38"/>
  <c r="IA83" i="38"/>
  <c r="IE83" i="38"/>
  <c r="II83" i="38"/>
  <c r="IM83" i="38"/>
  <c r="IQ83" i="38"/>
  <c r="J85" i="38"/>
  <c r="N85" i="38"/>
  <c r="R85" i="38"/>
  <c r="V85" i="38"/>
  <c r="Z85" i="38"/>
  <c r="AD85" i="38"/>
  <c r="AH85" i="38"/>
  <c r="AL85" i="38"/>
  <c r="AP85" i="38"/>
  <c r="AT85" i="38"/>
  <c r="AX85" i="38"/>
  <c r="BB85" i="38"/>
  <c r="BF85" i="38"/>
  <c r="BJ85" i="38"/>
  <c r="BN85" i="38"/>
  <c r="BR85" i="38"/>
  <c r="BV85" i="38"/>
  <c r="BZ85" i="38"/>
  <c r="CD85" i="38"/>
  <c r="CH85" i="38"/>
  <c r="CL85" i="38"/>
  <c r="CQ85" i="38"/>
  <c r="CU85" i="38"/>
  <c r="CY85" i="38"/>
  <c r="DC85" i="38"/>
  <c r="DG85" i="38"/>
  <c r="DK85" i="38"/>
  <c r="DO85" i="38"/>
  <c r="DS85" i="38"/>
  <c r="DW85" i="38"/>
  <c r="EA85" i="38"/>
  <c r="EE85" i="38"/>
  <c r="EI85" i="38"/>
  <c r="EM85" i="38"/>
  <c r="EQ85" i="38"/>
  <c r="EU85" i="38"/>
  <c r="EY85" i="38"/>
  <c r="FC85" i="38"/>
  <c r="FG85" i="38"/>
  <c r="FK85" i="38"/>
  <c r="FO85" i="38"/>
  <c r="FS85" i="38"/>
  <c r="FW85" i="38"/>
  <c r="GA85" i="38"/>
  <c r="GE85" i="38"/>
  <c r="GI85" i="38"/>
  <c r="GM85" i="38"/>
  <c r="GQ85" i="38"/>
  <c r="GU85" i="38"/>
  <c r="GY85" i="38"/>
  <c r="HC85" i="38"/>
  <c r="HG85" i="38"/>
  <c r="HK85" i="38"/>
  <c r="HO85" i="38"/>
  <c r="HS85" i="38"/>
  <c r="HW85" i="38"/>
  <c r="IA85" i="38"/>
  <c r="IE85" i="38"/>
  <c r="II85" i="38"/>
  <c r="IM85" i="38"/>
  <c r="IQ85" i="38"/>
  <c r="J87" i="38"/>
  <c r="N87" i="38"/>
  <c r="R87" i="38"/>
  <c r="V87" i="38"/>
  <c r="Z87" i="38"/>
  <c r="AD87" i="38"/>
  <c r="AH87" i="38"/>
  <c r="AL87" i="38"/>
  <c r="AP87" i="38"/>
  <c r="AT87" i="38"/>
  <c r="AX87" i="38"/>
  <c r="BB87" i="38"/>
  <c r="BF87" i="38"/>
  <c r="BJ87" i="38"/>
  <c r="BN87" i="38"/>
  <c r="BR87" i="38"/>
  <c r="BV87" i="38"/>
  <c r="BZ87" i="38"/>
  <c r="CD87" i="38"/>
  <c r="CH87" i="38"/>
  <c r="CL87" i="38"/>
  <c r="CQ87" i="38"/>
  <c r="CU87" i="38"/>
  <c r="CY87" i="38"/>
  <c r="DC87" i="38"/>
  <c r="DG87" i="38"/>
  <c r="DK87" i="38"/>
  <c r="DO87" i="38"/>
  <c r="DS87" i="38"/>
  <c r="DW87" i="38"/>
  <c r="EA87" i="38"/>
  <c r="EE87" i="38"/>
  <c r="EI87" i="38"/>
  <c r="EM87" i="38"/>
  <c r="EQ87" i="38"/>
  <c r="EU87" i="38"/>
  <c r="EY87" i="38"/>
  <c r="FC87" i="38"/>
  <c r="FG87" i="38"/>
  <c r="FK87" i="38"/>
  <c r="FO87" i="38"/>
  <c r="FS87" i="38"/>
  <c r="FW87" i="38"/>
  <c r="GA87" i="38"/>
  <c r="GE87" i="38"/>
  <c r="GI87" i="38"/>
  <c r="GM87" i="38"/>
  <c r="GQ87" i="38"/>
  <c r="GU87" i="38"/>
  <c r="GY87" i="38"/>
  <c r="HC87" i="38"/>
  <c r="HG87" i="38"/>
  <c r="HK87" i="38"/>
  <c r="HO87" i="38"/>
  <c r="HS87" i="38"/>
  <c r="HW87" i="38"/>
  <c r="IA87" i="38"/>
  <c r="IE87" i="38"/>
  <c r="II87" i="38"/>
  <c r="IM87" i="38"/>
  <c r="IQ87" i="38"/>
  <c r="BP88" i="38"/>
  <c r="BT88" i="38"/>
  <c r="BX88" i="38"/>
  <c r="CB88" i="38"/>
  <c r="CF88" i="38"/>
  <c r="CJ88" i="38"/>
  <c r="CS88" i="38"/>
  <c r="CW88" i="38"/>
  <c r="DA88" i="38"/>
  <c r="DE88" i="38"/>
  <c r="DI88" i="38"/>
  <c r="DM88" i="38"/>
  <c r="DQ88" i="38"/>
  <c r="DU88" i="38"/>
  <c r="DY88" i="38"/>
  <c r="EC88" i="38"/>
  <c r="EG88" i="38"/>
  <c r="EK88" i="38"/>
  <c r="EO88" i="38"/>
  <c r="ES88" i="38"/>
  <c r="EW88" i="38"/>
  <c r="FA88" i="38"/>
  <c r="FE88" i="38"/>
  <c r="FI88" i="38"/>
  <c r="FM88" i="38"/>
  <c r="FQ88" i="38"/>
  <c r="FU88" i="38"/>
  <c r="FY88" i="38"/>
  <c r="GC88" i="38"/>
  <c r="GG88" i="38"/>
  <c r="GK88" i="38"/>
  <c r="GO88" i="38"/>
  <c r="GS88" i="38"/>
  <c r="GW88" i="38"/>
  <c r="HA88" i="38"/>
  <c r="HE88" i="38"/>
  <c r="HI88" i="38"/>
  <c r="HM88" i="38"/>
  <c r="HQ88" i="38"/>
  <c r="HU88" i="38"/>
  <c r="HY88" i="38"/>
  <c r="IC88" i="38"/>
  <c r="IG88" i="38"/>
  <c r="IK88" i="38"/>
  <c r="N98" i="38"/>
  <c r="V98" i="38"/>
  <c r="AD98" i="38"/>
  <c r="AL98" i="38"/>
  <c r="AT98" i="38"/>
  <c r="BB98" i="38"/>
  <c r="BJ98" i="38"/>
  <c r="BR98" i="38"/>
  <c r="BZ98" i="38"/>
  <c r="CH98" i="38"/>
  <c r="CR98" i="38"/>
  <c r="CZ98" i="38"/>
  <c r="DH98" i="38"/>
  <c r="DP98" i="38"/>
  <c r="DX98" i="38"/>
  <c r="EF98" i="38"/>
  <c r="EN98" i="38"/>
  <c r="EV98" i="38"/>
  <c r="FD98" i="38"/>
  <c r="FL98" i="38"/>
  <c r="FT98" i="38"/>
  <c r="GB98" i="38"/>
  <c r="GJ98" i="38"/>
  <c r="GR98" i="38"/>
  <c r="GZ98" i="38"/>
  <c r="HH98" i="38"/>
  <c r="HP98" i="38"/>
  <c r="HX98" i="38"/>
  <c r="IF98" i="38"/>
  <c r="G99" i="38"/>
  <c r="O99" i="38"/>
  <c r="W99" i="38"/>
  <c r="AE99" i="38"/>
  <c r="AM99" i="38"/>
  <c r="AU99" i="38"/>
  <c r="BC99" i="38"/>
  <c r="BK99" i="38"/>
  <c r="BS99" i="38"/>
  <c r="CA99" i="38"/>
  <c r="CI99" i="38"/>
  <c r="CS99" i="38"/>
  <c r="DA99" i="38"/>
  <c r="DI99" i="38"/>
  <c r="DQ99" i="38"/>
  <c r="DY99" i="38"/>
  <c r="EG99" i="38"/>
  <c r="EO99" i="38"/>
  <c r="EW99" i="38"/>
  <c r="FE99" i="38"/>
  <c r="FM99" i="38"/>
  <c r="FU99" i="38"/>
  <c r="GC99" i="38"/>
  <c r="GK99" i="38"/>
  <c r="GS99" i="38"/>
  <c r="HA99" i="38"/>
  <c r="HI99" i="38"/>
  <c r="HQ99" i="38"/>
  <c r="HY99" i="38"/>
  <c r="IG99" i="38"/>
  <c r="H100" i="38"/>
  <c r="P100" i="38"/>
  <c r="X100" i="38"/>
  <c r="AF100" i="38"/>
  <c r="AN100" i="38"/>
  <c r="AV100" i="38"/>
  <c r="BD100" i="38"/>
  <c r="BL100" i="38"/>
  <c r="BT100" i="38"/>
  <c r="CB100" i="38"/>
  <c r="CJ100" i="38"/>
  <c r="CT100" i="38"/>
  <c r="DB100" i="38"/>
  <c r="DJ100" i="38"/>
  <c r="DR100" i="38"/>
  <c r="DZ100" i="38"/>
  <c r="EH100" i="38"/>
  <c r="EP100" i="38"/>
  <c r="EX100" i="38"/>
  <c r="FF100" i="38"/>
  <c r="FN100" i="38"/>
  <c r="FV100" i="38"/>
  <c r="GD100" i="38"/>
  <c r="GL100" i="38"/>
  <c r="GT100" i="38"/>
  <c r="HB100" i="38"/>
  <c r="HJ100" i="38"/>
  <c r="HR100" i="38"/>
  <c r="HZ100" i="38"/>
  <c r="IH100" i="38"/>
  <c r="I101" i="38"/>
  <c r="Q101" i="38"/>
  <c r="Y101" i="38"/>
  <c r="AG101" i="38"/>
  <c r="AO101" i="38"/>
  <c r="AW101" i="38"/>
  <c r="BE101" i="38"/>
  <c r="BM101" i="38"/>
  <c r="BU101" i="38"/>
  <c r="CC101" i="38"/>
  <c r="CK101" i="38"/>
  <c r="CU101" i="38"/>
  <c r="DC101" i="38"/>
  <c r="DK101" i="38"/>
  <c r="DS101" i="38"/>
  <c r="EA101" i="38"/>
  <c r="EI101" i="38"/>
  <c r="EQ101" i="38"/>
  <c r="EY101" i="38"/>
  <c r="FG101" i="38"/>
  <c r="FO101" i="38"/>
  <c r="FW101" i="38"/>
  <c r="GE101" i="38"/>
  <c r="GM101" i="38"/>
  <c r="GU101" i="38"/>
  <c r="HC101" i="38"/>
  <c r="HK101" i="38"/>
  <c r="HS101" i="38"/>
  <c r="IA101" i="38"/>
  <c r="II101" i="38"/>
  <c r="IO102" i="38"/>
  <c r="IK102" i="38"/>
  <c r="IG102" i="38"/>
  <c r="IC102" i="38"/>
  <c r="HY102" i="38"/>
  <c r="HU102" i="38"/>
  <c r="HQ102" i="38"/>
  <c r="HM102" i="38"/>
  <c r="HI102" i="38"/>
  <c r="HE102" i="38"/>
  <c r="HA102" i="38"/>
  <c r="GW102" i="38"/>
  <c r="GS102" i="38"/>
  <c r="GO102" i="38"/>
  <c r="GK102" i="38"/>
  <c r="GG102" i="38"/>
  <c r="GC102" i="38"/>
  <c r="FY102" i="38"/>
  <c r="FU102" i="38"/>
  <c r="FQ102" i="38"/>
  <c r="FM102" i="38"/>
  <c r="FI102" i="38"/>
  <c r="FE102" i="38"/>
  <c r="FA102" i="38"/>
  <c r="EW102" i="38"/>
  <c r="ES102" i="38"/>
  <c r="EO102" i="38"/>
  <c r="EK102" i="38"/>
  <c r="EG102" i="38"/>
  <c r="EC102" i="38"/>
  <c r="DY102" i="38"/>
  <c r="DU102" i="38"/>
  <c r="DQ102" i="38"/>
  <c r="DM102" i="38"/>
  <c r="DI102" i="38"/>
  <c r="DE102" i="38"/>
  <c r="DA102" i="38"/>
  <c r="CW102" i="38"/>
  <c r="CS102" i="38"/>
  <c r="CM102" i="38"/>
  <c r="CI102" i="38"/>
  <c r="CE102" i="38"/>
  <c r="CA102" i="38"/>
  <c r="BW102" i="38"/>
  <c r="BS102" i="38"/>
  <c r="BO102" i="38"/>
  <c r="BK102" i="38"/>
  <c r="BG102" i="38"/>
  <c r="BC102" i="38"/>
  <c r="AY102" i="38"/>
  <c r="AU102" i="38"/>
  <c r="AQ102" i="38"/>
  <c r="AM102" i="38"/>
  <c r="AI102" i="38"/>
  <c r="AE102" i="38"/>
  <c r="AA102" i="38"/>
  <c r="W102" i="38"/>
  <c r="S102" i="38"/>
  <c r="O102" i="38"/>
  <c r="K102" i="38"/>
  <c r="G102" i="38"/>
  <c r="K103" i="38"/>
  <c r="S103" i="38"/>
  <c r="AA103" i="38"/>
  <c r="AI103" i="38"/>
  <c r="AQ103" i="38"/>
  <c r="AY103" i="38"/>
  <c r="BG103" i="38"/>
  <c r="BO103" i="38"/>
  <c r="BW103" i="38"/>
  <c r="CE103" i="38"/>
  <c r="CM103" i="38"/>
  <c r="CW103" i="38"/>
  <c r="DE103" i="38"/>
  <c r="DM103" i="38"/>
  <c r="DU103" i="38"/>
  <c r="EC103" i="38"/>
  <c r="EK103" i="38"/>
  <c r="ES103" i="38"/>
  <c r="FA103" i="38"/>
  <c r="FI103" i="38"/>
  <c r="FQ103" i="38"/>
  <c r="FY103" i="38"/>
  <c r="GG103" i="38"/>
  <c r="GO103" i="38"/>
  <c r="GW103" i="38"/>
  <c r="HE103" i="38"/>
  <c r="HM103" i="38"/>
  <c r="HU103" i="38"/>
  <c r="IC103" i="38"/>
  <c r="L104" i="38"/>
  <c r="T104" i="38"/>
  <c r="AB104" i="38"/>
  <c r="AJ104" i="38"/>
  <c r="AR104" i="38"/>
  <c r="AZ104" i="38"/>
  <c r="BH104" i="38"/>
  <c r="BP104" i="38"/>
  <c r="BX104" i="38"/>
  <c r="CF104" i="38"/>
  <c r="CP104" i="38"/>
  <c r="CX104" i="38"/>
  <c r="DF104" i="38"/>
  <c r="DN104" i="38"/>
  <c r="DV104" i="38"/>
  <c r="ED104" i="38"/>
  <c r="EL104" i="38"/>
  <c r="ET104" i="38"/>
  <c r="FB104" i="38"/>
  <c r="FJ104" i="38"/>
  <c r="FR104" i="38"/>
  <c r="FZ104" i="38"/>
  <c r="GH104" i="38"/>
  <c r="GP104" i="38"/>
  <c r="GX104" i="38"/>
  <c r="HF104" i="38"/>
  <c r="HN104" i="38"/>
  <c r="HV104" i="38"/>
  <c r="ID104" i="38"/>
  <c r="IL104" i="38"/>
  <c r="IQ100" i="38"/>
  <c r="IM100" i="38"/>
  <c r="II100" i="38"/>
  <c r="IE100" i="38"/>
  <c r="IA100" i="38"/>
  <c r="HW100" i="38"/>
  <c r="HS100" i="38"/>
  <c r="HO100" i="38"/>
  <c r="HK100" i="38"/>
  <c r="HG100" i="38"/>
  <c r="HC100" i="38"/>
  <c r="GY100" i="38"/>
  <c r="GU100" i="38"/>
  <c r="GQ100" i="38"/>
  <c r="GM100" i="38"/>
  <c r="GI100" i="38"/>
  <c r="GE100" i="38"/>
  <c r="GA100" i="38"/>
  <c r="FW100" i="38"/>
  <c r="FS100" i="38"/>
  <c r="FO100" i="38"/>
  <c r="FK100" i="38"/>
  <c r="FG100" i="38"/>
  <c r="FC100" i="38"/>
  <c r="EY100" i="38"/>
  <c r="EU100" i="38"/>
  <c r="EQ100" i="38"/>
  <c r="EM100" i="38"/>
  <c r="EI100" i="38"/>
  <c r="EE100" i="38"/>
  <c r="EA100" i="38"/>
  <c r="DW100" i="38"/>
  <c r="DS100" i="38"/>
  <c r="DO100" i="38"/>
  <c r="DK100" i="38"/>
  <c r="DG100" i="38"/>
  <c r="DC100" i="38"/>
  <c r="CY100" i="38"/>
  <c r="CU100" i="38"/>
  <c r="CQ100" i="38"/>
  <c r="CK100" i="38"/>
  <c r="CG100" i="38"/>
  <c r="CC100" i="38"/>
  <c r="BY100" i="38"/>
  <c r="BU100" i="38"/>
  <c r="BQ100" i="38"/>
  <c r="BM100" i="38"/>
  <c r="BI100" i="38"/>
  <c r="BE100" i="38"/>
  <c r="BA100" i="38"/>
  <c r="AW100" i="38"/>
  <c r="AS100" i="38"/>
  <c r="AO100" i="38"/>
  <c r="AK100" i="38"/>
  <c r="AG100" i="38"/>
  <c r="AC100" i="38"/>
  <c r="Y100" i="38"/>
  <c r="U100" i="38"/>
  <c r="Q100" i="38"/>
  <c r="M100" i="38"/>
  <c r="I100" i="38"/>
  <c r="IO100" i="38"/>
  <c r="IK100" i="38"/>
  <c r="IG100" i="38"/>
  <c r="IC100" i="38"/>
  <c r="HY100" i="38"/>
  <c r="HU100" i="38"/>
  <c r="HQ100" i="38"/>
  <c r="HM100" i="38"/>
  <c r="HI100" i="38"/>
  <c r="HE100" i="38"/>
  <c r="HA100" i="38"/>
  <c r="GW100" i="38"/>
  <c r="GS100" i="38"/>
  <c r="GO100" i="38"/>
  <c r="GK100" i="38"/>
  <c r="GG100" i="38"/>
  <c r="GC100" i="38"/>
  <c r="FY100" i="38"/>
  <c r="FU100" i="38"/>
  <c r="FQ100" i="38"/>
  <c r="FM100" i="38"/>
  <c r="FI100" i="38"/>
  <c r="FE100" i="38"/>
  <c r="FA100" i="38"/>
  <c r="EW100" i="38"/>
  <c r="ES100" i="38"/>
  <c r="EO100" i="38"/>
  <c r="EK100" i="38"/>
  <c r="EG100" i="38"/>
  <c r="EC100" i="38"/>
  <c r="DY100" i="38"/>
  <c r="DU100" i="38"/>
  <c r="DQ100" i="38"/>
  <c r="DM100" i="38"/>
  <c r="DI100" i="38"/>
  <c r="DE100" i="38"/>
  <c r="DA100" i="38"/>
  <c r="CW100" i="38"/>
  <c r="CS100" i="38"/>
  <c r="CM100" i="38"/>
  <c r="CI100" i="38"/>
  <c r="CE100" i="38"/>
  <c r="CA100" i="38"/>
  <c r="BW100" i="38"/>
  <c r="BS100" i="38"/>
  <c r="BO100" i="38"/>
  <c r="BK100" i="38"/>
  <c r="BG100" i="38"/>
  <c r="BC100" i="38"/>
  <c r="AY100" i="38"/>
  <c r="AU100" i="38"/>
  <c r="AQ100" i="38"/>
  <c r="AM100" i="38"/>
  <c r="AI100" i="38"/>
  <c r="AE100" i="38"/>
  <c r="AA100" i="38"/>
  <c r="W100" i="38"/>
  <c r="S100" i="38"/>
  <c r="O100" i="38"/>
  <c r="K100" i="38"/>
  <c r="G100" i="38"/>
  <c r="IN103" i="38"/>
  <c r="IJ103" i="38"/>
  <c r="IF103" i="38"/>
  <c r="IB103" i="38"/>
  <c r="HX103" i="38"/>
  <c r="HT103" i="38"/>
  <c r="HP103" i="38"/>
  <c r="HL103" i="38"/>
  <c r="HH103" i="38"/>
  <c r="HD103" i="38"/>
  <c r="GZ103" i="38"/>
  <c r="GV103" i="38"/>
  <c r="GR103" i="38"/>
  <c r="GN103" i="38"/>
  <c r="GJ103" i="38"/>
  <c r="GF103" i="38"/>
  <c r="GB103" i="38"/>
  <c r="FX103" i="38"/>
  <c r="FT103" i="38"/>
  <c r="FP103" i="38"/>
  <c r="FL103" i="38"/>
  <c r="FH103" i="38"/>
  <c r="FD103" i="38"/>
  <c r="EZ103" i="38"/>
  <c r="EV103" i="38"/>
  <c r="ER103" i="38"/>
  <c r="EN103" i="38"/>
  <c r="EJ103" i="38"/>
  <c r="EF103" i="38"/>
  <c r="EB103" i="38"/>
  <c r="DX103" i="38"/>
  <c r="DT103" i="38"/>
  <c r="DP103" i="38"/>
  <c r="DL103" i="38"/>
  <c r="DH103" i="38"/>
  <c r="DD103" i="38"/>
  <c r="CZ103" i="38"/>
  <c r="CV103" i="38"/>
  <c r="CR103" i="38"/>
  <c r="CL103" i="38"/>
  <c r="CH103" i="38"/>
  <c r="CD103" i="38"/>
  <c r="BZ103" i="38"/>
  <c r="BV103" i="38"/>
  <c r="BR103" i="38"/>
  <c r="BN103" i="38"/>
  <c r="BJ103" i="38"/>
  <c r="BF103" i="38"/>
  <c r="BB103" i="38"/>
  <c r="AX103" i="38"/>
  <c r="AT103" i="38"/>
  <c r="AP103" i="38"/>
  <c r="AL103" i="38"/>
  <c r="AH103" i="38"/>
  <c r="AD103" i="38"/>
  <c r="Z103" i="38"/>
  <c r="V103" i="38"/>
  <c r="R103" i="38"/>
  <c r="N103" i="38"/>
  <c r="J103" i="38"/>
  <c r="IP103" i="38"/>
  <c r="IL103" i="38"/>
  <c r="IH103" i="38"/>
  <c r="ID103" i="38"/>
  <c r="HZ103" i="38"/>
  <c r="HV103" i="38"/>
  <c r="HR103" i="38"/>
  <c r="HN103" i="38"/>
  <c r="HJ103" i="38"/>
  <c r="HF103" i="38"/>
  <c r="HB103" i="38"/>
  <c r="GX103" i="38"/>
  <c r="GT103" i="38"/>
  <c r="GP103" i="38"/>
  <c r="GL103" i="38"/>
  <c r="GH103" i="38"/>
  <c r="GD103" i="38"/>
  <c r="FZ103" i="38"/>
  <c r="FV103" i="38"/>
  <c r="FR103" i="38"/>
  <c r="FN103" i="38"/>
  <c r="FJ103" i="38"/>
  <c r="FF103" i="38"/>
  <c r="FB103" i="38"/>
  <c r="EX103" i="38"/>
  <c r="ET103" i="38"/>
  <c r="EP103" i="38"/>
  <c r="EL103" i="38"/>
  <c r="EH103" i="38"/>
  <c r="ED103" i="38"/>
  <c r="DZ103" i="38"/>
  <c r="DV103" i="38"/>
  <c r="DR103" i="38"/>
  <c r="DN103" i="38"/>
  <c r="DJ103" i="38"/>
  <c r="DF103" i="38"/>
  <c r="DB103" i="38"/>
  <c r="CX103" i="38"/>
  <c r="CT103" i="38"/>
  <c r="CP103" i="38"/>
  <c r="CJ103" i="38"/>
  <c r="CF103" i="38"/>
  <c r="CB103" i="38"/>
  <c r="BX103" i="38"/>
  <c r="BT103" i="38"/>
  <c r="BP103" i="38"/>
  <c r="BL103" i="38"/>
  <c r="BH103" i="38"/>
  <c r="BD103" i="38"/>
  <c r="AZ103" i="38"/>
  <c r="AV103" i="38"/>
  <c r="AR103" i="38"/>
  <c r="AN103" i="38"/>
  <c r="AJ103" i="38"/>
  <c r="AF103" i="38"/>
  <c r="AB103" i="38"/>
  <c r="X103" i="38"/>
  <c r="T103" i="38"/>
  <c r="P103" i="38"/>
  <c r="L103" i="38"/>
  <c r="H103" i="38"/>
  <c r="H83" i="38"/>
  <c r="L83" i="38"/>
  <c r="P83" i="38"/>
  <c r="T83" i="38"/>
  <c r="X83" i="38"/>
  <c r="AB83" i="38"/>
  <c r="AF83" i="38"/>
  <c r="AJ83" i="38"/>
  <c r="AN83" i="38"/>
  <c r="AR83" i="38"/>
  <c r="AV83" i="38"/>
  <c r="AZ83" i="38"/>
  <c r="BD83" i="38"/>
  <c r="BH83" i="38"/>
  <c r="BL83" i="38"/>
  <c r="BP83" i="38"/>
  <c r="BT83" i="38"/>
  <c r="BX83" i="38"/>
  <c r="CB83" i="38"/>
  <c r="CF83" i="38"/>
  <c r="CJ83" i="38"/>
  <c r="CS83" i="38"/>
  <c r="CW83" i="38"/>
  <c r="DA83" i="38"/>
  <c r="DE83" i="38"/>
  <c r="DI83" i="38"/>
  <c r="DM83" i="38"/>
  <c r="DQ83" i="38"/>
  <c r="DU83" i="38"/>
  <c r="DY83" i="38"/>
  <c r="EC83" i="38"/>
  <c r="EG83" i="38"/>
  <c r="EK83" i="38"/>
  <c r="EO83" i="38"/>
  <c r="ES83" i="38"/>
  <c r="EW83" i="38"/>
  <c r="FA83" i="38"/>
  <c r="FE83" i="38"/>
  <c r="FI83" i="38"/>
  <c r="FM83" i="38"/>
  <c r="FQ83" i="38"/>
  <c r="FU83" i="38"/>
  <c r="FY83" i="38"/>
  <c r="GC83" i="38"/>
  <c r="GG83" i="38"/>
  <c r="GK83" i="38"/>
  <c r="GO83" i="38"/>
  <c r="GS83" i="38"/>
  <c r="GW83" i="38"/>
  <c r="HA83" i="38"/>
  <c r="HE83" i="38"/>
  <c r="HI83" i="38"/>
  <c r="HM83" i="38"/>
  <c r="HQ83" i="38"/>
  <c r="HU83" i="38"/>
  <c r="HY83" i="38"/>
  <c r="IC83" i="38"/>
  <c r="IG83" i="38"/>
  <c r="IK83" i="38"/>
  <c r="H85" i="38"/>
  <c r="L85" i="38"/>
  <c r="P85" i="38"/>
  <c r="T85" i="38"/>
  <c r="X85" i="38"/>
  <c r="AB85" i="38"/>
  <c r="AF85" i="38"/>
  <c r="AJ85" i="38"/>
  <c r="AN85" i="38"/>
  <c r="AR85" i="38"/>
  <c r="AV85" i="38"/>
  <c r="AZ85" i="38"/>
  <c r="BD85" i="38"/>
  <c r="BH85" i="38"/>
  <c r="BL85" i="38"/>
  <c r="BP85" i="38"/>
  <c r="BT85" i="38"/>
  <c r="BX85" i="38"/>
  <c r="CB85" i="38"/>
  <c r="CF85" i="38"/>
  <c r="CJ85" i="38"/>
  <c r="CO85" i="38"/>
  <c r="CS85" i="38"/>
  <c r="CW85" i="38"/>
  <c r="DA85" i="38"/>
  <c r="DE85" i="38"/>
  <c r="DI85" i="38"/>
  <c r="DM85" i="38"/>
  <c r="DQ85" i="38"/>
  <c r="DU85" i="38"/>
  <c r="DY85" i="38"/>
  <c r="EC85" i="38"/>
  <c r="EG85" i="38"/>
  <c r="EK85" i="38"/>
  <c r="EO85" i="38"/>
  <c r="ES85" i="38"/>
  <c r="EW85" i="38"/>
  <c r="FA85" i="38"/>
  <c r="FE85" i="38"/>
  <c r="FI85" i="38"/>
  <c r="FM85" i="38"/>
  <c r="FQ85" i="38"/>
  <c r="FU85" i="38"/>
  <c r="FY85" i="38"/>
  <c r="GC85" i="38"/>
  <c r="GG85" i="38"/>
  <c r="GK85" i="38"/>
  <c r="GO85" i="38"/>
  <c r="GS85" i="38"/>
  <c r="GW85" i="38"/>
  <c r="HA85" i="38"/>
  <c r="HE85" i="38"/>
  <c r="HI85" i="38"/>
  <c r="HM85" i="38"/>
  <c r="HQ85" i="38"/>
  <c r="HU85" i="38"/>
  <c r="HY85" i="38"/>
  <c r="IC85" i="38"/>
  <c r="IG85" i="38"/>
  <c r="IK85" i="38"/>
  <c r="H87" i="38"/>
  <c r="L87" i="38"/>
  <c r="P87" i="38"/>
  <c r="T87" i="38"/>
  <c r="X87" i="38"/>
  <c r="AB87" i="38"/>
  <c r="AF87" i="38"/>
  <c r="AJ87" i="38"/>
  <c r="AN87" i="38"/>
  <c r="AR87" i="38"/>
  <c r="AV87" i="38"/>
  <c r="AZ87" i="38"/>
  <c r="BD87" i="38"/>
  <c r="BH87" i="38"/>
  <c r="BL87" i="38"/>
  <c r="BP87" i="38"/>
  <c r="BT87" i="38"/>
  <c r="BX87" i="38"/>
  <c r="CB87" i="38"/>
  <c r="CF87" i="38"/>
  <c r="CJ87" i="38"/>
  <c r="CO87" i="38"/>
  <c r="CS87" i="38"/>
  <c r="CW87" i="38"/>
  <c r="DA87" i="38"/>
  <c r="DE87" i="38"/>
  <c r="DI87" i="38"/>
  <c r="DM87" i="38"/>
  <c r="DQ87" i="38"/>
  <c r="DU87" i="38"/>
  <c r="DY87" i="38"/>
  <c r="EC87" i="38"/>
  <c r="EG87" i="38"/>
  <c r="EK87" i="38"/>
  <c r="EO87" i="38"/>
  <c r="ES87" i="38"/>
  <c r="EW87" i="38"/>
  <c r="FA87" i="38"/>
  <c r="FE87" i="38"/>
  <c r="FI87" i="38"/>
  <c r="FM87" i="38"/>
  <c r="FQ87" i="38"/>
  <c r="FU87" i="38"/>
  <c r="FY87" i="38"/>
  <c r="GC87" i="38"/>
  <c r="GG87" i="38"/>
  <c r="GK87" i="38"/>
  <c r="GO87" i="38"/>
  <c r="GS87" i="38"/>
  <c r="GW87" i="38"/>
  <c r="HA87" i="38"/>
  <c r="HE87" i="38"/>
  <c r="HI87" i="38"/>
  <c r="HM87" i="38"/>
  <c r="HQ87" i="38"/>
  <c r="HU87" i="38"/>
  <c r="HY87" i="38"/>
  <c r="IC87" i="38"/>
  <c r="IG87" i="38"/>
  <c r="IK87" i="38"/>
  <c r="IO98" i="38"/>
  <c r="IK98" i="38"/>
  <c r="IG98" i="38"/>
  <c r="IC98" i="38"/>
  <c r="HY98" i="38"/>
  <c r="HU98" i="38"/>
  <c r="HQ98" i="38"/>
  <c r="HM98" i="38"/>
  <c r="HI98" i="38"/>
  <c r="HE98" i="38"/>
  <c r="HA98" i="38"/>
  <c r="GW98" i="38"/>
  <c r="GS98" i="38"/>
  <c r="GO98" i="38"/>
  <c r="GK98" i="38"/>
  <c r="GG98" i="38"/>
  <c r="GC98" i="38"/>
  <c r="FY98" i="38"/>
  <c r="FU98" i="38"/>
  <c r="FQ98" i="38"/>
  <c r="FM98" i="38"/>
  <c r="FI98" i="38"/>
  <c r="FE98" i="38"/>
  <c r="FA98" i="38"/>
  <c r="EW98" i="38"/>
  <c r="ES98" i="38"/>
  <c r="EO98" i="38"/>
  <c r="EK98" i="38"/>
  <c r="EG98" i="38"/>
  <c r="EC98" i="38"/>
  <c r="DY98" i="38"/>
  <c r="DU98" i="38"/>
  <c r="DQ98" i="38"/>
  <c r="DM98" i="38"/>
  <c r="DI98" i="38"/>
  <c r="DE98" i="38"/>
  <c r="DA98" i="38"/>
  <c r="CW98" i="38"/>
  <c r="CS98" i="38"/>
  <c r="CM98" i="38"/>
  <c r="CI98" i="38"/>
  <c r="CE98" i="38"/>
  <c r="CA98" i="38"/>
  <c r="BW98" i="38"/>
  <c r="BS98" i="38"/>
  <c r="BO98" i="38"/>
  <c r="BK98" i="38"/>
  <c r="BG98" i="38"/>
  <c r="BC98" i="38"/>
  <c r="AY98" i="38"/>
  <c r="AU98" i="38"/>
  <c r="AQ98" i="38"/>
  <c r="AM98" i="38"/>
  <c r="AI98" i="38"/>
  <c r="AE98" i="38"/>
  <c r="AA98" i="38"/>
  <c r="W98" i="38"/>
  <c r="S98" i="38"/>
  <c r="O98" i="38"/>
  <c r="K98" i="38"/>
  <c r="G98" i="38"/>
  <c r="L100" i="38"/>
  <c r="T100" i="38"/>
  <c r="AB100" i="38"/>
  <c r="AJ100" i="38"/>
  <c r="AR100" i="38"/>
  <c r="AZ100" i="38"/>
  <c r="BH100" i="38"/>
  <c r="BP100" i="38"/>
  <c r="BX100" i="38"/>
  <c r="CF100" i="38"/>
  <c r="CP100" i="38"/>
  <c r="CX100" i="38"/>
  <c r="DF100" i="38"/>
  <c r="DN100" i="38"/>
  <c r="DV100" i="38"/>
  <c r="ED100" i="38"/>
  <c r="EL100" i="38"/>
  <c r="ET100" i="38"/>
  <c r="FB100" i="38"/>
  <c r="FJ100" i="38"/>
  <c r="FR100" i="38"/>
  <c r="FZ100" i="38"/>
  <c r="GH100" i="38"/>
  <c r="GP100" i="38"/>
  <c r="GX100" i="38"/>
  <c r="HF100" i="38"/>
  <c r="HN100" i="38"/>
  <c r="HV100" i="38"/>
  <c r="ID100" i="38"/>
  <c r="IL100" i="38"/>
  <c r="IP101" i="38"/>
  <c r="IL101" i="38"/>
  <c r="IH101" i="38"/>
  <c r="ID101" i="38"/>
  <c r="HZ101" i="38"/>
  <c r="HV101" i="38"/>
  <c r="HR101" i="38"/>
  <c r="HN101" i="38"/>
  <c r="HJ101" i="38"/>
  <c r="HF101" i="38"/>
  <c r="HB101" i="38"/>
  <c r="GX101" i="38"/>
  <c r="GT101" i="38"/>
  <c r="GP101" i="38"/>
  <c r="GL101" i="38"/>
  <c r="GH101" i="38"/>
  <c r="GD101" i="38"/>
  <c r="FZ101" i="38"/>
  <c r="FV101" i="38"/>
  <c r="FR101" i="38"/>
  <c r="FN101" i="38"/>
  <c r="FJ101" i="38"/>
  <c r="FF101" i="38"/>
  <c r="FB101" i="38"/>
  <c r="EX101" i="38"/>
  <c r="ET101" i="38"/>
  <c r="EP101" i="38"/>
  <c r="EL101" i="38"/>
  <c r="EH101" i="38"/>
  <c r="ED101" i="38"/>
  <c r="DZ101" i="38"/>
  <c r="DV101" i="38"/>
  <c r="DR101" i="38"/>
  <c r="DN101" i="38"/>
  <c r="DJ101" i="38"/>
  <c r="DF101" i="38"/>
  <c r="DB101" i="38"/>
  <c r="CX101" i="38"/>
  <c r="CT101" i="38"/>
  <c r="CP101" i="38"/>
  <c r="CJ101" i="38"/>
  <c r="CF101" i="38"/>
  <c r="CB101" i="38"/>
  <c r="BX101" i="38"/>
  <c r="BT101" i="38"/>
  <c r="BP101" i="38"/>
  <c r="BL101" i="38"/>
  <c r="BH101" i="38"/>
  <c r="BD101" i="38"/>
  <c r="AZ101" i="38"/>
  <c r="AV101" i="38"/>
  <c r="AR101" i="38"/>
  <c r="AN101" i="38"/>
  <c r="AJ101" i="38"/>
  <c r="AF101" i="38"/>
  <c r="AB101" i="38"/>
  <c r="X101" i="38"/>
  <c r="T101" i="38"/>
  <c r="P101" i="38"/>
  <c r="L101" i="38"/>
  <c r="H101" i="38"/>
  <c r="IN101" i="38"/>
  <c r="IJ101" i="38"/>
  <c r="IF101" i="38"/>
  <c r="IB101" i="38"/>
  <c r="HX101" i="38"/>
  <c r="HT101" i="38"/>
  <c r="HP101" i="38"/>
  <c r="HL101" i="38"/>
  <c r="HH101" i="38"/>
  <c r="HD101" i="38"/>
  <c r="GZ101" i="38"/>
  <c r="GV101" i="38"/>
  <c r="GR101" i="38"/>
  <c r="GN101" i="38"/>
  <c r="GJ101" i="38"/>
  <c r="GF101" i="38"/>
  <c r="GB101" i="38"/>
  <c r="FX101" i="38"/>
  <c r="FT101" i="38"/>
  <c r="FP101" i="38"/>
  <c r="FL101" i="38"/>
  <c r="FH101" i="38"/>
  <c r="FD101" i="38"/>
  <c r="EZ101" i="38"/>
  <c r="EV101" i="38"/>
  <c r="ER101" i="38"/>
  <c r="EN101" i="38"/>
  <c r="EJ101" i="38"/>
  <c r="EF101" i="38"/>
  <c r="EB101" i="38"/>
  <c r="DX101" i="38"/>
  <c r="DT101" i="38"/>
  <c r="DP101" i="38"/>
  <c r="DL101" i="38"/>
  <c r="DH101" i="38"/>
  <c r="DD101" i="38"/>
  <c r="CZ101" i="38"/>
  <c r="CV101" i="38"/>
  <c r="CR101" i="38"/>
  <c r="CL101" i="38"/>
  <c r="CH101" i="38"/>
  <c r="CD101" i="38"/>
  <c r="BZ101" i="38"/>
  <c r="BV101" i="38"/>
  <c r="BR101" i="38"/>
  <c r="BN101" i="38"/>
  <c r="BJ101" i="38"/>
  <c r="BF101" i="38"/>
  <c r="BB101" i="38"/>
  <c r="AX101" i="38"/>
  <c r="AT101" i="38"/>
  <c r="AP101" i="38"/>
  <c r="AL101" i="38"/>
  <c r="AH101" i="38"/>
  <c r="AD101" i="38"/>
  <c r="Z101" i="38"/>
  <c r="V101" i="38"/>
  <c r="R101" i="38"/>
  <c r="N101" i="38"/>
  <c r="J101" i="38"/>
  <c r="G103" i="38"/>
  <c r="O103" i="38"/>
  <c r="W103" i="38"/>
  <c r="AE103" i="38"/>
  <c r="AM103" i="38"/>
  <c r="AU103" i="38"/>
  <c r="BC103" i="38"/>
  <c r="BK103" i="38"/>
  <c r="BS103" i="38"/>
  <c r="CA103" i="38"/>
  <c r="CI103" i="38"/>
  <c r="CS103" i="38"/>
  <c r="DA103" i="38"/>
  <c r="DI103" i="38"/>
  <c r="DQ103" i="38"/>
  <c r="DY103" i="38"/>
  <c r="EG103" i="38"/>
  <c r="EO103" i="38"/>
  <c r="EW103" i="38"/>
  <c r="FE103" i="38"/>
  <c r="FM103" i="38"/>
  <c r="FU103" i="38"/>
  <c r="GC103" i="38"/>
  <c r="GK103" i="38"/>
  <c r="GS103" i="38"/>
  <c r="HA103" i="38"/>
  <c r="HI103" i="38"/>
  <c r="HQ103" i="38"/>
  <c r="HY103" i="38"/>
  <c r="IG103" i="38"/>
  <c r="IO103" i="38"/>
  <c r="CJ104" i="38"/>
  <c r="CT104" i="38"/>
  <c r="DB104" i="38"/>
  <c r="DJ104" i="38"/>
  <c r="DR104" i="38"/>
  <c r="DZ104" i="38"/>
  <c r="EH104" i="38"/>
  <c r="EP104" i="38"/>
  <c r="EX104" i="38"/>
  <c r="FF104" i="38"/>
  <c r="FN104" i="38"/>
  <c r="FV104" i="38"/>
  <c r="GD104" i="38"/>
  <c r="GL104" i="38"/>
  <c r="GT104" i="38"/>
  <c r="HB104" i="38"/>
  <c r="HJ104" i="38"/>
  <c r="HR104" i="38"/>
  <c r="HZ104" i="38"/>
  <c r="IH104" i="38"/>
  <c r="G82" i="38"/>
  <c r="K82" i="38"/>
  <c r="O82" i="38"/>
  <c r="S82" i="38"/>
  <c r="W82" i="38"/>
  <c r="AA82" i="38"/>
  <c r="AE82" i="38"/>
  <c r="AI82" i="38"/>
  <c r="AM82" i="38"/>
  <c r="AQ82" i="38"/>
  <c r="AU82" i="38"/>
  <c r="AY82" i="38"/>
  <c r="BC82" i="38"/>
  <c r="BG82" i="38"/>
  <c r="BK82" i="38"/>
  <c r="BO82" i="38"/>
  <c r="BS82" i="38"/>
  <c r="BW82" i="38"/>
  <c r="CA82" i="38"/>
  <c r="CE82" i="38"/>
  <c r="CI82" i="38"/>
  <c r="CM82" i="38"/>
  <c r="CR82" i="38"/>
  <c r="CV82" i="38"/>
  <c r="CZ82" i="38"/>
  <c r="DD82" i="38"/>
  <c r="DH82" i="38"/>
  <c r="DL82" i="38"/>
  <c r="DP82" i="38"/>
  <c r="DT82" i="38"/>
  <c r="DX82" i="38"/>
  <c r="EB82" i="38"/>
  <c r="EF82" i="38"/>
  <c r="EJ82" i="38"/>
  <c r="EN82" i="38"/>
  <c r="ER82" i="38"/>
  <c r="EV82" i="38"/>
  <c r="EZ82" i="38"/>
  <c r="FD82" i="38"/>
  <c r="FH82" i="38"/>
  <c r="FL82" i="38"/>
  <c r="FP82" i="38"/>
  <c r="FT82" i="38"/>
  <c r="FX82" i="38"/>
  <c r="GB82" i="38"/>
  <c r="GF82" i="38"/>
  <c r="GJ82" i="38"/>
  <c r="GN82" i="38"/>
  <c r="GR82" i="38"/>
  <c r="GV82" i="38"/>
  <c r="GZ82" i="38"/>
  <c r="HD82" i="38"/>
  <c r="HH82" i="38"/>
  <c r="HL82" i="38"/>
  <c r="HP82" i="38"/>
  <c r="HT82" i="38"/>
  <c r="HX82" i="38"/>
  <c r="IB82" i="38"/>
  <c r="IF82" i="38"/>
  <c r="IJ82" i="38"/>
  <c r="I83" i="38"/>
  <c r="M83" i="38"/>
  <c r="Q83" i="38"/>
  <c r="U83" i="38"/>
  <c r="Y83" i="38"/>
  <c r="AC83" i="38"/>
  <c r="AG83" i="38"/>
  <c r="AK83" i="38"/>
  <c r="AO83" i="38"/>
  <c r="AS83" i="38"/>
  <c r="AW83" i="38"/>
  <c r="BA83" i="38"/>
  <c r="BE83" i="38"/>
  <c r="BI83" i="38"/>
  <c r="BM83" i="38"/>
  <c r="BQ83" i="38"/>
  <c r="BU83" i="38"/>
  <c r="BY83" i="38"/>
  <c r="CC83" i="38"/>
  <c r="CG83" i="38"/>
  <c r="CK83" i="38"/>
  <c r="CP83" i="38"/>
  <c r="CT83" i="38"/>
  <c r="CX83" i="38"/>
  <c r="DB83" i="38"/>
  <c r="DF83" i="38"/>
  <c r="DJ83" i="38"/>
  <c r="DN83" i="38"/>
  <c r="DR83" i="38"/>
  <c r="DV83" i="38"/>
  <c r="DZ83" i="38"/>
  <c r="ED83" i="38"/>
  <c r="EH83" i="38"/>
  <c r="EL83" i="38"/>
  <c r="EP83" i="38"/>
  <c r="ET83" i="38"/>
  <c r="EX83" i="38"/>
  <c r="FB83" i="38"/>
  <c r="FF83" i="38"/>
  <c r="FJ83" i="38"/>
  <c r="FN83" i="38"/>
  <c r="FR83" i="38"/>
  <c r="FV83" i="38"/>
  <c r="FZ83" i="38"/>
  <c r="GD83" i="38"/>
  <c r="GH83" i="38"/>
  <c r="GL83" i="38"/>
  <c r="GP83" i="38"/>
  <c r="GT83" i="38"/>
  <c r="GX83" i="38"/>
  <c r="HB83" i="38"/>
  <c r="HF83" i="38"/>
  <c r="HJ83" i="38"/>
  <c r="HN83" i="38"/>
  <c r="HR83" i="38"/>
  <c r="HV83" i="38"/>
  <c r="HZ83" i="38"/>
  <c r="ID83" i="38"/>
  <c r="IH83" i="38"/>
  <c r="IL83" i="38"/>
  <c r="G84" i="38"/>
  <c r="K84" i="38"/>
  <c r="O84" i="38"/>
  <c r="S84" i="38"/>
  <c r="W84" i="38"/>
  <c r="AA84" i="38"/>
  <c r="AE84" i="38"/>
  <c r="AI84" i="38"/>
  <c r="AM84" i="38"/>
  <c r="AQ84" i="38"/>
  <c r="AU84" i="38"/>
  <c r="AY84" i="38"/>
  <c r="BC84" i="38"/>
  <c r="BG84" i="38"/>
  <c r="BK84" i="38"/>
  <c r="BO84" i="38"/>
  <c r="BS84" i="38"/>
  <c r="BW84" i="38"/>
  <c r="CA84" i="38"/>
  <c r="CE84" i="38"/>
  <c r="CI84" i="38"/>
  <c r="CM84" i="38"/>
  <c r="CR84" i="38"/>
  <c r="CV84" i="38"/>
  <c r="CZ84" i="38"/>
  <c r="DD84" i="38"/>
  <c r="DH84" i="38"/>
  <c r="DL84" i="38"/>
  <c r="DP84" i="38"/>
  <c r="DT84" i="38"/>
  <c r="DX84" i="38"/>
  <c r="EB84" i="38"/>
  <c r="EF84" i="38"/>
  <c r="EJ84" i="38"/>
  <c r="EN84" i="38"/>
  <c r="ER84" i="38"/>
  <c r="EV84" i="38"/>
  <c r="EZ84" i="38"/>
  <c r="FD84" i="38"/>
  <c r="FH84" i="38"/>
  <c r="FL84" i="38"/>
  <c r="FP84" i="38"/>
  <c r="FT84" i="38"/>
  <c r="FX84" i="38"/>
  <c r="GB84" i="38"/>
  <c r="GF84" i="38"/>
  <c r="GJ84" i="38"/>
  <c r="GN84" i="38"/>
  <c r="GR84" i="38"/>
  <c r="GV84" i="38"/>
  <c r="GZ84" i="38"/>
  <c r="HD84" i="38"/>
  <c r="HH84" i="38"/>
  <c r="HL84" i="38"/>
  <c r="HP84" i="38"/>
  <c r="HT84" i="38"/>
  <c r="HX84" i="38"/>
  <c r="IB84" i="38"/>
  <c r="IF84" i="38"/>
  <c r="IJ84" i="38"/>
  <c r="I85" i="38"/>
  <c r="M85" i="38"/>
  <c r="Q85" i="38"/>
  <c r="U85" i="38"/>
  <c r="Y85" i="38"/>
  <c r="AC85" i="38"/>
  <c r="AG85" i="38"/>
  <c r="AK85" i="38"/>
  <c r="AO85" i="38"/>
  <c r="AS85" i="38"/>
  <c r="AW85" i="38"/>
  <c r="BA85" i="38"/>
  <c r="BE85" i="38"/>
  <c r="BI85" i="38"/>
  <c r="BM85" i="38"/>
  <c r="BQ85" i="38"/>
  <c r="BU85" i="38"/>
  <c r="BY85" i="38"/>
  <c r="CC85" i="38"/>
  <c r="CG85" i="38"/>
  <c r="CK85" i="38"/>
  <c r="CP85" i="38"/>
  <c r="CT85" i="38"/>
  <c r="CX85" i="38"/>
  <c r="DB85" i="38"/>
  <c r="DF85" i="38"/>
  <c r="DJ85" i="38"/>
  <c r="DN85" i="38"/>
  <c r="DR85" i="38"/>
  <c r="DV85" i="38"/>
  <c r="DZ85" i="38"/>
  <c r="ED85" i="38"/>
  <c r="EH85" i="38"/>
  <c r="EL85" i="38"/>
  <c r="EP85" i="38"/>
  <c r="ET85" i="38"/>
  <c r="EX85" i="38"/>
  <c r="FB85" i="38"/>
  <c r="FF85" i="38"/>
  <c r="FJ85" i="38"/>
  <c r="FN85" i="38"/>
  <c r="FR85" i="38"/>
  <c r="FV85" i="38"/>
  <c r="FZ85" i="38"/>
  <c r="GD85" i="38"/>
  <c r="GH85" i="38"/>
  <c r="GL85" i="38"/>
  <c r="GP85" i="38"/>
  <c r="GT85" i="38"/>
  <c r="GX85" i="38"/>
  <c r="HB85" i="38"/>
  <c r="HF85" i="38"/>
  <c r="HJ85" i="38"/>
  <c r="HN85" i="38"/>
  <c r="HR85" i="38"/>
  <c r="HV85" i="38"/>
  <c r="HZ85" i="38"/>
  <c r="ID85" i="38"/>
  <c r="IH85" i="38"/>
  <c r="IL85" i="38"/>
  <c r="IF86" i="38"/>
  <c r="IJ86" i="38"/>
  <c r="I87" i="38"/>
  <c r="M87" i="38"/>
  <c r="Q87" i="38"/>
  <c r="U87" i="38"/>
  <c r="Y87" i="38"/>
  <c r="AC87" i="38"/>
  <c r="AG87" i="38"/>
  <c r="AK87" i="38"/>
  <c r="AO87" i="38"/>
  <c r="AS87" i="38"/>
  <c r="AW87" i="38"/>
  <c r="BA87" i="38"/>
  <c r="BE87" i="38"/>
  <c r="BI87" i="38"/>
  <c r="BM87" i="38"/>
  <c r="BQ87" i="38"/>
  <c r="BU87" i="38"/>
  <c r="BY87" i="38"/>
  <c r="CC87" i="38"/>
  <c r="CG87" i="38"/>
  <c r="CK87" i="38"/>
  <c r="CP87" i="38"/>
  <c r="CT87" i="38"/>
  <c r="CX87" i="38"/>
  <c r="DB87" i="38"/>
  <c r="DF87" i="38"/>
  <c r="DJ87" i="38"/>
  <c r="DN87" i="38"/>
  <c r="DR87" i="38"/>
  <c r="DV87" i="38"/>
  <c r="DZ87" i="38"/>
  <c r="ED87" i="38"/>
  <c r="EH87" i="38"/>
  <c r="EL87" i="38"/>
  <c r="EP87" i="38"/>
  <c r="ET87" i="38"/>
  <c r="EX87" i="38"/>
  <c r="FB87" i="38"/>
  <c r="FF87" i="38"/>
  <c r="FJ87" i="38"/>
  <c r="FN87" i="38"/>
  <c r="FR87" i="38"/>
  <c r="FV87" i="38"/>
  <c r="FZ87" i="38"/>
  <c r="GD87" i="38"/>
  <c r="GH87" i="38"/>
  <c r="GL87" i="38"/>
  <c r="GP87" i="38"/>
  <c r="GT87" i="38"/>
  <c r="GX87" i="38"/>
  <c r="HB87" i="38"/>
  <c r="HF87" i="38"/>
  <c r="HJ87" i="38"/>
  <c r="HN87" i="38"/>
  <c r="HR87" i="38"/>
  <c r="HV87" i="38"/>
  <c r="HZ87" i="38"/>
  <c r="ID87" i="38"/>
  <c r="IH87" i="38"/>
  <c r="IL87" i="38"/>
  <c r="L98" i="38"/>
  <c r="T98" i="38"/>
  <c r="AB98" i="38"/>
  <c r="AJ98" i="38"/>
  <c r="AR98" i="38"/>
  <c r="AZ98" i="38"/>
  <c r="BH98" i="38"/>
  <c r="BP98" i="38"/>
  <c r="BX98" i="38"/>
  <c r="CF98" i="38"/>
  <c r="CP98" i="38"/>
  <c r="CX98" i="38"/>
  <c r="DF98" i="38"/>
  <c r="DN98" i="38"/>
  <c r="DV98" i="38"/>
  <c r="ED98" i="38"/>
  <c r="EL98" i="38"/>
  <c r="ET98" i="38"/>
  <c r="FB98" i="38"/>
  <c r="FJ98" i="38"/>
  <c r="FR98" i="38"/>
  <c r="FZ98" i="38"/>
  <c r="GH98" i="38"/>
  <c r="GP98" i="38"/>
  <c r="GX98" i="38"/>
  <c r="HF98" i="38"/>
  <c r="HN98" i="38"/>
  <c r="HV98" i="38"/>
  <c r="ID98" i="38"/>
  <c r="IL98" i="38"/>
  <c r="IQ98" i="38"/>
  <c r="IN99" i="38"/>
  <c r="IJ99" i="38"/>
  <c r="IF99" i="38"/>
  <c r="IB99" i="38"/>
  <c r="HX99" i="38"/>
  <c r="HT99" i="38"/>
  <c r="HP99" i="38"/>
  <c r="HL99" i="38"/>
  <c r="HH99" i="38"/>
  <c r="HD99" i="38"/>
  <c r="GZ99" i="38"/>
  <c r="GV99" i="38"/>
  <c r="GR99" i="38"/>
  <c r="GN99" i="38"/>
  <c r="GJ99" i="38"/>
  <c r="GF99" i="38"/>
  <c r="GB99" i="38"/>
  <c r="FX99" i="38"/>
  <c r="FT99" i="38"/>
  <c r="FP99" i="38"/>
  <c r="FL99" i="38"/>
  <c r="FH99" i="38"/>
  <c r="FD99" i="38"/>
  <c r="EZ99" i="38"/>
  <c r="EV99" i="38"/>
  <c r="ER99" i="38"/>
  <c r="EN99" i="38"/>
  <c r="EJ99" i="38"/>
  <c r="EF99" i="38"/>
  <c r="EB99" i="38"/>
  <c r="DX99" i="38"/>
  <c r="DT99" i="38"/>
  <c r="DP99" i="38"/>
  <c r="DL99" i="38"/>
  <c r="DH99" i="38"/>
  <c r="DD99" i="38"/>
  <c r="CZ99" i="38"/>
  <c r="CV99" i="38"/>
  <c r="CR99" i="38"/>
  <c r="CL99" i="38"/>
  <c r="CH99" i="38"/>
  <c r="CD99" i="38"/>
  <c r="BZ99" i="38"/>
  <c r="BV99" i="38"/>
  <c r="BR99" i="38"/>
  <c r="BN99" i="38"/>
  <c r="BJ99" i="38"/>
  <c r="BF99" i="38"/>
  <c r="BB99" i="38"/>
  <c r="AX99" i="38"/>
  <c r="AT99" i="38"/>
  <c r="AP99" i="38"/>
  <c r="AL99" i="38"/>
  <c r="AH99" i="38"/>
  <c r="AD99" i="38"/>
  <c r="Z99" i="38"/>
  <c r="V99" i="38"/>
  <c r="R99" i="38"/>
  <c r="N99" i="38"/>
  <c r="J99" i="38"/>
  <c r="IP99" i="38"/>
  <c r="IL99" i="38"/>
  <c r="IH99" i="38"/>
  <c r="ID99" i="38"/>
  <c r="HZ99" i="38"/>
  <c r="HV99" i="38"/>
  <c r="HR99" i="38"/>
  <c r="HN99" i="38"/>
  <c r="HJ99" i="38"/>
  <c r="HF99" i="38"/>
  <c r="HB99" i="38"/>
  <c r="GX99" i="38"/>
  <c r="GT99" i="38"/>
  <c r="GP99" i="38"/>
  <c r="GL99" i="38"/>
  <c r="GH99" i="38"/>
  <c r="GD99" i="38"/>
  <c r="FZ99" i="38"/>
  <c r="FV99" i="38"/>
  <c r="FR99" i="38"/>
  <c r="FN99" i="38"/>
  <c r="FJ99" i="38"/>
  <c r="FF99" i="38"/>
  <c r="FB99" i="38"/>
  <c r="EX99" i="38"/>
  <c r="ET99" i="38"/>
  <c r="EP99" i="38"/>
  <c r="EL99" i="38"/>
  <c r="EH99" i="38"/>
  <c r="ED99" i="38"/>
  <c r="DZ99" i="38"/>
  <c r="DV99" i="38"/>
  <c r="DR99" i="38"/>
  <c r="DN99" i="38"/>
  <c r="DJ99" i="38"/>
  <c r="DF99" i="38"/>
  <c r="DB99" i="38"/>
  <c r="CX99" i="38"/>
  <c r="CT99" i="38"/>
  <c r="CP99" i="38"/>
  <c r="CJ99" i="38"/>
  <c r="CF99" i="38"/>
  <c r="CB99" i="38"/>
  <c r="BX99" i="38"/>
  <c r="BT99" i="38"/>
  <c r="BP99" i="38"/>
  <c r="BL99" i="38"/>
  <c r="BH99" i="38"/>
  <c r="BD99" i="38"/>
  <c r="AZ99" i="38"/>
  <c r="AV99" i="38"/>
  <c r="AR99" i="38"/>
  <c r="AN99" i="38"/>
  <c r="AJ99" i="38"/>
  <c r="AF99" i="38"/>
  <c r="AB99" i="38"/>
  <c r="X99" i="38"/>
  <c r="T99" i="38"/>
  <c r="P99" i="38"/>
  <c r="L99" i="38"/>
  <c r="H99" i="38"/>
  <c r="N100" i="38"/>
  <c r="V100" i="38"/>
  <c r="AD100" i="38"/>
  <c r="AL100" i="38"/>
  <c r="AT100" i="38"/>
  <c r="BB100" i="38"/>
  <c r="BJ100" i="38"/>
  <c r="BR100" i="38"/>
  <c r="BZ100" i="38"/>
  <c r="CH100" i="38"/>
  <c r="CR100" i="38"/>
  <c r="CZ100" i="38"/>
  <c r="DH100" i="38"/>
  <c r="DP100" i="38"/>
  <c r="DX100" i="38"/>
  <c r="EF100" i="38"/>
  <c r="EN100" i="38"/>
  <c r="EV100" i="38"/>
  <c r="FD100" i="38"/>
  <c r="FL100" i="38"/>
  <c r="FT100" i="38"/>
  <c r="GB100" i="38"/>
  <c r="GJ100" i="38"/>
  <c r="GR100" i="38"/>
  <c r="GZ100" i="38"/>
  <c r="HH100" i="38"/>
  <c r="HP100" i="38"/>
  <c r="HX100" i="38"/>
  <c r="IF100" i="38"/>
  <c r="IN100" i="38"/>
  <c r="G101" i="38"/>
  <c r="O101" i="38"/>
  <c r="W101" i="38"/>
  <c r="AE101" i="38"/>
  <c r="AM101" i="38"/>
  <c r="AU101" i="38"/>
  <c r="BC101" i="38"/>
  <c r="BK101" i="38"/>
  <c r="BS101" i="38"/>
  <c r="CA101" i="38"/>
  <c r="CI101" i="38"/>
  <c r="CS101" i="38"/>
  <c r="DA101" i="38"/>
  <c r="DI101" i="38"/>
  <c r="DQ101" i="38"/>
  <c r="DY101" i="38"/>
  <c r="EG101" i="38"/>
  <c r="EO101" i="38"/>
  <c r="EW101" i="38"/>
  <c r="FE101" i="38"/>
  <c r="FM101" i="38"/>
  <c r="FU101" i="38"/>
  <c r="GC101" i="38"/>
  <c r="GK101" i="38"/>
  <c r="GS101" i="38"/>
  <c r="HA101" i="38"/>
  <c r="HI101" i="38"/>
  <c r="HQ101" i="38"/>
  <c r="HY101" i="38"/>
  <c r="IG101" i="38"/>
  <c r="IO101" i="38"/>
  <c r="I103" i="38"/>
  <c r="Q103" i="38"/>
  <c r="Y103" i="38"/>
  <c r="AG103" i="38"/>
  <c r="AO103" i="38"/>
  <c r="AW103" i="38"/>
  <c r="BE103" i="38"/>
  <c r="BM103" i="38"/>
  <c r="BU103" i="38"/>
  <c r="CC103" i="38"/>
  <c r="CK103" i="38"/>
  <c r="CU103" i="38"/>
  <c r="DC103" i="38"/>
  <c r="DK103" i="38"/>
  <c r="DS103" i="38"/>
  <c r="EA103" i="38"/>
  <c r="EI103" i="38"/>
  <c r="EQ103" i="38"/>
  <c r="EY103" i="38"/>
  <c r="FG103" i="38"/>
  <c r="FO103" i="38"/>
  <c r="FW103" i="38"/>
  <c r="GE103" i="38"/>
  <c r="GM103" i="38"/>
  <c r="GU103" i="38"/>
  <c r="HC103" i="38"/>
  <c r="HK103" i="38"/>
  <c r="HS103" i="38"/>
  <c r="IA103" i="38"/>
  <c r="II103" i="38"/>
  <c r="IQ103" i="38"/>
  <c r="IQ104" i="38"/>
  <c r="IM104" i="38"/>
  <c r="II104" i="38"/>
  <c r="IE104" i="38"/>
  <c r="IA104" i="38"/>
  <c r="HW104" i="38"/>
  <c r="HS104" i="38"/>
  <c r="HO104" i="38"/>
  <c r="HK104" i="38"/>
  <c r="HG104" i="38"/>
  <c r="HC104" i="38"/>
  <c r="GY104" i="38"/>
  <c r="GU104" i="38"/>
  <c r="GQ104" i="38"/>
  <c r="GM104" i="38"/>
  <c r="GI104" i="38"/>
  <c r="GE104" i="38"/>
  <c r="GA104" i="38"/>
  <c r="FW104" i="38"/>
  <c r="FS104" i="38"/>
  <c r="FO104" i="38"/>
  <c r="FK104" i="38"/>
  <c r="FG104" i="38"/>
  <c r="FC104" i="38"/>
  <c r="EY104" i="38"/>
  <c r="EU104" i="38"/>
  <c r="EQ104" i="38"/>
  <c r="EM104" i="38"/>
  <c r="EI104" i="38"/>
  <c r="EE104" i="38"/>
  <c r="EA104" i="38"/>
  <c r="DW104" i="38"/>
  <c r="DS104" i="38"/>
  <c r="DO104" i="38"/>
  <c r="DK104" i="38"/>
  <c r="DG104" i="38"/>
  <c r="DC104" i="38"/>
  <c r="CY104" i="38"/>
  <c r="CU104" i="38"/>
  <c r="CQ104" i="38"/>
  <c r="CK104" i="38"/>
  <c r="CG104" i="38"/>
  <c r="CC104" i="38"/>
  <c r="BY104" i="38"/>
  <c r="BU104" i="38"/>
  <c r="BQ104" i="38"/>
  <c r="BM104" i="38"/>
  <c r="BI104" i="38"/>
  <c r="BE104" i="38"/>
  <c r="BA104" i="38"/>
  <c r="AW104" i="38"/>
  <c r="AS104" i="38"/>
  <c r="AO104" i="38"/>
  <c r="AK104" i="38"/>
  <c r="AG104" i="38"/>
  <c r="AC104" i="38"/>
  <c r="Y104" i="38"/>
  <c r="U104" i="38"/>
  <c r="Q104" i="38"/>
  <c r="M104" i="38"/>
  <c r="I104" i="38"/>
  <c r="IO104" i="38"/>
  <c r="IK104" i="38"/>
  <c r="IG104" i="38"/>
  <c r="IC104" i="38"/>
  <c r="HY104" i="38"/>
  <c r="HU104" i="38"/>
  <c r="HQ104" i="38"/>
  <c r="HM104" i="38"/>
  <c r="HI104" i="38"/>
  <c r="HE104" i="38"/>
  <c r="HA104" i="38"/>
  <c r="GW104" i="38"/>
  <c r="GS104" i="38"/>
  <c r="GO104" i="38"/>
  <c r="GK104" i="38"/>
  <c r="GG104" i="38"/>
  <c r="GC104" i="38"/>
  <c r="FY104" i="38"/>
  <c r="FU104" i="38"/>
  <c r="FQ104" i="38"/>
  <c r="FM104" i="38"/>
  <c r="FI104" i="38"/>
  <c r="FE104" i="38"/>
  <c r="FA104" i="38"/>
  <c r="EW104" i="38"/>
  <c r="ES104" i="38"/>
  <c r="EO104" i="38"/>
  <c r="EK104" i="38"/>
  <c r="EG104" i="38"/>
  <c r="EC104" i="38"/>
  <c r="DY104" i="38"/>
  <c r="DU104" i="38"/>
  <c r="DQ104" i="38"/>
  <c r="DM104" i="38"/>
  <c r="DI104" i="38"/>
  <c r="DE104" i="38"/>
  <c r="DA104" i="38"/>
  <c r="CW104" i="38"/>
  <c r="CS104" i="38"/>
  <c r="CM104" i="38"/>
  <c r="CI104" i="38"/>
  <c r="CE104" i="38"/>
  <c r="CA104" i="38"/>
  <c r="BW104" i="38"/>
  <c r="BS104" i="38"/>
  <c r="BO104" i="38"/>
  <c r="BK104" i="38"/>
  <c r="BG104" i="38"/>
  <c r="BC104" i="38"/>
  <c r="AY104" i="38"/>
  <c r="AU104" i="38"/>
  <c r="AQ104" i="38"/>
  <c r="AM104" i="38"/>
  <c r="AI104" i="38"/>
  <c r="AE104" i="38"/>
  <c r="AA104" i="38"/>
  <c r="W104" i="38"/>
  <c r="S104" i="38"/>
  <c r="O104" i="38"/>
  <c r="K104" i="38"/>
  <c r="G104" i="38"/>
  <c r="IO113" i="38"/>
  <c r="IK113" i="38"/>
  <c r="IG113" i="38"/>
  <c r="IC113" i="38"/>
  <c r="HY113" i="38"/>
  <c r="HU113" i="38"/>
  <c r="HQ113" i="38"/>
  <c r="HM113" i="38"/>
  <c r="HI113" i="38"/>
  <c r="HE113" i="38"/>
  <c r="HA113" i="38"/>
  <c r="GW113" i="38"/>
  <c r="GS113" i="38"/>
  <c r="GO113" i="38"/>
  <c r="GK113" i="38"/>
  <c r="GG113" i="38"/>
  <c r="GC113" i="38"/>
  <c r="FY113" i="38"/>
  <c r="FU113" i="38"/>
  <c r="FQ113" i="38"/>
  <c r="FM113" i="38"/>
  <c r="FI113" i="38"/>
  <c r="FE113" i="38"/>
  <c r="FA113" i="38"/>
  <c r="EW113" i="38"/>
  <c r="ES113" i="38"/>
  <c r="EO113" i="38"/>
  <c r="EK113" i="38"/>
  <c r="EG113" i="38"/>
  <c r="EC113" i="38"/>
  <c r="DY113" i="38"/>
  <c r="DU113" i="38"/>
  <c r="DQ113" i="38"/>
  <c r="DM113" i="38"/>
  <c r="DI113" i="38"/>
  <c r="DE113" i="38"/>
  <c r="DA113" i="38"/>
  <c r="CW113" i="38"/>
  <c r="CS113" i="38"/>
  <c r="CO113" i="38"/>
  <c r="CK113" i="38"/>
  <c r="CG113" i="38"/>
  <c r="CC113" i="38"/>
  <c r="BY113" i="38"/>
  <c r="BU113" i="38"/>
  <c r="BQ113" i="38"/>
  <c r="BM113" i="38"/>
  <c r="BI113" i="38"/>
  <c r="BE113" i="38"/>
  <c r="BA113" i="38"/>
  <c r="AW113" i="38"/>
  <c r="AS113" i="38"/>
  <c r="AO113" i="38"/>
  <c r="AK113" i="38"/>
  <c r="AG113" i="38"/>
  <c r="AC113" i="38"/>
  <c r="Y113" i="38"/>
  <c r="U113" i="38"/>
  <c r="Q113" i="38"/>
  <c r="M113" i="38"/>
  <c r="I113" i="38"/>
  <c r="IQ115" i="38"/>
  <c r="IM115" i="38"/>
  <c r="II115" i="38"/>
  <c r="IE115" i="38"/>
  <c r="IA115" i="38"/>
  <c r="HW115" i="38"/>
  <c r="HS115" i="38"/>
  <c r="HO115" i="38"/>
  <c r="HK115" i="38"/>
  <c r="HG115" i="38"/>
  <c r="HC115" i="38"/>
  <c r="GY115" i="38"/>
  <c r="GU115" i="38"/>
  <c r="GQ115" i="38"/>
  <c r="GM115" i="38"/>
  <c r="GI115" i="38"/>
  <c r="GE115" i="38"/>
  <c r="GA115" i="38"/>
  <c r="FW115" i="38"/>
  <c r="FS115" i="38"/>
  <c r="FO115" i="38"/>
  <c r="FK115" i="38"/>
  <c r="FG115" i="38"/>
  <c r="FC115" i="38"/>
  <c r="EY115" i="38"/>
  <c r="EU115" i="38"/>
  <c r="EQ115" i="38"/>
  <c r="EM115" i="38"/>
  <c r="EI115" i="38"/>
  <c r="EE115" i="38"/>
  <c r="EA115" i="38"/>
  <c r="DW115" i="38"/>
  <c r="DS115" i="38"/>
  <c r="DO115" i="38"/>
  <c r="DK115" i="38"/>
  <c r="DG115" i="38"/>
  <c r="DC115" i="38"/>
  <c r="CY115" i="38"/>
  <c r="CU115" i="38"/>
  <c r="CQ115" i="38"/>
  <c r="CM115" i="38"/>
  <c r="CI115" i="38"/>
  <c r="CE115" i="38"/>
  <c r="CA115" i="38"/>
  <c r="BW115" i="38"/>
  <c r="BS115" i="38"/>
  <c r="BO115" i="38"/>
  <c r="BK115" i="38"/>
  <c r="BG115" i="38"/>
  <c r="BC115" i="38"/>
  <c r="AY115" i="38"/>
  <c r="AU115" i="38"/>
  <c r="AQ115" i="38"/>
  <c r="AM115" i="38"/>
  <c r="AI115" i="38"/>
  <c r="AE115" i="38"/>
  <c r="AA115" i="38"/>
  <c r="W115" i="38"/>
  <c r="S115" i="38"/>
  <c r="O115" i="38"/>
  <c r="K115" i="38"/>
  <c r="G115" i="38"/>
  <c r="IO117" i="38"/>
  <c r="IK117" i="38"/>
  <c r="IG117" i="38"/>
  <c r="IC117" i="38"/>
  <c r="HY117" i="38"/>
  <c r="HU117" i="38"/>
  <c r="HQ117" i="38"/>
  <c r="HM117" i="38"/>
  <c r="HI117" i="38"/>
  <c r="HE117" i="38"/>
  <c r="HA117" i="38"/>
  <c r="GW117" i="38"/>
  <c r="GS117" i="38"/>
  <c r="GO117" i="38"/>
  <c r="GK117" i="38"/>
  <c r="GG117" i="38"/>
  <c r="GC117" i="38"/>
  <c r="FY117" i="38"/>
  <c r="FU117" i="38"/>
  <c r="FQ117" i="38"/>
  <c r="FM117" i="38"/>
  <c r="FI117" i="38"/>
  <c r="FE117" i="38"/>
  <c r="FA117" i="38"/>
  <c r="EW117" i="38"/>
  <c r="ES117" i="38"/>
  <c r="EO117" i="38"/>
  <c r="EK117" i="38"/>
  <c r="EG117" i="38"/>
  <c r="EC117" i="38"/>
  <c r="DY117" i="38"/>
  <c r="DU117" i="38"/>
  <c r="DQ117" i="38"/>
  <c r="DM117" i="38"/>
  <c r="DI117" i="38"/>
  <c r="DE117" i="38"/>
  <c r="DA117" i="38"/>
  <c r="CW117" i="38"/>
  <c r="CS117" i="38"/>
  <c r="CO117" i="38"/>
  <c r="CK117" i="38"/>
  <c r="CG117" i="38"/>
  <c r="CC117" i="38"/>
  <c r="BY117" i="38"/>
  <c r="BU117" i="38"/>
  <c r="BQ117" i="38"/>
  <c r="BM117" i="38"/>
  <c r="BI117" i="38"/>
  <c r="BE117" i="38"/>
  <c r="BA117" i="38"/>
  <c r="AW117" i="38"/>
  <c r="AS117" i="38"/>
  <c r="AO117" i="38"/>
  <c r="AK117" i="38"/>
  <c r="AG117" i="38"/>
  <c r="AC117" i="38"/>
  <c r="Y117" i="38"/>
  <c r="U117" i="38"/>
  <c r="Q117" i="38"/>
  <c r="M117" i="38"/>
  <c r="I117" i="38"/>
  <c r="IQ117" i="38"/>
  <c r="IM117" i="38"/>
  <c r="II117" i="38"/>
  <c r="IE117" i="38"/>
  <c r="IA117" i="38"/>
  <c r="HW117" i="38"/>
  <c r="HS117" i="38"/>
  <c r="HO117" i="38"/>
  <c r="HK117" i="38"/>
  <c r="HG117" i="38"/>
  <c r="HC117" i="38"/>
  <c r="GY117" i="38"/>
  <c r="GU117" i="38"/>
  <c r="GQ117" i="38"/>
  <c r="GM117" i="38"/>
  <c r="GI117" i="38"/>
  <c r="GE117" i="38"/>
  <c r="GA117" i="38"/>
  <c r="FW117" i="38"/>
  <c r="FS117" i="38"/>
  <c r="FO117" i="38"/>
  <c r="FK117" i="38"/>
  <c r="FG117" i="38"/>
  <c r="FC117" i="38"/>
  <c r="EY117" i="38"/>
  <c r="EU117" i="38"/>
  <c r="EQ117" i="38"/>
  <c r="EM117" i="38"/>
  <c r="EI117" i="38"/>
  <c r="EE117" i="38"/>
  <c r="EA117" i="38"/>
  <c r="DW117" i="38"/>
  <c r="DS117" i="38"/>
  <c r="DO117" i="38"/>
  <c r="DK117" i="38"/>
  <c r="I98" i="38"/>
  <c r="M98" i="38"/>
  <c r="Q98" i="38"/>
  <c r="U98" i="38"/>
  <c r="Y98" i="38"/>
  <c r="AC98" i="38"/>
  <c r="AG98" i="38"/>
  <c r="AK98" i="38"/>
  <c r="AO98" i="38"/>
  <c r="AS98" i="38"/>
  <c r="AW98" i="38"/>
  <c r="BA98" i="38"/>
  <c r="BE98" i="38"/>
  <c r="BI98" i="38"/>
  <c r="BM98" i="38"/>
  <c r="BQ98" i="38"/>
  <c r="BU98" i="38"/>
  <c r="BY98" i="38"/>
  <c r="CC98" i="38"/>
  <c r="CG98" i="38"/>
  <c r="CK98" i="38"/>
  <c r="CQ98" i="38"/>
  <c r="CU98" i="38"/>
  <c r="CY98" i="38"/>
  <c r="DC98" i="38"/>
  <c r="DG98" i="38"/>
  <c r="DK98" i="38"/>
  <c r="DO98" i="38"/>
  <c r="DS98" i="38"/>
  <c r="DW98" i="38"/>
  <c r="EA98" i="38"/>
  <c r="EE98" i="38"/>
  <c r="EI98" i="38"/>
  <c r="EM98" i="38"/>
  <c r="EQ98" i="38"/>
  <c r="EU98" i="38"/>
  <c r="EY98" i="38"/>
  <c r="FC98" i="38"/>
  <c r="FG98" i="38"/>
  <c r="FK98" i="38"/>
  <c r="FO98" i="38"/>
  <c r="FS98" i="38"/>
  <c r="FW98" i="38"/>
  <c r="GA98" i="38"/>
  <c r="GE98" i="38"/>
  <c r="GI98" i="38"/>
  <c r="GM98" i="38"/>
  <c r="GQ98" i="38"/>
  <c r="GU98" i="38"/>
  <c r="GY98" i="38"/>
  <c r="HC98" i="38"/>
  <c r="HG98" i="38"/>
  <c r="HK98" i="38"/>
  <c r="HO98" i="38"/>
  <c r="HS98" i="38"/>
  <c r="HW98" i="38"/>
  <c r="IA98" i="38"/>
  <c r="IE98" i="38"/>
  <c r="II98" i="38"/>
  <c r="IM98" i="38"/>
  <c r="I102" i="38"/>
  <c r="M102" i="38"/>
  <c r="Q102" i="38"/>
  <c r="U102" i="38"/>
  <c r="Y102" i="38"/>
  <c r="AC102" i="38"/>
  <c r="AG102" i="38"/>
  <c r="AK102" i="38"/>
  <c r="AO102" i="38"/>
  <c r="AS102" i="38"/>
  <c r="AW102" i="38"/>
  <c r="BA102" i="38"/>
  <c r="BE102" i="38"/>
  <c r="BI102" i="38"/>
  <c r="BM102" i="38"/>
  <c r="BQ102" i="38"/>
  <c r="BU102" i="38"/>
  <c r="BY102" i="38"/>
  <c r="CC102" i="38"/>
  <c r="CG102" i="38"/>
  <c r="CK102" i="38"/>
  <c r="CQ102" i="38"/>
  <c r="CU102" i="38"/>
  <c r="CY102" i="38"/>
  <c r="DC102" i="38"/>
  <c r="DG102" i="38"/>
  <c r="DK102" i="38"/>
  <c r="DO102" i="38"/>
  <c r="DS102" i="38"/>
  <c r="DW102" i="38"/>
  <c r="EA102" i="38"/>
  <c r="EE102" i="38"/>
  <c r="EI102" i="38"/>
  <c r="EM102" i="38"/>
  <c r="EQ102" i="38"/>
  <c r="EU102" i="38"/>
  <c r="EY102" i="38"/>
  <c r="FC102" i="38"/>
  <c r="FG102" i="38"/>
  <c r="FK102" i="38"/>
  <c r="FO102" i="38"/>
  <c r="FS102" i="38"/>
  <c r="FW102" i="38"/>
  <c r="GA102" i="38"/>
  <c r="GE102" i="38"/>
  <c r="GI102" i="38"/>
  <c r="GM102" i="38"/>
  <c r="GQ102" i="38"/>
  <c r="GU102" i="38"/>
  <c r="GY102" i="38"/>
  <c r="HC102" i="38"/>
  <c r="HG102" i="38"/>
  <c r="HK102" i="38"/>
  <c r="HO102" i="38"/>
  <c r="HS102" i="38"/>
  <c r="HW102" i="38"/>
  <c r="IA102" i="38"/>
  <c r="IE102" i="38"/>
  <c r="II102" i="38"/>
  <c r="IM102" i="38"/>
  <c r="J105" i="38"/>
  <c r="N105" i="38"/>
  <c r="R105" i="38"/>
  <c r="V105" i="38"/>
  <c r="Z105" i="38"/>
  <c r="AD105" i="38"/>
  <c r="AH105" i="38"/>
  <c r="AL105" i="38"/>
  <c r="AP105" i="38"/>
  <c r="AT105" i="38"/>
  <c r="AX105" i="38"/>
  <c r="BB105" i="38"/>
  <c r="BF105" i="38"/>
  <c r="BJ105" i="38"/>
  <c r="BN105" i="38"/>
  <c r="BR105" i="38"/>
  <c r="BV105" i="38"/>
  <c r="BZ105" i="38"/>
  <c r="CD105" i="38"/>
  <c r="CH105" i="38"/>
  <c r="CL105" i="38"/>
  <c r="CR105" i="38"/>
  <c r="CV105" i="38"/>
  <c r="CZ105" i="38"/>
  <c r="DD105" i="38"/>
  <c r="DH105" i="38"/>
  <c r="DL105" i="38"/>
  <c r="DP105" i="38"/>
  <c r="DT105" i="38"/>
  <c r="DX105" i="38"/>
  <c r="EB105" i="38"/>
  <c r="EF105" i="38"/>
  <c r="EJ105" i="38"/>
  <c r="EN105" i="38"/>
  <c r="ER105" i="38"/>
  <c r="EV105" i="38"/>
  <c r="EZ105" i="38"/>
  <c r="FD105" i="38"/>
  <c r="FH105" i="38"/>
  <c r="FL105" i="38"/>
  <c r="FP105" i="38"/>
  <c r="FT105" i="38"/>
  <c r="FX105" i="38"/>
  <c r="GB105" i="38"/>
  <c r="GF105" i="38"/>
  <c r="GJ105" i="38"/>
  <c r="GN105" i="38"/>
  <c r="GR105" i="38"/>
  <c r="GV105" i="38"/>
  <c r="GZ105" i="38"/>
  <c r="HD105" i="38"/>
  <c r="HH105" i="38"/>
  <c r="HL105" i="38"/>
  <c r="HP105" i="38"/>
  <c r="HT105" i="38"/>
  <c r="HX105" i="38"/>
  <c r="IB105" i="38"/>
  <c r="IF105" i="38"/>
  <c r="IJ105" i="38"/>
  <c r="IN105" i="38"/>
  <c r="I106" i="38"/>
  <c r="M106" i="38"/>
  <c r="Q106" i="38"/>
  <c r="U106" i="38"/>
  <c r="Y106" i="38"/>
  <c r="AC106" i="38"/>
  <c r="AG106" i="38"/>
  <c r="AK106" i="38"/>
  <c r="AO106" i="38"/>
  <c r="AS106" i="38"/>
  <c r="AW106" i="38"/>
  <c r="BA106" i="38"/>
  <c r="BE106" i="38"/>
  <c r="BI106" i="38"/>
  <c r="BM106" i="38"/>
  <c r="BQ106" i="38"/>
  <c r="BU106" i="38"/>
  <c r="BY106" i="38"/>
  <c r="CC106" i="38"/>
  <c r="CG106" i="38"/>
  <c r="CK106" i="38"/>
  <c r="CQ106" i="38"/>
  <c r="CU106" i="38"/>
  <c r="CY106" i="38"/>
  <c r="DC106" i="38"/>
  <c r="DG106" i="38"/>
  <c r="DK106" i="38"/>
  <c r="DO106" i="38"/>
  <c r="DS106" i="38"/>
  <c r="DW106" i="38"/>
  <c r="EA106" i="38"/>
  <c r="EE106" i="38"/>
  <c r="EI106" i="38"/>
  <c r="EM106" i="38"/>
  <c r="EQ106" i="38"/>
  <c r="EU106" i="38"/>
  <c r="EY106" i="38"/>
  <c r="FC106" i="38"/>
  <c r="FG106" i="38"/>
  <c r="FK106" i="38"/>
  <c r="FO106" i="38"/>
  <c r="FS106" i="38"/>
  <c r="FW106" i="38"/>
  <c r="GA106" i="38"/>
  <c r="GE106" i="38"/>
  <c r="GI106" i="38"/>
  <c r="GM106" i="38"/>
  <c r="GQ106" i="38"/>
  <c r="GU106" i="38"/>
  <c r="GY106" i="38"/>
  <c r="HC106" i="38"/>
  <c r="HG106" i="38"/>
  <c r="HK106" i="38"/>
  <c r="HO106" i="38"/>
  <c r="HS106" i="38"/>
  <c r="HW106" i="38"/>
  <c r="IA106" i="38"/>
  <c r="IE106" i="38"/>
  <c r="II106" i="38"/>
  <c r="IM106" i="38"/>
  <c r="H107" i="38"/>
  <c r="L107" i="38"/>
  <c r="P107" i="38"/>
  <c r="T107" i="38"/>
  <c r="X107" i="38"/>
  <c r="AB107" i="38"/>
  <c r="AF107" i="38"/>
  <c r="AJ107" i="38"/>
  <c r="AN107" i="38"/>
  <c r="AR107" i="38"/>
  <c r="AV107" i="38"/>
  <c r="AZ107" i="38"/>
  <c r="BD107" i="38"/>
  <c r="BH107" i="38"/>
  <c r="BL107" i="38"/>
  <c r="BP107" i="38"/>
  <c r="BT107" i="38"/>
  <c r="BX107" i="38"/>
  <c r="CB107" i="38"/>
  <c r="CF107" i="38"/>
  <c r="CJ107" i="38"/>
  <c r="CP107" i="38"/>
  <c r="CT107" i="38"/>
  <c r="CX107" i="38"/>
  <c r="DB107" i="38"/>
  <c r="DF107" i="38"/>
  <c r="DJ107" i="38"/>
  <c r="DN107" i="38"/>
  <c r="DR107" i="38"/>
  <c r="DV107" i="38"/>
  <c r="DZ107" i="38"/>
  <c r="ED107" i="38"/>
  <c r="EH107" i="38"/>
  <c r="EL107" i="38"/>
  <c r="EP107" i="38"/>
  <c r="ET107" i="38"/>
  <c r="EX107" i="38"/>
  <c r="FB107" i="38"/>
  <c r="FF107" i="38"/>
  <c r="FJ107" i="38"/>
  <c r="FN107" i="38"/>
  <c r="FR107" i="38"/>
  <c r="FV107" i="38"/>
  <c r="FZ107" i="38"/>
  <c r="GD107" i="38"/>
  <c r="GH107" i="38"/>
  <c r="GL107" i="38"/>
  <c r="GP107" i="38"/>
  <c r="GT107" i="38"/>
  <c r="GX107" i="38"/>
  <c r="HB107" i="38"/>
  <c r="HF107" i="38"/>
  <c r="HJ107" i="38"/>
  <c r="HN107" i="38"/>
  <c r="HR107" i="38"/>
  <c r="HV107" i="38"/>
  <c r="HZ107" i="38"/>
  <c r="ID107" i="38"/>
  <c r="IH107" i="38"/>
  <c r="IL107" i="38"/>
  <c r="IP107" i="38"/>
  <c r="G111" i="38"/>
  <c r="K111" i="38"/>
  <c r="O111" i="38"/>
  <c r="S111" i="38"/>
  <c r="W111" i="38"/>
  <c r="AA111" i="38"/>
  <c r="AE111" i="38"/>
  <c r="AI111" i="38"/>
  <c r="AM111" i="38"/>
  <c r="AQ111" i="38"/>
  <c r="AU111" i="38"/>
  <c r="AY111" i="38"/>
  <c r="BC111" i="38"/>
  <c r="BG111" i="38"/>
  <c r="BK111" i="38"/>
  <c r="BO111" i="38"/>
  <c r="BS111" i="38"/>
  <c r="BW111" i="38"/>
  <c r="CA111" i="38"/>
  <c r="CE111" i="38"/>
  <c r="CI111" i="38"/>
  <c r="CM111" i="38"/>
  <c r="CQ111" i="38"/>
  <c r="CU111" i="38"/>
  <c r="CY111" i="38"/>
  <c r="DC111" i="38"/>
  <c r="DG111" i="38"/>
  <c r="DK111" i="38"/>
  <c r="DO111" i="38"/>
  <c r="DS111" i="38"/>
  <c r="DW111" i="38"/>
  <c r="EA111" i="38"/>
  <c r="EE111" i="38"/>
  <c r="EI111" i="38"/>
  <c r="EM111" i="38"/>
  <c r="EQ111" i="38"/>
  <c r="EU111" i="38"/>
  <c r="EY111" i="38"/>
  <c r="FC111" i="38"/>
  <c r="FG111" i="38"/>
  <c r="FK111" i="38"/>
  <c r="FO111" i="38"/>
  <c r="FS111" i="38"/>
  <c r="FW111" i="38"/>
  <c r="GA111" i="38"/>
  <c r="GE111" i="38"/>
  <c r="GI111" i="38"/>
  <c r="GM111" i="38"/>
  <c r="GQ111" i="38"/>
  <c r="GU111" i="38"/>
  <c r="GY111" i="38"/>
  <c r="HC111" i="38"/>
  <c r="HG111" i="38"/>
  <c r="HK111" i="38"/>
  <c r="HO111" i="38"/>
  <c r="HS111" i="38"/>
  <c r="HW111" i="38"/>
  <c r="IA111" i="38"/>
  <c r="IE111" i="38"/>
  <c r="II111" i="38"/>
  <c r="IM111" i="38"/>
  <c r="H112" i="38"/>
  <c r="L112" i="38"/>
  <c r="P112" i="38"/>
  <c r="T112" i="38"/>
  <c r="X112" i="38"/>
  <c r="AB112" i="38"/>
  <c r="AF112" i="38"/>
  <c r="AJ112" i="38"/>
  <c r="AN112" i="38"/>
  <c r="AR112" i="38"/>
  <c r="AV112" i="38"/>
  <c r="AZ112" i="38"/>
  <c r="BD112" i="38"/>
  <c r="BH112" i="38"/>
  <c r="BL112" i="38"/>
  <c r="BP112" i="38"/>
  <c r="BT112" i="38"/>
  <c r="BX112" i="38"/>
  <c r="CB112" i="38"/>
  <c r="CF112" i="38"/>
  <c r="CJ112" i="38"/>
  <c r="CN112" i="38"/>
  <c r="CR112" i="38"/>
  <c r="CV112" i="38"/>
  <c r="CZ112" i="38"/>
  <c r="DD112" i="38"/>
  <c r="DI112" i="38"/>
  <c r="DN112" i="38"/>
  <c r="DS112" i="38"/>
  <c r="DY112" i="38"/>
  <c r="ED112" i="38"/>
  <c r="EI112" i="38"/>
  <c r="EO112" i="38"/>
  <c r="ET112" i="38"/>
  <c r="EY112" i="38"/>
  <c r="FE112" i="38"/>
  <c r="FJ112" i="38"/>
  <c r="FO112" i="38"/>
  <c r="FU112" i="38"/>
  <c r="FZ112" i="38"/>
  <c r="GE112" i="38"/>
  <c r="GK112" i="38"/>
  <c r="GP112" i="38"/>
  <c r="GU112" i="38"/>
  <c r="HA112" i="38"/>
  <c r="HF112" i="38"/>
  <c r="HK112" i="38"/>
  <c r="HQ112" i="38"/>
  <c r="HV112" i="38"/>
  <c r="IA112" i="38"/>
  <c r="IG112" i="38"/>
  <c r="IL112" i="38"/>
  <c r="H113" i="38"/>
  <c r="N113" i="38"/>
  <c r="S113" i="38"/>
  <c r="X113" i="38"/>
  <c r="AD113" i="38"/>
  <c r="AI113" i="38"/>
  <c r="AN113" i="38"/>
  <c r="AT113" i="38"/>
  <c r="AY113" i="38"/>
  <c r="BD113" i="38"/>
  <c r="BJ113" i="38"/>
  <c r="BO113" i="38"/>
  <c r="BT113" i="38"/>
  <c r="BZ113" i="38"/>
  <c r="CE113" i="38"/>
  <c r="CJ113" i="38"/>
  <c r="CP113" i="38"/>
  <c r="CU113" i="38"/>
  <c r="CZ113" i="38"/>
  <c r="DF113" i="38"/>
  <c r="DK113" i="38"/>
  <c r="DP113" i="38"/>
  <c r="DV113" i="38"/>
  <c r="EA113" i="38"/>
  <c r="EF113" i="38"/>
  <c r="EL113" i="38"/>
  <c r="EQ113" i="38"/>
  <c r="EV113" i="38"/>
  <c r="FB113" i="38"/>
  <c r="FG113" i="38"/>
  <c r="FL113" i="38"/>
  <c r="FR113" i="38"/>
  <c r="FW113" i="38"/>
  <c r="GB113" i="38"/>
  <c r="GH113" i="38"/>
  <c r="GM113" i="38"/>
  <c r="GR113" i="38"/>
  <c r="GX113" i="38"/>
  <c r="HC113" i="38"/>
  <c r="HH113" i="38"/>
  <c r="HN113" i="38"/>
  <c r="HS113" i="38"/>
  <c r="HX113" i="38"/>
  <c r="ID113" i="38"/>
  <c r="II113" i="38"/>
  <c r="IN113" i="38"/>
  <c r="K114" i="38"/>
  <c r="P114" i="38"/>
  <c r="U114" i="38"/>
  <c r="AA114" i="38"/>
  <c r="AF114" i="38"/>
  <c r="AK114" i="38"/>
  <c r="AQ114" i="38"/>
  <c r="AV114" i="38"/>
  <c r="BA114" i="38"/>
  <c r="BG114" i="38"/>
  <c r="BL114" i="38"/>
  <c r="BQ114" i="38"/>
  <c r="BW114" i="38"/>
  <c r="CB114" i="38"/>
  <c r="CG114" i="38"/>
  <c r="CM114" i="38"/>
  <c r="CR114" i="38"/>
  <c r="CW114" i="38"/>
  <c r="DC114" i="38"/>
  <c r="DH114" i="38"/>
  <c r="DM114" i="38"/>
  <c r="DS114" i="38"/>
  <c r="DX114" i="38"/>
  <c r="EC114" i="38"/>
  <c r="EI114" i="38"/>
  <c r="EN114" i="38"/>
  <c r="ES114" i="38"/>
  <c r="EY114" i="38"/>
  <c r="FD114" i="38"/>
  <c r="FI114" i="38"/>
  <c r="FO114" i="38"/>
  <c r="FT114" i="38"/>
  <c r="FY114" i="38"/>
  <c r="GE114" i="38"/>
  <c r="GJ114" i="38"/>
  <c r="GO114" i="38"/>
  <c r="GU114" i="38"/>
  <c r="GZ114" i="38"/>
  <c r="HE114" i="38"/>
  <c r="HK114" i="38"/>
  <c r="HP114" i="38"/>
  <c r="HU114" i="38"/>
  <c r="IA114" i="38"/>
  <c r="IF114" i="38"/>
  <c r="IK114" i="38"/>
  <c r="I115" i="38"/>
  <c r="N115" i="38"/>
  <c r="T115" i="38"/>
  <c r="Y115" i="38"/>
  <c r="AD115" i="38"/>
  <c r="AJ115" i="38"/>
  <c r="AO115" i="38"/>
  <c r="AT115" i="38"/>
  <c r="AZ115" i="38"/>
  <c r="BE115" i="38"/>
  <c r="BJ115" i="38"/>
  <c r="BP115" i="38"/>
  <c r="BU115" i="38"/>
  <c r="BZ115" i="38"/>
  <c r="CF115" i="38"/>
  <c r="CK115" i="38"/>
  <c r="CP115" i="38"/>
  <c r="CV115" i="38"/>
  <c r="DA115" i="38"/>
  <c r="DF115" i="38"/>
  <c r="DL115" i="38"/>
  <c r="DQ115" i="38"/>
  <c r="DV115" i="38"/>
  <c r="EB115" i="38"/>
  <c r="EG115" i="38"/>
  <c r="EL115" i="38"/>
  <c r="ER115" i="38"/>
  <c r="EW115" i="38"/>
  <c r="FB115" i="38"/>
  <c r="FH115" i="38"/>
  <c r="FM115" i="38"/>
  <c r="FR115" i="38"/>
  <c r="FX115" i="38"/>
  <c r="GC115" i="38"/>
  <c r="GH115" i="38"/>
  <c r="GN115" i="38"/>
  <c r="GS115" i="38"/>
  <c r="GX115" i="38"/>
  <c r="HD115" i="38"/>
  <c r="HI115" i="38"/>
  <c r="HN115" i="38"/>
  <c r="HT115" i="38"/>
  <c r="HY115" i="38"/>
  <c r="ID115" i="38"/>
  <c r="IJ115" i="38"/>
  <c r="IO115" i="38"/>
  <c r="G116" i="38"/>
  <c r="M116" i="38"/>
  <c r="R116" i="38"/>
  <c r="W116" i="38"/>
  <c r="AC116" i="38"/>
  <c r="AH116" i="38"/>
  <c r="AM116" i="38"/>
  <c r="AS116" i="38"/>
  <c r="AX116" i="38"/>
  <c r="BC116" i="38"/>
  <c r="BI116" i="38"/>
  <c r="BN116" i="38"/>
  <c r="BS116" i="38"/>
  <c r="BY116" i="38"/>
  <c r="CD116" i="38"/>
  <c r="CI116" i="38"/>
  <c r="CO116" i="38"/>
  <c r="CT116" i="38"/>
  <c r="CY116" i="38"/>
  <c r="DE116" i="38"/>
  <c r="DJ116" i="38"/>
  <c r="DO116" i="38"/>
  <c r="DU116" i="38"/>
  <c r="DZ116" i="38"/>
  <c r="EE116" i="38"/>
  <c r="EK116" i="38"/>
  <c r="EP116" i="38"/>
  <c r="EU116" i="38"/>
  <c r="FA116" i="38"/>
  <c r="FF116" i="38"/>
  <c r="FK116" i="38"/>
  <c r="FQ116" i="38"/>
  <c r="FV116" i="38"/>
  <c r="GA116" i="38"/>
  <c r="GG116" i="38"/>
  <c r="GL116" i="38"/>
  <c r="GQ116" i="38"/>
  <c r="GW116" i="38"/>
  <c r="HB116" i="38"/>
  <c r="HG116" i="38"/>
  <c r="HM116" i="38"/>
  <c r="HR116" i="38"/>
  <c r="HW116" i="38"/>
  <c r="IC116" i="38"/>
  <c r="IH116" i="38"/>
  <c r="J117" i="38"/>
  <c r="O117" i="38"/>
  <c r="T117" i="38"/>
  <c r="Z117" i="38"/>
  <c r="AE117" i="38"/>
  <c r="AJ117" i="38"/>
  <c r="AP117" i="38"/>
  <c r="AU117" i="38"/>
  <c r="AZ117" i="38"/>
  <c r="BF117" i="38"/>
  <c r="BK117" i="38"/>
  <c r="BP117" i="38"/>
  <c r="BV117" i="38"/>
  <c r="CA117" i="38"/>
  <c r="CF117" i="38"/>
  <c r="CL117" i="38"/>
  <c r="CQ117" i="38"/>
  <c r="CV117" i="38"/>
  <c r="DB117" i="38"/>
  <c r="DG117" i="38"/>
  <c r="DN117" i="38"/>
  <c r="DV117" i="38"/>
  <c r="ED117" i="38"/>
  <c r="EL117" i="38"/>
  <c r="ET117" i="38"/>
  <c r="FB117" i="38"/>
  <c r="FJ117" i="38"/>
  <c r="FR117" i="38"/>
  <c r="FZ117" i="38"/>
  <c r="GH117" i="38"/>
  <c r="GP117" i="38"/>
  <c r="GX117" i="38"/>
  <c r="HF117" i="38"/>
  <c r="HN117" i="38"/>
  <c r="HV117" i="38"/>
  <c r="ID117" i="38"/>
  <c r="IL117" i="38"/>
  <c r="I107" i="38"/>
  <c r="M107" i="38"/>
  <c r="Q107" i="38"/>
  <c r="U107" i="38"/>
  <c r="Y107" i="38"/>
  <c r="AC107" i="38"/>
  <c r="AG107" i="38"/>
  <c r="AK107" i="38"/>
  <c r="AO107" i="38"/>
  <c r="AS107" i="38"/>
  <c r="AW107" i="38"/>
  <c r="BA107" i="38"/>
  <c r="BE107" i="38"/>
  <c r="BI107" i="38"/>
  <c r="BM107" i="38"/>
  <c r="BQ107" i="38"/>
  <c r="BU107" i="38"/>
  <c r="BY107" i="38"/>
  <c r="CC107" i="38"/>
  <c r="CG107" i="38"/>
  <c r="CK107" i="38"/>
  <c r="CQ107" i="38"/>
  <c r="CU107" i="38"/>
  <c r="CY107" i="38"/>
  <c r="DC107" i="38"/>
  <c r="DG107" i="38"/>
  <c r="DK107" i="38"/>
  <c r="DO107" i="38"/>
  <c r="DS107" i="38"/>
  <c r="DW107" i="38"/>
  <c r="EA107" i="38"/>
  <c r="EE107" i="38"/>
  <c r="EI107" i="38"/>
  <c r="EM107" i="38"/>
  <c r="EQ107" i="38"/>
  <c r="EU107" i="38"/>
  <c r="EY107" i="38"/>
  <c r="FC107" i="38"/>
  <c r="FG107" i="38"/>
  <c r="FK107" i="38"/>
  <c r="FO107" i="38"/>
  <c r="FS107" i="38"/>
  <c r="FW107" i="38"/>
  <c r="GA107" i="38"/>
  <c r="GE107" i="38"/>
  <c r="GI107" i="38"/>
  <c r="GM107" i="38"/>
  <c r="GQ107" i="38"/>
  <c r="GU107" i="38"/>
  <c r="GY107" i="38"/>
  <c r="HC107" i="38"/>
  <c r="HG107" i="38"/>
  <c r="HK107" i="38"/>
  <c r="HO107" i="38"/>
  <c r="HS107" i="38"/>
  <c r="HW107" i="38"/>
  <c r="IA107" i="38"/>
  <c r="IE107" i="38"/>
  <c r="II107" i="38"/>
  <c r="IM107" i="38"/>
  <c r="IQ107" i="38"/>
  <c r="J113" i="38"/>
  <c r="O113" i="38"/>
  <c r="T113" i="38"/>
  <c r="Z113" i="38"/>
  <c r="AE113" i="38"/>
  <c r="AJ113" i="38"/>
  <c r="AP113" i="38"/>
  <c r="AU113" i="38"/>
  <c r="AZ113" i="38"/>
  <c r="BF113" i="38"/>
  <c r="BK113" i="38"/>
  <c r="BP113" i="38"/>
  <c r="BV113" i="38"/>
  <c r="CA113" i="38"/>
  <c r="CF113" i="38"/>
  <c r="CL113" i="38"/>
  <c r="CQ113" i="38"/>
  <c r="CV113" i="38"/>
  <c r="DB113" i="38"/>
  <c r="DG113" i="38"/>
  <c r="DL113" i="38"/>
  <c r="DR113" i="38"/>
  <c r="DW113" i="38"/>
  <c r="EB113" i="38"/>
  <c r="EH113" i="38"/>
  <c r="EM113" i="38"/>
  <c r="ER113" i="38"/>
  <c r="EX113" i="38"/>
  <c r="FC113" i="38"/>
  <c r="FH113" i="38"/>
  <c r="FN113" i="38"/>
  <c r="FS113" i="38"/>
  <c r="FX113" i="38"/>
  <c r="GD113" i="38"/>
  <c r="GI113" i="38"/>
  <c r="GN113" i="38"/>
  <c r="GT113" i="38"/>
  <c r="GY113" i="38"/>
  <c r="HD113" i="38"/>
  <c r="HJ113" i="38"/>
  <c r="HO113" i="38"/>
  <c r="HT113" i="38"/>
  <c r="HZ113" i="38"/>
  <c r="IE113" i="38"/>
  <c r="IJ113" i="38"/>
  <c r="IP113" i="38"/>
  <c r="J115" i="38"/>
  <c r="P115" i="38"/>
  <c r="U115" i="38"/>
  <c r="Z115" i="38"/>
  <c r="AF115" i="38"/>
  <c r="AK115" i="38"/>
  <c r="AP115" i="38"/>
  <c r="AV115" i="38"/>
  <c r="BA115" i="38"/>
  <c r="BF115" i="38"/>
  <c r="BL115" i="38"/>
  <c r="BQ115" i="38"/>
  <c r="BV115" i="38"/>
  <c r="CB115" i="38"/>
  <c r="CG115" i="38"/>
  <c r="CL115" i="38"/>
  <c r="CR115" i="38"/>
  <c r="CW115" i="38"/>
  <c r="DB115" i="38"/>
  <c r="DH115" i="38"/>
  <c r="DM115" i="38"/>
  <c r="DR115" i="38"/>
  <c r="DX115" i="38"/>
  <c r="EC115" i="38"/>
  <c r="EH115" i="38"/>
  <c r="EN115" i="38"/>
  <c r="ES115" i="38"/>
  <c r="EX115" i="38"/>
  <c r="FD115" i="38"/>
  <c r="FI115" i="38"/>
  <c r="FN115" i="38"/>
  <c r="FT115" i="38"/>
  <c r="FY115" i="38"/>
  <c r="GD115" i="38"/>
  <c r="GJ115" i="38"/>
  <c r="GO115" i="38"/>
  <c r="GT115" i="38"/>
  <c r="GZ115" i="38"/>
  <c r="HE115" i="38"/>
  <c r="HJ115" i="38"/>
  <c r="HP115" i="38"/>
  <c r="HU115" i="38"/>
  <c r="HZ115" i="38"/>
  <c r="IF115" i="38"/>
  <c r="IK115" i="38"/>
  <c r="IP115" i="38"/>
  <c r="IN116" i="38"/>
  <c r="IJ116" i="38"/>
  <c r="IF116" i="38"/>
  <c r="IB116" i="38"/>
  <c r="HX116" i="38"/>
  <c r="HT116" i="38"/>
  <c r="HP116" i="38"/>
  <c r="HL116" i="38"/>
  <c r="HH116" i="38"/>
  <c r="HD116" i="38"/>
  <c r="GZ116" i="38"/>
  <c r="GV116" i="38"/>
  <c r="GR116" i="38"/>
  <c r="GN116" i="38"/>
  <c r="GJ116" i="38"/>
  <c r="GF116" i="38"/>
  <c r="GB116" i="38"/>
  <c r="FX116" i="38"/>
  <c r="FT116" i="38"/>
  <c r="FP116" i="38"/>
  <c r="FL116" i="38"/>
  <c r="FH116" i="38"/>
  <c r="FD116" i="38"/>
  <c r="EZ116" i="38"/>
  <c r="EV116" i="38"/>
  <c r="ER116" i="38"/>
  <c r="EN116" i="38"/>
  <c r="EJ116" i="38"/>
  <c r="EF116" i="38"/>
  <c r="EB116" i="38"/>
  <c r="DX116" i="38"/>
  <c r="DT116" i="38"/>
  <c r="DP116" i="38"/>
  <c r="DL116" i="38"/>
  <c r="DH116" i="38"/>
  <c r="DD116" i="38"/>
  <c r="CZ116" i="38"/>
  <c r="CV116" i="38"/>
  <c r="CR116" i="38"/>
  <c r="CN116" i="38"/>
  <c r="CJ116" i="38"/>
  <c r="CF116" i="38"/>
  <c r="CB116" i="38"/>
  <c r="BX116" i="38"/>
  <c r="BT116" i="38"/>
  <c r="BP116" i="38"/>
  <c r="BL116" i="38"/>
  <c r="BH116" i="38"/>
  <c r="BD116" i="38"/>
  <c r="AZ116" i="38"/>
  <c r="AV116" i="38"/>
  <c r="AR116" i="38"/>
  <c r="AN116" i="38"/>
  <c r="AJ116" i="38"/>
  <c r="AF116" i="38"/>
  <c r="AB116" i="38"/>
  <c r="X116" i="38"/>
  <c r="T116" i="38"/>
  <c r="P116" i="38"/>
  <c r="L116" i="38"/>
  <c r="H116" i="38"/>
  <c r="K117" i="38"/>
  <c r="P117" i="38"/>
  <c r="V117" i="38"/>
  <c r="AA117" i="38"/>
  <c r="AF117" i="38"/>
  <c r="AL117" i="38"/>
  <c r="AQ117" i="38"/>
  <c r="AV117" i="38"/>
  <c r="BB117" i="38"/>
  <c r="BG117" i="38"/>
  <c r="BL117" i="38"/>
  <c r="BR117" i="38"/>
  <c r="BW117" i="38"/>
  <c r="CB117" i="38"/>
  <c r="CH117" i="38"/>
  <c r="CM117" i="38"/>
  <c r="CR117" i="38"/>
  <c r="CX117" i="38"/>
  <c r="DC117" i="38"/>
  <c r="DH117" i="38"/>
  <c r="DP117" i="38"/>
  <c r="DX117" i="38"/>
  <c r="EF117" i="38"/>
  <c r="EN117" i="38"/>
  <c r="EV117" i="38"/>
  <c r="FD117" i="38"/>
  <c r="FL117" i="38"/>
  <c r="FT117" i="38"/>
  <c r="GB117" i="38"/>
  <c r="GJ117" i="38"/>
  <c r="GR117" i="38"/>
  <c r="GZ117" i="38"/>
  <c r="HH117" i="38"/>
  <c r="HP117" i="38"/>
  <c r="HX117" i="38"/>
  <c r="IF117" i="38"/>
  <c r="IN117" i="38"/>
  <c r="H105" i="38"/>
  <c r="L105" i="38"/>
  <c r="P105" i="38"/>
  <c r="T105" i="38"/>
  <c r="X105" i="38"/>
  <c r="AB105" i="38"/>
  <c r="AF105" i="38"/>
  <c r="AJ105" i="38"/>
  <c r="AN105" i="38"/>
  <c r="AR105" i="38"/>
  <c r="AV105" i="38"/>
  <c r="AZ105" i="38"/>
  <c r="BD105" i="38"/>
  <c r="BH105" i="38"/>
  <c r="BL105" i="38"/>
  <c r="BP105" i="38"/>
  <c r="BT105" i="38"/>
  <c r="BX105" i="38"/>
  <c r="CB105" i="38"/>
  <c r="CF105" i="38"/>
  <c r="CJ105" i="38"/>
  <c r="CP105" i="38"/>
  <c r="CT105" i="38"/>
  <c r="CX105" i="38"/>
  <c r="DB105" i="38"/>
  <c r="DF105" i="38"/>
  <c r="DJ105" i="38"/>
  <c r="DN105" i="38"/>
  <c r="DR105" i="38"/>
  <c r="DV105" i="38"/>
  <c r="DZ105" i="38"/>
  <c r="ED105" i="38"/>
  <c r="EH105" i="38"/>
  <c r="EL105" i="38"/>
  <c r="EP105" i="38"/>
  <c r="ET105" i="38"/>
  <c r="EX105" i="38"/>
  <c r="FB105" i="38"/>
  <c r="FF105" i="38"/>
  <c r="FJ105" i="38"/>
  <c r="FN105" i="38"/>
  <c r="FR105" i="38"/>
  <c r="FV105" i="38"/>
  <c r="FZ105" i="38"/>
  <c r="GD105" i="38"/>
  <c r="GH105" i="38"/>
  <c r="GL105" i="38"/>
  <c r="GP105" i="38"/>
  <c r="GT105" i="38"/>
  <c r="GX105" i="38"/>
  <c r="HB105" i="38"/>
  <c r="HF105" i="38"/>
  <c r="HJ105" i="38"/>
  <c r="HN105" i="38"/>
  <c r="HR105" i="38"/>
  <c r="HV105" i="38"/>
  <c r="HZ105" i="38"/>
  <c r="ID105" i="38"/>
  <c r="IH105" i="38"/>
  <c r="IL105" i="38"/>
  <c r="G106" i="38"/>
  <c r="K106" i="38"/>
  <c r="O106" i="38"/>
  <c r="S106" i="38"/>
  <c r="W106" i="38"/>
  <c r="AA106" i="38"/>
  <c r="AE106" i="38"/>
  <c r="AI106" i="38"/>
  <c r="AM106" i="38"/>
  <c r="AQ106" i="38"/>
  <c r="AU106" i="38"/>
  <c r="AY106" i="38"/>
  <c r="BC106" i="38"/>
  <c r="BG106" i="38"/>
  <c r="BK106" i="38"/>
  <c r="BO106" i="38"/>
  <c r="BS106" i="38"/>
  <c r="BW106" i="38"/>
  <c r="CA106" i="38"/>
  <c r="CE106" i="38"/>
  <c r="CI106" i="38"/>
  <c r="CM106" i="38"/>
  <c r="CS106" i="38"/>
  <c r="CW106" i="38"/>
  <c r="DA106" i="38"/>
  <c r="DE106" i="38"/>
  <c r="DI106" i="38"/>
  <c r="DM106" i="38"/>
  <c r="DQ106" i="38"/>
  <c r="DU106" i="38"/>
  <c r="DY106" i="38"/>
  <c r="EC106" i="38"/>
  <c r="EG106" i="38"/>
  <c r="EK106" i="38"/>
  <c r="EO106" i="38"/>
  <c r="ES106" i="38"/>
  <c r="EW106" i="38"/>
  <c r="FA106" i="38"/>
  <c r="FE106" i="38"/>
  <c r="FI106" i="38"/>
  <c r="FM106" i="38"/>
  <c r="FQ106" i="38"/>
  <c r="FU106" i="38"/>
  <c r="FY106" i="38"/>
  <c r="GC106" i="38"/>
  <c r="GG106" i="38"/>
  <c r="GK106" i="38"/>
  <c r="GO106" i="38"/>
  <c r="GS106" i="38"/>
  <c r="GW106" i="38"/>
  <c r="HA106" i="38"/>
  <c r="HE106" i="38"/>
  <c r="HI106" i="38"/>
  <c r="HM106" i="38"/>
  <c r="HQ106" i="38"/>
  <c r="HU106" i="38"/>
  <c r="HY106" i="38"/>
  <c r="IC106" i="38"/>
  <c r="IG106" i="38"/>
  <c r="IK106" i="38"/>
  <c r="J107" i="38"/>
  <c r="N107" i="38"/>
  <c r="R107" i="38"/>
  <c r="V107" i="38"/>
  <c r="Z107" i="38"/>
  <c r="AD107" i="38"/>
  <c r="AH107" i="38"/>
  <c r="AL107" i="38"/>
  <c r="AP107" i="38"/>
  <c r="AT107" i="38"/>
  <c r="AX107" i="38"/>
  <c r="BB107" i="38"/>
  <c r="BF107" i="38"/>
  <c r="BJ107" i="38"/>
  <c r="BN107" i="38"/>
  <c r="BR107" i="38"/>
  <c r="BV107" i="38"/>
  <c r="BZ107" i="38"/>
  <c r="CD107" i="38"/>
  <c r="CH107" i="38"/>
  <c r="CL107" i="38"/>
  <c r="CR107" i="38"/>
  <c r="CV107" i="38"/>
  <c r="CZ107" i="38"/>
  <c r="DD107" i="38"/>
  <c r="DH107" i="38"/>
  <c r="DL107" i="38"/>
  <c r="DP107" i="38"/>
  <c r="DT107" i="38"/>
  <c r="DX107" i="38"/>
  <c r="EB107" i="38"/>
  <c r="EF107" i="38"/>
  <c r="EJ107" i="38"/>
  <c r="EN107" i="38"/>
  <c r="ER107" i="38"/>
  <c r="EV107" i="38"/>
  <c r="EZ107" i="38"/>
  <c r="FD107" i="38"/>
  <c r="FH107" i="38"/>
  <c r="FL107" i="38"/>
  <c r="FP107" i="38"/>
  <c r="FT107" i="38"/>
  <c r="FX107" i="38"/>
  <c r="GB107" i="38"/>
  <c r="GF107" i="38"/>
  <c r="GJ107" i="38"/>
  <c r="GN107" i="38"/>
  <c r="GR107" i="38"/>
  <c r="GV107" i="38"/>
  <c r="GZ107" i="38"/>
  <c r="HD107" i="38"/>
  <c r="HH107" i="38"/>
  <c r="HL107" i="38"/>
  <c r="HP107" i="38"/>
  <c r="HT107" i="38"/>
  <c r="HX107" i="38"/>
  <c r="IB107" i="38"/>
  <c r="IF107" i="38"/>
  <c r="IJ107" i="38"/>
  <c r="I111" i="38"/>
  <c r="M111" i="38"/>
  <c r="Q111" i="38"/>
  <c r="U111" i="38"/>
  <c r="Y111" i="38"/>
  <c r="AC111" i="38"/>
  <c r="AG111" i="38"/>
  <c r="AK111" i="38"/>
  <c r="AO111" i="38"/>
  <c r="AS111" i="38"/>
  <c r="AW111" i="38"/>
  <c r="BA111" i="38"/>
  <c r="BE111" i="38"/>
  <c r="BI111" i="38"/>
  <c r="BM111" i="38"/>
  <c r="BQ111" i="38"/>
  <c r="BU111" i="38"/>
  <c r="BY111" i="38"/>
  <c r="CC111" i="38"/>
  <c r="CG111" i="38"/>
  <c r="CK111" i="38"/>
  <c r="CO111" i="38"/>
  <c r="CS111" i="38"/>
  <c r="CW111" i="38"/>
  <c r="DA111" i="38"/>
  <c r="DE111" i="38"/>
  <c r="DI111" i="38"/>
  <c r="DM111" i="38"/>
  <c r="DQ111" i="38"/>
  <c r="DU111" i="38"/>
  <c r="DY111" i="38"/>
  <c r="EC111" i="38"/>
  <c r="EG111" i="38"/>
  <c r="EK111" i="38"/>
  <c r="EO111" i="38"/>
  <c r="ES111" i="38"/>
  <c r="EW111" i="38"/>
  <c r="FA111" i="38"/>
  <c r="FE111" i="38"/>
  <c r="FI111" i="38"/>
  <c r="FM111" i="38"/>
  <c r="FQ111" i="38"/>
  <c r="FU111" i="38"/>
  <c r="FY111" i="38"/>
  <c r="GC111" i="38"/>
  <c r="GG111" i="38"/>
  <c r="GK111" i="38"/>
  <c r="GO111" i="38"/>
  <c r="GS111" i="38"/>
  <c r="GW111" i="38"/>
  <c r="HA111" i="38"/>
  <c r="HE111" i="38"/>
  <c r="HI111" i="38"/>
  <c r="HM111" i="38"/>
  <c r="HQ111" i="38"/>
  <c r="HU111" i="38"/>
  <c r="HY111" i="38"/>
  <c r="IC111" i="38"/>
  <c r="IG111" i="38"/>
  <c r="IK111" i="38"/>
  <c r="IN112" i="38"/>
  <c r="IJ112" i="38"/>
  <c r="IF112" i="38"/>
  <c r="IB112" i="38"/>
  <c r="HX112" i="38"/>
  <c r="HT112" i="38"/>
  <c r="HP112" i="38"/>
  <c r="HL112" i="38"/>
  <c r="HH112" i="38"/>
  <c r="HD112" i="38"/>
  <c r="GZ112" i="38"/>
  <c r="GV112" i="38"/>
  <c r="GR112" i="38"/>
  <c r="GN112" i="38"/>
  <c r="GJ112" i="38"/>
  <c r="GF112" i="38"/>
  <c r="GB112" i="38"/>
  <c r="FX112" i="38"/>
  <c r="FT112" i="38"/>
  <c r="FP112" i="38"/>
  <c r="FL112" i="38"/>
  <c r="FH112" i="38"/>
  <c r="FD112" i="38"/>
  <c r="EZ112" i="38"/>
  <c r="EV112" i="38"/>
  <c r="ER112" i="38"/>
  <c r="EN112" i="38"/>
  <c r="EJ112" i="38"/>
  <c r="EF112" i="38"/>
  <c r="EB112" i="38"/>
  <c r="DX112" i="38"/>
  <c r="DT112" i="38"/>
  <c r="DP112" i="38"/>
  <c r="DL112" i="38"/>
  <c r="DH112" i="38"/>
  <c r="K113" i="38"/>
  <c r="P113" i="38"/>
  <c r="V113" i="38"/>
  <c r="AA113" i="38"/>
  <c r="AF113" i="38"/>
  <c r="AL113" i="38"/>
  <c r="AQ113" i="38"/>
  <c r="AV113" i="38"/>
  <c r="BB113" i="38"/>
  <c r="BG113" i="38"/>
  <c r="BL113" i="38"/>
  <c r="BR113" i="38"/>
  <c r="BW113" i="38"/>
  <c r="CB113" i="38"/>
  <c r="CH113" i="38"/>
  <c r="CM113" i="38"/>
  <c r="CR113" i="38"/>
  <c r="CX113" i="38"/>
  <c r="DC113" i="38"/>
  <c r="DH113" i="38"/>
  <c r="DN113" i="38"/>
  <c r="DS113" i="38"/>
  <c r="DX113" i="38"/>
  <c r="ED113" i="38"/>
  <c r="EI113" i="38"/>
  <c r="EN113" i="38"/>
  <c r="ET113" i="38"/>
  <c r="EY113" i="38"/>
  <c r="FD113" i="38"/>
  <c r="FJ113" i="38"/>
  <c r="FO113" i="38"/>
  <c r="FT113" i="38"/>
  <c r="FZ113" i="38"/>
  <c r="GE113" i="38"/>
  <c r="GJ113" i="38"/>
  <c r="GP113" i="38"/>
  <c r="GU113" i="38"/>
  <c r="GZ113" i="38"/>
  <c r="HF113" i="38"/>
  <c r="HK113" i="38"/>
  <c r="HP113" i="38"/>
  <c r="HV113" i="38"/>
  <c r="IA113" i="38"/>
  <c r="IF113" i="38"/>
  <c r="IL113" i="38"/>
  <c r="IQ113" i="38"/>
  <c r="H114" i="38"/>
  <c r="M114" i="38"/>
  <c r="S114" i="38"/>
  <c r="X114" i="38"/>
  <c r="AC114" i="38"/>
  <c r="AI114" i="38"/>
  <c r="AN114" i="38"/>
  <c r="AS114" i="38"/>
  <c r="AY114" i="38"/>
  <c r="BD114" i="38"/>
  <c r="BI114" i="38"/>
  <c r="BO114" i="38"/>
  <c r="BT114" i="38"/>
  <c r="BY114" i="38"/>
  <c r="CE114" i="38"/>
  <c r="CJ114" i="38"/>
  <c r="CO114" i="38"/>
  <c r="CU114" i="38"/>
  <c r="CZ114" i="38"/>
  <c r="DE114" i="38"/>
  <c r="DK114" i="38"/>
  <c r="DP114" i="38"/>
  <c r="DU114" i="38"/>
  <c r="EA114" i="38"/>
  <c r="EF114" i="38"/>
  <c r="EK114" i="38"/>
  <c r="EQ114" i="38"/>
  <c r="EV114" i="38"/>
  <c r="FA114" i="38"/>
  <c r="FG114" i="38"/>
  <c r="FL114" i="38"/>
  <c r="FQ114" i="38"/>
  <c r="FW114" i="38"/>
  <c r="GB114" i="38"/>
  <c r="GG114" i="38"/>
  <c r="GM114" i="38"/>
  <c r="GR114" i="38"/>
  <c r="GW114" i="38"/>
  <c r="HC114" i="38"/>
  <c r="HH114" i="38"/>
  <c r="HM114" i="38"/>
  <c r="HS114" i="38"/>
  <c r="HX114" i="38"/>
  <c r="IC114" i="38"/>
  <c r="II114" i="38"/>
  <c r="IP114" i="38"/>
  <c r="IL114" i="38"/>
  <c r="IH114" i="38"/>
  <c r="ID114" i="38"/>
  <c r="HZ114" i="38"/>
  <c r="HV114" i="38"/>
  <c r="HR114" i="38"/>
  <c r="HN114" i="38"/>
  <c r="HJ114" i="38"/>
  <c r="HF114" i="38"/>
  <c r="HB114" i="38"/>
  <c r="GX114" i="38"/>
  <c r="GT114" i="38"/>
  <c r="GP114" i="38"/>
  <c r="GL114" i="38"/>
  <c r="GH114" i="38"/>
  <c r="GD114" i="38"/>
  <c r="FZ114" i="38"/>
  <c r="FV114" i="38"/>
  <c r="FR114" i="38"/>
  <c r="FN114" i="38"/>
  <c r="FJ114" i="38"/>
  <c r="FF114" i="38"/>
  <c r="FB114" i="38"/>
  <c r="EX114" i="38"/>
  <c r="ET114" i="38"/>
  <c r="EP114" i="38"/>
  <c r="EL114" i="38"/>
  <c r="EH114" i="38"/>
  <c r="ED114" i="38"/>
  <c r="DZ114" i="38"/>
  <c r="DV114" i="38"/>
  <c r="DR114" i="38"/>
  <c r="DN114" i="38"/>
  <c r="DJ114" i="38"/>
  <c r="DF114" i="38"/>
  <c r="DB114" i="38"/>
  <c r="CX114" i="38"/>
  <c r="CT114" i="38"/>
  <c r="CP114" i="38"/>
  <c r="CL114" i="38"/>
  <c r="CH114" i="38"/>
  <c r="CD114" i="38"/>
  <c r="BZ114" i="38"/>
  <c r="BV114" i="38"/>
  <c r="BR114" i="38"/>
  <c r="BN114" i="38"/>
  <c r="BJ114" i="38"/>
  <c r="BF114" i="38"/>
  <c r="BB114" i="38"/>
  <c r="AX114" i="38"/>
  <c r="AT114" i="38"/>
  <c r="AP114" i="38"/>
  <c r="AL114" i="38"/>
  <c r="AH114" i="38"/>
  <c r="AD114" i="38"/>
  <c r="Z114" i="38"/>
  <c r="V114" i="38"/>
  <c r="R114" i="38"/>
  <c r="N114" i="38"/>
  <c r="J114" i="38"/>
  <c r="L115" i="38"/>
  <c r="Q115" i="38"/>
  <c r="V115" i="38"/>
  <c r="AB115" i="38"/>
  <c r="AG115" i="38"/>
  <c r="AL115" i="38"/>
  <c r="AR115" i="38"/>
  <c r="AW115" i="38"/>
  <c r="BB115" i="38"/>
  <c r="BH115" i="38"/>
  <c r="BM115" i="38"/>
  <c r="BR115" i="38"/>
  <c r="BX115" i="38"/>
  <c r="CC115" i="38"/>
  <c r="CH115" i="38"/>
  <c r="CN115" i="38"/>
  <c r="CS115" i="38"/>
  <c r="CX115" i="38"/>
  <c r="DD115" i="38"/>
  <c r="DI115" i="38"/>
  <c r="DN115" i="38"/>
  <c r="DT115" i="38"/>
  <c r="DY115" i="38"/>
  <c r="ED115" i="38"/>
  <c r="EJ115" i="38"/>
  <c r="EO115" i="38"/>
  <c r="ET115" i="38"/>
  <c r="EZ115" i="38"/>
  <c r="FE115" i="38"/>
  <c r="FJ115" i="38"/>
  <c r="FP115" i="38"/>
  <c r="FU115" i="38"/>
  <c r="FZ115" i="38"/>
  <c r="GF115" i="38"/>
  <c r="GK115" i="38"/>
  <c r="GP115" i="38"/>
  <c r="GV115" i="38"/>
  <c r="HA115" i="38"/>
  <c r="HF115" i="38"/>
  <c r="HL115" i="38"/>
  <c r="HQ115" i="38"/>
  <c r="HV115" i="38"/>
  <c r="IB115" i="38"/>
  <c r="IG115" i="38"/>
  <c r="IL115" i="38"/>
  <c r="J116" i="38"/>
  <c r="O116" i="38"/>
  <c r="U116" i="38"/>
  <c r="Z116" i="38"/>
  <c r="AE116" i="38"/>
  <c r="AK116" i="38"/>
  <c r="AP116" i="38"/>
  <c r="AU116" i="38"/>
  <c r="BA116" i="38"/>
  <c r="BF116" i="38"/>
  <c r="BK116" i="38"/>
  <c r="BQ116" i="38"/>
  <c r="BV116" i="38"/>
  <c r="CA116" i="38"/>
  <c r="CG116" i="38"/>
  <c r="CL116" i="38"/>
  <c r="CQ116" i="38"/>
  <c r="CW116" i="38"/>
  <c r="DB116" i="38"/>
  <c r="DG116" i="38"/>
  <c r="DM116" i="38"/>
  <c r="DR116" i="38"/>
  <c r="DW116" i="38"/>
  <c r="EC116" i="38"/>
  <c r="EH116" i="38"/>
  <c r="EM116" i="38"/>
  <c r="ES116" i="38"/>
  <c r="EX116" i="38"/>
  <c r="FC116" i="38"/>
  <c r="FI116" i="38"/>
  <c r="FN116" i="38"/>
  <c r="FS116" i="38"/>
  <c r="FY116" i="38"/>
  <c r="GD116" i="38"/>
  <c r="GI116" i="38"/>
  <c r="GO116" i="38"/>
  <c r="GT116" i="38"/>
  <c r="GY116" i="38"/>
  <c r="HE116" i="38"/>
  <c r="HJ116" i="38"/>
  <c r="HO116" i="38"/>
  <c r="HU116" i="38"/>
  <c r="HZ116" i="38"/>
  <c r="IE116" i="38"/>
  <c r="IK116" i="38"/>
  <c r="IP116" i="38"/>
  <c r="G117" i="38"/>
  <c r="L117" i="38"/>
  <c r="R117" i="38"/>
  <c r="W117" i="38"/>
  <c r="AB117" i="38"/>
  <c r="AH117" i="38"/>
  <c r="AM117" i="38"/>
  <c r="AR117" i="38"/>
  <c r="AX117" i="38"/>
  <c r="BC117" i="38"/>
  <c r="BH117" i="38"/>
  <c r="BN117" i="38"/>
  <c r="BS117" i="38"/>
  <c r="BX117" i="38"/>
  <c r="CD117" i="38"/>
  <c r="CI117" i="38"/>
  <c r="CN117" i="38"/>
  <c r="CT117" i="38"/>
  <c r="CY117" i="38"/>
  <c r="DD117" i="38"/>
  <c r="DJ117" i="38"/>
  <c r="DR117" i="38"/>
  <c r="DZ117" i="38"/>
  <c r="EH117" i="38"/>
  <c r="EP117" i="38"/>
  <c r="EX117" i="38"/>
  <c r="FF117" i="38"/>
  <c r="FN117" i="38"/>
  <c r="FV117" i="38"/>
  <c r="GD117" i="38"/>
  <c r="GL117" i="38"/>
  <c r="GT117" i="38"/>
  <c r="HB117" i="38"/>
  <c r="HJ117" i="38"/>
  <c r="HR117" i="38"/>
  <c r="HZ117" i="38"/>
  <c r="IH117" i="38"/>
  <c r="IP117" i="38"/>
  <c r="IN133" i="38"/>
  <c r="IJ133" i="38"/>
  <c r="IF133" i="38"/>
  <c r="IB133" i="38"/>
  <c r="HX133" i="38"/>
  <c r="HT133" i="38"/>
  <c r="HP133" i="38"/>
  <c r="HL133" i="38"/>
  <c r="HH133" i="38"/>
  <c r="HD133" i="38"/>
  <c r="GZ133" i="38"/>
  <c r="GV133" i="38"/>
  <c r="GR133" i="38"/>
  <c r="GN133" i="38"/>
  <c r="GJ133" i="38"/>
  <c r="GF133" i="38"/>
  <c r="GB133" i="38"/>
  <c r="FX133" i="38"/>
  <c r="IP133" i="38"/>
  <c r="IL133" i="38"/>
  <c r="IH133" i="38"/>
  <c r="ID133" i="38"/>
  <c r="HZ133" i="38"/>
  <c r="HV133" i="38"/>
  <c r="HR133" i="38"/>
  <c r="HN133" i="38"/>
  <c r="HJ133" i="38"/>
  <c r="HF133" i="38"/>
  <c r="HB133" i="38"/>
  <c r="GX133" i="38"/>
  <c r="GT133" i="38"/>
  <c r="GP133" i="38"/>
  <c r="GL133" i="38"/>
  <c r="GH133" i="38"/>
  <c r="GD133" i="38"/>
  <c r="FZ133" i="38"/>
  <c r="FV133" i="38"/>
  <c r="FR133" i="38"/>
  <c r="FN133" i="38"/>
  <c r="FJ133" i="38"/>
  <c r="FF133" i="38"/>
  <c r="FB133" i="38"/>
  <c r="EX133" i="38"/>
  <c r="ET133" i="38"/>
  <c r="EP133" i="38"/>
  <c r="EL133" i="38"/>
  <c r="EH133" i="38"/>
  <c r="ED133" i="38"/>
  <c r="DZ133" i="38"/>
  <c r="DV133" i="38"/>
  <c r="DR133" i="38"/>
  <c r="DN133" i="38"/>
  <c r="DJ133" i="38"/>
  <c r="DF133" i="38"/>
  <c r="DB133" i="38"/>
  <c r="CX133" i="38"/>
  <c r="CT133" i="38"/>
  <c r="CP133" i="38"/>
  <c r="CL133" i="38"/>
  <c r="CH133" i="38"/>
  <c r="CD133" i="38"/>
  <c r="BZ133" i="38"/>
  <c r="BV133" i="38"/>
  <c r="BR133" i="38"/>
  <c r="BN133" i="38"/>
  <c r="BJ133" i="38"/>
  <c r="BF133" i="38"/>
  <c r="BB133" i="38"/>
  <c r="AX133" i="38"/>
  <c r="AT133" i="38"/>
  <c r="AP133" i="38"/>
  <c r="GU136" i="38"/>
  <c r="GQ136" i="38"/>
  <c r="GM136" i="38"/>
  <c r="GI136" i="38"/>
  <c r="GE136" i="38"/>
  <c r="GA136" i="38"/>
  <c r="FW136" i="38"/>
  <c r="FS136" i="38"/>
  <c r="FO136" i="38"/>
  <c r="FK136" i="38"/>
  <c r="FG136" i="38"/>
  <c r="FC136" i="38"/>
  <c r="EY136" i="38"/>
  <c r="EU136" i="38"/>
  <c r="EQ136" i="38"/>
  <c r="EM136" i="38"/>
  <c r="EI136" i="38"/>
  <c r="EE136" i="38"/>
  <c r="EA136" i="38"/>
  <c r="DW136" i="38"/>
  <c r="DS136" i="38"/>
  <c r="DO136" i="38"/>
  <c r="DK136" i="38"/>
  <c r="DG136" i="38"/>
  <c r="DC136" i="38"/>
  <c r="CY136" i="38"/>
  <c r="CU136" i="38"/>
  <c r="CQ136" i="38"/>
  <c r="CM136" i="38"/>
  <c r="CI136" i="38"/>
  <c r="CE136" i="38"/>
  <c r="CA136" i="38"/>
  <c r="BW136" i="38"/>
  <c r="BS136" i="38"/>
  <c r="BO136" i="38"/>
  <c r="BK136" i="38"/>
  <c r="BG136" i="38"/>
  <c r="BC136" i="38"/>
  <c r="AY136" i="38"/>
  <c r="AU136" i="38"/>
  <c r="AQ136" i="38"/>
  <c r="AM136" i="38"/>
  <c r="AI136" i="38"/>
  <c r="AE136" i="38"/>
  <c r="AA136" i="38"/>
  <c r="W136" i="38"/>
  <c r="S136" i="38"/>
  <c r="O136" i="38"/>
  <c r="K136" i="38"/>
  <c r="G136" i="38"/>
  <c r="IO136" i="38"/>
  <c r="IK136" i="38"/>
  <c r="IG136" i="38"/>
  <c r="IC136" i="38"/>
  <c r="HY136" i="38"/>
  <c r="HU136" i="38"/>
  <c r="HQ136" i="38"/>
  <c r="HM136" i="38"/>
  <c r="HI136" i="38"/>
  <c r="HE136" i="38"/>
  <c r="HA136" i="38"/>
  <c r="GW136" i="38"/>
  <c r="GS136" i="38"/>
  <c r="GO136" i="38"/>
  <c r="GK136" i="38"/>
  <c r="GG136" i="38"/>
  <c r="GC136" i="38"/>
  <c r="FY136" i="38"/>
  <c r="FU136" i="38"/>
  <c r="FQ136" i="38"/>
  <c r="FM136" i="38"/>
  <c r="FI136" i="38"/>
  <c r="FE136" i="38"/>
  <c r="FA136" i="38"/>
  <c r="EW136" i="38"/>
  <c r="ES136" i="38"/>
  <c r="EO136" i="38"/>
  <c r="EK136" i="38"/>
  <c r="EG136" i="38"/>
  <c r="EC136" i="38"/>
  <c r="DY136" i="38"/>
  <c r="DU136" i="38"/>
  <c r="DQ136" i="38"/>
  <c r="DM136" i="38"/>
  <c r="DI136" i="38"/>
  <c r="DE136" i="38"/>
  <c r="DA136" i="38"/>
  <c r="CW136" i="38"/>
  <c r="CS136" i="38"/>
  <c r="CO136" i="38"/>
  <c r="CK136" i="38"/>
  <c r="CG136" i="38"/>
  <c r="CC136" i="38"/>
  <c r="BY136" i="38"/>
  <c r="BU136" i="38"/>
  <c r="BQ136" i="38"/>
  <c r="BM136" i="38"/>
  <c r="BI136" i="38"/>
  <c r="BE136" i="38"/>
  <c r="BA136" i="38"/>
  <c r="AW136" i="38"/>
  <c r="AS136" i="38"/>
  <c r="AO136" i="38"/>
  <c r="AK136" i="38"/>
  <c r="AG136" i="38"/>
  <c r="AC136" i="38"/>
  <c r="Y136" i="38"/>
  <c r="U136" i="38"/>
  <c r="Q136" i="38"/>
  <c r="M136" i="38"/>
  <c r="I136" i="38"/>
  <c r="I127" i="38"/>
  <c r="M127" i="38"/>
  <c r="Q127" i="38"/>
  <c r="U127" i="38"/>
  <c r="Y127" i="38"/>
  <c r="AC127" i="38"/>
  <c r="AG127" i="38"/>
  <c r="AK127" i="38"/>
  <c r="AO127" i="38"/>
  <c r="AS127" i="38"/>
  <c r="AW127" i="38"/>
  <c r="BA127" i="38"/>
  <c r="BE127" i="38"/>
  <c r="BI127" i="38"/>
  <c r="BM127" i="38"/>
  <c r="BQ127" i="38"/>
  <c r="BU127" i="38"/>
  <c r="BY127" i="38"/>
  <c r="CC127" i="38"/>
  <c r="CG127" i="38"/>
  <c r="CK127" i="38"/>
  <c r="CO127" i="38"/>
  <c r="CS127" i="38"/>
  <c r="CW127" i="38"/>
  <c r="DA127" i="38"/>
  <c r="DE127" i="38"/>
  <c r="DI127" i="38"/>
  <c r="DM127" i="38"/>
  <c r="DQ127" i="38"/>
  <c r="DU127" i="38"/>
  <c r="DY127" i="38"/>
  <c r="EC127" i="38"/>
  <c r="EG127" i="38"/>
  <c r="EK127" i="38"/>
  <c r="EO127" i="38"/>
  <c r="ES127" i="38"/>
  <c r="EW127" i="38"/>
  <c r="FA127" i="38"/>
  <c r="FE127" i="38"/>
  <c r="FI127" i="38"/>
  <c r="FM127" i="38"/>
  <c r="FQ127" i="38"/>
  <c r="FU127" i="38"/>
  <c r="FY127" i="38"/>
  <c r="GC127" i="38"/>
  <c r="GG127" i="38"/>
  <c r="GK127" i="38"/>
  <c r="GO127" i="38"/>
  <c r="GS127" i="38"/>
  <c r="GW127" i="38"/>
  <c r="HA127" i="38"/>
  <c r="HE127" i="38"/>
  <c r="HI127" i="38"/>
  <c r="HM127" i="38"/>
  <c r="HQ127" i="38"/>
  <c r="HU127" i="38"/>
  <c r="HY127" i="38"/>
  <c r="IC127" i="38"/>
  <c r="IG127" i="38"/>
  <c r="IK127" i="38"/>
  <c r="IO127" i="38"/>
  <c r="J128" i="38"/>
  <c r="N128" i="38"/>
  <c r="R128" i="38"/>
  <c r="V128" i="38"/>
  <c r="Z128" i="38"/>
  <c r="AD128" i="38"/>
  <c r="AH128" i="38"/>
  <c r="AL128" i="38"/>
  <c r="AP128" i="38"/>
  <c r="AT128" i="38"/>
  <c r="AX128" i="38"/>
  <c r="BB128" i="38"/>
  <c r="BF128" i="38"/>
  <c r="BJ128" i="38"/>
  <c r="BN128" i="38"/>
  <c r="BR128" i="38"/>
  <c r="BV128" i="38"/>
  <c r="BZ128" i="38"/>
  <c r="CD128" i="38"/>
  <c r="CH128" i="38"/>
  <c r="CL128" i="38"/>
  <c r="CP128" i="38"/>
  <c r="CT128" i="38"/>
  <c r="CX128" i="38"/>
  <c r="DB128" i="38"/>
  <c r="DF128" i="38"/>
  <c r="DJ128" i="38"/>
  <c r="DN128" i="38"/>
  <c r="DR128" i="38"/>
  <c r="DV128" i="38"/>
  <c r="DZ128" i="38"/>
  <c r="ED128" i="38"/>
  <c r="EH128" i="38"/>
  <c r="EL128" i="38"/>
  <c r="EP128" i="38"/>
  <c r="ET128" i="38"/>
  <c r="EX128" i="38"/>
  <c r="FB128" i="38"/>
  <c r="FF128" i="38"/>
  <c r="FJ128" i="38"/>
  <c r="FN128" i="38"/>
  <c r="FR128" i="38"/>
  <c r="FV128" i="38"/>
  <c r="FZ128" i="38"/>
  <c r="GD128" i="38"/>
  <c r="GH128" i="38"/>
  <c r="GL128" i="38"/>
  <c r="GP128" i="38"/>
  <c r="GT128" i="38"/>
  <c r="GX128" i="38"/>
  <c r="HB128" i="38"/>
  <c r="HF128" i="38"/>
  <c r="HJ128" i="38"/>
  <c r="HN128" i="38"/>
  <c r="HR128" i="38"/>
  <c r="HV128" i="38"/>
  <c r="HZ128" i="38"/>
  <c r="ID128" i="38"/>
  <c r="IH128" i="38"/>
  <c r="IL128" i="38"/>
  <c r="IP128" i="38"/>
  <c r="G129" i="38"/>
  <c r="K129" i="38"/>
  <c r="O129" i="38"/>
  <c r="S129" i="38"/>
  <c r="W129" i="38"/>
  <c r="AA129" i="38"/>
  <c r="AE129" i="38"/>
  <c r="AI129" i="38"/>
  <c r="AM129" i="38"/>
  <c r="AQ129" i="38"/>
  <c r="AU129" i="38"/>
  <c r="AY129" i="38"/>
  <c r="BC129" i="38"/>
  <c r="BG129" i="38"/>
  <c r="BK129" i="38"/>
  <c r="BO129" i="38"/>
  <c r="BS129" i="38"/>
  <c r="BW129" i="38"/>
  <c r="CA129" i="38"/>
  <c r="CE129" i="38"/>
  <c r="CI129" i="38"/>
  <c r="CM129" i="38"/>
  <c r="CQ129" i="38"/>
  <c r="CU129" i="38"/>
  <c r="CY129" i="38"/>
  <c r="DC129" i="38"/>
  <c r="DG129" i="38"/>
  <c r="DK129" i="38"/>
  <c r="DO129" i="38"/>
  <c r="DS129" i="38"/>
  <c r="DW129" i="38"/>
  <c r="EA129" i="38"/>
  <c r="EE129" i="38"/>
  <c r="EI129" i="38"/>
  <c r="EM129" i="38"/>
  <c r="EQ129" i="38"/>
  <c r="EU129" i="38"/>
  <c r="EY129" i="38"/>
  <c r="FC129" i="38"/>
  <c r="FG129" i="38"/>
  <c r="FK129" i="38"/>
  <c r="FO129" i="38"/>
  <c r="FS129" i="38"/>
  <c r="FW129" i="38"/>
  <c r="GA129" i="38"/>
  <c r="GE129" i="38"/>
  <c r="GI129" i="38"/>
  <c r="GM129" i="38"/>
  <c r="GQ129" i="38"/>
  <c r="GU129" i="38"/>
  <c r="GY129" i="38"/>
  <c r="HC129" i="38"/>
  <c r="HG129" i="38"/>
  <c r="HK129" i="38"/>
  <c r="HO129" i="38"/>
  <c r="HS129" i="38"/>
  <c r="HW129" i="38"/>
  <c r="IA129" i="38"/>
  <c r="IE129" i="38"/>
  <c r="II129" i="38"/>
  <c r="IM129" i="38"/>
  <c r="IQ129" i="38"/>
  <c r="H130" i="38"/>
  <c r="L130" i="38"/>
  <c r="P130" i="38"/>
  <c r="T130" i="38"/>
  <c r="X130" i="38"/>
  <c r="AB130" i="38"/>
  <c r="AF130" i="38"/>
  <c r="AJ130" i="38"/>
  <c r="AN130" i="38"/>
  <c r="AR130" i="38"/>
  <c r="AV130" i="38"/>
  <c r="AZ130" i="38"/>
  <c r="BD130" i="38"/>
  <c r="BH130" i="38"/>
  <c r="BL130" i="38"/>
  <c r="BP130" i="38"/>
  <c r="BT130" i="38"/>
  <c r="BX130" i="38"/>
  <c r="CB130" i="38"/>
  <c r="CF130" i="38"/>
  <c r="CJ130" i="38"/>
  <c r="CN130" i="38"/>
  <c r="CR130" i="38"/>
  <c r="CV130" i="38"/>
  <c r="CZ130" i="38"/>
  <c r="DD130" i="38"/>
  <c r="DH130" i="38"/>
  <c r="DL130" i="38"/>
  <c r="DP130" i="38"/>
  <c r="DT130" i="38"/>
  <c r="DX130" i="38"/>
  <c r="EB130" i="38"/>
  <c r="EF130" i="38"/>
  <c r="EJ130" i="38"/>
  <c r="EN130" i="38"/>
  <c r="ER130" i="38"/>
  <c r="EV130" i="38"/>
  <c r="EZ130" i="38"/>
  <c r="FD130" i="38"/>
  <c r="FH130" i="38"/>
  <c r="FL130" i="38"/>
  <c r="FP130" i="38"/>
  <c r="FT130" i="38"/>
  <c r="FX130" i="38"/>
  <c r="GB130" i="38"/>
  <c r="GF130" i="38"/>
  <c r="GJ130" i="38"/>
  <c r="GN130" i="38"/>
  <c r="GR130" i="38"/>
  <c r="GV130" i="38"/>
  <c r="GZ130" i="38"/>
  <c r="HD130" i="38"/>
  <c r="HH130" i="38"/>
  <c r="HL130" i="38"/>
  <c r="HP130" i="38"/>
  <c r="HT130" i="38"/>
  <c r="HX130" i="38"/>
  <c r="IB130" i="38"/>
  <c r="IF130" i="38"/>
  <c r="IJ130" i="38"/>
  <c r="IN130" i="38"/>
  <c r="I131" i="38"/>
  <c r="M131" i="38"/>
  <c r="Q131" i="38"/>
  <c r="U131" i="38"/>
  <c r="Y131" i="38"/>
  <c r="AC131" i="38"/>
  <c r="AG131" i="38"/>
  <c r="AK131" i="38"/>
  <c r="AO131" i="38"/>
  <c r="AS131" i="38"/>
  <c r="AW131" i="38"/>
  <c r="BA131" i="38"/>
  <c r="BE131" i="38"/>
  <c r="BI131" i="38"/>
  <c r="BM131" i="38"/>
  <c r="BQ131" i="38"/>
  <c r="BU131" i="38"/>
  <c r="BY131" i="38"/>
  <c r="CC131" i="38"/>
  <c r="CG131" i="38"/>
  <c r="CK131" i="38"/>
  <c r="CO131" i="38"/>
  <c r="CS131" i="38"/>
  <c r="CW131" i="38"/>
  <c r="DA131" i="38"/>
  <c r="DE131" i="38"/>
  <c r="DI131" i="38"/>
  <c r="DM131" i="38"/>
  <c r="DQ131" i="38"/>
  <c r="DU131" i="38"/>
  <c r="DY131" i="38"/>
  <c r="EC131" i="38"/>
  <c r="EG131" i="38"/>
  <c r="EK131" i="38"/>
  <c r="EO131" i="38"/>
  <c r="ES131" i="38"/>
  <c r="EW131" i="38"/>
  <c r="FA131" i="38"/>
  <c r="FE131" i="38"/>
  <c r="FI131" i="38"/>
  <c r="FM131" i="38"/>
  <c r="FQ131" i="38"/>
  <c r="FU131" i="38"/>
  <c r="FY131" i="38"/>
  <c r="GC131" i="38"/>
  <c r="GG131" i="38"/>
  <c r="GK131" i="38"/>
  <c r="GO131" i="38"/>
  <c r="GS131" i="38"/>
  <c r="GW131" i="38"/>
  <c r="HA131" i="38"/>
  <c r="HE131" i="38"/>
  <c r="HI131" i="38"/>
  <c r="HM131" i="38"/>
  <c r="HQ131" i="38"/>
  <c r="HU131" i="38"/>
  <c r="HY131" i="38"/>
  <c r="IC131" i="38"/>
  <c r="IG131" i="38"/>
  <c r="IK131" i="38"/>
  <c r="IO131" i="38"/>
  <c r="J132" i="38"/>
  <c r="N132" i="38"/>
  <c r="R132" i="38"/>
  <c r="V132" i="38"/>
  <c r="Z132" i="38"/>
  <c r="AD132" i="38"/>
  <c r="AH132" i="38"/>
  <c r="AL132" i="38"/>
  <c r="AP132" i="38"/>
  <c r="AT132" i="38"/>
  <c r="AX132" i="38"/>
  <c r="BB132" i="38"/>
  <c r="BF132" i="38"/>
  <c r="BJ132" i="38"/>
  <c r="BN132" i="38"/>
  <c r="BR132" i="38"/>
  <c r="BV132" i="38"/>
  <c r="BZ132" i="38"/>
  <c r="CD132" i="38"/>
  <c r="CH132" i="38"/>
  <c r="CL132" i="38"/>
  <c r="CP132" i="38"/>
  <c r="CT132" i="38"/>
  <c r="CX132" i="38"/>
  <c r="DB132" i="38"/>
  <c r="DF132" i="38"/>
  <c r="DJ132" i="38"/>
  <c r="DN132" i="38"/>
  <c r="DR132" i="38"/>
  <c r="DV132" i="38"/>
  <c r="DZ132" i="38"/>
  <c r="ED132" i="38"/>
  <c r="EH132" i="38"/>
  <c r="EL132" i="38"/>
  <c r="EP132" i="38"/>
  <c r="ET132" i="38"/>
  <c r="EX132" i="38"/>
  <c r="FB132" i="38"/>
  <c r="FF132" i="38"/>
  <c r="FJ132" i="38"/>
  <c r="FN132" i="38"/>
  <c r="FR132" i="38"/>
  <c r="FV132" i="38"/>
  <c r="FZ132" i="38"/>
  <c r="GD132" i="38"/>
  <c r="GH132" i="38"/>
  <c r="GL132" i="38"/>
  <c r="GP132" i="38"/>
  <c r="GT132" i="38"/>
  <c r="GX132" i="38"/>
  <c r="HB132" i="38"/>
  <c r="HF132" i="38"/>
  <c r="HJ132" i="38"/>
  <c r="HN132" i="38"/>
  <c r="HR132" i="38"/>
  <c r="HV132" i="38"/>
  <c r="HZ132" i="38"/>
  <c r="ID132" i="38"/>
  <c r="IH132" i="38"/>
  <c r="IL132" i="38"/>
  <c r="IP132" i="38"/>
  <c r="G133" i="38"/>
  <c r="K133" i="38"/>
  <c r="O133" i="38"/>
  <c r="S133" i="38"/>
  <c r="W133" i="38"/>
  <c r="AA133" i="38"/>
  <c r="AE133" i="38"/>
  <c r="AI133" i="38"/>
  <c r="AM133" i="38"/>
  <c r="AR133" i="38"/>
  <c r="AW133" i="38"/>
  <c r="BC133" i="38"/>
  <c r="BH133" i="38"/>
  <c r="BM133" i="38"/>
  <c r="BS133" i="38"/>
  <c r="BX133" i="38"/>
  <c r="CC133" i="38"/>
  <c r="CI133" i="38"/>
  <c r="CN133" i="38"/>
  <c r="CS133" i="38"/>
  <c r="CY133" i="38"/>
  <c r="DD133" i="38"/>
  <c r="DI133" i="38"/>
  <c r="DO133" i="38"/>
  <c r="DT133" i="38"/>
  <c r="DY133" i="38"/>
  <c r="EE133" i="38"/>
  <c r="EJ133" i="38"/>
  <c r="EO133" i="38"/>
  <c r="EU133" i="38"/>
  <c r="EZ133" i="38"/>
  <c r="FE133" i="38"/>
  <c r="FK133" i="38"/>
  <c r="FP133" i="38"/>
  <c r="FU133" i="38"/>
  <c r="GC133" i="38"/>
  <c r="GK133" i="38"/>
  <c r="GS133" i="38"/>
  <c r="HA133" i="38"/>
  <c r="HI133" i="38"/>
  <c r="HQ133" i="38"/>
  <c r="HY133" i="38"/>
  <c r="IG133" i="38"/>
  <c r="IO133" i="38"/>
  <c r="IP135" i="38"/>
  <c r="IL135" i="38"/>
  <c r="IH135" i="38"/>
  <c r="ID135" i="38"/>
  <c r="HZ135" i="38"/>
  <c r="HV135" i="38"/>
  <c r="HR135" i="38"/>
  <c r="HN135" i="38"/>
  <c r="HJ135" i="38"/>
  <c r="HF135" i="38"/>
  <c r="HB135" i="38"/>
  <c r="GX135" i="38"/>
  <c r="GT135" i="38"/>
  <c r="GP135" i="38"/>
  <c r="GL135" i="38"/>
  <c r="GH135" i="38"/>
  <c r="GD135" i="38"/>
  <c r="FZ135" i="38"/>
  <c r="FV135" i="38"/>
  <c r="FR135" i="38"/>
  <c r="FN135" i="38"/>
  <c r="FJ135" i="38"/>
  <c r="FF135" i="38"/>
  <c r="FB135" i="38"/>
  <c r="EX135" i="38"/>
  <c r="ET135" i="38"/>
  <c r="EP135" i="38"/>
  <c r="EL135" i="38"/>
  <c r="EH135" i="38"/>
  <c r="ED135" i="38"/>
  <c r="DZ135" i="38"/>
  <c r="DV135" i="38"/>
  <c r="DR135" i="38"/>
  <c r="DN135" i="38"/>
  <c r="DJ135" i="38"/>
  <c r="DF135" i="38"/>
  <c r="DB135" i="38"/>
  <c r="CX135" i="38"/>
  <c r="CT135" i="38"/>
  <c r="CP135" i="38"/>
  <c r="CL135" i="38"/>
  <c r="CH135" i="38"/>
  <c r="CD135" i="38"/>
  <c r="BZ135" i="38"/>
  <c r="BV135" i="38"/>
  <c r="BR135" i="38"/>
  <c r="BN135" i="38"/>
  <c r="BJ135" i="38"/>
  <c r="BF135" i="38"/>
  <c r="BB135" i="38"/>
  <c r="AX135" i="38"/>
  <c r="AT135" i="38"/>
  <c r="AP135" i="38"/>
  <c r="AL135" i="38"/>
  <c r="AH135" i="38"/>
  <c r="AD135" i="38"/>
  <c r="Z135" i="38"/>
  <c r="V135" i="38"/>
  <c r="R135" i="38"/>
  <c r="N135" i="38"/>
  <c r="J135" i="38"/>
  <c r="IN135" i="38"/>
  <c r="IJ135" i="38"/>
  <c r="IF135" i="38"/>
  <c r="IB135" i="38"/>
  <c r="HX135" i="38"/>
  <c r="HT135" i="38"/>
  <c r="HP135" i="38"/>
  <c r="HL135" i="38"/>
  <c r="HH135" i="38"/>
  <c r="HD135" i="38"/>
  <c r="GZ135" i="38"/>
  <c r="GV135" i="38"/>
  <c r="GR135" i="38"/>
  <c r="GN135" i="38"/>
  <c r="GJ135" i="38"/>
  <c r="GF135" i="38"/>
  <c r="GB135" i="38"/>
  <c r="FX135" i="38"/>
  <c r="FT135" i="38"/>
  <c r="FP135" i="38"/>
  <c r="FL135" i="38"/>
  <c r="FH135" i="38"/>
  <c r="FD135" i="38"/>
  <c r="EZ135" i="38"/>
  <c r="EV135" i="38"/>
  <c r="ER135" i="38"/>
  <c r="EN135" i="38"/>
  <c r="EJ135" i="38"/>
  <c r="EF135" i="38"/>
  <c r="EB135" i="38"/>
  <c r="DX135" i="38"/>
  <c r="DT135" i="38"/>
  <c r="DP135" i="38"/>
  <c r="DL135" i="38"/>
  <c r="DH135" i="38"/>
  <c r="DD135" i="38"/>
  <c r="CZ135" i="38"/>
  <c r="CV135" i="38"/>
  <c r="CR135" i="38"/>
  <c r="CN135" i="38"/>
  <c r="CJ135" i="38"/>
  <c r="CF135" i="38"/>
  <c r="CB135" i="38"/>
  <c r="BX135" i="38"/>
  <c r="BT135" i="38"/>
  <c r="BP135" i="38"/>
  <c r="BL135" i="38"/>
  <c r="BH135" i="38"/>
  <c r="BD135" i="38"/>
  <c r="AZ135" i="38"/>
  <c r="AV135" i="38"/>
  <c r="AR135" i="38"/>
  <c r="AN135" i="38"/>
  <c r="AJ135" i="38"/>
  <c r="AF135" i="38"/>
  <c r="AB135" i="38"/>
  <c r="X135" i="38"/>
  <c r="T135" i="38"/>
  <c r="P135" i="38"/>
  <c r="L135" i="38"/>
  <c r="H135" i="38"/>
  <c r="V136" i="38"/>
  <c r="AD136" i="38"/>
  <c r="AL136" i="38"/>
  <c r="AT136" i="38"/>
  <c r="BB136" i="38"/>
  <c r="BJ136" i="38"/>
  <c r="BR136" i="38"/>
  <c r="BZ136" i="38"/>
  <c r="CH136" i="38"/>
  <c r="CP136" i="38"/>
  <c r="CX136" i="38"/>
  <c r="DF136" i="38"/>
  <c r="DN136" i="38"/>
  <c r="DV136" i="38"/>
  <c r="ED136" i="38"/>
  <c r="EL136" i="38"/>
  <c r="ET136" i="38"/>
  <c r="FB136" i="38"/>
  <c r="FJ136" i="38"/>
  <c r="FR136" i="38"/>
  <c r="FZ136" i="38"/>
  <c r="GH136" i="38"/>
  <c r="GP136" i="38"/>
  <c r="GX136" i="38"/>
  <c r="HF136" i="38"/>
  <c r="HN136" i="38"/>
  <c r="HV136" i="38"/>
  <c r="ID136" i="38"/>
  <c r="IL136" i="38"/>
  <c r="IQ136" i="38"/>
  <c r="J127" i="38"/>
  <c r="N127" i="38"/>
  <c r="R127" i="38"/>
  <c r="V127" i="38"/>
  <c r="Z127" i="38"/>
  <c r="AD127" i="38"/>
  <c r="AH127" i="38"/>
  <c r="AL127" i="38"/>
  <c r="AP127" i="38"/>
  <c r="AT127" i="38"/>
  <c r="AX127" i="38"/>
  <c r="BB127" i="38"/>
  <c r="BF127" i="38"/>
  <c r="BJ127" i="38"/>
  <c r="BN127" i="38"/>
  <c r="BR127" i="38"/>
  <c r="BV127" i="38"/>
  <c r="BZ127" i="38"/>
  <c r="CD127" i="38"/>
  <c r="CH127" i="38"/>
  <c r="CL127" i="38"/>
  <c r="CP127" i="38"/>
  <c r="CT127" i="38"/>
  <c r="CX127" i="38"/>
  <c r="DB127" i="38"/>
  <c r="DF127" i="38"/>
  <c r="DJ127" i="38"/>
  <c r="DN127" i="38"/>
  <c r="DR127" i="38"/>
  <c r="DV127" i="38"/>
  <c r="DZ127" i="38"/>
  <c r="ED127" i="38"/>
  <c r="EH127" i="38"/>
  <c r="EL127" i="38"/>
  <c r="EP127" i="38"/>
  <c r="ET127" i="38"/>
  <c r="EX127" i="38"/>
  <c r="FB127" i="38"/>
  <c r="FF127" i="38"/>
  <c r="FJ127" i="38"/>
  <c r="FN127" i="38"/>
  <c r="FR127" i="38"/>
  <c r="FV127" i="38"/>
  <c r="FZ127" i="38"/>
  <c r="GD127" i="38"/>
  <c r="GH127" i="38"/>
  <c r="GL127" i="38"/>
  <c r="GP127" i="38"/>
  <c r="GT127" i="38"/>
  <c r="GX127" i="38"/>
  <c r="HB127" i="38"/>
  <c r="HF127" i="38"/>
  <c r="HJ127" i="38"/>
  <c r="HN127" i="38"/>
  <c r="HR127" i="38"/>
  <c r="HV127" i="38"/>
  <c r="HZ127" i="38"/>
  <c r="ID127" i="38"/>
  <c r="IH127" i="38"/>
  <c r="IL127" i="38"/>
  <c r="G128" i="38"/>
  <c r="K128" i="38"/>
  <c r="O128" i="38"/>
  <c r="S128" i="38"/>
  <c r="W128" i="38"/>
  <c r="AA128" i="38"/>
  <c r="AE128" i="38"/>
  <c r="AI128" i="38"/>
  <c r="AM128" i="38"/>
  <c r="AQ128" i="38"/>
  <c r="AU128" i="38"/>
  <c r="AY128" i="38"/>
  <c r="BC128" i="38"/>
  <c r="BG128" i="38"/>
  <c r="BK128" i="38"/>
  <c r="BO128" i="38"/>
  <c r="BS128" i="38"/>
  <c r="BW128" i="38"/>
  <c r="CA128" i="38"/>
  <c r="CE128" i="38"/>
  <c r="CI128" i="38"/>
  <c r="CM128" i="38"/>
  <c r="CQ128" i="38"/>
  <c r="CU128" i="38"/>
  <c r="CY128" i="38"/>
  <c r="DC128" i="38"/>
  <c r="DG128" i="38"/>
  <c r="DK128" i="38"/>
  <c r="DO128" i="38"/>
  <c r="DS128" i="38"/>
  <c r="DW128" i="38"/>
  <c r="EA128" i="38"/>
  <c r="EE128" i="38"/>
  <c r="EI128" i="38"/>
  <c r="EM128" i="38"/>
  <c r="EQ128" i="38"/>
  <c r="EU128" i="38"/>
  <c r="EY128" i="38"/>
  <c r="FC128" i="38"/>
  <c r="FG128" i="38"/>
  <c r="FK128" i="38"/>
  <c r="FO128" i="38"/>
  <c r="FS128" i="38"/>
  <c r="FW128" i="38"/>
  <c r="GA128" i="38"/>
  <c r="GE128" i="38"/>
  <c r="GI128" i="38"/>
  <c r="GM128" i="38"/>
  <c r="GQ128" i="38"/>
  <c r="GU128" i="38"/>
  <c r="GY128" i="38"/>
  <c r="HC128" i="38"/>
  <c r="HG128" i="38"/>
  <c r="HK128" i="38"/>
  <c r="HO128" i="38"/>
  <c r="HS128" i="38"/>
  <c r="HW128" i="38"/>
  <c r="IA128" i="38"/>
  <c r="IE128" i="38"/>
  <c r="II128" i="38"/>
  <c r="IM128" i="38"/>
  <c r="IQ128" i="38"/>
  <c r="J131" i="38"/>
  <c r="N131" i="38"/>
  <c r="R131" i="38"/>
  <c r="V131" i="38"/>
  <c r="Z131" i="38"/>
  <c r="AD131" i="38"/>
  <c r="AH131" i="38"/>
  <c r="AL131" i="38"/>
  <c r="AP131" i="38"/>
  <c r="AT131" i="38"/>
  <c r="AX131" i="38"/>
  <c r="BB131" i="38"/>
  <c r="BF131" i="38"/>
  <c r="BJ131" i="38"/>
  <c r="BN131" i="38"/>
  <c r="BR131" i="38"/>
  <c r="BV131" i="38"/>
  <c r="BZ131" i="38"/>
  <c r="CD131" i="38"/>
  <c r="CH131" i="38"/>
  <c r="CL131" i="38"/>
  <c r="CP131" i="38"/>
  <c r="CT131" i="38"/>
  <c r="CX131" i="38"/>
  <c r="DB131" i="38"/>
  <c r="DF131" i="38"/>
  <c r="DJ131" i="38"/>
  <c r="DN131" i="38"/>
  <c r="DR131" i="38"/>
  <c r="DV131" i="38"/>
  <c r="DZ131" i="38"/>
  <c r="ED131" i="38"/>
  <c r="EH131" i="38"/>
  <c r="EL131" i="38"/>
  <c r="EP131" i="38"/>
  <c r="ET131" i="38"/>
  <c r="EX131" i="38"/>
  <c r="FB131" i="38"/>
  <c r="FF131" i="38"/>
  <c r="FJ131" i="38"/>
  <c r="FN131" i="38"/>
  <c r="FR131" i="38"/>
  <c r="FV131" i="38"/>
  <c r="FZ131" i="38"/>
  <c r="GD131" i="38"/>
  <c r="GH131" i="38"/>
  <c r="GL131" i="38"/>
  <c r="GT131" i="38"/>
  <c r="GX131" i="38"/>
  <c r="HB131" i="38"/>
  <c r="HF131" i="38"/>
  <c r="HJ131" i="38"/>
  <c r="HN131" i="38"/>
  <c r="HR131" i="38"/>
  <c r="HV131" i="38"/>
  <c r="HZ131" i="38"/>
  <c r="ID131" i="38"/>
  <c r="IH131" i="38"/>
  <c r="IL131" i="38"/>
  <c r="IP131" i="38"/>
  <c r="G132" i="38"/>
  <c r="K132" i="38"/>
  <c r="O132" i="38"/>
  <c r="S132" i="38"/>
  <c r="W132" i="38"/>
  <c r="AA132" i="38"/>
  <c r="AE132" i="38"/>
  <c r="AI132" i="38"/>
  <c r="AM132" i="38"/>
  <c r="AQ132" i="38"/>
  <c r="AU132" i="38"/>
  <c r="AY132" i="38"/>
  <c r="BC132" i="38"/>
  <c r="BG132" i="38"/>
  <c r="BK132" i="38"/>
  <c r="BO132" i="38"/>
  <c r="BS132" i="38"/>
  <c r="BW132" i="38"/>
  <c r="CA132" i="38"/>
  <c r="CE132" i="38"/>
  <c r="CI132" i="38"/>
  <c r="CM132" i="38"/>
  <c r="CQ132" i="38"/>
  <c r="CU132" i="38"/>
  <c r="CY132" i="38"/>
  <c r="DC132" i="38"/>
  <c r="DG132" i="38"/>
  <c r="DK132" i="38"/>
  <c r="DO132" i="38"/>
  <c r="DS132" i="38"/>
  <c r="DW132" i="38"/>
  <c r="EA132" i="38"/>
  <c r="EE132" i="38"/>
  <c r="EI132" i="38"/>
  <c r="EM132" i="38"/>
  <c r="EQ132" i="38"/>
  <c r="EU132" i="38"/>
  <c r="EY132" i="38"/>
  <c r="FC132" i="38"/>
  <c r="FG132" i="38"/>
  <c r="FK132" i="38"/>
  <c r="FO132" i="38"/>
  <c r="FS132" i="38"/>
  <c r="FW132" i="38"/>
  <c r="GA132" i="38"/>
  <c r="GE132" i="38"/>
  <c r="GI132" i="38"/>
  <c r="GM132" i="38"/>
  <c r="GQ132" i="38"/>
  <c r="GU132" i="38"/>
  <c r="GY132" i="38"/>
  <c r="HC132" i="38"/>
  <c r="HG132" i="38"/>
  <c r="HK132" i="38"/>
  <c r="HO132" i="38"/>
  <c r="HS132" i="38"/>
  <c r="HW132" i="38"/>
  <c r="IA132" i="38"/>
  <c r="IE132" i="38"/>
  <c r="II132" i="38"/>
  <c r="IM132" i="38"/>
  <c r="IQ132" i="38"/>
  <c r="H133" i="38"/>
  <c r="L133" i="38"/>
  <c r="P133" i="38"/>
  <c r="T133" i="38"/>
  <c r="X133" i="38"/>
  <c r="AB133" i="38"/>
  <c r="AF133" i="38"/>
  <c r="AJ133" i="38"/>
  <c r="AN133" i="38"/>
  <c r="AS133" i="38"/>
  <c r="AY133" i="38"/>
  <c r="BD133" i="38"/>
  <c r="BI133" i="38"/>
  <c r="BO133" i="38"/>
  <c r="BT133" i="38"/>
  <c r="BY133" i="38"/>
  <c r="CE133" i="38"/>
  <c r="CJ133" i="38"/>
  <c r="CO133" i="38"/>
  <c r="CU133" i="38"/>
  <c r="CZ133" i="38"/>
  <c r="DE133" i="38"/>
  <c r="DK133" i="38"/>
  <c r="DP133" i="38"/>
  <c r="DU133" i="38"/>
  <c r="EA133" i="38"/>
  <c r="EF133" i="38"/>
  <c r="EK133" i="38"/>
  <c r="EQ133" i="38"/>
  <c r="EV133" i="38"/>
  <c r="FA133" i="38"/>
  <c r="FG133" i="38"/>
  <c r="FL133" i="38"/>
  <c r="FQ133" i="38"/>
  <c r="FW133" i="38"/>
  <c r="GE133" i="38"/>
  <c r="GM133" i="38"/>
  <c r="GU133" i="38"/>
  <c r="HC133" i="38"/>
  <c r="HK133" i="38"/>
  <c r="HS133" i="38"/>
  <c r="IA133" i="38"/>
  <c r="II133" i="38"/>
  <c r="IQ133" i="38"/>
  <c r="G127" i="38"/>
  <c r="K127" i="38"/>
  <c r="O127" i="38"/>
  <c r="S127" i="38"/>
  <c r="W127" i="38"/>
  <c r="AA127" i="38"/>
  <c r="AE127" i="38"/>
  <c r="AI127" i="38"/>
  <c r="AM127" i="38"/>
  <c r="AQ127" i="38"/>
  <c r="AU127" i="38"/>
  <c r="AY127" i="38"/>
  <c r="BC127" i="38"/>
  <c r="BG127" i="38"/>
  <c r="BK127" i="38"/>
  <c r="BO127" i="38"/>
  <c r="BS127" i="38"/>
  <c r="BW127" i="38"/>
  <c r="CA127" i="38"/>
  <c r="CE127" i="38"/>
  <c r="CI127" i="38"/>
  <c r="CM127" i="38"/>
  <c r="CQ127" i="38"/>
  <c r="CU127" i="38"/>
  <c r="CY127" i="38"/>
  <c r="DC127" i="38"/>
  <c r="DG127" i="38"/>
  <c r="DK127" i="38"/>
  <c r="DO127" i="38"/>
  <c r="DS127" i="38"/>
  <c r="DW127" i="38"/>
  <c r="EA127" i="38"/>
  <c r="EE127" i="38"/>
  <c r="EI127" i="38"/>
  <c r="EM127" i="38"/>
  <c r="EQ127" i="38"/>
  <c r="EU127" i="38"/>
  <c r="EY127" i="38"/>
  <c r="FC127" i="38"/>
  <c r="FG127" i="38"/>
  <c r="FK127" i="38"/>
  <c r="FO127" i="38"/>
  <c r="FS127" i="38"/>
  <c r="FW127" i="38"/>
  <c r="GA127" i="38"/>
  <c r="GE127" i="38"/>
  <c r="GI127" i="38"/>
  <c r="GM127" i="38"/>
  <c r="GQ127" i="38"/>
  <c r="GU127" i="38"/>
  <c r="GY127" i="38"/>
  <c r="HC127" i="38"/>
  <c r="HG127" i="38"/>
  <c r="HK127" i="38"/>
  <c r="HO127" i="38"/>
  <c r="HS127" i="38"/>
  <c r="HW127" i="38"/>
  <c r="IA127" i="38"/>
  <c r="IE127" i="38"/>
  <c r="II127" i="38"/>
  <c r="IM127" i="38"/>
  <c r="H128" i="38"/>
  <c r="L128" i="38"/>
  <c r="P128" i="38"/>
  <c r="T128" i="38"/>
  <c r="X128" i="38"/>
  <c r="AB128" i="38"/>
  <c r="AF128" i="38"/>
  <c r="AJ128" i="38"/>
  <c r="AN128" i="38"/>
  <c r="AR128" i="38"/>
  <c r="AV128" i="38"/>
  <c r="AZ128" i="38"/>
  <c r="BD128" i="38"/>
  <c r="BH128" i="38"/>
  <c r="BL128" i="38"/>
  <c r="BP128" i="38"/>
  <c r="BT128" i="38"/>
  <c r="BX128" i="38"/>
  <c r="CB128" i="38"/>
  <c r="CF128" i="38"/>
  <c r="CJ128" i="38"/>
  <c r="CN128" i="38"/>
  <c r="CR128" i="38"/>
  <c r="CV128" i="38"/>
  <c r="CZ128" i="38"/>
  <c r="DD128" i="38"/>
  <c r="DH128" i="38"/>
  <c r="DL128" i="38"/>
  <c r="DP128" i="38"/>
  <c r="DT128" i="38"/>
  <c r="DX128" i="38"/>
  <c r="EB128" i="38"/>
  <c r="EF128" i="38"/>
  <c r="EJ128" i="38"/>
  <c r="EN128" i="38"/>
  <c r="ER128" i="38"/>
  <c r="EV128" i="38"/>
  <c r="EZ128" i="38"/>
  <c r="FD128" i="38"/>
  <c r="FH128" i="38"/>
  <c r="FL128" i="38"/>
  <c r="FP128" i="38"/>
  <c r="FT128" i="38"/>
  <c r="FX128" i="38"/>
  <c r="GB128" i="38"/>
  <c r="GF128" i="38"/>
  <c r="GJ128" i="38"/>
  <c r="GN128" i="38"/>
  <c r="GR128" i="38"/>
  <c r="GV128" i="38"/>
  <c r="GZ128" i="38"/>
  <c r="HD128" i="38"/>
  <c r="HH128" i="38"/>
  <c r="HL128" i="38"/>
  <c r="HP128" i="38"/>
  <c r="HT128" i="38"/>
  <c r="HX128" i="38"/>
  <c r="IB128" i="38"/>
  <c r="IF128" i="38"/>
  <c r="IJ128" i="38"/>
  <c r="I129" i="38"/>
  <c r="M129" i="38"/>
  <c r="Q129" i="38"/>
  <c r="U129" i="38"/>
  <c r="Y129" i="38"/>
  <c r="AC129" i="38"/>
  <c r="AG129" i="38"/>
  <c r="AK129" i="38"/>
  <c r="AO129" i="38"/>
  <c r="AS129" i="38"/>
  <c r="AW129" i="38"/>
  <c r="BA129" i="38"/>
  <c r="BE129" i="38"/>
  <c r="BI129" i="38"/>
  <c r="BM129" i="38"/>
  <c r="BQ129" i="38"/>
  <c r="BU129" i="38"/>
  <c r="BY129" i="38"/>
  <c r="CC129" i="38"/>
  <c r="CG129" i="38"/>
  <c r="CK129" i="38"/>
  <c r="CO129" i="38"/>
  <c r="CS129" i="38"/>
  <c r="CW129" i="38"/>
  <c r="DA129" i="38"/>
  <c r="DE129" i="38"/>
  <c r="DI129" i="38"/>
  <c r="DM129" i="38"/>
  <c r="DQ129" i="38"/>
  <c r="DU129" i="38"/>
  <c r="DY129" i="38"/>
  <c r="EC129" i="38"/>
  <c r="EG129" i="38"/>
  <c r="EK129" i="38"/>
  <c r="EO129" i="38"/>
  <c r="ES129" i="38"/>
  <c r="EW129" i="38"/>
  <c r="FA129" i="38"/>
  <c r="FE129" i="38"/>
  <c r="FI129" i="38"/>
  <c r="FM129" i="38"/>
  <c r="FQ129" i="38"/>
  <c r="FU129" i="38"/>
  <c r="FY129" i="38"/>
  <c r="GC129" i="38"/>
  <c r="GG129" i="38"/>
  <c r="GK129" i="38"/>
  <c r="GO129" i="38"/>
  <c r="GS129" i="38"/>
  <c r="GW129" i="38"/>
  <c r="HA129" i="38"/>
  <c r="HE129" i="38"/>
  <c r="HI129" i="38"/>
  <c r="HM129" i="38"/>
  <c r="HQ129" i="38"/>
  <c r="HU129" i="38"/>
  <c r="HY129" i="38"/>
  <c r="IC129" i="38"/>
  <c r="IG129" i="38"/>
  <c r="IK129" i="38"/>
  <c r="J130" i="38"/>
  <c r="N130" i="38"/>
  <c r="R130" i="38"/>
  <c r="V130" i="38"/>
  <c r="Z130" i="38"/>
  <c r="AD130" i="38"/>
  <c r="AH130" i="38"/>
  <c r="AL130" i="38"/>
  <c r="AP130" i="38"/>
  <c r="AT130" i="38"/>
  <c r="AX130" i="38"/>
  <c r="BB130" i="38"/>
  <c r="BF130" i="38"/>
  <c r="BJ130" i="38"/>
  <c r="BN130" i="38"/>
  <c r="BR130" i="38"/>
  <c r="BV130" i="38"/>
  <c r="BZ130" i="38"/>
  <c r="CD130" i="38"/>
  <c r="CH130" i="38"/>
  <c r="CL130" i="38"/>
  <c r="CP130" i="38"/>
  <c r="CT130" i="38"/>
  <c r="CX130" i="38"/>
  <c r="DB130" i="38"/>
  <c r="DF130" i="38"/>
  <c r="DJ130" i="38"/>
  <c r="DN130" i="38"/>
  <c r="DR130" i="38"/>
  <c r="DV130" i="38"/>
  <c r="DZ130" i="38"/>
  <c r="ED130" i="38"/>
  <c r="EH130" i="38"/>
  <c r="EL130" i="38"/>
  <c r="EP130" i="38"/>
  <c r="ET130" i="38"/>
  <c r="EX130" i="38"/>
  <c r="FB130" i="38"/>
  <c r="FF130" i="38"/>
  <c r="FJ130" i="38"/>
  <c r="FN130" i="38"/>
  <c r="FR130" i="38"/>
  <c r="FV130" i="38"/>
  <c r="FZ130" i="38"/>
  <c r="GD130" i="38"/>
  <c r="GH130" i="38"/>
  <c r="GL130" i="38"/>
  <c r="GP130" i="38"/>
  <c r="GT130" i="38"/>
  <c r="GX130" i="38"/>
  <c r="HB130" i="38"/>
  <c r="HF130" i="38"/>
  <c r="HJ130" i="38"/>
  <c r="HN130" i="38"/>
  <c r="HR130" i="38"/>
  <c r="HV130" i="38"/>
  <c r="HZ130" i="38"/>
  <c r="ID130" i="38"/>
  <c r="IH130" i="38"/>
  <c r="IL130" i="38"/>
  <c r="G131" i="38"/>
  <c r="K131" i="38"/>
  <c r="O131" i="38"/>
  <c r="S131" i="38"/>
  <c r="W131" i="38"/>
  <c r="AA131" i="38"/>
  <c r="AE131" i="38"/>
  <c r="AI131" i="38"/>
  <c r="AM131" i="38"/>
  <c r="AQ131" i="38"/>
  <c r="AU131" i="38"/>
  <c r="AY131" i="38"/>
  <c r="BC131" i="38"/>
  <c r="BG131" i="38"/>
  <c r="BK131" i="38"/>
  <c r="BO131" i="38"/>
  <c r="BS131" i="38"/>
  <c r="BW131" i="38"/>
  <c r="CA131" i="38"/>
  <c r="CE131" i="38"/>
  <c r="CI131" i="38"/>
  <c r="CM131" i="38"/>
  <c r="CQ131" i="38"/>
  <c r="CU131" i="38"/>
  <c r="CY131" i="38"/>
  <c r="DC131" i="38"/>
  <c r="DG131" i="38"/>
  <c r="DK131" i="38"/>
  <c r="DO131" i="38"/>
  <c r="DS131" i="38"/>
  <c r="DW131" i="38"/>
  <c r="EA131" i="38"/>
  <c r="EE131" i="38"/>
  <c r="EI131" i="38"/>
  <c r="EM131" i="38"/>
  <c r="EQ131" i="38"/>
  <c r="EU131" i="38"/>
  <c r="EY131" i="38"/>
  <c r="FC131" i="38"/>
  <c r="FG131" i="38"/>
  <c r="FK131" i="38"/>
  <c r="FO131" i="38"/>
  <c r="FS131" i="38"/>
  <c r="FW131" i="38"/>
  <c r="GA131" i="38"/>
  <c r="GE131" i="38"/>
  <c r="GI131" i="38"/>
  <c r="GM131" i="38"/>
  <c r="GQ131" i="38"/>
  <c r="GU131" i="38"/>
  <c r="GY131" i="38"/>
  <c r="HC131" i="38"/>
  <c r="HG131" i="38"/>
  <c r="HK131" i="38"/>
  <c r="HO131" i="38"/>
  <c r="HS131" i="38"/>
  <c r="HW131" i="38"/>
  <c r="IA131" i="38"/>
  <c r="IE131" i="38"/>
  <c r="II131" i="38"/>
  <c r="IM131" i="38"/>
  <c r="H132" i="38"/>
  <c r="L132" i="38"/>
  <c r="P132" i="38"/>
  <c r="T132" i="38"/>
  <c r="X132" i="38"/>
  <c r="AB132" i="38"/>
  <c r="AF132" i="38"/>
  <c r="AJ132" i="38"/>
  <c r="AN132" i="38"/>
  <c r="AR132" i="38"/>
  <c r="AV132" i="38"/>
  <c r="AZ132" i="38"/>
  <c r="BD132" i="38"/>
  <c r="BH132" i="38"/>
  <c r="BL132" i="38"/>
  <c r="BP132" i="38"/>
  <c r="BT132" i="38"/>
  <c r="BX132" i="38"/>
  <c r="CB132" i="38"/>
  <c r="CF132" i="38"/>
  <c r="CJ132" i="38"/>
  <c r="CN132" i="38"/>
  <c r="CR132" i="38"/>
  <c r="CV132" i="38"/>
  <c r="CZ132" i="38"/>
  <c r="DD132" i="38"/>
  <c r="DH132" i="38"/>
  <c r="DL132" i="38"/>
  <c r="DP132" i="38"/>
  <c r="DT132" i="38"/>
  <c r="DX132" i="38"/>
  <c r="EB132" i="38"/>
  <c r="EF132" i="38"/>
  <c r="EJ132" i="38"/>
  <c r="EN132" i="38"/>
  <c r="ER132" i="38"/>
  <c r="EV132" i="38"/>
  <c r="EZ132" i="38"/>
  <c r="FD132" i="38"/>
  <c r="FH132" i="38"/>
  <c r="FL132" i="38"/>
  <c r="FP132" i="38"/>
  <c r="FT132" i="38"/>
  <c r="FX132" i="38"/>
  <c r="GB132" i="38"/>
  <c r="GF132" i="38"/>
  <c r="GJ132" i="38"/>
  <c r="GN132" i="38"/>
  <c r="GR132" i="38"/>
  <c r="GV132" i="38"/>
  <c r="GZ132" i="38"/>
  <c r="HD132" i="38"/>
  <c r="HH132" i="38"/>
  <c r="HL132" i="38"/>
  <c r="HP132" i="38"/>
  <c r="HT132" i="38"/>
  <c r="HX132" i="38"/>
  <c r="IB132" i="38"/>
  <c r="IF132" i="38"/>
  <c r="IJ132" i="38"/>
  <c r="I133" i="38"/>
  <c r="M133" i="38"/>
  <c r="Q133" i="38"/>
  <c r="U133" i="38"/>
  <c r="Y133" i="38"/>
  <c r="AC133" i="38"/>
  <c r="AG133" i="38"/>
  <c r="AK133" i="38"/>
  <c r="AO133" i="38"/>
  <c r="AU133" i="38"/>
  <c r="AZ133" i="38"/>
  <c r="BE133" i="38"/>
  <c r="BK133" i="38"/>
  <c r="BP133" i="38"/>
  <c r="BU133" i="38"/>
  <c r="CA133" i="38"/>
  <c r="CF133" i="38"/>
  <c r="CK133" i="38"/>
  <c r="CQ133" i="38"/>
  <c r="CV133" i="38"/>
  <c r="DA133" i="38"/>
  <c r="DG133" i="38"/>
  <c r="DL133" i="38"/>
  <c r="DQ133" i="38"/>
  <c r="DW133" i="38"/>
  <c r="EB133" i="38"/>
  <c r="EG133" i="38"/>
  <c r="EM133" i="38"/>
  <c r="ER133" i="38"/>
  <c r="EW133" i="38"/>
  <c r="FC133" i="38"/>
  <c r="FH133" i="38"/>
  <c r="FM133" i="38"/>
  <c r="FS133" i="38"/>
  <c r="FY133" i="38"/>
  <c r="GG133" i="38"/>
  <c r="GO133" i="38"/>
  <c r="GW133" i="38"/>
  <c r="HE133" i="38"/>
  <c r="HM133" i="38"/>
  <c r="HU133" i="38"/>
  <c r="IC133" i="38"/>
  <c r="IK133" i="38"/>
  <c r="IO134" i="38"/>
  <c r="IK134" i="38"/>
  <c r="IG134" i="38"/>
  <c r="IC134" i="38"/>
  <c r="HY134" i="38"/>
  <c r="HU134" i="38"/>
  <c r="HQ134" i="38"/>
  <c r="HM134" i="38"/>
  <c r="HI134" i="38"/>
  <c r="HE134" i="38"/>
  <c r="HA134" i="38"/>
  <c r="GW134" i="38"/>
  <c r="GS134" i="38"/>
  <c r="GO134" i="38"/>
  <c r="GK134" i="38"/>
  <c r="GG134" i="38"/>
  <c r="GC134" i="38"/>
  <c r="FY134" i="38"/>
  <c r="FU134" i="38"/>
  <c r="FQ134" i="38"/>
  <c r="FM134" i="38"/>
  <c r="FI134" i="38"/>
  <c r="FE134" i="38"/>
  <c r="FA134" i="38"/>
  <c r="EW134" i="38"/>
  <c r="ES134" i="38"/>
  <c r="EO134" i="38"/>
  <c r="EK134" i="38"/>
  <c r="EG134" i="38"/>
  <c r="EC134" i="38"/>
  <c r="DY134" i="38"/>
  <c r="DU134" i="38"/>
  <c r="DQ134" i="38"/>
  <c r="DM134" i="38"/>
  <c r="DI134" i="38"/>
  <c r="DE134" i="38"/>
  <c r="DA134" i="38"/>
  <c r="CW134" i="38"/>
  <c r="CS134" i="38"/>
  <c r="CO134" i="38"/>
  <c r="CK134" i="38"/>
  <c r="CG134" i="38"/>
  <c r="CC134" i="38"/>
  <c r="BY134" i="38"/>
  <c r="BU134" i="38"/>
  <c r="BQ134" i="38"/>
  <c r="BM134" i="38"/>
  <c r="BI134" i="38"/>
  <c r="BE134" i="38"/>
  <c r="BA134" i="38"/>
  <c r="AW134" i="38"/>
  <c r="AS134" i="38"/>
  <c r="AO134" i="38"/>
  <c r="AK134" i="38"/>
  <c r="AG134" i="38"/>
  <c r="AC134" i="38"/>
  <c r="Y134" i="38"/>
  <c r="U134" i="38"/>
  <c r="Q134" i="38"/>
  <c r="M134" i="38"/>
  <c r="I134" i="38"/>
  <c r="BO134" i="38"/>
  <c r="BK134" i="38"/>
  <c r="BG134" i="38"/>
  <c r="BC134" i="38"/>
  <c r="AY134" i="38"/>
  <c r="AU134" i="38"/>
  <c r="AQ134" i="38"/>
  <c r="AM134" i="38"/>
  <c r="AI134" i="38"/>
  <c r="AE134" i="38"/>
  <c r="AA134" i="38"/>
  <c r="W134" i="38"/>
  <c r="S134" i="38"/>
  <c r="O134" i="38"/>
  <c r="K134" i="38"/>
  <c r="G134" i="38"/>
  <c r="K135" i="38"/>
  <c r="S135" i="38"/>
  <c r="AA135" i="38"/>
  <c r="AI135" i="38"/>
  <c r="AQ135" i="38"/>
  <c r="AY135" i="38"/>
  <c r="BG135" i="38"/>
  <c r="BO135" i="38"/>
  <c r="BW135" i="38"/>
  <c r="CE135" i="38"/>
  <c r="CM135" i="38"/>
  <c r="CU135" i="38"/>
  <c r="DC135" i="38"/>
  <c r="DK135" i="38"/>
  <c r="DS135" i="38"/>
  <c r="EA135" i="38"/>
  <c r="EI135" i="38"/>
  <c r="EQ135" i="38"/>
  <c r="EY135" i="38"/>
  <c r="FG135" i="38"/>
  <c r="FO135" i="38"/>
  <c r="FW135" i="38"/>
  <c r="GE135" i="38"/>
  <c r="GM135" i="38"/>
  <c r="GU135" i="38"/>
  <c r="HC135" i="38"/>
  <c r="HK135" i="38"/>
  <c r="HS135" i="38"/>
  <c r="IA135" i="38"/>
  <c r="II135" i="38"/>
  <c r="IQ135" i="38"/>
  <c r="J136" i="38"/>
  <c r="R136" i="38"/>
  <c r="Z136" i="38"/>
  <c r="AH136" i="38"/>
  <c r="AP136" i="38"/>
  <c r="AX136" i="38"/>
  <c r="BF136" i="38"/>
  <c r="BN136" i="38"/>
  <c r="BV136" i="38"/>
  <c r="CD136" i="38"/>
  <c r="CL136" i="38"/>
  <c r="CT136" i="38"/>
  <c r="DB136" i="38"/>
  <c r="DJ136" i="38"/>
  <c r="DR136" i="38"/>
  <c r="DZ136" i="38"/>
  <c r="EH136" i="38"/>
  <c r="EP136" i="38"/>
  <c r="EX136" i="38"/>
  <c r="FF136" i="38"/>
  <c r="FN136" i="38"/>
  <c r="FV136" i="38"/>
  <c r="GD136" i="38"/>
  <c r="GL136" i="38"/>
  <c r="GT136" i="38"/>
  <c r="HB136" i="38"/>
  <c r="HJ136" i="38"/>
  <c r="HR136" i="38"/>
  <c r="HZ136" i="38"/>
  <c r="IH136" i="38"/>
  <c r="IP136" i="38"/>
  <c r="BS134" i="38"/>
  <c r="BW134" i="38"/>
  <c r="CA134" i="38"/>
  <c r="CE134" i="38"/>
  <c r="CI134" i="38"/>
  <c r="CM134" i="38"/>
  <c r="CQ134" i="38"/>
  <c r="CU134" i="38"/>
  <c r="CY134" i="38"/>
  <c r="DC134" i="38"/>
  <c r="DG134" i="38"/>
  <c r="DK134" i="38"/>
  <c r="DO134" i="38"/>
  <c r="DS134" i="38"/>
  <c r="DW134" i="38"/>
  <c r="EA134" i="38"/>
  <c r="EE134" i="38"/>
  <c r="EI134" i="38"/>
  <c r="EM134" i="38"/>
  <c r="EQ134" i="38"/>
  <c r="EU134" i="38"/>
  <c r="EY134" i="38"/>
  <c r="FC134" i="38"/>
  <c r="FG134" i="38"/>
  <c r="FK134" i="38"/>
  <c r="FO134" i="38"/>
  <c r="FS134" i="38"/>
  <c r="FW134" i="38"/>
  <c r="GA134" i="38"/>
  <c r="GE134" i="38"/>
  <c r="GI134" i="38"/>
  <c r="GM134" i="38"/>
  <c r="GQ134" i="38"/>
  <c r="GU134" i="38"/>
  <c r="GY134" i="38"/>
  <c r="HC134" i="38"/>
  <c r="HG134" i="38"/>
  <c r="HK134" i="38"/>
  <c r="HO134" i="38"/>
  <c r="HS134" i="38"/>
  <c r="HW134" i="38"/>
  <c r="IA134" i="38"/>
  <c r="IE134" i="38"/>
  <c r="II134" i="38"/>
  <c r="IM134" i="38"/>
  <c r="GY136" i="38"/>
  <c r="HC136" i="38"/>
  <c r="HG136" i="38"/>
  <c r="HK136" i="38"/>
  <c r="HO136" i="38"/>
  <c r="HS136" i="38"/>
  <c r="HW136" i="38"/>
  <c r="IA136" i="38"/>
  <c r="IE136" i="38"/>
  <c r="II136" i="38"/>
  <c r="IM136" i="38"/>
  <c r="R9" i="49"/>
  <c r="U9" i="49" s="1"/>
  <c r="R6" i="49"/>
  <c r="U6" i="49" s="1"/>
  <c r="I30" i="32"/>
  <c r="M30" i="32"/>
  <c r="G5" i="51"/>
  <c r="G4" i="51"/>
  <c r="U7" i="47"/>
  <c r="U9" i="47"/>
  <c r="G30" i="32"/>
  <c r="K30" i="32"/>
  <c r="H30" i="32"/>
  <c r="L30" i="32"/>
  <c r="J30" i="32"/>
  <c r="F11" i="38"/>
  <c r="F12" i="38" s="1"/>
  <c r="F4" i="38"/>
  <c r="U24" i="47"/>
  <c r="U20" i="47"/>
  <c r="U14" i="47"/>
  <c r="U18" i="47"/>
  <c r="U26" i="47"/>
  <c r="U30" i="47"/>
  <c r="U8" i="47"/>
  <c r="U13" i="47"/>
  <c r="U19" i="47"/>
  <c r="U23" i="47"/>
  <c r="U27" i="47"/>
  <c r="U34" i="47"/>
  <c r="U16" i="47"/>
  <c r="U22" i="47"/>
  <c r="U28" i="47"/>
  <c r="U32" i="47"/>
  <c r="I32" i="47" s="1"/>
  <c r="U10" i="47"/>
  <c r="U15" i="47"/>
  <c r="U17" i="47"/>
  <c r="U21" i="47"/>
  <c r="U25" i="47"/>
  <c r="U29" i="47"/>
  <c r="U31" i="47"/>
  <c r="P30" i="32"/>
  <c r="AA4" i="32"/>
  <c r="O30" i="32"/>
  <c r="N30" i="32"/>
  <c r="AA2" i="32"/>
  <c r="AA3" i="32"/>
  <c r="Q30" i="32"/>
  <c r="I30" i="47"/>
  <c r="I22" i="47"/>
  <c r="I29" i="47"/>
  <c r="I21" i="47"/>
  <c r="I8" i="47"/>
  <c r="I28" i="47"/>
  <c r="I31" i="47"/>
  <c r="I18" i="47"/>
  <c r="I7" i="47"/>
  <c r="I13" i="47"/>
  <c r="I16" i="47"/>
  <c r="I9" i="47"/>
  <c r="I24" i="47"/>
  <c r="I19" i="47"/>
  <c r="I10" i="47"/>
  <c r="I26" i="47"/>
  <c r="I20" i="47"/>
  <c r="I23" i="47"/>
  <c r="I15" i="47"/>
  <c r="I34" i="47"/>
  <c r="I25" i="47"/>
  <c r="I14" i="47"/>
  <c r="I27" i="47"/>
  <c r="I17" i="47"/>
  <c r="E8" i="32" l="1"/>
  <c r="D17" i="51"/>
  <c r="D16" i="51"/>
  <c r="D12" i="51"/>
  <c r="D14" i="51"/>
  <c r="D15" i="51"/>
  <c r="D19" i="51"/>
  <c r="D18" i="51"/>
  <c r="D13" i="51"/>
  <c r="F6" i="51"/>
  <c r="F7" i="51"/>
  <c r="F5" i="51"/>
  <c r="F4" i="51"/>
  <c r="T2" i="51"/>
  <c r="V2" i="51"/>
  <c r="Z2" i="51"/>
  <c r="R2" i="51"/>
  <c r="Y2" i="51"/>
  <c r="X2" i="51"/>
  <c r="CO82" i="38"/>
  <c r="CO88" i="38"/>
  <c r="IR88" i="38" s="1"/>
  <c r="E4" i="32"/>
  <c r="IR157" i="38"/>
  <c r="IR146" i="38"/>
  <c r="IR132" i="38"/>
  <c r="IR83" i="38"/>
  <c r="IR85" i="38"/>
  <c r="IR200" i="38"/>
  <c r="IR86" i="38"/>
  <c r="IR218" i="38"/>
  <c r="IR193" i="38"/>
  <c r="IR191" i="38"/>
  <c r="IR175" i="38"/>
  <c r="IR165" i="38"/>
  <c r="IR145" i="38"/>
  <c r="IR202" i="38"/>
  <c r="IR192" i="38"/>
  <c r="IR190" i="38"/>
  <c r="IR170" i="38"/>
  <c r="IR160" i="38"/>
  <c r="IR162" i="38"/>
  <c r="IR144" i="38"/>
  <c r="IR141" i="38"/>
  <c r="IR127" i="38"/>
  <c r="IR111" i="38"/>
  <c r="IR117" i="38"/>
  <c r="IR198" i="38"/>
  <c r="IR194" i="38"/>
  <c r="IR199" i="38"/>
  <c r="IR189" i="38"/>
  <c r="IR188" i="38"/>
  <c r="IR185" i="38"/>
  <c r="IR187" i="38"/>
  <c r="IR186" i="38"/>
  <c r="IR173" i="38"/>
  <c r="IR172" i="38"/>
  <c r="IR174" i="38"/>
  <c r="IR171" i="38"/>
  <c r="IR164" i="38"/>
  <c r="IR163" i="38"/>
  <c r="IR161" i="38"/>
  <c r="IR159" i="38"/>
  <c r="IR169" i="38"/>
  <c r="IR158" i="38"/>
  <c r="IR156" i="38"/>
  <c r="IR143" i="38"/>
  <c r="IR140" i="38"/>
  <c r="IR134" i="38"/>
  <c r="IR131" i="38"/>
  <c r="IR130" i="38"/>
  <c r="IR128" i="38"/>
  <c r="IR135" i="38"/>
  <c r="IR133" i="38"/>
  <c r="IR129" i="38"/>
  <c r="IR142" i="38"/>
  <c r="IR136" i="38"/>
  <c r="IR116" i="38"/>
  <c r="IR114" i="38"/>
  <c r="IR112" i="38"/>
  <c r="IR115" i="38"/>
  <c r="IR113" i="38"/>
  <c r="IR84" i="38"/>
  <c r="IR87" i="38"/>
  <c r="IR203" i="38"/>
  <c r="IR205" i="38"/>
  <c r="IR201" i="38"/>
  <c r="IR204" i="38"/>
  <c r="IR216" i="38"/>
  <c r="IR215" i="38"/>
  <c r="IR220" i="38"/>
  <c r="IR217" i="38"/>
  <c r="IR224" i="38"/>
  <c r="IR222" i="38"/>
  <c r="IR221" i="38"/>
  <c r="IR219" i="38"/>
  <c r="IR223" i="38"/>
  <c r="R10" i="49"/>
  <c r="U10" i="49" s="1"/>
  <c r="F13" i="38"/>
  <c r="B12" i="38"/>
  <c r="G40" i="47"/>
  <c r="K40" i="47"/>
  <c r="I31" i="51"/>
  <c r="I15" i="51"/>
  <c r="I17" i="51"/>
  <c r="I38" i="51"/>
  <c r="J29" i="51"/>
  <c r="H17" i="51"/>
  <c r="I12" i="51"/>
  <c r="J27" i="51"/>
  <c r="J14" i="51"/>
  <c r="J25" i="51"/>
  <c r="J33" i="51"/>
  <c r="I39" i="51"/>
  <c r="I22" i="51"/>
  <c r="I14" i="51"/>
  <c r="J13" i="51"/>
  <c r="I19" i="51"/>
  <c r="I29" i="51"/>
  <c r="J15" i="51"/>
  <c r="I32" i="51"/>
  <c r="I23" i="51"/>
  <c r="I33" i="51"/>
  <c r="I18" i="51"/>
  <c r="I28" i="51"/>
  <c r="I20" i="51"/>
  <c r="J35" i="51"/>
  <c r="G17" i="51"/>
  <c r="J26" i="51"/>
  <c r="J37" i="51"/>
  <c r="J18" i="51"/>
  <c r="D29" i="51" l="1"/>
  <c r="D37" i="51"/>
  <c r="D24" i="51"/>
  <c r="D31" i="51"/>
  <c r="D27" i="51"/>
  <c r="D26" i="51"/>
  <c r="D20" i="51"/>
  <c r="D36" i="51"/>
  <c r="D35" i="51"/>
  <c r="D25" i="51"/>
  <c r="D30" i="51"/>
  <c r="C12" i="51"/>
  <c r="D34" i="51"/>
  <c r="D39" i="51"/>
  <c r="D28" i="51"/>
  <c r="D33" i="51"/>
  <c r="D22" i="51"/>
  <c r="D38" i="51"/>
  <c r="D32" i="51"/>
  <c r="D23" i="51"/>
  <c r="D21" i="51"/>
  <c r="D6" i="51"/>
  <c r="D4" i="51"/>
  <c r="D5" i="51"/>
  <c r="D7" i="51"/>
  <c r="IR82" i="38"/>
  <c r="R11" i="49"/>
  <c r="U11" i="49" s="1"/>
  <c r="F14" i="38"/>
  <c r="B13" i="38"/>
  <c r="C12" i="38" s="1"/>
  <c r="J20" i="51"/>
  <c r="G34" i="51"/>
  <c r="I16" i="51"/>
  <c r="J23" i="51"/>
  <c r="I24" i="51"/>
  <c r="J12" i="51"/>
  <c r="I37" i="51"/>
  <c r="J16" i="51"/>
  <c r="I21" i="51"/>
  <c r="J38" i="51"/>
  <c r="J24" i="51"/>
  <c r="J28" i="51"/>
  <c r="I35" i="51"/>
  <c r="I27" i="51"/>
  <c r="I36" i="51"/>
  <c r="I26" i="51"/>
  <c r="I30" i="51"/>
  <c r="I13" i="51"/>
  <c r="H34" i="51"/>
  <c r="I25" i="51"/>
  <c r="J30" i="51"/>
  <c r="J36" i="51"/>
  <c r="J39" i="51"/>
  <c r="J22" i="51"/>
  <c r="I34" i="51"/>
  <c r="J17" i="51"/>
  <c r="J31" i="51"/>
  <c r="J19" i="51"/>
  <c r="J34" i="51"/>
  <c r="J21" i="51"/>
  <c r="J32" i="51"/>
  <c r="I40" i="51" l="1"/>
  <c r="C6" i="51" s="1"/>
  <c r="J40" i="51"/>
  <c r="C7" i="51" s="1"/>
  <c r="D12" i="38"/>
  <c r="R12" i="49"/>
  <c r="U12" i="49" s="1"/>
  <c r="B14" i="38"/>
  <c r="F15" i="38"/>
  <c r="E40" i="47"/>
  <c r="F40" i="47"/>
  <c r="J40" i="47"/>
  <c r="S6" i="49" l="1"/>
  <c r="C13" i="38"/>
  <c r="R13" i="49"/>
  <c r="U13" i="49" s="1"/>
  <c r="F16" i="38"/>
  <c r="B15" i="38"/>
  <c r="S7" i="49" l="1"/>
  <c r="C14" i="38"/>
  <c r="D13" i="38"/>
  <c r="T6" i="49"/>
  <c r="F17" i="38"/>
  <c r="F18" i="38" s="1"/>
  <c r="B16" i="38"/>
  <c r="S8" i="49" s="1"/>
  <c r="D14" i="38" l="1"/>
  <c r="B7" i="51"/>
  <c r="F19" i="38"/>
  <c r="B19" i="38" s="1"/>
  <c r="B18" i="38"/>
  <c r="C17" i="38" s="1"/>
  <c r="C15" i="38"/>
  <c r="D15" i="38" s="1"/>
  <c r="B17" i="38"/>
  <c r="S9" i="49" s="1"/>
  <c r="B6" i="51" l="1"/>
  <c r="T7" i="49"/>
  <c r="S11" i="49"/>
  <c r="S10" i="49"/>
  <c r="T8" i="49"/>
  <c r="C16" i="38"/>
  <c r="T10" i="49" s="1"/>
  <c r="C18" i="38"/>
  <c r="S12" i="49"/>
  <c r="F20" i="38"/>
  <c r="B20" i="38" s="1"/>
  <c r="F7" i="38"/>
  <c r="F6" i="38"/>
  <c r="F5" i="38"/>
  <c r="D16" i="38" l="1"/>
  <c r="T9" i="49"/>
  <c r="S49" i="49"/>
  <c r="T49" i="49" s="1"/>
  <c r="S37" i="49" a="1"/>
  <c r="S21" i="49" a="1"/>
  <c r="S42" i="49" a="1"/>
  <c r="S28" i="49" a="1"/>
  <c r="S28" i="49" s="1"/>
  <c r="T28" i="49" s="1"/>
  <c r="S29" i="49" a="1"/>
  <c r="S29" i="49" s="1"/>
  <c r="T29" i="49" s="1"/>
  <c r="S22" i="49" a="1"/>
  <c r="S23" i="49" a="1"/>
  <c r="S39" i="49" a="1"/>
  <c r="S26" i="49" a="1"/>
  <c r="S32" i="49" a="1"/>
  <c r="S30" i="49" a="1"/>
  <c r="S31" i="49" a="1"/>
  <c r="S31" i="49" s="1"/>
  <c r="T31" i="49" s="1"/>
  <c r="S38" i="49" a="1"/>
  <c r="S38" i="49" s="1"/>
  <c r="T38" i="49" s="1"/>
  <c r="S35" i="49" a="1"/>
  <c r="S36" i="49" a="1"/>
  <c r="S40" i="49" a="1"/>
  <c r="S40" i="49" s="1"/>
  <c r="T40" i="49" s="1"/>
  <c r="S41" i="49" a="1"/>
  <c r="S18" i="49" a="1"/>
  <c r="S33" i="49" a="1"/>
  <c r="S20" i="49" a="1"/>
  <c r="S20" i="49" s="1"/>
  <c r="T20" i="49" s="1"/>
  <c r="S24" i="49" a="1"/>
  <c r="S24" i="49" s="1"/>
  <c r="T24" i="49" s="1"/>
  <c r="S34" i="49" a="1"/>
  <c r="S34" i="49" s="1"/>
  <c r="T34" i="49" s="1"/>
  <c r="S25" i="49" a="1"/>
  <c r="S19" i="49" a="1"/>
  <c r="S19" i="49" s="1"/>
  <c r="T19" i="49" s="1"/>
  <c r="S27" i="49" a="1"/>
  <c r="S27" i="49" s="1"/>
  <c r="T27" i="49" s="1"/>
  <c r="S43" i="49" a="1"/>
  <c r="S43" i="49" s="1"/>
  <c r="T43" i="49" s="1"/>
  <c r="S39" i="49"/>
  <c r="T39" i="49" s="1"/>
  <c r="S18" i="49"/>
  <c r="T18" i="49" s="1"/>
  <c r="S22" i="49"/>
  <c r="T22" i="49" s="1"/>
  <c r="S33" i="49"/>
  <c r="T33" i="49" s="1"/>
  <c r="S23" i="49"/>
  <c r="S41" i="49"/>
  <c r="T41" i="49" s="1"/>
  <c r="S21" i="49"/>
  <c r="T21" i="49" s="1"/>
  <c r="S36" i="49"/>
  <c r="T36" i="49" s="1"/>
  <c r="S26" i="49"/>
  <c r="T26" i="49" s="1"/>
  <c r="S32" i="49"/>
  <c r="T32" i="49" s="1"/>
  <c r="S25" i="49"/>
  <c r="T25" i="49" s="1"/>
  <c r="S30" i="49"/>
  <c r="T30" i="49" s="1"/>
  <c r="S42" i="49"/>
  <c r="T42" i="49" s="1"/>
  <c r="S37" i="49"/>
  <c r="T37" i="49" s="1"/>
  <c r="S35" i="49"/>
  <c r="T35" i="49" s="1"/>
  <c r="T23" i="49"/>
  <c r="S87" i="49"/>
  <c r="T87" i="49" s="1"/>
  <c r="C19" i="38"/>
  <c r="T12" i="49" s="1"/>
  <c r="S67" i="49" a="1"/>
  <c r="S67" i="49" s="1"/>
  <c r="T67" i="49" s="1"/>
  <c r="S77" i="49" a="1"/>
  <c r="S77" i="49" s="1"/>
  <c r="T77" i="49" s="1"/>
  <c r="S75" i="49" a="1"/>
  <c r="S75" i="49" s="1"/>
  <c r="T75" i="49" s="1"/>
  <c r="S62" i="49" a="1"/>
  <c r="S62" i="49" s="1"/>
  <c r="T62" i="49" s="1"/>
  <c r="S56" i="49" a="1"/>
  <c r="S56" i="49" s="1"/>
  <c r="T56" i="49" s="1"/>
  <c r="S65" i="49" a="1"/>
  <c r="S65" i="49" s="1"/>
  <c r="T65" i="49" s="1"/>
  <c r="S57" i="49" a="1"/>
  <c r="S57" i="49" s="1"/>
  <c r="T57" i="49" s="1"/>
  <c r="S64" i="49" a="1"/>
  <c r="S64" i="49" s="1"/>
  <c r="T64" i="49" s="1"/>
  <c r="S81" i="49" a="1"/>
  <c r="S81" i="49" s="1"/>
  <c r="T81" i="49" s="1"/>
  <c r="S61" i="49" a="1"/>
  <c r="S61" i="49" s="1"/>
  <c r="T61" i="49" s="1"/>
  <c r="S59" i="49" a="1"/>
  <c r="S59" i="49" s="1"/>
  <c r="T59" i="49" s="1"/>
  <c r="S69" i="49" a="1"/>
  <c r="S69" i="49" s="1"/>
  <c r="T69" i="49" s="1"/>
  <c r="S79" i="49" a="1"/>
  <c r="S79" i="49" s="1"/>
  <c r="T79" i="49" s="1"/>
  <c r="S63" i="49" a="1"/>
  <c r="S63" i="49" s="1"/>
  <c r="T63" i="49" s="1"/>
  <c r="S78" i="49" a="1"/>
  <c r="S78" i="49" s="1"/>
  <c r="T78" i="49" s="1"/>
  <c r="S70" i="49" a="1"/>
  <c r="S70" i="49" s="1"/>
  <c r="T70" i="49" s="1"/>
  <c r="S73" i="49" a="1"/>
  <c r="S73" i="49" s="1"/>
  <c r="T73" i="49" s="1"/>
  <c r="S72" i="49" a="1"/>
  <c r="S72" i="49" s="1"/>
  <c r="T72" i="49" s="1"/>
  <c r="S60" i="49" a="1"/>
  <c r="S60" i="49" s="1"/>
  <c r="T60" i="49" s="1"/>
  <c r="S66" i="49" a="1"/>
  <c r="S66" i="49" s="1"/>
  <c r="T66" i="49" s="1"/>
  <c r="S74" i="49" a="1"/>
  <c r="S74" i="49" s="1"/>
  <c r="T74" i="49" s="1"/>
  <c r="S80" i="49" a="1"/>
  <c r="S80" i="49" s="1"/>
  <c r="T80" i="49" s="1"/>
  <c r="S68" i="49" a="1"/>
  <c r="S68" i="49" s="1"/>
  <c r="T68" i="49" s="1"/>
  <c r="S58" i="49" a="1"/>
  <c r="S58" i="49" s="1"/>
  <c r="T58" i="49" s="1"/>
  <c r="S76" i="49" a="1"/>
  <c r="S76" i="49" s="1"/>
  <c r="T76" i="49" s="1"/>
  <c r="S71" i="49" a="1"/>
  <c r="S71" i="49" s="1"/>
  <c r="T71" i="49" s="1"/>
  <c r="D18" i="38"/>
  <c r="S183" i="49" a="1"/>
  <c r="T11" i="49"/>
  <c r="S13" i="49"/>
  <c r="S105" i="49" a="1"/>
  <c r="S105" i="49" s="1"/>
  <c r="T105" i="49" s="1"/>
  <c r="S353" i="49" a="1"/>
  <c r="S353" i="49" s="1"/>
  <c r="T353" i="49" s="1"/>
  <c r="S219" i="49" a="1"/>
  <c r="S219" i="49" s="1"/>
  <c r="T219" i="49" s="1"/>
  <c r="S220" i="49" a="1"/>
  <c r="S220" i="49" s="1"/>
  <c r="T220" i="49" s="1"/>
  <c r="S304" i="49" a="1"/>
  <c r="S97" i="49" a="1"/>
  <c r="S157" i="49" a="1"/>
  <c r="S157" i="49" s="1"/>
  <c r="T157" i="49" s="1"/>
  <c r="S254" i="49" a="1"/>
  <c r="S236" i="49" a="1"/>
  <c r="S140" i="49" a="1"/>
  <c r="S102" i="49" a="1"/>
  <c r="S102" i="49" s="1"/>
  <c r="T102" i="49" s="1"/>
  <c r="S332" i="49" a="1"/>
  <c r="S332" i="49" s="1"/>
  <c r="T332" i="49" s="1"/>
  <c r="S268" i="49" a="1"/>
  <c r="S98" i="49" a="1"/>
  <c r="S98" i="49" s="1"/>
  <c r="T98" i="49" s="1"/>
  <c r="S303" i="49" a="1"/>
  <c r="S303" i="49" s="1"/>
  <c r="T303" i="49" s="1"/>
  <c r="S118" i="49" a="1"/>
  <c r="S311" i="49" a="1"/>
  <c r="S181" i="49" a="1"/>
  <c r="S302" i="49" a="1"/>
  <c r="S302" i="49" s="1"/>
  <c r="T302" i="49" s="1"/>
  <c r="S104" i="49" a="1"/>
  <c r="S336" i="49" a="1"/>
  <c r="S331" i="49" a="1"/>
  <c r="S331" i="49" s="1"/>
  <c r="T331" i="49" s="1"/>
  <c r="S222" i="49" a="1"/>
  <c r="S222" i="49" s="1"/>
  <c r="T222" i="49" s="1"/>
  <c r="S277" i="49" a="1"/>
  <c r="S297" i="49" a="1"/>
  <c r="S159" i="49" a="1"/>
  <c r="S159" i="49" s="1"/>
  <c r="T159" i="49" s="1"/>
  <c r="S182" i="49" a="1"/>
  <c r="S182" i="49" s="1"/>
  <c r="T182" i="49" s="1"/>
  <c r="S251" i="49" a="1"/>
  <c r="S251" i="49" s="1"/>
  <c r="T251" i="49" s="1"/>
  <c r="S113" i="49" a="1"/>
  <c r="S298" i="49" a="1"/>
  <c r="S298" i="49" s="1"/>
  <c r="T298" i="49" s="1"/>
  <c r="S350" i="49" a="1"/>
  <c r="S350" i="49" s="1"/>
  <c r="T350" i="49" s="1"/>
  <c r="S258" i="49" a="1"/>
  <c r="S177" i="49" a="1"/>
  <c r="S114" i="49" a="1"/>
  <c r="S114" i="49" s="1"/>
  <c r="T114" i="49" s="1"/>
  <c r="S136" i="49" a="1"/>
  <c r="S136" i="49" s="1"/>
  <c r="T136" i="49" s="1"/>
  <c r="S301" i="49" a="1"/>
  <c r="S301" i="49" s="1"/>
  <c r="T301" i="49" s="1"/>
  <c r="S267" i="49" a="1"/>
  <c r="S142" i="49" a="1"/>
  <c r="S142" i="49" s="1"/>
  <c r="T142" i="49" s="1"/>
  <c r="S255" i="49" a="1"/>
  <c r="S255" i="49" s="1"/>
  <c r="T255" i="49" s="1"/>
  <c r="S217" i="49" a="1"/>
  <c r="S137" i="49" a="1"/>
  <c r="S192" i="49" a="1"/>
  <c r="S192" i="49" s="1"/>
  <c r="T192" i="49" s="1"/>
  <c r="S158" i="49" a="1"/>
  <c r="S158" i="49" s="1"/>
  <c r="T158" i="49" s="1"/>
  <c r="S100" i="49" a="1"/>
  <c r="S100" i="49" s="1"/>
  <c r="T100" i="49" s="1"/>
  <c r="S308" i="49" a="1"/>
  <c r="S196" i="49" a="1"/>
  <c r="S196" i="49" s="1"/>
  <c r="T196" i="49" s="1"/>
  <c r="S334" i="49" a="1"/>
  <c r="S334" i="49" s="1"/>
  <c r="T334" i="49" s="1"/>
  <c r="S176" i="49" a="1"/>
  <c r="S176" i="49" s="1"/>
  <c r="T176" i="49" s="1"/>
  <c r="S174" i="49" a="1"/>
  <c r="S333" i="49" a="1"/>
  <c r="S333" i="49" s="1"/>
  <c r="T333" i="49" s="1"/>
  <c r="S149" i="49" a="1"/>
  <c r="S149" i="49" s="1"/>
  <c r="T149" i="49" s="1"/>
  <c r="S99" i="49" a="1"/>
  <c r="S99" i="49" s="1"/>
  <c r="T99" i="49" s="1"/>
  <c r="S270" i="49" a="1"/>
  <c r="S103" i="49" a="1"/>
  <c r="S349" i="49" a="1"/>
  <c r="S349" i="49" s="1"/>
  <c r="T349" i="49" s="1"/>
  <c r="S253" i="49" a="1"/>
  <c r="S215" i="49" a="1"/>
  <c r="S197" i="49" a="1"/>
  <c r="S197" i="49" s="1"/>
  <c r="T197" i="49" s="1"/>
  <c r="S352" i="49" a="1"/>
  <c r="S352" i="49" s="1"/>
  <c r="T352" i="49" s="1"/>
  <c r="S144" i="49" a="1"/>
  <c r="S144" i="49" s="1"/>
  <c r="T144" i="49" s="1"/>
  <c r="S274" i="49" a="1"/>
  <c r="S345" i="49" a="1"/>
  <c r="S345" i="49" s="1"/>
  <c r="T345" i="49" s="1"/>
  <c r="S295" i="49" a="1"/>
  <c r="S295" i="49" s="1"/>
  <c r="T295" i="49" s="1"/>
  <c r="S152" i="49" a="1"/>
  <c r="S151" i="49" a="1"/>
  <c r="S330" i="49" a="1"/>
  <c r="S95" i="49" a="1"/>
  <c r="S95" i="49" s="1"/>
  <c r="T95" i="49" s="1"/>
  <c r="S147" i="49" a="1"/>
  <c r="S147" i="49" s="1"/>
  <c r="T147" i="49" s="1"/>
  <c r="S306" i="49" a="1"/>
  <c r="S306" i="49" s="1"/>
  <c r="T306" i="49" s="1"/>
  <c r="S329" i="49" a="1"/>
  <c r="S117" i="49" a="1"/>
  <c r="S117" i="49" s="1"/>
  <c r="T117" i="49" s="1"/>
  <c r="S214" i="49" a="1"/>
  <c r="S266" i="49" a="1"/>
  <c r="S335" i="49" a="1"/>
  <c r="S335" i="49" s="1"/>
  <c r="T335" i="49" s="1"/>
  <c r="S342" i="49" a="1"/>
  <c r="S342" i="49" s="1"/>
  <c r="T342" i="49" s="1"/>
  <c r="S292" i="49" a="1"/>
  <c r="S292" i="49" s="1"/>
  <c r="T292" i="49" s="1"/>
  <c r="S212" i="49" a="1"/>
  <c r="S156" i="49" a="1"/>
  <c r="S156" i="49" s="1"/>
  <c r="T156" i="49" s="1"/>
  <c r="S235" i="49" a="1"/>
  <c r="S235" i="49" s="1"/>
  <c r="T235" i="49" s="1"/>
  <c r="S173" i="49" a="1"/>
  <c r="S173" i="49" s="1"/>
  <c r="T173" i="49" s="1"/>
  <c r="S259" i="49" a="1"/>
  <c r="S259" i="49" s="1"/>
  <c r="T259" i="49" s="1"/>
  <c r="S134" i="49" a="1"/>
  <c r="S134" i="49" s="1"/>
  <c r="T134" i="49" s="1"/>
  <c r="S351" i="49" a="1"/>
  <c r="S351" i="49" s="1"/>
  <c r="T351" i="49" s="1"/>
  <c r="S271" i="49" a="1"/>
  <c r="S271" i="49" s="1"/>
  <c r="T271" i="49" s="1"/>
  <c r="S96" i="49" a="1"/>
  <c r="S96" i="49" s="1"/>
  <c r="T96" i="49" s="1"/>
  <c r="S346" i="49" a="1"/>
  <c r="S346" i="49" s="1"/>
  <c r="T346" i="49" s="1"/>
  <c r="S221" i="49" a="1"/>
  <c r="S221" i="49" s="1"/>
  <c r="T221" i="49" s="1"/>
  <c r="S305" i="49" a="1"/>
  <c r="S305" i="49" s="1"/>
  <c r="T305" i="49" s="1"/>
  <c r="S300" i="49" a="1"/>
  <c r="S300" i="49" s="1"/>
  <c r="T300" i="49" s="1"/>
  <c r="S191" i="49" a="1"/>
  <c r="S191" i="49" s="1"/>
  <c r="T191" i="49" s="1"/>
  <c r="S347" i="49" a="1"/>
  <c r="S347" i="49" s="1"/>
  <c r="T347" i="49" s="1"/>
  <c r="S148" i="49" a="1"/>
  <c r="S148" i="49" s="1"/>
  <c r="T148" i="49" s="1"/>
  <c r="S116" i="49" a="1"/>
  <c r="S116" i="49" s="1"/>
  <c r="T116" i="49" s="1"/>
  <c r="S315" i="49" a="1"/>
  <c r="S315" i="49" s="1"/>
  <c r="T315" i="49" s="1"/>
  <c r="S232" i="49" a="1"/>
  <c r="S232" i="49" s="1"/>
  <c r="T232" i="49" s="1"/>
  <c r="S229" i="49" a="1"/>
  <c r="S178" i="49" a="1"/>
  <c r="S233" i="49" a="1"/>
  <c r="S233" i="49" s="1"/>
  <c r="T233" i="49" s="1"/>
  <c r="S228" i="49" a="1"/>
  <c r="S228" i="49" s="1"/>
  <c r="T228" i="49" s="1"/>
  <c r="S119" i="49" a="1"/>
  <c r="S119" i="49" s="1"/>
  <c r="T119" i="49" s="1"/>
  <c r="S187" i="49" a="1"/>
  <c r="S194" i="49" a="1"/>
  <c r="S194" i="49" s="1"/>
  <c r="T194" i="49" s="1"/>
  <c r="S337" i="49" a="1"/>
  <c r="S337" i="49" s="1"/>
  <c r="T337" i="49" s="1"/>
  <c r="S225" i="49" a="1"/>
  <c r="S310" i="49" a="1"/>
  <c r="S190" i="49" a="1"/>
  <c r="S190" i="49" s="1"/>
  <c r="T190" i="49" s="1"/>
  <c r="S115" i="49" a="1"/>
  <c r="S115" i="49" s="1"/>
  <c r="T115" i="49" s="1"/>
  <c r="S275" i="49" a="1"/>
  <c r="S313" i="49" a="1"/>
  <c r="S154" i="49" a="1"/>
  <c r="S154" i="49" s="1"/>
  <c r="T154" i="49" s="1"/>
  <c r="S120" i="49" a="1"/>
  <c r="S120" i="49" s="1"/>
  <c r="T120" i="49" s="1"/>
  <c r="S348" i="49" a="1"/>
  <c r="S348" i="49" s="1"/>
  <c r="T348" i="49" s="1"/>
  <c r="S234" i="49" a="1"/>
  <c r="S195" i="49" a="1"/>
  <c r="S195" i="49" s="1"/>
  <c r="T195" i="49" s="1"/>
  <c r="S260" i="49" a="1"/>
  <c r="S260" i="49" s="1"/>
  <c r="T260" i="49" s="1"/>
  <c r="S344" i="49" a="1"/>
  <c r="S344" i="49" s="1"/>
  <c r="T344" i="49" s="1"/>
  <c r="S339" i="49" a="1"/>
  <c r="S230" i="49" a="1"/>
  <c r="S230" i="49" s="1"/>
  <c r="T230" i="49" s="1"/>
  <c r="S314" i="49" a="1"/>
  <c r="S314" i="49" s="1"/>
  <c r="T314" i="49" s="1"/>
  <c r="S276" i="49" a="1"/>
  <c r="S180" i="49" a="1"/>
  <c r="S175" i="49" a="1"/>
  <c r="S175" i="49" s="1"/>
  <c r="T175" i="49" s="1"/>
  <c r="S153" i="49" a="1"/>
  <c r="S153" i="49" s="1"/>
  <c r="T153" i="49" s="1"/>
  <c r="S312" i="49" a="1"/>
  <c r="S312" i="49" s="1"/>
  <c r="T312" i="49" s="1"/>
  <c r="S227" i="49" a="1"/>
  <c r="S294" i="49" a="1"/>
  <c r="S294" i="49" s="1"/>
  <c r="T294" i="49" s="1"/>
  <c r="S231" i="49" a="1"/>
  <c r="S231" i="49" s="1"/>
  <c r="T231" i="49" s="1"/>
  <c r="S188" i="49" a="1"/>
  <c r="S218" i="49" a="1"/>
  <c r="S179" i="49" a="1"/>
  <c r="S179" i="49" s="1"/>
  <c r="T179" i="49" s="1"/>
  <c r="S111" i="49" a="1"/>
  <c r="S111" i="49" s="1"/>
  <c r="T111" i="49" s="1"/>
  <c r="S107" i="49" a="1"/>
  <c r="S107" i="49" s="1"/>
  <c r="T107" i="49" s="1"/>
  <c r="S262" i="49" a="1"/>
  <c r="S262" i="49" s="1"/>
  <c r="T262" i="49" s="1"/>
  <c r="S272" i="49" a="1"/>
  <c r="S272" i="49" s="1"/>
  <c r="T272" i="49" s="1"/>
  <c r="S341" i="49" a="1"/>
  <c r="S341" i="49" s="1"/>
  <c r="T341" i="49" s="1"/>
  <c r="S216" i="49" a="1"/>
  <c r="S216" i="49" s="1"/>
  <c r="T216" i="49" s="1"/>
  <c r="S226" i="49" a="1"/>
  <c r="S291" i="49" a="1"/>
  <c r="S291" i="49" s="1"/>
  <c r="T291" i="49" s="1"/>
  <c r="S273" i="49" a="1"/>
  <c r="S273" i="49" s="1"/>
  <c r="T273" i="49" s="1"/>
  <c r="S264" i="49" a="1"/>
  <c r="S264" i="49" s="1"/>
  <c r="T264" i="49" s="1"/>
  <c r="S110" i="49" a="1"/>
  <c r="S307" i="49" a="1"/>
  <c r="S261" i="49" a="1"/>
  <c r="S261" i="49" s="1"/>
  <c r="T261" i="49" s="1"/>
  <c r="S256" i="49" a="1"/>
  <c r="S256" i="49" s="1"/>
  <c r="T256" i="49" s="1"/>
  <c r="S269" i="49" a="1"/>
  <c r="S106" i="49" a="1"/>
  <c r="S340" i="49" a="1"/>
  <c r="S340" i="49" s="1"/>
  <c r="T340" i="49" s="1"/>
  <c r="S146" i="49" a="1"/>
  <c r="S146" i="49" s="1"/>
  <c r="T146" i="49" s="1"/>
  <c r="S252" i="49" a="1"/>
  <c r="S252" i="49" s="1"/>
  <c r="T252" i="49" s="1"/>
  <c r="S189" i="49" a="1"/>
  <c r="S189" i="49" s="1"/>
  <c r="T189" i="49" s="1"/>
  <c r="S109" i="49" a="1"/>
  <c r="S109" i="49" s="1"/>
  <c r="T109" i="49" s="1"/>
  <c r="S193" i="49" a="1"/>
  <c r="S193" i="49" s="1"/>
  <c r="T193" i="49" s="1"/>
  <c r="S139" i="49" a="1"/>
  <c r="S343" i="49" a="1"/>
  <c r="S343" i="49" s="1"/>
  <c r="T343" i="49" s="1"/>
  <c r="S143" i="49" a="1"/>
  <c r="S143" i="49" s="1"/>
  <c r="T143" i="49" s="1"/>
  <c r="S138" i="49" a="1"/>
  <c r="S138" i="49" s="1"/>
  <c r="T138" i="49" s="1"/>
  <c r="S309" i="49" a="1"/>
  <c r="S309" i="49" s="1"/>
  <c r="T309" i="49" s="1"/>
  <c r="S185" i="49" a="1"/>
  <c r="S237" i="49" a="1"/>
  <c r="S237" i="49" s="1"/>
  <c r="T237" i="49" s="1"/>
  <c r="S141" i="49" a="1"/>
  <c r="S198" i="49" a="1"/>
  <c r="S265" i="49" a="1"/>
  <c r="S265" i="49" s="1"/>
  <c r="T265" i="49" s="1"/>
  <c r="S293" i="49" a="1"/>
  <c r="S293" i="49" s="1"/>
  <c r="T293" i="49" s="1"/>
  <c r="S150" i="49" a="1"/>
  <c r="S150" i="49" s="1"/>
  <c r="T150" i="49" s="1"/>
  <c r="S257" i="49" a="1"/>
  <c r="S257" i="49" s="1"/>
  <c r="T257" i="49" s="1"/>
  <c r="S338" i="49" a="1"/>
  <c r="S338" i="49" s="1"/>
  <c r="T338" i="49" s="1"/>
  <c r="S184" i="49" a="1"/>
  <c r="S184" i="49" s="1"/>
  <c r="T184" i="49" s="1"/>
  <c r="S223" i="49" a="1"/>
  <c r="S263" i="49" a="1"/>
  <c r="S263" i="49" s="1"/>
  <c r="T263" i="49" s="1"/>
  <c r="S108" i="49" a="1"/>
  <c r="S101" i="49" a="1"/>
  <c r="S101" i="49" s="1"/>
  <c r="T101" i="49" s="1"/>
  <c r="S213" i="49" a="1"/>
  <c r="S213" i="49" s="1"/>
  <c r="T213" i="49" s="1"/>
  <c r="S224" i="49" a="1"/>
  <c r="S224" i="49" s="1"/>
  <c r="T224" i="49" s="1"/>
  <c r="S186" i="49" a="1"/>
  <c r="S186" i="49" s="1"/>
  <c r="T186" i="49" s="1"/>
  <c r="S299" i="49" a="1"/>
  <c r="S299" i="49" s="1"/>
  <c r="T299" i="49" s="1"/>
  <c r="S155" i="49" a="1"/>
  <c r="S155" i="49" s="1"/>
  <c r="T155" i="49" s="1"/>
  <c r="S145" i="49" a="1"/>
  <c r="S145" i="49" s="1"/>
  <c r="T145" i="49" s="1"/>
  <c r="S296" i="49" a="1"/>
  <c r="S296" i="49" s="1"/>
  <c r="T296" i="49" s="1"/>
  <c r="S112" i="49" a="1"/>
  <c r="S112" i="49" s="1"/>
  <c r="T112" i="49" s="1"/>
  <c r="S135" i="49" a="1"/>
  <c r="S135" i="49" s="1"/>
  <c r="T135" i="49" s="1"/>
  <c r="D17" i="38"/>
  <c r="S308" i="49"/>
  <c r="T308" i="49" s="1"/>
  <c r="S330" i="49"/>
  <c r="T330" i="49" s="1"/>
  <c r="S310" i="49"/>
  <c r="T310" i="49" s="1"/>
  <c r="S227" i="49"/>
  <c r="T227" i="49" s="1"/>
  <c r="S214" i="49"/>
  <c r="T214" i="49" s="1"/>
  <c r="S253" i="49"/>
  <c r="T253" i="49" s="1"/>
  <c r="S212" i="49"/>
  <c r="T212" i="49" s="1"/>
  <c r="S236" i="49"/>
  <c r="T236" i="49" s="1"/>
  <c r="S188" i="49"/>
  <c r="T188" i="49" s="1"/>
  <c r="S276" i="49"/>
  <c r="T276" i="49" s="1"/>
  <c r="S268" i="49"/>
  <c r="T268" i="49" s="1"/>
  <c r="S274" i="49"/>
  <c r="T274" i="49" s="1"/>
  <c r="S234" i="49"/>
  <c r="T234" i="49" s="1"/>
  <c r="S223" i="49"/>
  <c r="T223" i="49" s="1"/>
  <c r="S139" i="49"/>
  <c r="T139" i="49" s="1"/>
  <c r="S106" i="49"/>
  <c r="T106" i="49" s="1"/>
  <c r="S313" i="49"/>
  <c r="T313" i="49" s="1"/>
  <c r="S218" i="49"/>
  <c r="T218" i="49" s="1"/>
  <c r="S307" i="49"/>
  <c r="T307" i="49" s="1"/>
  <c r="S174" i="49"/>
  <c r="T174" i="49" s="1"/>
  <c r="S229" i="49"/>
  <c r="T229" i="49" s="1"/>
  <c r="S198" i="49"/>
  <c r="T198" i="49" s="1"/>
  <c r="S185" i="49"/>
  <c r="T185" i="49" s="1"/>
  <c r="S269" i="49"/>
  <c r="T269" i="49" s="1"/>
  <c r="S110" i="49"/>
  <c r="T110" i="49" s="1"/>
  <c r="S103" i="49"/>
  <c r="T103" i="49" s="1"/>
  <c r="S258" i="49"/>
  <c r="T258" i="49" s="1"/>
  <c r="S226" i="49"/>
  <c r="T226" i="49" s="1"/>
  <c r="S267" i="49"/>
  <c r="T267" i="49" s="1"/>
  <c r="S141" i="49"/>
  <c r="T141" i="49" s="1"/>
  <c r="S152" i="49"/>
  <c r="T152" i="49" s="1"/>
  <c r="S183" i="49"/>
  <c r="T183" i="49" s="1"/>
  <c r="S151" i="49"/>
  <c r="T151" i="49" s="1"/>
  <c r="S329" i="49"/>
  <c r="T329" i="49" s="1"/>
  <c r="S113" i="49"/>
  <c r="T113" i="49" s="1"/>
  <c r="S180" i="49"/>
  <c r="T180" i="49" s="1"/>
  <c r="S140" i="49"/>
  <c r="T140" i="49" s="1"/>
  <c r="S217" i="49"/>
  <c r="T217" i="49" s="1"/>
  <c r="S266" i="49"/>
  <c r="T266" i="49" s="1"/>
  <c r="S297" i="49"/>
  <c r="T297" i="49" s="1"/>
  <c r="S187" i="49"/>
  <c r="T187" i="49" s="1"/>
  <c r="S336" i="49"/>
  <c r="T336" i="49" s="1"/>
  <c r="S137" i="49"/>
  <c r="T137" i="49" s="1"/>
  <c r="S311" i="49"/>
  <c r="T311" i="49" s="1"/>
  <c r="S339" i="49"/>
  <c r="T339" i="49" s="1"/>
  <c r="S225" i="49"/>
  <c r="T225" i="49" s="1"/>
  <c r="S178" i="49"/>
  <c r="T178" i="49" s="1"/>
  <c r="S181" i="49"/>
  <c r="T181" i="49" s="1"/>
  <c r="S177" i="49"/>
  <c r="T177" i="49" s="1"/>
  <c r="S215" i="49"/>
  <c r="T215" i="49" s="1"/>
  <c r="S254" i="49"/>
  <c r="T254" i="49" s="1"/>
  <c r="S104" i="49"/>
  <c r="T104" i="49" s="1"/>
  <c r="S270" i="49"/>
  <c r="T270" i="49" s="1"/>
  <c r="S118" i="49"/>
  <c r="T118" i="49" s="1"/>
  <c r="S108" i="49"/>
  <c r="T108" i="49" s="1"/>
  <c r="S304" i="49"/>
  <c r="T304" i="49" s="1"/>
  <c r="S277" i="49"/>
  <c r="T277" i="49" s="1"/>
  <c r="S283" i="49"/>
  <c r="T283" i="49" s="1"/>
  <c r="S165" i="49"/>
  <c r="T165" i="49" s="1"/>
  <c r="S321" i="49"/>
  <c r="T321" i="49" s="1"/>
  <c r="S126" i="49"/>
  <c r="T126" i="49" s="1"/>
  <c r="S243" i="49"/>
  <c r="T243" i="49" s="1"/>
  <c r="S359" i="49"/>
  <c r="T359" i="49" s="1"/>
  <c r="S204" i="49"/>
  <c r="T204" i="49" s="1"/>
  <c r="S97" i="49"/>
  <c r="T97" i="49" s="1"/>
  <c r="S275" i="49"/>
  <c r="T275" i="49" s="1"/>
  <c r="B4" i="51" l="1"/>
  <c r="B5" i="51"/>
  <c r="D19" i="38"/>
  <c r="T13" i="49"/>
  <c r="CO98" i="38" l="1"/>
  <c r="CO106" i="38"/>
  <c r="CO103" i="38"/>
  <c r="CO102" i="38"/>
  <c r="CN101" i="38"/>
  <c r="CN100" i="38"/>
  <c r="CO105" i="38"/>
  <c r="CN104" i="38"/>
  <c r="CN105" i="38"/>
  <c r="CO107" i="38"/>
  <c r="CO100" i="38"/>
  <c r="CO99" i="38"/>
  <c r="CO101" i="38"/>
  <c r="CO104" i="38"/>
  <c r="CN107" i="38"/>
  <c r="CN99" i="38"/>
  <c r="CN98" i="38"/>
  <c r="CN102" i="38"/>
  <c r="CN103" i="38"/>
  <c r="CN106" i="38"/>
  <c r="IR105" i="38" l="1"/>
  <c r="IR103" i="38"/>
  <c r="IR99" i="38"/>
  <c r="IR104" i="38"/>
  <c r="IR100" i="38"/>
  <c r="IR101" i="38"/>
  <c r="IR102" i="38"/>
  <c r="IR98" i="38"/>
  <c r="IR107" i="38"/>
  <c r="IR106" i="38"/>
  <c r="E41" i="47" l="1"/>
  <c r="F41" i="47"/>
  <c r="IR206" i="38" l="1"/>
  <c r="IR209" i="38"/>
  <c r="IR210" i="38"/>
  <c r="IR211" i="38"/>
  <c r="IR208" i="38"/>
  <c r="IR212" i="38"/>
  <c r="IR214" i="38"/>
  <c r="IR213" i="38"/>
  <c r="IR207" i="38"/>
  <c r="IR147" i="38" l="1"/>
  <c r="IR177" i="38"/>
  <c r="IR180" i="38"/>
  <c r="IR181" i="38"/>
  <c r="IR151" i="38"/>
  <c r="IR183" i="38"/>
  <c r="IR155" i="38"/>
  <c r="IR184" i="38"/>
  <c r="IR178" i="38"/>
  <c r="IR179" i="38"/>
  <c r="IR176" i="38"/>
  <c r="IR149" i="38"/>
  <c r="IR152" i="38"/>
  <c r="IR153" i="38"/>
  <c r="IR182" i="38"/>
  <c r="IR154" i="38"/>
  <c r="IR150" i="38"/>
  <c r="IR148" i="38"/>
  <c r="AK122" i="38" l="1"/>
  <c r="FZ119" i="38"/>
  <c r="Y122" i="38"/>
  <c r="IP124" i="38"/>
  <c r="ED126" i="38"/>
  <c r="P126" i="38"/>
  <c r="GA122" i="38"/>
  <c r="CN120" i="38"/>
  <c r="DY118" i="38"/>
  <c r="FT124" i="38"/>
  <c r="BZ126" i="38"/>
  <c r="CH124" i="38"/>
  <c r="Z119" i="38"/>
  <c r="CR126" i="38"/>
  <c r="IC124" i="38"/>
  <c r="BN119" i="38"/>
  <c r="AZ122" i="38"/>
  <c r="HB124" i="38"/>
  <c r="DD120" i="38"/>
  <c r="AI124" i="38"/>
  <c r="CS123" i="38"/>
  <c r="HF122" i="38"/>
  <c r="AI120" i="38"/>
  <c r="BD126" i="38"/>
  <c r="CC126" i="38"/>
  <c r="IH120" i="38"/>
  <c r="BV122" i="38"/>
  <c r="BR122" i="38"/>
  <c r="HN119" i="38"/>
  <c r="CH126" i="38"/>
  <c r="EH122" i="38"/>
  <c r="GM122" i="38"/>
  <c r="EL123" i="38"/>
  <c r="HJ119" i="38"/>
  <c r="BA118" i="38"/>
  <c r="AG119" i="38"/>
  <c r="AZ121" i="38"/>
  <c r="DS126" i="38"/>
  <c r="DF120" i="38"/>
  <c r="FX122" i="38"/>
  <c r="EA120" i="38"/>
  <c r="EL122" i="38"/>
  <c r="FG120" i="38"/>
  <c r="DH120" i="38"/>
  <c r="CJ118" i="38"/>
  <c r="IM122" i="38"/>
  <c r="DT126" i="38"/>
  <c r="I120" i="38"/>
  <c r="BF119" i="38"/>
  <c r="AT120" i="38"/>
  <c r="O126" i="38"/>
  <c r="DH122" i="38"/>
  <c r="DO122" i="38"/>
  <c r="FY123" i="38"/>
  <c r="GU122" i="38"/>
  <c r="EY122" i="38"/>
  <c r="DD122" i="38"/>
  <c r="DY124" i="38"/>
  <c r="AW123" i="38"/>
  <c r="GT120" i="38"/>
  <c r="W119" i="38"/>
  <c r="BT126" i="38"/>
  <c r="M126" i="38"/>
  <c r="BE126" i="38"/>
  <c r="CI126" i="38"/>
  <c r="FA124" i="38"/>
  <c r="DX126" i="38"/>
  <c r="FQ122" i="38"/>
  <c r="GP126" i="38"/>
  <c r="N124" i="38"/>
  <c r="IJ120" i="38"/>
  <c r="EN120" i="38"/>
  <c r="T122" i="38"/>
  <c r="BJ119" i="38"/>
  <c r="HL119" i="38"/>
  <c r="AK118" i="38"/>
  <c r="HS126" i="38"/>
  <c r="CW126" i="38"/>
  <c r="CA123" i="38"/>
  <c r="W122" i="38"/>
  <c r="Q126" i="38"/>
  <c r="GS122" i="38"/>
  <c r="DM126" i="38"/>
  <c r="GD124" i="38"/>
  <c r="AH123" i="38"/>
  <c r="GI124" i="38"/>
  <c r="EP126" i="38"/>
  <c r="DY119" i="38"/>
  <c r="FZ120" i="38"/>
  <c r="FP123" i="38"/>
  <c r="FG126" i="38"/>
  <c r="FL119" i="38"/>
  <c r="CB122" i="38"/>
  <c r="DL124" i="38"/>
  <c r="IG122" i="38"/>
  <c r="GT118" i="38"/>
  <c r="EU123" i="38"/>
  <c r="GI120" i="38"/>
  <c r="GJ126" i="38"/>
  <c r="Y120" i="38"/>
  <c r="U126" i="38"/>
  <c r="EY118" i="38"/>
  <c r="HO123" i="38"/>
  <c r="GQ120" i="38"/>
  <c r="BG122" i="38"/>
  <c r="BN122" i="38"/>
  <c r="Z123" i="38"/>
  <c r="EH124" i="38"/>
  <c r="GG124" i="38"/>
  <c r="GE126" i="38"/>
  <c r="HN123" i="38"/>
  <c r="IM124" i="38"/>
  <c r="IB122" i="38"/>
  <c r="CU122" i="38"/>
  <c r="GB119" i="38"/>
  <c r="GF119" i="38"/>
  <c r="AI123" i="38"/>
  <c r="DE126" i="38"/>
  <c r="GC123" i="38"/>
  <c r="BX120" i="38"/>
  <c r="GS119" i="38"/>
  <c r="U124" i="38"/>
  <c r="BU121" i="38"/>
  <c r="S122" i="38"/>
  <c r="DC122" i="38"/>
  <c r="BH119" i="38"/>
  <c r="CG126" i="38"/>
  <c r="GF122" i="38"/>
  <c r="FA126" i="38"/>
  <c r="HF119" i="38"/>
  <c r="L119" i="38"/>
  <c r="FG121" i="38"/>
  <c r="EO126" i="38"/>
  <c r="I119" i="38"/>
  <c r="CL119" i="38"/>
  <c r="IA122" i="38"/>
  <c r="HS120" i="38"/>
  <c r="HJ122" i="38"/>
  <c r="CD126" i="38"/>
  <c r="IO123" i="38"/>
  <c r="FB121" i="38"/>
  <c r="BP121" i="38"/>
  <c r="EZ126" i="38"/>
  <c r="HU124" i="38"/>
  <c r="GJ120" i="38"/>
  <c r="DS119" i="38"/>
  <c r="GD123" i="38"/>
  <c r="BP126" i="38"/>
  <c r="IG126" i="38"/>
  <c r="AU126" i="38"/>
  <c r="DB126" i="38"/>
  <c r="GD122" i="38"/>
  <c r="HL122" i="38"/>
  <c r="EF123" i="38"/>
  <c r="HJ126" i="38"/>
  <c r="ES123" i="38"/>
  <c r="IF123" i="38"/>
  <c r="AP126" i="38"/>
  <c r="FM124" i="38"/>
  <c r="IJ124" i="38"/>
  <c r="Z124" i="38"/>
  <c r="EV124" i="38"/>
  <c r="EG123" i="38"/>
  <c r="GV124" i="38"/>
  <c r="FT122" i="38"/>
  <c r="DT119" i="38"/>
  <c r="AU122" i="38"/>
  <c r="EI123" i="38"/>
  <c r="GQ118" i="38"/>
  <c r="GO120" i="38"/>
  <c r="DP123" i="38"/>
  <c r="HW124" i="38"/>
  <c r="HN118" i="38"/>
  <c r="BZ122" i="38"/>
  <c r="DV120" i="38"/>
  <c r="HK120" i="38"/>
  <c r="EI120" i="38"/>
  <c r="FT120" i="38"/>
  <c r="BI120" i="38"/>
  <c r="BK124" i="38"/>
  <c r="DT123" i="38"/>
  <c r="EC122" i="38"/>
  <c r="CU124" i="38"/>
  <c r="BY122" i="38"/>
  <c r="GU120" i="38"/>
  <c r="FF119" i="38"/>
  <c r="FS120" i="38"/>
  <c r="CF121" i="38"/>
  <c r="HB118" i="38"/>
  <c r="DI124" i="38"/>
  <c r="FH124" i="38"/>
  <c r="CK120" i="38"/>
  <c r="W123" i="38"/>
  <c r="FM125" i="38"/>
  <c r="DZ118" i="38"/>
  <c r="HY123" i="38"/>
  <c r="EC123" i="38"/>
  <c r="CF120" i="38"/>
  <c r="DM123" i="38"/>
  <c r="GB126" i="38"/>
  <c r="FI120" i="38"/>
  <c r="FA120" i="38"/>
  <c r="BJ120" i="38"/>
  <c r="DV122" i="38"/>
  <c r="GT119" i="38"/>
  <c r="U120" i="38"/>
  <c r="ER124" i="38"/>
  <c r="CR122" i="38"/>
  <c r="AM122" i="38"/>
  <c r="DK124" i="38"/>
  <c r="GC124" i="38"/>
  <c r="IO126" i="38"/>
  <c r="Y124" i="38"/>
  <c r="EM123" i="38"/>
  <c r="DW126" i="38"/>
  <c r="IC122" i="38"/>
  <c r="FS118" i="38"/>
  <c r="CA120" i="38"/>
  <c r="EB120" i="38"/>
  <c r="DD126" i="38"/>
  <c r="HP122" i="38"/>
  <c r="EF119" i="38"/>
  <c r="HG126" i="38"/>
  <c r="G126" i="38"/>
  <c r="FJ119" i="38"/>
  <c r="FW122" i="38"/>
  <c r="FR119" i="38"/>
  <c r="FK121" i="38"/>
  <c r="CM119" i="38"/>
  <c r="FJ118" i="38"/>
  <c r="BF126" i="38"/>
  <c r="IB124" i="38"/>
  <c r="BR120" i="38"/>
  <c r="GV123" i="38"/>
  <c r="G123" i="38"/>
  <c r="FV126" i="38"/>
  <c r="HB120" i="38"/>
  <c r="HJ124" i="38"/>
  <c r="GZ120" i="38"/>
  <c r="HR122" i="38"/>
  <c r="BK122" i="38"/>
  <c r="HV122" i="38"/>
  <c r="AI121" i="38"/>
  <c r="GL119" i="38"/>
  <c r="FN126" i="38"/>
  <c r="BQ122" i="38"/>
  <c r="Q122" i="38"/>
  <c r="GL118" i="38"/>
  <c r="DG120" i="38"/>
  <c r="BU126" i="38"/>
  <c r="AE119" i="38"/>
  <c r="GX123" i="38"/>
  <c r="BZ124" i="38"/>
  <c r="FY118" i="38"/>
  <c r="FQ123" i="38"/>
  <c r="FF118" i="38"/>
  <c r="EA119" i="38"/>
  <c r="GY122" i="38"/>
  <c r="AA126" i="38"/>
  <c r="EW123" i="38"/>
  <c r="EA124" i="38"/>
  <c r="EV122" i="38"/>
  <c r="CD122" i="38"/>
  <c r="FX126" i="38"/>
  <c r="EI124" i="38"/>
  <c r="HY122" i="38"/>
  <c r="IH126" i="38"/>
  <c r="DH123" i="38"/>
  <c r="CZ123" i="38"/>
  <c r="T118" i="38"/>
  <c r="HZ118" i="38"/>
  <c r="V120" i="38"/>
  <c r="HC122" i="38"/>
  <c r="AA124" i="38"/>
  <c r="DE124" i="38"/>
  <c r="BB120" i="38"/>
  <c r="EZ124" i="38"/>
  <c r="GZ126" i="38"/>
  <c r="AT119" i="38"/>
  <c r="GZ118" i="38"/>
  <c r="DZ126" i="38"/>
  <c r="FS126" i="38"/>
  <c r="GP123" i="38"/>
  <c r="CI118" i="38"/>
  <c r="CR124" i="38"/>
  <c r="FJ124" i="38"/>
  <c r="CQ126" i="38"/>
  <c r="DM124" i="38"/>
  <c r="AB120" i="38"/>
  <c r="FE123" i="38"/>
  <c r="CO121" i="38"/>
  <c r="BK126" i="38"/>
  <c r="BN123" i="38"/>
  <c r="GP121" i="38"/>
  <c r="AT123" i="38"/>
  <c r="EN123" i="38"/>
  <c r="CJ121" i="38"/>
  <c r="IF119" i="38"/>
  <c r="ET123" i="38"/>
  <c r="HD126" i="38"/>
  <c r="BT120" i="38"/>
  <c r="AW126" i="38"/>
  <c r="BQ120" i="38"/>
  <c r="DI122" i="38"/>
  <c r="EH119" i="38"/>
  <c r="GM118" i="38"/>
  <c r="HP120" i="38"/>
  <c r="CP120" i="38"/>
  <c r="AK119" i="38"/>
  <c r="CL120" i="38"/>
  <c r="GO122" i="38"/>
  <c r="O124" i="38"/>
  <c r="GG126" i="38"/>
  <c r="T124" i="38"/>
  <c r="BR123" i="38"/>
  <c r="IE122" i="38"/>
  <c r="AQ126" i="38"/>
  <c r="GJ119" i="38"/>
  <c r="CZ119" i="38"/>
  <c r="HA122" i="38"/>
  <c r="GA123" i="38"/>
  <c r="CE119" i="38"/>
  <c r="GE120" i="38"/>
  <c r="EU122" i="38"/>
  <c r="M124" i="38"/>
  <c r="FJ122" i="38"/>
  <c r="DD119" i="38"/>
  <c r="BJ126" i="38"/>
  <c r="AP122" i="38"/>
  <c r="HW120" i="38"/>
  <c r="HE119" i="38"/>
  <c r="CJ123" i="38"/>
  <c r="IM119" i="38"/>
  <c r="M123" i="38"/>
  <c r="FV124" i="38"/>
  <c r="W120" i="38"/>
  <c r="HZ124" i="38"/>
  <c r="DT124" i="38"/>
  <c r="DK122" i="38"/>
  <c r="FI122" i="38"/>
  <c r="HG124" i="38"/>
  <c r="AY123" i="38"/>
  <c r="EE118" i="38"/>
  <c r="AX120" i="38"/>
  <c r="DQ122" i="38"/>
  <c r="J120" i="38"/>
  <c r="CJ120" i="38"/>
  <c r="BW123" i="38"/>
  <c r="ED121" i="38"/>
  <c r="IJ122" i="38"/>
  <c r="HL126" i="38"/>
  <c r="HY118" i="38"/>
  <c r="AV119" i="38"/>
  <c r="GI123" i="38"/>
  <c r="IK120" i="38"/>
  <c r="DA124" i="38"/>
  <c r="CQ120" i="38"/>
  <c r="FV122" i="38"/>
  <c r="BS123" i="38"/>
  <c r="ID123" i="38"/>
  <c r="EQ118" i="38"/>
  <c r="BT122" i="38"/>
  <c r="AW119" i="38"/>
  <c r="CH122" i="38"/>
  <c r="Z122" i="38"/>
  <c r="AL118" i="38"/>
  <c r="IH123" i="38"/>
  <c r="EF126" i="38"/>
  <c r="CP123" i="38"/>
  <c r="HI119" i="38"/>
  <c r="CT120" i="38"/>
  <c r="FG118" i="38"/>
  <c r="AS126" i="38"/>
  <c r="HH121" i="38"/>
  <c r="CK124" i="38"/>
  <c r="BK120" i="38"/>
  <c r="BV120" i="38"/>
  <c r="AO126" i="38"/>
  <c r="FW124" i="38"/>
  <c r="BJ122" i="38"/>
  <c r="CR118" i="38"/>
  <c r="GF120" i="38"/>
  <c r="HD122" i="38"/>
  <c r="CZ122" i="38"/>
  <c r="AQ120" i="38"/>
  <c r="CP119" i="38"/>
  <c r="DB120" i="38"/>
  <c r="HZ121" i="38"/>
  <c r="GR122" i="38"/>
  <c r="HH120" i="38"/>
  <c r="DX122" i="38"/>
  <c r="DA122" i="38"/>
  <c r="DN123" i="38"/>
  <c r="HW126" i="38"/>
  <c r="EL120" i="38"/>
  <c r="IK126" i="38"/>
  <c r="ES119" i="38"/>
  <c r="AF126" i="38"/>
  <c r="ED120" i="38"/>
  <c r="GK123" i="38"/>
  <c r="DU122" i="38"/>
  <c r="IC119" i="38"/>
  <c r="DJ122" i="38"/>
  <c r="EX124" i="38"/>
  <c r="AH126" i="38"/>
  <c r="AN118" i="38"/>
  <c r="GX119" i="38"/>
  <c r="DL120" i="38"/>
  <c r="GG123" i="38"/>
  <c r="EO120" i="38"/>
  <c r="DE123" i="38"/>
  <c r="BG120" i="38"/>
  <c r="BT124" i="38"/>
  <c r="FX123" i="38"/>
  <c r="CK122" i="38"/>
  <c r="AG126" i="38"/>
  <c r="EW120" i="38"/>
  <c r="FF122" i="38"/>
  <c r="BZ123" i="38"/>
  <c r="BV123" i="38"/>
  <c r="ET126" i="38"/>
  <c r="AN126" i="38"/>
  <c r="DW122" i="38"/>
  <c r="EP122" i="38"/>
  <c r="EX119" i="38"/>
  <c r="GN120" i="38"/>
  <c r="HE122" i="38"/>
  <c r="GL124" i="38"/>
  <c r="CA126" i="38"/>
  <c r="AN119" i="38"/>
  <c r="BH126" i="38"/>
  <c r="AD126" i="38"/>
  <c r="GE122" i="38"/>
  <c r="DZ120" i="38"/>
  <c r="FL124" i="38"/>
  <c r="HQ118" i="38"/>
  <c r="HT124" i="38"/>
  <c r="CY120" i="38"/>
  <c r="CL126" i="38"/>
  <c r="BY124" i="38"/>
  <c r="GK124" i="38"/>
  <c r="GF126" i="38"/>
  <c r="CQ118" i="38"/>
  <c r="V123" i="38"/>
  <c r="EV120" i="38"/>
  <c r="EU119" i="38"/>
  <c r="BM123" i="38"/>
  <c r="BU120" i="38"/>
  <c r="FE119" i="38"/>
  <c r="AH122" i="38"/>
  <c r="CC124" i="38"/>
  <c r="I123" i="38"/>
  <c r="W124" i="38"/>
  <c r="GI121" i="38"/>
  <c r="HY126" i="38"/>
  <c r="IK122" i="38"/>
  <c r="DX118" i="38"/>
  <c r="BY121" i="38"/>
  <c r="DM119" i="38"/>
  <c r="CC121" i="38"/>
  <c r="AR122" i="38"/>
  <c r="K122" i="38"/>
  <c r="GQ126" i="38"/>
  <c r="DT122" i="38"/>
  <c r="FM126" i="38"/>
  <c r="T126" i="38"/>
  <c r="IL126" i="38"/>
  <c r="GR120" i="38"/>
  <c r="HG119" i="38"/>
  <c r="II126" i="38"/>
  <c r="BB122" i="38"/>
  <c r="GH124" i="38"/>
  <c r="IN126" i="38"/>
  <c r="GT126" i="38"/>
  <c r="HF121" i="38"/>
  <c r="CK123" i="38"/>
  <c r="Y123" i="38"/>
  <c r="GM126" i="38"/>
  <c r="Q123" i="38"/>
  <c r="FD126" i="38"/>
  <c r="DC126" i="38"/>
  <c r="CX126" i="38"/>
  <c r="ER121" i="38"/>
  <c r="BL118" i="38"/>
  <c r="BQ119" i="38"/>
  <c r="AE123" i="38"/>
  <c r="GH120" i="38"/>
  <c r="FF124" i="38"/>
  <c r="IO120" i="38"/>
  <c r="FU119" i="38"/>
  <c r="DP120" i="38"/>
  <c r="X126" i="38"/>
  <c r="HB121" i="38"/>
  <c r="K120" i="38"/>
  <c r="CB126" i="38"/>
  <c r="S126" i="38"/>
  <c r="X124" i="38"/>
  <c r="ER120" i="38"/>
  <c r="ID126" i="38"/>
  <c r="CX123" i="38"/>
  <c r="HI124" i="38"/>
  <c r="ER126" i="38"/>
  <c r="FM119" i="38"/>
  <c r="CW124" i="38"/>
  <c r="HA124" i="38"/>
  <c r="HZ120" i="38"/>
  <c r="HX123" i="38"/>
  <c r="IP118" i="38"/>
  <c r="GR123" i="38"/>
  <c r="FL123" i="38"/>
  <c r="HX119" i="38"/>
  <c r="GZ119" i="38"/>
  <c r="IB126" i="38"/>
  <c r="FT126" i="38"/>
  <c r="FG123" i="38"/>
  <c r="CO124" i="38"/>
  <c r="HF120" i="38"/>
  <c r="CP124" i="38"/>
  <c r="HX120" i="38"/>
  <c r="IL122" i="38"/>
  <c r="HR126" i="38"/>
  <c r="R123" i="38"/>
  <c r="ES126" i="38"/>
  <c r="BI122" i="38"/>
  <c r="EM122" i="38"/>
  <c r="FZ123" i="38"/>
  <c r="AA123" i="38"/>
  <c r="FH126" i="38"/>
  <c r="HA126" i="38"/>
  <c r="GC120" i="38"/>
  <c r="EZ121" i="38"/>
  <c r="FR122" i="38"/>
  <c r="DX121" i="38"/>
  <c r="FX118" i="38"/>
  <c r="AC119" i="38"/>
  <c r="HB122" i="38"/>
  <c r="GN126" i="38"/>
  <c r="CO126" i="38"/>
  <c r="EB122" i="38"/>
  <c r="DF124" i="38"/>
  <c r="N120" i="38"/>
  <c r="I126" i="38"/>
  <c r="AP121" i="38"/>
  <c r="HN126" i="38"/>
  <c r="AH119" i="38"/>
  <c r="CF123" i="38"/>
  <c r="AB122" i="38"/>
  <c r="EW124" i="38"/>
  <c r="ID118" i="38"/>
  <c r="BO122" i="38"/>
  <c r="AL126" i="38"/>
  <c r="BW119" i="38"/>
  <c r="FG119" i="38"/>
  <c r="DM118" i="38"/>
  <c r="IA123" i="38"/>
  <c r="EE123" i="38"/>
  <c r="GU123" i="38"/>
  <c r="DI126" i="38"/>
  <c r="ER123" i="38"/>
  <c r="CC120" i="38"/>
  <c r="R122" i="38"/>
  <c r="EP123" i="38"/>
  <c r="DO126" i="38"/>
  <c r="FG122" i="38"/>
  <c r="HH122" i="38"/>
  <c r="EJ124" i="38"/>
  <c r="EB121" i="38"/>
  <c r="IB123" i="38"/>
  <c r="IN124" i="38"/>
  <c r="ED123" i="38"/>
  <c r="HQ119" i="38"/>
  <c r="HT126" i="38"/>
  <c r="GA124" i="38"/>
  <c r="HO124" i="38"/>
  <c r="EK124" i="38"/>
  <c r="BQ118" i="38"/>
  <c r="DL122" i="38"/>
  <c r="DN126" i="38"/>
  <c r="BN126" i="38"/>
  <c r="CQ124" i="38"/>
  <c r="IL120" i="38"/>
  <c r="EZ122" i="38"/>
  <c r="DA126" i="38"/>
  <c r="BO123" i="38"/>
  <c r="R125" i="38"/>
  <c r="DJ124" i="38"/>
  <c r="FS124" i="38"/>
  <c r="HX122" i="38"/>
  <c r="DA120" i="38"/>
  <c r="J124" i="38"/>
  <c r="CM123" i="38"/>
  <c r="CL124" i="38"/>
  <c r="II119" i="38"/>
  <c r="AT126" i="38"/>
  <c r="AJ126" i="38"/>
  <c r="CB124" i="38"/>
  <c r="HS118" i="38"/>
  <c r="ID122" i="38"/>
  <c r="HE118" i="38"/>
  <c r="BD120" i="38"/>
  <c r="HQ121" i="38"/>
  <c r="FC123" i="38"/>
  <c r="R120" i="38"/>
  <c r="FR126" i="38"/>
  <c r="CA124" i="38"/>
  <c r="DU123" i="38"/>
  <c r="GL120" i="38"/>
  <c r="GB124" i="38"/>
  <c r="AR125" i="38"/>
  <c r="HN122" i="38"/>
  <c r="HK124" i="38"/>
  <c r="BQ126" i="38"/>
  <c r="Q119" i="38"/>
  <c r="FQ120" i="38"/>
  <c r="AY122" i="38"/>
  <c r="DS122" i="38"/>
  <c r="EJ120" i="38"/>
  <c r="IE124" i="38"/>
  <c r="L120" i="38"/>
  <c r="GU126" i="38"/>
  <c r="AZ120" i="38"/>
  <c r="GY119" i="38"/>
  <c r="R126" i="38"/>
  <c r="EY120" i="38"/>
  <c r="BS119" i="38"/>
  <c r="HX124" i="38"/>
  <c r="GC126" i="38"/>
  <c r="AC120" i="38"/>
  <c r="GH123" i="38"/>
  <c r="II122" i="38"/>
  <c r="BE123" i="38"/>
  <c r="ES124" i="38"/>
  <c r="G122" i="38"/>
  <c r="GQ123" i="38"/>
  <c r="I122" i="38"/>
  <c r="AD125" i="38"/>
  <c r="CS119" i="38"/>
  <c r="BK123" i="38"/>
  <c r="CK126" i="38"/>
  <c r="AD119" i="38"/>
  <c r="AJ123" i="38"/>
  <c r="HF126" i="38"/>
  <c r="DS120" i="38"/>
  <c r="DD125" i="38"/>
  <c r="AR118" i="38"/>
  <c r="AW118" i="38"/>
  <c r="DG122" i="38"/>
  <c r="GT122" i="38"/>
  <c r="IQ126" i="38"/>
  <c r="AX126" i="38"/>
  <c r="GX121" i="38"/>
  <c r="HE123" i="38"/>
  <c r="FK122" i="38"/>
  <c r="BQ124" i="38"/>
  <c r="HP119" i="38"/>
  <c r="AK126" i="38"/>
  <c r="FF120" i="38"/>
  <c r="II124" i="38"/>
  <c r="HZ119" i="38"/>
  <c r="HB123" i="38"/>
  <c r="AR124" i="38"/>
  <c r="AR126" i="38"/>
  <c r="HV120" i="38"/>
  <c r="IE123" i="38"/>
  <c r="EW121" i="38"/>
  <c r="HG120" i="38"/>
  <c r="FF126" i="38"/>
  <c r="BW120" i="38"/>
  <c r="FR121" i="38"/>
  <c r="GK120" i="38"/>
  <c r="EA122" i="38"/>
  <c r="IF124" i="38"/>
  <c r="DV126" i="38"/>
  <c r="DM120" i="38"/>
  <c r="DQ120" i="38"/>
  <c r="DH119" i="38"/>
  <c r="CL118" i="38"/>
  <c r="CC123" i="38"/>
  <c r="GI126" i="38"/>
  <c r="BF122" i="38"/>
  <c r="AG124" i="38"/>
  <c r="CA122" i="38"/>
  <c r="BF123" i="38"/>
  <c r="EP120" i="38"/>
  <c r="CB123" i="38"/>
  <c r="FI119" i="38"/>
  <c r="J119" i="38"/>
  <c r="AZ119" i="38"/>
  <c r="CF122" i="38"/>
  <c r="FV123" i="38"/>
  <c r="HS122" i="38"/>
  <c r="BL124" i="38"/>
  <c r="HI118" i="38"/>
  <c r="AM123" i="38"/>
  <c r="EE124" i="38"/>
  <c r="Q118" i="38"/>
  <c r="CV126" i="38"/>
  <c r="FI123" i="38"/>
  <c r="IF118" i="38"/>
  <c r="IE126" i="38"/>
  <c r="BP125" i="38"/>
  <c r="BI124" i="38"/>
  <c r="BS121" i="38"/>
  <c r="AR123" i="38"/>
  <c r="GM120" i="38"/>
  <c r="GX126" i="38"/>
  <c r="EK122" i="38"/>
  <c r="FO120" i="38"/>
  <c r="FW126" i="38"/>
  <c r="CA118" i="38"/>
  <c r="DV118" i="38"/>
  <c r="ET119" i="38"/>
  <c r="FR120" i="38"/>
  <c r="EG124" i="38"/>
  <c r="AC123" i="38"/>
  <c r="CQ122" i="38"/>
  <c r="CZ124" i="38"/>
  <c r="L124" i="38"/>
  <c r="GV122" i="38"/>
  <c r="FY120" i="38"/>
  <c r="GU119" i="38"/>
  <c r="FX124" i="38"/>
  <c r="CF126" i="38"/>
  <c r="FC119" i="38"/>
  <c r="HU122" i="38"/>
  <c r="HU126" i="38"/>
  <c r="AJ119" i="38"/>
  <c r="DV124" i="38"/>
  <c r="FP120" i="38"/>
  <c r="HO120" i="38"/>
  <c r="J123" i="38"/>
  <c r="AP120" i="38"/>
  <c r="CT121" i="38"/>
  <c r="HO119" i="38"/>
  <c r="GS126" i="38"/>
  <c r="BR126" i="38"/>
  <c r="IO122" i="38"/>
  <c r="HV124" i="38"/>
  <c r="M119" i="38"/>
  <c r="BY126" i="38"/>
  <c r="CQ119" i="38"/>
  <c r="IK124" i="38"/>
  <c r="CN118" i="38"/>
  <c r="BM121" i="38"/>
  <c r="FU126" i="38"/>
  <c r="BW126" i="38"/>
  <c r="AU120" i="38"/>
  <c r="EZ123" i="38"/>
  <c r="DB123" i="38"/>
  <c r="T120" i="38"/>
  <c r="CF119" i="38"/>
  <c r="EQ122" i="38"/>
  <c r="GP122" i="38"/>
  <c r="CD120" i="38"/>
  <c r="BD123" i="38"/>
  <c r="IJ126" i="38"/>
  <c r="FB122" i="38"/>
  <c r="HQ123" i="38"/>
  <c r="IM123" i="38"/>
  <c r="GB122" i="38"/>
  <c r="Z126" i="38"/>
  <c r="HG123" i="38"/>
  <c r="P122" i="38"/>
  <c r="IN123" i="38"/>
  <c r="CY122" i="38"/>
  <c r="HK126" i="38"/>
  <c r="EM126" i="38"/>
  <c r="GH119" i="38"/>
  <c r="DO120" i="38"/>
  <c r="AI126" i="38"/>
  <c r="HM122" i="38"/>
  <c r="DB122" i="38"/>
  <c r="BV126" i="38"/>
  <c r="AE120" i="38"/>
  <c r="DR122" i="38"/>
  <c r="GW123" i="38"/>
  <c r="IP122" i="38"/>
  <c r="HD120" i="38"/>
  <c r="AT125" i="38"/>
  <c r="CP122" i="38"/>
  <c r="HF125" i="38"/>
  <c r="IE120" i="38"/>
  <c r="IQ120" i="38"/>
  <c r="N123" i="38"/>
  <c r="DZ119" i="38"/>
  <c r="L126" i="38"/>
  <c r="FA122" i="38"/>
  <c r="BE124" i="38"/>
  <c r="AU124" i="38"/>
  <c r="EU126" i="38"/>
  <c r="BZ120" i="38"/>
  <c r="CV122" i="38"/>
  <c r="GK126" i="38"/>
  <c r="CM122" i="38"/>
  <c r="DV119" i="38"/>
  <c r="DH124" i="38"/>
  <c r="AF122" i="38"/>
  <c r="DY123" i="38"/>
  <c r="HS123" i="38"/>
  <c r="FA123" i="38"/>
  <c r="CB119" i="38"/>
  <c r="FO119" i="38"/>
  <c r="AA120" i="38"/>
  <c r="CU123" i="38"/>
  <c r="GN124" i="38"/>
  <c r="DB119" i="38"/>
  <c r="AQ119" i="38"/>
  <c r="AO122" i="38"/>
  <c r="AL122" i="38"/>
  <c r="FD124" i="38"/>
  <c r="DU119" i="38"/>
  <c r="H118" i="38"/>
  <c r="CW120" i="38"/>
  <c r="AD118" i="38"/>
  <c r="K126" i="38"/>
  <c r="IP123" i="38"/>
  <c r="BO118" i="38"/>
  <c r="GQ124" i="38"/>
  <c r="IK118" i="38"/>
  <c r="AH124" i="38"/>
  <c r="BC126" i="38"/>
  <c r="BC122" i="38"/>
  <c r="DG123" i="38"/>
  <c r="CF118" i="38"/>
  <c r="DJ120" i="38"/>
  <c r="O120" i="38"/>
  <c r="FT119" i="38"/>
  <c r="ET124" i="38"/>
  <c r="FM122" i="38"/>
  <c r="CI123" i="38"/>
  <c r="AW122" i="38"/>
  <c r="IF120" i="38"/>
  <c r="GG120" i="38"/>
  <c r="FU122" i="38"/>
  <c r="S124" i="38"/>
  <c r="CG123" i="38"/>
  <c r="DT120" i="38"/>
  <c r="EG126" i="38"/>
  <c r="BU119" i="38"/>
  <c r="IC120" i="38"/>
  <c r="EB126" i="38"/>
  <c r="BH122" i="38"/>
  <c r="GO124" i="38"/>
  <c r="CR123" i="38"/>
  <c r="HT120" i="38"/>
  <c r="FH122" i="38"/>
  <c r="V125" i="38"/>
  <c r="P120" i="38"/>
  <c r="AP119" i="38"/>
  <c r="AM124" i="38"/>
  <c r="DZ124" i="38"/>
  <c r="DA123" i="38"/>
  <c r="FK126" i="38"/>
  <c r="BT119" i="38"/>
  <c r="EA126" i="38"/>
  <c r="AS119" i="38"/>
  <c r="GW120" i="38"/>
  <c r="AS124" i="38"/>
  <c r="BL126" i="38"/>
  <c r="FC122" i="38"/>
  <c r="HZ122" i="38"/>
  <c r="DU120" i="38"/>
  <c r="HN120" i="38"/>
  <c r="HZ126" i="38"/>
  <c r="AR120" i="38"/>
  <c r="CQ123" i="38"/>
  <c r="AE122" i="38"/>
  <c r="CO122" i="38"/>
  <c r="IN122" i="38"/>
  <c r="HI126" i="38"/>
  <c r="FZ126" i="38"/>
  <c r="DU118" i="38"/>
  <c r="HD118" i="38"/>
  <c r="EL119" i="38"/>
  <c r="CT122" i="38"/>
  <c r="GD119" i="38"/>
  <c r="BH120" i="38"/>
  <c r="CG122" i="38"/>
  <c r="BS124" i="38"/>
  <c r="FC124" i="38"/>
  <c r="BH123" i="38"/>
  <c r="HO118" i="38"/>
  <c r="DR120" i="38"/>
  <c r="CL122" i="38"/>
  <c r="AG120" i="38"/>
  <c r="AM126" i="38"/>
  <c r="AC122" i="38"/>
  <c r="GH126" i="38"/>
  <c r="GZ122" i="38"/>
  <c r="DG126" i="38"/>
  <c r="Y126" i="38"/>
  <c r="EN125" i="38"/>
  <c r="GI119" i="38"/>
  <c r="HO126" i="38"/>
  <c r="AV122" i="38"/>
  <c r="FO126" i="38"/>
  <c r="FZ122" i="38"/>
  <c r="GS120" i="38"/>
  <c r="GV118" i="38"/>
  <c r="CS122" i="38"/>
  <c r="AL123" i="38"/>
  <c r="EE126" i="38"/>
  <c r="HM119" i="38"/>
  <c r="GL121" i="38"/>
  <c r="GH122" i="38"/>
  <c r="FK119" i="38"/>
  <c r="BJ123" i="38"/>
  <c r="GV126" i="38"/>
  <c r="GS121" i="38"/>
  <c r="EG120" i="38"/>
  <c r="HP123" i="38"/>
  <c r="GP118" i="38"/>
  <c r="GN119" i="38"/>
  <c r="IL123" i="38"/>
  <c r="AJ122" i="38"/>
  <c r="DF119" i="38"/>
  <c r="GX124" i="38"/>
  <c r="ED119" i="38"/>
  <c r="DU126" i="38"/>
  <c r="ED124" i="38"/>
  <c r="AC124" i="38"/>
  <c r="IC126" i="38"/>
  <c r="HN121" i="38"/>
  <c r="CE126" i="38"/>
  <c r="AW120" i="38"/>
  <c r="CW122" i="38"/>
  <c r="AM118" i="38"/>
  <c r="CW123" i="38"/>
  <c r="GE124" i="38"/>
  <c r="AZ123" i="38"/>
  <c r="AF123" i="38"/>
  <c r="BC118" i="38"/>
  <c r="EK120" i="38"/>
  <c r="CW119" i="38"/>
  <c r="DL126" i="38"/>
  <c r="DY120" i="38"/>
  <c r="G120" i="38"/>
  <c r="FM120" i="38"/>
  <c r="BY120" i="38"/>
  <c r="EJ123" i="38"/>
  <c r="DN121" i="38"/>
  <c r="EB123" i="38"/>
  <c r="HA123" i="38"/>
  <c r="DD123" i="38"/>
  <c r="EB119" i="38"/>
  <c r="H126" i="38"/>
  <c r="EU120" i="38"/>
  <c r="EZ119" i="38"/>
  <c r="HW123" i="38"/>
  <c r="II120" i="38"/>
  <c r="CZ120" i="38"/>
  <c r="EW122" i="38"/>
  <c r="DL121" i="38"/>
  <c r="AT122" i="38"/>
  <c r="BX126" i="38"/>
  <c r="IM126" i="38"/>
  <c r="P119" i="38"/>
  <c r="HQ120" i="38"/>
  <c r="ET118" i="38"/>
  <c r="BO124" i="38"/>
  <c r="EE120" i="38"/>
  <c r="FB120" i="38"/>
  <c r="HM126" i="38"/>
  <c r="U118" i="38"/>
  <c r="HT121" i="38"/>
  <c r="FT123" i="38"/>
  <c r="DC124" i="38"/>
  <c r="DL123" i="38"/>
  <c r="AF124" i="38"/>
  <c r="DC120" i="38"/>
  <c r="EF122" i="38"/>
  <c r="GK118" i="38"/>
  <c r="BO120" i="38"/>
  <c r="BN124" i="38"/>
  <c r="FN122" i="38"/>
  <c r="EW126" i="38"/>
  <c r="EH121" i="38"/>
  <c r="DZ123" i="38"/>
  <c r="DP126" i="38"/>
  <c r="HQ126" i="38"/>
  <c r="HW119" i="38"/>
  <c r="ID124" i="38"/>
  <c r="EF118" i="38"/>
  <c r="HE126" i="38"/>
  <c r="AO120" i="38"/>
  <c r="HP126" i="38"/>
  <c r="GB123" i="38"/>
  <c r="AI122" i="38"/>
  <c r="HT119" i="38"/>
  <c r="DS118" i="38"/>
  <c r="L123" i="38"/>
  <c r="CN122" i="38"/>
  <c r="N122" i="38"/>
  <c r="DS124" i="38"/>
  <c r="AQ123" i="38"/>
  <c r="HG125" i="38"/>
  <c r="AO121" i="38"/>
  <c r="DV123" i="38"/>
  <c r="DF126" i="38"/>
  <c r="AN122" i="38"/>
  <c r="EI122" i="38"/>
  <c r="EK123" i="38"/>
  <c r="AD122" i="38"/>
  <c r="HI123" i="38"/>
  <c r="CV120" i="38"/>
  <c r="CS120" i="38"/>
  <c r="HV119" i="38"/>
  <c r="AC118" i="38"/>
  <c r="BZ119" i="38"/>
  <c r="M120" i="38"/>
  <c r="HV126" i="38"/>
  <c r="CN124" i="38"/>
  <c r="II118" i="38"/>
  <c r="BP122" i="38"/>
  <c r="FR123" i="38"/>
  <c r="FW123" i="38"/>
  <c r="AK124" i="38"/>
  <c r="HC120" i="38"/>
  <c r="EX122" i="38"/>
  <c r="ET122" i="38"/>
  <c r="CV123" i="38"/>
  <c r="CW121" i="38"/>
  <c r="EQ124" i="38"/>
  <c r="BI123" i="38"/>
  <c r="FH118" i="38"/>
  <c r="CE124" i="38"/>
  <c r="IH118" i="38"/>
  <c r="IJ118" i="38"/>
  <c r="HC126" i="38"/>
  <c r="W126" i="38"/>
  <c r="HT118" i="38"/>
  <c r="GR126" i="38"/>
  <c r="U122" i="38"/>
  <c r="AX124" i="38"/>
  <c r="CG119" i="38"/>
  <c r="CO120" i="38"/>
  <c r="FR118" i="38"/>
  <c r="CB125" i="38"/>
  <c r="X123" i="38"/>
  <c r="EL121" i="38"/>
  <c r="FH123" i="38"/>
  <c r="BH125" i="38"/>
  <c r="FH120" i="38"/>
  <c r="AZ118" i="38"/>
  <c r="HY120" i="38"/>
  <c r="IQ119" i="38"/>
  <c r="I124" i="38"/>
  <c r="GJ123" i="38"/>
  <c r="DC123" i="38"/>
  <c r="HU120" i="38"/>
  <c r="K119" i="38"/>
  <c r="ID119" i="38"/>
  <c r="BP119" i="38"/>
  <c r="AQ122" i="38"/>
  <c r="AJ120" i="38"/>
  <c r="HJ123" i="38"/>
  <c r="EI121" i="38"/>
  <c r="EC119" i="38"/>
  <c r="BG124" i="38"/>
  <c r="BY119" i="38"/>
  <c r="CM120" i="38"/>
  <c r="IG121" i="38"/>
  <c r="AV126" i="38"/>
  <c r="EW118" i="38"/>
  <c r="CX125" i="38"/>
  <c r="IO124" i="38"/>
  <c r="GU124" i="38"/>
  <c r="HR123" i="38"/>
  <c r="CN119" i="38"/>
  <c r="GM123" i="38"/>
  <c r="FS123" i="38"/>
  <c r="BX125" i="38"/>
  <c r="EX120" i="38"/>
  <c r="GL126" i="38"/>
  <c r="CZ125" i="38"/>
  <c r="P125" i="38"/>
  <c r="BL123" i="38"/>
  <c r="CB120" i="38"/>
  <c r="FW120" i="38"/>
  <c r="N118" i="38"/>
  <c r="N121" i="38"/>
  <c r="HI120" i="38"/>
  <c r="BZ118" i="38"/>
  <c r="N125" i="38"/>
  <c r="IE119" i="38"/>
  <c r="V126" i="38"/>
  <c r="HF124" i="38"/>
  <c r="HV125" i="38"/>
  <c r="GP120" i="38"/>
  <c r="FQ124" i="38"/>
  <c r="P121" i="38"/>
  <c r="FI118" i="38"/>
  <c r="DN124" i="38"/>
  <c r="EO124" i="38"/>
  <c r="HH126" i="38"/>
  <c r="IF126" i="38"/>
  <c r="GV119" i="38"/>
  <c r="BE120" i="38"/>
  <c r="EM124" i="38"/>
  <c r="GS123" i="38"/>
  <c r="BG126" i="38"/>
  <c r="FJ125" i="38"/>
  <c r="IM121" i="38"/>
  <c r="FE126" i="38"/>
  <c r="IP126" i="38"/>
  <c r="AY119" i="38"/>
  <c r="GQ121" i="38"/>
  <c r="EC118" i="38"/>
  <c r="DT118" i="38"/>
  <c r="CY119" i="38"/>
  <c r="GT123" i="38"/>
  <c r="HW118" i="38"/>
  <c r="AF118" i="38"/>
  <c r="FZ125" i="38"/>
  <c r="GB120" i="38"/>
  <c r="CD118" i="38"/>
  <c r="ES121" i="38"/>
  <c r="AS121" i="38"/>
  <c r="BJ118" i="38"/>
  <c r="CV124" i="38"/>
  <c r="DI118" i="38"/>
  <c r="EH120" i="38"/>
  <c r="CA125" i="38"/>
  <c r="HH119" i="38"/>
  <c r="HY119" i="38"/>
  <c r="DJ126" i="38"/>
  <c r="EY123" i="38"/>
  <c r="EC124" i="38"/>
  <c r="IE125" i="38"/>
  <c r="Q125" i="38"/>
  <c r="FO124" i="38"/>
  <c r="H124" i="38"/>
  <c r="FL122" i="38"/>
  <c r="ET120" i="38"/>
  <c r="AL124" i="38"/>
  <c r="GF124" i="38"/>
  <c r="BA126" i="38"/>
  <c r="FU120" i="38"/>
  <c r="DX119" i="38"/>
  <c r="CH125" i="38"/>
  <c r="DG125" i="38"/>
  <c r="BV121" i="38"/>
  <c r="HF123" i="38"/>
  <c r="AA121" i="38"/>
  <c r="BM120" i="38"/>
  <c r="IC125" i="38"/>
  <c r="GX122" i="38"/>
  <c r="DC118" i="38"/>
  <c r="AB123" i="38"/>
  <c r="FN120" i="38"/>
  <c r="CW118" i="38"/>
  <c r="Q124" i="38"/>
  <c r="DQ125" i="38"/>
  <c r="FQ126" i="38"/>
  <c r="V124" i="38"/>
  <c r="DW121" i="38"/>
  <c r="BW122" i="38"/>
  <c r="CY118" i="38"/>
  <c r="T119" i="38"/>
  <c r="CU120" i="38"/>
  <c r="AS118" i="38"/>
  <c r="DE118" i="38"/>
  <c r="GM119" i="38"/>
  <c r="CD124" i="38"/>
  <c r="EY126" i="38"/>
  <c r="CJ122" i="38"/>
  <c r="BO121" i="38"/>
  <c r="BE122" i="38"/>
  <c r="HC124" i="38"/>
  <c r="HD123" i="38"/>
  <c r="BC123" i="38"/>
  <c r="EC120" i="38"/>
  <c r="AY126" i="38"/>
  <c r="HZ123" i="38"/>
  <c r="IA124" i="38"/>
  <c r="CP126" i="38"/>
  <c r="FS125" i="38"/>
  <c r="CU118" i="38"/>
  <c r="CO123" i="38"/>
  <c r="DB121" i="38"/>
  <c r="CB118" i="38"/>
  <c r="EB118" i="38"/>
  <c r="AV125" i="38"/>
  <c r="FV119" i="38"/>
  <c r="GK121" i="38"/>
  <c r="GE119" i="38"/>
  <c r="BA122" i="38"/>
  <c r="FK120" i="38"/>
  <c r="HL121" i="38"/>
  <c r="DR118" i="38"/>
  <c r="BW118" i="38"/>
  <c r="BF124" i="38"/>
  <c r="DS121" i="38"/>
  <c r="X122" i="38"/>
  <c r="DA125" i="38"/>
  <c r="DW120" i="38"/>
  <c r="FB126" i="38"/>
  <c r="DO125" i="38"/>
  <c r="EE122" i="38"/>
  <c r="HC123" i="38"/>
  <c r="I125" i="38"/>
  <c r="FX120" i="38"/>
  <c r="IM118" i="38"/>
  <c r="HA125" i="38"/>
  <c r="DA119" i="38"/>
  <c r="U123" i="38"/>
  <c r="AT121" i="38"/>
  <c r="AY124" i="38"/>
  <c r="IH119" i="38"/>
  <c r="R119" i="38"/>
  <c r="EP124" i="38"/>
  <c r="Y119" i="38"/>
  <c r="BG119" i="38"/>
  <c r="GA120" i="38"/>
  <c r="HR125" i="38"/>
  <c r="EJ119" i="38"/>
  <c r="EO122" i="38"/>
  <c r="Q121" i="38"/>
  <c r="IM120" i="38"/>
  <c r="HD125" i="38"/>
  <c r="J122" i="38"/>
  <c r="CE122" i="38"/>
  <c r="BL125" i="38"/>
  <c r="BB126" i="38"/>
  <c r="DW124" i="38"/>
  <c r="EA118" i="38"/>
  <c r="BR121" i="38"/>
  <c r="HI122" i="38"/>
  <c r="GJ118" i="38"/>
  <c r="GS124" i="38"/>
  <c r="CC122" i="38"/>
  <c r="BI119" i="38"/>
  <c r="EK125" i="38"/>
  <c r="HR124" i="38"/>
  <c r="CO118" i="38"/>
  <c r="CN125" i="38"/>
  <c r="DI125" i="38"/>
  <c r="BG121" i="38"/>
  <c r="EN124" i="38"/>
  <c r="FC125" i="38"/>
  <c r="AL120" i="38"/>
  <c r="AZ126" i="38"/>
  <c r="FE118" i="38"/>
  <c r="BD119" i="38"/>
  <c r="IK121" i="38"/>
  <c r="HE124" i="38"/>
  <c r="EF124" i="38"/>
  <c r="AJ125" i="38"/>
  <c r="HM124" i="38"/>
  <c r="FZ118" i="38"/>
  <c r="IN120" i="38"/>
  <c r="GN121" i="38"/>
  <c r="BN125" i="38"/>
  <c r="CN126" i="38"/>
  <c r="EY124" i="38"/>
  <c r="HO121" i="38"/>
  <c r="ER122" i="38"/>
  <c r="FX121" i="38"/>
  <c r="IP121" i="38"/>
  <c r="BV124" i="38"/>
  <c r="DD124" i="38"/>
  <c r="BG123" i="38"/>
  <c r="CH120" i="38"/>
  <c r="FA121" i="38"/>
  <c r="CE120" i="38"/>
  <c r="AM125" i="38"/>
  <c r="R121" i="38"/>
  <c r="AO123" i="38"/>
  <c r="DR119" i="38"/>
  <c r="CJ126" i="38"/>
  <c r="EP119" i="38"/>
  <c r="AB119" i="38"/>
  <c r="FP121" i="38"/>
  <c r="AQ125" i="38"/>
  <c r="AM120" i="38"/>
  <c r="GE118" i="38"/>
  <c r="BH124" i="38"/>
  <c r="AQ124" i="38"/>
  <c r="EV118" i="38"/>
  <c r="FP124" i="38"/>
  <c r="FA119" i="38"/>
  <c r="GC122" i="38"/>
  <c r="AA122" i="38"/>
  <c r="CR119" i="38"/>
  <c r="CN123" i="38"/>
  <c r="AJ124" i="38"/>
  <c r="GX120" i="38"/>
  <c r="HJ118" i="38"/>
  <c r="FE125" i="38"/>
  <c r="BO119" i="38"/>
  <c r="CU119" i="38"/>
  <c r="AE121" i="38"/>
  <c r="DH121" i="38"/>
  <c r="HM123" i="38"/>
  <c r="GX118" i="38"/>
  <c r="EV121" i="38"/>
  <c r="BI121" i="38"/>
  <c r="FY119" i="38"/>
  <c r="K125" i="38"/>
  <c r="GM124" i="38"/>
  <c r="CV119" i="38"/>
  <c r="BB124" i="38"/>
  <c r="AK120" i="38"/>
  <c r="DN120" i="38"/>
  <c r="CR121" i="38"/>
  <c r="AG121" i="38"/>
  <c r="U119" i="38"/>
  <c r="EJ125" i="38"/>
  <c r="BS120" i="38"/>
  <c r="DT121" i="38"/>
  <c r="DD118" i="38"/>
  <c r="HD121" i="38"/>
  <c r="DH126" i="38"/>
  <c r="CI120" i="38"/>
  <c r="AJ118" i="38"/>
  <c r="GE125" i="38"/>
  <c r="AI118" i="38"/>
  <c r="EI126" i="38"/>
  <c r="M118" i="38"/>
  <c r="EX118" i="38"/>
  <c r="DK125" i="38"/>
  <c r="GE123" i="38"/>
  <c r="FD120" i="38"/>
  <c r="EL126" i="38"/>
  <c r="HR119" i="38"/>
  <c r="EQ126" i="38"/>
  <c r="AD120" i="38"/>
  <c r="BV119" i="38"/>
  <c r="GW122" i="38"/>
  <c r="DY122" i="38"/>
  <c r="BM126" i="38"/>
  <c r="FW118" i="38"/>
  <c r="BS118" i="38"/>
  <c r="EQ125" i="38"/>
  <c r="HA121" i="38"/>
  <c r="FM123" i="38"/>
  <c r="AV120" i="38"/>
  <c r="BT121" i="38"/>
  <c r="FO118" i="38"/>
  <c r="CT118" i="38"/>
  <c r="G125" i="38"/>
  <c r="BJ121" i="38"/>
  <c r="HK119" i="38"/>
  <c r="BM122" i="38"/>
  <c r="FO123" i="38"/>
  <c r="BU123" i="38"/>
  <c r="CX119" i="38"/>
  <c r="DE122" i="38"/>
  <c r="DW118" i="38"/>
  <c r="IN125" i="38"/>
  <c r="CQ121" i="38"/>
  <c r="J126" i="38"/>
  <c r="L125" i="38"/>
  <c r="DZ125" i="38"/>
  <c r="CT119" i="38"/>
  <c r="BL122" i="38"/>
  <c r="EV126" i="38"/>
  <c r="IQ122" i="38"/>
  <c r="FR125" i="38"/>
  <c r="HV123" i="38"/>
  <c r="HY125" i="38"/>
  <c r="GK122" i="38"/>
  <c r="GK119" i="38"/>
  <c r="AG125" i="38"/>
  <c r="HB125" i="38"/>
  <c r="HT122" i="38"/>
  <c r="AA119" i="38"/>
  <c r="GG119" i="38"/>
  <c r="HX126" i="38"/>
  <c r="AL119" i="38"/>
  <c r="FB119" i="38"/>
  <c r="IB121" i="38"/>
  <c r="IJ121" i="38"/>
  <c r="AX123" i="38"/>
  <c r="BD118" i="38"/>
  <c r="FH121" i="38"/>
  <c r="FC126" i="38"/>
  <c r="BL120" i="38"/>
  <c r="BZ121" i="38"/>
  <c r="HQ125" i="38"/>
  <c r="CX122" i="38"/>
  <c r="EK119" i="38"/>
  <c r="DX125" i="38"/>
  <c r="EU125" i="38"/>
  <c r="CC125" i="38"/>
  <c r="BK125" i="38"/>
  <c r="IO118" i="38"/>
  <c r="GR124" i="38"/>
  <c r="FO121" i="38"/>
  <c r="EG119" i="38"/>
  <c r="FX125" i="38"/>
  <c r="DN119" i="38"/>
  <c r="IE118" i="38"/>
  <c r="EJ126" i="38"/>
  <c r="S120" i="38"/>
  <c r="HQ122" i="38"/>
  <c r="IM125" i="38"/>
  <c r="Z118" i="38"/>
  <c r="DI120" i="38"/>
  <c r="CC118" i="38"/>
  <c r="FY122" i="38"/>
  <c r="BU122" i="38"/>
  <c r="FS121" i="38"/>
  <c r="AN124" i="38"/>
  <c r="FY124" i="38"/>
  <c r="FB124" i="38"/>
  <c r="O123" i="38"/>
  <c r="HU125" i="38"/>
  <c r="J118" i="38"/>
  <c r="DP122" i="38"/>
  <c r="DQ124" i="38"/>
  <c r="EM120" i="38"/>
  <c r="FT121" i="38"/>
  <c r="N126" i="38"/>
  <c r="AW124" i="38"/>
  <c r="DX124" i="38"/>
  <c r="DO123" i="38"/>
  <c r="EX123" i="38"/>
  <c r="CY124" i="38"/>
  <c r="FY126" i="38"/>
  <c r="BC120" i="38"/>
  <c r="GF123" i="38"/>
  <c r="AU123" i="38"/>
  <c r="AF121" i="38"/>
  <c r="EK126" i="38"/>
  <c r="AP118" i="38"/>
  <c r="FN124" i="38"/>
  <c r="CH123" i="38"/>
  <c r="GI122" i="38"/>
  <c r="BX119" i="38"/>
  <c r="CI125" i="38"/>
  <c r="HK123" i="38"/>
  <c r="FE122" i="38"/>
  <c r="GN122" i="38"/>
  <c r="BX124" i="38"/>
  <c r="II123" i="38"/>
  <c r="HN124" i="38"/>
  <c r="DY126" i="38"/>
  <c r="GG118" i="38"/>
  <c r="Z120" i="38"/>
  <c r="FV120" i="38"/>
  <c r="HC119" i="38"/>
  <c r="BY123" i="38"/>
  <c r="DX123" i="38"/>
  <c r="EO123" i="38"/>
  <c r="BJ124" i="38"/>
  <c r="HW122" i="38"/>
  <c r="IG119" i="38"/>
  <c r="AZ124" i="38"/>
  <c r="BX122" i="38"/>
  <c r="DM122" i="38"/>
  <c r="AV123" i="38"/>
  <c r="IH121" i="38"/>
  <c r="EI118" i="38"/>
  <c r="CC119" i="38"/>
  <c r="FN119" i="38"/>
  <c r="M121" i="38"/>
  <c r="CS126" i="38"/>
  <c r="CA119" i="38"/>
  <c r="CJ119" i="38"/>
  <c r="CH121" i="38"/>
  <c r="BI125" i="38"/>
  <c r="O122" i="38"/>
  <c r="FK118" i="38"/>
  <c r="IQ124" i="38"/>
  <c r="DG124" i="38"/>
  <c r="AB121" i="38"/>
  <c r="IO125" i="38"/>
  <c r="CT126" i="38"/>
  <c r="EW125" i="38"/>
  <c r="GZ123" i="38"/>
  <c r="EI119" i="38"/>
  <c r="CG121" i="38"/>
  <c r="DR126" i="38"/>
  <c r="BD122" i="38"/>
  <c r="FA118" i="38"/>
  <c r="IF122" i="38"/>
  <c r="V121" i="38"/>
  <c r="HE120" i="38"/>
  <c r="BO125" i="38"/>
  <c r="CU121" i="38"/>
  <c r="HM125" i="38"/>
  <c r="AH121" i="38"/>
  <c r="II125" i="38"/>
  <c r="GT124" i="38"/>
  <c r="GE121" i="38"/>
  <c r="BX123" i="38"/>
  <c r="DO118" i="38"/>
  <c r="CK118" i="38"/>
  <c r="IA118" i="38"/>
  <c r="HU121" i="38"/>
  <c r="Q120" i="38"/>
  <c r="FS122" i="38"/>
  <c r="GY125" i="38"/>
  <c r="CO119" i="38"/>
  <c r="CT123" i="38"/>
  <c r="FG124" i="38"/>
  <c r="AF120" i="38"/>
  <c r="GY120" i="38"/>
  <c r="DL118" i="38"/>
  <c r="S119" i="38"/>
  <c r="HH124" i="38"/>
  <c r="IA120" i="38"/>
  <c r="FQ121" i="38"/>
  <c r="S121" i="38"/>
  <c r="HR120" i="38"/>
  <c r="HP121" i="38"/>
  <c r="AO124" i="38"/>
  <c r="CF124" i="38"/>
  <c r="CR120" i="38"/>
  <c r="EX125" i="38"/>
  <c r="EO118" i="38"/>
  <c r="FH119" i="38"/>
  <c r="CE123" i="38"/>
  <c r="S125" i="38"/>
  <c r="BK121" i="38"/>
  <c r="CN121" i="38"/>
  <c r="FC121" i="38"/>
  <c r="AH118" i="38"/>
  <c r="DX120" i="38"/>
  <c r="BM119" i="38"/>
  <c r="EA121" i="38"/>
  <c r="IQ118" i="38"/>
  <c r="CX120" i="38"/>
  <c r="FD125" i="38"/>
  <c r="HP124" i="38"/>
  <c r="BE118" i="38"/>
  <c r="FW125" i="38"/>
  <c r="H121" i="38"/>
  <c r="W118" i="38"/>
  <c r="T125" i="38"/>
  <c r="HO125" i="38"/>
  <c r="FA125" i="38"/>
  <c r="AS120" i="38"/>
  <c r="CS124" i="38"/>
  <c r="HL124" i="38"/>
  <c r="BM118" i="38"/>
  <c r="ED122" i="38"/>
  <c r="BI126" i="38"/>
  <c r="EU118" i="38"/>
  <c r="AD124" i="38"/>
  <c r="FE124" i="38"/>
  <c r="GW119" i="38"/>
  <c r="HG122" i="38"/>
  <c r="DF118" i="38"/>
  <c r="Y125" i="38"/>
  <c r="GR119" i="38"/>
  <c r="IK125" i="38"/>
  <c r="DI123" i="38"/>
  <c r="K123" i="38"/>
  <c r="AH125" i="38"/>
  <c r="DI119" i="38"/>
  <c r="EE119" i="38"/>
  <c r="IJ123" i="38"/>
  <c r="DG118" i="38"/>
  <c r="FI125" i="38"/>
  <c r="CU125" i="38"/>
  <c r="EA123" i="38"/>
  <c r="IL118" i="38"/>
  <c r="CW125" i="38"/>
  <c r="DK120" i="38"/>
  <c r="GC118" i="38"/>
  <c r="GR118" i="38"/>
  <c r="HL120" i="38"/>
  <c r="IA126" i="38"/>
  <c r="BO126" i="38"/>
  <c r="EY119" i="38"/>
  <c r="AM119" i="38"/>
  <c r="GA119" i="38"/>
  <c r="GW121" i="38"/>
  <c r="GY121" i="38"/>
  <c r="IK123" i="38"/>
  <c r="CX121" i="38"/>
  <c r="GR125" i="38"/>
  <c r="IL125" i="38"/>
  <c r="AC126" i="38"/>
  <c r="AX122" i="38"/>
  <c r="CI122" i="38"/>
  <c r="BS126" i="38"/>
  <c r="BR124" i="38"/>
  <c r="EN126" i="38"/>
  <c r="FP126" i="38"/>
  <c r="DU121" i="38"/>
  <c r="ES122" i="38"/>
  <c r="DN122" i="38"/>
  <c r="DJ125" i="38"/>
  <c r="DR125" i="38"/>
  <c r="FC118" i="38"/>
  <c r="DK118" i="38"/>
  <c r="AQ118" i="38"/>
  <c r="DG119" i="38"/>
  <c r="AE126" i="38"/>
  <c r="FH125" i="38"/>
  <c r="AB118" i="38"/>
  <c r="DD121" i="38"/>
  <c r="AI119" i="38"/>
  <c r="DS123" i="38"/>
  <c r="R118" i="38"/>
  <c r="EJ118" i="38"/>
  <c r="AU118" i="38"/>
  <c r="GA125" i="38"/>
  <c r="ES118" i="38"/>
  <c r="GN123" i="38"/>
  <c r="HO122" i="38"/>
  <c r="ET121" i="38"/>
  <c r="EN119" i="38"/>
  <c r="EO119" i="38"/>
  <c r="GJ124" i="38"/>
  <c r="AV121" i="38"/>
  <c r="P124" i="38"/>
  <c r="EI125" i="38"/>
  <c r="HJ125" i="38"/>
  <c r="GQ125" i="38"/>
  <c r="GT125" i="38"/>
  <c r="DQ119" i="38"/>
  <c r="BA123" i="38"/>
  <c r="GB125" i="38"/>
  <c r="HR118" i="38"/>
  <c r="H122" i="38"/>
  <c r="DP124" i="38"/>
  <c r="J121" i="38"/>
  <c r="EM121" i="38"/>
  <c r="ES120" i="38"/>
  <c r="FF125" i="38"/>
  <c r="Y121" i="38"/>
  <c r="AN123" i="38"/>
  <c r="DR123" i="38"/>
  <c r="L121" i="38"/>
  <c r="GF121" i="38"/>
  <c r="GI118" i="38"/>
  <c r="AZ125" i="38"/>
  <c r="IG125" i="38"/>
  <c r="DJ119" i="38"/>
  <c r="EL125" i="38"/>
  <c r="ID121" i="38"/>
  <c r="AL121" i="38"/>
  <c r="BD124" i="38"/>
  <c r="FW119" i="38"/>
  <c r="AX121" i="38"/>
  <c r="GF118" i="38"/>
  <c r="BA119" i="38"/>
  <c r="H123" i="38"/>
  <c r="GA118" i="38"/>
  <c r="DJ118" i="38"/>
  <c r="HR121" i="38"/>
  <c r="X120" i="38"/>
  <c r="HD124" i="38"/>
  <c r="DQ123" i="38"/>
  <c r="EQ120" i="38"/>
  <c r="HP118" i="38"/>
  <c r="CD123" i="38"/>
  <c r="DH125" i="38"/>
  <c r="CY123" i="38"/>
  <c r="HU119" i="38"/>
  <c r="HY121" i="38"/>
  <c r="M125" i="38"/>
  <c r="K118" i="38"/>
  <c r="GO118" i="38"/>
  <c r="AN125" i="38"/>
  <c r="T123" i="38"/>
  <c r="GW126" i="38"/>
  <c r="DS125" i="38"/>
  <c r="GD121" i="38"/>
  <c r="GO126" i="38"/>
  <c r="IA121" i="38"/>
  <c r="CU126" i="38"/>
  <c r="DJ123" i="38"/>
  <c r="FL118" i="38"/>
  <c r="U125" i="38"/>
  <c r="O121" i="38"/>
  <c r="DM125" i="38"/>
  <c r="GY124" i="38"/>
  <c r="R124" i="38"/>
  <c r="CV125" i="38"/>
  <c r="BT123" i="38"/>
  <c r="CX118" i="38"/>
  <c r="BH121" i="38"/>
  <c r="IF121" i="38"/>
  <c r="BQ123" i="38"/>
  <c r="DY125" i="38"/>
  <c r="FD119" i="38"/>
  <c r="IO121" i="38"/>
  <c r="HK122" i="38"/>
  <c r="IO119" i="38"/>
  <c r="GW124" i="38"/>
  <c r="GD126" i="38"/>
  <c r="IQ125" i="38"/>
  <c r="BD125" i="38"/>
  <c r="IB118" i="38"/>
  <c r="FJ126" i="38"/>
  <c r="BH118" i="38"/>
  <c r="GH121" i="38"/>
  <c r="GG121" i="38"/>
  <c r="HS119" i="38"/>
  <c r="FL120" i="38"/>
  <c r="IL119" i="38"/>
  <c r="GB118" i="38"/>
  <c r="Z121" i="38"/>
  <c r="EE125" i="38"/>
  <c r="EH123" i="38"/>
  <c r="IH124" i="38"/>
  <c r="DG121" i="38"/>
  <c r="HK121" i="38"/>
  <c r="DB118" i="38"/>
  <c r="CT124" i="38"/>
  <c r="DR124" i="38"/>
  <c r="DJ121" i="38"/>
  <c r="AG122" i="38"/>
  <c r="DL125" i="38"/>
  <c r="II121" i="38"/>
  <c r="AA118" i="38"/>
  <c r="AV124" i="38"/>
  <c r="FO122" i="38"/>
  <c r="GV125" i="38"/>
  <c r="DC119" i="38"/>
  <c r="FI126" i="38"/>
  <c r="AX119" i="38"/>
  <c r="AS122" i="38"/>
  <c r="ES125" i="38"/>
  <c r="AS123" i="38"/>
  <c r="GN125" i="38"/>
  <c r="DE119" i="38"/>
  <c r="BS122" i="38"/>
  <c r="FL126" i="38"/>
  <c r="HW121" i="38"/>
  <c r="DQ118" i="38"/>
  <c r="EX126" i="38"/>
  <c r="S118" i="38"/>
  <c r="AQ121" i="38"/>
  <c r="EH118" i="38"/>
  <c r="H119" i="38"/>
  <c r="CZ121" i="38"/>
  <c r="BY118" i="38"/>
  <c r="FV118" i="38"/>
  <c r="FM118" i="38"/>
  <c r="BF118" i="38"/>
  <c r="FU124" i="38"/>
  <c r="CA121" i="38"/>
  <c r="IA119" i="38"/>
  <c r="CD119" i="38"/>
  <c r="AN120" i="38"/>
  <c r="IJ125" i="38"/>
  <c r="L118" i="38"/>
  <c r="CH119" i="38"/>
  <c r="BL119" i="38"/>
  <c r="V119" i="38"/>
  <c r="IB120" i="38"/>
  <c r="AE124" i="38"/>
  <c r="G118" i="38"/>
  <c r="GO121" i="38"/>
  <c r="EM125" i="38"/>
  <c r="GD120" i="38"/>
  <c r="EM119" i="38"/>
  <c r="GP125" i="38"/>
  <c r="EP125" i="38"/>
  <c r="DP119" i="38"/>
  <c r="EN121" i="38"/>
  <c r="DZ122" i="38"/>
  <c r="IC121" i="38"/>
  <c r="BB119" i="38"/>
  <c r="HH118" i="38"/>
  <c r="AO125" i="38"/>
  <c r="GL122" i="38"/>
  <c r="BD121" i="38"/>
  <c r="BP118" i="38"/>
  <c r="BG125" i="38"/>
  <c r="CZ126" i="38"/>
  <c r="CM124" i="38"/>
  <c r="FZ121" i="38"/>
  <c r="M122" i="38"/>
  <c r="EF125" i="38"/>
  <c r="BM125" i="38"/>
  <c r="DU124" i="38"/>
  <c r="DW125" i="38"/>
  <c r="HA119" i="38"/>
  <c r="FU125" i="38"/>
  <c r="BA121" i="38"/>
  <c r="ER118" i="38"/>
  <c r="FN121" i="38"/>
  <c r="HL118" i="38"/>
  <c r="GA126" i="38"/>
  <c r="DR121" i="38"/>
  <c r="HJ121" i="38"/>
  <c r="AK123" i="38"/>
  <c r="FU123" i="38"/>
  <c r="EP118" i="38"/>
  <c r="GG125" i="38"/>
  <c r="EF120" i="38"/>
  <c r="AP125" i="38"/>
  <c r="GP119" i="38"/>
  <c r="IP120" i="38"/>
  <c r="CI124" i="38"/>
  <c r="HV121" i="38"/>
  <c r="GO125" i="38"/>
  <c r="GF125" i="38"/>
  <c r="ID120" i="38"/>
  <c r="IG123" i="38"/>
  <c r="IE121" i="38"/>
  <c r="ED125" i="38"/>
  <c r="U121" i="38"/>
  <c r="EE121" i="38"/>
  <c r="CS121" i="38"/>
  <c r="CG118" i="38"/>
  <c r="P118" i="38"/>
  <c r="EV119" i="38"/>
  <c r="AB125" i="38"/>
  <c r="EC125" i="38"/>
  <c r="BC119" i="38"/>
  <c r="GL123" i="38"/>
  <c r="HB126" i="38"/>
  <c r="CE118" i="38"/>
  <c r="BW121" i="38"/>
  <c r="CX124" i="38"/>
  <c r="CH118" i="38"/>
  <c r="GO123" i="38"/>
  <c r="BF125" i="38"/>
  <c r="FB125" i="38"/>
  <c r="CD121" i="38"/>
  <c r="AP124" i="38"/>
  <c r="FB118" i="38"/>
  <c r="GV120" i="38"/>
  <c r="GJ122" i="38"/>
  <c r="GS118" i="38"/>
  <c r="FR124" i="38"/>
  <c r="L122" i="38"/>
  <c r="AW125" i="38"/>
  <c r="DB124" i="38"/>
  <c r="FX119" i="38"/>
  <c r="FQ119" i="38"/>
  <c r="EZ118" i="38"/>
  <c r="G119" i="38"/>
  <c r="CJ124" i="38"/>
  <c r="EF121" i="38"/>
  <c r="FE121" i="38"/>
  <c r="IB119" i="38"/>
  <c r="HM118" i="38"/>
  <c r="FE120" i="38"/>
  <c r="AA125" i="38"/>
  <c r="AY121" i="38"/>
  <c r="BR118" i="38"/>
  <c r="GU121" i="38"/>
  <c r="FS119" i="38"/>
  <c r="BT118" i="38"/>
  <c r="AY118" i="38"/>
  <c r="EG121" i="38"/>
  <c r="HB119" i="38"/>
  <c r="BU124" i="38"/>
  <c r="EW119" i="38"/>
  <c r="T121" i="38"/>
  <c r="IP119" i="38"/>
  <c r="AE118" i="38"/>
  <c r="BE121" i="38"/>
  <c r="CO125" i="38"/>
  <c r="DQ126" i="38"/>
  <c r="BK118" i="38"/>
  <c r="FV121" i="38"/>
  <c r="GZ121" i="38"/>
  <c r="EL124" i="38"/>
  <c r="CQ125" i="38"/>
  <c r="HA118" i="38"/>
  <c r="BE125" i="38"/>
  <c r="DE121" i="38"/>
  <c r="X121" i="38"/>
  <c r="FM121" i="38"/>
  <c r="IG120" i="38"/>
  <c r="FK124" i="38"/>
  <c r="DW123" i="38"/>
  <c r="FK123" i="38"/>
  <c r="DN125" i="38"/>
  <c r="DA118" i="38"/>
  <c r="HC125" i="38"/>
  <c r="X119" i="38"/>
  <c r="AX125" i="38"/>
  <c r="EJ122" i="38"/>
  <c r="CL123" i="38"/>
  <c r="BX121" i="38"/>
  <c r="EH126" i="38"/>
  <c r="DK121" i="38"/>
  <c r="GS125" i="38"/>
  <c r="HY124" i="38"/>
  <c r="GX125" i="38"/>
  <c r="CK125" i="38"/>
  <c r="CZ118" i="38"/>
  <c r="DO119" i="38"/>
  <c r="AB124" i="38"/>
  <c r="BY125" i="38"/>
  <c r="EZ120" i="38"/>
  <c r="EN118" i="38"/>
  <c r="BW125" i="38"/>
  <c r="Y118" i="38"/>
  <c r="GL125" i="38"/>
  <c r="BR125" i="38"/>
  <c r="BR119" i="38"/>
  <c r="CM125" i="38"/>
  <c r="FL125" i="38"/>
  <c r="HT123" i="38"/>
  <c r="EQ119" i="38"/>
  <c r="EY125" i="38"/>
  <c r="HG121" i="38"/>
  <c r="HH125" i="38"/>
  <c r="CV118" i="38"/>
  <c r="HM120" i="38"/>
  <c r="HL123" i="38"/>
  <c r="DO124" i="38"/>
  <c r="S123" i="38"/>
  <c r="HS125" i="38"/>
  <c r="DF122" i="38"/>
  <c r="CP125" i="38"/>
  <c r="FU121" i="38"/>
  <c r="BJ125" i="38"/>
  <c r="AD123" i="38"/>
  <c r="CF125" i="38"/>
  <c r="BP124" i="38"/>
  <c r="EU124" i="38"/>
  <c r="K121" i="38"/>
  <c r="FJ123" i="38"/>
  <c r="DP118" i="38"/>
  <c r="GV121" i="38"/>
  <c r="HP125" i="38"/>
  <c r="CG125" i="38"/>
  <c r="BA120" i="38"/>
  <c r="EP121" i="38"/>
  <c r="EQ123" i="38"/>
  <c r="BG118" i="38"/>
  <c r="GU118" i="38"/>
  <c r="HA120" i="38"/>
  <c r="FP119" i="38"/>
  <c r="DK126" i="38"/>
  <c r="HT125" i="38"/>
  <c r="DN118" i="38"/>
  <c r="GM121" i="38"/>
  <c r="HZ125" i="38"/>
  <c r="DV121" i="38"/>
  <c r="EO121" i="38"/>
  <c r="CR125" i="38"/>
  <c r="EV125" i="38"/>
  <c r="EC121" i="38"/>
  <c r="CI119" i="38"/>
  <c r="CM118" i="38"/>
  <c r="HC121" i="38"/>
  <c r="X118" i="38"/>
  <c r="AS125" i="38"/>
  <c r="AB126" i="38"/>
  <c r="BV125" i="38"/>
  <c r="CS118" i="38"/>
  <c r="CM126" i="38"/>
  <c r="AP123" i="38"/>
  <c r="G121" i="38"/>
  <c r="GY126" i="38"/>
  <c r="FN118" i="38"/>
  <c r="HV118" i="38"/>
  <c r="AY120" i="38"/>
  <c r="GQ119" i="38"/>
  <c r="AJ121" i="38"/>
  <c r="GU125" i="38"/>
  <c r="BB123" i="38"/>
  <c r="AU121" i="38"/>
  <c r="AG118" i="38"/>
  <c r="ER119" i="38"/>
  <c r="DE125" i="38"/>
  <c r="FW121" i="38"/>
  <c r="K124" i="38"/>
  <c r="DF121" i="38"/>
  <c r="EB124" i="38"/>
  <c r="CY126" i="38"/>
  <c r="CE125" i="38"/>
  <c r="DC121" i="38"/>
  <c r="CM121" i="38"/>
  <c r="BT125" i="38"/>
  <c r="AK125" i="38"/>
  <c r="GW118" i="38"/>
  <c r="GC119" i="38"/>
  <c r="DU125" i="38"/>
  <c r="DE120" i="38"/>
  <c r="AM121" i="38"/>
  <c r="HG118" i="38"/>
  <c r="CP118" i="38"/>
  <c r="CI121" i="38"/>
  <c r="BB121" i="38"/>
  <c r="GO119" i="38"/>
  <c r="HX121" i="38"/>
  <c r="GC125" i="38"/>
  <c r="IH125" i="38"/>
  <c r="AD121" i="38"/>
  <c r="EM118" i="38"/>
  <c r="J125" i="38"/>
  <c r="DQ121" i="38"/>
  <c r="DH118" i="38"/>
  <c r="IG124" i="38"/>
  <c r="AG123" i="38"/>
  <c r="IQ123" i="38"/>
  <c r="DF123" i="38"/>
  <c r="IL124" i="38"/>
  <c r="CV121" i="38"/>
  <c r="CG124" i="38"/>
  <c r="IN118" i="38"/>
  <c r="FT118" i="38"/>
  <c r="IN119" i="38"/>
  <c r="HX125" i="38"/>
  <c r="HD119" i="38"/>
  <c r="AY125" i="38"/>
  <c r="FN123" i="38"/>
  <c r="AT124" i="38"/>
  <c r="EC126" i="38"/>
  <c r="AF119" i="38"/>
  <c r="FV125" i="38"/>
  <c r="BN118" i="38"/>
  <c r="IC118" i="38"/>
  <c r="EL118" i="38"/>
  <c r="GR121" i="38"/>
  <c r="EX121" i="38"/>
  <c r="AH120" i="38"/>
  <c r="CE121" i="38"/>
  <c r="P123" i="38"/>
  <c r="AN121" i="38"/>
  <c r="BV118" i="38"/>
  <c r="AV118" i="38"/>
  <c r="GH118" i="38"/>
  <c r="CK119" i="38"/>
  <c r="BZ125" i="38"/>
  <c r="GC121" i="38"/>
  <c r="IH122" i="38"/>
  <c r="EZ125" i="38"/>
  <c r="ET125" i="38"/>
  <c r="I118" i="38"/>
  <c r="IK119" i="38"/>
  <c r="EN122" i="38"/>
  <c r="GY118" i="38"/>
  <c r="DB125" i="38"/>
  <c r="CG120" i="38"/>
  <c r="HS124" i="38"/>
  <c r="DO121" i="38"/>
  <c r="DI121" i="38"/>
  <c r="AL125" i="38"/>
  <c r="HX118" i="38"/>
  <c r="HC118" i="38"/>
  <c r="V122" i="38"/>
  <c r="FZ124" i="38"/>
  <c r="BF120" i="38"/>
  <c r="AU119" i="38"/>
  <c r="IP125" i="38"/>
  <c r="FI124" i="38"/>
  <c r="FQ125" i="38"/>
  <c r="BM124" i="38"/>
  <c r="BN120" i="38"/>
  <c r="AK121" i="38"/>
  <c r="CP121" i="38"/>
  <c r="FP118" i="38"/>
  <c r="FY121" i="38"/>
  <c r="GT121" i="38"/>
  <c r="EG122" i="38"/>
  <c r="GI125" i="38"/>
  <c r="CT125" i="38"/>
  <c r="GZ125" i="38"/>
  <c r="GJ121" i="38"/>
  <c r="EK121" i="38"/>
  <c r="FC120" i="38"/>
  <c r="IQ121" i="38"/>
  <c r="EY121" i="38"/>
  <c r="FQ118" i="38"/>
  <c r="W125" i="38"/>
  <c r="FP122" i="38"/>
  <c r="EG118" i="38"/>
  <c r="N119" i="38"/>
  <c r="FD123" i="38"/>
  <c r="IN121" i="38"/>
  <c r="CK121" i="38"/>
  <c r="V118" i="38"/>
  <c r="HL125" i="38"/>
  <c r="IC123" i="38"/>
  <c r="BI118" i="38"/>
  <c r="DP121" i="38"/>
  <c r="BC124" i="38"/>
  <c r="CB121" i="38"/>
  <c r="BA124" i="38"/>
  <c r="GJ125" i="38"/>
  <c r="CL121" i="38"/>
  <c r="FD122" i="38"/>
  <c r="BL121" i="38"/>
  <c r="IG118" i="38"/>
  <c r="CD125" i="38"/>
  <c r="FF123" i="38"/>
  <c r="BP123" i="38"/>
  <c r="GG122" i="38"/>
  <c r="FB123" i="38"/>
  <c r="GY123" i="38"/>
  <c r="HN125" i="38"/>
  <c r="BF121" i="38"/>
  <c r="FO125" i="38"/>
  <c r="GP124" i="38"/>
  <c r="BQ121" i="38"/>
  <c r="FK125" i="38"/>
  <c r="IF125" i="38"/>
  <c r="HQ124" i="38"/>
  <c r="AE125" i="38"/>
  <c r="DY121" i="38"/>
  <c r="BW124" i="38"/>
  <c r="FD121" i="38"/>
  <c r="AC121" i="38"/>
  <c r="CY125" i="38"/>
  <c r="G124" i="38"/>
  <c r="IA125" i="38"/>
  <c r="H120" i="38"/>
  <c r="FU118" i="38"/>
  <c r="O125" i="38"/>
  <c r="HI125" i="38"/>
  <c r="HU123" i="38"/>
  <c r="BN121" i="38"/>
  <c r="DC125" i="38"/>
  <c r="GW125" i="38"/>
  <c r="O118" i="38"/>
  <c r="AR121" i="38"/>
  <c r="IB125" i="38"/>
  <c r="BX118" i="38"/>
  <c r="CJ125" i="38"/>
  <c r="EB125" i="38"/>
  <c r="AO119" i="38"/>
  <c r="DF125" i="38"/>
  <c r="GB121" i="38"/>
  <c r="BB125" i="38"/>
  <c r="HK118" i="38"/>
  <c r="HU118" i="38"/>
  <c r="BP120" i="38"/>
  <c r="EG125" i="38"/>
  <c r="DK123" i="38"/>
  <c r="EA125" i="38"/>
  <c r="FF121" i="38"/>
  <c r="HW125" i="38"/>
  <c r="FN125" i="38"/>
  <c r="BC121" i="38"/>
  <c r="GQ122" i="38"/>
  <c r="GA121" i="38"/>
  <c r="ID125" i="38"/>
  <c r="DT125" i="38"/>
  <c r="HE125" i="38"/>
  <c r="DA121" i="38"/>
  <c r="BA125" i="38"/>
  <c r="AF125" i="38"/>
  <c r="CY121" i="38"/>
  <c r="FD118" i="38"/>
  <c r="ER125" i="38"/>
  <c r="HJ120" i="38"/>
  <c r="IL121" i="38"/>
  <c r="DW119" i="38"/>
  <c r="I121" i="38"/>
  <c r="CS125" i="38"/>
  <c r="GH125" i="38"/>
  <c r="BE119" i="38"/>
  <c r="AI125" i="38"/>
  <c r="HF118" i="38"/>
  <c r="EK118" i="38"/>
  <c r="EQ121" i="38"/>
  <c r="DZ121" i="38"/>
  <c r="DM121" i="38"/>
  <c r="H125" i="38"/>
  <c r="AW121" i="38"/>
  <c r="HK125" i="38"/>
  <c r="FP125" i="38"/>
  <c r="EH125" i="38"/>
  <c r="AX118" i="38"/>
  <c r="Z125" i="38"/>
  <c r="AU125" i="38"/>
  <c r="FJ120" i="38"/>
  <c r="FJ121" i="38"/>
  <c r="CL125" i="38"/>
  <c r="FT125" i="38"/>
  <c r="EJ121" i="38"/>
  <c r="GD125" i="38"/>
  <c r="GZ124" i="38"/>
  <c r="HE121" i="38"/>
  <c r="AR119" i="38"/>
  <c r="O119" i="38"/>
  <c r="DV125" i="38"/>
  <c r="GM125" i="38"/>
  <c r="GD118" i="38"/>
  <c r="AO118" i="38"/>
  <c r="FI121" i="38"/>
  <c r="BC125" i="38"/>
  <c r="HI121" i="38"/>
  <c r="EO125" i="38"/>
  <c r="BU118" i="38"/>
  <c r="X125" i="38"/>
  <c r="EV123" i="38"/>
  <c r="DP125" i="38"/>
  <c r="BK119" i="38"/>
  <c r="GK125" i="38"/>
  <c r="ED118" i="38"/>
  <c r="BQ125" i="38"/>
  <c r="FL121" i="38"/>
  <c r="HM121" i="38"/>
  <c r="IJ119" i="38"/>
  <c r="AT118" i="38"/>
  <c r="DK119" i="38"/>
  <c r="FG125" i="38"/>
  <c r="AC125" i="38"/>
  <c r="GN118" i="38"/>
  <c r="W121" i="38"/>
  <c r="EU121" i="38"/>
  <c r="BU125" i="38"/>
  <c r="FY125" i="38"/>
  <c r="DL119" i="38"/>
  <c r="BB118" i="38"/>
  <c r="HH123" i="38"/>
  <c r="BS125" i="38"/>
  <c r="HS121" i="38"/>
  <c r="IR124" i="38" l="1"/>
  <c r="IR121" i="38"/>
  <c r="IR119" i="38"/>
  <c r="IR118" i="38"/>
  <c r="IR125" i="38"/>
  <c r="IR120" i="38"/>
  <c r="IR126" i="38"/>
  <c r="IR122" i="38"/>
  <c r="IR123" i="38"/>
  <c r="CO90" i="38" l="1"/>
  <c r="CO89" i="38"/>
  <c r="CN92" i="38"/>
  <c r="CN96" i="38"/>
  <c r="CO97" i="38"/>
  <c r="CN93" i="38"/>
  <c r="CO95" i="38"/>
  <c r="CN89" i="38"/>
  <c r="CN90" i="38"/>
  <c r="CO91" i="38"/>
  <c r="CN91" i="38"/>
  <c r="CO96" i="38"/>
  <c r="CN94" i="38"/>
  <c r="CO92" i="38"/>
  <c r="CO94" i="38"/>
  <c r="CN97" i="38"/>
  <c r="CN95" i="38"/>
  <c r="CO93" i="38"/>
  <c r="GG91" i="38" l="1"/>
  <c r="HO92" i="38"/>
  <c r="BL96" i="38"/>
  <c r="DF94" i="38"/>
  <c r="CS95" i="38"/>
  <c r="GM92" i="38"/>
  <c r="EO91" i="38"/>
  <c r="GB94" i="38"/>
  <c r="EK95" i="38"/>
  <c r="CK91" i="38"/>
  <c r="EG93" i="38"/>
  <c r="AF97" i="38"/>
  <c r="GY94" i="38"/>
  <c r="AI97" i="38"/>
  <c r="HZ93" i="38"/>
  <c r="FJ97" i="38"/>
  <c r="M97" i="38"/>
  <c r="BA90" i="38"/>
  <c r="DM91" i="38"/>
  <c r="CX93" i="38"/>
  <c r="FA90" i="38"/>
  <c r="FP95" i="38"/>
  <c r="EO95" i="38"/>
  <c r="AD93" i="38"/>
  <c r="DH97" i="38"/>
  <c r="O89" i="38"/>
  <c r="DY94" i="38"/>
  <c r="CP90" i="38"/>
  <c r="AB91" i="38"/>
  <c r="HP92" i="38"/>
  <c r="CE90" i="38"/>
  <c r="EL89" i="38"/>
  <c r="IM94" i="38"/>
  <c r="GM89" i="38"/>
  <c r="HH95" i="38"/>
  <c r="HY94" i="38"/>
  <c r="DU96" i="38"/>
  <c r="Y94" i="38"/>
  <c r="ID90" i="38"/>
  <c r="AB92" i="38"/>
  <c r="HJ91" i="38"/>
  <c r="CL93" i="38"/>
  <c r="AE97" i="38"/>
  <c r="N90" i="38"/>
  <c r="X91" i="38"/>
  <c r="GH95" i="38"/>
  <c r="EU95" i="38"/>
  <c r="CW89" i="38"/>
  <c r="DD90" i="38"/>
  <c r="GK93" i="38"/>
  <c r="BZ89" i="38"/>
  <c r="AP89" i="38"/>
  <c r="AH93" i="38"/>
  <c r="AA92" i="38"/>
  <c r="AQ97" i="38"/>
  <c r="AJ97" i="38"/>
  <c r="FW94" i="38"/>
  <c r="DD91" i="38"/>
  <c r="FQ94" i="38"/>
  <c r="BJ90" i="38"/>
  <c r="EE94" i="38"/>
  <c r="HN97" i="38"/>
  <c r="CM94" i="38"/>
  <c r="EN95" i="38"/>
  <c r="GY92" i="38"/>
  <c r="EI94" i="38"/>
  <c r="CF90" i="38"/>
  <c r="HO90" i="38"/>
  <c r="CF94" i="38"/>
  <c r="EE91" i="38"/>
  <c r="IE91" i="38"/>
  <c r="CG95" i="38"/>
  <c r="HT97" i="38"/>
  <c r="AY89" i="38"/>
  <c r="FN95" i="38"/>
  <c r="AB97" i="38"/>
  <c r="GN95" i="38"/>
  <c r="AM91" i="38"/>
  <c r="FE97" i="38"/>
  <c r="IP97" i="38"/>
  <c r="AQ89" i="38"/>
  <c r="GR94" i="38"/>
  <c r="FX90" i="38"/>
  <c r="CD95" i="38"/>
  <c r="BF95" i="38"/>
  <c r="HM94" i="38"/>
  <c r="DU89" i="38"/>
  <c r="BU90" i="38"/>
  <c r="GS92" i="38"/>
  <c r="IK97" i="38"/>
  <c r="II94" i="38"/>
  <c r="HO91" i="38"/>
  <c r="DZ96" i="38"/>
  <c r="H90" i="38"/>
  <c r="IB91" i="38"/>
  <c r="BB91" i="38"/>
  <c r="N92" i="38"/>
  <c r="EG94" i="38"/>
  <c r="HY93" i="38"/>
  <c r="DK93" i="38"/>
  <c r="DL89" i="38"/>
  <c r="HZ97" i="38"/>
  <c r="HA91" i="38"/>
  <c r="HG93" i="38"/>
  <c r="V90" i="38"/>
  <c r="Q95" i="38"/>
  <c r="DF90" i="38"/>
  <c r="FP94" i="38"/>
  <c r="CQ97" i="38"/>
  <c r="AP93" i="38"/>
  <c r="EZ94" i="38"/>
  <c r="EX96" i="38"/>
  <c r="DH91" i="38"/>
  <c r="L90" i="38"/>
  <c r="CL91" i="38"/>
  <c r="DC96" i="38"/>
  <c r="FY94" i="38"/>
  <c r="AF91" i="38"/>
  <c r="HE93" i="38"/>
  <c r="P95" i="38"/>
  <c r="AX95" i="38"/>
  <c r="P97" i="38"/>
  <c r="T92" i="38"/>
  <c r="FR97" i="38"/>
  <c r="IG90" i="38"/>
  <c r="GQ91" i="38"/>
  <c r="EQ97" i="38"/>
  <c r="BX97" i="38"/>
  <c r="CM95" i="38"/>
  <c r="BN97" i="38"/>
  <c r="DP94" i="38"/>
  <c r="CI91" i="38"/>
  <c r="EI95" i="38"/>
  <c r="GI97" i="38"/>
  <c r="BP90" i="38"/>
  <c r="HL93" i="38"/>
  <c r="HK91" i="38"/>
  <c r="FT97" i="38"/>
  <c r="CG97" i="38"/>
  <c r="BV91" i="38"/>
  <c r="FV94" i="38"/>
  <c r="AS92" i="38"/>
  <c r="EI93" i="38"/>
  <c r="CS97" i="38"/>
  <c r="FI94" i="38"/>
  <c r="EP95" i="38"/>
  <c r="BL93" i="38"/>
  <c r="CS91" i="38"/>
  <c r="CD92" i="38"/>
  <c r="EB93" i="38"/>
  <c r="AG91" i="38"/>
  <c r="AZ93" i="38"/>
  <c r="EA97" i="38"/>
  <c r="AJ95" i="38"/>
  <c r="FY95" i="38"/>
  <c r="IG94" i="38"/>
  <c r="EZ96" i="38"/>
  <c r="GC97" i="38"/>
  <c r="CY95" i="38"/>
  <c r="FY93" i="38"/>
  <c r="HC94" i="38"/>
  <c r="S92" i="38"/>
  <c r="FA91" i="38"/>
  <c r="DE93" i="38"/>
  <c r="AL93" i="38"/>
  <c r="AR92" i="38"/>
  <c r="HK89" i="38"/>
  <c r="R93" i="38"/>
  <c r="AW95" i="38"/>
  <c r="GQ93" i="38"/>
  <c r="EJ94" i="38"/>
  <c r="CE94" i="38"/>
  <c r="BB94" i="38"/>
  <c r="HG94" i="38"/>
  <c r="IQ89" i="38"/>
  <c r="BJ94" i="38"/>
  <c r="DO97" i="38"/>
  <c r="AA95" i="38"/>
  <c r="G97" i="38"/>
  <c r="GL95" i="38"/>
  <c r="DZ95" i="38"/>
  <c r="EL93" i="38"/>
  <c r="AS89" i="38"/>
  <c r="FU97" i="38"/>
  <c r="AT94" i="38"/>
  <c r="AQ91" i="38"/>
  <c r="BL90" i="38"/>
  <c r="CD91" i="38"/>
  <c r="BQ89" i="38"/>
  <c r="GD94" i="38"/>
  <c r="BU93" i="38"/>
  <c r="FO93" i="38"/>
  <c r="IK94" i="38"/>
  <c r="Q93" i="38"/>
  <c r="H93" i="38"/>
  <c r="GQ97" i="38"/>
  <c r="HJ97" i="38"/>
  <c r="HR95" i="38"/>
  <c r="HO94" i="38"/>
  <c r="ED97" i="38"/>
  <c r="HQ91" i="38"/>
  <c r="K97" i="38"/>
  <c r="FZ97" i="38"/>
  <c r="IA93" i="38"/>
  <c r="BL95" i="38"/>
  <c r="BF91" i="38"/>
  <c r="EH95" i="38"/>
  <c r="K91" i="38"/>
  <c r="CW90" i="38"/>
  <c r="FS96" i="38"/>
  <c r="CL90" i="38"/>
  <c r="EJ95" i="38"/>
  <c r="AK93" i="38"/>
  <c r="CI97" i="38"/>
  <c r="CT90" i="38"/>
  <c r="O97" i="38"/>
  <c r="AO93" i="38"/>
  <c r="IH93" i="38"/>
  <c r="HM96" i="38"/>
  <c r="IJ97" i="38"/>
  <c r="BC91" i="38"/>
  <c r="CY89" i="38"/>
  <c r="Q92" i="38"/>
  <c r="S89" i="38"/>
  <c r="CT93" i="38"/>
  <c r="EH89" i="38"/>
  <c r="CV89" i="38"/>
  <c r="HG97" i="38"/>
  <c r="GJ90" i="38"/>
  <c r="CE91" i="38"/>
  <c r="GY89" i="38"/>
  <c r="BK91" i="38"/>
  <c r="IG96" i="38"/>
  <c r="IP93" i="38"/>
  <c r="FV93" i="38"/>
  <c r="IN89" i="38"/>
  <c r="DK95" i="38"/>
  <c r="FN89" i="38"/>
  <c r="EX95" i="38"/>
  <c r="GF92" i="38"/>
  <c r="FN94" i="38"/>
  <c r="IL93" i="38"/>
  <c r="AX97" i="38"/>
  <c r="R95" i="38"/>
  <c r="DI97" i="38"/>
  <c r="FJ90" i="38"/>
  <c r="HN90" i="38"/>
  <c r="DZ94" i="38"/>
  <c r="Z95" i="38"/>
  <c r="M89" i="38"/>
  <c r="FC94" i="38"/>
  <c r="EU97" i="38"/>
  <c r="DM97" i="38"/>
  <c r="IF93" i="38"/>
  <c r="IG97" i="38"/>
  <c r="EI91" i="38"/>
  <c r="FG91" i="38"/>
  <c r="GG93" i="38"/>
  <c r="FV89" i="38"/>
  <c r="DQ97" i="38"/>
  <c r="DP89" i="38"/>
  <c r="IF89" i="38"/>
  <c r="DK92" i="38"/>
  <c r="GQ96" i="38"/>
  <c r="AA91" i="38"/>
  <c r="FM97" i="38"/>
  <c r="DT91" i="38"/>
  <c r="CJ95" i="38"/>
  <c r="GZ91" i="38"/>
  <c r="DN97" i="38"/>
  <c r="FQ93" i="38"/>
  <c r="AT91" i="38"/>
  <c r="FN97" i="38"/>
  <c r="FX89" i="38"/>
  <c r="BD94" i="38"/>
  <c r="CB97" i="38"/>
  <c r="GB96" i="38"/>
  <c r="CS89" i="38"/>
  <c r="EK91" i="38"/>
  <c r="GO90" i="38"/>
  <c r="EL91" i="38"/>
  <c r="DW91" i="38"/>
  <c r="Q94" i="38"/>
  <c r="DY95" i="38"/>
  <c r="IL90" i="38"/>
  <c r="AR93" i="38"/>
  <c r="CW92" i="38"/>
  <c r="EL92" i="38"/>
  <c r="AX90" i="38"/>
  <c r="HZ96" i="38"/>
  <c r="H92" i="38"/>
  <c r="FH91" i="38"/>
  <c r="AN94" i="38"/>
  <c r="FU92" i="38"/>
  <c r="HJ95" i="38"/>
  <c r="BH95" i="38"/>
  <c r="EV90" i="38"/>
  <c r="BI97" i="38"/>
  <c r="AU94" i="38"/>
  <c r="HC95" i="38"/>
  <c r="G94" i="38"/>
  <c r="CP95" i="38"/>
  <c r="CP97" i="38"/>
  <c r="GH93" i="38"/>
  <c r="II92" i="38"/>
  <c r="HF97" i="38"/>
  <c r="FJ91" i="38"/>
  <c r="G93" i="38"/>
  <c r="BO89" i="38"/>
  <c r="BX93" i="38"/>
  <c r="ER91" i="38"/>
  <c r="GY95" i="38"/>
  <c r="BV93" i="38"/>
  <c r="AD96" i="38"/>
  <c r="EW89" i="38"/>
  <c r="CA92" i="38"/>
  <c r="DR94" i="38"/>
  <c r="CR97" i="38"/>
  <c r="BK93" i="38"/>
  <c r="EF91" i="38"/>
  <c r="AE94" i="38"/>
  <c r="I89" i="38"/>
  <c r="CE96" i="38"/>
  <c r="BC90" i="38"/>
  <c r="HP97" i="38"/>
  <c r="DA97" i="38"/>
  <c r="FI91" i="38"/>
  <c r="AZ92" i="38"/>
  <c r="AY95" i="38"/>
  <c r="GJ93" i="38"/>
  <c r="GE93" i="38"/>
  <c r="BI94" i="38"/>
  <c r="GL89" i="38"/>
  <c r="AT93" i="38"/>
  <c r="EK97" i="38"/>
  <c r="EF92" i="38"/>
  <c r="GE91" i="38"/>
  <c r="FJ89" i="38"/>
  <c r="N91" i="38"/>
  <c r="EU90" i="38"/>
  <c r="CH94" i="38"/>
  <c r="HP91" i="38"/>
  <c r="IA92" i="38"/>
  <c r="AP92" i="38"/>
  <c r="EU92" i="38"/>
  <c r="CZ97" i="38"/>
  <c r="FT90" i="38"/>
  <c r="EW96" i="38"/>
  <c r="AI90" i="38"/>
  <c r="DF95" i="38"/>
  <c r="HF91" i="38"/>
  <c r="AX93" i="38"/>
  <c r="CA95" i="38"/>
  <c r="IA94" i="38"/>
  <c r="GF95" i="38"/>
  <c r="AT92" i="38"/>
  <c r="GO91" i="38"/>
  <c r="BU94" i="38"/>
  <c r="IA91" i="38"/>
  <c r="EN92" i="38"/>
  <c r="CM92" i="38"/>
  <c r="EQ93" i="38"/>
  <c r="I97" i="38"/>
  <c r="GG94" i="38"/>
  <c r="BD91" i="38"/>
  <c r="FD94" i="38"/>
  <c r="S97" i="38"/>
  <c r="DP93" i="38"/>
  <c r="Z92" i="38"/>
  <c r="BY97" i="38"/>
  <c r="H94" i="38"/>
  <c r="EP97" i="38"/>
  <c r="BJ95" i="38"/>
  <c r="AN89" i="38"/>
  <c r="FR94" i="38"/>
  <c r="FG92" i="38"/>
  <c r="CB94" i="38"/>
  <c r="DU91" i="38"/>
  <c r="CU97" i="38"/>
  <c r="DU97" i="38"/>
  <c r="GX92" i="38"/>
  <c r="DX96" i="38"/>
  <c r="CC94" i="38"/>
  <c r="HY95" i="38"/>
  <c r="IL94" i="38"/>
  <c r="HU92" i="38"/>
  <c r="EN90" i="38"/>
  <c r="CK90" i="38"/>
  <c r="IK95" i="38"/>
  <c r="FL92" i="38"/>
  <c r="HR94" i="38"/>
  <c r="CR93" i="38"/>
  <c r="O94" i="38"/>
  <c r="AC89" i="38"/>
  <c r="DO95" i="38"/>
  <c r="AN95" i="38"/>
  <c r="DS95" i="38"/>
  <c r="HT95" i="38"/>
  <c r="HA97" i="38"/>
  <c r="CZ95" i="38"/>
  <c r="IN90" i="38"/>
  <c r="DR96" i="38"/>
  <c r="AW97" i="38"/>
  <c r="FU89" i="38"/>
  <c r="CE92" i="38"/>
  <c r="BR93" i="38"/>
  <c r="BG97" i="38"/>
  <c r="FB94" i="38"/>
  <c r="K92" i="38"/>
  <c r="GA89" i="38"/>
  <c r="DV97" i="38"/>
  <c r="FD93" i="38"/>
  <c r="GE89" i="38"/>
  <c r="EC97" i="38"/>
  <c r="HC91" i="38"/>
  <c r="BT95" i="38"/>
  <c r="T95" i="38"/>
  <c r="HL90" i="38"/>
  <c r="AI92" i="38"/>
  <c r="AY93" i="38"/>
  <c r="GZ93" i="38"/>
  <c r="H91" i="38"/>
  <c r="EO94" i="38"/>
  <c r="DR97" i="38"/>
  <c r="GC90" i="38"/>
  <c r="EK89" i="38"/>
  <c r="IQ90" i="38"/>
  <c r="BR92" i="38"/>
  <c r="AR96" i="38"/>
  <c r="AQ94" i="38"/>
  <c r="H95" i="38"/>
  <c r="BZ97" i="38"/>
  <c r="FZ92" i="38"/>
  <c r="GD97" i="38"/>
  <c r="HD89" i="38"/>
  <c r="AH97" i="38"/>
  <c r="HG89" i="38"/>
  <c r="EE89" i="38"/>
  <c r="GH90" i="38"/>
  <c r="ES93" i="38"/>
  <c r="Z97" i="38"/>
  <c r="X90" i="38"/>
  <c r="S94" i="38"/>
  <c r="CQ89" i="38"/>
  <c r="BZ92" i="38"/>
  <c r="BV94" i="38"/>
  <c r="IM97" i="38"/>
  <c r="L95" i="38"/>
  <c r="AR90" i="38"/>
  <c r="DV95" i="38"/>
  <c r="DC93" i="38"/>
  <c r="EJ91" i="38"/>
  <c r="EC89" i="38"/>
  <c r="HB91" i="38"/>
  <c r="IP91" i="38"/>
  <c r="BE92" i="38"/>
  <c r="IJ95" i="38"/>
  <c r="BB89" i="38"/>
  <c r="FG97" i="38"/>
  <c r="R91" i="38"/>
  <c r="HQ97" i="38"/>
  <c r="FP90" i="38"/>
  <c r="BN91" i="38"/>
  <c r="FZ94" i="38"/>
  <c r="GK90" i="38"/>
  <c r="CF97" i="38"/>
  <c r="DJ95" i="38"/>
  <c r="CF95" i="38"/>
  <c r="FY97" i="38"/>
  <c r="GW95" i="38"/>
  <c r="DZ90" i="38"/>
  <c r="DF93" i="38"/>
  <c r="BA92" i="38"/>
  <c r="FQ96" i="38"/>
  <c r="AE91" i="38"/>
  <c r="GG92" i="38"/>
  <c r="CT92" i="38"/>
  <c r="IH95" i="38"/>
  <c r="CA94" i="38"/>
  <c r="CU93" i="38"/>
  <c r="J90" i="38"/>
  <c r="EZ89" i="38"/>
  <c r="GB89" i="38"/>
  <c r="FE93" i="38"/>
  <c r="GC91" i="38"/>
  <c r="BS96" i="38"/>
  <c r="CW94" i="38"/>
  <c r="GD89" i="38"/>
  <c r="CS90" i="38"/>
  <c r="HR91" i="38"/>
  <c r="CP96" i="38"/>
  <c r="GO89" i="38"/>
  <c r="HA89" i="38"/>
  <c r="DD97" i="38"/>
  <c r="DM93" i="38"/>
  <c r="EA90" i="38"/>
  <c r="HE94" i="38"/>
  <c r="BW97" i="38"/>
  <c r="GM93" i="38"/>
  <c r="EF95" i="38"/>
  <c r="CB91" i="38"/>
  <c r="Y93" i="38"/>
  <c r="HY91" i="38"/>
  <c r="HW96" i="38"/>
  <c r="BQ92" i="38"/>
  <c r="FX97" i="38"/>
  <c r="HV95" i="38"/>
  <c r="S96" i="38"/>
  <c r="BJ93" i="38"/>
  <c r="K95" i="38"/>
  <c r="BZ95" i="38"/>
  <c r="HN89" i="38"/>
  <c r="ES97" i="38"/>
  <c r="BW90" i="38"/>
  <c r="P96" i="38"/>
  <c r="CH90" i="38"/>
  <c r="AA94" i="38"/>
  <c r="EZ91" i="38"/>
  <c r="AE96" i="38"/>
  <c r="BE90" i="38"/>
  <c r="DC94" i="38"/>
  <c r="HD92" i="38"/>
  <c r="GS95" i="38"/>
  <c r="HV96" i="38"/>
  <c r="AD94" i="38"/>
  <c r="AY97" i="38"/>
  <c r="GF97" i="38"/>
  <c r="DV93" i="38"/>
  <c r="GC89" i="38"/>
  <c r="BT96" i="38"/>
  <c r="FM95" i="38"/>
  <c r="IB97" i="38"/>
  <c r="IG89" i="38"/>
  <c r="HT92" i="38"/>
  <c r="EP92" i="38"/>
  <c r="EW94" i="38"/>
  <c r="AG94" i="38"/>
  <c r="R92" i="38"/>
  <c r="GF94" i="38"/>
  <c r="IB92" i="38"/>
  <c r="GI89" i="38"/>
  <c r="ET90" i="38"/>
  <c r="CR90" i="38"/>
  <c r="DX95" i="38"/>
  <c r="DO90" i="38"/>
  <c r="DE97" i="38"/>
  <c r="BP89" i="38"/>
  <c r="HT93" i="38"/>
  <c r="AA89" i="38"/>
  <c r="GY90" i="38"/>
  <c r="GL90" i="38"/>
  <c r="HI97" i="38"/>
  <c r="ID96" i="38"/>
  <c r="EM95" i="38"/>
  <c r="BV92" i="38"/>
  <c r="DU93" i="38"/>
  <c r="FQ97" i="38"/>
  <c r="GT94" i="38"/>
  <c r="AL94" i="38"/>
  <c r="CQ95" i="38"/>
  <c r="W95" i="38"/>
  <c r="AU93" i="38"/>
  <c r="EA89" i="38"/>
  <c r="AQ93" i="38"/>
  <c r="AG97" i="38"/>
  <c r="GW89" i="38"/>
  <c r="FF92" i="38"/>
  <c r="FH95" i="38"/>
  <c r="CL95" i="38"/>
  <c r="HV90" i="38"/>
  <c r="CM90" i="38"/>
  <c r="HP95" i="38"/>
  <c r="DY89" i="38"/>
  <c r="HP93" i="38"/>
  <c r="AO92" i="38"/>
  <c r="GL94" i="38"/>
  <c r="ED95" i="38"/>
  <c r="BY95" i="38"/>
  <c r="GJ92" i="38"/>
  <c r="DS97" i="38"/>
  <c r="FI89" i="38"/>
  <c r="BJ97" i="38"/>
  <c r="AX94" i="38"/>
  <c r="AC91" i="38"/>
  <c r="IB94" i="38"/>
  <c r="GZ94" i="38"/>
  <c r="FR93" i="38"/>
  <c r="BT94" i="38"/>
  <c r="DA93" i="38"/>
  <c r="CA97" i="38"/>
  <c r="GK91" i="38"/>
  <c r="BN90" i="38"/>
  <c r="BS89" i="38"/>
  <c r="HS91" i="38"/>
  <c r="U94" i="38"/>
  <c r="GN96" i="38"/>
  <c r="HM95" i="38"/>
  <c r="CA90" i="38"/>
  <c r="CU90" i="38"/>
  <c r="BO94" i="38"/>
  <c r="HE97" i="38"/>
  <c r="GB97" i="38"/>
  <c r="BU95" i="38"/>
  <c r="FX91" i="38"/>
  <c r="BB90" i="38"/>
  <c r="S93" i="38"/>
  <c r="FD91" i="38"/>
  <c r="O91" i="38"/>
  <c r="W93" i="38"/>
  <c r="IC90" i="38"/>
  <c r="GN90" i="38"/>
  <c r="DX97" i="38"/>
  <c r="HF90" i="38"/>
  <c r="GP97" i="38"/>
  <c r="GB91" i="38"/>
  <c r="FS95" i="38"/>
  <c r="GT95" i="38"/>
  <c r="EJ97" i="38"/>
  <c r="DO89" i="38"/>
  <c r="BK95" i="38"/>
  <c r="GT92" i="38"/>
  <c r="FL95" i="38"/>
  <c r="BV96" i="38"/>
  <c r="DS93" i="38"/>
  <c r="DP97" i="38"/>
  <c r="IO90" i="38"/>
  <c r="DM95" i="38"/>
  <c r="CE95" i="38"/>
  <c r="V93" i="38"/>
  <c r="BD97" i="38"/>
  <c r="Z94" i="38"/>
  <c r="EE92" i="38"/>
  <c r="CS93" i="38"/>
  <c r="CU92" i="38"/>
  <c r="FC93" i="38"/>
  <c r="GY97" i="38"/>
  <c r="GD92" i="38"/>
  <c r="ES95" i="38"/>
  <c r="H97" i="38"/>
  <c r="EJ93" i="38"/>
  <c r="CK94" i="38"/>
  <c r="GN94" i="38"/>
  <c r="CZ94" i="38"/>
  <c r="DB95" i="38"/>
  <c r="CF91" i="38"/>
  <c r="DP95" i="38"/>
  <c r="L97" i="38"/>
  <c r="U89" i="38"/>
  <c r="X94" i="38"/>
  <c r="CL89" i="38"/>
  <c r="EM93" i="38"/>
  <c r="DS92" i="38"/>
  <c r="HP94" i="38"/>
  <c r="FF93" i="38"/>
  <c r="ER89" i="38"/>
  <c r="FQ89" i="38"/>
  <c r="BF94" i="38"/>
  <c r="DI95" i="38"/>
  <c r="J93" i="38"/>
  <c r="FZ96" i="38"/>
  <c r="BQ90" i="38"/>
  <c r="BN93" i="38"/>
  <c r="Y91" i="38"/>
  <c r="FE90" i="38"/>
  <c r="IH97" i="38"/>
  <c r="HL96" i="38"/>
  <c r="GO95" i="38"/>
  <c r="HT90" i="38"/>
  <c r="ET93" i="38"/>
  <c r="CC91" i="38"/>
  <c r="GM94" i="38"/>
  <c r="IF95" i="38"/>
  <c r="CV90" i="38"/>
  <c r="HF96" i="38"/>
  <c r="AZ96" i="38"/>
  <c r="AB89" i="38"/>
  <c r="CZ91" i="38"/>
  <c r="BP92" i="38"/>
  <c r="EG90" i="38"/>
  <c r="CY91" i="38"/>
  <c r="CU91" i="38"/>
  <c r="GJ89" i="38"/>
  <c r="II95" i="38"/>
  <c r="CM93" i="38"/>
  <c r="AV95" i="38"/>
  <c r="HM91" i="38"/>
  <c r="DO93" i="38"/>
  <c r="GQ94" i="38"/>
  <c r="AP94" i="38"/>
  <c r="DH89" i="38"/>
  <c r="W91" i="38"/>
  <c r="S91" i="38"/>
  <c r="CK92" i="38"/>
  <c r="FD89" i="38"/>
  <c r="HI94" i="38"/>
  <c r="DN91" i="38"/>
  <c r="CJ93" i="38"/>
  <c r="GT93" i="38"/>
  <c r="IN94" i="38"/>
  <c r="DI92" i="38"/>
  <c r="G91" i="38"/>
  <c r="HG96" i="38"/>
  <c r="HZ91" i="38"/>
  <c r="CH91" i="38"/>
  <c r="FM94" i="38"/>
  <c r="N96" i="38"/>
  <c r="GW91" i="38"/>
  <c r="DA90" i="38"/>
  <c r="AO90" i="38"/>
  <c r="P91" i="38"/>
  <c r="ET92" i="38"/>
  <c r="I90" i="38"/>
  <c r="HW95" i="38"/>
  <c r="FH97" i="38"/>
  <c r="GL93" i="38"/>
  <c r="CM91" i="38"/>
  <c r="EL97" i="38"/>
  <c r="BX94" i="38"/>
  <c r="FO96" i="38"/>
  <c r="DT92" i="38"/>
  <c r="AS95" i="38"/>
  <c r="FZ91" i="38"/>
  <c r="I94" i="38"/>
  <c r="P94" i="38"/>
  <c r="BV95" i="38"/>
  <c r="IM93" i="38"/>
  <c r="EI89" i="38"/>
  <c r="FJ94" i="38"/>
  <c r="HV91" i="38"/>
  <c r="EM96" i="38"/>
  <c r="ER97" i="38"/>
  <c r="HK95" i="38"/>
  <c r="BB95" i="38"/>
  <c r="AW89" i="38"/>
  <c r="AH92" i="38"/>
  <c r="GG97" i="38"/>
  <c r="DN95" i="38"/>
  <c r="EJ90" i="38"/>
  <c r="DW94" i="38"/>
  <c r="BH94" i="38"/>
  <c r="N95" i="38"/>
  <c r="EH90" i="38"/>
  <c r="DY91" i="38"/>
  <c r="FQ92" i="38"/>
  <c r="II97" i="38"/>
  <c r="BZ94" i="38"/>
  <c r="GR95" i="38"/>
  <c r="HD94" i="38"/>
  <c r="BV89" i="38"/>
  <c r="AJ89" i="38"/>
  <c r="AB95" i="38"/>
  <c r="CP93" i="38"/>
  <c r="HK90" i="38"/>
  <c r="BB93" i="38"/>
  <c r="BQ93" i="38"/>
  <c r="BB92" i="38"/>
  <c r="BZ93" i="38"/>
  <c r="BS90" i="38"/>
  <c r="GR91" i="38"/>
  <c r="IK93" i="38"/>
  <c r="FQ95" i="38"/>
  <c r="AA96" i="38"/>
  <c r="FK93" i="38"/>
  <c r="AF90" i="38"/>
  <c r="BO91" i="38"/>
  <c r="GH97" i="38"/>
  <c r="G90" i="38"/>
  <c r="GU91" i="38"/>
  <c r="DT89" i="38"/>
  <c r="AZ97" i="38"/>
  <c r="BA97" i="38"/>
  <c r="BB97" i="38"/>
  <c r="DD95" i="38"/>
  <c r="GD93" i="38"/>
  <c r="CW95" i="38"/>
  <c r="BE89" i="38"/>
  <c r="IC94" i="38"/>
  <c r="EZ90" i="38"/>
  <c r="EK94" i="38"/>
  <c r="BT90" i="38"/>
  <c r="FF89" i="38"/>
  <c r="GJ97" i="38"/>
  <c r="W90" i="38"/>
  <c r="CD89" i="38"/>
  <c r="W97" i="38"/>
  <c r="GO96" i="38"/>
  <c r="FR91" i="38"/>
  <c r="FN93" i="38"/>
  <c r="HZ94" i="38"/>
  <c r="HE91" i="38"/>
  <c r="BQ95" i="38"/>
  <c r="CD93" i="38"/>
  <c r="HR93" i="38"/>
  <c r="AS96" i="38"/>
  <c r="CF96" i="38"/>
  <c r="J91" i="38"/>
  <c r="EF97" i="38"/>
  <c r="AV93" i="38"/>
  <c r="ER94" i="38"/>
  <c r="AC93" i="38"/>
  <c r="FU93" i="38"/>
  <c r="GA91" i="38"/>
  <c r="EF90" i="38"/>
  <c r="GY93" i="38"/>
  <c r="EP93" i="38"/>
  <c r="BE95" i="38"/>
  <c r="BC93" i="38"/>
  <c r="EG95" i="38"/>
  <c r="CC95" i="38"/>
  <c r="GT90" i="38"/>
  <c r="HS97" i="38"/>
  <c r="EY92" i="38"/>
  <c r="IK90" i="38"/>
  <c r="DJ93" i="38"/>
  <c r="BF93" i="38"/>
  <c r="EO90" i="38"/>
  <c r="GH89" i="38"/>
  <c r="EW95" i="38"/>
  <c r="CB95" i="38"/>
  <c r="EF96" i="38"/>
  <c r="L92" i="38"/>
  <c r="FF97" i="38"/>
  <c r="DO91" i="38"/>
  <c r="GF93" i="38"/>
  <c r="GR90" i="38"/>
  <c r="Q90" i="38"/>
  <c r="HG90" i="38"/>
  <c r="U92" i="38"/>
  <c r="DO96" i="38"/>
  <c r="BO95" i="38"/>
  <c r="W94" i="38"/>
  <c r="DX90" i="38"/>
  <c r="CK96" i="38"/>
  <c r="CI96" i="38"/>
  <c r="IM90" i="38"/>
  <c r="BP96" i="38"/>
  <c r="CV91" i="38"/>
  <c r="BA89" i="38"/>
  <c r="EU89" i="38"/>
  <c r="EY95" i="38"/>
  <c r="DL91" i="38"/>
  <c r="AU92" i="38"/>
  <c r="IE96" i="38"/>
  <c r="DA94" i="38"/>
  <c r="L93" i="38"/>
  <c r="AI91" i="38"/>
  <c r="EM92" i="38"/>
  <c r="CD96" i="38"/>
  <c r="FV97" i="38"/>
  <c r="DR93" i="38"/>
  <c r="CV94" i="38"/>
  <c r="FK90" i="38"/>
  <c r="DN96" i="38"/>
  <c r="GP94" i="38"/>
  <c r="AP95" i="38"/>
  <c r="GP91" i="38"/>
  <c r="ID92" i="38"/>
  <c r="CX94" i="38"/>
  <c r="IK91" i="38"/>
  <c r="AG95" i="38"/>
  <c r="IH94" i="38"/>
  <c r="IN97" i="38"/>
  <c r="HZ92" i="38"/>
  <c r="FJ95" i="38"/>
  <c r="DL97" i="38"/>
  <c r="ER96" i="38"/>
  <c r="CK93" i="38"/>
  <c r="FO95" i="38"/>
  <c r="DC95" i="38"/>
  <c r="DA92" i="38"/>
  <c r="IF96" i="38"/>
  <c r="DB91" i="38"/>
  <c r="BR94" i="38"/>
  <c r="HC89" i="38"/>
  <c r="EW93" i="38"/>
  <c r="AF95" i="38"/>
  <c r="EA93" i="38"/>
  <c r="HI90" i="38"/>
  <c r="CR94" i="38"/>
  <c r="EY91" i="38"/>
  <c r="EC93" i="38"/>
  <c r="DR91" i="38"/>
  <c r="AE95" i="38"/>
  <c r="BX91" i="38"/>
  <c r="EZ93" i="38"/>
  <c r="GE97" i="38"/>
  <c r="BH91" i="38"/>
  <c r="BM97" i="38"/>
  <c r="HS95" i="38"/>
  <c r="HR97" i="38"/>
  <c r="BL92" i="38"/>
  <c r="FE95" i="38"/>
  <c r="BP93" i="38"/>
  <c r="EY97" i="38"/>
  <c r="AM97" i="38"/>
  <c r="HD97" i="38"/>
  <c r="Y97" i="38"/>
  <c r="HK94" i="38"/>
  <c r="HM97" i="38"/>
  <c r="GU97" i="38"/>
  <c r="AS90" i="38"/>
  <c r="BP97" i="38"/>
  <c r="AO95" i="38"/>
  <c r="HU93" i="38"/>
  <c r="HB90" i="38"/>
  <c r="EZ95" i="38"/>
  <c r="AS93" i="38"/>
  <c r="HS93" i="38"/>
  <c r="HU89" i="38"/>
  <c r="AO97" i="38"/>
  <c r="HM89" i="38"/>
  <c r="HU95" i="38"/>
  <c r="AV90" i="38"/>
  <c r="R90" i="38"/>
  <c r="ID91" i="38"/>
  <c r="HX95" i="38"/>
  <c r="DD93" i="38"/>
  <c r="HH96" i="38"/>
  <c r="IA97" i="38"/>
  <c r="ER95" i="38"/>
  <c r="BG93" i="38"/>
  <c r="DT97" i="38"/>
  <c r="AF94" i="38"/>
  <c r="AH95" i="38"/>
  <c r="HG95" i="38"/>
  <c r="CV93" i="38"/>
  <c r="BP91" i="38"/>
  <c r="N93" i="38"/>
  <c r="AJ91" i="38"/>
  <c r="II96" i="38"/>
  <c r="AM93" i="38"/>
  <c r="HY96" i="38"/>
  <c r="CX97" i="38"/>
  <c r="FT91" i="38"/>
  <c r="GL96" i="38"/>
  <c r="HH93" i="38"/>
  <c r="HK93" i="38"/>
  <c r="AW93" i="38"/>
  <c r="FH89" i="38"/>
  <c r="AC94" i="38"/>
  <c r="HC97" i="38"/>
  <c r="FK92" i="38"/>
  <c r="HN95" i="38"/>
  <c r="CE93" i="38"/>
  <c r="GE95" i="38"/>
  <c r="GW90" i="38"/>
  <c r="EZ97" i="38"/>
  <c r="GV94" i="38"/>
  <c r="HW92" i="38"/>
  <c r="GI90" i="38"/>
  <c r="FL90" i="38"/>
  <c r="J94" i="38"/>
  <c r="CD97" i="38"/>
  <c r="AH89" i="38"/>
  <c r="DX92" i="38"/>
  <c r="DE92" i="38"/>
  <c r="BC94" i="38"/>
  <c r="BK97" i="38"/>
  <c r="CH93" i="38"/>
  <c r="CA89" i="38"/>
  <c r="DZ91" i="38"/>
  <c r="DT93" i="38"/>
  <c r="DQ93" i="38"/>
  <c r="AA97" i="38"/>
  <c r="HI89" i="38"/>
  <c r="GW97" i="38"/>
  <c r="BX90" i="38"/>
  <c r="CH97" i="38"/>
  <c r="GA93" i="38"/>
  <c r="CY90" i="38"/>
  <c r="CI93" i="38"/>
  <c r="HI91" i="38"/>
  <c r="AV91" i="38"/>
  <c r="GD91" i="38"/>
  <c r="DG95" i="38"/>
  <c r="CP89" i="38"/>
  <c r="HJ94" i="38"/>
  <c r="HA92" i="38"/>
  <c r="HB95" i="38"/>
  <c r="BU97" i="38"/>
  <c r="AZ91" i="38"/>
  <c r="ED89" i="38"/>
  <c r="DU94" i="38"/>
  <c r="FA95" i="38"/>
  <c r="GX93" i="38"/>
  <c r="ET94" i="38"/>
  <c r="FW97" i="38"/>
  <c r="DQ91" i="38"/>
  <c r="HJ93" i="38"/>
  <c r="DZ97" i="38"/>
  <c r="HW89" i="38"/>
  <c r="IB96" i="38"/>
  <c r="FH93" i="38"/>
  <c r="GZ95" i="38"/>
  <c r="HE95" i="38"/>
  <c r="AR95" i="38"/>
  <c r="AU96" i="38"/>
  <c r="FW93" i="38"/>
  <c r="ED94" i="38"/>
  <c r="FB90" i="38"/>
  <c r="DQ95" i="38"/>
  <c r="IH92" i="38"/>
  <c r="GT91" i="38"/>
  <c r="AI89" i="38"/>
  <c r="GP92" i="38"/>
  <c r="FS94" i="38"/>
  <c r="IN91" i="38"/>
  <c r="CB92" i="38"/>
  <c r="U97" i="38"/>
  <c r="FS89" i="38"/>
  <c r="T96" i="38"/>
  <c r="DJ94" i="38"/>
  <c r="BT92" i="38"/>
  <c r="DF92" i="38"/>
  <c r="IP89" i="38"/>
  <c r="N89" i="38"/>
  <c r="HN94" i="38"/>
  <c r="CH92" i="38"/>
  <c r="DF96" i="38"/>
  <c r="EU93" i="38"/>
  <c r="FU90" i="38"/>
  <c r="HY97" i="38"/>
  <c r="EO92" i="38"/>
  <c r="EB96" i="38"/>
  <c r="HW93" i="38"/>
  <c r="CG96" i="38"/>
  <c r="BL97" i="38"/>
  <c r="GF91" i="38"/>
  <c r="IF94" i="38"/>
  <c r="BK92" i="38"/>
  <c r="CV95" i="38"/>
  <c r="AV94" i="38"/>
  <c r="DA91" i="38"/>
  <c r="GN93" i="38"/>
  <c r="BR95" i="38"/>
  <c r="BE91" i="38"/>
  <c r="AV89" i="38"/>
  <c r="AD90" i="38"/>
  <c r="FL89" i="38"/>
  <c r="GR93" i="38"/>
  <c r="FS97" i="38"/>
  <c r="HU94" i="38"/>
  <c r="EC94" i="38"/>
  <c r="AZ90" i="38"/>
  <c r="HS92" i="38"/>
  <c r="DH95" i="38"/>
  <c r="GR92" i="38"/>
  <c r="IN93" i="38"/>
  <c r="GO94" i="38"/>
  <c r="AJ94" i="38"/>
  <c r="DL93" i="38"/>
  <c r="FP93" i="38"/>
  <c r="BD90" i="38"/>
  <c r="AQ90" i="38"/>
  <c r="AW94" i="38"/>
  <c r="X93" i="38"/>
  <c r="IO92" i="38"/>
  <c r="AD97" i="38"/>
  <c r="FC97" i="38"/>
  <c r="II90" i="38"/>
  <c r="DL90" i="38"/>
  <c r="GU95" i="38"/>
  <c r="AM94" i="38"/>
  <c r="BD96" i="38"/>
  <c r="GK95" i="38"/>
  <c r="IQ95" i="38"/>
  <c r="FT93" i="38"/>
  <c r="HY89" i="38"/>
  <c r="AD91" i="38"/>
  <c r="EC96" i="38"/>
  <c r="EI90" i="38"/>
  <c r="EX97" i="38"/>
  <c r="EH93" i="38"/>
  <c r="HY90" i="38"/>
  <c r="GI92" i="38"/>
  <c r="BO92" i="38"/>
  <c r="AJ92" i="38"/>
  <c r="DL95" i="38"/>
  <c r="Q96" i="38"/>
  <c r="HU91" i="38"/>
  <c r="HK97" i="38"/>
  <c r="AX92" i="38"/>
  <c r="Z90" i="38"/>
  <c r="DX91" i="38"/>
  <c r="IC93" i="38"/>
  <c r="BQ97" i="38"/>
  <c r="FA93" i="38"/>
  <c r="CL94" i="38"/>
  <c r="GK97" i="38"/>
  <c r="IB95" i="38"/>
  <c r="AS91" i="38"/>
  <c r="DU90" i="38"/>
  <c r="GC93" i="38"/>
  <c r="IP96" i="38"/>
  <c r="HS90" i="38"/>
  <c r="DV89" i="38"/>
  <c r="CG91" i="38"/>
  <c r="DI90" i="38"/>
  <c r="FP96" i="38"/>
  <c r="GB95" i="38"/>
  <c r="GP93" i="38"/>
  <c r="FA89" i="38"/>
  <c r="EM94" i="38"/>
  <c r="HN92" i="38"/>
  <c r="HT96" i="38"/>
  <c r="S95" i="38"/>
  <c r="GM96" i="38"/>
  <c r="GE90" i="38"/>
  <c r="EB90" i="38"/>
  <c r="IG91" i="38"/>
  <c r="II93" i="38"/>
  <c r="ED96" i="38"/>
  <c r="IJ92" i="38"/>
  <c r="EC91" i="38"/>
  <c r="CR89" i="38"/>
  <c r="IN95" i="38"/>
  <c r="FK94" i="38"/>
  <c r="HI96" i="38"/>
  <c r="BM92" i="38"/>
  <c r="AT90" i="38"/>
  <c r="BT97" i="38"/>
  <c r="EW97" i="38"/>
  <c r="CI89" i="38"/>
  <c r="FX94" i="38"/>
  <c r="HU97" i="38"/>
  <c r="DG90" i="38"/>
  <c r="FO94" i="38"/>
  <c r="EN91" i="38"/>
  <c r="FV90" i="38"/>
  <c r="HB97" i="38"/>
  <c r="DQ94" i="38"/>
  <c r="EG91" i="38"/>
  <c r="BM94" i="38"/>
  <c r="CG89" i="38"/>
  <c r="DW92" i="38"/>
  <c r="CH95" i="38"/>
  <c r="EG92" i="38"/>
  <c r="GO93" i="38"/>
  <c r="AU91" i="38"/>
  <c r="FO97" i="38"/>
  <c r="V94" i="38"/>
  <c r="BN92" i="38"/>
  <c r="J97" i="38"/>
  <c r="CG90" i="38"/>
  <c r="DK90" i="38"/>
  <c r="EE93" i="38"/>
  <c r="FI95" i="38"/>
  <c r="GI94" i="38"/>
  <c r="FR89" i="38"/>
  <c r="CR95" i="38"/>
  <c r="AL97" i="38"/>
  <c r="EH92" i="38"/>
  <c r="DE90" i="38"/>
  <c r="P92" i="38"/>
  <c r="V97" i="38"/>
  <c r="U96" i="38"/>
  <c r="HM93" i="38"/>
  <c r="DY97" i="38"/>
  <c r="HV92" i="38"/>
  <c r="Z96" i="38"/>
  <c r="GI93" i="38"/>
  <c r="T90" i="38"/>
  <c r="FO92" i="38"/>
  <c r="GV91" i="38"/>
  <c r="BW89" i="38"/>
  <c r="AS94" i="38"/>
  <c r="HJ89" i="38"/>
  <c r="CW97" i="38"/>
  <c r="FL91" i="38"/>
  <c r="CA96" i="38"/>
  <c r="FF91" i="38"/>
  <c r="EB97" i="38"/>
  <c r="CZ92" i="38"/>
  <c r="DG97" i="38"/>
  <c r="CJ90" i="38"/>
  <c r="EM97" i="38"/>
  <c r="EB91" i="38"/>
  <c r="BS95" i="38"/>
  <c r="IH91" i="38"/>
  <c r="EW91" i="38"/>
  <c r="BH97" i="38"/>
  <c r="ED93" i="38"/>
  <c r="IF91" i="38"/>
  <c r="ED91" i="38"/>
  <c r="CX95" i="38"/>
  <c r="FS90" i="38"/>
  <c r="HB94" i="38"/>
  <c r="IM95" i="38"/>
  <c r="R94" i="38"/>
  <c r="GS96" i="38"/>
  <c r="DI91" i="38"/>
  <c r="GQ95" i="38"/>
  <c r="HU96" i="38"/>
  <c r="FI92" i="38"/>
  <c r="EQ91" i="38"/>
  <c r="CS94" i="38"/>
  <c r="GT96" i="38"/>
  <c r="DV90" i="38"/>
  <c r="GS94" i="38"/>
  <c r="FV91" i="38"/>
  <c r="GG90" i="38"/>
  <c r="EJ96" i="38"/>
  <c r="DJ90" i="38"/>
  <c r="BF92" i="38"/>
  <c r="HT89" i="38"/>
  <c r="DH93" i="38"/>
  <c r="II91" i="38"/>
  <c r="EL96" i="38"/>
  <c r="AG92" i="38"/>
  <c r="FM96" i="38"/>
  <c r="GC94" i="38"/>
  <c r="GI91" i="38"/>
  <c r="DK97" i="38"/>
  <c r="CU94" i="38"/>
  <c r="AK89" i="38"/>
  <c r="DJ97" i="38"/>
  <c r="BF89" i="38"/>
  <c r="AJ93" i="38"/>
  <c r="IO94" i="38"/>
  <c r="BF97" i="38"/>
  <c r="GJ94" i="38"/>
  <c r="BX95" i="38"/>
  <c r="CZ93" i="38"/>
  <c r="DW89" i="38"/>
  <c r="AH96" i="38"/>
  <c r="AC96" i="38"/>
  <c r="EK90" i="38"/>
  <c r="CY97" i="38"/>
  <c r="EU91" i="38"/>
  <c r="N97" i="38"/>
  <c r="DO94" i="38"/>
  <c r="GQ90" i="38"/>
  <c r="R97" i="38"/>
  <c r="W89" i="38"/>
  <c r="FM93" i="38"/>
  <c r="AJ90" i="38"/>
  <c r="FL94" i="38"/>
  <c r="AC95" i="38"/>
  <c r="HJ90" i="38"/>
  <c r="GL97" i="38"/>
  <c r="AW91" i="38"/>
  <c r="FF96" i="38"/>
  <c r="HH91" i="38"/>
  <c r="ET91" i="38"/>
  <c r="FD92" i="38"/>
  <c r="BE97" i="38"/>
  <c r="EA91" i="38"/>
  <c r="CA93" i="38"/>
  <c r="BM93" i="38"/>
  <c r="HL94" i="38"/>
  <c r="DQ96" i="38"/>
  <c r="O93" i="38"/>
  <c r="FD90" i="38"/>
  <c r="HW90" i="38"/>
  <c r="CQ90" i="38"/>
  <c r="IP95" i="38"/>
  <c r="AR97" i="38"/>
  <c r="Y95" i="38"/>
  <c r="EH94" i="38"/>
  <c r="IO93" i="38"/>
  <c r="EL90" i="38"/>
  <c r="AE93" i="38"/>
  <c r="AI94" i="38"/>
  <c r="AP91" i="38"/>
  <c r="HX93" i="38"/>
  <c r="BZ96" i="38"/>
  <c r="FD95" i="38"/>
  <c r="GV96" i="38"/>
  <c r="HT94" i="38"/>
  <c r="FD97" i="38"/>
  <c r="GS93" i="38"/>
  <c r="EP91" i="38"/>
  <c r="CB89" i="38"/>
  <c r="FO89" i="38"/>
  <c r="GT97" i="38"/>
  <c r="CD90" i="38"/>
  <c r="IP94" i="38"/>
  <c r="CF93" i="38"/>
  <c r="AL91" i="38"/>
  <c r="DH94" i="38"/>
  <c r="CF89" i="38"/>
  <c r="GW94" i="38"/>
  <c r="HX97" i="38"/>
  <c r="GS90" i="38"/>
  <c r="BG96" i="38"/>
  <c r="IG93" i="38"/>
  <c r="BW93" i="38"/>
  <c r="GK94" i="38"/>
  <c r="EM90" i="38"/>
  <c r="GA97" i="38"/>
  <c r="FC90" i="38"/>
  <c r="AE92" i="38"/>
  <c r="GK96" i="38"/>
  <c r="AQ95" i="38"/>
  <c r="IE89" i="38"/>
  <c r="T94" i="38"/>
  <c r="BC92" i="38"/>
  <c r="AZ94" i="38"/>
  <c r="AK91" i="38"/>
  <c r="FM92" i="38"/>
  <c r="BR90" i="38"/>
  <c r="O95" i="38"/>
  <c r="AU95" i="38"/>
  <c r="EA92" i="38"/>
  <c r="EU94" i="38"/>
  <c r="DC89" i="38"/>
  <c r="EQ94" i="38"/>
  <c r="HW97" i="38"/>
  <c r="IQ97" i="38"/>
  <c r="FZ93" i="38"/>
  <c r="GN92" i="38"/>
  <c r="GI96" i="38"/>
  <c r="AO94" i="38"/>
  <c r="IJ90" i="38"/>
  <c r="DF91" i="38"/>
  <c r="HH94" i="38"/>
  <c r="DT95" i="38"/>
  <c r="GK92" i="38"/>
  <c r="BU92" i="38"/>
  <c r="AE90" i="38"/>
  <c r="BG92" i="38"/>
  <c r="FP89" i="38"/>
  <c r="BM89" i="38"/>
  <c r="AK95" i="38"/>
  <c r="EC90" i="38"/>
  <c r="K89" i="38"/>
  <c r="DT90" i="38"/>
  <c r="EW92" i="38"/>
  <c r="X89" i="38"/>
  <c r="Y92" i="38"/>
  <c r="BF90" i="38"/>
  <c r="EA96" i="38"/>
  <c r="IA95" i="38"/>
  <c r="BM91" i="38"/>
  <c r="AC97" i="38"/>
  <c r="FT96" i="38"/>
  <c r="CS92" i="38"/>
  <c r="CT95" i="38"/>
  <c r="IG92" i="38"/>
  <c r="EF93" i="38"/>
  <c r="BW95" i="38"/>
  <c r="DW93" i="38"/>
  <c r="DM89" i="38"/>
  <c r="O90" i="38"/>
  <c r="CX90" i="38"/>
  <c r="AF92" i="38"/>
  <c r="FO91" i="38"/>
  <c r="CP92" i="38"/>
  <c r="IE97" i="38"/>
  <c r="EP89" i="38"/>
  <c r="CE97" i="38"/>
  <c r="AZ95" i="38"/>
  <c r="CR92" i="38"/>
  <c r="DD89" i="38"/>
  <c r="IC92" i="38"/>
  <c r="HK96" i="38"/>
  <c r="FK95" i="38"/>
  <c r="BX92" i="38"/>
  <c r="EA95" i="38"/>
  <c r="GB92" i="38"/>
  <c r="FI90" i="38"/>
  <c r="AY94" i="38"/>
  <c r="GU89" i="38"/>
  <c r="FS93" i="38"/>
  <c r="DS90" i="38"/>
  <c r="GP90" i="38"/>
  <c r="AN90" i="38"/>
  <c r="CC89" i="38"/>
  <c r="GX89" i="38"/>
  <c r="HN96" i="38"/>
  <c r="GH94" i="38"/>
  <c r="HX92" i="38"/>
  <c r="FJ93" i="38"/>
  <c r="AY90" i="38"/>
  <c r="HX89" i="38"/>
  <c r="FL96" i="38"/>
  <c r="IK89" i="38"/>
  <c r="EO96" i="38"/>
  <c r="FN91" i="38"/>
  <c r="EN97" i="38"/>
  <c r="AH91" i="38"/>
  <c r="FE96" i="38"/>
  <c r="BD92" i="38"/>
  <c r="IG95" i="38"/>
  <c r="CG93" i="38"/>
  <c r="S90" i="38"/>
  <c r="HP89" i="38"/>
  <c r="K93" i="38"/>
  <c r="AF89" i="38"/>
  <c r="EP94" i="38"/>
  <c r="GJ95" i="38"/>
  <c r="CI95" i="38"/>
  <c r="CT94" i="38"/>
  <c r="DB90" i="38"/>
  <c r="HQ92" i="38"/>
  <c r="HF93" i="38"/>
  <c r="AI96" i="38"/>
  <c r="I91" i="38"/>
  <c r="CG92" i="38"/>
  <c r="AW90" i="38"/>
  <c r="DV96" i="38"/>
  <c r="HQ89" i="38"/>
  <c r="FP97" i="38"/>
  <c r="FE94" i="38"/>
  <c r="CJ94" i="38"/>
  <c r="HI93" i="38"/>
  <c r="BS97" i="38"/>
  <c r="FH96" i="38"/>
  <c r="GQ89" i="38"/>
  <c r="H96" i="38"/>
  <c r="CB93" i="38"/>
  <c r="AN91" i="38"/>
  <c r="ET97" i="38"/>
  <c r="IJ89" i="38"/>
  <c r="DW90" i="38"/>
  <c r="EE95" i="38"/>
  <c r="DC92" i="38"/>
  <c r="HR90" i="38"/>
  <c r="Q89" i="38"/>
  <c r="GB90" i="38"/>
  <c r="FC96" i="38"/>
  <c r="I95" i="38"/>
  <c r="EX89" i="38"/>
  <c r="BG91" i="38"/>
  <c r="DG96" i="38"/>
  <c r="EQ89" i="38"/>
  <c r="BI96" i="38"/>
  <c r="GL91" i="38"/>
  <c r="EY94" i="38"/>
  <c r="DU95" i="38"/>
  <c r="AB93" i="38"/>
  <c r="AN92" i="38"/>
  <c r="EK93" i="38"/>
  <c r="EO89" i="38"/>
  <c r="GP89" i="38"/>
  <c r="AB96" i="38"/>
  <c r="U93" i="38"/>
  <c r="GN97" i="38"/>
  <c r="CR91" i="38"/>
  <c r="DY93" i="38"/>
  <c r="HA94" i="38"/>
  <c r="DN93" i="38"/>
  <c r="Q91" i="38"/>
  <c r="DN90" i="38"/>
  <c r="HG91" i="38"/>
  <c r="EO93" i="38"/>
  <c r="IC91" i="38"/>
  <c r="DB97" i="38"/>
  <c r="DM96" i="38"/>
  <c r="GE94" i="38"/>
  <c r="HR89" i="38"/>
  <c r="FT95" i="38"/>
  <c r="HU90" i="38"/>
  <c r="HI95" i="38"/>
  <c r="IL97" i="38"/>
  <c r="BA96" i="38"/>
  <c r="DI89" i="38"/>
  <c r="BK89" i="38"/>
  <c r="HF94" i="38"/>
  <c r="BY94" i="38"/>
  <c r="HD93" i="38"/>
  <c r="K90" i="38"/>
  <c r="DC97" i="38"/>
  <c r="DL94" i="38"/>
  <c r="CZ90" i="38"/>
  <c r="AD95" i="38"/>
  <c r="IJ94" i="38"/>
  <c r="BS91" i="38"/>
  <c r="HX90" i="38"/>
  <c r="AG90" i="38"/>
  <c r="HQ96" i="38"/>
  <c r="GB93" i="38"/>
  <c r="FP91" i="38"/>
  <c r="AY92" i="38"/>
  <c r="AO91" i="38"/>
  <c r="FW89" i="38"/>
  <c r="DW95" i="38"/>
  <c r="AN97" i="38"/>
  <c r="FY92" i="38"/>
  <c r="HT91" i="38"/>
  <c r="CC90" i="38"/>
  <c r="BM95" i="38"/>
  <c r="CX92" i="38"/>
  <c r="BE94" i="38"/>
  <c r="CJ96" i="38"/>
  <c r="EV95" i="38"/>
  <c r="FC92" i="38"/>
  <c r="IB89" i="38"/>
  <c r="FU91" i="38"/>
  <c r="HI92" i="38"/>
  <c r="FI97" i="38"/>
  <c r="T93" i="38"/>
  <c r="ER92" i="38"/>
  <c r="FZ95" i="38"/>
  <c r="AL95" i="38"/>
  <c r="Y96" i="38"/>
  <c r="CT97" i="38"/>
  <c r="X92" i="38"/>
  <c r="DR92" i="38"/>
  <c r="CU95" i="38"/>
  <c r="EJ92" i="38"/>
  <c r="IP90" i="38"/>
  <c r="HX91" i="38"/>
  <c r="BA94" i="38"/>
  <c r="HC93" i="38"/>
  <c r="BO97" i="38"/>
  <c r="DZ89" i="38"/>
  <c r="ID93" i="38"/>
  <c r="DT96" i="38"/>
  <c r="EL95" i="38"/>
  <c r="CQ91" i="38"/>
  <c r="HQ94" i="38"/>
  <c r="IK92" i="38"/>
  <c r="M96" i="38"/>
  <c r="GR89" i="38"/>
  <c r="CB90" i="38"/>
  <c r="GA94" i="38"/>
  <c r="AH90" i="38"/>
  <c r="AT96" i="38"/>
  <c r="GD95" i="38"/>
  <c r="CV97" i="38"/>
  <c r="L94" i="38"/>
  <c r="AK92" i="38"/>
  <c r="EQ96" i="38"/>
  <c r="BG94" i="38"/>
  <c r="GS91" i="38"/>
  <c r="FW91" i="38"/>
  <c r="DC90" i="38"/>
  <c r="EO97" i="38"/>
  <c r="U90" i="38"/>
  <c r="HR92" i="38"/>
  <c r="GE92" i="38"/>
  <c r="FV95" i="38"/>
  <c r="DY96" i="38"/>
  <c r="HN93" i="38"/>
  <c r="BK96" i="38"/>
  <c r="EA94" i="38"/>
  <c r="FB96" i="38"/>
  <c r="GK89" i="38"/>
  <c r="HO93" i="38"/>
  <c r="HP90" i="38"/>
  <c r="IB93" i="38"/>
  <c r="IE90" i="38"/>
  <c r="GM91" i="38"/>
  <c r="BI89" i="38"/>
  <c r="GT89" i="38"/>
  <c r="BW94" i="38"/>
  <c r="GZ96" i="38"/>
  <c r="CT89" i="38"/>
  <c r="GX95" i="38"/>
  <c r="EE90" i="38"/>
  <c r="BS94" i="38"/>
  <c r="IC89" i="38"/>
  <c r="HO89" i="38"/>
  <c r="FC95" i="38"/>
  <c r="DG93" i="38"/>
  <c r="CP94" i="38"/>
  <c r="FT89" i="38"/>
  <c r="EX92" i="38"/>
  <c r="FL93" i="38"/>
  <c r="FX95" i="38"/>
  <c r="M92" i="38"/>
  <c r="GX90" i="38"/>
  <c r="DF97" i="38"/>
  <c r="AC92" i="38"/>
  <c r="HC90" i="38"/>
  <c r="DV92" i="38"/>
  <c r="Z93" i="38"/>
  <c r="J92" i="38"/>
  <c r="EY96" i="38"/>
  <c r="BI92" i="38"/>
  <c r="BU96" i="38"/>
  <c r="HB96" i="38"/>
  <c r="DW97" i="38"/>
  <c r="HS96" i="38"/>
  <c r="CC92" i="38"/>
  <c r="DW96" i="38"/>
  <c r="FE89" i="38"/>
  <c r="GL92" i="38"/>
  <c r="FG96" i="38"/>
  <c r="DZ92" i="38"/>
  <c r="FB95" i="38"/>
  <c r="GA92" i="38"/>
  <c r="AH94" i="38"/>
  <c r="DE96" i="38"/>
  <c r="FM91" i="38"/>
  <c r="BP95" i="38"/>
  <c r="BA91" i="38"/>
  <c r="BC96" i="38"/>
  <c r="AE89" i="38"/>
  <c r="P89" i="38"/>
  <c r="AP96" i="38"/>
  <c r="EN89" i="38"/>
  <c r="DN89" i="38"/>
  <c r="EB95" i="38"/>
  <c r="FK91" i="38"/>
  <c r="HE96" i="38"/>
  <c r="BJ91" i="38"/>
  <c r="W92" i="38"/>
  <c r="IK96" i="38"/>
  <c r="HQ95" i="38"/>
  <c r="EQ95" i="38"/>
  <c r="DP96" i="38"/>
  <c r="FU95" i="38"/>
  <c r="CY94" i="38"/>
  <c r="DM94" i="38"/>
  <c r="FJ96" i="38"/>
  <c r="CS96" i="38"/>
  <c r="IE94" i="38"/>
  <c r="DE95" i="38"/>
  <c r="CG94" i="38"/>
  <c r="FX92" i="38"/>
  <c r="GN89" i="38"/>
  <c r="EN96" i="38"/>
  <c r="FR96" i="38"/>
  <c r="U95" i="38"/>
  <c r="HD91" i="38"/>
  <c r="G89" i="38"/>
  <c r="HV97" i="38"/>
  <c r="AS97" i="38"/>
  <c r="FK89" i="38"/>
  <c r="CL97" i="38"/>
  <c r="GZ89" i="38"/>
  <c r="BC97" i="38"/>
  <c r="CA91" i="38"/>
  <c r="BJ92" i="38"/>
  <c r="AM89" i="38"/>
  <c r="GO92" i="38"/>
  <c r="FY89" i="38"/>
  <c r="FE91" i="38"/>
  <c r="IH90" i="38"/>
  <c r="EJ89" i="38"/>
  <c r="I93" i="38"/>
  <c r="L91" i="38"/>
  <c r="FC91" i="38"/>
  <c r="BN94" i="38"/>
  <c r="ET89" i="38"/>
  <c r="BN95" i="38"/>
  <c r="DI94" i="38"/>
  <c r="V91" i="38"/>
  <c r="EF94" i="38"/>
  <c r="AR94" i="38"/>
  <c r="FS91" i="38"/>
  <c r="AQ96" i="38"/>
  <c r="FF90" i="38"/>
  <c r="EQ92" i="38"/>
  <c r="DN94" i="38"/>
  <c r="FW90" i="38"/>
  <c r="GX94" i="38"/>
  <c r="EW90" i="38"/>
  <c r="CM97" i="38"/>
  <c r="FX93" i="38"/>
  <c r="CW91" i="38"/>
  <c r="EV97" i="38"/>
  <c r="DG94" i="38"/>
  <c r="BO96" i="38"/>
  <c r="AO89" i="38"/>
  <c r="BY92" i="38"/>
  <c r="DA96" i="38"/>
  <c r="FS92" i="38"/>
  <c r="GR97" i="38"/>
  <c r="BB96" i="38"/>
  <c r="AV96" i="38"/>
  <c r="FT92" i="38"/>
  <c r="CU89" i="38"/>
  <c r="GH91" i="38"/>
  <c r="AP97" i="38"/>
  <c r="CJ97" i="38"/>
  <c r="BR89" i="38"/>
  <c r="J95" i="38"/>
  <c r="K96" i="38"/>
  <c r="EV91" i="38"/>
  <c r="HQ93" i="38"/>
  <c r="FX96" i="38"/>
  <c r="AR89" i="38"/>
  <c r="BX96" i="38"/>
  <c r="EP90" i="38"/>
  <c r="HS89" i="38"/>
  <c r="EE97" i="38"/>
  <c r="HB92" i="38"/>
  <c r="AU89" i="38"/>
  <c r="HL95" i="38"/>
  <c r="K94" i="38"/>
  <c r="BC89" i="38"/>
  <c r="AL92" i="38"/>
  <c r="BI91" i="38"/>
  <c r="DK91" i="38"/>
  <c r="GO97" i="38"/>
  <c r="HZ95" i="38"/>
  <c r="AG89" i="38"/>
  <c r="CK97" i="38"/>
  <c r="ER90" i="38"/>
  <c r="IQ91" i="38"/>
  <c r="HB93" i="38"/>
  <c r="IH89" i="38"/>
  <c r="DG89" i="38"/>
  <c r="V95" i="38"/>
  <c r="BY90" i="38"/>
  <c r="BM90" i="38"/>
  <c r="CQ94" i="38"/>
  <c r="AM96" i="38"/>
  <c r="FU94" i="38"/>
  <c r="HM90" i="38"/>
  <c r="FR95" i="38"/>
  <c r="HH90" i="38"/>
  <c r="EC92" i="38"/>
  <c r="M95" i="38"/>
  <c r="DR89" i="38"/>
  <c r="BU89" i="38"/>
  <c r="GX96" i="38"/>
  <c r="CT91" i="38"/>
  <c r="FN90" i="38"/>
  <c r="BO93" i="38"/>
  <c r="CI94" i="38"/>
  <c r="GM95" i="38"/>
  <c r="DK94" i="38"/>
  <c r="GV97" i="38"/>
  <c r="EG89" i="38"/>
  <c r="BD95" i="38"/>
  <c r="DB92" i="38"/>
  <c r="IC96" i="38"/>
  <c r="EU96" i="38"/>
  <c r="HL92" i="38"/>
  <c r="HX94" i="38"/>
  <c r="EZ92" i="38"/>
  <c r="IA90" i="38"/>
  <c r="FF95" i="38"/>
  <c r="GN91" i="38"/>
  <c r="HF92" i="38"/>
  <c r="IN92" i="38"/>
  <c r="CB96" i="38"/>
  <c r="ED90" i="38"/>
  <c r="GE96" i="38"/>
  <c r="HS94" i="38"/>
  <c r="IM92" i="38"/>
  <c r="HV89" i="38"/>
  <c r="HV93" i="38"/>
  <c r="DH90" i="38"/>
  <c r="EV96" i="38"/>
  <c r="AN93" i="38"/>
  <c r="DG92" i="38"/>
  <c r="AB94" i="38"/>
  <c r="EX90" i="38"/>
  <c r="FG93" i="38"/>
  <c r="BR91" i="38"/>
  <c r="BY91" i="38"/>
  <c r="GA95" i="38"/>
  <c r="FM89" i="38"/>
  <c r="HL91" i="38"/>
  <c r="HE89" i="38"/>
  <c r="FG95" i="38"/>
  <c r="AU90" i="38"/>
  <c r="CQ92" i="38"/>
  <c r="FQ90" i="38"/>
  <c r="ID97" i="38"/>
  <c r="BF96" i="38"/>
  <c r="AF96" i="38"/>
  <c r="DY90" i="38"/>
  <c r="IQ93" i="38"/>
  <c r="AC90" i="38"/>
  <c r="DK89" i="38"/>
  <c r="FG94" i="38"/>
  <c r="DD94" i="38"/>
  <c r="FW96" i="38"/>
  <c r="BH89" i="38"/>
  <c r="HZ90" i="38"/>
  <c r="IF90" i="38"/>
  <c r="ES94" i="38"/>
  <c r="AY91" i="38"/>
  <c r="CM89" i="38"/>
  <c r="GZ92" i="38"/>
  <c r="BH93" i="38"/>
  <c r="HW91" i="38"/>
  <c r="DU92" i="38"/>
  <c r="HE90" i="38"/>
  <c r="BQ91" i="38"/>
  <c r="BG95" i="38"/>
  <c r="DE91" i="38"/>
  <c r="IM91" i="38"/>
  <c r="DG91" i="38"/>
  <c r="HO95" i="38"/>
  <c r="L89" i="38"/>
  <c r="DB96" i="38"/>
  <c r="ES91" i="38"/>
  <c r="DD96" i="38"/>
  <c r="BL94" i="38"/>
  <c r="EP96" i="38"/>
  <c r="EM89" i="38"/>
  <c r="HZ89" i="38"/>
  <c r="AL90" i="38"/>
  <c r="ES92" i="38"/>
  <c r="DE94" i="38"/>
  <c r="CJ89" i="38"/>
  <c r="DF89" i="38"/>
  <c r="DJ92" i="38"/>
  <c r="ET96" i="38"/>
  <c r="BA93" i="38"/>
  <c r="AP90" i="38"/>
  <c r="G96" i="38"/>
  <c r="IE95" i="38"/>
  <c r="HV94" i="38"/>
  <c r="BY93" i="38"/>
  <c r="BI93" i="38"/>
  <c r="CE89" i="38"/>
  <c r="FY90" i="38"/>
  <c r="EM91" i="38"/>
  <c r="AT97" i="38"/>
  <c r="CH96" i="38"/>
  <c r="BE93" i="38"/>
  <c r="CD94" i="38"/>
  <c r="CJ91" i="38"/>
  <c r="GU92" i="38"/>
  <c r="GA96" i="38"/>
  <c r="IL92" i="38"/>
  <c r="AU97" i="38"/>
  <c r="FB97" i="38"/>
  <c r="DB89" i="38"/>
  <c r="CZ89" i="38"/>
  <c r="FU96" i="38"/>
  <c r="BV97" i="38"/>
  <c r="BN96" i="38"/>
  <c r="HP96" i="38"/>
  <c r="M94" i="38"/>
  <c r="HQ90" i="38"/>
  <c r="CX89" i="38"/>
  <c r="IO89" i="38"/>
  <c r="BH90" i="38"/>
  <c r="DJ89" i="38"/>
  <c r="CC97" i="38"/>
  <c r="IO91" i="38"/>
  <c r="HW94" i="38"/>
  <c r="AZ89" i="38"/>
  <c r="GD90" i="38"/>
  <c r="GG95" i="38"/>
  <c r="Z91" i="38"/>
  <c r="AW92" i="38"/>
  <c r="FA97" i="38"/>
  <c r="IL91" i="38"/>
  <c r="I92" i="38"/>
  <c r="J96" i="38"/>
  <c r="GY96" i="38"/>
  <c r="DA89" i="38"/>
  <c r="FJ92" i="38"/>
  <c r="HF89" i="38"/>
  <c r="EI96" i="38"/>
  <c r="HJ92" i="38"/>
  <c r="AL89" i="38"/>
  <c r="GP95" i="38"/>
  <c r="IL89" i="38"/>
  <c r="DJ91" i="38"/>
  <c r="BO90" i="38"/>
  <c r="FH90" i="38"/>
  <c r="GM97" i="38"/>
  <c r="DK96" i="38"/>
  <c r="HM92" i="38"/>
  <c r="CY96" i="38"/>
  <c r="BD89" i="38"/>
  <c r="IN96" i="38"/>
  <c r="FW95" i="38"/>
  <c r="BX89" i="38"/>
  <c r="CV92" i="38"/>
  <c r="EN93" i="38"/>
  <c r="ES90" i="38"/>
  <c r="DP90" i="38"/>
  <c r="BR97" i="38"/>
  <c r="GG89" i="38"/>
  <c r="EE96" i="38"/>
  <c r="CZ96" i="38"/>
  <c r="CM96" i="38"/>
  <c r="I96" i="38"/>
  <c r="BQ94" i="38"/>
  <c r="N94" i="38"/>
  <c r="P93" i="38"/>
  <c r="CW93" i="38"/>
  <c r="GZ97" i="38"/>
  <c r="EX93" i="38"/>
  <c r="DB94" i="38"/>
  <c r="IO97" i="38"/>
  <c r="GA90" i="38"/>
  <c r="HH97" i="38"/>
  <c r="BP94" i="38"/>
  <c r="FP92" i="38"/>
  <c r="II89" i="38"/>
  <c r="IE92" i="38"/>
  <c r="IA89" i="38"/>
  <c r="ID89" i="38"/>
  <c r="DS94" i="38"/>
  <c r="IJ91" i="38"/>
  <c r="T89" i="38"/>
  <c r="CT96" i="38"/>
  <c r="EH97" i="38"/>
  <c r="DL92" i="38"/>
  <c r="EY93" i="38"/>
  <c r="BZ91" i="38"/>
  <c r="Y89" i="38"/>
  <c r="AK97" i="38"/>
  <c r="P90" i="38"/>
  <c r="IF97" i="38"/>
  <c r="CY92" i="38"/>
  <c r="AO96" i="38"/>
  <c r="GF90" i="38"/>
  <c r="FR92" i="38"/>
  <c r="HR96" i="38"/>
  <c r="GX97" i="38"/>
  <c r="DQ90" i="38"/>
  <c r="IF92" i="38"/>
  <c r="FM90" i="38"/>
  <c r="DR95" i="38"/>
  <c r="BD93" i="38"/>
  <c r="ET95" i="38"/>
  <c r="GY91" i="38"/>
  <c r="FH92" i="38"/>
  <c r="FK96" i="38"/>
  <c r="FZ89" i="38"/>
  <c r="ES96" i="38"/>
  <c r="HA90" i="38"/>
  <c r="DS91" i="38"/>
  <c r="HF95" i="38"/>
  <c r="HC96" i="38"/>
  <c r="BY96" i="38"/>
  <c r="CK95" i="38"/>
  <c r="DT94" i="38"/>
  <c r="AG96" i="38"/>
  <c r="M90" i="38"/>
  <c r="DJ96" i="38"/>
  <c r="IO95" i="38"/>
  <c r="FH94" i="38"/>
  <c r="DQ92" i="38"/>
  <c r="AK94" i="38"/>
  <c r="EH91" i="38"/>
  <c r="IQ94" i="38"/>
  <c r="CP91" i="38"/>
  <c r="GW92" i="38"/>
  <c r="EV94" i="38"/>
  <c r="BN89" i="38"/>
  <c r="FN92" i="38"/>
  <c r="AT95" i="38"/>
  <c r="AJ96" i="38"/>
  <c r="CX96" i="38"/>
  <c r="IO96" i="38"/>
  <c r="X95" i="38"/>
  <c r="BI90" i="38"/>
  <c r="FL97" i="38"/>
  <c r="FT94" i="38"/>
  <c r="AM90" i="38"/>
  <c r="DX93" i="38"/>
  <c r="DX94" i="38"/>
  <c r="BR96" i="38"/>
  <c r="R89" i="38"/>
  <c r="EF89" i="38"/>
  <c r="G92" i="38"/>
  <c r="HH92" i="38"/>
  <c r="BC95" i="38"/>
  <c r="DH96" i="38"/>
  <c r="GC92" i="38"/>
  <c r="DH92" i="38"/>
  <c r="HK92" i="38"/>
  <c r="FA96" i="38"/>
  <c r="EV89" i="38"/>
  <c r="GF96" i="38"/>
  <c r="GP96" i="38"/>
  <c r="EL94" i="38"/>
  <c r="FN96" i="38"/>
  <c r="AB90" i="38"/>
  <c r="FC89" i="38"/>
  <c r="GS89" i="38"/>
  <c r="U91" i="38"/>
  <c r="FV96" i="38"/>
  <c r="FY91" i="38"/>
  <c r="GJ96" i="38"/>
  <c r="AA90" i="38"/>
  <c r="BK90" i="38"/>
  <c r="BU91" i="38"/>
  <c r="DD92" i="38"/>
  <c r="GQ92" i="38"/>
  <c r="HA96" i="38"/>
  <c r="AG93" i="38"/>
  <c r="O92" i="38"/>
  <c r="AL96" i="38"/>
  <c r="M91" i="38"/>
  <c r="BT93" i="38"/>
  <c r="CL92" i="38"/>
  <c r="HD90" i="38"/>
  <c r="DY92" i="38"/>
  <c r="AF93" i="38"/>
  <c r="IJ93" i="38"/>
  <c r="GH92" i="38"/>
  <c r="CQ93" i="38"/>
  <c r="FI96" i="38"/>
  <c r="GM90" i="38"/>
  <c r="DE89" i="38"/>
  <c r="DQ89" i="38"/>
  <c r="CX91" i="38"/>
  <c r="HA93" i="38"/>
  <c r="AX89" i="38"/>
  <c r="DR90" i="38"/>
  <c r="R96" i="38"/>
  <c r="FI93" i="38"/>
  <c r="FQ91" i="38"/>
  <c r="BG89" i="38"/>
  <c r="IJ96" i="38"/>
  <c r="AR91" i="38"/>
  <c r="CR96" i="38"/>
  <c r="CU96" i="38"/>
  <c r="CI92" i="38"/>
  <c r="DS89" i="38"/>
  <c r="GW93" i="38"/>
  <c r="IP92" i="38"/>
  <c r="FK97" i="38"/>
  <c r="IE93" i="38"/>
  <c r="HH89" i="38"/>
  <c r="BQ96" i="38"/>
  <c r="AI95" i="38"/>
  <c r="EB94" i="38"/>
  <c r="ID95" i="38"/>
  <c r="AV97" i="38"/>
  <c r="EG96" i="38"/>
  <c r="FB91" i="38"/>
  <c r="BL89" i="38"/>
  <c r="CH89" i="38"/>
  <c r="DO92" i="38"/>
  <c r="M93" i="38"/>
  <c r="AY96" i="38"/>
  <c r="HO97" i="38"/>
  <c r="HX96" i="38"/>
  <c r="EH96" i="38"/>
  <c r="AN96" i="38"/>
  <c r="ER93" i="38"/>
  <c r="CC96" i="38"/>
  <c r="GF89" i="38"/>
  <c r="Z89" i="38"/>
  <c r="Y90" i="38"/>
  <c r="AD89" i="38"/>
  <c r="EV93" i="38"/>
  <c r="DZ93" i="38"/>
  <c r="FA94" i="38"/>
  <c r="EX91" i="38"/>
  <c r="EX94" i="38"/>
  <c r="CY93" i="38"/>
  <c r="CK89" i="38"/>
  <c r="GU90" i="38"/>
  <c r="GC95" i="38"/>
  <c r="FO90" i="38"/>
  <c r="GX91" i="38"/>
  <c r="O96" i="38"/>
  <c r="CL96" i="38"/>
  <c r="DC91" i="38"/>
  <c r="EI97" i="38"/>
  <c r="T91" i="38"/>
  <c r="V96" i="38"/>
  <c r="FG90" i="38"/>
  <c r="DN92" i="38"/>
  <c r="V89" i="38"/>
  <c r="BH96" i="38"/>
  <c r="HA95" i="38"/>
  <c r="CC93" i="38"/>
  <c r="CI90" i="38"/>
  <c r="GV93" i="38"/>
  <c r="FB89" i="38"/>
  <c r="FR90" i="38"/>
  <c r="BA95" i="38"/>
  <c r="HN91" i="38"/>
  <c r="BJ96" i="38"/>
  <c r="GS97" i="38"/>
  <c r="AV92" i="38"/>
  <c r="GG96" i="38"/>
  <c r="BM96" i="38"/>
  <c r="IC97" i="38"/>
  <c r="EV92" i="38"/>
  <c r="DM90" i="38"/>
  <c r="IL95" i="38"/>
  <c r="IL96" i="38"/>
  <c r="DL96" i="38"/>
  <c r="DA95" i="38"/>
  <c r="ES89" i="38"/>
  <c r="GU93" i="38"/>
  <c r="BZ90" i="38"/>
  <c r="AK90" i="38"/>
  <c r="AW96" i="38"/>
  <c r="GI95" i="38"/>
  <c r="AT89" i="38"/>
  <c r="DB93" i="38"/>
  <c r="FA92" i="38"/>
  <c r="BS93" i="38"/>
  <c r="EN94" i="38"/>
  <c r="HE92" i="38"/>
  <c r="EB92" i="38"/>
  <c r="GJ91" i="38"/>
  <c r="GU94" i="38"/>
  <c r="GR96" i="38"/>
  <c r="EI92" i="38"/>
  <c r="GV90" i="38"/>
  <c r="HG92" i="38"/>
  <c r="HD96" i="38"/>
  <c r="BJ89" i="38"/>
  <c r="IA96" i="38"/>
  <c r="GV92" i="38"/>
  <c r="FZ90" i="38"/>
  <c r="T97" i="38"/>
  <c r="X96" i="38"/>
  <c r="EB89" i="38"/>
  <c r="IQ96" i="38"/>
  <c r="HL97" i="38"/>
  <c r="J89" i="38"/>
  <c r="HC92" i="38"/>
  <c r="AI93" i="38"/>
  <c r="BG90" i="38"/>
  <c r="EY90" i="38"/>
  <c r="ED92" i="38"/>
  <c r="HB89" i="38"/>
  <c r="G95" i="38"/>
  <c r="W96" i="38"/>
  <c r="EQ90" i="38"/>
  <c r="CF92" i="38"/>
  <c r="FV92" i="38"/>
  <c r="GD96" i="38"/>
  <c r="IQ92" i="38"/>
  <c r="ID94" i="38"/>
  <c r="DS96" i="38"/>
  <c r="V92" i="38"/>
  <c r="CV96" i="38"/>
  <c r="GU96" i="38"/>
  <c r="DP91" i="38"/>
  <c r="EG97" i="38"/>
  <c r="AK96" i="38"/>
  <c r="FE92" i="38"/>
  <c r="BW91" i="38"/>
  <c r="IM89" i="38"/>
  <c r="BT89" i="38"/>
  <c r="H89" i="38"/>
  <c r="GZ90" i="38"/>
  <c r="DM92" i="38"/>
  <c r="CJ92" i="38"/>
  <c r="GH96" i="38"/>
  <c r="CQ96" i="38"/>
  <c r="FG89" i="38"/>
  <c r="FD96" i="38"/>
  <c r="DX89" i="38"/>
  <c r="DI96" i="38"/>
  <c r="CW96" i="38"/>
  <c r="BH92" i="38"/>
  <c r="Q97" i="38"/>
  <c r="EY89" i="38"/>
  <c r="GV95" i="38"/>
  <c r="FB93" i="38"/>
  <c r="AM92" i="38"/>
  <c r="L96" i="38"/>
  <c r="DI93" i="38"/>
  <c r="AX96" i="38"/>
  <c r="BI95" i="38"/>
  <c r="IC95" i="38"/>
  <c r="BL91" i="38"/>
  <c r="GC96" i="38"/>
  <c r="FF94" i="38"/>
  <c r="AQ92" i="38"/>
  <c r="BS92" i="38"/>
  <c r="X97" i="38"/>
  <c r="EK96" i="38"/>
  <c r="BT91" i="38"/>
  <c r="GV89" i="38"/>
  <c r="IM96" i="38"/>
  <c r="HJ96" i="38"/>
  <c r="BE96" i="38"/>
  <c r="EK92" i="38"/>
  <c r="AA93" i="38"/>
  <c r="IB90" i="38"/>
  <c r="FB92" i="38"/>
  <c r="FW92" i="38"/>
  <c r="HO96" i="38"/>
  <c r="HY92" i="38"/>
  <c r="HD95" i="38"/>
  <c r="BK94" i="38"/>
  <c r="BW92" i="38"/>
  <c r="AD92" i="38"/>
  <c r="BV90" i="38"/>
  <c r="IH96" i="38"/>
  <c r="HL89" i="38"/>
  <c r="GW96" i="38"/>
  <c r="DV94" i="38"/>
  <c r="EC95" i="38"/>
  <c r="DP92" i="38"/>
  <c r="AX91" i="38"/>
  <c r="BW96" i="38"/>
  <c r="BY89" i="38"/>
  <c r="FY96" i="38"/>
  <c r="DV91" i="38"/>
  <c r="AM95" i="38"/>
  <c r="H7" i="51" l="1"/>
  <c r="IR91" i="38"/>
  <c r="IR96" i="38"/>
  <c r="IR89" i="38"/>
  <c r="IR90" i="38"/>
  <c r="IR93" i="38"/>
  <c r="IR94" i="38"/>
  <c r="IR95" i="38"/>
  <c r="IR92" i="38"/>
  <c r="H4" i="51"/>
  <c r="H5" i="51"/>
  <c r="IR97" i="38"/>
  <c r="I41" i="47" l="1"/>
  <c r="L34" i="47" l="1"/>
  <c r="J34" i="47"/>
  <c r="K34" i="47"/>
  <c r="L32" i="47"/>
  <c r="K32" i="47"/>
  <c r="J32" i="47"/>
  <c r="J30" i="47"/>
  <c r="K30" i="47"/>
  <c r="L30" i="47"/>
  <c r="J23" i="47"/>
  <c r="L23" i="47"/>
  <c r="K23" i="47"/>
  <c r="J7" i="47"/>
  <c r="K7" i="47"/>
  <c r="L7" i="47"/>
  <c r="G41" i="47"/>
  <c r="L12" i="47"/>
  <c r="J12" i="47"/>
  <c r="K12" i="47"/>
  <c r="J15" i="47"/>
  <c r="K15" i="47"/>
  <c r="L15" i="47"/>
  <c r="K22" i="47"/>
  <c r="L22" i="47"/>
  <c r="J22" i="47"/>
  <c r="K11" i="47"/>
  <c r="L11" i="47"/>
  <c r="J11" i="47"/>
  <c r="J26" i="47"/>
  <c r="K26" i="47"/>
  <c r="L26" i="47"/>
  <c r="L29" i="47"/>
  <c r="J29" i="47"/>
  <c r="K29" i="47"/>
  <c r="J10" i="47"/>
  <c r="K10" i="47"/>
  <c r="L10" i="47"/>
  <c r="L19" i="47"/>
  <c r="J19" i="47"/>
  <c r="K19" i="47"/>
  <c r="J17" i="47"/>
  <c r="K17" i="47"/>
  <c r="L17" i="47"/>
  <c r="J13" i="47"/>
  <c r="L13" i="47"/>
  <c r="K13" i="47"/>
  <c r="L21" i="47"/>
  <c r="K21" i="47"/>
  <c r="J21" i="47"/>
  <c r="K18" i="47"/>
  <c r="J18" i="47"/>
  <c r="L18" i="47"/>
  <c r="L25" i="47"/>
  <c r="K25" i="47"/>
  <c r="J25" i="47"/>
  <c r="H41" i="47"/>
  <c r="L16" i="47"/>
  <c r="J16" i="47"/>
  <c r="K16" i="47"/>
  <c r="L28" i="47"/>
  <c r="K28" i="47"/>
  <c r="J28" i="47"/>
  <c r="K27" i="47"/>
  <c r="J27" i="47"/>
  <c r="L27" i="47"/>
  <c r="L14" i="47"/>
  <c r="K14" i="47"/>
  <c r="J14" i="47"/>
  <c r="K31" i="47"/>
  <c r="J31" i="47"/>
  <c r="L31" i="47"/>
  <c r="K20" i="47"/>
  <c r="J20" i="47"/>
  <c r="L20" i="47"/>
  <c r="K24" i="47"/>
  <c r="J24" i="47"/>
  <c r="L24" i="47"/>
  <c r="J9" i="47"/>
  <c r="K9" i="47"/>
  <c r="L9" i="47"/>
  <c r="L8" i="47"/>
  <c r="K8" i="47"/>
  <c r="J8" i="47"/>
  <c r="L41" i="47" l="1"/>
  <c r="K41" i="47"/>
  <c r="J41" i="47"/>
  <c r="V61" i="38" l="1"/>
  <c r="CZ63" i="38"/>
  <c r="J60" i="38"/>
  <c r="HZ64" i="38"/>
  <c r="EF62" i="38"/>
  <c r="DQ61" i="38"/>
  <c r="GY62" i="38"/>
  <c r="DY67" i="38"/>
  <c r="DI63" i="38"/>
  <c r="FW66" i="38"/>
  <c r="GO66" i="38"/>
  <c r="AW66" i="38"/>
  <c r="FZ65" i="38"/>
  <c r="II60" i="38"/>
  <c r="IH62" i="38"/>
  <c r="CI63" i="38"/>
  <c r="DR68" i="38"/>
  <c r="HG61" i="38"/>
  <c r="GU61" i="38"/>
  <c r="IF62" i="38"/>
  <c r="G61" i="38"/>
  <c r="FF64" i="38"/>
  <c r="CJ61" i="38"/>
  <c r="AJ66" i="38"/>
  <c r="HR61" i="38"/>
  <c r="AN68" i="38"/>
  <c r="DS63" i="38"/>
  <c r="HR62" i="38"/>
  <c r="GD68" i="38"/>
  <c r="HT61" i="38"/>
  <c r="CH68" i="38"/>
  <c r="BY62" i="38"/>
  <c r="H66" i="38"/>
  <c r="CH61" i="38"/>
  <c r="FU62" i="38"/>
  <c r="CQ60" i="38"/>
  <c r="IK61" i="38"/>
  <c r="FG68" i="38"/>
  <c r="CR60" i="38"/>
  <c r="GT62" i="38"/>
  <c r="GG64" i="38"/>
  <c r="HS62" i="38"/>
  <c r="FH61" i="38"/>
  <c r="DE65" i="38"/>
  <c r="CX60" i="38"/>
  <c r="HY62" i="38"/>
  <c r="X67" i="38"/>
  <c r="EP65" i="38"/>
  <c r="ED60" i="38"/>
  <c r="CG63" i="38"/>
  <c r="CI66" i="38"/>
  <c r="BC68" i="38"/>
  <c r="EX67" i="38"/>
  <c r="FB64" i="38"/>
  <c r="GW65" i="38"/>
  <c r="DX60" i="38"/>
  <c r="AK62" i="38"/>
  <c r="BC61" i="38"/>
  <c r="AW68" i="38"/>
  <c r="ET61" i="38"/>
  <c r="M67" i="38"/>
  <c r="FO61" i="38"/>
  <c r="DH68" i="38"/>
  <c r="CW64" i="38"/>
  <c r="BP68" i="38"/>
  <c r="GG66" i="38"/>
  <c r="J67" i="38"/>
  <c r="HA60" i="38"/>
  <c r="EZ61" i="38"/>
  <c r="GR63" i="38"/>
  <c r="AB61" i="38"/>
  <c r="FF61" i="38"/>
  <c r="BS65" i="38"/>
  <c r="P60" i="38"/>
  <c r="CR64" i="38"/>
  <c r="P61" i="38"/>
  <c r="GU60" i="38"/>
  <c r="AV63" i="38"/>
  <c r="BX61" i="38"/>
  <c r="BQ61" i="38"/>
  <c r="BF62" i="38"/>
  <c r="DR65" i="38"/>
  <c r="IB64" i="38"/>
  <c r="AA62" i="38"/>
  <c r="IG60" i="38"/>
  <c r="IA62" i="38"/>
  <c r="AI67" i="38"/>
  <c r="CO64" i="38"/>
  <c r="HV60" i="38"/>
  <c r="DX67" i="38"/>
  <c r="BA65" i="38"/>
  <c r="BN68" i="38"/>
  <c r="AO66" i="38"/>
  <c r="CW67" i="38"/>
  <c r="CP60" i="38"/>
  <c r="GS61" i="38"/>
  <c r="BD64" i="38"/>
  <c r="EK64" i="38"/>
  <c r="EO62" i="38"/>
  <c r="AU62" i="38"/>
  <c r="BR62" i="38"/>
  <c r="DC66" i="38"/>
  <c r="BC65" i="38"/>
  <c r="BL67" i="38"/>
  <c r="AF63" i="38"/>
  <c r="CD64" i="38"/>
  <c r="AH65" i="38"/>
  <c r="H63" i="38"/>
  <c r="BE60" i="38"/>
  <c r="EE66" i="38"/>
  <c r="FP63" i="38"/>
  <c r="BU60" i="38"/>
  <c r="HQ60" i="38"/>
  <c r="DJ62" i="38"/>
  <c r="BJ61" i="38"/>
  <c r="EV68" i="38"/>
  <c r="BP61" i="38"/>
  <c r="CM60" i="38"/>
  <c r="HF61" i="38"/>
  <c r="HJ63" i="38"/>
  <c r="HS65" i="38"/>
  <c r="HO60" i="38"/>
  <c r="U66" i="38"/>
  <c r="CD60" i="38"/>
  <c r="HF62" i="38"/>
  <c r="GR67" i="38"/>
  <c r="HY63" i="38"/>
  <c r="HC60" i="38"/>
  <c r="FI60" i="38"/>
  <c r="EA60" i="38"/>
  <c r="BE68" i="38"/>
  <c r="HI67" i="38"/>
  <c r="DA62" i="38"/>
  <c r="FG63" i="38"/>
  <c r="CN68" i="38"/>
  <c r="BB61" i="38"/>
  <c r="DE61" i="38"/>
  <c r="DF68" i="38"/>
  <c r="FF66" i="38"/>
  <c r="CY62" i="38"/>
  <c r="GP68" i="38"/>
  <c r="Q67" i="38"/>
  <c r="GJ61" i="38"/>
  <c r="EX68" i="38"/>
  <c r="AD60" i="38"/>
  <c r="FJ65" i="38"/>
  <c r="IO62" i="38"/>
  <c r="AD68" i="38"/>
  <c r="HH61" i="38"/>
  <c r="CI60" i="38"/>
  <c r="BO67" i="38"/>
  <c r="HG67" i="38"/>
  <c r="HT64" i="38"/>
  <c r="EI67" i="38"/>
  <c r="CU67" i="38"/>
  <c r="DC64" i="38"/>
  <c r="BL60" i="38"/>
  <c r="EB65" i="38"/>
  <c r="CF68" i="38"/>
  <c r="Q62" i="38"/>
  <c r="BD62" i="38"/>
  <c r="BF61" i="38"/>
  <c r="DH61" i="38"/>
  <c r="AZ63" i="38"/>
  <c r="HL65" i="38"/>
  <c r="FO60" i="38"/>
  <c r="DV60" i="38"/>
  <c r="GZ68" i="38"/>
  <c r="GK61" i="38"/>
  <c r="FN62" i="38"/>
  <c r="HG62" i="38"/>
  <c r="Q61" i="38"/>
  <c r="CY61" i="38"/>
  <c r="IB60" i="38"/>
  <c r="Y63" i="38"/>
  <c r="AL61" i="38"/>
  <c r="BI60" i="38"/>
  <c r="IM62" i="38"/>
  <c r="AG68" i="38"/>
  <c r="EL62" i="38"/>
  <c r="DA68" i="38"/>
  <c r="FM67" i="38"/>
  <c r="K67" i="38"/>
  <c r="GI66" i="38"/>
  <c r="EP64" i="38"/>
  <c r="DJ64" i="38"/>
  <c r="CN67" i="38"/>
  <c r="IJ62" i="38"/>
  <c r="W67" i="38"/>
  <c r="FQ63" i="38"/>
  <c r="GV63" i="38"/>
  <c r="AM65" i="38"/>
  <c r="DW62" i="38"/>
  <c r="BG68" i="38"/>
  <c r="CB61" i="38"/>
  <c r="EB64" i="38"/>
  <c r="GO65" i="38"/>
  <c r="FU65" i="38"/>
  <c r="EN60" i="38"/>
  <c r="DI61" i="38"/>
  <c r="DC67" i="38"/>
  <c r="DJ61" i="38"/>
  <c r="AA67" i="38"/>
  <c r="HN60" i="38"/>
  <c r="I68" i="38"/>
  <c r="CT64" i="38"/>
  <c r="AP60" i="38"/>
  <c r="CI65" i="38"/>
  <c r="IB63" i="38"/>
  <c r="FK62" i="38"/>
  <c r="DB60" i="38"/>
  <c r="BQ67" i="38"/>
  <c r="IO67" i="38"/>
  <c r="ED67" i="38"/>
  <c r="CF64" i="38"/>
  <c r="CD68" i="38"/>
  <c r="DS62" i="38"/>
  <c r="EK61" i="38"/>
  <c r="HN61" i="38"/>
  <c r="T65" i="38"/>
  <c r="HF68" i="38"/>
  <c r="BX65" i="38"/>
  <c r="N62" i="38"/>
  <c r="HL62" i="38"/>
  <c r="DM65" i="38"/>
  <c r="DN61" i="38"/>
  <c r="DT62" i="38"/>
  <c r="BF68" i="38"/>
  <c r="DH63" i="38"/>
  <c r="HP65" i="38"/>
  <c r="AP62" i="38"/>
  <c r="IO61" i="38"/>
  <c r="GW61" i="38"/>
  <c r="CF60" i="38"/>
  <c r="BV60" i="38"/>
  <c r="EZ64" i="38"/>
  <c r="CB65" i="38"/>
  <c r="GO62" i="38"/>
  <c r="AG64" i="38"/>
  <c r="CL60" i="38"/>
  <c r="FS64" i="38"/>
  <c r="CI62" i="38"/>
  <c r="GS66" i="38"/>
  <c r="BR67" i="38"/>
  <c r="ER67" i="38"/>
  <c r="BN60" i="38"/>
  <c r="AN65" i="38"/>
  <c r="CR68" i="38"/>
  <c r="DA60" i="38"/>
  <c r="DG68" i="38"/>
  <c r="HD66" i="38"/>
  <c r="CO61" i="38"/>
  <c r="G63" i="38"/>
  <c r="FL62" i="38"/>
  <c r="CJ62" i="38"/>
  <c r="FE63" i="38"/>
  <c r="AT68" i="38"/>
  <c r="DI67" i="38"/>
  <c r="DE68" i="38"/>
  <c r="J63" i="38"/>
  <c r="FW64" i="38"/>
  <c r="IE63" i="38"/>
  <c r="FT67" i="38"/>
  <c r="HK67" i="38"/>
  <c r="EX62" i="38"/>
  <c r="IK62" i="38"/>
  <c r="DR60" i="38"/>
  <c r="AM61" i="38"/>
  <c r="CU61" i="38"/>
  <c r="GU67" i="38"/>
  <c r="AX60" i="38"/>
  <c r="K68" i="38"/>
  <c r="IN67" i="38"/>
  <c r="DA63" i="38"/>
  <c r="BM60" i="38"/>
  <c r="AM67" i="38"/>
  <c r="GI60" i="38"/>
  <c r="BO66" i="38"/>
  <c r="AB66" i="38"/>
  <c r="DD67" i="38"/>
  <c r="ID61" i="38"/>
  <c r="T64" i="38"/>
  <c r="FJ67" i="38"/>
  <c r="GB63" i="38"/>
  <c r="DP62" i="38"/>
  <c r="BO62" i="38"/>
  <c r="FZ68" i="38"/>
  <c r="IM67" i="38"/>
  <c r="HJ68" i="38"/>
  <c r="HL61" i="38"/>
  <c r="HE66" i="38"/>
  <c r="FX62" i="38"/>
  <c r="DH60" i="38"/>
  <c r="EO63" i="38"/>
  <c r="BW60" i="38"/>
  <c r="CR65" i="38"/>
  <c r="HQ61" i="38"/>
  <c r="GB62" i="38"/>
  <c r="HJ62" i="38"/>
  <c r="EF64" i="38"/>
  <c r="BD68" i="38"/>
  <c r="FX67" i="38"/>
  <c r="FV60" i="38"/>
  <c r="EE61" i="38"/>
  <c r="HX63" i="38"/>
  <c r="HX61" i="38"/>
  <c r="HQ62" i="38"/>
  <c r="AI61" i="38"/>
  <c r="GX68" i="38"/>
  <c r="AX68" i="38"/>
  <c r="CE62" i="38"/>
  <c r="ER61" i="38"/>
  <c r="AW62" i="38"/>
  <c r="BF64" i="38"/>
  <c r="DT64" i="38"/>
  <c r="BA61" i="38"/>
  <c r="ER60" i="38"/>
  <c r="HH60" i="38"/>
  <c r="X61" i="38"/>
  <c r="FQ65" i="38"/>
  <c r="EE67" i="38"/>
  <c r="GU64" i="38"/>
  <c r="GG67" i="38"/>
  <c r="AH62" i="38"/>
  <c r="HL64" i="38"/>
  <c r="GX61" i="38"/>
  <c r="HU62" i="38"/>
  <c r="DC62" i="38"/>
  <c r="EJ62" i="38"/>
  <c r="HK61" i="38"/>
  <c r="DQ68" i="38"/>
  <c r="FA66" i="38"/>
  <c r="FY61" i="38"/>
  <c r="AW67" i="38"/>
  <c r="BS62" i="38"/>
  <c r="HU60" i="38"/>
  <c r="AP63" i="38"/>
  <c r="W60" i="38"/>
  <c r="EA64" i="38"/>
  <c r="BM62" i="38"/>
  <c r="EN61" i="38"/>
  <c r="HU68" i="38"/>
  <c r="CG67" i="38"/>
  <c r="DM61" i="38"/>
  <c r="GE67" i="38"/>
  <c r="O63" i="38"/>
  <c r="V68" i="38"/>
  <c r="GR62" i="38"/>
  <c r="FU61" i="38"/>
  <c r="CA61" i="38"/>
  <c r="HU64" i="38"/>
  <c r="HE62" i="38"/>
  <c r="DD68" i="38"/>
  <c r="P64" i="38"/>
  <c r="FU68" i="38"/>
  <c r="R66" i="38"/>
  <c r="CX62" i="38"/>
  <c r="AS62" i="38"/>
  <c r="BG67" i="38"/>
  <c r="DX66" i="38"/>
  <c r="GG62" i="38"/>
  <c r="CL61" i="38"/>
  <c r="FI64" i="38"/>
  <c r="HY64" i="38"/>
  <c r="H64" i="38"/>
  <c r="FK63" i="38"/>
  <c r="AT67" i="38"/>
  <c r="GJ60" i="38"/>
  <c r="GQ62" i="38"/>
  <c r="FT61" i="38"/>
  <c r="EE62" i="38"/>
  <c r="BE66" i="38"/>
  <c r="AX63" i="38"/>
  <c r="CU64" i="38"/>
  <c r="IO63" i="38"/>
  <c r="CX67" i="38"/>
  <c r="EV61" i="38"/>
  <c r="DI60" i="38"/>
  <c r="GK64" i="38"/>
  <c r="S61" i="38"/>
  <c r="IC60" i="38"/>
  <c r="EH61" i="38"/>
  <c r="BZ63" i="38"/>
  <c r="AR60" i="38"/>
  <c r="HC67" i="38"/>
  <c r="HZ66" i="38"/>
  <c r="AZ67" i="38"/>
  <c r="HU67" i="38"/>
  <c r="CE60" i="38"/>
  <c r="FV62" i="38"/>
  <c r="IP65" i="38"/>
  <c r="CK67" i="38"/>
  <c r="CL62" i="38"/>
  <c r="AM64" i="38"/>
  <c r="EZ66" i="38"/>
  <c r="GK67" i="38"/>
  <c r="EM63" i="38"/>
  <c r="FS68" i="38"/>
  <c r="EW62" i="38"/>
  <c r="FU63" i="38"/>
  <c r="CV62" i="38"/>
  <c r="AC64" i="38"/>
  <c r="CP63" i="38"/>
  <c r="CR67" i="38"/>
  <c r="GI68" i="38"/>
  <c r="HW65" i="38"/>
  <c r="GW62" i="38"/>
  <c r="EA61" i="38"/>
  <c r="AQ62" i="38"/>
  <c r="CL67" i="38"/>
  <c r="EG62" i="38"/>
  <c r="DA65" i="38"/>
  <c r="DZ67" i="38"/>
  <c r="FG60" i="38"/>
  <c r="IC68" i="38"/>
  <c r="U60" i="38"/>
  <c r="GB60" i="38"/>
  <c r="HP68" i="38"/>
  <c r="AK60" i="38"/>
  <c r="EC67" i="38"/>
  <c r="DD60" i="38"/>
  <c r="BE63" i="38"/>
  <c r="AK64" i="38"/>
  <c r="BJ65" i="38"/>
  <c r="DW60" i="38"/>
  <c r="HL67" i="38"/>
  <c r="EZ60" i="38"/>
  <c r="GB67" i="38"/>
  <c r="P62" i="38"/>
  <c r="HO64" i="38"/>
  <c r="BJ60" i="38"/>
  <c r="DP66" i="38"/>
  <c r="IL60" i="38"/>
  <c r="BX62" i="38"/>
  <c r="AT61" i="38"/>
  <c r="GM62" i="38"/>
  <c r="AY61" i="38"/>
  <c r="CD61" i="38"/>
  <c r="IN62" i="38"/>
  <c r="HM64" i="38"/>
  <c r="FP61" i="38"/>
  <c r="DO60" i="38"/>
  <c r="ES64" i="38"/>
  <c r="BG65" i="38"/>
  <c r="GQ68" i="38"/>
  <c r="EY62" i="38"/>
  <c r="DW61" i="38"/>
  <c r="FJ68" i="38"/>
  <c r="GK63" i="38"/>
  <c r="CJ67" i="38"/>
  <c r="FO64" i="38"/>
  <c r="EI68" i="38"/>
  <c r="GH68" i="38"/>
  <c r="EU64" i="38"/>
  <c r="EP68" i="38"/>
  <c r="CL64" i="38"/>
  <c r="DI64" i="38"/>
  <c r="AX67" i="38"/>
  <c r="HX64" i="38"/>
  <c r="HG65" i="38"/>
  <c r="EK67" i="38"/>
  <c r="N66" i="38"/>
  <c r="M62" i="38"/>
  <c r="DX64" i="38"/>
  <c r="FY67" i="38"/>
  <c r="AZ60" i="38"/>
  <c r="DF62" i="38"/>
  <c r="IN64" i="38"/>
  <c r="FW67" i="38"/>
  <c r="FZ67" i="38"/>
  <c r="T60" i="38"/>
  <c r="CL63" i="38"/>
  <c r="IB67" i="38"/>
  <c r="HN66" i="38"/>
  <c r="FQ68" i="38"/>
  <c r="GA68" i="38"/>
  <c r="CQ66" i="38"/>
  <c r="AP64" i="38"/>
  <c r="AG65" i="38"/>
  <c r="IE60" i="38"/>
  <c r="GZ61" i="38"/>
  <c r="IF66" i="38"/>
  <c r="AO67" i="38"/>
  <c r="HK63" i="38"/>
  <c r="CB60" i="38"/>
  <c r="DG66" i="38"/>
  <c r="DD61" i="38"/>
  <c r="GN61" i="38"/>
  <c r="DZ60" i="38"/>
  <c r="EG61" i="38"/>
  <c r="GM61" i="38"/>
  <c r="GQ63" i="38"/>
  <c r="GE61" i="38"/>
  <c r="DJ68" i="38"/>
  <c r="AD64" i="38"/>
  <c r="GN68" i="38"/>
  <c r="IL62" i="38"/>
  <c r="S62" i="38"/>
  <c r="AL64" i="38"/>
  <c r="HK68" i="38"/>
  <c r="CN62" i="38"/>
  <c r="K64" i="38"/>
  <c r="GW64" i="38"/>
  <c r="ED68" i="38"/>
  <c r="HI64" i="38"/>
  <c r="FX60" i="38"/>
  <c r="FR64" i="38"/>
  <c r="HO63" i="38"/>
  <c r="FM64" i="38"/>
  <c r="FN60" i="38"/>
  <c r="HX62" i="38"/>
  <c r="EN62" i="38"/>
  <c r="BJ64" i="38"/>
  <c r="HW61" i="38"/>
  <c r="EN68" i="38"/>
  <c r="IH60" i="38"/>
  <c r="S67" i="38"/>
  <c r="IJ61" i="38"/>
  <c r="BH67" i="38"/>
  <c r="HA61" i="38"/>
  <c r="DL62" i="38"/>
  <c r="BA64" i="38"/>
  <c r="FM61" i="38"/>
  <c r="DU60" i="38"/>
  <c r="N68" i="38"/>
  <c r="GU68" i="38"/>
  <c r="FS65" i="38"/>
  <c r="BZ68" i="38"/>
  <c r="CK60" i="38"/>
  <c r="HW60" i="38"/>
  <c r="GL67" i="38"/>
  <c r="EC68" i="38"/>
  <c r="EB61" i="38"/>
  <c r="GQ64" i="38"/>
  <c r="DW68" i="38"/>
  <c r="HL63" i="38"/>
  <c r="EG66" i="38"/>
  <c r="EI65" i="38"/>
  <c r="EQ67" i="38"/>
  <c r="GK62" i="38"/>
  <c r="DX68" i="38"/>
  <c r="FI67" i="38"/>
  <c r="HR67" i="38"/>
  <c r="CZ68" i="38"/>
  <c r="IC67" i="38"/>
  <c r="CR62" i="38"/>
  <c r="DL64" i="38"/>
  <c r="ID67" i="38"/>
  <c r="EM64" i="38"/>
  <c r="K60" i="38"/>
  <c r="AG63" i="38"/>
  <c r="DL68" i="38"/>
  <c r="IG62" i="38"/>
  <c r="CW61" i="38"/>
  <c r="IE68" i="38"/>
  <c r="FB66" i="38"/>
  <c r="FA65" i="38"/>
  <c r="GX60" i="38"/>
  <c r="K61" i="38"/>
  <c r="FV64" i="38"/>
  <c r="BS66" i="38"/>
  <c r="AR61" i="38"/>
  <c r="P68" i="38"/>
  <c r="BX60" i="38"/>
  <c r="GD67" i="38"/>
  <c r="BZ62" i="38"/>
  <c r="HI63" i="38"/>
  <c r="IO68" i="38"/>
  <c r="CS64" i="38"/>
  <c r="FW62" i="38"/>
  <c r="P65" i="38"/>
  <c r="EL68" i="38"/>
  <c r="FC64" i="38"/>
  <c r="ES62" i="38"/>
  <c r="IA64" i="38"/>
  <c r="CN61" i="38"/>
  <c r="CQ62" i="38"/>
  <c r="IN60" i="38"/>
  <c r="DL61" i="38"/>
  <c r="AJ67" i="38"/>
  <c r="FS67" i="38"/>
  <c r="BC60" i="38"/>
  <c r="HJ64" i="38"/>
  <c r="EL66" i="38"/>
  <c r="HH65" i="38"/>
  <c r="AU67" i="38"/>
  <c r="DY63" i="38"/>
  <c r="BP60" i="38"/>
  <c r="CC60" i="38"/>
  <c r="BS63" i="38"/>
  <c r="IP63" i="38"/>
  <c r="AC62" i="38"/>
  <c r="IP66" i="38"/>
  <c r="CI61" i="38"/>
  <c r="J64" i="38"/>
  <c r="EK60" i="38"/>
  <c r="EG67" i="38"/>
  <c r="O67" i="38"/>
  <c r="HE64" i="38"/>
  <c r="BT67" i="38"/>
  <c r="DA64" i="38"/>
  <c r="AF62" i="38"/>
  <c r="BN64" i="38"/>
  <c r="N60" i="38"/>
  <c r="Q66" i="38"/>
  <c r="EC60" i="38"/>
  <c r="HS68" i="38"/>
  <c r="FD64" i="38"/>
  <c r="AB62" i="38"/>
  <c r="HO62" i="38"/>
  <c r="EF60" i="38"/>
  <c r="DA61" i="38"/>
  <c r="I65" i="38"/>
  <c r="CH67" i="38"/>
  <c r="IG67" i="38"/>
  <c r="AR67" i="38"/>
  <c r="AS60" i="38"/>
  <c r="AC67" i="38"/>
  <c r="I67" i="38"/>
  <c r="N65" i="38"/>
  <c r="AG66" i="38"/>
  <c r="HA65" i="38"/>
  <c r="HR63" i="38"/>
  <c r="II61" i="38"/>
  <c r="HL60" i="38"/>
  <c r="IH67" i="38"/>
  <c r="HM66" i="38"/>
  <c r="CJ64" i="38"/>
  <c r="DM68" i="38"/>
  <c r="HP66" i="38"/>
  <c r="GB64" i="38"/>
  <c r="HE61" i="38"/>
  <c r="HB67" i="38"/>
  <c r="GE64" i="38"/>
  <c r="CZ62" i="38"/>
  <c r="BX67" i="38"/>
  <c r="AK67" i="38"/>
  <c r="GY60" i="38"/>
  <c r="AL63" i="38"/>
  <c r="IQ68" i="38"/>
  <c r="BU65" i="38"/>
  <c r="BI67" i="38"/>
  <c r="BO64" i="38"/>
  <c r="EC61" i="38"/>
  <c r="CB64" i="38"/>
  <c r="AO60" i="38"/>
  <c r="FN64" i="38"/>
  <c r="GV64" i="38"/>
  <c r="BR68" i="38"/>
  <c r="HV61" i="38"/>
  <c r="FX68" i="38"/>
  <c r="L62" i="38"/>
  <c r="AD65" i="38"/>
  <c r="DV62" i="38"/>
  <c r="HY68" i="38"/>
  <c r="GA60" i="38"/>
  <c r="FG61" i="38"/>
  <c r="DK62" i="38"/>
  <c r="AU64" i="38"/>
  <c r="I61" i="38"/>
  <c r="I60" i="38"/>
  <c r="IL63" i="38"/>
  <c r="HX67" i="38"/>
  <c r="IG66" i="38"/>
  <c r="AP61" i="38"/>
  <c r="GX63" i="38"/>
  <c r="DF67" i="38"/>
  <c r="GF61" i="38"/>
  <c r="CE61" i="38"/>
  <c r="FO65" i="38"/>
  <c r="CY68" i="38"/>
  <c r="FZ62" i="38"/>
  <c r="V67" i="38"/>
  <c r="AQ65" i="38"/>
  <c r="AN63" i="38"/>
  <c r="GJ67" i="38"/>
  <c r="IB62" i="38"/>
  <c r="DU61" i="38"/>
  <c r="CU60" i="38"/>
  <c r="HP67" i="38"/>
  <c r="IQ60" i="38"/>
  <c r="FP68" i="38"/>
  <c r="Z62" i="38"/>
  <c r="HZ67" i="38"/>
  <c r="GG65" i="38"/>
  <c r="EN66" i="38"/>
  <c r="FP60" i="38"/>
  <c r="EY66" i="38"/>
  <c r="FB67" i="38"/>
  <c r="HH68" i="38"/>
  <c r="CQ65" i="38"/>
  <c r="DZ68" i="38"/>
  <c r="CA60" i="38"/>
  <c r="CL65" i="38"/>
  <c r="GA64" i="38"/>
  <c r="BL66" i="38"/>
  <c r="HQ66" i="38"/>
  <c r="HV66" i="38"/>
  <c r="Z60" i="38"/>
  <c r="DY66" i="38"/>
  <c r="EM62" i="38"/>
  <c r="HG60" i="38"/>
  <c r="FK64" i="38"/>
  <c r="GW67" i="38"/>
  <c r="DK67" i="38"/>
  <c r="G62" i="38"/>
  <c r="HM61" i="38"/>
  <c r="IJ60" i="38"/>
  <c r="EQ60" i="38"/>
  <c r="FY62" i="38"/>
  <c r="ID63" i="38"/>
  <c r="FG66" i="38"/>
  <c r="BN63" i="38"/>
  <c r="IK68" i="38"/>
  <c r="BK63" i="38"/>
  <c r="EM61" i="38"/>
  <c r="EQ65" i="38"/>
  <c r="DT68" i="38"/>
  <c r="HS61" i="38"/>
  <c r="AL67" i="38"/>
  <c r="BQ60" i="38"/>
  <c r="S66" i="38"/>
  <c r="CE65" i="38"/>
  <c r="AM60" i="38"/>
  <c r="BV63" i="38"/>
  <c r="DE63" i="38"/>
  <c r="GV68" i="38"/>
  <c r="X68" i="38"/>
  <c r="BK68" i="38"/>
  <c r="FL61" i="38"/>
  <c r="AT60" i="38"/>
  <c r="EW60" i="38"/>
  <c r="AV60" i="38"/>
  <c r="II63" i="38"/>
  <c r="CC64" i="38"/>
  <c r="BK67" i="38"/>
  <c r="DQ63" i="38"/>
  <c r="EI62" i="38"/>
  <c r="CS63" i="38"/>
  <c r="BD60" i="38"/>
  <c r="CG62" i="38"/>
  <c r="HT60" i="38"/>
  <c r="AN61" i="38"/>
  <c r="DJ60" i="38"/>
  <c r="DN65" i="38"/>
  <c r="CU68" i="38"/>
  <c r="AY68" i="38"/>
  <c r="CD65" i="38"/>
  <c r="GJ64" i="38"/>
  <c r="CT60" i="38"/>
  <c r="BS68" i="38"/>
  <c r="AA63" i="38"/>
  <c r="BL64" i="38"/>
  <c r="FC68" i="38"/>
  <c r="HS66" i="38"/>
  <c r="DC60" i="38"/>
  <c r="BB62" i="38"/>
  <c r="GF66" i="38"/>
  <c r="FH64" i="38"/>
  <c r="GH60" i="38"/>
  <c r="CJ60" i="38"/>
  <c r="BV62" i="38"/>
  <c r="DU62" i="38"/>
  <c r="ET68" i="38"/>
  <c r="GL61" i="38"/>
  <c r="ET64" i="38"/>
  <c r="CB62" i="38"/>
  <c r="BZ60" i="38"/>
  <c r="EK68" i="38"/>
  <c r="HH67" i="38"/>
  <c r="CI68" i="38"/>
  <c r="CA66" i="38"/>
  <c r="HU61" i="38"/>
  <c r="CY63" i="38"/>
  <c r="DT67" i="38"/>
  <c r="EW61" i="38"/>
  <c r="GB68" i="38"/>
  <c r="EB68" i="38"/>
  <c r="HW62" i="38"/>
  <c r="CM68" i="38"/>
  <c r="GU65" i="38"/>
  <c r="CV68" i="38"/>
  <c r="BA67" i="38"/>
  <c r="GS60" i="38"/>
  <c r="IJ68" i="38"/>
  <c r="HN68" i="38"/>
  <c r="FR65" i="38"/>
  <c r="DB64" i="38"/>
  <c r="CE64" i="38"/>
  <c r="CS66" i="38"/>
  <c r="IH66" i="38"/>
  <c r="GY66" i="38"/>
  <c r="CA64" i="38"/>
  <c r="AM68" i="38"/>
  <c r="BY64" i="38"/>
  <c r="AL60" i="38"/>
  <c r="HT67" i="38"/>
  <c r="CX68" i="38"/>
  <c r="CB66" i="38"/>
  <c r="IA60" i="38"/>
  <c r="AO61" i="38"/>
  <c r="FC67" i="38"/>
  <c r="R64" i="38"/>
  <c r="FG67" i="38"/>
  <c r="EB60" i="38"/>
  <c r="FH68" i="38"/>
  <c r="EQ62" i="38"/>
  <c r="HP64" i="38"/>
  <c r="Z63" i="38"/>
  <c r="ED62" i="38"/>
  <c r="DB68" i="38"/>
  <c r="AM63" i="38"/>
  <c r="IM64" i="38"/>
  <c r="EH67" i="38"/>
  <c r="CU65" i="38"/>
  <c r="BX63" i="38"/>
  <c r="EJ68" i="38"/>
  <c r="EI64" i="38"/>
  <c r="CM62" i="38"/>
  <c r="AV68" i="38"/>
  <c r="CJ68" i="38"/>
  <c r="HQ64" i="38"/>
  <c r="DV68" i="38"/>
  <c r="AU61" i="38"/>
  <c r="EW64" i="38"/>
  <c r="BY67" i="38"/>
  <c r="AB65" i="38"/>
  <c r="CA63" i="38"/>
  <c r="ER66" i="38"/>
  <c r="FA67" i="38"/>
  <c r="HC64" i="38"/>
  <c r="ET63" i="38"/>
  <c r="AW63" i="38"/>
  <c r="FF60" i="38"/>
  <c r="FM65" i="38"/>
  <c r="BK60" i="38"/>
  <c r="GP66" i="38"/>
  <c r="CT63" i="38"/>
  <c r="DC68" i="38"/>
  <c r="BJ63" i="38"/>
  <c r="I64" i="38"/>
  <c r="GS62" i="38"/>
  <c r="ER62" i="38"/>
  <c r="AX64" i="38"/>
  <c r="IG68" i="38"/>
  <c r="DM64" i="38"/>
  <c r="IF68" i="38"/>
  <c r="FQ67" i="38"/>
  <c r="GB61" i="38"/>
  <c r="BF63" i="38"/>
  <c r="AN62" i="38"/>
  <c r="EV67" i="38"/>
  <c r="DN63" i="38"/>
  <c r="FH66" i="38"/>
  <c r="GK68" i="38"/>
  <c r="HD62" i="38"/>
  <c r="HR66" i="38"/>
  <c r="HN67" i="38"/>
  <c r="Y61" i="38"/>
  <c r="BS60" i="38"/>
  <c r="IQ62" i="38"/>
  <c r="DP68" i="38"/>
  <c r="ES67" i="38"/>
  <c r="CV66" i="38"/>
  <c r="DG60" i="38"/>
  <c r="CX65" i="38"/>
  <c r="O66" i="38"/>
  <c r="FQ61" i="38"/>
  <c r="GU63" i="38"/>
  <c r="FT68" i="38"/>
  <c r="BS61" i="38"/>
  <c r="CZ64" i="38"/>
  <c r="AO62" i="38"/>
  <c r="FH65" i="38"/>
  <c r="FT66" i="38"/>
  <c r="FU67" i="38"/>
  <c r="AS64" i="38"/>
  <c r="EU66" i="38"/>
  <c r="ET62" i="38"/>
  <c r="GM68" i="38"/>
  <c r="AL65" i="38"/>
  <c r="HM67" i="38"/>
  <c r="GM65" i="38"/>
  <c r="GV65" i="38"/>
  <c r="BL68" i="38"/>
  <c r="BO60" i="38"/>
  <c r="FE61" i="38"/>
  <c r="GU66" i="38"/>
  <c r="EO67" i="38"/>
  <c r="FM66" i="38"/>
  <c r="DG62" i="38"/>
  <c r="EV63" i="38"/>
  <c r="FG65" i="38"/>
  <c r="EI60" i="38"/>
  <c r="FX63" i="38"/>
  <c r="GQ66" i="38"/>
  <c r="HY61" i="38"/>
  <c r="HD64" i="38"/>
  <c r="EF63" i="38"/>
  <c r="Y68" i="38"/>
  <c r="AU66" i="38"/>
  <c r="DZ61" i="38"/>
  <c r="GO67" i="38"/>
  <c r="IE62" i="38"/>
  <c r="N63" i="38"/>
  <c r="FA64" i="38"/>
  <c r="DL60" i="38"/>
  <c r="HE68" i="38"/>
  <c r="CT68" i="38"/>
  <c r="U65" i="38"/>
  <c r="DE64" i="38"/>
  <c r="HN65" i="38"/>
  <c r="HZ68" i="38"/>
  <c r="L68" i="38"/>
  <c r="G65" i="38"/>
  <c r="BV67" i="38"/>
  <c r="EY64" i="38"/>
  <c r="EG65" i="38"/>
  <c r="HF66" i="38"/>
  <c r="GC68" i="38"/>
  <c r="EB63" i="38"/>
  <c r="BB60" i="38"/>
  <c r="CT67" i="38"/>
  <c r="FC66" i="38"/>
  <c r="DQ62" i="38"/>
  <c r="GI61" i="38"/>
  <c r="AH68" i="38"/>
  <c r="BH68" i="38"/>
  <c r="BG61" i="38"/>
  <c r="FQ60" i="38"/>
  <c r="CM61" i="38"/>
  <c r="HA66" i="38"/>
  <c r="IB61" i="38"/>
  <c r="EQ68" i="38"/>
  <c r="U67" i="38"/>
  <c r="GC60" i="38"/>
  <c r="AD61" i="38"/>
  <c r="CQ63" i="38"/>
  <c r="AM66" i="38"/>
  <c r="FY68" i="38"/>
  <c r="BJ67" i="38"/>
  <c r="ER64" i="38"/>
  <c r="FC61" i="38"/>
  <c r="GJ62" i="38"/>
  <c r="FB68" i="38"/>
  <c r="FI61" i="38"/>
  <c r="GK60" i="38"/>
  <c r="BQ64" i="38"/>
  <c r="W68" i="38"/>
  <c r="DP64" i="38"/>
  <c r="L61" i="38"/>
  <c r="AF64" i="38"/>
  <c r="BT64" i="38"/>
  <c r="GL60" i="38"/>
  <c r="FH62" i="38"/>
  <c r="AJ62" i="38"/>
  <c r="HV62" i="38"/>
  <c r="Y64" i="38"/>
  <c r="I63" i="38"/>
  <c r="IG64" i="38"/>
  <c r="GS68" i="38"/>
  <c r="FP65" i="38"/>
  <c r="DD62" i="38"/>
  <c r="IF65" i="38"/>
  <c r="DF64" i="38"/>
  <c r="BD66" i="38"/>
  <c r="O62" i="38"/>
  <c r="AQ66" i="38"/>
  <c r="H62" i="38"/>
  <c r="FZ66" i="38"/>
  <c r="FY64" i="38"/>
  <c r="HA64" i="38"/>
  <c r="BP65" i="38"/>
  <c r="HS60" i="38"/>
  <c r="AP65" i="38"/>
  <c r="EK63" i="38"/>
  <c r="GB65" i="38"/>
  <c r="HV64" i="38"/>
  <c r="BC63" i="38"/>
  <c r="CV63" i="38"/>
  <c r="BD65" i="38"/>
  <c r="HD67" i="38"/>
  <c r="V66" i="38"/>
  <c r="DK60" i="38"/>
  <c r="CC61" i="38"/>
  <c r="HF60" i="38"/>
  <c r="GO68" i="38"/>
  <c r="EV66" i="38"/>
  <c r="FC63" i="38"/>
  <c r="GH61" i="38"/>
  <c r="EX64" i="38"/>
  <c r="CO68" i="38"/>
  <c r="EO64" i="38"/>
  <c r="GJ68" i="38"/>
  <c r="CK66" i="38"/>
  <c r="CA67" i="38"/>
  <c r="CH64" i="38"/>
  <c r="EN64" i="38"/>
  <c r="GA63" i="38"/>
  <c r="DU67" i="38"/>
  <c r="HC65" i="38"/>
  <c r="GT64" i="38"/>
  <c r="HI62" i="38"/>
  <c r="EE65" i="38"/>
  <c r="DE67" i="38"/>
  <c r="HY60" i="38"/>
  <c r="CV60" i="38"/>
  <c r="HA62" i="38"/>
  <c r="O60" i="38"/>
  <c r="BR63" i="38"/>
  <c r="GX62" i="38"/>
  <c r="DB62" i="38"/>
  <c r="HB64" i="38"/>
  <c r="CN64" i="38"/>
  <c r="DQ65" i="38"/>
  <c r="AW65" i="38"/>
  <c r="FR68" i="38"/>
  <c r="BN66" i="38"/>
  <c r="HO65" i="38"/>
  <c r="U64" i="38"/>
  <c r="HG68" i="38"/>
  <c r="DI68" i="38"/>
  <c r="AD67" i="38"/>
  <c r="EU61" i="38"/>
  <c r="FE64" i="38"/>
  <c r="CY64" i="38"/>
  <c r="CQ67" i="38"/>
  <c r="BN61" i="38"/>
  <c r="CE68" i="38"/>
  <c r="ES60" i="38"/>
  <c r="AI60" i="38"/>
  <c r="CY66" i="38"/>
  <c r="DM62" i="38"/>
  <c r="BH61" i="38"/>
  <c r="BU68" i="38"/>
  <c r="HJ61" i="38"/>
  <c r="BA62" i="38"/>
  <c r="FI66" i="38"/>
  <c r="CG64" i="38"/>
  <c r="DY62" i="38"/>
  <c r="AB68" i="38"/>
  <c r="EK62" i="38"/>
  <c r="DC63" i="38"/>
  <c r="GD62" i="38"/>
  <c r="CJ63" i="38"/>
  <c r="GN66" i="38"/>
  <c r="EM68" i="38"/>
  <c r="HP61" i="38"/>
  <c r="GW60" i="38"/>
  <c r="GH64" i="38"/>
  <c r="EL65" i="38"/>
  <c r="DK64" i="38"/>
  <c r="BI64" i="38"/>
  <c r="BU61" i="38"/>
  <c r="GI67" i="38"/>
  <c r="GO64" i="38"/>
  <c r="HC63" i="38"/>
  <c r="L63" i="38"/>
  <c r="HI68" i="38"/>
  <c r="GD61" i="38"/>
  <c r="BD61" i="38"/>
  <c r="DR66" i="38"/>
  <c r="GP62" i="38"/>
  <c r="CG60" i="38"/>
  <c r="HZ63" i="38"/>
  <c r="EY61" i="38"/>
  <c r="GS67" i="38"/>
  <c r="IK67" i="38"/>
  <c r="BX68" i="38"/>
  <c r="BI61" i="38"/>
  <c r="Q60" i="38"/>
  <c r="FN61" i="38"/>
  <c r="Z66" i="38"/>
  <c r="EH63" i="38"/>
  <c r="GD66" i="38"/>
  <c r="EX61" i="38"/>
  <c r="HX60" i="38"/>
  <c r="GX67" i="38"/>
  <c r="BW64" i="38"/>
  <c r="Q68" i="38"/>
  <c r="DY68" i="38"/>
  <c r="G60" i="38"/>
  <c r="GA65" i="38"/>
  <c r="AV61" i="38"/>
  <c r="HM68" i="38"/>
  <c r="EE64" i="38"/>
  <c r="BR64" i="38"/>
  <c r="AN66" i="38"/>
  <c r="AF67" i="38"/>
  <c r="AH64" i="38"/>
  <c r="CT61" i="38"/>
  <c r="EA65" i="38"/>
  <c r="HQ68" i="38"/>
  <c r="DW63" i="38"/>
  <c r="CA65" i="38"/>
  <c r="AL62" i="38"/>
  <c r="T63" i="38"/>
  <c r="GM63" i="38"/>
  <c r="AE68" i="38"/>
  <c r="BN65" i="38"/>
  <c r="EJ63" i="38"/>
  <c r="AV66" i="38"/>
  <c r="DR64" i="38"/>
  <c r="IF60" i="38"/>
  <c r="CF63" i="38"/>
  <c r="HH66" i="38"/>
  <c r="GF65" i="38"/>
  <c r="HH64" i="38"/>
  <c r="BL65" i="38"/>
  <c r="DF65" i="38"/>
  <c r="FO63" i="38"/>
  <c r="CS68" i="38"/>
  <c r="IA61" i="38"/>
  <c r="EV64" i="38"/>
  <c r="CW66" i="38"/>
  <c r="EI66" i="38"/>
  <c r="DO67" i="38"/>
  <c r="GD64" i="38"/>
  <c r="II67" i="38"/>
  <c r="H68" i="38"/>
  <c r="GJ63" i="38"/>
  <c r="CC62" i="38"/>
  <c r="DX63" i="38"/>
  <c r="EE63" i="38"/>
  <c r="DN62" i="38"/>
  <c r="FS61" i="38"/>
  <c r="DJ65" i="38"/>
  <c r="IN63" i="38"/>
  <c r="FS63" i="38"/>
  <c r="EG60" i="38"/>
  <c r="DD66" i="38"/>
  <c r="IB66" i="38"/>
  <c r="DE62" i="38"/>
  <c r="FL65" i="38"/>
  <c r="GT60" i="38"/>
  <c r="Q65" i="38"/>
  <c r="GI62" i="38"/>
  <c r="IM65" i="38"/>
  <c r="ET67" i="38"/>
  <c r="FZ60" i="38"/>
  <c r="BM64" i="38"/>
  <c r="HE63" i="38"/>
  <c r="FZ63" i="38"/>
  <c r="AT63" i="38"/>
  <c r="BI68" i="38"/>
  <c r="IM68" i="38"/>
  <c r="BT68" i="38"/>
  <c r="FS62" i="38"/>
  <c r="HC68" i="38"/>
  <c r="GC62" i="38"/>
  <c r="FL60" i="38"/>
  <c r="BY68" i="38"/>
  <c r="BZ64" i="38"/>
  <c r="BY66" i="38"/>
  <c r="CR61" i="38"/>
  <c r="BV64" i="38"/>
  <c r="BB68" i="38"/>
  <c r="DG61" i="38"/>
  <c r="IL66" i="38"/>
  <c r="GT63" i="38"/>
  <c r="AT66" i="38"/>
  <c r="HL68" i="38"/>
  <c r="HT62" i="38"/>
  <c r="FC62" i="38"/>
  <c r="BK66" i="38"/>
  <c r="CC68" i="38"/>
  <c r="Z61" i="38"/>
  <c r="FH63" i="38"/>
  <c r="FI63" i="38"/>
  <c r="AI64" i="38"/>
  <c r="BH62" i="38"/>
  <c r="AJ61" i="38"/>
  <c r="GF60" i="38"/>
  <c r="AV62" i="38"/>
  <c r="ES68" i="38"/>
  <c r="DG64" i="38"/>
  <c r="FO68" i="38"/>
  <c r="EH64" i="38"/>
  <c r="FP64" i="38"/>
  <c r="CT66" i="38"/>
  <c r="DF63" i="38"/>
  <c r="IC62" i="38"/>
  <c r="DC61" i="38"/>
  <c r="EJ60" i="38"/>
  <c r="IA67" i="38"/>
  <c r="AQ68" i="38"/>
  <c r="GR64" i="38"/>
  <c r="ET65" i="38"/>
  <c r="CK62" i="38"/>
  <c r="DT61" i="38"/>
  <c r="IH68" i="38"/>
  <c r="BU62" i="38"/>
  <c r="AF60" i="38"/>
  <c r="GA62" i="38"/>
  <c r="AZ64" i="38"/>
  <c r="GM66" i="38"/>
  <c r="BQ68" i="38"/>
  <c r="DI62" i="38"/>
  <c r="FH67" i="38"/>
  <c r="DW64" i="38"/>
  <c r="EH60" i="38"/>
  <c r="CE67" i="38"/>
  <c r="HW63" i="38"/>
  <c r="HO68" i="38"/>
  <c r="EJ64" i="38"/>
  <c r="DF61" i="38"/>
  <c r="EL60" i="38"/>
  <c r="BT63" i="38"/>
  <c r="IC61" i="38"/>
  <c r="ER68" i="38"/>
  <c r="DS64" i="38"/>
  <c r="CA62" i="38"/>
  <c r="BM63" i="38"/>
  <c r="HD61" i="38"/>
  <c r="IG65" i="38"/>
  <c r="EV60" i="38"/>
  <c r="CP67" i="38"/>
  <c r="CH62" i="38"/>
  <c r="IP61" i="38"/>
  <c r="CN66" i="38"/>
  <c r="EX65" i="38"/>
  <c r="EW63" i="38"/>
  <c r="DT66" i="38"/>
  <c r="AP67" i="38"/>
  <c r="DL63" i="38"/>
  <c r="AE61" i="38"/>
  <c r="CJ65" i="38"/>
  <c r="N64" i="38"/>
  <c r="FX61" i="38"/>
  <c r="CX66" i="38"/>
  <c r="EF68" i="38"/>
  <c r="AP66" i="38"/>
  <c r="CS61" i="38"/>
  <c r="BC64" i="38"/>
  <c r="I66" i="38"/>
  <c r="GP63" i="38"/>
  <c r="GC65" i="38"/>
  <c r="DB65" i="38"/>
  <c r="BZ67" i="38"/>
  <c r="FI68" i="38"/>
  <c r="GN64" i="38"/>
  <c r="BM68" i="38"/>
  <c r="BA63" i="38"/>
  <c r="CY67" i="38"/>
  <c r="FA61" i="38"/>
  <c r="FV67" i="38"/>
  <c r="IO64" i="38"/>
  <c r="BJ68" i="38"/>
  <c r="CP64" i="38"/>
  <c r="GC64" i="38"/>
  <c r="DB67" i="38"/>
  <c r="ES61" i="38"/>
  <c r="FB65" i="38"/>
  <c r="EU63" i="38"/>
  <c r="BU66" i="38"/>
  <c r="N61" i="38"/>
  <c r="AE62" i="38"/>
  <c r="FN65" i="38"/>
  <c r="IH61" i="38"/>
  <c r="FN66" i="38"/>
  <c r="GP67" i="38"/>
  <c r="FR60" i="38"/>
  <c r="DK65" i="38"/>
  <c r="EM67" i="38"/>
  <c r="X62" i="38"/>
  <c r="IG63" i="38"/>
  <c r="DQ67" i="38"/>
  <c r="GH67" i="38"/>
  <c r="II66" i="38"/>
  <c r="CR66" i="38"/>
  <c r="DP60" i="38"/>
  <c r="CN60" i="38"/>
  <c r="HF63" i="38"/>
  <c r="CV65" i="38"/>
  <c r="HI61" i="38"/>
  <c r="BN67" i="38"/>
  <c r="DV63" i="38"/>
  <c r="AC60" i="38"/>
  <c r="EL61" i="38"/>
  <c r="M64" i="38"/>
  <c r="CM64" i="38"/>
  <c r="CO65" i="38"/>
  <c r="CP68" i="38"/>
  <c r="BF66" i="38"/>
  <c r="HT68" i="38"/>
  <c r="GK65" i="38"/>
  <c r="HB68" i="38"/>
  <c r="GE63" i="38"/>
  <c r="EJ61" i="38"/>
  <c r="GV66" i="38"/>
  <c r="EF61" i="38"/>
  <c r="IE61" i="38"/>
  <c r="AF61" i="38"/>
  <c r="EA68" i="38"/>
  <c r="HI65" i="38"/>
  <c r="EC66" i="38"/>
  <c r="DD63" i="38"/>
  <c r="IP60" i="38"/>
  <c r="GF62" i="38"/>
  <c r="AR64" i="38"/>
  <c r="GN60" i="38"/>
  <c r="DS61" i="38"/>
  <c r="CX63" i="38"/>
  <c r="HC66" i="38"/>
  <c r="AC68" i="38"/>
  <c r="DS67" i="38"/>
  <c r="GE66" i="38"/>
  <c r="HW66" i="38"/>
  <c r="AC63" i="38"/>
  <c r="CG68" i="38"/>
  <c r="L66" i="38"/>
  <c r="DR62" i="38"/>
  <c r="FW65" i="38"/>
  <c r="AN64" i="38"/>
  <c r="CF62" i="38"/>
  <c r="EY65" i="38"/>
  <c r="HK66" i="38"/>
  <c r="II64" i="38"/>
  <c r="IH64" i="38"/>
  <c r="GZ67" i="38"/>
  <c r="BB64" i="38"/>
  <c r="T68" i="38"/>
  <c r="DY61" i="38"/>
  <c r="T67" i="38"/>
  <c r="FB60" i="38"/>
  <c r="FB62" i="38"/>
  <c r="EI61" i="38"/>
  <c r="DG63" i="38"/>
  <c r="GE60" i="38"/>
  <c r="IK64" i="38"/>
  <c r="O64" i="38"/>
  <c r="BY60" i="38"/>
  <c r="AR68" i="38"/>
  <c r="IN61" i="38"/>
  <c r="BB65" i="38"/>
  <c r="HS67" i="38"/>
  <c r="HK62" i="38"/>
  <c r="R67" i="38"/>
  <c r="GN62" i="38"/>
  <c r="BW65" i="38"/>
  <c r="FK60" i="38"/>
  <c r="GF67" i="38"/>
  <c r="M60" i="38"/>
  <c r="GD65" i="38"/>
  <c r="GC63" i="38"/>
  <c r="CQ61" i="38"/>
  <c r="AQ60" i="38"/>
  <c r="M61" i="38"/>
  <c r="AV65" i="38"/>
  <c r="AB64" i="38"/>
  <c r="FX65" i="38"/>
  <c r="AO68" i="38"/>
  <c r="BG63" i="38"/>
  <c r="BL63" i="38"/>
  <c r="EE68" i="38"/>
  <c r="DO64" i="38"/>
  <c r="HF65" i="38"/>
  <c r="GR68" i="38"/>
  <c r="BK64" i="38"/>
  <c r="HN64" i="38"/>
  <c r="AE64" i="38"/>
  <c r="IN68" i="38"/>
  <c r="GG60" i="38"/>
  <c r="W62" i="38"/>
  <c r="FA63" i="38"/>
  <c r="EZ62" i="38"/>
  <c r="GV60" i="38"/>
  <c r="GC67" i="38"/>
  <c r="HE67" i="38"/>
  <c r="FD68" i="38"/>
  <c r="DH67" i="38"/>
  <c r="DX65" i="38"/>
  <c r="H61" i="38"/>
  <c r="HK65" i="38"/>
  <c r="FO67" i="38"/>
  <c r="AO64" i="38"/>
  <c r="BZ61" i="38"/>
  <c r="EP63" i="38"/>
  <c r="BB67" i="38"/>
  <c r="DZ62" i="38"/>
  <c r="GM64" i="38"/>
  <c r="FS60" i="38"/>
  <c r="DM66" i="38"/>
  <c r="K66" i="38"/>
  <c r="FE67" i="38"/>
  <c r="X65" i="38"/>
  <c r="BM65" i="38"/>
  <c r="CC66" i="38"/>
  <c r="AX61" i="38"/>
  <c r="FF67" i="38"/>
  <c r="CS60" i="38"/>
  <c r="DX62" i="38"/>
  <c r="BE65" i="38"/>
  <c r="BI63" i="38"/>
  <c r="BL62" i="38"/>
  <c r="ET60" i="38"/>
  <c r="AY65" i="38"/>
  <c r="AN60" i="38"/>
  <c r="EJ67" i="38"/>
  <c r="GL68" i="38"/>
  <c r="GY61" i="38"/>
  <c r="BH64" i="38"/>
  <c r="ID62" i="38"/>
  <c r="AB63" i="38"/>
  <c r="FN63" i="38"/>
  <c r="FV61" i="38"/>
  <c r="EO60" i="38"/>
  <c r="FW60" i="38"/>
  <c r="HC62" i="38"/>
  <c r="T62" i="38"/>
  <c r="CZ60" i="38"/>
  <c r="ED66" i="38"/>
  <c r="GV67" i="38"/>
  <c r="CN63" i="38"/>
  <c r="AE67" i="38"/>
  <c r="AH67" i="38"/>
  <c r="CD66" i="38"/>
  <c r="GT61" i="38"/>
  <c r="IQ63" i="38"/>
  <c r="HB63" i="38"/>
  <c r="EN65" i="38"/>
  <c r="R65" i="38"/>
  <c r="HG64" i="38"/>
  <c r="GQ67" i="38"/>
  <c r="EB62" i="38"/>
  <c r="IH65" i="38"/>
  <c r="EV65" i="38"/>
  <c r="DP63" i="38"/>
  <c r="AK66" i="38"/>
  <c r="AR62" i="38"/>
  <c r="CM63" i="38"/>
  <c r="GR61" i="38"/>
  <c r="IM61" i="38"/>
  <c r="HR60" i="38"/>
  <c r="EK66" i="38"/>
  <c r="GG63" i="38"/>
  <c r="IA68" i="38"/>
  <c r="CP62" i="38"/>
  <c r="AS66" i="38"/>
  <c r="FW68" i="38"/>
  <c r="BQ63" i="38"/>
  <c r="DZ66" i="38"/>
  <c r="EY67" i="38"/>
  <c r="FQ64" i="38"/>
  <c r="CC67" i="38"/>
  <c r="G67" i="38"/>
  <c r="AH60" i="38"/>
  <c r="AT65" i="38"/>
  <c r="FG64" i="38"/>
  <c r="G68" i="38"/>
  <c r="IE65" i="38"/>
  <c r="IK66" i="38"/>
  <c r="FY60" i="38"/>
  <c r="DW66" i="38"/>
  <c r="EP61" i="38"/>
  <c r="GP61" i="38"/>
  <c r="AX62" i="38"/>
  <c r="BC62" i="38"/>
  <c r="ED64" i="38"/>
  <c r="GD60" i="38"/>
  <c r="BT61" i="38"/>
  <c r="EP62" i="38"/>
  <c r="FB61" i="38"/>
  <c r="DM63" i="38"/>
  <c r="CP66" i="38"/>
  <c r="ID64" i="38"/>
  <c r="HS64" i="38"/>
  <c r="FY66" i="38"/>
  <c r="HA63" i="38"/>
  <c r="FK65" i="38"/>
  <c r="IQ64" i="38"/>
  <c r="GE62" i="38"/>
  <c r="AP68" i="38"/>
  <c r="CA68" i="38"/>
  <c r="GL62" i="38"/>
  <c r="GZ64" i="38"/>
  <c r="DP61" i="38"/>
  <c r="GE68" i="38"/>
  <c r="BW67" i="38"/>
  <c r="CD62" i="38"/>
  <c r="ID68" i="38"/>
  <c r="DS60" i="38"/>
  <c r="EO68" i="38"/>
  <c r="DS66" i="38"/>
  <c r="HP60" i="38"/>
  <c r="FN67" i="38"/>
  <c r="Y62" i="38"/>
  <c r="U61" i="38"/>
  <c r="CM65" i="38"/>
  <c r="GY67" i="38"/>
  <c r="EG68" i="38"/>
  <c r="DM67" i="38"/>
  <c r="AZ68" i="38"/>
  <c r="AE65" i="38"/>
  <c r="AG67" i="38"/>
  <c r="EN63" i="38"/>
  <c r="X66" i="38"/>
  <c r="IC63" i="38"/>
  <c r="DQ66" i="38"/>
  <c r="HO61" i="38"/>
  <c r="IK63" i="38"/>
  <c r="GZ66" i="38"/>
  <c r="FT62" i="38"/>
  <c r="BH65" i="38"/>
  <c r="FM68" i="38"/>
  <c r="BE62" i="38"/>
  <c r="BP62" i="38"/>
  <c r="BF67" i="38"/>
  <c r="DL65" i="38"/>
  <c r="P63" i="38"/>
  <c r="BK65" i="38"/>
  <c r="HS63" i="38"/>
  <c r="AV64" i="38"/>
  <c r="EN67" i="38"/>
  <c r="FC65" i="38"/>
  <c r="FF68" i="38"/>
  <c r="IO66" i="38"/>
  <c r="GX65" i="38"/>
  <c r="FR61" i="38"/>
  <c r="EM60" i="38"/>
  <c r="FL64" i="38"/>
  <c r="AJ68" i="38"/>
  <c r="AK63" i="38"/>
  <c r="CK68" i="38"/>
  <c r="IM60" i="38"/>
  <c r="BF60" i="38"/>
  <c r="CF67" i="38"/>
  <c r="GT66" i="38"/>
  <c r="GH65" i="38"/>
  <c r="IP62" i="38"/>
  <c r="FD67" i="38"/>
  <c r="Z65" i="38"/>
  <c r="AD62" i="38"/>
  <c r="EC62" i="38"/>
  <c r="CU62" i="38"/>
  <c r="HK64" i="38"/>
  <c r="GY68" i="38"/>
  <c r="AU63" i="38"/>
  <c r="GE65" i="38"/>
  <c r="AX65" i="38"/>
  <c r="DV66" i="38"/>
  <c r="FW61" i="38"/>
  <c r="J68" i="38"/>
  <c r="AA68" i="38"/>
  <c r="DG67" i="38"/>
  <c r="GX64" i="38"/>
  <c r="P66" i="38"/>
  <c r="HU63" i="38"/>
  <c r="P67" i="38"/>
  <c r="FU64" i="38"/>
  <c r="CJ66" i="38"/>
  <c r="BW62" i="38"/>
  <c r="EV62" i="38"/>
  <c r="BL61" i="38"/>
  <c r="AZ62" i="38"/>
  <c r="FL68" i="38"/>
  <c r="BA60" i="38"/>
  <c r="AC66" i="38"/>
  <c r="CP65" i="38"/>
  <c r="DY65" i="38"/>
  <c r="EG63" i="38"/>
  <c r="IE66" i="38"/>
  <c r="IM63" i="38"/>
  <c r="IG61" i="38"/>
  <c r="AN67" i="38"/>
  <c r="CQ64" i="38"/>
  <c r="DA67" i="38"/>
  <c r="CB67" i="38"/>
  <c r="BO61" i="38"/>
  <c r="GY63" i="38"/>
  <c r="DR67" i="38"/>
  <c r="AK65" i="38"/>
  <c r="GO61" i="38"/>
  <c r="DO62" i="38"/>
  <c r="R68" i="38"/>
  <c r="BW63" i="38"/>
  <c r="BP66" i="38"/>
  <c r="ID60" i="38"/>
  <c r="DA66" i="38"/>
  <c r="CO62" i="38"/>
  <c r="CE66" i="38"/>
  <c r="HO67" i="38"/>
  <c r="EZ63" i="38"/>
  <c r="IN65" i="38"/>
  <c r="FL66" i="38"/>
  <c r="BR65" i="38"/>
  <c r="IA63" i="38"/>
  <c r="CK64" i="38"/>
  <c r="DC65" i="38"/>
  <c r="EQ64" i="38"/>
  <c r="BQ65" i="38"/>
  <c r="FZ61" i="38"/>
  <c r="CO60" i="38"/>
  <c r="CI67" i="38"/>
  <c r="FD65" i="38"/>
  <c r="CB68" i="38"/>
  <c r="CH65" i="38"/>
  <c r="IL61" i="38"/>
  <c r="G66" i="38"/>
  <c r="FW63" i="38"/>
  <c r="CY65" i="38"/>
  <c r="AA65" i="38"/>
  <c r="W61" i="38"/>
  <c r="CW60" i="38"/>
  <c r="AY64" i="38"/>
  <c r="CI64" i="38"/>
  <c r="FT63" i="38"/>
  <c r="AD63" i="38"/>
  <c r="CG66" i="38"/>
  <c r="J62" i="38"/>
  <c r="AZ65" i="38"/>
  <c r="CD63" i="38"/>
  <c r="AS65" i="38"/>
  <c r="CL66" i="38"/>
  <c r="BI62" i="38"/>
  <c r="ET66" i="38"/>
  <c r="HT66" i="38"/>
  <c r="CR63" i="38"/>
  <c r="K63" i="38"/>
  <c r="M68" i="38"/>
  <c r="IJ65" i="38"/>
  <c r="CH66" i="38"/>
  <c r="DO65" i="38"/>
  <c r="GJ65" i="38"/>
  <c r="BI65" i="38"/>
  <c r="EY60" i="38"/>
  <c r="IF61" i="38"/>
  <c r="HV68" i="38"/>
  <c r="HV65" i="38"/>
  <c r="DT60" i="38"/>
  <c r="FH60" i="38"/>
  <c r="AE63" i="38"/>
  <c r="AW60" i="38"/>
  <c r="HI66" i="38"/>
  <c r="HQ67" i="38"/>
  <c r="BY65" i="38"/>
  <c r="BW68" i="38"/>
  <c r="DN68" i="38"/>
  <c r="EO66" i="38"/>
  <c r="CQ68" i="38"/>
  <c r="CM67" i="38"/>
  <c r="DM60" i="38"/>
  <c r="HA68" i="38"/>
  <c r="CW68" i="38"/>
  <c r="FK61" i="38"/>
  <c r="ED63" i="38"/>
  <c r="ID66" i="38"/>
  <c r="O65" i="38"/>
  <c r="DN64" i="38"/>
  <c r="EH66" i="38"/>
  <c r="J66" i="38"/>
  <c r="AE60" i="38"/>
  <c r="HF64" i="38"/>
  <c r="AR66" i="38"/>
  <c r="AV67" i="38"/>
  <c r="HB62" i="38"/>
  <c r="G64" i="38"/>
  <c r="HW67" i="38"/>
  <c r="AS67" i="38"/>
  <c r="EE60" i="38"/>
  <c r="FX66" i="38"/>
  <c r="HD65" i="38"/>
  <c r="L64" i="38"/>
  <c r="FV63" i="38"/>
  <c r="EO61" i="38"/>
  <c r="EC65" i="38"/>
  <c r="GV61" i="38"/>
  <c r="FJ62" i="38"/>
  <c r="J61" i="38"/>
  <c r="V65" i="38"/>
  <c r="HM62" i="38"/>
  <c r="EP60" i="38"/>
  <c r="GY64" i="38"/>
  <c r="IL64" i="38"/>
  <c r="BN62" i="38"/>
  <c r="FE62" i="38"/>
  <c r="EF66" i="38"/>
  <c r="EL63" i="38"/>
  <c r="GH62" i="38"/>
  <c r="BY63" i="38"/>
  <c r="S63" i="38"/>
  <c r="S68" i="38"/>
  <c r="U63" i="38"/>
  <c r="U62" i="38"/>
  <c r="GT65" i="38"/>
  <c r="HJ60" i="38"/>
  <c r="CF66" i="38"/>
  <c r="GH66" i="38"/>
  <c r="GG68" i="38"/>
  <c r="HQ63" i="38"/>
  <c r="AY66" i="38"/>
  <c r="IK60" i="38"/>
  <c r="AG61" i="38"/>
  <c r="GV62" i="38"/>
  <c r="GF64" i="38"/>
  <c r="AI63" i="38"/>
  <c r="EP67" i="38"/>
  <c r="HW68" i="38"/>
  <c r="HA67" i="38"/>
  <c r="GJ66" i="38"/>
  <c r="FL67" i="38"/>
  <c r="IL67" i="38"/>
  <c r="DW67" i="38"/>
  <c r="BS64" i="38"/>
  <c r="DU68" i="38"/>
  <c r="FJ63" i="38"/>
  <c r="BV61" i="38"/>
  <c r="GI64" i="38"/>
  <c r="DD64" i="38"/>
  <c r="HB65" i="38"/>
  <c r="FK67" i="38"/>
  <c r="HV67" i="38"/>
  <c r="EF67" i="38"/>
  <c r="BU67" i="38"/>
  <c r="FE60" i="38"/>
  <c r="FR66" i="38"/>
  <c r="DZ64" i="38"/>
  <c r="FP66" i="38"/>
  <c r="CG61" i="38"/>
  <c r="FF62" i="38"/>
  <c r="BK61" i="38"/>
  <c r="O61" i="38"/>
  <c r="W64" i="38"/>
  <c r="BH60" i="38"/>
  <c r="IE67" i="38"/>
  <c r="EU67" i="38"/>
  <c r="M66" i="38"/>
  <c r="DJ66" i="38"/>
  <c r="GF68" i="38"/>
  <c r="CZ65" i="38"/>
  <c r="GA67" i="38"/>
  <c r="GG61" i="38"/>
  <c r="FL63" i="38"/>
  <c r="EU60" i="38"/>
  <c r="BC66" i="38"/>
  <c r="IQ66" i="38"/>
  <c r="HY65" i="38"/>
  <c r="DV61" i="38"/>
  <c r="GC66" i="38"/>
  <c r="GO60" i="38"/>
  <c r="CS65" i="38"/>
  <c r="FD66" i="38"/>
  <c r="BV68" i="38"/>
  <c r="FP67" i="38"/>
  <c r="AX66" i="38"/>
  <c r="FQ62" i="38"/>
  <c r="AJ60" i="38"/>
  <c r="GP60" i="38"/>
  <c r="EU62" i="38"/>
  <c r="EH62" i="38"/>
  <c r="EU65" i="38"/>
  <c r="EW67" i="38"/>
  <c r="EG64" i="38"/>
  <c r="V60" i="38"/>
  <c r="AQ61" i="38"/>
  <c r="DS68" i="38"/>
  <c r="HD60" i="38"/>
  <c r="AJ63" i="38"/>
  <c r="EU68" i="38"/>
  <c r="EX66" i="38"/>
  <c r="DE66" i="38"/>
  <c r="AY60" i="38"/>
  <c r="DB61" i="38"/>
  <c r="AH61" i="38"/>
  <c r="AQ64" i="38"/>
  <c r="Y65" i="38"/>
  <c r="M63" i="38"/>
  <c r="FF63" i="38"/>
  <c r="DJ63" i="38"/>
  <c r="FY65" i="38"/>
  <c r="BM66" i="38"/>
  <c r="EC63" i="38"/>
  <c r="DJ67" i="38"/>
  <c r="BU63" i="38"/>
  <c r="BG64" i="38"/>
  <c r="GD63" i="38"/>
  <c r="M65" i="38"/>
  <c r="FV68" i="38"/>
  <c r="Z68" i="38"/>
  <c r="AA61" i="38"/>
  <c r="DK61" i="38"/>
  <c r="EA63" i="38"/>
  <c r="AI62" i="38"/>
  <c r="CG65" i="38"/>
  <c r="EA62" i="38"/>
  <c r="FR67" i="38"/>
  <c r="HZ60" i="38"/>
  <c r="FX64" i="38"/>
  <c r="HV63" i="38"/>
  <c r="AU68" i="38"/>
  <c r="AG60" i="38"/>
  <c r="DG65" i="38"/>
  <c r="DI66" i="38"/>
  <c r="BW61" i="38"/>
  <c r="FI65" i="38"/>
  <c r="GQ61" i="38"/>
  <c r="BD63" i="38"/>
  <c r="FK66" i="38"/>
  <c r="EB67" i="38"/>
  <c r="FU66" i="38"/>
  <c r="IM66" i="38"/>
  <c r="EJ65" i="38"/>
  <c r="GS63" i="38"/>
  <c r="AY62" i="38"/>
  <c r="HM63" i="38"/>
  <c r="AC65" i="38"/>
  <c r="CV64" i="38"/>
  <c r="U68" i="38"/>
  <c r="AG62" i="38"/>
  <c r="GY65" i="38"/>
  <c r="O68" i="38"/>
  <c r="BA68" i="38"/>
  <c r="AS68" i="38"/>
  <c r="EX60" i="38"/>
  <c r="AZ61" i="38"/>
  <c r="W66" i="38"/>
  <c r="DP65" i="38"/>
  <c r="AY63" i="38"/>
  <c r="AR63" i="38"/>
  <c r="EJ66" i="38"/>
  <c r="AF65" i="38"/>
  <c r="ES63" i="38"/>
  <c r="HX66" i="38"/>
  <c r="GB66" i="38"/>
  <c r="GP65" i="38"/>
  <c r="IC66" i="38"/>
  <c r="V62" i="38"/>
  <c r="GL64" i="38"/>
  <c r="FO66" i="38"/>
  <c r="EZ67" i="38"/>
  <c r="FJ60" i="38"/>
  <c r="CH60" i="38"/>
  <c r="HM65" i="38"/>
  <c r="FM63" i="38"/>
  <c r="GP64" i="38"/>
  <c r="DV67" i="38"/>
  <c r="IJ63" i="38"/>
  <c r="DI65" i="38"/>
  <c r="BT62" i="38"/>
  <c r="H60" i="38"/>
  <c r="EH68" i="38"/>
  <c r="DR61" i="38"/>
  <c r="BP67" i="38"/>
  <c r="GQ60" i="38"/>
  <c r="BW66" i="38"/>
  <c r="GA66" i="38"/>
  <c r="Y67" i="38"/>
  <c r="DO61" i="38"/>
  <c r="GR66" i="38"/>
  <c r="Q63" i="38"/>
  <c r="HU65" i="38"/>
  <c r="DS65" i="38"/>
  <c r="ER65" i="38"/>
  <c r="K62" i="38"/>
  <c r="DY64" i="38"/>
  <c r="GL66" i="38"/>
  <c r="AU60" i="38"/>
  <c r="FA68" i="38"/>
  <c r="CO67" i="38"/>
  <c r="GK66" i="38"/>
  <c r="EL67" i="38"/>
  <c r="BV66" i="38"/>
  <c r="HN62" i="38"/>
  <c r="AH66" i="38"/>
  <c r="AA66" i="38"/>
  <c r="GI63" i="38"/>
  <c r="HD68" i="38"/>
  <c r="FU60" i="38"/>
  <c r="FR62" i="38"/>
  <c r="ES66" i="38"/>
  <c r="GI65" i="38"/>
  <c r="HJ67" i="38"/>
  <c r="FO62" i="38"/>
  <c r="IC65" i="38"/>
  <c r="Y60" i="38"/>
  <c r="GN65" i="38"/>
  <c r="W65" i="38"/>
  <c r="GH63" i="38"/>
  <c r="HR65" i="38"/>
  <c r="FD63" i="38"/>
  <c r="S64" i="38"/>
  <c r="BP63" i="38"/>
  <c r="EL64" i="38"/>
  <c r="CV61" i="38"/>
  <c r="CZ66" i="38"/>
  <c r="HZ62" i="38"/>
  <c r="W63" i="38"/>
  <c r="K65" i="38"/>
  <c r="IO65" i="38"/>
  <c r="EC64" i="38"/>
  <c r="CU66" i="38"/>
  <c r="EX63" i="38"/>
  <c r="IJ66" i="38"/>
  <c r="CH63" i="38"/>
  <c r="T66" i="38"/>
  <c r="AF68" i="38"/>
  <c r="FP62" i="38"/>
  <c r="DK66" i="38"/>
  <c r="CF61" i="38"/>
  <c r="ER63" i="38"/>
  <c r="AM62" i="38"/>
  <c r="GS64" i="38"/>
  <c r="DY60" i="38"/>
  <c r="EW66" i="38"/>
  <c r="BT66" i="38"/>
  <c r="GZ65" i="38"/>
  <c r="EQ66" i="38"/>
  <c r="CW63" i="38"/>
  <c r="EF65" i="38"/>
  <c r="R62" i="38"/>
  <c r="DK63" i="38"/>
  <c r="AZ66" i="38"/>
  <c r="EZ68" i="38"/>
  <c r="EA66" i="38"/>
  <c r="HU66" i="38"/>
  <c r="HI60" i="38"/>
  <c r="GU62" i="38"/>
  <c r="BQ66" i="38"/>
  <c r="BH66" i="38"/>
  <c r="IP68" i="38"/>
  <c r="AC61" i="38"/>
  <c r="FD60" i="38"/>
  <c r="CK61" i="38"/>
  <c r="BO68" i="38"/>
  <c r="GT68" i="38"/>
  <c r="GL65" i="38"/>
  <c r="FT65" i="38"/>
  <c r="IL65" i="38"/>
  <c r="BI66" i="38"/>
  <c r="HJ66" i="38"/>
  <c r="CX61" i="38"/>
  <c r="DK68" i="38"/>
  <c r="CT62" i="38"/>
  <c r="BQ62" i="38"/>
  <c r="DH65" i="38"/>
  <c r="CC65" i="38"/>
  <c r="CP61" i="38"/>
  <c r="GQ65" i="38"/>
  <c r="CM66" i="38"/>
  <c r="IJ64" i="38"/>
  <c r="CC63" i="38"/>
  <c r="IE64" i="38"/>
  <c r="HB66" i="38"/>
  <c r="HT65" i="38"/>
  <c r="BR61" i="38"/>
  <c r="FE66" i="38"/>
  <c r="FM62" i="38"/>
  <c r="HD63" i="38"/>
  <c r="HZ65" i="38"/>
  <c r="FY63" i="38"/>
  <c r="BE67" i="38"/>
  <c r="BU64" i="38"/>
  <c r="DN60" i="38"/>
  <c r="CZ61" i="38"/>
  <c r="EH65" i="38"/>
  <c r="HO66" i="38"/>
  <c r="HK60" i="38"/>
  <c r="HW64" i="38"/>
  <c r="Y66" i="38"/>
  <c r="DR63" i="38"/>
  <c r="AO65" i="38"/>
  <c r="FA62" i="38"/>
  <c r="BE64" i="38"/>
  <c r="IF63" i="38"/>
  <c r="IQ67" i="38"/>
  <c r="AI68" i="38"/>
  <c r="BT65" i="38"/>
  <c r="BO63" i="38"/>
  <c r="HC61" i="38"/>
  <c r="BY61" i="38"/>
  <c r="ED61" i="38"/>
  <c r="CK65" i="38"/>
  <c r="DV64" i="38"/>
  <c r="FZ64" i="38"/>
  <c r="GT67" i="38"/>
  <c r="X63" i="38"/>
  <c r="IH63" i="38"/>
  <c r="AT64" i="38"/>
  <c r="BG60" i="38"/>
  <c r="DP67" i="38"/>
  <c r="FN68" i="38"/>
  <c r="ED65" i="38"/>
  <c r="ES65" i="38"/>
  <c r="AI65" i="38"/>
  <c r="FT60" i="38"/>
  <c r="EP66" i="38"/>
  <c r="CU63" i="38"/>
  <c r="IP67" i="38"/>
  <c r="BJ62" i="38"/>
  <c r="BB63" i="38"/>
  <c r="HY67" i="38"/>
  <c r="Z64" i="38"/>
  <c r="L60" i="38"/>
  <c r="EY63" i="38"/>
  <c r="FA60" i="38"/>
  <c r="DF60" i="38"/>
  <c r="IA65" i="38"/>
  <c r="AW61" i="38"/>
  <c r="HE60" i="38"/>
  <c r="EQ63" i="38"/>
  <c r="R63" i="38"/>
  <c r="IF67" i="38"/>
  <c r="GS65" i="38"/>
  <c r="DX61" i="38"/>
  <c r="EA67" i="38"/>
  <c r="IJ67" i="38"/>
  <c r="AL68" i="38"/>
  <c r="DW65" i="38"/>
  <c r="CY60" i="38"/>
  <c r="AQ63" i="38"/>
  <c r="BF65" i="38"/>
  <c r="FE68" i="38"/>
  <c r="GR65" i="38"/>
  <c r="Z67" i="38"/>
  <c r="IN66" i="38"/>
  <c r="FV66" i="38"/>
  <c r="DD65" i="38"/>
  <c r="FV65" i="38"/>
  <c r="GW63" i="38"/>
  <c r="BZ65" i="38"/>
  <c r="AQ67" i="38"/>
  <c r="AF66" i="38"/>
  <c r="HJ65" i="38"/>
  <c r="FE65" i="38"/>
  <c r="DE60" i="38"/>
  <c r="V64" i="38"/>
  <c r="BO65" i="38"/>
  <c r="DU63" i="38"/>
  <c r="DH66" i="38"/>
  <c r="AK61" i="38"/>
  <c r="L65" i="38"/>
  <c r="FQ66" i="38"/>
  <c r="GX66" i="38"/>
  <c r="GN63" i="38"/>
  <c r="DN66" i="38"/>
  <c r="AR65" i="38"/>
  <c r="IK65" i="38"/>
  <c r="HX65" i="38"/>
  <c r="BZ66" i="38"/>
  <c r="R60" i="38"/>
  <c r="DZ63" i="38"/>
  <c r="DU66" i="38"/>
  <c r="HF67" i="38"/>
  <c r="HY66" i="38"/>
  <c r="IL68" i="38"/>
  <c r="DF66" i="38"/>
  <c r="EM65" i="38"/>
  <c r="DO68" i="38"/>
  <c r="GR60" i="38"/>
  <c r="IA66" i="38"/>
  <c r="IP64" i="38"/>
  <c r="FC60" i="38"/>
  <c r="EW65" i="38"/>
  <c r="AD66" i="38"/>
  <c r="S65" i="38"/>
  <c r="BM67" i="38"/>
  <c r="FR63" i="38"/>
  <c r="CT65" i="38"/>
  <c r="GA61" i="38"/>
  <c r="BV65" i="38"/>
  <c r="HM60" i="38"/>
  <c r="II68" i="38"/>
  <c r="AT62" i="38"/>
  <c r="H67" i="38"/>
  <c r="EZ65" i="38"/>
  <c r="N67" i="38"/>
  <c r="AH63" i="38"/>
  <c r="BD67" i="38"/>
  <c r="AB67" i="38"/>
  <c r="EQ61" i="38"/>
  <c r="X60" i="38"/>
  <c r="DH62" i="38"/>
  <c r="HH63" i="38"/>
  <c r="AJ65" i="38"/>
  <c r="AS61" i="38"/>
  <c r="AE66" i="38"/>
  <c r="DZ65" i="38"/>
  <c r="CO63" i="38"/>
  <c r="DQ64" i="38"/>
  <c r="HG63" i="38"/>
  <c r="DO63" i="38"/>
  <c r="CO66" i="38"/>
  <c r="H65" i="38"/>
  <c r="CS62" i="38"/>
  <c r="HH62" i="38"/>
  <c r="BR66" i="38"/>
  <c r="AO63" i="38"/>
  <c r="BH63" i="38"/>
  <c r="EK65" i="38"/>
  <c r="IO60" i="38"/>
  <c r="AK68" i="38"/>
  <c r="GW68" i="38"/>
  <c r="CS67" i="38"/>
  <c r="CW65" i="38"/>
  <c r="GZ63" i="38"/>
  <c r="CL68" i="38"/>
  <c r="DT65" i="38"/>
  <c r="FS66" i="38"/>
  <c r="IB68" i="38"/>
  <c r="CE63" i="38"/>
  <c r="FD62" i="38"/>
  <c r="DU64" i="38"/>
  <c r="GW66" i="38"/>
  <c r="R61" i="38"/>
  <c r="FM60" i="38"/>
  <c r="FJ61" i="38"/>
  <c r="J65" i="38"/>
  <c r="HB61" i="38"/>
  <c r="AB60" i="38"/>
  <c r="DV65" i="38"/>
  <c r="I62" i="38"/>
  <c r="DU65" i="38"/>
  <c r="EI63" i="38"/>
  <c r="HP62" i="38"/>
  <c r="II65" i="38"/>
  <c r="FF65" i="38"/>
  <c r="DQ60" i="38"/>
  <c r="FJ64" i="38"/>
  <c r="AS63" i="38"/>
  <c r="CV67" i="38"/>
  <c r="GM67" i="38"/>
  <c r="FK68" i="38"/>
  <c r="AL66" i="38"/>
  <c r="BX64" i="38"/>
  <c r="BG66" i="38"/>
  <c r="CX64" i="38"/>
  <c r="BC67" i="38"/>
  <c r="BA66" i="38"/>
  <c r="GN67" i="38"/>
  <c r="EB66" i="38"/>
  <c r="HB60" i="38"/>
  <c r="HT63" i="38"/>
  <c r="AU65" i="38"/>
  <c r="GL63" i="38"/>
  <c r="FB63" i="38"/>
  <c r="BX66" i="38"/>
  <c r="CD67" i="38"/>
  <c r="CZ67" i="38"/>
  <c r="DT63" i="38"/>
  <c r="GZ62" i="38"/>
  <c r="Q64" i="38"/>
  <c r="DB63" i="38"/>
  <c r="HZ61" i="38"/>
  <c r="AA60" i="38"/>
  <c r="HR64" i="38"/>
  <c r="BM61" i="38"/>
  <c r="FT64" i="38"/>
  <c r="BG62" i="38"/>
  <c r="BP64" i="38"/>
  <c r="EY68" i="38"/>
  <c r="V63" i="38"/>
  <c r="DH64" i="38"/>
  <c r="S60" i="38"/>
  <c r="FD61" i="38"/>
  <c r="CF65" i="38"/>
  <c r="X64" i="38"/>
  <c r="T61" i="38"/>
  <c r="AW64" i="38"/>
  <c r="HR68" i="38"/>
  <c r="BR60" i="38"/>
  <c r="CB63" i="38"/>
  <c r="DN67" i="38"/>
  <c r="HE65" i="38"/>
  <c r="HQ65" i="38"/>
  <c r="DO66" i="38"/>
  <c r="BJ66" i="38"/>
  <c r="IQ65" i="38"/>
  <c r="EM66" i="38"/>
  <c r="BB66" i="38"/>
  <c r="EO65" i="38"/>
  <c r="AJ64" i="38"/>
  <c r="IB65" i="38"/>
  <c r="CN65" i="38"/>
  <c r="AA64" i="38"/>
  <c r="BE61" i="38"/>
  <c r="II62" i="38"/>
  <c r="CK63" i="38"/>
  <c r="HL66" i="38"/>
  <c r="AY67" i="38"/>
  <c r="GC61" i="38"/>
  <c r="GM60" i="38"/>
  <c r="GO63" i="38"/>
  <c r="AI66" i="38"/>
  <c r="FG62" i="38"/>
  <c r="IC64" i="38"/>
  <c r="HG66" i="38"/>
  <c r="GF63" i="38"/>
  <c r="FJ66" i="38"/>
  <c r="FI62" i="38"/>
  <c r="DL66" i="38"/>
  <c r="BK62" i="38"/>
  <c r="HP63" i="38"/>
  <c r="HX68" i="38"/>
  <c r="L67" i="38"/>
  <c r="CW62" i="38"/>
  <c r="IQ61" i="38"/>
  <c r="GZ60" i="38"/>
  <c r="EW68" i="38"/>
  <c r="BT60" i="38"/>
  <c r="DB66" i="38"/>
  <c r="DL67" i="38"/>
  <c r="IF64" i="38"/>
  <c r="ID65" i="38"/>
  <c r="HN63" i="38"/>
  <c r="BS67" i="38"/>
  <c r="IR66" i="38" l="1"/>
  <c r="IR62" i="38"/>
  <c r="IR64" i="38"/>
  <c r="IR68" i="38"/>
  <c r="IR67" i="38"/>
  <c r="IR60" i="38"/>
  <c r="IR65" i="38"/>
  <c r="IR63" i="38"/>
  <c r="IR61" i="38"/>
  <c r="G156" i="49"/>
  <c r="CN19" i="38"/>
  <c r="L29" i="49"/>
  <c r="I175" i="49"/>
  <c r="AV14" i="38"/>
  <c r="FK17" i="38"/>
  <c r="G259" i="49"/>
  <c r="H178" i="49"/>
  <c r="N39" i="49"/>
  <c r="EI14" i="38"/>
  <c r="H186" i="49"/>
  <c r="I297" i="49"/>
  <c r="G178" i="49"/>
  <c r="F339" i="49"/>
  <c r="ES18" i="38"/>
  <c r="BV14" i="38"/>
  <c r="J37" i="20"/>
  <c r="N334" i="49"/>
  <c r="I291" i="49"/>
  <c r="I57" i="49"/>
  <c r="N56" i="49"/>
  <c r="GL12" i="38"/>
  <c r="CA13" i="38"/>
  <c r="M178" i="49"/>
  <c r="J273" i="49"/>
  <c r="IA17" i="38"/>
  <c r="T18" i="38"/>
  <c r="FF19" i="38"/>
  <c r="H270" i="49"/>
  <c r="HL12" i="38"/>
  <c r="J270" i="49"/>
  <c r="M116" i="49"/>
  <c r="J256" i="49"/>
  <c r="K310" i="49"/>
  <c r="E255" i="49"/>
  <c r="H22" i="49"/>
  <c r="HW19" i="38"/>
  <c r="M220" i="49"/>
  <c r="N302" i="49"/>
  <c r="BH15" i="38"/>
  <c r="E25" i="49"/>
  <c r="BZ16" i="38"/>
  <c r="FE18" i="38"/>
  <c r="E107" i="49"/>
  <c r="IH18" i="38"/>
  <c r="H231" i="49"/>
  <c r="J102" i="49"/>
  <c r="HE12" i="38"/>
  <c r="L254" i="49"/>
  <c r="J353" i="49"/>
  <c r="D65" i="49"/>
  <c r="D217" i="49"/>
  <c r="F292" i="49"/>
  <c r="E340" i="49"/>
  <c r="F186" i="49"/>
  <c r="AV12" i="38"/>
  <c r="S12" i="38"/>
  <c r="G109" i="49"/>
  <c r="L103" i="49"/>
  <c r="E106" i="49"/>
  <c r="IE18" i="38"/>
  <c r="CA15" i="38"/>
  <c r="M71" i="49"/>
  <c r="BG15" i="38"/>
  <c r="N183" i="49"/>
  <c r="L222" i="49"/>
  <c r="AF15" i="38"/>
  <c r="DA16" i="38"/>
  <c r="E66" i="49"/>
  <c r="N337" i="49"/>
  <c r="HJ18" i="38"/>
  <c r="F275" i="49"/>
  <c r="N189" i="49"/>
  <c r="M157" i="49"/>
  <c r="E273" i="49"/>
  <c r="E177" i="49"/>
  <c r="N156" i="49"/>
  <c r="H188" i="49"/>
  <c r="J61" i="49"/>
  <c r="N256" i="49"/>
  <c r="D110" i="49"/>
  <c r="CX14" i="38"/>
  <c r="J184" i="49"/>
  <c r="DZ15" i="38"/>
  <c r="J232" i="49"/>
  <c r="L230" i="49"/>
  <c r="K36" i="49"/>
  <c r="F232" i="49"/>
  <c r="HR17" i="38"/>
  <c r="ES19" i="38"/>
  <c r="E228" i="49"/>
  <c r="EZ17" i="38"/>
  <c r="DY12" i="38"/>
  <c r="D115" i="49"/>
  <c r="CX16" i="38"/>
  <c r="N151" i="49"/>
  <c r="K21" i="49"/>
  <c r="E197" i="49"/>
  <c r="K195" i="49"/>
  <c r="AF14" i="38"/>
  <c r="E142" i="49"/>
  <c r="AG4" i="51"/>
  <c r="AY14" i="38"/>
  <c r="DL12" i="38"/>
  <c r="GK15" i="38"/>
  <c r="G38" i="49"/>
  <c r="CB19" i="38"/>
  <c r="M308" i="49"/>
  <c r="G299" i="49"/>
  <c r="E108" i="49"/>
  <c r="L7" i="51"/>
  <c r="I16" i="38"/>
  <c r="S14" i="38"/>
  <c r="AA18" i="38"/>
  <c r="CL14" i="38"/>
  <c r="HW12" i="38"/>
  <c r="M140" i="49"/>
  <c r="GW13" i="38"/>
  <c r="E33" i="49"/>
  <c r="H271" i="49"/>
  <c r="K150" i="49"/>
  <c r="G263" i="49"/>
  <c r="J100" i="49"/>
  <c r="F291" i="49"/>
  <c r="M152" i="49"/>
  <c r="CY17" i="38"/>
  <c r="HJ19" i="38"/>
  <c r="M352" i="49"/>
  <c r="F57" i="49"/>
  <c r="K346" i="49"/>
  <c r="H272" i="49"/>
  <c r="IP15" i="38"/>
  <c r="J185" i="49"/>
  <c r="G305" i="49"/>
  <c r="K331" i="49"/>
  <c r="I17" i="38"/>
  <c r="G120" i="49"/>
  <c r="H37" i="49"/>
  <c r="DB15" i="38"/>
  <c r="F259" i="49"/>
  <c r="GT18" i="38"/>
  <c r="J173" i="49"/>
  <c r="DL17" i="38"/>
  <c r="H32" i="51"/>
  <c r="HY15" i="38"/>
  <c r="G337" i="49"/>
  <c r="Q7" i="51"/>
  <c r="G256" i="49"/>
  <c r="D338" i="49"/>
  <c r="F155" i="49"/>
  <c r="AU13" i="38"/>
  <c r="N344" i="49"/>
  <c r="D353" i="49"/>
  <c r="EM18" i="38"/>
  <c r="Q18" i="38"/>
  <c r="I309" i="49"/>
  <c r="H12" i="38"/>
  <c r="G100" i="49"/>
  <c r="BN15" i="38"/>
  <c r="E334" i="49"/>
  <c r="GM16" i="38"/>
  <c r="I308" i="49"/>
  <c r="G31" i="49"/>
  <c r="D62" i="49"/>
  <c r="FJ17" i="38"/>
  <c r="N336" i="49"/>
  <c r="F97" i="49"/>
  <c r="F117" i="49"/>
  <c r="HP17" i="38"/>
  <c r="BW17" i="38"/>
  <c r="E135" i="49"/>
  <c r="K57" i="49"/>
  <c r="N268" i="49"/>
  <c r="G116" i="49"/>
  <c r="E136" i="49"/>
  <c r="J275" i="49"/>
  <c r="FO17" i="38"/>
  <c r="M233" i="49"/>
  <c r="E29" i="49"/>
  <c r="D68" i="49"/>
  <c r="N41" i="49"/>
  <c r="L24" i="49"/>
  <c r="K345" i="49"/>
  <c r="M342" i="49"/>
  <c r="L270" i="49"/>
  <c r="IJ18" i="38"/>
  <c r="J297" i="49"/>
  <c r="F302" i="49"/>
  <c r="G350" i="49"/>
  <c r="G20" i="49"/>
  <c r="AF5" i="51"/>
  <c r="N272" i="49"/>
  <c r="CP12" i="38"/>
  <c r="N7" i="51"/>
  <c r="GK12" i="38"/>
  <c r="I341" i="49"/>
  <c r="N61" i="49"/>
  <c r="DV16" i="38"/>
  <c r="M18" i="49"/>
  <c r="J104" i="49"/>
  <c r="K117" i="49"/>
  <c r="J73" i="49"/>
  <c r="DW16" i="38"/>
  <c r="N275" i="49"/>
  <c r="V19" i="38"/>
  <c r="IB13" i="38"/>
  <c r="D134" i="49"/>
  <c r="BZ14" i="38"/>
  <c r="N76" i="49"/>
  <c r="AN18" i="38"/>
  <c r="BU13" i="38"/>
  <c r="CF15" i="38"/>
  <c r="D25" i="49"/>
  <c r="L119" i="49"/>
  <c r="EZ19" i="38"/>
  <c r="L269" i="49"/>
  <c r="I333" i="49"/>
  <c r="F27" i="49"/>
  <c r="E335" i="49"/>
  <c r="DP12" i="38"/>
  <c r="FW16" i="38"/>
  <c r="M36" i="49"/>
  <c r="L195" i="49"/>
  <c r="F144" i="49"/>
  <c r="G17" i="38"/>
  <c r="ID13" i="38"/>
  <c r="I346" i="49"/>
  <c r="M336" i="49"/>
  <c r="G134" i="49"/>
  <c r="DP17" i="38"/>
  <c r="CQ12" i="38"/>
  <c r="I275" i="49"/>
  <c r="HN16" i="38"/>
  <c r="AE19" i="38"/>
  <c r="L149" i="49"/>
  <c r="D212" i="49"/>
  <c r="G138" i="49"/>
  <c r="H256" i="49"/>
  <c r="E331" i="49"/>
  <c r="S19" i="38"/>
  <c r="HQ16" i="38"/>
  <c r="V11" i="49"/>
  <c r="D300" i="49"/>
  <c r="N214" i="49"/>
  <c r="G27" i="49"/>
  <c r="M20" i="49"/>
  <c r="D350" i="49"/>
  <c r="I20" i="49"/>
  <c r="BV12" i="38"/>
  <c r="EW19" i="38"/>
  <c r="CI13" i="38"/>
  <c r="EL12" i="38"/>
  <c r="I81" i="49"/>
  <c r="N35" i="49"/>
  <c r="GK14" i="38"/>
  <c r="DR19" i="38"/>
  <c r="DF15" i="38"/>
  <c r="F255" i="49"/>
  <c r="DC13" i="38"/>
  <c r="HC14" i="38"/>
  <c r="L189" i="49"/>
  <c r="D270" i="49"/>
  <c r="N215" i="49"/>
  <c r="HB18" i="38"/>
  <c r="EP18" i="38"/>
  <c r="CO19" i="38"/>
  <c r="ET12" i="38"/>
  <c r="L301" i="49"/>
  <c r="O13" i="38"/>
  <c r="DX12" i="38"/>
  <c r="E56" i="49"/>
  <c r="FY19" i="38"/>
  <c r="GC15" i="38"/>
  <c r="H190" i="49"/>
  <c r="GB16" i="38"/>
  <c r="D347" i="49"/>
  <c r="G335" i="49"/>
  <c r="IE12" i="38"/>
  <c r="E97" i="49"/>
  <c r="FD15" i="38"/>
  <c r="K97" i="49"/>
  <c r="M79" i="49"/>
  <c r="D262" i="49"/>
  <c r="AS16" i="38"/>
  <c r="HB14" i="38"/>
  <c r="M277" i="49"/>
  <c r="GP19" i="38"/>
  <c r="N141" i="49"/>
  <c r="BK18" i="38"/>
  <c r="AN13" i="38"/>
  <c r="E257" i="49"/>
  <c r="ER19" i="38"/>
  <c r="E146" i="49"/>
  <c r="L314" i="49"/>
  <c r="F62" i="49"/>
  <c r="K76" i="49"/>
  <c r="J177" i="49"/>
  <c r="J137" i="49"/>
  <c r="HA14" i="38"/>
  <c r="G258" i="49"/>
  <c r="M311" i="49"/>
  <c r="FN16" i="38"/>
  <c r="DM18" i="38"/>
  <c r="EB12" i="38"/>
  <c r="H145" i="49"/>
  <c r="CM19" i="38"/>
  <c r="F25" i="49"/>
  <c r="L313" i="49"/>
  <c r="HS16" i="38"/>
  <c r="BB15" i="38"/>
  <c r="BC16" i="38"/>
  <c r="F225" i="49"/>
  <c r="H15" i="51"/>
  <c r="H13" i="38"/>
  <c r="BR15" i="38"/>
  <c r="M147" i="49"/>
  <c r="I37" i="49"/>
  <c r="H254" i="49"/>
  <c r="M73" i="49"/>
  <c r="H36" i="49"/>
  <c r="H119" i="49"/>
  <c r="R14" i="38"/>
  <c r="W14" i="38"/>
  <c r="D345" i="49"/>
  <c r="DN18" i="38"/>
  <c r="HJ14" i="38"/>
  <c r="G34" i="49"/>
  <c r="N73" i="49"/>
  <c r="CU14" i="38"/>
  <c r="G137" i="49"/>
  <c r="H18" i="49"/>
  <c r="I269" i="49"/>
  <c r="K108" i="49"/>
  <c r="HH16" i="38"/>
  <c r="CY19" i="38"/>
  <c r="L19" i="49"/>
  <c r="F269" i="49"/>
  <c r="G63" i="49"/>
  <c r="HZ17" i="38"/>
  <c r="D197" i="49"/>
  <c r="N104" i="49"/>
  <c r="Z18" i="38"/>
  <c r="FI16" i="38"/>
  <c r="J315" i="49"/>
  <c r="FQ15" i="38"/>
  <c r="M22" i="49"/>
  <c r="II16" i="38"/>
  <c r="DB17" i="38"/>
  <c r="DC16" i="38"/>
  <c r="G15" i="38"/>
  <c r="GO18" i="38"/>
  <c r="N259" i="49"/>
  <c r="M16" i="38"/>
  <c r="FX14" i="38"/>
  <c r="G19" i="51"/>
  <c r="K109" i="49"/>
  <c r="GV19" i="38"/>
  <c r="HB16" i="38"/>
  <c r="J188" i="49"/>
  <c r="K191" i="49"/>
  <c r="H111" i="49"/>
  <c r="DC17" i="38"/>
  <c r="FA13" i="38"/>
  <c r="DX16" i="38"/>
  <c r="H212" i="49"/>
  <c r="H21" i="49"/>
  <c r="F338" i="49"/>
  <c r="DD15" i="38"/>
  <c r="H38" i="51"/>
  <c r="G180" i="49"/>
  <c r="BQ12" i="38"/>
  <c r="DN13" i="38"/>
  <c r="BR19" i="38"/>
  <c r="HL17" i="38"/>
  <c r="E137" i="49"/>
  <c r="IN16" i="38"/>
  <c r="HV19" i="38"/>
  <c r="K252" i="49"/>
  <c r="N36" i="49"/>
  <c r="H302" i="49"/>
  <c r="J337" i="49"/>
  <c r="F179" i="49"/>
  <c r="J300" i="49"/>
  <c r="FE17" i="38"/>
  <c r="BA14" i="38"/>
  <c r="CR19" i="38"/>
  <c r="CU17" i="38"/>
  <c r="J146" i="49"/>
  <c r="I38" i="49"/>
  <c r="H144" i="49"/>
  <c r="FW18" i="38"/>
  <c r="E233" i="49"/>
  <c r="BO14" i="38"/>
  <c r="J330" i="49"/>
  <c r="K257" i="49"/>
  <c r="G214" i="49"/>
  <c r="M344" i="49"/>
  <c r="CN14" i="38"/>
  <c r="BJ16" i="38"/>
  <c r="M100" i="49"/>
  <c r="L226" i="49"/>
  <c r="K139" i="49"/>
  <c r="CA17" i="38"/>
  <c r="I105" i="49"/>
  <c r="H146" i="49"/>
  <c r="CZ19" i="38"/>
  <c r="I139" i="49"/>
  <c r="DJ12" i="38"/>
  <c r="E329" i="49"/>
  <c r="J187" i="49"/>
  <c r="GT15" i="38"/>
  <c r="J274" i="49"/>
  <c r="G159" i="49"/>
  <c r="IB15" i="38"/>
  <c r="AR14" i="38"/>
  <c r="N80" i="49"/>
  <c r="M104" i="49"/>
  <c r="FJ15" i="38"/>
  <c r="M70" i="49"/>
  <c r="AM13" i="38"/>
  <c r="H13" i="51"/>
  <c r="CJ14" i="38"/>
  <c r="J182" i="49"/>
  <c r="HQ18" i="38"/>
  <c r="M114" i="49"/>
  <c r="J69" i="49"/>
  <c r="N146" i="49"/>
  <c r="I188" i="49"/>
  <c r="G298" i="49"/>
  <c r="F331" i="49"/>
  <c r="J310" i="49"/>
  <c r="M72" i="49"/>
  <c r="I331" i="49"/>
  <c r="K42" i="49"/>
  <c r="DL13" i="38"/>
  <c r="H34" i="49"/>
  <c r="DY19" i="38"/>
  <c r="HV18" i="38"/>
  <c r="DH13" i="38"/>
  <c r="E194" i="49"/>
  <c r="CZ12" i="38"/>
  <c r="K197" i="49"/>
  <c r="AB15" i="38"/>
  <c r="DO13" i="38"/>
  <c r="H345" i="49"/>
  <c r="N341" i="49"/>
  <c r="M38" i="49"/>
  <c r="BI14" i="38"/>
  <c r="M307" i="49"/>
  <c r="AK13" i="38"/>
  <c r="J25" i="49"/>
  <c r="DU17" i="38"/>
  <c r="H269" i="49"/>
  <c r="O18" i="38"/>
  <c r="N254" i="49"/>
  <c r="HS12" i="38"/>
  <c r="CE18" i="38"/>
  <c r="AZ12" i="38"/>
  <c r="AP14" i="38"/>
  <c r="BB16" i="38"/>
  <c r="GN13" i="38"/>
  <c r="G227" i="49"/>
  <c r="L151" i="49"/>
  <c r="I29" i="49"/>
  <c r="K312" i="49"/>
  <c r="F148" i="49"/>
  <c r="FI12" i="38"/>
  <c r="D236" i="49"/>
  <c r="M259" i="49"/>
  <c r="H138" i="49"/>
  <c r="AX17" i="38"/>
  <c r="U18" i="38"/>
  <c r="H329" i="49"/>
  <c r="G105" i="49"/>
  <c r="N63" i="49"/>
  <c r="DX15" i="38"/>
  <c r="L342" i="49"/>
  <c r="I237" i="49"/>
  <c r="J157" i="49"/>
  <c r="L69" i="49"/>
  <c r="H57" i="49"/>
  <c r="GQ14" i="38"/>
  <c r="K293" i="49"/>
  <c r="CI18" i="38"/>
  <c r="I63" i="49"/>
  <c r="N137" i="49"/>
  <c r="J235" i="49"/>
  <c r="L253" i="49"/>
  <c r="I75" i="49"/>
  <c r="G231" i="49"/>
  <c r="M343" i="49"/>
  <c r="R4" i="51"/>
  <c r="AQ14" i="38"/>
  <c r="G155" i="49"/>
  <c r="AF4" i="51"/>
  <c r="E300" i="49"/>
  <c r="M265" i="49"/>
  <c r="D254" i="49"/>
  <c r="J228" i="49"/>
  <c r="M118" i="49"/>
  <c r="M137" i="49"/>
  <c r="J57" i="49"/>
  <c r="CF17" i="38"/>
  <c r="GD15" i="38"/>
  <c r="L158" i="49"/>
  <c r="K73" i="49"/>
  <c r="BI16" i="38"/>
  <c r="GU17" i="38"/>
  <c r="BF14" i="38"/>
  <c r="J16" i="38"/>
  <c r="J80" i="49"/>
  <c r="L75" i="49"/>
  <c r="H264" i="49"/>
  <c r="N309" i="49"/>
  <c r="IB19" i="38"/>
  <c r="FY16" i="38"/>
  <c r="EA17" i="38"/>
  <c r="H43" i="49"/>
  <c r="DY16" i="38"/>
  <c r="M269" i="49"/>
  <c r="D23" i="49"/>
  <c r="G154" i="49"/>
  <c r="E301" i="49"/>
  <c r="GX18" i="38"/>
  <c r="J219" i="49"/>
  <c r="BF17" i="38"/>
  <c r="I79" i="49"/>
  <c r="E40" i="49"/>
  <c r="N32" i="49"/>
  <c r="DW13" i="38"/>
  <c r="G65" i="49"/>
  <c r="D303" i="49"/>
  <c r="GH12" i="38"/>
  <c r="E276" i="49"/>
  <c r="W13" i="38"/>
  <c r="N213" i="49"/>
  <c r="N60" i="49"/>
  <c r="J19" i="49"/>
  <c r="G18" i="51"/>
  <c r="D26" i="49"/>
  <c r="GG16" i="38"/>
  <c r="BB12" i="38"/>
  <c r="J264" i="49"/>
  <c r="AE17" i="38"/>
  <c r="M76" i="49"/>
  <c r="J231" i="49"/>
  <c r="E222" i="49"/>
  <c r="L264" i="49"/>
  <c r="ET16" i="38"/>
  <c r="BL12" i="38"/>
  <c r="I259" i="49"/>
  <c r="CN17" i="38"/>
  <c r="R15" i="38"/>
  <c r="F304" i="49"/>
  <c r="CX15" i="38"/>
  <c r="F277" i="49"/>
  <c r="H226" i="49"/>
  <c r="HH19" i="38"/>
  <c r="GC18" i="38"/>
  <c r="H19" i="38"/>
  <c r="F139" i="49"/>
  <c r="HP16" i="38"/>
  <c r="K269" i="49"/>
  <c r="D228" i="49"/>
  <c r="DV17" i="38"/>
  <c r="J222" i="49"/>
  <c r="I134" i="49"/>
  <c r="H225" i="49"/>
  <c r="G265" i="49"/>
  <c r="G28" i="49"/>
  <c r="M30" i="49"/>
  <c r="I231" i="49"/>
  <c r="FA15" i="38"/>
  <c r="K19" i="38"/>
  <c r="GY17" i="38"/>
  <c r="M349" i="49"/>
  <c r="H29" i="49"/>
  <c r="K314" i="49"/>
  <c r="G267" i="49"/>
  <c r="J19" i="38"/>
  <c r="AD7" i="51"/>
  <c r="HV15" i="38"/>
  <c r="GS18" i="38"/>
  <c r="H300" i="49"/>
  <c r="M31" i="49"/>
  <c r="H189" i="49"/>
  <c r="J15" i="38"/>
  <c r="II13" i="38"/>
  <c r="D225" i="49"/>
  <c r="E298" i="49"/>
  <c r="N218" i="49"/>
  <c r="EO13" i="38"/>
  <c r="GB19" i="38"/>
  <c r="I15" i="38"/>
  <c r="H351" i="49"/>
  <c r="CY14" i="38"/>
  <c r="HG19" i="38"/>
  <c r="CE17" i="38"/>
  <c r="M346" i="49"/>
  <c r="HM19" i="38"/>
  <c r="DX13" i="38"/>
  <c r="U14" i="38"/>
  <c r="AJ17" i="38"/>
  <c r="L150" i="49"/>
  <c r="N155" i="49"/>
  <c r="HF15" i="38"/>
  <c r="I179" i="49"/>
  <c r="F101" i="49"/>
  <c r="CG19" i="38"/>
  <c r="M236" i="49"/>
  <c r="N359" i="49"/>
  <c r="GW16" i="38"/>
  <c r="L5" i="51"/>
  <c r="I26" i="49"/>
  <c r="EJ19" i="38"/>
  <c r="J308" i="49"/>
  <c r="IN13" i="38"/>
  <c r="FB15" i="38"/>
  <c r="CB15" i="38"/>
  <c r="J340" i="49"/>
  <c r="G66" i="49"/>
  <c r="E293" i="49"/>
  <c r="E174" i="49"/>
  <c r="DG16" i="38"/>
  <c r="BK14" i="38"/>
  <c r="G349" i="49"/>
  <c r="H346" i="49"/>
  <c r="O7" i="51"/>
  <c r="CU19" i="38"/>
  <c r="G304" i="49"/>
  <c r="FK12" i="38"/>
  <c r="L116" i="49"/>
  <c r="H19" i="51"/>
  <c r="G140" i="49"/>
  <c r="D96" i="49"/>
  <c r="AS15" i="38"/>
  <c r="EY18" i="38"/>
  <c r="M294" i="49"/>
  <c r="D143" i="49"/>
  <c r="M257" i="49"/>
  <c r="N96" i="49"/>
  <c r="K103" i="49"/>
  <c r="H27" i="51"/>
  <c r="K251" i="49"/>
  <c r="AB13" i="38"/>
  <c r="G261" i="49"/>
  <c r="CJ12" i="38"/>
  <c r="FK13" i="38"/>
  <c r="HP12" i="38"/>
  <c r="N251" i="49"/>
  <c r="HA12" i="38"/>
  <c r="D158" i="49"/>
  <c r="L56" i="49"/>
  <c r="DA15" i="38"/>
  <c r="AC14" i="38"/>
  <c r="E292" i="49"/>
  <c r="G16" i="51"/>
  <c r="H308" i="49"/>
  <c r="CD19" i="38"/>
  <c r="N31" i="49"/>
  <c r="GF19" i="38"/>
  <c r="N98" i="49"/>
  <c r="X13" i="38"/>
  <c r="G40" i="49"/>
  <c r="AJ12" i="38"/>
  <c r="I136" i="49"/>
  <c r="I262" i="49"/>
  <c r="I152" i="49"/>
  <c r="M261" i="49"/>
  <c r="CM13" i="38"/>
  <c r="M98" i="49"/>
  <c r="AN12" i="38"/>
  <c r="AM15" i="38"/>
  <c r="N147" i="49"/>
  <c r="BW18" i="38"/>
  <c r="F271" i="49"/>
  <c r="J106" i="49"/>
  <c r="H219" i="49"/>
  <c r="DS12" i="38"/>
  <c r="IA14" i="38"/>
  <c r="FL17" i="38"/>
  <c r="FR13" i="38"/>
  <c r="GR15" i="38"/>
  <c r="M43" i="49"/>
  <c r="L261" i="49"/>
  <c r="J144" i="49"/>
  <c r="I224" i="49"/>
  <c r="AJ7" i="51"/>
  <c r="BB19" i="38"/>
  <c r="DG17" i="38"/>
  <c r="IO13" i="38"/>
  <c r="E352" i="49"/>
  <c r="CI19" i="38"/>
  <c r="DH15" i="38"/>
  <c r="L292" i="49"/>
  <c r="CT12" i="38"/>
  <c r="GG15" i="38"/>
  <c r="IN19" i="38"/>
  <c r="F236" i="49"/>
  <c r="FB16" i="38"/>
  <c r="I97" i="49"/>
  <c r="N332" i="49"/>
  <c r="K40" i="49"/>
  <c r="BI13" i="38"/>
  <c r="I76" i="49"/>
  <c r="D116" i="49"/>
  <c r="K181" i="49"/>
  <c r="D71" i="49"/>
  <c r="H277" i="49"/>
  <c r="G98" i="49"/>
  <c r="K263" i="49"/>
  <c r="J111" i="49"/>
  <c r="FF18" i="38"/>
  <c r="AQ18" i="38"/>
  <c r="CH16" i="38"/>
  <c r="L271" i="49"/>
  <c r="F110" i="49"/>
  <c r="L113" i="49"/>
  <c r="DV18" i="38"/>
  <c r="K138" i="49"/>
  <c r="E152" i="49"/>
  <c r="CK19" i="38"/>
  <c r="AP15" i="38"/>
  <c r="HP14" i="38"/>
  <c r="DG12" i="38"/>
  <c r="L344" i="49"/>
  <c r="H56" i="49"/>
  <c r="D258" i="49"/>
  <c r="N113" i="49"/>
  <c r="CQ13" i="38"/>
  <c r="G57" i="49"/>
  <c r="K14" i="38"/>
  <c r="AV19" i="38"/>
  <c r="BY14" i="38"/>
  <c r="J276" i="49"/>
  <c r="N312" i="49"/>
  <c r="AJ5" i="51"/>
  <c r="IQ13" i="38"/>
  <c r="N179" i="49"/>
  <c r="AA14" i="38"/>
  <c r="K151" i="49"/>
  <c r="AH12" i="38"/>
  <c r="D194" i="49"/>
  <c r="BK15" i="38"/>
  <c r="G271" i="49"/>
  <c r="D77" i="49"/>
  <c r="H339" i="49"/>
  <c r="HO18" i="38"/>
  <c r="H349" i="49"/>
  <c r="DG19" i="38"/>
  <c r="K78" i="49"/>
  <c r="BW19" i="38"/>
  <c r="D174" i="49"/>
  <c r="GK17" i="38"/>
  <c r="H299" i="49"/>
  <c r="T19" i="38"/>
  <c r="H334" i="49"/>
  <c r="K333" i="49"/>
  <c r="J138" i="49"/>
  <c r="BH14" i="38"/>
  <c r="K185" i="49"/>
  <c r="GE14" i="38"/>
  <c r="N195" i="49"/>
  <c r="L340" i="49"/>
  <c r="DL14" i="38"/>
  <c r="CU18" i="38"/>
  <c r="N252" i="49"/>
  <c r="HL18" i="38"/>
  <c r="EH12" i="38"/>
  <c r="H301" i="49"/>
  <c r="D139" i="49"/>
  <c r="FQ12" i="38"/>
  <c r="AN15" i="38"/>
  <c r="K19" i="49"/>
  <c r="J150" i="49"/>
  <c r="L152" i="49"/>
  <c r="BI12" i="38"/>
  <c r="E58" i="49"/>
  <c r="H174" i="49"/>
  <c r="J110" i="49"/>
  <c r="DQ12" i="38"/>
  <c r="CL19" i="38"/>
  <c r="M108" i="49"/>
  <c r="GF15" i="38"/>
  <c r="I138" i="49"/>
  <c r="E147" i="49"/>
  <c r="N15" i="38"/>
  <c r="G329" i="49"/>
  <c r="DF16" i="38"/>
  <c r="AO18" i="38"/>
  <c r="CZ18" i="38"/>
  <c r="U15" i="38"/>
  <c r="AA7" i="51"/>
  <c r="F20" i="49"/>
  <c r="L235" i="49"/>
  <c r="I213" i="49"/>
  <c r="G270" i="49"/>
  <c r="H297" i="49"/>
  <c r="G353" i="49"/>
  <c r="HR15" i="38"/>
  <c r="H236" i="49"/>
  <c r="X16" i="38"/>
  <c r="DV15" i="38"/>
  <c r="HF16" i="38"/>
  <c r="I95" i="49"/>
  <c r="HV16" i="38"/>
  <c r="J260" i="49"/>
  <c r="HM14" i="38"/>
  <c r="GS19" i="38"/>
  <c r="HL16" i="38"/>
  <c r="K231" i="49"/>
  <c r="G218" i="49"/>
  <c r="GS16" i="38"/>
  <c r="J33" i="49"/>
  <c r="N110" i="49"/>
  <c r="IO15" i="38"/>
  <c r="HJ15" i="38"/>
  <c r="K136" i="49"/>
  <c r="AX13" i="38"/>
  <c r="H41" i="49"/>
  <c r="BW15" i="38"/>
  <c r="DQ14" i="38"/>
  <c r="N293" i="49"/>
  <c r="N296" i="49"/>
  <c r="M350" i="49"/>
  <c r="CE13" i="38"/>
  <c r="E307" i="49"/>
  <c r="L39" i="49"/>
  <c r="M332" i="49"/>
  <c r="IA12" i="38"/>
  <c r="I145" i="49"/>
  <c r="J79" i="49"/>
  <c r="FL19" i="38"/>
  <c r="GZ15" i="38"/>
  <c r="CZ16" i="38"/>
  <c r="N301" i="49"/>
  <c r="CW13" i="38"/>
  <c r="AX12" i="38"/>
  <c r="J37" i="49"/>
  <c r="IH12" i="38"/>
  <c r="V12" i="49"/>
  <c r="K15" i="38"/>
  <c r="H342" i="49"/>
  <c r="AE14" i="38"/>
  <c r="AD13" i="38"/>
  <c r="DA17" i="38"/>
  <c r="DP14" i="38"/>
  <c r="D180" i="49"/>
  <c r="BC15" i="38"/>
  <c r="I157" i="49"/>
  <c r="M345" i="49"/>
  <c r="M188" i="49"/>
  <c r="FT16" i="38"/>
  <c r="H198" i="49"/>
  <c r="HB19" i="38"/>
  <c r="E41" i="49"/>
  <c r="D105" i="49"/>
  <c r="HQ14" i="38"/>
  <c r="FQ17" i="38"/>
  <c r="CP14" i="38"/>
  <c r="E69" i="49"/>
  <c r="AK5" i="51"/>
  <c r="K101" i="49"/>
  <c r="D273" i="49"/>
  <c r="EK14" i="38"/>
  <c r="G262" i="49"/>
  <c r="D178" i="49"/>
  <c r="H28" i="49"/>
  <c r="ET14" i="38"/>
  <c r="HX16" i="38"/>
  <c r="E21" i="49"/>
  <c r="CW15" i="38"/>
  <c r="BI15" i="38"/>
  <c r="D311" i="49"/>
  <c r="E119" i="49"/>
  <c r="L42" i="49"/>
  <c r="AS13" i="38"/>
  <c r="F153" i="49"/>
  <c r="EL17" i="38"/>
  <c r="G151" i="49"/>
  <c r="GH17" i="38"/>
  <c r="I102" i="49"/>
  <c r="E178" i="49"/>
  <c r="FN14" i="38"/>
  <c r="DI14" i="38"/>
  <c r="HE17" i="38"/>
  <c r="G311" i="49"/>
  <c r="HH15" i="38"/>
  <c r="E186" i="49"/>
  <c r="F231" i="49"/>
  <c r="V10" i="49"/>
  <c r="CH19" i="38"/>
  <c r="H14" i="51"/>
  <c r="E63" i="49"/>
  <c r="IH16" i="38"/>
  <c r="BA17" i="38"/>
  <c r="FC19" i="38"/>
  <c r="BF15" i="38"/>
  <c r="AF12" i="38"/>
  <c r="BT17" i="38"/>
  <c r="G341" i="49"/>
  <c r="HM18" i="38"/>
  <c r="T7" i="51"/>
  <c r="L303" i="49"/>
  <c r="V12" i="38"/>
  <c r="G58" i="49"/>
  <c r="HS15" i="38"/>
  <c r="HL15" i="38"/>
  <c r="D344" i="49"/>
  <c r="G141" i="49"/>
  <c r="DZ16" i="38"/>
  <c r="I32" i="49"/>
  <c r="GY16" i="38"/>
  <c r="M266" i="49"/>
  <c r="EF14" i="38"/>
  <c r="M63" i="49"/>
  <c r="D36" i="49"/>
  <c r="AB5" i="51"/>
  <c r="E224" i="49"/>
  <c r="D20" i="49"/>
  <c r="BN19" i="38"/>
  <c r="L14" i="38"/>
  <c r="HV12" i="38"/>
  <c r="H348" i="49"/>
  <c r="H38" i="49"/>
  <c r="N313" i="49"/>
  <c r="AU12" i="38"/>
  <c r="DS15" i="38"/>
  <c r="FI18" i="38"/>
  <c r="M99" i="49"/>
  <c r="HI16" i="38"/>
  <c r="AD12" i="38"/>
  <c r="K152" i="49"/>
  <c r="K218" i="49"/>
  <c r="M101" i="49"/>
  <c r="E181" i="49"/>
  <c r="GQ13" i="38"/>
  <c r="G269" i="49"/>
  <c r="E212" i="49"/>
  <c r="G13" i="38"/>
  <c r="L197" i="49"/>
  <c r="BX13" i="38"/>
  <c r="H268" i="49"/>
  <c r="CN18" i="38"/>
  <c r="CS16" i="38"/>
  <c r="EJ18" i="38"/>
  <c r="Q4" i="51"/>
  <c r="K34" i="49"/>
  <c r="N262" i="49"/>
  <c r="M28" i="49"/>
  <c r="D352" i="49"/>
  <c r="HH14" i="38"/>
  <c r="N333" i="49"/>
  <c r="I159" i="49"/>
  <c r="IF16" i="38"/>
  <c r="L74" i="49"/>
  <c r="F73" i="49"/>
  <c r="J7" i="51"/>
  <c r="G39" i="51"/>
  <c r="IM18" i="38"/>
  <c r="BA18" i="38"/>
  <c r="EY17" i="38"/>
  <c r="H296" i="49"/>
  <c r="F63" i="49"/>
  <c r="GI17" i="38"/>
  <c r="K302" i="49"/>
  <c r="BH12" i="38"/>
  <c r="K98" i="49"/>
  <c r="FA19" i="38"/>
  <c r="DR16" i="38"/>
  <c r="J29" i="49"/>
  <c r="FY17" i="38"/>
  <c r="HP19" i="38"/>
  <c r="FE16" i="38"/>
  <c r="HT12" i="38"/>
  <c r="EZ15" i="38"/>
  <c r="J351" i="49"/>
  <c r="BX14" i="38"/>
  <c r="DE15" i="38"/>
  <c r="M109" i="49"/>
  <c r="D31" i="49"/>
  <c r="L185" i="49"/>
  <c r="J28" i="49"/>
  <c r="D297" i="49"/>
  <c r="DF19" i="38"/>
  <c r="K111" i="49"/>
  <c r="IB12" i="38"/>
  <c r="AT12" i="38"/>
  <c r="F347" i="49"/>
  <c r="L22" i="49"/>
  <c r="J189" i="49"/>
  <c r="BY12" i="38"/>
  <c r="FI14" i="38"/>
  <c r="F32" i="49"/>
  <c r="H154" i="49"/>
  <c r="D157" i="49"/>
  <c r="BD18" i="38"/>
  <c r="HN13" i="38"/>
  <c r="F194" i="49"/>
  <c r="E139" i="49"/>
  <c r="U19" i="38"/>
  <c r="M235" i="49"/>
  <c r="H139" i="49"/>
  <c r="J174" i="49"/>
  <c r="EV16" i="38"/>
  <c r="J18" i="38"/>
  <c r="H12" i="51"/>
  <c r="D101" i="49"/>
  <c r="DZ13" i="38"/>
  <c r="N191" i="49"/>
  <c r="M212" i="49"/>
  <c r="DY17" i="38"/>
  <c r="HG15" i="38"/>
  <c r="H261" i="49"/>
  <c r="I294" i="49"/>
  <c r="AK18" i="38"/>
  <c r="DD18" i="38"/>
  <c r="EL13" i="38"/>
  <c r="BK16" i="38"/>
  <c r="G18" i="38"/>
  <c r="ID19" i="38"/>
  <c r="K309" i="49"/>
  <c r="IF19" i="38"/>
  <c r="ES13" i="38"/>
  <c r="CZ15" i="38"/>
  <c r="H64" i="49"/>
  <c r="GE18" i="38"/>
  <c r="K116" i="49"/>
  <c r="K277" i="49"/>
  <c r="K33" i="49"/>
  <c r="H115" i="49"/>
  <c r="FU13" i="38"/>
  <c r="I301" i="49"/>
  <c r="U4" i="51"/>
  <c r="N216" i="49"/>
  <c r="R18" i="38"/>
  <c r="CD12" i="38"/>
  <c r="EZ14" i="38"/>
  <c r="DK16" i="38"/>
  <c r="I305" i="49"/>
  <c r="N198" i="49"/>
  <c r="L4" i="51"/>
  <c r="CI17" i="38"/>
  <c r="BL19" i="38"/>
  <c r="FY12" i="38"/>
  <c r="FH19" i="38"/>
  <c r="BE17" i="38"/>
  <c r="AV18" i="38"/>
  <c r="HO17" i="38"/>
  <c r="L102" i="49"/>
  <c r="EX14" i="38"/>
  <c r="HT15" i="38"/>
  <c r="L221" i="49"/>
  <c r="L72" i="49"/>
  <c r="BC17" i="38"/>
  <c r="HY13" i="38"/>
  <c r="GV17" i="38"/>
  <c r="J216" i="49"/>
  <c r="K229" i="49"/>
  <c r="GB17" i="38"/>
  <c r="ET13" i="38"/>
  <c r="D42" i="49"/>
  <c r="D19" i="49"/>
  <c r="D223" i="49"/>
  <c r="CT18" i="38"/>
  <c r="K341" i="49"/>
  <c r="D276" i="49"/>
  <c r="J183" i="49"/>
  <c r="N101" i="49"/>
  <c r="AN17" i="38"/>
  <c r="AW14" i="38"/>
  <c r="CC18" i="38"/>
  <c r="HU14" i="38"/>
  <c r="F220" i="49"/>
  <c r="N345" i="49"/>
  <c r="GJ13" i="38"/>
  <c r="E347" i="49"/>
  <c r="D113" i="49"/>
  <c r="F76" i="49"/>
  <c r="J180" i="49"/>
  <c r="I72" i="49"/>
  <c r="L57" i="49"/>
  <c r="AS17" i="38"/>
  <c r="FE12" i="38"/>
  <c r="CR12" i="38"/>
  <c r="H114" i="49"/>
  <c r="J151" i="49"/>
  <c r="F60" i="49"/>
  <c r="N100" i="49"/>
  <c r="HI12" i="38"/>
  <c r="EU14" i="38"/>
  <c r="BI17" i="38"/>
  <c r="G145" i="49"/>
  <c r="HQ17" i="38"/>
  <c r="F268" i="49"/>
  <c r="FG13" i="38"/>
  <c r="G189" i="49"/>
  <c r="W7" i="51"/>
  <c r="D154" i="49"/>
  <c r="D332" i="49"/>
  <c r="N20" i="49"/>
  <c r="D330" i="49"/>
  <c r="F221" i="49"/>
  <c r="AW13" i="38"/>
  <c r="D97" i="49"/>
  <c r="I62" i="49"/>
  <c r="HK13" i="38"/>
  <c r="M331" i="49"/>
  <c r="K100" i="49"/>
  <c r="AN19" i="38"/>
  <c r="G310" i="49"/>
  <c r="H96" i="49"/>
  <c r="EE14" i="38"/>
  <c r="G185" i="49"/>
  <c r="M226" i="49"/>
  <c r="F294" i="49"/>
  <c r="DJ17" i="38"/>
  <c r="D314" i="49"/>
  <c r="H276" i="49"/>
  <c r="N105" i="49"/>
  <c r="I220" i="49"/>
  <c r="L192" i="49"/>
  <c r="J335" i="49"/>
  <c r="N13" i="38"/>
  <c r="DS18" i="38"/>
  <c r="G222" i="49"/>
  <c r="E62" i="49"/>
  <c r="F216" i="49"/>
  <c r="E37" i="49"/>
  <c r="L16" i="38"/>
  <c r="ET19" i="38"/>
  <c r="M135" i="49"/>
  <c r="F267" i="49"/>
  <c r="H193" i="49"/>
  <c r="K28" i="49"/>
  <c r="F341" i="49"/>
  <c r="K334" i="49"/>
  <c r="HR19" i="38"/>
  <c r="AG12" i="38"/>
  <c r="M149" i="49"/>
  <c r="N330" i="49"/>
  <c r="GI13" i="38"/>
  <c r="K219" i="49"/>
  <c r="L194" i="49"/>
  <c r="FT13" i="38"/>
  <c r="G25" i="51"/>
  <c r="EM15" i="38"/>
  <c r="M315" i="49"/>
  <c r="J312" i="49"/>
  <c r="FH17" i="38"/>
  <c r="AL19" i="38"/>
  <c r="F237" i="49"/>
  <c r="H95" i="49"/>
  <c r="HY14" i="38"/>
  <c r="F30" i="49"/>
  <c r="R13" i="38"/>
  <c r="M313" i="49"/>
  <c r="EG15" i="38"/>
  <c r="GB15" i="38"/>
  <c r="G139" i="49"/>
  <c r="FL16" i="38"/>
  <c r="F337" i="49"/>
  <c r="J101" i="49"/>
  <c r="EC17" i="38"/>
  <c r="F213" i="49"/>
  <c r="HE16" i="38"/>
  <c r="G346" i="49"/>
  <c r="G104" i="49"/>
  <c r="F343" i="49"/>
  <c r="L234" i="49"/>
  <c r="AB18" i="38"/>
  <c r="N311" i="49"/>
  <c r="G14" i="51"/>
  <c r="R19" i="38"/>
  <c r="DH12" i="38"/>
  <c r="M180" i="49"/>
  <c r="K307" i="49"/>
  <c r="G264" i="49"/>
  <c r="EW18" i="38"/>
  <c r="H70" i="49"/>
  <c r="EG13" i="38"/>
  <c r="GC16" i="38"/>
  <c r="CE16" i="38"/>
  <c r="E294" i="49"/>
  <c r="DG13" i="38"/>
  <c r="BO18" i="38"/>
  <c r="EV13" i="38"/>
  <c r="GX19" i="38"/>
  <c r="K80" i="49"/>
  <c r="E26" i="49"/>
  <c r="N350" i="49"/>
  <c r="BD14" i="38"/>
  <c r="L146" i="49"/>
  <c r="K274" i="49"/>
  <c r="E296" i="49"/>
  <c r="DB12" i="38"/>
  <c r="M69" i="49"/>
  <c r="I120" i="49"/>
  <c r="E227" i="49"/>
  <c r="J213" i="49"/>
  <c r="K70" i="49"/>
  <c r="E226" i="49"/>
  <c r="D231" i="49"/>
  <c r="F196" i="49"/>
  <c r="E235" i="49"/>
  <c r="I342" i="49"/>
  <c r="N255" i="49"/>
  <c r="E78" i="49"/>
  <c r="F34" i="49"/>
  <c r="D66" i="49"/>
  <c r="J220" i="49"/>
  <c r="M67" i="49"/>
  <c r="J269" i="49"/>
  <c r="AA12" i="38"/>
  <c r="DD13" i="38"/>
  <c r="CV18" i="38"/>
  <c r="J158" i="49"/>
  <c r="E310" i="49"/>
  <c r="GQ17" i="38"/>
  <c r="K145" i="49"/>
  <c r="H274" i="49"/>
  <c r="M304" i="49"/>
  <c r="BS18" i="38"/>
  <c r="CF12" i="38"/>
  <c r="AH4" i="51"/>
  <c r="M189" i="49"/>
  <c r="BH17" i="38"/>
  <c r="K41" i="49"/>
  <c r="HF13" i="38"/>
  <c r="F346" i="49"/>
  <c r="FC17" i="38"/>
  <c r="O16" i="38"/>
  <c r="H15" i="38"/>
  <c r="DE12" i="38"/>
  <c r="K142" i="49"/>
  <c r="G33" i="51"/>
  <c r="EG12" i="38"/>
  <c r="F330" i="49"/>
  <c r="CO15" i="38"/>
  <c r="EQ19" i="38"/>
  <c r="FF16" i="38"/>
  <c r="DL16" i="38"/>
  <c r="AL17" i="38"/>
  <c r="K306" i="49"/>
  <c r="J23" i="49"/>
  <c r="BX12" i="38"/>
  <c r="EH19" i="38"/>
  <c r="CD16" i="38"/>
  <c r="D175" i="49"/>
  <c r="DM14" i="38"/>
  <c r="GI16" i="38"/>
  <c r="BG14" i="38"/>
  <c r="M57" i="49"/>
  <c r="J39" i="49"/>
  <c r="BH18" i="38"/>
  <c r="HG16" i="38"/>
  <c r="D136" i="49"/>
  <c r="FG14" i="38"/>
  <c r="CG16" i="38"/>
  <c r="L349" i="49"/>
  <c r="G186" i="49"/>
  <c r="M25" i="49"/>
  <c r="K72" i="49"/>
  <c r="M182" i="49"/>
  <c r="AL15" i="38"/>
  <c r="L175" i="49"/>
  <c r="H26" i="49"/>
  <c r="E141" i="49"/>
  <c r="J112" i="49"/>
  <c r="N71" i="49"/>
  <c r="L296" i="49"/>
  <c r="EE12" i="38"/>
  <c r="E315" i="49"/>
  <c r="F180" i="49"/>
  <c r="BU12" i="38"/>
  <c r="FX15" i="38"/>
  <c r="HQ12" i="38"/>
  <c r="FX12" i="38"/>
  <c r="N193" i="49"/>
  <c r="BR12" i="38"/>
  <c r="J32" i="49"/>
  <c r="G309" i="49"/>
  <c r="E187" i="49"/>
  <c r="H252" i="49"/>
  <c r="HZ12" i="38"/>
  <c r="N176" i="49"/>
  <c r="H257" i="49"/>
  <c r="I303" i="49"/>
  <c r="N154" i="49"/>
  <c r="M177" i="49"/>
  <c r="EB14" i="38"/>
  <c r="L142" i="49"/>
  <c r="L273" i="49"/>
  <c r="J119" i="49"/>
  <c r="DN19" i="38"/>
  <c r="GQ15" i="38"/>
  <c r="J30" i="49"/>
  <c r="FN12" i="38"/>
  <c r="EU17" i="38"/>
  <c r="I334" i="49"/>
  <c r="GM17" i="38"/>
  <c r="EJ16" i="38"/>
  <c r="D312" i="49"/>
  <c r="DQ19" i="38"/>
  <c r="J261" i="49"/>
  <c r="J258" i="49"/>
  <c r="H75" i="49"/>
  <c r="G76" i="49"/>
  <c r="BR14" i="38"/>
  <c r="G174" i="49"/>
  <c r="F219" i="49"/>
  <c r="E345" i="49"/>
  <c r="F72" i="49"/>
  <c r="F98" i="49"/>
  <c r="IM12" i="38"/>
  <c r="E116" i="49"/>
  <c r="K176" i="49"/>
  <c r="FZ19" i="38"/>
  <c r="H76" i="49"/>
  <c r="M262" i="49"/>
  <c r="D251" i="49"/>
  <c r="D56" i="49"/>
  <c r="EZ16" i="38"/>
  <c r="D72" i="49"/>
  <c r="F276" i="49"/>
  <c r="H331" i="49"/>
  <c r="IF14" i="38"/>
  <c r="N150" i="49"/>
  <c r="CZ14" i="38"/>
  <c r="AA13" i="38"/>
  <c r="BV13" i="38"/>
  <c r="BX19" i="38"/>
  <c r="I108" i="49"/>
  <c r="I141" i="49"/>
  <c r="G29" i="49"/>
  <c r="IH17" i="38"/>
  <c r="D24" i="49"/>
  <c r="FP14" i="38"/>
  <c r="M263" i="49"/>
  <c r="H60" i="49"/>
  <c r="H313" i="49"/>
  <c r="E183" i="49"/>
  <c r="CF19" i="38"/>
  <c r="Y7" i="51"/>
  <c r="L329" i="49"/>
  <c r="M338" i="49"/>
  <c r="EC15" i="38"/>
  <c r="FK18" i="38"/>
  <c r="HO12" i="38"/>
  <c r="H27" i="49"/>
  <c r="U12" i="38"/>
  <c r="L343" i="49"/>
  <c r="H31" i="49"/>
  <c r="BR17" i="38"/>
  <c r="G220" i="49"/>
  <c r="M156" i="49"/>
  <c r="E74" i="49"/>
  <c r="GH19" i="38"/>
  <c r="F261" i="49"/>
  <c r="FG15" i="38"/>
  <c r="CQ19" i="38"/>
  <c r="K260" i="49"/>
  <c r="L333" i="49"/>
  <c r="G42" i="49"/>
  <c r="L337" i="49"/>
  <c r="G157" i="49"/>
  <c r="CH12" i="38"/>
  <c r="E350" i="49"/>
  <c r="F136" i="49"/>
  <c r="AX16" i="38"/>
  <c r="I35" i="49"/>
  <c r="N235" i="49"/>
  <c r="K188" i="49"/>
  <c r="BR18" i="38"/>
  <c r="I118" i="49"/>
  <c r="J309" i="49"/>
  <c r="N303" i="49"/>
  <c r="G277" i="49"/>
  <c r="G197" i="49"/>
  <c r="G194" i="49"/>
  <c r="H58" i="49"/>
  <c r="L267" i="49"/>
  <c r="I348" i="49"/>
  <c r="N81" i="49"/>
  <c r="G101" i="49"/>
  <c r="G196" i="49"/>
  <c r="HY16" i="38"/>
  <c r="I64" i="49"/>
  <c r="M335" i="49"/>
  <c r="F149" i="49"/>
  <c r="L306" i="49"/>
  <c r="FC16" i="38"/>
  <c r="HF12" i="38"/>
  <c r="DY18" i="38"/>
  <c r="H79" i="49"/>
  <c r="E155" i="49"/>
  <c r="F182" i="49"/>
  <c r="I230" i="49"/>
  <c r="AN16" i="38"/>
  <c r="L308" i="49"/>
  <c r="H262" i="49"/>
  <c r="F26" i="49"/>
  <c r="CB13" i="38"/>
  <c r="M66" i="49"/>
  <c r="EW16" i="38"/>
  <c r="EP12" i="38"/>
  <c r="E24" i="49"/>
  <c r="D196" i="49"/>
  <c r="D148" i="49"/>
  <c r="CA14" i="38"/>
  <c r="E267" i="49"/>
  <c r="D37" i="20"/>
  <c r="AD14" i="38"/>
  <c r="H80" i="49"/>
  <c r="F18" i="49"/>
  <c r="K216" i="49"/>
  <c r="L178" i="49"/>
  <c r="L107" i="49"/>
  <c r="L155" i="49"/>
  <c r="E231" i="49"/>
  <c r="GY12" i="38"/>
  <c r="BD13" i="38"/>
  <c r="EM16" i="38"/>
  <c r="AC4" i="51"/>
  <c r="M107" i="49"/>
  <c r="L159" i="49"/>
  <c r="M19" i="38"/>
  <c r="D147" i="49"/>
  <c r="I110" i="49"/>
  <c r="DY15" i="38"/>
  <c r="IK13" i="38"/>
  <c r="I40" i="49"/>
  <c r="F335" i="49"/>
  <c r="HI17" i="38"/>
  <c r="H337" i="49"/>
  <c r="D195" i="49"/>
  <c r="N270" i="49"/>
  <c r="G300" i="49"/>
  <c r="FO12" i="38"/>
  <c r="I111" i="49"/>
  <c r="Y14" i="38"/>
  <c r="HG14" i="38"/>
  <c r="H335" i="49"/>
  <c r="F254" i="49"/>
  <c r="H102" i="49"/>
  <c r="N307" i="49"/>
  <c r="H273" i="49"/>
  <c r="BN18" i="38"/>
  <c r="D274" i="49"/>
  <c r="GM14" i="38"/>
  <c r="M32" i="49"/>
  <c r="F22" i="49"/>
  <c r="N34" i="49"/>
  <c r="GF14" i="38"/>
  <c r="I150" i="49"/>
  <c r="DH19" i="38"/>
  <c r="M237" i="49"/>
  <c r="J251" i="49"/>
  <c r="DU15" i="38"/>
  <c r="BE15" i="38"/>
  <c r="Z5" i="51"/>
  <c r="BH16" i="38"/>
  <c r="E101" i="49"/>
  <c r="E175" i="49"/>
  <c r="EX15" i="38"/>
  <c r="K304" i="49"/>
  <c r="BN14" i="38"/>
  <c r="BB14" i="38"/>
  <c r="GF16" i="38"/>
  <c r="BM18" i="38"/>
  <c r="FZ17" i="38"/>
  <c r="GB14" i="38"/>
  <c r="BL14" i="38"/>
  <c r="FH13" i="38"/>
  <c r="M139" i="49"/>
  <c r="P7" i="51"/>
  <c r="HA15" i="38"/>
  <c r="F256" i="49"/>
  <c r="E176" i="49"/>
  <c r="F187" i="49"/>
  <c r="N340" i="49"/>
  <c r="L176" i="49"/>
  <c r="AW17" i="38"/>
  <c r="AY12" i="38"/>
  <c r="K340" i="49"/>
  <c r="D58" i="49"/>
  <c r="FY14" i="38"/>
  <c r="HU15" i="38"/>
  <c r="K349" i="49"/>
  <c r="J236" i="49"/>
  <c r="I21" i="49"/>
  <c r="M231" i="49"/>
  <c r="GJ15" i="38"/>
  <c r="M120" i="49"/>
  <c r="J21" i="49"/>
  <c r="D179" i="49"/>
  <c r="D339" i="49"/>
  <c r="GR12" i="38"/>
  <c r="J272" i="49"/>
  <c r="E277" i="49"/>
  <c r="G273" i="49"/>
  <c r="DP15" i="38"/>
  <c r="HW18" i="38"/>
  <c r="L266" i="49"/>
  <c r="CC17" i="38"/>
  <c r="F177" i="49"/>
  <c r="H14" i="38"/>
  <c r="F181" i="49"/>
  <c r="HC18" i="38"/>
  <c r="G37" i="51"/>
  <c r="IQ17" i="38"/>
  <c r="G307" i="49"/>
  <c r="AP19" i="38"/>
  <c r="DZ14" i="38"/>
  <c r="AC12" i="38"/>
  <c r="BD15" i="38"/>
  <c r="N144" i="49"/>
  <c r="HX14" i="38"/>
  <c r="BY18" i="38"/>
  <c r="G115" i="49"/>
  <c r="M359" i="49"/>
  <c r="J305" i="49"/>
  <c r="E103" i="49"/>
  <c r="AI12" i="38"/>
  <c r="D73" i="49"/>
  <c r="G233" i="49"/>
  <c r="DI12" i="38"/>
  <c r="HW13" i="38"/>
  <c r="N14" i="38"/>
  <c r="N300" i="49"/>
  <c r="FU16" i="38"/>
  <c r="IJ13" i="38"/>
  <c r="EF19" i="38"/>
  <c r="I180" i="49"/>
  <c r="FC15" i="38"/>
  <c r="EU13" i="38"/>
  <c r="HV17" i="38"/>
  <c r="Z13" i="38"/>
  <c r="HE14" i="38"/>
  <c r="N184" i="49"/>
  <c r="K273" i="49"/>
  <c r="G62" i="49"/>
  <c r="EX12" i="38"/>
  <c r="GG18" i="38"/>
  <c r="H59" i="49"/>
  <c r="G22" i="49"/>
  <c r="DU12" i="38"/>
  <c r="BV16" i="38"/>
  <c r="E113" i="49"/>
  <c r="FV14" i="38"/>
  <c r="AO15" i="38"/>
  <c r="G188" i="49"/>
  <c r="L334" i="49"/>
  <c r="I77" i="49"/>
  <c r="CQ15" i="38"/>
  <c r="CT17" i="38"/>
  <c r="G31" i="51"/>
  <c r="D331" i="49"/>
  <c r="AK4" i="51"/>
  <c r="AH18" i="38"/>
  <c r="E109" i="49"/>
  <c r="I295" i="49"/>
  <c r="E23" i="49"/>
  <c r="E272" i="49"/>
  <c r="HJ13" i="38"/>
  <c r="J197" i="49"/>
  <c r="DW19" i="38"/>
  <c r="E156" i="49"/>
  <c r="AY15" i="38"/>
  <c r="DT16" i="38"/>
  <c r="M18" i="38"/>
  <c r="K350" i="49"/>
  <c r="DQ13" i="38"/>
  <c r="GY14" i="38"/>
  <c r="D220" i="49"/>
  <c r="I18" i="49"/>
  <c r="M303" i="49"/>
  <c r="M351" i="49"/>
  <c r="G221" i="49"/>
  <c r="BY16" i="38"/>
  <c r="L335" i="49"/>
  <c r="H20" i="49"/>
  <c r="ES16" i="38"/>
  <c r="D114" i="49"/>
  <c r="AO14" i="38"/>
  <c r="H29" i="51"/>
  <c r="M27" i="49"/>
  <c r="K74" i="49"/>
  <c r="CT14" i="38"/>
  <c r="FT14" i="38"/>
  <c r="J226" i="49"/>
  <c r="HR14" i="38"/>
  <c r="FR16" i="38"/>
  <c r="I298" i="49"/>
  <c r="EW13" i="38"/>
  <c r="N72" i="49"/>
  <c r="E217" i="49"/>
  <c r="E299" i="49"/>
  <c r="EM14" i="38"/>
  <c r="EC12" i="38"/>
  <c r="G257" i="49"/>
  <c r="EN16" i="38"/>
  <c r="D106" i="49"/>
  <c r="AS18" i="38"/>
  <c r="H31" i="51"/>
  <c r="DV19" i="38"/>
  <c r="CP15" i="38"/>
  <c r="BV18" i="38"/>
  <c r="I156" i="49"/>
  <c r="D191" i="49"/>
  <c r="I196" i="49"/>
  <c r="D70" i="49"/>
  <c r="J58" i="49"/>
  <c r="J142" i="49"/>
  <c r="HC13" i="38"/>
  <c r="R7" i="51"/>
  <c r="GZ12" i="38"/>
  <c r="K67" i="49"/>
  <c r="J117" i="49"/>
  <c r="D192" i="49"/>
  <c r="W16" i="38"/>
  <c r="CS15" i="38"/>
  <c r="I351" i="49"/>
  <c r="L350" i="49"/>
  <c r="J149" i="49"/>
  <c r="V9" i="49"/>
  <c r="BY13" i="38"/>
  <c r="GI15" i="38"/>
  <c r="BM19" i="38"/>
  <c r="O4" i="51"/>
  <c r="J70" i="49"/>
  <c r="G79" i="49"/>
  <c r="G219" i="49"/>
  <c r="G41" i="49"/>
  <c r="FF17" i="38"/>
  <c r="FK14" i="38"/>
  <c r="K104" i="49"/>
  <c r="EY16" i="38"/>
  <c r="M227" i="49"/>
  <c r="M148" i="49"/>
  <c r="G26" i="51"/>
  <c r="Z19" i="38"/>
  <c r="L220" i="49"/>
  <c r="EO16" i="38"/>
  <c r="I18" i="38"/>
  <c r="J350" i="49"/>
  <c r="AY16" i="38"/>
  <c r="IH15" i="38"/>
  <c r="G193" i="49"/>
  <c r="J291" i="49"/>
  <c r="HA16" i="38"/>
  <c r="CY12" i="38"/>
  <c r="DZ12" i="38"/>
  <c r="H304" i="49"/>
  <c r="I113" i="49"/>
  <c r="E193" i="49"/>
  <c r="F190" i="49"/>
  <c r="J299" i="49"/>
  <c r="II15" i="38"/>
  <c r="CL12" i="38"/>
  <c r="J217" i="49"/>
  <c r="H81" i="49"/>
  <c r="N230" i="49"/>
  <c r="N153" i="49"/>
  <c r="D230" i="49"/>
  <c r="U5" i="51"/>
  <c r="EA15" i="38"/>
  <c r="AK7" i="51"/>
  <c r="J105" i="49"/>
  <c r="L20" i="49"/>
  <c r="GE15" i="38"/>
  <c r="H230" i="49"/>
  <c r="J254" i="49"/>
  <c r="F253" i="49"/>
  <c r="EL15" i="38"/>
  <c r="CV12" i="38"/>
  <c r="CB17" i="38"/>
  <c r="I260" i="49"/>
  <c r="N181" i="49"/>
  <c r="BJ17" i="38"/>
  <c r="G111" i="49"/>
  <c r="L299" i="49"/>
  <c r="K134" i="49"/>
  <c r="K62" i="49"/>
  <c r="N29" i="49"/>
  <c r="F345" i="49"/>
  <c r="M106" i="49"/>
  <c r="K212" i="49"/>
  <c r="FF13" i="38"/>
  <c r="BW14" i="38"/>
  <c r="HD13" i="38"/>
  <c r="DU19" i="38"/>
  <c r="F100" i="49"/>
  <c r="E271" i="49"/>
  <c r="EO15" i="38"/>
  <c r="DB13" i="38"/>
  <c r="D79" i="49"/>
  <c r="D60" i="49"/>
  <c r="N114" i="49"/>
  <c r="E112" i="49"/>
  <c r="J191" i="49"/>
  <c r="EE16" i="38"/>
  <c r="Z7" i="51"/>
  <c r="CD18" i="38"/>
  <c r="K315" i="49"/>
  <c r="DF13" i="38"/>
  <c r="FU17" i="38"/>
  <c r="GV13" i="38"/>
  <c r="F105" i="49"/>
  <c r="F329" i="49"/>
  <c r="IH13" i="38"/>
  <c r="H267" i="49"/>
  <c r="J306" i="49"/>
  <c r="M353" i="49"/>
  <c r="FV13" i="38"/>
  <c r="AG13" i="38"/>
  <c r="E302" i="49"/>
  <c r="EU18" i="38"/>
  <c r="N70" i="49"/>
  <c r="D291" i="49"/>
  <c r="F111" i="49"/>
  <c r="AX15" i="38"/>
  <c r="Q12" i="38"/>
  <c r="FD13" i="38"/>
  <c r="E99" i="49"/>
  <c r="J234" i="49"/>
  <c r="L353" i="49"/>
  <c r="H62" i="49"/>
  <c r="D309" i="49"/>
  <c r="F120" i="49"/>
  <c r="E313" i="49"/>
  <c r="H28" i="51"/>
  <c r="EV18" i="38"/>
  <c r="L153" i="49"/>
  <c r="E34" i="49"/>
  <c r="EH15" i="38"/>
  <c r="F140" i="49"/>
  <c r="M33" i="49"/>
  <c r="P5" i="51"/>
  <c r="F147" i="49"/>
  <c r="AS12" i="38"/>
  <c r="EM13" i="38"/>
  <c r="L157" i="49"/>
  <c r="H42" i="49"/>
  <c r="K18" i="49"/>
  <c r="E237" i="49"/>
  <c r="D43" i="49"/>
  <c r="L64" i="49"/>
  <c r="J56" i="49"/>
  <c r="EK13" i="38"/>
  <c r="IG14" i="38"/>
  <c r="J64" i="49"/>
  <c r="FT12" i="38"/>
  <c r="DR15" i="38"/>
  <c r="F35" i="49"/>
  <c r="BC13" i="38"/>
  <c r="I332" i="49"/>
  <c r="G177" i="49"/>
  <c r="F224" i="49"/>
  <c r="N102" i="49"/>
  <c r="HX12" i="38"/>
  <c r="G29" i="51"/>
  <c r="D227" i="49"/>
  <c r="F157" i="49"/>
  <c r="K95" i="49"/>
  <c r="J221" i="49"/>
  <c r="I306" i="49"/>
  <c r="D267" i="49"/>
  <c r="IM16" i="38"/>
  <c r="G253" i="49"/>
  <c r="M159" i="49"/>
  <c r="J139" i="49"/>
  <c r="S17" i="38"/>
  <c r="F230" i="49"/>
  <c r="CO18" i="38"/>
  <c r="G25" i="49"/>
  <c r="G345" i="49"/>
  <c r="F233" i="49"/>
  <c r="FP19" i="38"/>
  <c r="N212" i="49"/>
  <c r="CG12" i="38"/>
  <c r="N109" i="49"/>
  <c r="G113" i="49"/>
  <c r="H173" i="49"/>
  <c r="GL16" i="38"/>
  <c r="I266" i="49"/>
  <c r="N315" i="49"/>
  <c r="N225" i="49"/>
  <c r="D183" i="49"/>
  <c r="BJ14" i="38"/>
  <c r="EO17" i="38"/>
  <c r="DV12" i="38"/>
  <c r="D306" i="49"/>
  <c r="N346" i="49"/>
  <c r="EU12" i="38"/>
  <c r="F264" i="49"/>
  <c r="K230" i="49"/>
  <c r="K347" i="49"/>
  <c r="AC7" i="51"/>
  <c r="M181" i="49"/>
  <c r="M228" i="49"/>
  <c r="J43" i="49"/>
  <c r="EJ12" i="38"/>
  <c r="CI12" i="38"/>
  <c r="DW17" i="38"/>
  <c r="I58" i="49"/>
  <c r="L73" i="49"/>
  <c r="FM16" i="38"/>
  <c r="F159" i="49"/>
  <c r="Y5" i="51"/>
  <c r="EA19" i="38"/>
  <c r="HP13" i="38"/>
  <c r="EW17" i="38"/>
  <c r="F106" i="49"/>
  <c r="AP18" i="38"/>
  <c r="M14" i="38"/>
  <c r="FZ12" i="38"/>
  <c r="L259" i="49"/>
  <c r="I115" i="49"/>
  <c r="EK17" i="38"/>
  <c r="I257" i="49"/>
  <c r="D335" i="49"/>
  <c r="G18" i="49"/>
  <c r="D152" i="49"/>
  <c r="K20" i="49"/>
  <c r="K236" i="49"/>
  <c r="L63" i="49"/>
  <c r="HS18" i="38"/>
  <c r="HV13" i="38"/>
  <c r="DI15" i="38"/>
  <c r="J343" i="49"/>
  <c r="AF17" i="38"/>
  <c r="IP14" i="38"/>
  <c r="HO15" i="38"/>
  <c r="H182" i="49"/>
  <c r="L141" i="49"/>
  <c r="J304" i="49"/>
  <c r="M260" i="49"/>
  <c r="DK15" i="38"/>
  <c r="EG19" i="38"/>
  <c r="I252" i="49"/>
  <c r="HT14" i="38"/>
  <c r="D260" i="49"/>
  <c r="K69" i="49"/>
  <c r="FG18" i="38"/>
  <c r="J296" i="49"/>
  <c r="AL14" i="38"/>
  <c r="F41" i="49"/>
  <c r="G260" i="49"/>
  <c r="K348" i="49"/>
  <c r="N223" i="49"/>
  <c r="EF16" i="38"/>
  <c r="F70" i="49"/>
  <c r="GO16" i="38"/>
  <c r="D302" i="49"/>
  <c r="K296" i="49"/>
  <c r="G291" i="49"/>
  <c r="I112" i="49"/>
  <c r="F23" i="49"/>
  <c r="AR15" i="38"/>
  <c r="CN15" i="38"/>
  <c r="D75" i="49"/>
  <c r="AQ13" i="38"/>
  <c r="HT17" i="38"/>
  <c r="D177" i="49"/>
  <c r="N271" i="49"/>
  <c r="N348" i="49"/>
  <c r="G306" i="49"/>
  <c r="E275" i="49"/>
  <c r="F36" i="49"/>
  <c r="CH17" i="38"/>
  <c r="H343" i="49"/>
  <c r="I353" i="49"/>
  <c r="BX15" i="38"/>
  <c r="D295" i="49"/>
  <c r="G292" i="49"/>
  <c r="GS14" i="38"/>
  <c r="L117" i="49"/>
  <c r="F309" i="49"/>
  <c r="EU16" i="38"/>
  <c r="N304" i="49"/>
  <c r="J140" i="49"/>
  <c r="EX17" i="38"/>
  <c r="F69" i="49"/>
  <c r="J195" i="49"/>
  <c r="BC12" i="38"/>
  <c r="AB19" i="38"/>
  <c r="CE19" i="38"/>
  <c r="IA19" i="38"/>
  <c r="GH18" i="38"/>
  <c r="CY15" i="38"/>
  <c r="L136" i="49"/>
  <c r="GT14" i="38"/>
  <c r="T16" i="38"/>
  <c r="I23" i="49"/>
  <c r="N224" i="49"/>
  <c r="BN16" i="38"/>
  <c r="BQ13" i="38"/>
  <c r="E219" i="49"/>
  <c r="I28" i="49"/>
  <c r="DE18" i="38"/>
  <c r="N292" i="49"/>
  <c r="ED18" i="38"/>
  <c r="N65" i="49"/>
  <c r="F252" i="49"/>
  <c r="DR17" i="38"/>
  <c r="N159" i="49"/>
  <c r="J255" i="49"/>
  <c r="E330" i="49"/>
  <c r="J253" i="49"/>
  <c r="K301" i="49"/>
  <c r="L213" i="49"/>
  <c r="L174" i="49"/>
  <c r="P13" i="38"/>
  <c r="GO12" i="38"/>
  <c r="HW17" i="38"/>
  <c r="I261" i="49"/>
  <c r="J38" i="49"/>
  <c r="S16" i="38"/>
  <c r="HZ14" i="38"/>
  <c r="AI17" i="38"/>
  <c r="FV12" i="38"/>
  <c r="GM18" i="38"/>
  <c r="ED19" i="38"/>
  <c r="BL17" i="38"/>
  <c r="M119" i="49"/>
  <c r="DC15" i="38"/>
  <c r="BA16" i="38"/>
  <c r="D145" i="49"/>
  <c r="N298" i="49"/>
  <c r="FC14" i="38"/>
  <c r="N174" i="49"/>
  <c r="Y15" i="38"/>
  <c r="H333" i="49"/>
  <c r="K233" i="49"/>
  <c r="DE17" i="38"/>
  <c r="BW12" i="38"/>
  <c r="G110" i="49"/>
  <c r="D226" i="49"/>
  <c r="FN17" i="38"/>
  <c r="L236" i="49"/>
  <c r="E60" i="49"/>
  <c r="M24" i="49"/>
  <c r="E264" i="49"/>
  <c r="AM14" i="38"/>
  <c r="AR12" i="38"/>
  <c r="DU18" i="38"/>
  <c r="L70" i="49"/>
  <c r="I227" i="49"/>
  <c r="M275" i="49"/>
  <c r="F75" i="49"/>
  <c r="K143" i="49"/>
  <c r="L27" i="49"/>
  <c r="E332" i="49"/>
  <c r="F152" i="49"/>
  <c r="I69" i="49"/>
  <c r="N221" i="49"/>
  <c r="IE15" i="38"/>
  <c r="E341" i="49"/>
  <c r="GW18" i="38"/>
  <c r="H74" i="49"/>
  <c r="GD12" i="38"/>
  <c r="GJ16" i="38"/>
  <c r="F67" i="49"/>
  <c r="DZ17" i="38"/>
  <c r="G153" i="49"/>
  <c r="N25" i="49"/>
  <c r="AE4" i="51"/>
  <c r="GH13" i="38"/>
  <c r="FU18" i="38"/>
  <c r="EN19" i="38"/>
  <c r="BJ13" i="38"/>
  <c r="M23" i="49"/>
  <c r="FH14" i="38"/>
  <c r="HH13" i="38"/>
  <c r="H100" i="49"/>
  <c r="EQ18" i="38"/>
  <c r="I73" i="49"/>
  <c r="BG12" i="38"/>
  <c r="K298" i="49"/>
  <c r="IQ16" i="38"/>
  <c r="L80" i="49"/>
  <c r="M113" i="49"/>
  <c r="EK18" i="38"/>
  <c r="F217" i="49"/>
  <c r="D263" i="49"/>
  <c r="HX13" i="38"/>
  <c r="I330" i="49"/>
  <c r="CL13" i="38"/>
  <c r="F234" i="49"/>
  <c r="M229" i="49"/>
  <c r="FS15" i="38"/>
  <c r="Z16" i="38"/>
  <c r="L18" i="49"/>
  <c r="K115" i="49"/>
  <c r="K187" i="49"/>
  <c r="IE17" i="38"/>
  <c r="N152" i="49"/>
  <c r="E216" i="49"/>
  <c r="K178" i="49"/>
  <c r="DD17" i="38"/>
  <c r="D137" i="49"/>
  <c r="CO13" i="38"/>
  <c r="I193" i="49"/>
  <c r="M81" i="49"/>
  <c r="EB16" i="38"/>
  <c r="F116" i="49"/>
  <c r="K189" i="49"/>
  <c r="F174" i="49"/>
  <c r="Q14" i="38"/>
  <c r="M5" i="51"/>
  <c r="J181" i="49"/>
  <c r="DP18" i="38"/>
  <c r="BU17" i="38"/>
  <c r="CR14" i="38"/>
  <c r="N257" i="49"/>
  <c r="ES15" i="38"/>
  <c r="D111" i="49"/>
  <c r="H112" i="49"/>
  <c r="E303" i="49"/>
  <c r="FT15" i="38"/>
  <c r="G117" i="49"/>
  <c r="F103" i="49"/>
  <c r="L71" i="49"/>
  <c r="AK16" i="38"/>
  <c r="I338" i="49"/>
  <c r="FY15" i="38"/>
  <c r="BK19" i="38"/>
  <c r="H24" i="49"/>
  <c r="ER12" i="38"/>
  <c r="DT15" i="38"/>
  <c r="E102" i="49"/>
  <c r="IN18" i="38"/>
  <c r="F313" i="49"/>
  <c r="GL13" i="38"/>
  <c r="N232" i="49"/>
  <c r="M300" i="49"/>
  <c r="I140" i="49"/>
  <c r="FD18" i="38"/>
  <c r="ED14" i="38"/>
  <c r="HB15" i="38"/>
  <c r="II19" i="38"/>
  <c r="CS13" i="38"/>
  <c r="L339" i="49"/>
  <c r="FI17" i="38"/>
  <c r="DA14" i="38"/>
  <c r="H251" i="49"/>
  <c r="M191" i="49"/>
  <c r="CJ19" i="38"/>
  <c r="E80" i="49"/>
  <c r="F295" i="49"/>
  <c r="H235" i="49"/>
  <c r="I314" i="49"/>
  <c r="E221" i="49"/>
  <c r="M347" i="49"/>
  <c r="M102" i="49"/>
  <c r="Q17" i="38"/>
  <c r="ET17" i="38"/>
  <c r="E349" i="49"/>
  <c r="L214" i="49"/>
  <c r="M41" i="49"/>
  <c r="V17" i="38"/>
  <c r="M175" i="49"/>
  <c r="J13" i="38"/>
  <c r="E254" i="49"/>
  <c r="J41" i="49"/>
  <c r="M13" i="38"/>
  <c r="AR17" i="38"/>
  <c r="K227" i="49"/>
  <c r="P18" i="38"/>
  <c r="N111" i="49"/>
  <c r="F311" i="49"/>
  <c r="I181" i="49"/>
  <c r="DS19" i="38"/>
  <c r="DL18" i="38"/>
  <c r="AY18" i="38"/>
  <c r="N108" i="49"/>
  <c r="G114" i="49"/>
  <c r="J66" i="49"/>
  <c r="GV12" i="38"/>
  <c r="D30" i="49"/>
  <c r="S18" i="38"/>
  <c r="FI13" i="38"/>
  <c r="K120" i="49"/>
  <c r="Y4" i="51"/>
  <c r="M333" i="49"/>
  <c r="I255" i="49"/>
  <c r="GA14" i="38"/>
  <c r="K32" i="49"/>
  <c r="G119" i="49"/>
  <c r="CO12" i="38"/>
  <c r="IF13" i="38"/>
  <c r="I25" i="49"/>
  <c r="BU19" i="38"/>
  <c r="IG15" i="38"/>
  <c r="K148" i="49"/>
  <c r="CE12" i="38"/>
  <c r="L237" i="49"/>
  <c r="K311" i="49"/>
  <c r="GR19" i="38"/>
  <c r="L25" i="49"/>
  <c r="L105" i="49"/>
  <c r="H220" i="49"/>
  <c r="AI14" i="38"/>
  <c r="CL18" i="38"/>
  <c r="HD14" i="38"/>
  <c r="K261" i="49"/>
  <c r="J113" i="49"/>
  <c r="M174" i="49"/>
  <c r="I135" i="49"/>
  <c r="H16" i="38"/>
  <c r="F352" i="49"/>
  <c r="DO18" i="38"/>
  <c r="I337" i="49"/>
  <c r="J107" i="49"/>
  <c r="I185" i="49"/>
  <c r="DG15" i="38"/>
  <c r="E36" i="49"/>
  <c r="FM19" i="38"/>
  <c r="D135" i="49"/>
  <c r="H113" i="49"/>
  <c r="L31" i="49"/>
  <c r="HR16" i="38"/>
  <c r="I296" i="49"/>
  <c r="I174" i="49"/>
  <c r="BE19" i="38"/>
  <c r="CL15" i="38"/>
  <c r="D261" i="49"/>
  <c r="AH7" i="51"/>
  <c r="EC16" i="38"/>
  <c r="E306" i="49"/>
  <c r="GP13" i="38"/>
  <c r="G215" i="49"/>
  <c r="I232" i="49"/>
  <c r="IO12" i="38"/>
  <c r="F78" i="49"/>
  <c r="G295" i="49"/>
  <c r="N305" i="49"/>
  <c r="J198" i="49"/>
  <c r="GH15" i="38"/>
  <c r="EP17" i="38"/>
  <c r="E308" i="49"/>
  <c r="BU16" i="38"/>
  <c r="FR14" i="38"/>
  <c r="F307" i="49"/>
  <c r="EE13" i="38"/>
  <c r="M150" i="49"/>
  <c r="GA15" i="38"/>
  <c r="E39" i="49"/>
  <c r="G342" i="49"/>
  <c r="GJ18" i="38"/>
  <c r="HS19" i="38"/>
  <c r="DJ18" i="38"/>
  <c r="ES14" i="38"/>
  <c r="AE7" i="51"/>
  <c r="CO14" i="38"/>
  <c r="D255" i="49"/>
  <c r="BN17" i="38"/>
  <c r="E195" i="49"/>
  <c r="CF13" i="38"/>
  <c r="E111" i="49"/>
  <c r="GZ17" i="38"/>
  <c r="GT12" i="38"/>
  <c r="HX18" i="38"/>
  <c r="N112" i="49"/>
  <c r="GQ16" i="38"/>
  <c r="F262" i="49"/>
  <c r="I68" i="49"/>
  <c r="BG19" i="38"/>
  <c r="H25" i="51"/>
  <c r="HO19" i="38"/>
  <c r="L17" i="38"/>
  <c r="GB18" i="38"/>
  <c r="GL19" i="38"/>
  <c r="FR18" i="38"/>
  <c r="IP12" i="38"/>
  <c r="J193" i="49"/>
  <c r="X4" i="51"/>
  <c r="L300" i="49"/>
  <c r="GS12" i="38"/>
  <c r="K63" i="49"/>
  <c r="F28" i="49"/>
  <c r="CB16" i="38"/>
  <c r="GX16" i="38"/>
  <c r="K173" i="49"/>
  <c r="F118" i="49"/>
  <c r="CH13" i="38"/>
  <c r="GV14" i="38"/>
  <c r="HV14" i="38"/>
  <c r="D38" i="20"/>
  <c r="F29" i="49"/>
  <c r="EQ17" i="38"/>
  <c r="I36" i="49"/>
  <c r="D237" i="49"/>
  <c r="IF15" i="38"/>
  <c r="H99" i="49"/>
  <c r="K13" i="38"/>
  <c r="L180" i="49"/>
  <c r="D348" i="49"/>
  <c r="M154" i="49"/>
  <c r="N297" i="49"/>
  <c r="H184" i="49"/>
  <c r="G96" i="49"/>
  <c r="G45" i="47"/>
  <c r="K270" i="49"/>
  <c r="E104" i="49"/>
  <c r="G67" i="49"/>
  <c r="D315" i="49"/>
  <c r="E268" i="49"/>
  <c r="I106" i="49"/>
  <c r="BR13" i="38"/>
  <c r="L212" i="49"/>
  <c r="I39" i="49"/>
  <c r="I344" i="49"/>
  <c r="HP15" i="38"/>
  <c r="N139" i="49"/>
  <c r="I177" i="49"/>
  <c r="GM12" i="38"/>
  <c r="I27" i="49"/>
  <c r="L251" i="49"/>
  <c r="I350" i="49"/>
  <c r="FV15" i="38"/>
  <c r="L218" i="49"/>
  <c r="E234" i="49"/>
  <c r="IK19" i="38"/>
  <c r="L96" i="49"/>
  <c r="HX19" i="38"/>
  <c r="E184" i="49"/>
  <c r="M271" i="49"/>
  <c r="F77" i="49"/>
  <c r="M194" i="49"/>
  <c r="CG13" i="38"/>
  <c r="L191" i="49"/>
  <c r="EK16" i="38"/>
  <c r="GR18" i="38"/>
  <c r="I217" i="49"/>
  <c r="P14" i="38"/>
  <c r="E75" i="49"/>
  <c r="DG18" i="38"/>
  <c r="HM17" i="38"/>
  <c r="F300" i="49"/>
  <c r="I43" i="49"/>
  <c r="F33" i="49"/>
  <c r="H150" i="49"/>
  <c r="H109" i="49"/>
  <c r="X19" i="38"/>
  <c r="CC16" i="38"/>
  <c r="J134" i="49"/>
  <c r="D67" i="49"/>
  <c r="FL15" i="38"/>
  <c r="H141" i="49"/>
  <c r="FS19" i="38"/>
  <c r="FD17" i="38"/>
  <c r="FK16" i="38"/>
  <c r="N231" i="49"/>
  <c r="HE19" i="38"/>
  <c r="IJ12" i="38"/>
  <c r="EN17" i="38"/>
  <c r="N177" i="49"/>
  <c r="GB13" i="38"/>
  <c r="L227" i="49"/>
  <c r="H18" i="38"/>
  <c r="IJ19" i="38"/>
  <c r="FE15" i="38"/>
  <c r="I14" i="38"/>
  <c r="G39" i="49"/>
  <c r="IL18" i="38"/>
  <c r="FR12" i="38"/>
  <c r="D343" i="49"/>
  <c r="AF16" i="38"/>
  <c r="G331" i="49"/>
  <c r="FT18" i="38"/>
  <c r="AF7" i="51"/>
  <c r="AG17" i="38"/>
  <c r="I178" i="49"/>
  <c r="AD19" i="38"/>
  <c r="CU12" i="38"/>
  <c r="I219" i="49"/>
  <c r="N180" i="49"/>
  <c r="GA19" i="38"/>
  <c r="DM17" i="38"/>
  <c r="AP13" i="38"/>
  <c r="E312" i="49"/>
  <c r="BA15" i="38"/>
  <c r="GE19" i="38"/>
  <c r="FF15" i="38"/>
  <c r="E346" i="49"/>
  <c r="K158" i="49"/>
  <c r="HE15" i="38"/>
  <c r="IG13" i="38"/>
  <c r="EX19" i="38"/>
  <c r="K106" i="49"/>
  <c r="W5" i="51"/>
  <c r="DC19" i="38"/>
  <c r="M42" i="49"/>
  <c r="M321" i="49"/>
  <c r="I270" i="49"/>
  <c r="EO14" i="38"/>
  <c r="EN12" i="38"/>
  <c r="N352" i="49"/>
  <c r="DO14" i="38"/>
  <c r="DX14" i="38"/>
  <c r="HM16" i="38"/>
  <c r="I99" i="49"/>
  <c r="GU19" i="38"/>
  <c r="IM19" i="38"/>
  <c r="IQ18" i="38"/>
  <c r="BP17" i="38"/>
  <c r="N236" i="49"/>
  <c r="E145" i="49"/>
  <c r="HT18" i="38"/>
  <c r="L62" i="49"/>
  <c r="G225" i="49"/>
  <c r="G334" i="49"/>
  <c r="K29" i="49"/>
  <c r="AP12" i="38"/>
  <c r="E215" i="49"/>
  <c r="IK16" i="38"/>
  <c r="M223" i="49"/>
  <c r="I197" i="49"/>
  <c r="G136" i="49"/>
  <c r="HA18" i="38"/>
  <c r="G236" i="49"/>
  <c r="L332" i="49"/>
  <c r="E191" i="49"/>
  <c r="E117" i="49"/>
  <c r="IK17" i="38"/>
  <c r="M192" i="49"/>
  <c r="F353" i="49"/>
  <c r="CK14" i="38"/>
  <c r="F306" i="49"/>
  <c r="FX16" i="38"/>
  <c r="BU14" i="38"/>
  <c r="IL16" i="38"/>
  <c r="FB19" i="38"/>
  <c r="K154" i="49"/>
  <c r="DS16" i="38"/>
  <c r="J120" i="49"/>
  <c r="G339" i="49"/>
  <c r="L310" i="49"/>
  <c r="F303" i="49"/>
  <c r="D173" i="49"/>
  <c r="N19" i="38"/>
  <c r="I254" i="49"/>
  <c r="GH16" i="38"/>
  <c r="M29" i="49"/>
  <c r="H187" i="49"/>
  <c r="J63" i="49"/>
  <c r="G303" i="49"/>
  <c r="L255" i="49"/>
  <c r="HK19" i="38"/>
  <c r="J333" i="49"/>
  <c r="DQ15" i="38"/>
  <c r="CW14" i="38"/>
  <c r="AE16" i="38"/>
  <c r="AQ16" i="38"/>
  <c r="J97" i="49"/>
  <c r="G192" i="49"/>
  <c r="IJ16" i="38"/>
  <c r="G103" i="49"/>
  <c r="L229" i="49"/>
  <c r="D184" i="49"/>
  <c r="G35" i="49"/>
  <c r="D63" i="49"/>
  <c r="DQ17" i="38"/>
  <c r="E57" i="49"/>
  <c r="HG17" i="38"/>
  <c r="H117" i="49"/>
  <c r="H98" i="49"/>
  <c r="N351" i="49"/>
  <c r="N16" i="38"/>
  <c r="I183" i="49"/>
  <c r="F137" i="49"/>
  <c r="K193" i="49"/>
  <c r="II14" i="38"/>
  <c r="L274" i="49"/>
  <c r="FO14" i="38"/>
  <c r="BJ15" i="38"/>
  <c r="FM17" i="38"/>
  <c r="FM18" i="38"/>
  <c r="GT19" i="38"/>
  <c r="AB7" i="51"/>
  <c r="K338" i="49"/>
  <c r="V7" i="51"/>
  <c r="HU19" i="38"/>
  <c r="G95" i="49"/>
  <c r="BA12" i="38"/>
  <c r="F296" i="49"/>
  <c r="I339" i="49"/>
  <c r="I107" i="49"/>
  <c r="M80" i="49"/>
  <c r="D296" i="49"/>
  <c r="AO16" i="38"/>
  <c r="E353" i="49"/>
  <c r="IC16" i="38"/>
  <c r="EG17" i="38"/>
  <c r="BX18" i="38"/>
  <c r="M218" i="49"/>
  <c r="L348" i="49"/>
  <c r="HH18" i="38"/>
  <c r="K332" i="49"/>
  <c r="FR15" i="38"/>
  <c r="DF18" i="38"/>
  <c r="BI18" i="38"/>
  <c r="HZ15" i="38"/>
  <c r="AG16" i="38"/>
  <c r="G38" i="51"/>
  <c r="I310" i="49"/>
  <c r="GW15" i="38"/>
  <c r="GT17" i="38"/>
  <c r="HM15" i="38"/>
  <c r="IJ15" i="38"/>
  <c r="M339" i="49"/>
  <c r="L262" i="49"/>
  <c r="N188" i="49"/>
  <c r="G297" i="49"/>
  <c r="J237" i="49"/>
  <c r="N40" i="49"/>
  <c r="E223" i="49"/>
  <c r="K39" i="49"/>
  <c r="DF12" i="38"/>
  <c r="AJ18" i="38"/>
  <c r="D234" i="49"/>
  <c r="H24" i="51"/>
  <c r="N78" i="49"/>
  <c r="D222" i="49"/>
  <c r="BO17" i="38"/>
  <c r="FZ14" i="38"/>
  <c r="EN18" i="38"/>
  <c r="K267" i="49"/>
  <c r="HE13" i="38"/>
  <c r="AQ15" i="38"/>
  <c r="E218" i="49"/>
  <c r="BZ15" i="38"/>
  <c r="AK15" i="38"/>
  <c r="AC18" i="38"/>
  <c r="J298" i="49"/>
  <c r="IM17" i="38"/>
  <c r="G184" i="49"/>
  <c r="I218" i="49"/>
  <c r="M314" i="49"/>
  <c r="EV14" i="38"/>
  <c r="K258" i="49"/>
  <c r="BD19" i="38"/>
  <c r="K256" i="49"/>
  <c r="CT13" i="38"/>
  <c r="GZ13" i="38"/>
  <c r="AR18" i="38"/>
  <c r="GI19" i="38"/>
  <c r="BL13" i="38"/>
  <c r="L137" i="49"/>
  <c r="E262" i="49"/>
  <c r="H33" i="49"/>
  <c r="F109" i="49"/>
  <c r="D264" i="49"/>
  <c r="AW15" i="38"/>
  <c r="J196" i="49"/>
  <c r="H265" i="49"/>
  <c r="Y12" i="38"/>
  <c r="GP12" i="38"/>
  <c r="AS19" i="38"/>
  <c r="FO15" i="38"/>
  <c r="K81" i="49"/>
  <c r="CO17" i="38"/>
  <c r="BV15" i="38"/>
  <c r="GO19" i="38"/>
  <c r="D112" i="49"/>
  <c r="BD17" i="38"/>
  <c r="F31" i="49"/>
  <c r="E67" i="49"/>
  <c r="CT16" i="38"/>
  <c r="BP14" i="38"/>
  <c r="E65" i="49"/>
  <c r="GX15" i="38"/>
  <c r="EY14" i="38"/>
  <c r="GF18" i="38"/>
  <c r="K194" i="49"/>
  <c r="M340" i="49"/>
  <c r="J302" i="49"/>
  <c r="F257" i="49"/>
  <c r="M230" i="49"/>
  <c r="G15" i="51"/>
  <c r="F222" i="49"/>
  <c r="IN14" i="38"/>
  <c r="DT12" i="38"/>
  <c r="CJ17" i="38"/>
  <c r="AM19" i="38"/>
  <c r="N353" i="49"/>
  <c r="Z12" i="38"/>
  <c r="M75" i="49"/>
  <c r="DD12" i="38"/>
  <c r="F272" i="49"/>
  <c r="I236" i="49"/>
  <c r="IG16" i="38"/>
  <c r="J345" i="49"/>
  <c r="DL15" i="38"/>
  <c r="G302" i="49"/>
  <c r="AE12" i="38"/>
  <c r="D33" i="49"/>
  <c r="BN13" i="38"/>
  <c r="HX17" i="38"/>
  <c r="M214" i="49"/>
  <c r="BE13" i="38"/>
  <c r="K157" i="49"/>
  <c r="D349" i="49"/>
  <c r="I192" i="49"/>
  <c r="E180" i="49"/>
  <c r="BP13" i="38"/>
  <c r="GX13" i="38"/>
  <c r="K321" i="49"/>
  <c r="N264" i="49"/>
  <c r="HJ12" i="38"/>
  <c r="BB18" i="38"/>
  <c r="H305" i="49"/>
  <c r="D235" i="49"/>
  <c r="J76" i="49"/>
  <c r="D120" i="49"/>
  <c r="FH15" i="38"/>
  <c r="DF17" i="38"/>
  <c r="D144" i="49"/>
  <c r="K259" i="49"/>
  <c r="K71" i="49"/>
  <c r="E344" i="49"/>
  <c r="K294" i="49"/>
  <c r="G314" i="49"/>
  <c r="BS13" i="38"/>
  <c r="BG16" i="38"/>
  <c r="HW15" i="38"/>
  <c r="S7" i="51"/>
  <c r="H32" i="49"/>
  <c r="M185" i="49"/>
  <c r="FW12" i="38"/>
  <c r="DO16" i="38"/>
  <c r="L295" i="49"/>
  <c r="D213" i="49"/>
  <c r="AH15" i="38"/>
  <c r="E20" i="49"/>
  <c r="N269" i="49"/>
  <c r="HD18" i="38"/>
  <c r="EZ12" i="38"/>
  <c r="EG18" i="38"/>
  <c r="I144" i="49"/>
  <c r="Z14" i="38"/>
  <c r="I60" i="49"/>
  <c r="K232" i="49"/>
  <c r="N331" i="49"/>
  <c r="BQ16" i="38"/>
  <c r="AT18" i="38"/>
  <c r="K336" i="49"/>
  <c r="HK18" i="38"/>
  <c r="HS17" i="38"/>
  <c r="L277" i="49"/>
  <c r="K337" i="49"/>
  <c r="K43" i="49"/>
  <c r="H142" i="49"/>
  <c r="L256" i="49"/>
  <c r="EV19" i="38"/>
  <c r="AV16" i="38"/>
  <c r="G268" i="49"/>
  <c r="H110" i="49"/>
  <c r="HM13" i="38"/>
  <c r="FU12" i="38"/>
  <c r="E32" i="49"/>
  <c r="HG12" i="38"/>
  <c r="GU15" i="38"/>
  <c r="AB14" i="38"/>
  <c r="V4" i="51"/>
  <c r="L179" i="49"/>
  <c r="M68" i="49"/>
  <c r="F350" i="49"/>
  <c r="K343" i="49"/>
  <c r="BT15" i="38"/>
  <c r="AI18" i="38"/>
  <c r="E336" i="49"/>
  <c r="BO15" i="38"/>
  <c r="D176" i="49"/>
  <c r="F61" i="49"/>
  <c r="N338" i="49"/>
  <c r="H120" i="49"/>
  <c r="U17" i="38"/>
  <c r="HI15" i="38"/>
  <c r="DO17" i="38"/>
  <c r="N175" i="49"/>
  <c r="J352" i="49"/>
  <c r="EF18" i="38"/>
  <c r="J178" i="49"/>
  <c r="L184" i="49"/>
  <c r="CT15" i="38"/>
  <c r="D292" i="49"/>
  <c r="M105" i="49"/>
  <c r="HQ19" i="38"/>
  <c r="H149" i="49"/>
  <c r="D193" i="49"/>
  <c r="AY13" i="38"/>
  <c r="F251" i="49"/>
  <c r="BG17" i="38"/>
  <c r="H73" i="49"/>
  <c r="FB14" i="38"/>
  <c r="T12" i="38"/>
  <c r="M224" i="49"/>
  <c r="HN12" i="38"/>
  <c r="K68" i="49"/>
  <c r="F96" i="49"/>
  <c r="K237" i="49"/>
  <c r="N69" i="49"/>
  <c r="J262" i="49"/>
  <c r="J136" i="49"/>
  <c r="BU15" i="38"/>
  <c r="ED15" i="38"/>
  <c r="IA18" i="38"/>
  <c r="BE14" i="38"/>
  <c r="L297" i="49"/>
  <c r="FW17" i="38"/>
  <c r="D232" i="49"/>
  <c r="N27" i="49"/>
  <c r="EQ15" i="38"/>
  <c r="AH5" i="51"/>
  <c r="DW15" i="38"/>
  <c r="DU16" i="38"/>
  <c r="AT13" i="38"/>
  <c r="GO14" i="38"/>
  <c r="BE12" i="38"/>
  <c r="E149" i="49"/>
  <c r="AB16" i="38"/>
  <c r="E31" i="49"/>
  <c r="H25" i="49"/>
  <c r="CR15" i="38"/>
  <c r="BY19" i="38"/>
  <c r="II18" i="38"/>
  <c r="BP15" i="38"/>
  <c r="J155" i="49"/>
  <c r="Y19" i="38"/>
  <c r="Z15" i="38"/>
  <c r="D34" i="49"/>
  <c r="M34" i="49"/>
  <c r="EI13" i="38"/>
  <c r="G77" i="49"/>
  <c r="E151" i="49"/>
  <c r="DZ18" i="38"/>
  <c r="EK19" i="38"/>
  <c r="J192" i="49"/>
  <c r="F156" i="49"/>
  <c r="IF18" i="38"/>
  <c r="W18" i="38"/>
  <c r="DP16" i="38"/>
  <c r="CV14" i="38"/>
  <c r="E348" i="49"/>
  <c r="N66" i="49"/>
  <c r="IB18" i="38"/>
  <c r="D336" i="49"/>
  <c r="IM14" i="38"/>
  <c r="D59" i="49"/>
  <c r="N38" i="49"/>
  <c r="F298" i="49"/>
  <c r="L265" i="49"/>
  <c r="GL17" i="38"/>
  <c r="F175" i="49"/>
  <c r="DP13" i="38"/>
  <c r="L258" i="49"/>
  <c r="H180" i="49"/>
  <c r="AZ16" i="38"/>
  <c r="F134" i="49"/>
  <c r="BF19" i="38"/>
  <c r="D37" i="49"/>
  <c r="GC12" i="38"/>
  <c r="M309" i="49"/>
  <c r="K213" i="49"/>
  <c r="I59" i="49"/>
  <c r="GF13" i="38"/>
  <c r="H293" i="49"/>
  <c r="O15" i="38"/>
  <c r="GS13" i="38"/>
  <c r="I147" i="49"/>
  <c r="N118" i="49"/>
  <c r="DY13" i="38"/>
  <c r="F154" i="49"/>
  <c r="DW12" i="38"/>
  <c r="IM13" i="38"/>
  <c r="BD16" i="38"/>
  <c r="HI13" i="38"/>
  <c r="GR14" i="38"/>
  <c r="G348" i="49"/>
  <c r="HD15" i="38"/>
  <c r="L223" i="49"/>
  <c r="IE19" i="38"/>
  <c r="HI19" i="38"/>
  <c r="H353" i="49"/>
  <c r="AW19" i="38"/>
  <c r="G315" i="49"/>
  <c r="N64" i="49"/>
  <c r="K299" i="49"/>
  <c r="H158" i="49"/>
  <c r="HE18" i="38"/>
  <c r="IO18" i="38"/>
  <c r="AI13" i="38"/>
  <c r="IL15" i="38"/>
  <c r="HW14" i="38"/>
  <c r="H332" i="49"/>
  <c r="AG19" i="38"/>
  <c r="CN12" i="38"/>
  <c r="G330" i="49"/>
  <c r="BS14" i="38"/>
  <c r="N267" i="49"/>
  <c r="E157" i="49"/>
  <c r="I235" i="49"/>
  <c r="DV13" i="38"/>
  <c r="F301" i="49"/>
  <c r="I142" i="49"/>
  <c r="E73" i="49"/>
  <c r="EN13" i="38"/>
  <c r="AQ17" i="38"/>
  <c r="J344" i="49"/>
  <c r="E251" i="49"/>
  <c r="I268" i="49"/>
  <c r="FZ16" i="38"/>
  <c r="G313" i="49"/>
  <c r="L291" i="49"/>
  <c r="EI19" i="38"/>
  <c r="E154" i="49"/>
  <c r="BF13" i="38"/>
  <c r="H68" i="49"/>
  <c r="K190" i="49"/>
  <c r="FA16" i="38"/>
  <c r="N234" i="49"/>
  <c r="FN18" i="38"/>
  <c r="L41" i="49"/>
  <c r="I267" i="49"/>
  <c r="L224" i="49"/>
  <c r="K254" i="49"/>
  <c r="E179" i="49"/>
  <c r="I80" i="49"/>
  <c r="AT15" i="38"/>
  <c r="GE16" i="38"/>
  <c r="K221" i="49"/>
  <c r="L228" i="49"/>
  <c r="CP13" i="38"/>
  <c r="G344" i="49"/>
  <c r="I253" i="49"/>
  <c r="AY19" i="38"/>
  <c r="T14" i="38"/>
  <c r="FX13" i="38"/>
  <c r="L43" i="49"/>
  <c r="L111" i="49"/>
  <c r="AL13" i="38"/>
  <c r="EF12" i="38"/>
  <c r="EP13" i="38"/>
  <c r="H336" i="49"/>
  <c r="AZ15" i="38"/>
  <c r="E314" i="49"/>
  <c r="F21" i="49"/>
  <c r="H18" i="51"/>
  <c r="N237" i="49"/>
  <c r="CU15" i="38"/>
  <c r="GG12" i="38"/>
  <c r="DH17" i="38"/>
  <c r="K135" i="49"/>
  <c r="FC18" i="38"/>
  <c r="E118" i="49"/>
  <c r="E225" i="49"/>
  <c r="I313" i="49"/>
  <c r="L144" i="49"/>
  <c r="J20" i="49"/>
  <c r="J303" i="49"/>
  <c r="G149" i="49"/>
  <c r="G30" i="51"/>
  <c r="GE17" i="38"/>
  <c r="F215" i="49"/>
  <c r="GM15" i="38"/>
  <c r="HI14" i="38"/>
  <c r="M256" i="49"/>
  <c r="DS17" i="38"/>
  <c r="M78" i="49"/>
  <c r="M291" i="49"/>
  <c r="HD12" i="38"/>
  <c r="I340" i="49"/>
  <c r="E342" i="49"/>
  <c r="CN13" i="38"/>
  <c r="L215" i="49"/>
  <c r="D337" i="49"/>
  <c r="GW19" i="38"/>
  <c r="H352" i="49"/>
  <c r="L99" i="49"/>
  <c r="HL14" i="38"/>
  <c r="DU14" i="38"/>
  <c r="AE5" i="51"/>
  <c r="H39" i="51"/>
  <c r="H63" i="49"/>
  <c r="N277" i="49"/>
  <c r="FK19" i="38"/>
  <c r="DA18" i="38"/>
  <c r="D21" i="49"/>
  <c r="CY18" i="38"/>
  <c r="FQ19" i="38"/>
  <c r="GR17" i="38"/>
  <c r="G276" i="49"/>
  <c r="I345" i="49"/>
  <c r="K24" i="49"/>
  <c r="D39" i="49"/>
  <c r="GC14" i="38"/>
  <c r="CW16" i="38"/>
  <c r="GL15" i="38"/>
  <c r="L37" i="49"/>
  <c r="K291" i="49"/>
  <c r="GN17" i="38"/>
  <c r="FJ18" i="38"/>
  <c r="F191" i="49"/>
  <c r="F293" i="49"/>
  <c r="CG17" i="38"/>
  <c r="FS13" i="38"/>
  <c r="M302" i="49"/>
  <c r="M64" i="49"/>
  <c r="I146" i="49"/>
  <c r="D80" i="49"/>
  <c r="M296" i="49"/>
  <c r="N220" i="49"/>
  <c r="K222" i="49"/>
  <c r="AH19" i="38"/>
  <c r="BQ17" i="38"/>
  <c r="BG13" i="38"/>
  <c r="D334" i="49"/>
  <c r="D329" i="49"/>
  <c r="M186" i="49"/>
  <c r="BJ12" i="38"/>
  <c r="H341" i="49"/>
  <c r="J227" i="49"/>
  <c r="L193" i="49"/>
  <c r="BY17" i="38"/>
  <c r="H291" i="49"/>
  <c r="I276" i="49"/>
  <c r="FH12" i="38"/>
  <c r="G143" i="49"/>
  <c r="F336" i="49"/>
  <c r="D310" i="49"/>
  <c r="DF14" i="38"/>
  <c r="N116" i="49"/>
  <c r="G22" i="51"/>
  <c r="M310" i="49"/>
  <c r="K56" i="49"/>
  <c r="HH17" i="38"/>
  <c r="N43" i="49"/>
  <c r="EJ13" i="38"/>
  <c r="K27" i="49"/>
  <c r="DH14" i="38"/>
  <c r="J263" i="49"/>
  <c r="I31" i="49"/>
  <c r="AI7" i="51"/>
  <c r="E28" i="49"/>
  <c r="E309" i="49"/>
  <c r="FL12" i="38"/>
  <c r="II12" i="38"/>
  <c r="J60" i="49"/>
  <c r="G27" i="51"/>
  <c r="E232" i="49"/>
  <c r="CG14" i="38"/>
  <c r="L263" i="49"/>
  <c r="I101" i="49"/>
  <c r="AI15" i="38"/>
  <c r="K147" i="49"/>
  <c r="I153" i="49"/>
  <c r="I271" i="49"/>
  <c r="CV17" i="38"/>
  <c r="F342" i="49"/>
  <c r="F151" i="49"/>
  <c r="AA17" i="38"/>
  <c r="K192" i="49"/>
  <c r="I264" i="49"/>
  <c r="D189" i="49"/>
  <c r="D104" i="49"/>
  <c r="D265" i="49"/>
  <c r="H20" i="51"/>
  <c r="BZ17" i="38"/>
  <c r="HF14" i="38"/>
  <c r="L34" i="49"/>
  <c r="Q13" i="38"/>
  <c r="G61" i="49"/>
  <c r="K180" i="49"/>
  <c r="M273" i="49"/>
  <c r="AL12" i="38"/>
  <c r="G73" i="49"/>
  <c r="GR13" i="38"/>
  <c r="D140" i="49"/>
  <c r="J295" i="49"/>
  <c r="E115" i="49"/>
  <c r="FM14" i="38"/>
  <c r="FG16" i="38"/>
  <c r="CS14" i="38"/>
  <c r="J294" i="49"/>
  <c r="M187" i="49"/>
  <c r="AT17" i="38"/>
  <c r="K156" i="49"/>
  <c r="D40" i="49"/>
  <c r="FS18" i="38"/>
  <c r="I263" i="49"/>
  <c r="BK13" i="38"/>
  <c r="L187" i="49"/>
  <c r="K183" i="49"/>
  <c r="F314" i="49"/>
  <c r="GC19" i="38"/>
  <c r="M251" i="49"/>
  <c r="P19" i="38"/>
  <c r="FQ18" i="38"/>
  <c r="L219" i="49"/>
  <c r="F79" i="49"/>
  <c r="E61" i="49"/>
  <c r="L351" i="49"/>
  <c r="BT13" i="38"/>
  <c r="N294" i="49"/>
  <c r="L145" i="49"/>
  <c r="M305" i="49"/>
  <c r="H234" i="49"/>
  <c r="H136" i="49"/>
  <c r="GK13" i="38"/>
  <c r="AZ14" i="38"/>
  <c r="AI5" i="51"/>
  <c r="M334" i="49"/>
  <c r="I173" i="49"/>
  <c r="H45" i="47"/>
  <c r="J349" i="49"/>
  <c r="I329" i="49"/>
  <c r="DB19" i="38"/>
  <c r="M60" i="49"/>
  <c r="N135" i="49"/>
  <c r="M40" i="49"/>
  <c r="DM19" i="38"/>
  <c r="ID12" i="38"/>
  <c r="J224" i="49"/>
  <c r="F107" i="49"/>
  <c r="D341" i="49"/>
  <c r="K226" i="49"/>
  <c r="E19" i="49"/>
  <c r="G183" i="49"/>
  <c r="E265" i="49"/>
  <c r="EI17" i="38"/>
  <c r="J265" i="49"/>
  <c r="HD16" i="38"/>
  <c r="J115" i="49"/>
  <c r="AT19" i="38"/>
  <c r="AI19" i="38"/>
  <c r="E143" i="49"/>
  <c r="AH13" i="38"/>
  <c r="CP17" i="38"/>
  <c r="F227" i="49"/>
  <c r="CH15" i="38"/>
  <c r="N18" i="49"/>
  <c r="CM16" i="38"/>
  <c r="EE17" i="38"/>
  <c r="F184" i="49"/>
  <c r="EW12" i="38"/>
  <c r="L305" i="49"/>
  <c r="IJ14" i="38"/>
  <c r="I347" i="49"/>
  <c r="F143" i="49"/>
  <c r="I300" i="49"/>
  <c r="EJ14" i="38"/>
  <c r="CM15" i="38"/>
  <c r="E196" i="49"/>
  <c r="GO17" i="38"/>
  <c r="I222" i="49"/>
  <c r="L61" i="49"/>
  <c r="M276" i="49"/>
  <c r="N37" i="49"/>
  <c r="GP14" i="38"/>
  <c r="D41" i="49"/>
  <c r="H340" i="49"/>
  <c r="J339" i="49"/>
  <c r="FD12" i="38"/>
  <c r="HT16" i="38"/>
  <c r="IQ19" i="38"/>
  <c r="K359" i="49"/>
  <c r="K25" i="49"/>
  <c r="J301" i="49"/>
  <c r="DO12" i="38"/>
  <c r="Z4" i="51"/>
  <c r="CM12" i="38"/>
  <c r="N197" i="49"/>
  <c r="GI12" i="38"/>
  <c r="FX19" i="38"/>
  <c r="HA17" i="38"/>
  <c r="CE14" i="38"/>
  <c r="G152" i="49"/>
  <c r="BO13" i="38"/>
  <c r="G56" i="49"/>
  <c r="AX19" i="38"/>
  <c r="FP13" i="38"/>
  <c r="G75" i="49"/>
  <c r="L112" i="49"/>
  <c r="D269" i="49"/>
  <c r="K225" i="49"/>
  <c r="E351" i="49"/>
  <c r="DA13" i="38"/>
  <c r="H196" i="49"/>
  <c r="AT16" i="38"/>
  <c r="FH16" i="38"/>
  <c r="FJ14" i="38"/>
  <c r="FL13" i="38"/>
  <c r="FW19" i="38"/>
  <c r="BF18" i="38"/>
  <c r="E98" i="49"/>
  <c r="L345" i="49"/>
  <c r="E220" i="49"/>
  <c r="IF12" i="38"/>
  <c r="N310" i="49"/>
  <c r="L30" i="49"/>
  <c r="K224" i="49"/>
  <c r="F150" i="49"/>
  <c r="M39" i="49"/>
  <c r="FP18" i="38"/>
  <c r="HB17" i="38"/>
  <c r="IK14" i="38"/>
  <c r="HZ19" i="38"/>
  <c r="N260" i="49"/>
  <c r="GP16" i="38"/>
  <c r="E304" i="49"/>
  <c r="I61" i="49"/>
  <c r="N342" i="49"/>
  <c r="HM12" i="38"/>
  <c r="G266" i="49"/>
  <c r="CA19" i="38"/>
  <c r="F340" i="49"/>
  <c r="IP13" i="38"/>
  <c r="D308" i="49"/>
  <c r="FO16" i="38"/>
  <c r="E30" i="49"/>
  <c r="FV16" i="38"/>
  <c r="DK14" i="38"/>
  <c r="DW14" i="38"/>
  <c r="EU19" i="38"/>
  <c r="GC13" i="38"/>
  <c r="HZ18" i="38"/>
  <c r="EK15" i="38"/>
  <c r="M153" i="49"/>
  <c r="L294" i="49"/>
  <c r="FK15" i="38"/>
  <c r="AS14" i="38"/>
  <c r="FQ14" i="38"/>
  <c r="CR16" i="38"/>
  <c r="I214" i="49"/>
  <c r="AM16" i="38"/>
  <c r="H101" i="49"/>
  <c r="T13" i="38"/>
  <c r="N97" i="49"/>
  <c r="D307" i="49"/>
  <c r="N115" i="49"/>
  <c r="CG18" i="38"/>
  <c r="Y16" i="38"/>
  <c r="G275" i="49"/>
  <c r="I195" i="49"/>
  <c r="CJ18" i="38"/>
  <c r="H105" i="49"/>
  <c r="G190" i="49"/>
  <c r="K26" i="49"/>
  <c r="GL18" i="38"/>
  <c r="D27" i="49"/>
  <c r="G21" i="51"/>
  <c r="FG19" i="38"/>
  <c r="AY17" i="38"/>
  <c r="FO13" i="38"/>
  <c r="FC12" i="38"/>
  <c r="K265" i="49"/>
  <c r="AP16" i="38"/>
  <c r="L315" i="49"/>
  <c r="EE18" i="38"/>
  <c r="HB12" i="38"/>
  <c r="IE13" i="38"/>
  <c r="G107" i="49"/>
  <c r="BU18" i="38"/>
  <c r="X14" i="38"/>
  <c r="D333" i="49"/>
  <c r="AW16" i="38"/>
  <c r="J334" i="49"/>
  <c r="K64" i="49"/>
  <c r="H61" i="49"/>
  <c r="D38" i="49"/>
  <c r="BF12" i="38"/>
  <c r="M115" i="49"/>
  <c r="K113" i="49"/>
  <c r="G252" i="49"/>
  <c r="GN15" i="38"/>
  <c r="M252" i="49"/>
  <c r="I184" i="49"/>
  <c r="BB13" i="38"/>
  <c r="EG16" i="38"/>
  <c r="G351" i="49"/>
  <c r="M337" i="49"/>
  <c r="IG12" i="38"/>
  <c r="G198" i="49"/>
  <c r="AQ12" i="38"/>
  <c r="H78" i="49"/>
  <c r="D294" i="49"/>
  <c r="M144" i="49"/>
  <c r="N74" i="49"/>
  <c r="BL16" i="38"/>
  <c r="CJ15" i="38"/>
  <c r="N136" i="49"/>
  <c r="E134" i="49"/>
  <c r="G13" i="51"/>
  <c r="D351" i="49"/>
  <c r="K262" i="49"/>
  <c r="FX17" i="38"/>
  <c r="L19" i="38"/>
  <c r="D233" i="49"/>
  <c r="L95" i="49"/>
  <c r="L110" i="49"/>
  <c r="F315" i="49"/>
  <c r="T17" i="38"/>
  <c r="E230" i="49"/>
  <c r="F192" i="49"/>
  <c r="AC13" i="38"/>
  <c r="M103" i="49"/>
  <c r="AG5" i="51"/>
  <c r="G146" i="49"/>
  <c r="H148" i="49"/>
  <c r="N349" i="49"/>
  <c r="Q15" i="38"/>
  <c r="H23" i="51"/>
  <c r="IC12" i="38"/>
  <c r="F115" i="49"/>
  <c r="ET18" i="38"/>
  <c r="GS17" i="38"/>
  <c r="H309" i="49"/>
  <c r="N119" i="49"/>
  <c r="J109" i="49"/>
  <c r="GY18" i="38"/>
  <c r="IB14" i="38"/>
  <c r="I277" i="49"/>
  <c r="E114" i="49"/>
  <c r="GD17" i="38"/>
  <c r="E79" i="49"/>
  <c r="GD14" i="38"/>
  <c r="DG14" i="38"/>
  <c r="DJ15" i="38"/>
  <c r="I155" i="49"/>
  <c r="K182" i="49"/>
  <c r="M219" i="49"/>
  <c r="D81" i="49"/>
  <c r="I194" i="49"/>
  <c r="AQ19" i="38"/>
  <c r="M173" i="49"/>
  <c r="FV17" i="38"/>
  <c r="I109" i="49"/>
  <c r="AK17" i="38"/>
  <c r="GT16" i="38"/>
  <c r="AA15" i="38"/>
  <c r="J176" i="49"/>
  <c r="GA17" i="38"/>
  <c r="CU13" i="38"/>
  <c r="L190" i="49"/>
  <c r="HU18" i="38"/>
  <c r="N62" i="49"/>
  <c r="E338" i="49"/>
  <c r="GG13" i="38"/>
  <c r="D293" i="49"/>
  <c r="AD16" i="38"/>
  <c r="H22" i="51"/>
  <c r="L268" i="49"/>
  <c r="N28" i="49"/>
  <c r="N186" i="49"/>
  <c r="FT17" i="38"/>
  <c r="L79" i="49"/>
  <c r="H72" i="49"/>
  <c r="ER17" i="38"/>
  <c r="F189" i="49"/>
  <c r="J230" i="49"/>
  <c r="DT17" i="38"/>
  <c r="J74" i="49"/>
  <c r="G33" i="49"/>
  <c r="K22" i="49"/>
  <c r="M297" i="49"/>
  <c r="D78" i="49"/>
  <c r="D153" i="49"/>
  <c r="FY13" i="38"/>
  <c r="M134" i="49"/>
  <c r="F235" i="49"/>
  <c r="HZ13" i="38"/>
  <c r="IL12" i="38"/>
  <c r="L67" i="49"/>
  <c r="L97" i="49"/>
  <c r="DM13" i="38"/>
  <c r="F119" i="49"/>
  <c r="CV16" i="38"/>
  <c r="DO15" i="38"/>
  <c r="D221" i="49"/>
  <c r="J307" i="49"/>
  <c r="M117" i="49"/>
  <c r="FL18" i="38"/>
  <c r="N192" i="49"/>
  <c r="AI16" i="38"/>
  <c r="G181" i="49"/>
  <c r="L58" i="49"/>
  <c r="I56" i="49"/>
  <c r="D156" i="49"/>
  <c r="H104" i="49"/>
  <c r="AU19" i="38"/>
  <c r="EI16" i="38"/>
  <c r="I176" i="49"/>
  <c r="J338" i="49"/>
  <c r="M195" i="49"/>
  <c r="Y18" i="38"/>
  <c r="K329" i="49"/>
  <c r="L139" i="49"/>
  <c r="H40" i="49"/>
  <c r="D69" i="49"/>
  <c r="N196" i="49"/>
  <c r="IL13" i="38"/>
  <c r="M183" i="49"/>
  <c r="I312" i="49"/>
  <c r="M222" i="49"/>
  <c r="I30" i="49"/>
  <c r="E81" i="49"/>
  <c r="I65" i="49"/>
  <c r="J259" i="49"/>
  <c r="G294" i="49"/>
  <c r="G336" i="49"/>
  <c r="G12" i="38"/>
  <c r="L60" i="49"/>
  <c r="CX18" i="38"/>
  <c r="GW12" i="38"/>
  <c r="BS19" i="38"/>
  <c r="J292" i="49"/>
  <c r="I66" i="49"/>
  <c r="AO17" i="38"/>
  <c r="N273" i="49"/>
  <c r="HY19" i="38"/>
  <c r="F95" i="49"/>
  <c r="EK12" i="38"/>
  <c r="M234" i="49"/>
  <c r="GN18" i="38"/>
  <c r="AF18" i="38"/>
  <c r="Q16" i="38"/>
  <c r="N33" i="49"/>
  <c r="GZ19" i="38"/>
  <c r="I103" i="49"/>
  <c r="J67" i="49"/>
  <c r="N263" i="49"/>
  <c r="D299" i="49"/>
  <c r="M267" i="49"/>
  <c r="BG18" i="38"/>
  <c r="N295" i="49"/>
  <c r="DS14" i="38"/>
  <c r="G32" i="49"/>
  <c r="J34" i="49"/>
  <c r="D74" i="49"/>
  <c r="R16" i="38"/>
  <c r="FZ13" i="38"/>
  <c r="FU14" i="38"/>
  <c r="N26" i="49"/>
  <c r="M197" i="49"/>
  <c r="DC14" i="38"/>
  <c r="HY18" i="38"/>
  <c r="FG17" i="38"/>
  <c r="H116" i="49"/>
  <c r="BR16" i="38"/>
  <c r="IJ17" i="38"/>
  <c r="D185" i="49"/>
  <c r="E76" i="49"/>
  <c r="IQ14" i="38"/>
  <c r="F229" i="49"/>
  <c r="CR17" i="38"/>
  <c r="L331" i="49"/>
  <c r="AZ18" i="38"/>
  <c r="E261" i="49"/>
  <c r="W17" i="38"/>
  <c r="E18" i="49"/>
  <c r="D76" i="49"/>
  <c r="L66" i="49"/>
  <c r="F265" i="49"/>
  <c r="O5" i="51"/>
  <c r="H195" i="49"/>
  <c r="D102" i="49"/>
  <c r="FU19" i="38"/>
  <c r="FZ18" i="38"/>
  <c r="FV19" i="38"/>
  <c r="F99" i="49"/>
  <c r="I114" i="49"/>
  <c r="I315" i="49"/>
  <c r="F81" i="49"/>
  <c r="Z17" i="38"/>
  <c r="H307" i="49"/>
  <c r="N190" i="49"/>
  <c r="BJ19" i="38"/>
  <c r="J266" i="49"/>
  <c r="F59" i="49"/>
  <c r="AJ19" i="38"/>
  <c r="IG19" i="38"/>
  <c r="IG18" i="38"/>
  <c r="GN16" i="38"/>
  <c r="L276" i="49"/>
  <c r="IL17" i="38"/>
  <c r="G69" i="49"/>
  <c r="N274" i="49"/>
  <c r="HU13" i="38"/>
  <c r="K60" i="49"/>
  <c r="I74" i="49"/>
  <c r="CV13" i="38"/>
  <c r="G224" i="49"/>
  <c r="H181" i="49"/>
  <c r="EA16" i="38"/>
  <c r="DM16" i="38"/>
  <c r="J148" i="49"/>
  <c r="DR14" i="38"/>
  <c r="HT13" i="38"/>
  <c r="H315" i="49"/>
  <c r="CX13" i="38"/>
  <c r="J18" i="49"/>
  <c r="I116" i="49"/>
  <c r="FW14" i="38"/>
  <c r="EM19" i="38"/>
  <c r="M61" i="49"/>
  <c r="F183" i="49"/>
  <c r="I352" i="49"/>
  <c r="H232" i="49"/>
  <c r="M283" i="49"/>
  <c r="GF12" i="38"/>
  <c r="AA5" i="51"/>
  <c r="M295" i="49"/>
  <c r="AJ14" i="38"/>
  <c r="FG12" i="38"/>
  <c r="L260" i="49"/>
  <c r="J267" i="49"/>
  <c r="GN12" i="38"/>
  <c r="CK17" i="38"/>
  <c r="BM13" i="38"/>
  <c r="F141" i="49"/>
  <c r="G71" i="49"/>
  <c r="HF17" i="38"/>
  <c r="K215" i="49"/>
  <c r="ID18" i="38"/>
  <c r="FN19" i="38"/>
  <c r="F142" i="49"/>
  <c r="BM17" i="38"/>
  <c r="M329" i="49"/>
  <c r="L173" i="49"/>
  <c r="K339" i="49"/>
  <c r="D28" i="49"/>
  <c r="I349" i="49"/>
  <c r="DM12" i="38"/>
  <c r="IL14" i="38"/>
  <c r="CW19" i="38"/>
  <c r="HL19" i="38"/>
  <c r="BH19" i="38"/>
  <c r="J329" i="49"/>
  <c r="L81" i="49"/>
  <c r="F212" i="49"/>
  <c r="L156" i="49"/>
  <c r="N19" i="49"/>
  <c r="GI14" i="38"/>
  <c r="CK16" i="38"/>
  <c r="M348" i="49"/>
  <c r="AJ15" i="38"/>
  <c r="BI19" i="38"/>
  <c r="IN17" i="38"/>
  <c r="F80" i="49"/>
  <c r="H253" i="49"/>
  <c r="E158" i="49"/>
  <c r="I292" i="49"/>
  <c r="J141" i="49"/>
  <c r="G150" i="49"/>
  <c r="N299" i="49"/>
  <c r="CK12" i="38"/>
  <c r="L338" i="49"/>
  <c r="N219" i="49"/>
  <c r="N217" i="49"/>
  <c r="J257" i="49"/>
  <c r="EB13" i="38"/>
  <c r="GU18" i="38"/>
  <c r="F185" i="49"/>
  <c r="GC17" i="38"/>
  <c r="EQ13" i="38"/>
  <c r="L13" i="38"/>
  <c r="N95" i="49"/>
  <c r="E96" i="49"/>
  <c r="GD18" i="38"/>
  <c r="L15" i="38"/>
  <c r="L135" i="49"/>
  <c r="AD17" i="38"/>
  <c r="F334" i="49"/>
  <c r="FS17" i="38"/>
  <c r="BS12" i="38"/>
  <c r="M299" i="49"/>
  <c r="CQ17" i="38"/>
  <c r="H221" i="49"/>
  <c r="I251" i="49"/>
  <c r="J78" i="49"/>
  <c r="GY13" i="38"/>
  <c r="H338" i="49"/>
  <c r="J215" i="49"/>
  <c r="BS16" i="38"/>
  <c r="CB14" i="38"/>
  <c r="I343" i="49"/>
  <c r="HN14" i="38"/>
  <c r="HG13" i="38"/>
  <c r="D188" i="49"/>
  <c r="M254" i="49"/>
  <c r="IN12" i="38"/>
  <c r="FD19" i="38"/>
  <c r="FJ19" i="38"/>
  <c r="HK16" i="38"/>
  <c r="BL15" i="38"/>
  <c r="L196" i="49"/>
  <c r="BK17" i="38"/>
  <c r="FP12" i="38"/>
  <c r="I335" i="49"/>
  <c r="DI18" i="38"/>
  <c r="DK17" i="38"/>
  <c r="E236" i="49"/>
  <c r="EL16" i="38"/>
  <c r="CC19" i="38"/>
  <c r="HA19" i="38"/>
  <c r="HJ17" i="38"/>
  <c r="D275" i="49"/>
  <c r="N59" i="49"/>
  <c r="HA13" i="38"/>
  <c r="EP14" i="38"/>
  <c r="P15" i="38"/>
  <c r="CD14" i="38"/>
  <c r="E153" i="49"/>
  <c r="DB18" i="38"/>
  <c r="DT18" i="38"/>
  <c r="V16" i="38"/>
  <c r="H215" i="49"/>
  <c r="L359" i="49"/>
  <c r="EB19" i="38"/>
  <c r="HN18" i="38"/>
  <c r="P17" i="38"/>
  <c r="FB17" i="38"/>
  <c r="H298" i="49"/>
  <c r="I137" i="49"/>
  <c r="G272" i="49"/>
  <c r="N185" i="49"/>
  <c r="V13" i="38"/>
  <c r="M196" i="49"/>
  <c r="ED16" i="38"/>
  <c r="M301" i="49"/>
  <c r="AM18" i="38"/>
  <c r="L134" i="49"/>
  <c r="W4" i="51"/>
  <c r="F38" i="49"/>
  <c r="DS13" i="38"/>
  <c r="BZ13" i="38"/>
  <c r="IO16" i="38"/>
  <c r="CC12" i="38"/>
  <c r="DU13" i="38"/>
  <c r="GA16" i="38"/>
  <c r="J233" i="49"/>
  <c r="G12" i="51"/>
  <c r="HC12" i="38"/>
  <c r="M62" i="49"/>
  <c r="H213" i="49"/>
  <c r="I311" i="49"/>
  <c r="G23" i="49"/>
  <c r="H26" i="51"/>
  <c r="DQ18" i="38"/>
  <c r="E266" i="49"/>
  <c r="FO18" i="38"/>
  <c r="F223" i="49"/>
  <c r="EO19" i="38"/>
  <c r="DY14" i="38"/>
  <c r="H258" i="49"/>
  <c r="M298" i="49"/>
  <c r="FM15" i="38"/>
  <c r="AG14" i="38"/>
  <c r="G97" i="49"/>
  <c r="FX18" i="38"/>
  <c r="G78" i="49"/>
  <c r="H157" i="49"/>
  <c r="CC15" i="38"/>
  <c r="AW12" i="38"/>
  <c r="M216" i="49"/>
  <c r="AH14" i="38"/>
  <c r="HC19" i="38"/>
  <c r="EP16" i="38"/>
  <c r="HU17" i="38"/>
  <c r="J62" i="49"/>
  <c r="G332" i="49"/>
  <c r="H314" i="49"/>
  <c r="K305" i="49"/>
  <c r="CT19" i="38"/>
  <c r="L106" i="49"/>
  <c r="IK18" i="38"/>
  <c r="J5" i="51"/>
  <c r="FT19" i="38"/>
  <c r="M96" i="49"/>
  <c r="FS16" i="38"/>
  <c r="H350" i="49"/>
  <c r="H259" i="49"/>
  <c r="I41" i="49"/>
  <c r="BP19" i="38"/>
  <c r="G191" i="49"/>
  <c r="HG18" i="38"/>
  <c r="HB13" i="38"/>
  <c r="I258" i="49"/>
  <c r="EH13" i="38"/>
  <c r="J293" i="49"/>
  <c r="J77" i="49"/>
  <c r="CK15" i="38"/>
  <c r="DK13" i="38"/>
  <c r="DJ19" i="38"/>
  <c r="R17" i="38"/>
  <c r="K300" i="49"/>
  <c r="I70" i="49"/>
  <c r="BP16" i="38"/>
  <c r="N12" i="38"/>
  <c r="DK18" i="38"/>
  <c r="H159" i="49"/>
  <c r="F68" i="49"/>
  <c r="E110" i="49"/>
  <c r="I96" i="49"/>
  <c r="DD16" i="38"/>
  <c r="K105" i="49"/>
  <c r="FB13" i="38"/>
  <c r="G296" i="49"/>
  <c r="BP12" i="38"/>
  <c r="H36" i="51"/>
  <c r="K119" i="49"/>
  <c r="G30" i="49"/>
  <c r="BA19" i="38"/>
  <c r="EQ14" i="38"/>
  <c r="EF15" i="38"/>
  <c r="H266" i="49"/>
  <c r="F178" i="49"/>
  <c r="I119" i="49"/>
  <c r="FY18" i="38"/>
  <c r="R5" i="51"/>
  <c r="CP18" i="38"/>
  <c r="J153" i="49"/>
  <c r="G16" i="38"/>
  <c r="L298" i="49"/>
  <c r="ED17" i="38"/>
  <c r="AJ16" i="38"/>
  <c r="F333" i="49"/>
  <c r="H191" i="49"/>
  <c r="G80" i="49"/>
  <c r="F312" i="49"/>
  <c r="EB17" i="38"/>
  <c r="GQ18" i="38"/>
  <c r="K303" i="49"/>
  <c r="AE13" i="38"/>
  <c r="HR13" i="38"/>
  <c r="G144" i="49"/>
  <c r="J314" i="49"/>
  <c r="M19" i="49"/>
  <c r="U16" i="38"/>
  <c r="HO14" i="38"/>
  <c r="O17" i="38"/>
  <c r="N142" i="49"/>
  <c r="I19" i="38"/>
  <c r="H275" i="49"/>
  <c r="N148" i="49"/>
  <c r="BO16" i="38"/>
  <c r="BM12" i="38"/>
  <c r="FO19" i="38"/>
  <c r="GJ19" i="38"/>
  <c r="N178" i="49"/>
  <c r="DJ13" i="38"/>
  <c r="L252" i="49"/>
  <c r="DI16" i="38"/>
  <c r="AJ4" i="51"/>
  <c r="GG14" i="38"/>
  <c r="K58" i="49"/>
  <c r="M190" i="49"/>
  <c r="J347" i="49"/>
  <c r="EA13" i="38"/>
  <c r="G72" i="49"/>
  <c r="D277" i="49"/>
  <c r="M145" i="49"/>
  <c r="L143" i="49"/>
  <c r="H134" i="49"/>
  <c r="D32" i="49"/>
  <c r="M330" i="49"/>
  <c r="M35" i="49"/>
  <c r="G228" i="49"/>
  <c r="H69" i="49"/>
  <c r="DM15" i="38"/>
  <c r="L198" i="49"/>
  <c r="H175" i="49"/>
  <c r="F71" i="49"/>
  <c r="H194" i="49"/>
  <c r="M193" i="49"/>
  <c r="EZ13" i="38"/>
  <c r="H103" i="49"/>
  <c r="ET15" i="38"/>
  <c r="S13" i="38"/>
  <c r="M158" i="49"/>
  <c r="GX12" i="38"/>
  <c r="F40" i="49"/>
  <c r="FC13" i="38"/>
  <c r="I67" i="49"/>
  <c r="GQ19" i="38"/>
  <c r="I71" i="49"/>
  <c r="K75" i="49"/>
  <c r="EH16" i="38"/>
  <c r="W15" i="38"/>
  <c r="HN19" i="38"/>
  <c r="EE19" i="38"/>
  <c r="HD17" i="38"/>
  <c r="D346" i="49"/>
  <c r="F135" i="49"/>
  <c r="I225" i="49"/>
  <c r="G251" i="49"/>
  <c r="G37" i="49"/>
  <c r="D155" i="49"/>
  <c r="GK16" i="38"/>
  <c r="M95" i="49"/>
  <c r="V6" i="49"/>
  <c r="HN15" i="38"/>
  <c r="I143" i="49"/>
  <c r="H183" i="49"/>
  <c r="L32" i="49"/>
  <c r="J194" i="49"/>
  <c r="GG19" i="38"/>
  <c r="CX12" i="38"/>
  <c r="L181" i="49"/>
  <c r="IF17" i="38"/>
  <c r="K297" i="49"/>
  <c r="H222" i="49"/>
  <c r="I198" i="49"/>
  <c r="AT14" i="38"/>
  <c r="L302" i="49"/>
  <c r="G20" i="51"/>
  <c r="BV19" i="38"/>
  <c r="H330" i="49"/>
  <c r="V18" i="38"/>
  <c r="BC14" i="38"/>
  <c r="H35" i="51"/>
  <c r="E343" i="49"/>
  <c r="D313" i="49"/>
  <c r="D198" i="49"/>
  <c r="GT13" i="38"/>
  <c r="M111" i="49"/>
  <c r="H311" i="49"/>
  <c r="L76" i="49"/>
  <c r="G148" i="49"/>
  <c r="D117" i="49"/>
  <c r="G24" i="49"/>
  <c r="HS14" i="38"/>
  <c r="GU14" i="38"/>
  <c r="EP19" i="38"/>
  <c r="N158" i="49"/>
  <c r="DD14" i="38"/>
  <c r="N347" i="49"/>
  <c r="IQ12" i="38"/>
  <c r="N339" i="49"/>
  <c r="N67" i="49"/>
  <c r="K137" i="49"/>
  <c r="K266" i="49"/>
  <c r="G64" i="49"/>
  <c r="AO19" i="38"/>
  <c r="AF19" i="38"/>
  <c r="E95" i="49"/>
  <c r="I191" i="49"/>
  <c r="I274" i="49"/>
  <c r="L100" i="49"/>
  <c r="K220" i="49"/>
  <c r="L188" i="49"/>
  <c r="I33" i="49"/>
  <c r="N187" i="49"/>
  <c r="E339" i="49"/>
  <c r="H108" i="49"/>
  <c r="H179" i="49"/>
  <c r="F176" i="49"/>
  <c r="D22" i="49"/>
  <c r="FR19" i="38"/>
  <c r="CM17" i="38"/>
  <c r="AJ13" i="38"/>
  <c r="AG18" i="38"/>
  <c r="FS12" i="38"/>
  <c r="FN15" i="38"/>
  <c r="EH17" i="38"/>
  <c r="G213" i="49"/>
  <c r="H306" i="49"/>
  <c r="HW16" i="38"/>
  <c r="G32" i="51"/>
  <c r="AU14" i="38"/>
  <c r="D109" i="49"/>
  <c r="HI18" i="38"/>
  <c r="L36" i="49"/>
  <c r="F146" i="49"/>
  <c r="J75" i="49"/>
  <c r="J268" i="49"/>
  <c r="L347" i="49"/>
  <c r="I302" i="49"/>
  <c r="DE19" i="38"/>
  <c r="L28" i="49"/>
  <c r="DC12" i="38"/>
  <c r="EQ12" i="38"/>
  <c r="L38" i="49"/>
  <c r="BE18" i="38"/>
  <c r="IE14" i="38"/>
  <c r="G70" i="49"/>
  <c r="E144" i="49"/>
  <c r="E105" i="49"/>
  <c r="N145" i="49"/>
  <c r="J346" i="49"/>
  <c r="H292" i="49"/>
  <c r="K344" i="49"/>
  <c r="J108" i="49"/>
  <c r="HC16" i="38"/>
  <c r="EJ17" i="38"/>
  <c r="D159" i="49"/>
  <c r="CR13" i="38"/>
  <c r="M151" i="49"/>
  <c r="FJ16" i="38"/>
  <c r="H214" i="49"/>
  <c r="GM13" i="38"/>
  <c r="HU16" i="38"/>
  <c r="C10" i="38"/>
  <c r="V8" i="49"/>
  <c r="EM12" i="38"/>
  <c r="J27" i="49"/>
  <c r="EJ15" i="38"/>
  <c r="K118" i="49"/>
  <c r="K146" i="49"/>
  <c r="K186" i="49"/>
  <c r="EC14" i="38"/>
  <c r="L68" i="49"/>
  <c r="M155" i="49"/>
  <c r="L78" i="49"/>
  <c r="DR18" i="38"/>
  <c r="N157" i="49"/>
  <c r="EX18" i="38"/>
  <c r="HL13" i="38"/>
  <c r="E270" i="49"/>
  <c r="V13" i="49"/>
  <c r="CX19" i="38"/>
  <c r="CW17" i="38"/>
  <c r="GJ14" i="38"/>
  <c r="EZ18" i="38"/>
  <c r="GX17" i="38"/>
  <c r="H153" i="49"/>
  <c r="M26" i="49"/>
  <c r="AD4" i="51"/>
  <c r="F351" i="49"/>
  <c r="K283" i="49"/>
  <c r="GE13" i="38"/>
  <c r="GH14" i="38"/>
  <c r="K38" i="49"/>
  <c r="AB17" i="38"/>
  <c r="X12" i="38"/>
  <c r="H192" i="49"/>
  <c r="IG17" i="38"/>
  <c r="U7" i="51"/>
  <c r="H312" i="49"/>
  <c r="J348" i="49"/>
  <c r="F112" i="49"/>
  <c r="F308" i="49"/>
  <c r="H303" i="49"/>
  <c r="AB4" i="51"/>
  <c r="G223" i="49"/>
  <c r="D99" i="49"/>
  <c r="L186" i="49"/>
  <c r="E182" i="49"/>
  <c r="F19" i="49"/>
  <c r="G308" i="49"/>
  <c r="J212" i="49"/>
  <c r="N258" i="49"/>
  <c r="I190" i="49"/>
  <c r="H295" i="49"/>
  <c r="H65" i="49"/>
  <c r="FM12" i="38"/>
  <c r="F58" i="49"/>
  <c r="H66" i="49"/>
  <c r="FS14" i="38"/>
  <c r="I221" i="49"/>
  <c r="D301" i="49"/>
  <c r="BO19" i="38"/>
  <c r="N143" i="49"/>
  <c r="H255" i="49"/>
  <c r="J179" i="49"/>
  <c r="J81" i="49"/>
  <c r="J14" i="38"/>
  <c r="IC15" i="38"/>
  <c r="DX19" i="38"/>
  <c r="K155" i="49"/>
  <c r="P4" i="51"/>
  <c r="Q5" i="51"/>
  <c r="CC13" i="38"/>
  <c r="BM16" i="38"/>
  <c r="FW15" i="38"/>
  <c r="GW17" i="38"/>
  <c r="HT19" i="38"/>
  <c r="EM17" i="38"/>
  <c r="M37" i="49"/>
  <c r="H197" i="49"/>
  <c r="M184" i="49"/>
  <c r="E185" i="49"/>
  <c r="CK18" i="38"/>
  <c r="BQ14" i="38"/>
  <c r="I24" i="49"/>
  <c r="CB12" i="38"/>
  <c r="GG17" i="38"/>
  <c r="G36" i="51"/>
  <c r="S15" i="38"/>
  <c r="I256" i="49"/>
  <c r="I223" i="49"/>
  <c r="L115" i="49"/>
  <c r="GD13" i="38"/>
  <c r="D61" i="49"/>
  <c r="CH14" i="38"/>
  <c r="N229" i="49"/>
  <c r="I336" i="49"/>
  <c r="I272" i="49"/>
  <c r="N120" i="49"/>
  <c r="BE16" i="38"/>
  <c r="E291" i="49"/>
  <c r="D29" i="49"/>
  <c r="H260" i="49"/>
  <c r="M136" i="49"/>
  <c r="J22" i="49"/>
  <c r="DD19" i="38"/>
  <c r="EB18" i="38"/>
  <c r="AC16" i="38"/>
  <c r="EV12" i="38"/>
  <c r="H294" i="49"/>
  <c r="DJ14" i="38"/>
  <c r="E263" i="49"/>
  <c r="GP18" i="38"/>
  <c r="L232" i="49"/>
  <c r="H177" i="49"/>
  <c r="G19" i="49"/>
  <c r="GD16" i="38"/>
  <c r="K292" i="49"/>
  <c r="H17" i="38"/>
  <c r="E253" i="49"/>
  <c r="FP15" i="38"/>
  <c r="L216" i="49"/>
  <c r="DN15" i="38"/>
  <c r="N222" i="49"/>
  <c r="HY17" i="38"/>
  <c r="HC15" i="38"/>
  <c r="F214" i="49"/>
  <c r="G338" i="49"/>
  <c r="HN17" i="38"/>
  <c r="D18" i="49"/>
  <c r="FB12" i="38"/>
  <c r="BT12" i="38"/>
  <c r="L304" i="49"/>
  <c r="D150" i="49"/>
  <c r="ES17" i="38"/>
  <c r="M272" i="49"/>
  <c r="AL16" i="38"/>
  <c r="I149" i="49"/>
  <c r="AA4" i="51"/>
  <c r="EO18" i="38"/>
  <c r="N5" i="51"/>
  <c r="L114" i="49"/>
  <c r="F138" i="49"/>
  <c r="N149" i="49"/>
  <c r="D98" i="49"/>
  <c r="I273" i="49"/>
  <c r="I233" i="49"/>
  <c r="N343" i="49"/>
  <c r="K351" i="49"/>
  <c r="I158" i="49"/>
  <c r="J12" i="38"/>
  <c r="K5" i="51"/>
  <c r="AO13" i="38"/>
  <c r="K184" i="49"/>
  <c r="E256" i="49"/>
  <c r="HD19" i="38"/>
  <c r="CD15" i="38"/>
  <c r="CD13" i="38"/>
  <c r="J342" i="49"/>
  <c r="N24" i="49"/>
  <c r="J98" i="49"/>
  <c r="H67" i="49"/>
  <c r="CW12" i="38"/>
  <c r="G175" i="49"/>
  <c r="HY12" i="38"/>
  <c r="CY13" i="38"/>
  <c r="K18" i="38"/>
  <c r="G24" i="51"/>
  <c r="AH16" i="38"/>
  <c r="M21" i="49"/>
  <c r="F173" i="49"/>
  <c r="J156" i="49"/>
  <c r="S4" i="51"/>
  <c r="DT19" i="38"/>
  <c r="I13" i="38"/>
  <c r="N23" i="49"/>
  <c r="BW16" i="38"/>
  <c r="G112" i="49"/>
  <c r="L104" i="49"/>
  <c r="D186" i="49"/>
  <c r="E274" i="49"/>
  <c r="J271" i="49"/>
  <c r="E68" i="49"/>
  <c r="IB16" i="38"/>
  <c r="M4" i="51"/>
  <c r="M293" i="49"/>
  <c r="L346" i="49"/>
  <c r="AB12" i="38"/>
  <c r="D187" i="49"/>
  <c r="I226" i="49"/>
  <c r="I187" i="49"/>
  <c r="F299" i="49"/>
  <c r="J147" i="49"/>
  <c r="D64" i="49"/>
  <c r="L312" i="49"/>
  <c r="DI17" i="38"/>
  <c r="F218" i="49"/>
  <c r="M264" i="49"/>
  <c r="AZ17" i="38"/>
  <c r="GV15" i="38"/>
  <c r="O12" i="38"/>
  <c r="EX13" i="38"/>
  <c r="M74" i="49"/>
  <c r="G26" i="49"/>
  <c r="K96" i="49"/>
  <c r="E311" i="49"/>
  <c r="F113" i="49"/>
  <c r="AC15" i="38"/>
  <c r="H140" i="49"/>
  <c r="F66" i="49"/>
  <c r="K30" i="49"/>
  <c r="EX16" i="38"/>
  <c r="F226" i="49"/>
  <c r="M198" i="49"/>
  <c r="L101" i="49"/>
  <c r="J311" i="49"/>
  <c r="L147" i="49"/>
  <c r="S5" i="51"/>
  <c r="J65" i="49"/>
  <c r="GY15" i="38"/>
  <c r="GP15" i="38"/>
  <c r="EA14" i="38"/>
  <c r="F56" i="49"/>
  <c r="CJ13" i="38"/>
  <c r="G142" i="49"/>
  <c r="N308" i="49"/>
  <c r="FL14" i="38"/>
  <c r="BQ19" i="38"/>
  <c r="CI16" i="38"/>
  <c r="G274" i="49"/>
  <c r="L120" i="49"/>
  <c r="J103" i="49"/>
  <c r="CF16" i="38"/>
  <c r="J118" i="49"/>
  <c r="AC19" i="38"/>
  <c r="I307" i="49"/>
  <c r="J154" i="49"/>
  <c r="F145" i="49"/>
  <c r="CS18" i="38"/>
  <c r="GU13" i="38"/>
  <c r="G347" i="49"/>
  <c r="F274" i="49"/>
  <c r="J35" i="49"/>
  <c r="D149" i="49"/>
  <c r="AR13" i="38"/>
  <c r="BX17" i="38"/>
  <c r="AZ19" i="38"/>
  <c r="K59" i="49"/>
  <c r="FE14" i="38"/>
  <c r="H97" i="49"/>
  <c r="I293" i="49"/>
  <c r="DP19" i="38"/>
  <c r="L98" i="49"/>
  <c r="L307" i="49"/>
  <c r="EI15" i="38"/>
  <c r="BZ18" i="38"/>
  <c r="DI19" i="38"/>
  <c r="AV15" i="38"/>
  <c r="K149" i="49"/>
  <c r="N182" i="49"/>
  <c r="E35" i="49"/>
  <c r="L341" i="49"/>
  <c r="CJ16" i="38"/>
  <c r="K144" i="49"/>
  <c r="D219" i="49"/>
  <c r="I182" i="49"/>
  <c r="G102" i="49"/>
  <c r="DC18" i="38"/>
  <c r="AN14" i="38"/>
  <c r="GJ17" i="38"/>
  <c r="L40" i="49"/>
  <c r="AU16" i="38"/>
  <c r="J159" i="49"/>
  <c r="HZ16" i="38"/>
  <c r="K66" i="49"/>
  <c r="DI13" i="38"/>
  <c r="CS19" i="38"/>
  <c r="BT14" i="38"/>
  <c r="GO15" i="38"/>
  <c r="F260" i="49"/>
  <c r="E70" i="49"/>
  <c r="E189" i="49"/>
  <c r="K141" i="49"/>
  <c r="K61" i="49"/>
  <c r="J143" i="49"/>
  <c r="N276" i="49"/>
  <c r="EL19" i="38"/>
  <c r="D215" i="49"/>
  <c r="H155" i="49"/>
  <c r="ID16" i="38"/>
  <c r="J72" i="49"/>
  <c r="G35" i="51"/>
  <c r="IP16" i="38"/>
  <c r="M225" i="49"/>
  <c r="J332" i="49"/>
  <c r="BS17" i="38"/>
  <c r="J31" i="49"/>
  <c r="H30" i="49"/>
  <c r="G254" i="49"/>
  <c r="GJ12" i="38"/>
  <c r="E295" i="49"/>
  <c r="L26" i="49"/>
  <c r="D182" i="49"/>
  <c r="K234" i="49"/>
  <c r="EE15" i="38"/>
  <c r="GV16" i="38"/>
  <c r="I212" i="49"/>
  <c r="AD5" i="51"/>
  <c r="N227" i="49"/>
  <c r="H151" i="49"/>
  <c r="IO17" i="38"/>
  <c r="E148" i="49"/>
  <c r="H217" i="49"/>
  <c r="G81" i="49"/>
  <c r="CH18" i="38"/>
  <c r="M59" i="49"/>
  <c r="FF14" i="38"/>
  <c r="H233" i="49"/>
  <c r="G217" i="49"/>
  <c r="GL14" i="38"/>
  <c r="I19" i="49"/>
  <c r="G19" i="38"/>
  <c r="L35" i="49"/>
  <c r="J218" i="49"/>
  <c r="FA12" i="38"/>
  <c r="M12" i="38"/>
  <c r="DN16" i="38"/>
  <c r="CG15" i="38"/>
  <c r="IE16" i="38"/>
  <c r="F188" i="49"/>
  <c r="ID15" i="38"/>
  <c r="L65" i="49"/>
  <c r="G301" i="49"/>
  <c r="D216" i="49"/>
  <c r="HF18" i="38"/>
  <c r="AV17" i="38"/>
  <c r="IN15" i="38"/>
  <c r="D259" i="49"/>
  <c r="M253" i="49"/>
  <c r="K107" i="49"/>
  <c r="HC17" i="38"/>
  <c r="Y17" i="38"/>
  <c r="BB17" i="38"/>
  <c r="IC18" i="38"/>
  <c r="N194" i="49"/>
  <c r="GR16" i="38"/>
  <c r="G59" i="49"/>
  <c r="GM19" i="38"/>
  <c r="J36" i="49"/>
  <c r="F263" i="49"/>
  <c r="O19" i="38"/>
  <c r="M274" i="49"/>
  <c r="J135" i="49"/>
  <c r="K353" i="49"/>
  <c r="L140" i="49"/>
  <c r="EW14" i="38"/>
  <c r="G68" i="49"/>
  <c r="FA18" i="38"/>
  <c r="M221" i="49"/>
  <c r="IB17" i="38"/>
  <c r="BF16" i="38"/>
  <c r="O14" i="38"/>
  <c r="N30" i="49"/>
  <c r="ER14" i="38"/>
  <c r="BX16" i="38"/>
  <c r="V5" i="51"/>
  <c r="K174" i="49"/>
  <c r="N265" i="49"/>
  <c r="AU18" i="38"/>
  <c r="E43" i="49"/>
  <c r="BY15" i="38"/>
  <c r="X15" i="38"/>
  <c r="W19" i="38"/>
  <c r="FD14" i="38"/>
  <c r="K12" i="38"/>
  <c r="J42" i="49"/>
  <c r="K99" i="49"/>
  <c r="E188" i="49"/>
  <c r="K65" i="49"/>
  <c r="IA13" i="38"/>
  <c r="BQ15" i="38"/>
  <c r="EN15" i="38"/>
  <c r="FD16" i="38"/>
  <c r="E192" i="49"/>
  <c r="M17" i="38"/>
  <c r="HO16" i="38"/>
  <c r="J26" i="49"/>
  <c r="F42" i="49"/>
  <c r="FI19" i="38"/>
  <c r="DN17" i="38"/>
  <c r="M112" i="49"/>
  <c r="D257" i="49"/>
  <c r="DW18" i="38"/>
  <c r="J71" i="49"/>
  <c r="CP19" i="38"/>
  <c r="M306" i="49"/>
  <c r="K214" i="49"/>
  <c r="N173" i="49"/>
  <c r="D304" i="49"/>
  <c r="L293" i="49"/>
  <c r="CN16" i="38"/>
  <c r="H135" i="49"/>
  <c r="CK13" i="38"/>
  <c r="H310" i="49"/>
  <c r="N226" i="49"/>
  <c r="H185" i="49"/>
  <c r="DK12" i="38"/>
  <c r="N228" i="49"/>
  <c r="EL18" i="38"/>
  <c r="H77" i="49"/>
  <c r="GE12" i="38"/>
  <c r="HJ16" i="38"/>
  <c r="CQ18" i="38"/>
  <c r="D342" i="49"/>
  <c r="DQ16" i="38"/>
  <c r="K16" i="38"/>
  <c r="G147" i="49"/>
  <c r="N106" i="49"/>
  <c r="F258" i="49"/>
  <c r="BV17" i="38"/>
  <c r="E214" i="49"/>
  <c r="CV19" i="38"/>
  <c r="F349" i="49"/>
  <c r="DZ19" i="38"/>
  <c r="BQ18" i="38"/>
  <c r="K228" i="49"/>
  <c r="G234" i="49"/>
  <c r="DR13" i="38"/>
  <c r="M65" i="49"/>
  <c r="AK12" i="38"/>
  <c r="DB16" i="38"/>
  <c r="M146" i="49"/>
  <c r="DA19" i="38"/>
  <c r="I34" i="49"/>
  <c r="J175" i="49"/>
  <c r="CQ16" i="38"/>
  <c r="H237" i="49"/>
  <c r="K352" i="49"/>
  <c r="ID14" i="38"/>
  <c r="CC14" i="38"/>
  <c r="E120" i="49"/>
  <c r="J99" i="49"/>
  <c r="HO13" i="38"/>
  <c r="N57" i="49"/>
  <c r="BM15" i="38"/>
  <c r="J96" i="49"/>
  <c r="CM18" i="38"/>
  <c r="CB18" i="38"/>
  <c r="J40" i="49"/>
  <c r="L233" i="49"/>
  <c r="BC19" i="38"/>
  <c r="GK18" i="38"/>
  <c r="EV15" i="38"/>
  <c r="EA18" i="38"/>
  <c r="CS17" i="38"/>
  <c r="D224" i="49"/>
  <c r="D181" i="49"/>
  <c r="L183" i="49"/>
  <c r="DJ16" i="38"/>
  <c r="I151" i="49"/>
  <c r="N253" i="49"/>
  <c r="D252" i="49"/>
  <c r="CA12" i="38"/>
  <c r="AV13" i="38"/>
  <c r="P16" i="38"/>
  <c r="AX18" i="38"/>
  <c r="K235" i="49"/>
  <c r="DE14" i="38"/>
  <c r="HK17" i="38"/>
  <c r="H344" i="49"/>
  <c r="J114" i="49"/>
  <c r="M56" i="49"/>
  <c r="CI15" i="38"/>
  <c r="N99" i="49"/>
  <c r="H21" i="51"/>
  <c r="D107" i="49"/>
  <c r="J190" i="49"/>
  <c r="H347" i="49"/>
  <c r="L23" i="49"/>
  <c r="E198" i="49"/>
  <c r="N283" i="49"/>
  <c r="AD18" i="38"/>
  <c r="GA18" i="38"/>
  <c r="IC19" i="38"/>
  <c r="IM15" i="38"/>
  <c r="F228" i="49"/>
  <c r="E190" i="49"/>
  <c r="D141" i="49"/>
  <c r="G312" i="49"/>
  <c r="H23" i="49"/>
  <c r="K255" i="49"/>
  <c r="D190" i="49"/>
  <c r="EF17" i="38"/>
  <c r="F348" i="49"/>
  <c r="I228" i="49"/>
  <c r="CO16" i="38"/>
  <c r="T15" i="38"/>
  <c r="N233" i="49"/>
  <c r="D95" i="49"/>
  <c r="CE15" i="38"/>
  <c r="K275" i="49"/>
  <c r="EI12" i="38"/>
  <c r="N75" i="49"/>
  <c r="K308" i="49"/>
  <c r="CA18" i="38"/>
  <c r="M215" i="49"/>
  <c r="M268" i="49"/>
  <c r="G173" i="49"/>
  <c r="H106" i="49"/>
  <c r="R12" i="38"/>
  <c r="BP18" i="38"/>
  <c r="II17" i="38"/>
  <c r="FQ13" i="38"/>
  <c r="M270" i="49"/>
  <c r="K79" i="49"/>
  <c r="CM14" i="38"/>
  <c r="IP18" i="38"/>
  <c r="IC14" i="38"/>
  <c r="D103" i="49"/>
  <c r="K335" i="49"/>
  <c r="IK12" i="38"/>
  <c r="GU12" i="38"/>
  <c r="I229" i="49"/>
  <c r="IH19" i="38"/>
  <c r="L154" i="49"/>
  <c r="K313" i="49"/>
  <c r="EY15" i="38"/>
  <c r="GZ18" i="38"/>
  <c r="L108" i="49"/>
  <c r="H35" i="49"/>
  <c r="HR12" i="38"/>
  <c r="G352" i="49"/>
  <c r="BJ18" i="38"/>
  <c r="GX14" i="38"/>
  <c r="E260" i="49"/>
  <c r="N103" i="49"/>
  <c r="D218" i="49"/>
  <c r="D272" i="49"/>
  <c r="IC17" i="38"/>
  <c r="M58" i="49"/>
  <c r="GU16" i="38"/>
  <c r="J341" i="49"/>
  <c r="J229" i="49"/>
  <c r="GV18" i="38"/>
  <c r="E59" i="49"/>
  <c r="E64" i="49"/>
  <c r="M312" i="49"/>
  <c r="ED13" i="38"/>
  <c r="N22" i="49"/>
  <c r="E22" i="49"/>
  <c r="AZ13" i="38"/>
  <c r="N42" i="49"/>
  <c r="IA15" i="38"/>
  <c r="L283" i="49"/>
  <c r="AC17" i="38"/>
  <c r="M141" i="49"/>
  <c r="L272" i="49"/>
  <c r="K196" i="49"/>
  <c r="F197" i="49"/>
  <c r="AL18" i="38"/>
  <c r="L18" i="38"/>
  <c r="IK15" i="38"/>
  <c r="BO12" i="38"/>
  <c r="K264" i="49"/>
  <c r="K102" i="49"/>
  <c r="D253" i="49"/>
  <c r="D214" i="49"/>
  <c r="AM17" i="38"/>
  <c r="J223" i="49"/>
  <c r="L336" i="49"/>
  <c r="AM12" i="38"/>
  <c r="CI14" i="38"/>
  <c r="N21" i="49"/>
  <c r="HX15" i="38"/>
  <c r="M176" i="49"/>
  <c r="IC13" i="38"/>
  <c r="I299" i="49"/>
  <c r="K217" i="49"/>
  <c r="G158" i="49"/>
  <c r="EP15" i="38"/>
  <c r="M77" i="49"/>
  <c r="CA16" i="38"/>
  <c r="T5" i="51"/>
  <c r="BC18" i="38"/>
  <c r="FE19" i="38"/>
  <c r="F64" i="49"/>
  <c r="EQ16" i="38"/>
  <c r="G216" i="49"/>
  <c r="L311" i="49"/>
  <c r="H19" i="49"/>
  <c r="G179" i="49"/>
  <c r="DO19" i="38"/>
  <c r="N335" i="49"/>
  <c r="AX14" i="38"/>
  <c r="N17" i="38"/>
  <c r="L77" i="49"/>
  <c r="F24" i="49"/>
  <c r="F158" i="49"/>
  <c r="J186" i="49"/>
  <c r="H37" i="51"/>
  <c r="HS13" i="38"/>
  <c r="K271" i="49"/>
  <c r="G28" i="51"/>
  <c r="D108" i="49"/>
  <c r="GY19" i="38"/>
  <c r="N77" i="49"/>
  <c r="N68" i="49"/>
  <c r="IP17" i="38"/>
  <c r="U13" i="38"/>
  <c r="F37" i="49"/>
  <c r="N134" i="49"/>
  <c r="D35" i="49"/>
  <c r="E213" i="49"/>
  <c r="N261" i="49"/>
  <c r="E229" i="49"/>
  <c r="K31" i="49"/>
  <c r="M179" i="49"/>
  <c r="M213" i="49"/>
  <c r="ES12" i="38"/>
  <c r="H30" i="51"/>
  <c r="DV14" i="38"/>
  <c r="FJ12" i="38"/>
  <c r="L109" i="49"/>
  <c r="HR18" i="38"/>
  <c r="AU15" i="38"/>
  <c r="ER18" i="38"/>
  <c r="T4" i="51"/>
  <c r="L118" i="49"/>
  <c r="V7" i="49"/>
  <c r="GQ12" i="38"/>
  <c r="EI18" i="38"/>
  <c r="EY12" i="38"/>
  <c r="G229" i="49"/>
  <c r="H143" i="49"/>
  <c r="D340" i="49"/>
  <c r="E138" i="49"/>
  <c r="K114" i="49"/>
  <c r="BS15" i="38"/>
  <c r="EB15" i="38"/>
  <c r="HU12" i="38"/>
  <c r="AC5" i="51"/>
  <c r="H147" i="49"/>
  <c r="FV18" i="38"/>
  <c r="K330" i="49"/>
  <c r="X18" i="38"/>
  <c r="H152" i="49"/>
  <c r="X7" i="51"/>
  <c r="D151" i="49"/>
  <c r="HH12" i="38"/>
  <c r="N266" i="49"/>
  <c r="EW15" i="38"/>
  <c r="CP16" i="38"/>
  <c r="Y13" i="38"/>
  <c r="J59" i="49"/>
  <c r="D57" i="49"/>
  <c r="G235" i="49"/>
  <c r="HF19" i="38"/>
  <c r="AA16" i="38"/>
  <c r="L231" i="49"/>
  <c r="K276" i="49"/>
  <c r="HQ15" i="38"/>
  <c r="L257" i="49"/>
  <c r="K140" i="49"/>
  <c r="E140" i="49"/>
  <c r="E269" i="49"/>
  <c r="AI4" i="51"/>
  <c r="GZ16" i="38"/>
  <c r="G60" i="49"/>
  <c r="DB14" i="38"/>
  <c r="J68" i="49"/>
  <c r="I216" i="49"/>
  <c r="DH18" i="38"/>
  <c r="D256" i="49"/>
  <c r="E173" i="49"/>
  <c r="CR18" i="38"/>
  <c r="BL18" i="38"/>
  <c r="IQ15" i="38"/>
  <c r="D305" i="49"/>
  <c r="EC13" i="38"/>
  <c r="CL16" i="38"/>
  <c r="ID17" i="38"/>
  <c r="BW13" i="38"/>
  <c r="F270" i="49"/>
  <c r="M138" i="49"/>
  <c r="N117" i="49"/>
  <c r="K35" i="49"/>
  <c r="G212" i="49"/>
  <c r="G340" i="49"/>
  <c r="I189" i="49"/>
  <c r="G187" i="49"/>
  <c r="V15" i="38"/>
  <c r="CS12" i="38"/>
  <c r="EY19" i="38"/>
  <c r="G23" i="51"/>
  <c r="M110" i="49"/>
  <c r="GK19" i="38"/>
  <c r="G195" i="49"/>
  <c r="DE16" i="38"/>
  <c r="E159" i="49"/>
  <c r="E252" i="49"/>
  <c r="GI18" i="38"/>
  <c r="BN12" i="38"/>
  <c r="CF14" i="38"/>
  <c r="K253" i="49"/>
  <c r="F273" i="49"/>
  <c r="F114" i="49"/>
  <c r="FZ15" i="38"/>
  <c r="J116" i="49"/>
  <c r="N321" i="49"/>
  <c r="IO14" i="38"/>
  <c r="I104" i="49"/>
  <c r="E71" i="49"/>
  <c r="IL19" i="38"/>
  <c r="EC18" i="38"/>
  <c r="E337" i="49"/>
  <c r="J277" i="49"/>
  <c r="G182" i="49"/>
  <c r="N314" i="49"/>
  <c r="K295" i="49"/>
  <c r="DN12" i="38"/>
  <c r="F198" i="49"/>
  <c r="DX17" i="38"/>
  <c r="D119" i="49"/>
  <c r="EL14" i="38"/>
  <c r="DK19" i="38"/>
  <c r="K17" i="38"/>
  <c r="L138" i="49"/>
  <c r="IA16" i="38"/>
  <c r="M142" i="49"/>
  <c r="FA14" i="38"/>
  <c r="DR12" i="38"/>
  <c r="M255" i="49"/>
  <c r="F74" i="49"/>
  <c r="N291" i="49"/>
  <c r="FB18" i="38"/>
  <c r="M232" i="49"/>
  <c r="L275" i="49"/>
  <c r="L352" i="49"/>
  <c r="H223" i="49"/>
  <c r="H16" i="51"/>
  <c r="BM14" i="38"/>
  <c r="J17" i="38"/>
  <c r="G21" i="49"/>
  <c r="DE13" i="38"/>
  <c r="FU15" i="38"/>
  <c r="FA17" i="38"/>
  <c r="D142" i="49"/>
  <c r="Q19" i="38"/>
  <c r="E72" i="49"/>
  <c r="P12" i="38"/>
  <c r="J4" i="51"/>
  <c r="GP17" i="38"/>
  <c r="I265" i="49"/>
  <c r="EC19" i="38"/>
  <c r="K159" i="49"/>
  <c r="N58" i="49"/>
  <c r="AF13" i="38"/>
  <c r="GF17" i="38"/>
  <c r="D138" i="49"/>
  <c r="M7" i="51"/>
  <c r="F43" i="49"/>
  <c r="K198" i="49"/>
  <c r="H176" i="49"/>
  <c r="D271" i="49"/>
  <c r="G106" i="49"/>
  <c r="AU17" i="38"/>
  <c r="X5" i="51"/>
  <c r="L225" i="49"/>
  <c r="M258" i="49"/>
  <c r="D298" i="49"/>
  <c r="G14" i="38"/>
  <c r="L148" i="49"/>
  <c r="I215" i="49"/>
  <c r="K342" i="49"/>
  <c r="GN19" i="38"/>
  <c r="I154" i="49"/>
  <c r="F104" i="49"/>
  <c r="J214" i="49"/>
  <c r="G99" i="49"/>
  <c r="HK12" i="38"/>
  <c r="G230" i="49"/>
  <c r="HP18" i="38"/>
  <c r="GS15" i="38"/>
  <c r="EV17" i="38"/>
  <c r="FW13" i="38"/>
  <c r="I22" i="49"/>
  <c r="HQ13" i="38"/>
  <c r="E100" i="49"/>
  <c r="E333" i="49"/>
  <c r="F193" i="49"/>
  <c r="EN14" i="38"/>
  <c r="J313" i="49"/>
  <c r="ED12" i="38"/>
  <c r="CZ13" i="38"/>
  <c r="K268" i="49"/>
  <c r="L182" i="49"/>
  <c r="HK15" i="38"/>
  <c r="L217" i="49"/>
  <c r="G232" i="49"/>
  <c r="J331" i="49"/>
  <c r="AO12" i="38"/>
  <c r="CW18" i="38"/>
  <c r="CD17" i="38"/>
  <c r="M97" i="49"/>
  <c r="DA12" i="38"/>
  <c r="GB12" i="38"/>
  <c r="IH14" i="38"/>
  <c r="G343" i="49"/>
  <c r="DH16" i="38"/>
  <c r="N329" i="49"/>
  <c r="N140" i="49"/>
  <c r="CX17" i="38"/>
  <c r="CU16" i="38"/>
  <c r="FR17" i="38"/>
  <c r="GN14" i="38"/>
  <c r="EG14" i="38"/>
  <c r="D118" i="49"/>
  <c r="GO13" i="38"/>
  <c r="G237" i="49"/>
  <c r="K110" i="49"/>
  <c r="AK14" i="38"/>
  <c r="E38" i="49"/>
  <c r="K223" i="49"/>
  <c r="DX18" i="38"/>
  <c r="K272" i="49"/>
  <c r="D266" i="49"/>
  <c r="GA12" i="38"/>
  <c r="GA13" i="38"/>
  <c r="AK19" i="38"/>
  <c r="AG15" i="38"/>
  <c r="J145" i="49"/>
  <c r="D229" i="49"/>
  <c r="EA12" i="38"/>
  <c r="H227" i="49"/>
  <c r="K179" i="49"/>
  <c r="AA19" i="38"/>
  <c r="I304" i="49"/>
  <c r="BD12" i="38"/>
  <c r="J225" i="49"/>
  <c r="BA13" i="38"/>
  <c r="M341" i="49"/>
  <c r="AG7" i="51"/>
  <c r="H229" i="49"/>
  <c r="M292" i="49"/>
  <c r="FP16" i="38"/>
  <c r="FE13" i="38"/>
  <c r="FJ13" i="38"/>
  <c r="W12" i="38"/>
  <c r="E259" i="49"/>
  <c r="H263" i="49"/>
  <c r="F39" i="49"/>
  <c r="E27" i="49"/>
  <c r="F310" i="49"/>
  <c r="BT19" i="38"/>
  <c r="N18" i="38"/>
  <c r="G255" i="49"/>
  <c r="F297" i="49"/>
  <c r="J336" i="49"/>
  <c r="AW18" i="38"/>
  <c r="E77" i="49"/>
  <c r="J252" i="49"/>
  <c r="L33" i="49"/>
  <c r="H156" i="49"/>
  <c r="AP17" i="38"/>
  <c r="K23" i="49"/>
  <c r="D268" i="49"/>
  <c r="K77" i="49"/>
  <c r="F266" i="49"/>
  <c r="IO19" i="38"/>
  <c r="DL19" i="38"/>
  <c r="K153" i="49"/>
  <c r="CV15" i="38"/>
  <c r="AE15" i="38"/>
  <c r="AD15" i="38"/>
  <c r="E297" i="49"/>
  <c r="EH14" i="38"/>
  <c r="N138" i="49"/>
  <c r="EU15" i="38"/>
  <c r="I117" i="49"/>
  <c r="M15" i="38"/>
  <c r="F195" i="49"/>
  <c r="I234" i="49"/>
  <c r="BT16" i="38"/>
  <c r="ER15" i="38"/>
  <c r="I42" i="49"/>
  <c r="CY16" i="38"/>
  <c r="CL17" i="38"/>
  <c r="F344" i="49"/>
  <c r="D100" i="49"/>
  <c r="H39" i="49"/>
  <c r="L177" i="49"/>
  <c r="L59" i="49"/>
  <c r="GZ14" i="38"/>
  <c r="FM13" i="38"/>
  <c r="L21" i="49"/>
  <c r="G108" i="49"/>
  <c r="I100" i="49"/>
  <c r="G74" i="49"/>
  <c r="F332" i="49"/>
  <c r="D146" i="49"/>
  <c r="DT14" i="38"/>
  <c r="X17" i="38"/>
  <c r="ER16" i="38"/>
  <c r="J152" i="49"/>
  <c r="V14" i="38"/>
  <c r="AR16" i="38"/>
  <c r="G118" i="49"/>
  <c r="E305" i="49"/>
  <c r="F305" i="49"/>
  <c r="DN14" i="38"/>
  <c r="FP17" i="38"/>
  <c r="H71" i="49"/>
  <c r="F102" i="49"/>
  <c r="L330" i="49"/>
  <c r="I148" i="49"/>
  <c r="G333" i="49"/>
  <c r="HK14" i="38"/>
  <c r="N4" i="51"/>
  <c r="I78" i="49"/>
  <c r="I186" i="49"/>
  <c r="L309" i="49"/>
  <c r="BH13" i="38"/>
  <c r="CF18" i="38"/>
  <c r="G36" i="49"/>
  <c r="H118" i="49"/>
  <c r="GD19" i="38"/>
  <c r="E150" i="49"/>
  <c r="K112" i="49"/>
  <c r="H216" i="49"/>
  <c r="H218" i="49"/>
  <c r="H137" i="49"/>
  <c r="I12" i="38"/>
  <c r="I98" i="49"/>
  <c r="CQ14" i="38"/>
  <c r="G226" i="49"/>
  <c r="G135" i="49"/>
  <c r="EO12" i="38"/>
  <c r="ER13" i="38"/>
  <c r="J95" i="49"/>
  <c r="DT13" i="38"/>
  <c r="IP19" i="38"/>
  <c r="BT18" i="38"/>
  <c r="L12" i="38"/>
  <c r="AH17" i="38"/>
  <c r="N306" i="49"/>
  <c r="M143" i="49"/>
  <c r="BZ19" i="38"/>
  <c r="M217" i="49"/>
  <c r="FF12" i="38"/>
  <c r="G43" i="49"/>
  <c r="GW14" i="38"/>
  <c r="EF13" i="38"/>
  <c r="E42" i="49"/>
  <c r="EH18" i="38"/>
  <c r="G176" i="49"/>
  <c r="K177" i="49"/>
  <c r="F65" i="49"/>
  <c r="N79" i="49"/>
  <c r="BK12" i="38"/>
  <c r="F108" i="49"/>
  <c r="CZ17" i="38"/>
  <c r="K175" i="49"/>
  <c r="FH18" i="38"/>
  <c r="H228" i="49"/>
  <c r="E258" i="49"/>
  <c r="N107" i="49"/>
  <c r="EY13" i="38"/>
  <c r="K7" i="51"/>
  <c r="FI15" i="38"/>
  <c r="L321" i="49"/>
  <c r="H107" i="49"/>
  <c r="K4" i="51"/>
  <c r="AR19" i="38"/>
  <c r="M243" i="49" s="1"/>
  <c r="G293" i="49"/>
  <c r="BZ12" i="38"/>
  <c r="FQ16" i="38"/>
  <c r="H224" i="49"/>
  <c r="FN13" i="38"/>
  <c r="J24" i="49"/>
  <c r="AE18" i="38"/>
  <c r="K37" i="49"/>
  <c r="H33" i="51"/>
  <c r="L243" i="49"/>
  <c r="K87" i="49"/>
  <c r="N87" i="49"/>
  <c r="M87" i="49"/>
  <c r="M165" i="49"/>
  <c r="L87" i="49"/>
  <c r="L165" i="49"/>
  <c r="K49" i="49"/>
  <c r="M49" i="49"/>
  <c r="N49" i="49"/>
  <c r="L126" i="49"/>
  <c r="N126" i="49"/>
  <c r="L49" i="49"/>
  <c r="L204" i="49"/>
  <c r="N243" i="49"/>
  <c r="K243" i="49"/>
  <c r="M204" i="49"/>
  <c r="N204" i="49"/>
  <c r="K204" i="49"/>
  <c r="M126" i="49"/>
  <c r="K126" i="49"/>
  <c r="N165" i="49"/>
  <c r="K165" i="49"/>
  <c r="G9" i="49" l="1"/>
  <c r="J9" i="49"/>
  <c r="G8" i="49"/>
  <c r="I8" i="49"/>
  <c r="G10" i="49"/>
  <c r="J10" i="49"/>
  <c r="I10" i="49"/>
  <c r="G11" i="49"/>
  <c r="J11" i="49"/>
  <c r="H10" i="49"/>
  <c r="H6" i="49"/>
  <c r="J8" i="49"/>
  <c r="H8" i="49"/>
  <c r="J6" i="49"/>
  <c r="I6" i="49"/>
  <c r="G6" i="49"/>
  <c r="H9" i="49"/>
  <c r="H7" i="49"/>
  <c r="I9" i="49"/>
  <c r="I7" i="49"/>
  <c r="J7" i="49"/>
  <c r="G7" i="49"/>
  <c r="H11" i="49"/>
  <c r="BZ5" i="38"/>
  <c r="BZ6" i="38"/>
  <c r="BZ7" i="38"/>
  <c r="I11" i="49"/>
  <c r="H13" i="49"/>
  <c r="BK7" i="38"/>
  <c r="BK5" i="38"/>
  <c r="BK6" i="38"/>
  <c r="FF7" i="38"/>
  <c r="FF6" i="38"/>
  <c r="FF5" i="38"/>
  <c r="L5" i="38"/>
  <c r="L7" i="38"/>
  <c r="L6" i="38"/>
  <c r="J121" i="49"/>
  <c r="EO5" i="38"/>
  <c r="EO7" i="38"/>
  <c r="EO6" i="38"/>
  <c r="I5" i="38"/>
  <c r="I6" i="38"/>
  <c r="I7" i="38"/>
  <c r="W6" i="38"/>
  <c r="W7" i="38"/>
  <c r="W5" i="38"/>
  <c r="BD6" i="38"/>
  <c r="BD5" i="38"/>
  <c r="BD7" i="38"/>
  <c r="EA7" i="38"/>
  <c r="EA6" i="38"/>
  <c r="EA5" i="38"/>
  <c r="GA7" i="38"/>
  <c r="GA5" i="38"/>
  <c r="GA6" i="38"/>
  <c r="N354" i="49"/>
  <c r="GB6" i="38"/>
  <c r="GB7" i="38"/>
  <c r="GB5" i="38"/>
  <c r="DA6" i="38"/>
  <c r="DA5" i="38"/>
  <c r="DA7" i="38"/>
  <c r="AO7" i="38"/>
  <c r="AO5" i="38"/>
  <c r="AO6" i="38"/>
  <c r="ED7" i="38"/>
  <c r="ED5" i="38"/>
  <c r="ED6" i="38"/>
  <c r="HK5" i="38"/>
  <c r="HK6" i="38"/>
  <c r="HK7" i="38"/>
  <c r="E4" i="51"/>
  <c r="P6" i="38"/>
  <c r="P5" i="38"/>
  <c r="P7" i="38"/>
  <c r="N316" i="49"/>
  <c r="N13" i="49" s="1"/>
  <c r="DR7" i="38"/>
  <c r="DR5" i="38"/>
  <c r="DR6" i="38"/>
  <c r="DN5" i="38"/>
  <c r="DN6" i="38"/>
  <c r="DN7" i="38"/>
  <c r="J13" i="49"/>
  <c r="BN7" i="38"/>
  <c r="BN5" i="38"/>
  <c r="BN6" i="38"/>
  <c r="CS5" i="38"/>
  <c r="CS7" i="38"/>
  <c r="CS6" i="38"/>
  <c r="G238" i="49"/>
  <c r="E199" i="49"/>
  <c r="HH6" i="38"/>
  <c r="HH5" i="38"/>
  <c r="HH7" i="38"/>
  <c r="HU6" i="38"/>
  <c r="HU7" i="38"/>
  <c r="HU5" i="38"/>
  <c r="EY5" i="38"/>
  <c r="EY6" i="38"/>
  <c r="EY7" i="38"/>
  <c r="GQ7" i="38"/>
  <c r="GQ6" i="38"/>
  <c r="GQ5" i="38"/>
  <c r="FJ6" i="38"/>
  <c r="FJ5" i="38"/>
  <c r="FJ7" i="38"/>
  <c r="ES7" i="38"/>
  <c r="ES5" i="38"/>
  <c r="ES6" i="38"/>
  <c r="N160" i="49"/>
  <c r="N9" i="49" s="1"/>
  <c r="AM7" i="38"/>
  <c r="AM5" i="38"/>
  <c r="AM6" i="38"/>
  <c r="BO6" i="38"/>
  <c r="BO5" i="38"/>
  <c r="BO7" i="38"/>
  <c r="H12" i="49"/>
  <c r="HR5" i="38"/>
  <c r="HR6" i="38"/>
  <c r="HR7" i="38"/>
  <c r="GU7" i="38"/>
  <c r="GU5" i="38"/>
  <c r="GU6" i="38"/>
  <c r="IK7" i="38"/>
  <c r="IK5" i="38"/>
  <c r="IK6" i="38"/>
  <c r="R7" i="38"/>
  <c r="R5" i="38"/>
  <c r="R6" i="38"/>
  <c r="G199" i="49"/>
  <c r="EI7" i="38"/>
  <c r="EI5" i="38"/>
  <c r="EI6" i="38"/>
  <c r="D121" i="49"/>
  <c r="J12" i="49"/>
  <c r="M82" i="49"/>
  <c r="M7" i="49" s="1"/>
  <c r="CA6" i="38"/>
  <c r="CA5" i="38"/>
  <c r="CA7" i="38"/>
  <c r="AK6" i="38"/>
  <c r="AK5" i="38"/>
  <c r="AK7" i="38"/>
  <c r="GE6" i="38"/>
  <c r="GE7" i="38"/>
  <c r="GE5" i="38"/>
  <c r="DK6" i="38"/>
  <c r="DK7" i="38"/>
  <c r="DK5" i="38"/>
  <c r="N199" i="49"/>
  <c r="N10" i="49" s="1"/>
  <c r="K5" i="38"/>
  <c r="K6" i="38"/>
  <c r="K7" i="38"/>
  <c r="M6" i="38"/>
  <c r="M7" i="38"/>
  <c r="M5" i="38"/>
  <c r="FA5" i="38"/>
  <c r="FA7" i="38"/>
  <c r="FA6" i="38"/>
  <c r="I238" i="49"/>
  <c r="GJ7" i="38"/>
  <c r="GJ5" i="38"/>
  <c r="GJ6" i="38"/>
  <c r="F82" i="49"/>
  <c r="O5" i="38"/>
  <c r="O6" i="38"/>
  <c r="O7" i="38"/>
  <c r="AB6" i="38"/>
  <c r="AB7" i="38"/>
  <c r="AB5" i="38"/>
  <c r="F199" i="49"/>
  <c r="HY5" i="38"/>
  <c r="HY6" i="38"/>
  <c r="HY7" i="38"/>
  <c r="CW7" i="38"/>
  <c r="CW6" i="38"/>
  <c r="CW5" i="38"/>
  <c r="J5" i="38"/>
  <c r="J6" i="38"/>
  <c r="J7" i="38"/>
  <c r="BT6" i="38"/>
  <c r="BT5" i="38"/>
  <c r="BT7" i="38"/>
  <c r="FB7" i="38"/>
  <c r="FB6" i="38"/>
  <c r="FB5" i="38"/>
  <c r="D44" i="49"/>
  <c r="EV7" i="38"/>
  <c r="EV6" i="38"/>
  <c r="EV5" i="38"/>
  <c r="E316" i="49"/>
  <c r="CB5" i="38"/>
  <c r="CB6" i="38"/>
  <c r="CB7" i="38"/>
  <c r="FM6" i="38"/>
  <c r="FM7" i="38"/>
  <c r="FM5" i="38"/>
  <c r="J238" i="49"/>
  <c r="X6" i="38"/>
  <c r="X7" i="38"/>
  <c r="X5" i="38"/>
  <c r="G12" i="49"/>
  <c r="EM7" i="38"/>
  <c r="EM6" i="38"/>
  <c r="EM5" i="38"/>
  <c r="EQ7" i="38"/>
  <c r="EQ6" i="38"/>
  <c r="EQ5" i="38"/>
  <c r="DC5" i="38"/>
  <c r="DC7" i="38"/>
  <c r="DC6" i="38"/>
  <c r="FS7" i="38"/>
  <c r="FS5" i="38"/>
  <c r="FS6" i="38"/>
  <c r="E121" i="49"/>
  <c r="IQ7" i="38"/>
  <c r="IQ5" i="38"/>
  <c r="IQ6" i="38"/>
  <c r="CX6" i="38"/>
  <c r="CX7" i="38"/>
  <c r="CX5" i="38"/>
  <c r="M121" i="49"/>
  <c r="M8" i="49" s="1"/>
  <c r="G278" i="49"/>
  <c r="GX7" i="38"/>
  <c r="GX6" i="38"/>
  <c r="GX5" i="38"/>
  <c r="H160" i="49"/>
  <c r="BM6" i="38"/>
  <c r="BM7" i="38"/>
  <c r="BM5" i="38"/>
  <c r="BP5" i="38"/>
  <c r="BP6" i="38"/>
  <c r="BP7" i="38"/>
  <c r="N7" i="38"/>
  <c r="N6" i="38"/>
  <c r="N5" i="38"/>
  <c r="E5" i="51"/>
  <c r="AW6" i="38"/>
  <c r="AW7" i="38"/>
  <c r="AW5" i="38"/>
  <c r="HC7" i="38"/>
  <c r="HC5" i="38"/>
  <c r="HC6" i="38"/>
  <c r="G40" i="51"/>
  <c r="C4" i="51" s="1"/>
  <c r="CC5" i="38"/>
  <c r="CC6" i="38"/>
  <c r="CC7" i="38"/>
  <c r="L160" i="49"/>
  <c r="L9" i="49" s="1"/>
  <c r="FP6" i="38"/>
  <c r="FP5" i="38"/>
  <c r="FP7" i="38"/>
  <c r="IN7" i="38"/>
  <c r="IN5" i="38"/>
  <c r="IN6" i="38"/>
  <c r="I278" i="49"/>
  <c r="BS7" i="38"/>
  <c r="BS5" i="38"/>
  <c r="BS6" i="38"/>
  <c r="N121" i="49"/>
  <c r="N8" i="49" s="1"/>
  <c r="CK6" i="38"/>
  <c r="CK5" i="38"/>
  <c r="CK7" i="38"/>
  <c r="F238" i="49"/>
  <c r="J354" i="49"/>
  <c r="DM6" i="38"/>
  <c r="DM7" i="38"/>
  <c r="DM5" i="38"/>
  <c r="L199" i="49"/>
  <c r="L10" i="49" s="1"/>
  <c r="M354" i="49"/>
  <c r="GN6" i="38"/>
  <c r="GN7" i="38"/>
  <c r="GN5" i="38"/>
  <c r="FG6" i="38"/>
  <c r="FG5" i="38"/>
  <c r="FG7" i="38"/>
  <c r="GF7" i="38"/>
  <c r="GF6" i="38"/>
  <c r="GF5" i="38"/>
  <c r="I12" i="49"/>
  <c r="J44" i="49"/>
  <c r="E44" i="49"/>
  <c r="EK7" i="38"/>
  <c r="EK5" i="38"/>
  <c r="EK6" i="38"/>
  <c r="F121" i="49"/>
  <c r="GW7" i="38"/>
  <c r="GW6" i="38"/>
  <c r="GW5" i="38"/>
  <c r="G5" i="38"/>
  <c r="G6" i="38"/>
  <c r="G7" i="38"/>
  <c r="K354" i="49"/>
  <c r="I82" i="49"/>
  <c r="IL7" i="38"/>
  <c r="IL5" i="38"/>
  <c r="IL6" i="38"/>
  <c r="M160" i="49"/>
  <c r="M9" i="49" s="1"/>
  <c r="M199" i="49"/>
  <c r="M10" i="49" s="1"/>
  <c r="IC6" i="38"/>
  <c r="IC5" i="38"/>
  <c r="IC7" i="38"/>
  <c r="L121" i="49"/>
  <c r="L8" i="49" s="1"/>
  <c r="E160" i="49"/>
  <c r="AQ5" i="38"/>
  <c r="AQ7" i="38"/>
  <c r="AQ6" i="38"/>
  <c r="IG6" i="38"/>
  <c r="IG7" i="38"/>
  <c r="IG5" i="38"/>
  <c r="BF5" i="38"/>
  <c r="BF6" i="38"/>
  <c r="BF7" i="38"/>
  <c r="HB5" i="38"/>
  <c r="HB6" i="38"/>
  <c r="HB7" i="38"/>
  <c r="FC6" i="38"/>
  <c r="FC5" i="38"/>
  <c r="FC7" i="38"/>
  <c r="HM5" i="38"/>
  <c r="HM6" i="38"/>
  <c r="HM7" i="38"/>
  <c r="IF7" i="38"/>
  <c r="IF6" i="38"/>
  <c r="IF5" i="38"/>
  <c r="G82" i="49"/>
  <c r="GI7" i="38"/>
  <c r="GI5" i="38"/>
  <c r="GI6" i="38"/>
  <c r="CM7" i="38"/>
  <c r="CM5" i="38"/>
  <c r="CM6" i="38"/>
  <c r="DO7" i="38"/>
  <c r="DO6" i="38"/>
  <c r="DO5" i="38"/>
  <c r="FD5" i="38"/>
  <c r="FD7" i="38"/>
  <c r="FD6" i="38"/>
  <c r="EW5" i="38"/>
  <c r="EW6" i="38"/>
  <c r="EW7" i="38"/>
  <c r="N44" i="49"/>
  <c r="N6" i="49" s="1"/>
  <c r="ID6" i="38"/>
  <c r="ID5" i="38"/>
  <c r="ID7" i="38"/>
  <c r="I354" i="49"/>
  <c r="G46" i="47"/>
  <c r="I199" i="49"/>
  <c r="M278" i="49"/>
  <c r="M12" i="49" s="1"/>
  <c r="AL5" i="38"/>
  <c r="AL6" i="38"/>
  <c r="AL7" i="38"/>
  <c r="II6" i="38"/>
  <c r="II5" i="38"/>
  <c r="II7" i="38"/>
  <c r="FL7" i="38"/>
  <c r="FL6" i="38"/>
  <c r="FL5" i="38"/>
  <c r="K82" i="49"/>
  <c r="K7" i="49" s="1"/>
  <c r="FH5" i="38"/>
  <c r="FH6" i="38"/>
  <c r="FH7" i="38"/>
  <c r="H316" i="49"/>
  <c r="BJ6" i="38"/>
  <c r="BJ7" i="38"/>
  <c r="BJ5" i="38"/>
  <c r="D354" i="49"/>
  <c r="K316" i="49"/>
  <c r="K13" i="49" s="1"/>
  <c r="HD6" i="38"/>
  <c r="HD7" i="38"/>
  <c r="HD5" i="38"/>
  <c r="M316" i="49"/>
  <c r="M13" i="49" s="1"/>
  <c r="GG7" i="38"/>
  <c r="GG5" i="38"/>
  <c r="GG6" i="38"/>
  <c r="EF7" i="38"/>
  <c r="EF5" i="38"/>
  <c r="EF6" i="38"/>
  <c r="L316" i="49"/>
  <c r="L13" i="49" s="1"/>
  <c r="E278" i="49"/>
  <c r="CN7" i="38"/>
  <c r="CN5" i="38"/>
  <c r="CN6" i="38"/>
  <c r="DW6" i="38"/>
  <c r="DW7" i="38"/>
  <c r="DW5" i="38"/>
  <c r="GC7" i="38"/>
  <c r="GC5" i="38"/>
  <c r="GC6" i="38"/>
  <c r="F160" i="49"/>
  <c r="BE6" i="38"/>
  <c r="BE5" i="38"/>
  <c r="BE7" i="38"/>
  <c r="HN7" i="38"/>
  <c r="HN6" i="38"/>
  <c r="HN5" i="38"/>
  <c r="T5" i="38"/>
  <c r="T6" i="38"/>
  <c r="T7" i="38"/>
  <c r="F278" i="49"/>
  <c r="HG7" i="38"/>
  <c r="HG5" i="38"/>
  <c r="HG6" i="38"/>
  <c r="FU6" i="38"/>
  <c r="FU7" i="38"/>
  <c r="FU5" i="38"/>
  <c r="EZ7" i="38"/>
  <c r="EZ5" i="38"/>
  <c r="EZ6" i="38"/>
  <c r="FW6" i="38"/>
  <c r="FW7" i="38"/>
  <c r="FW5" i="38"/>
  <c r="HJ7" i="38"/>
  <c r="HJ6" i="38"/>
  <c r="HJ5" i="38"/>
  <c r="G13" i="49"/>
  <c r="AE7" i="38"/>
  <c r="AE5" i="38"/>
  <c r="AE6" i="38"/>
  <c r="DD6" i="38"/>
  <c r="DD5" i="38"/>
  <c r="DD7" i="38"/>
  <c r="Z5" i="38"/>
  <c r="Z6" i="38"/>
  <c r="Z7" i="38"/>
  <c r="DT7" i="38"/>
  <c r="DT6" i="38"/>
  <c r="DT5" i="38"/>
  <c r="GP7" i="38"/>
  <c r="GP5" i="38"/>
  <c r="GP6" i="38"/>
  <c r="Y5" i="38"/>
  <c r="Y6" i="38"/>
  <c r="Y7" i="38"/>
  <c r="DF7" i="38"/>
  <c r="DF6" i="38"/>
  <c r="DF5" i="38"/>
  <c r="BA5" i="38"/>
  <c r="BA6" i="38"/>
  <c r="BA7" i="38"/>
  <c r="G121" i="49"/>
  <c r="D199" i="49"/>
  <c r="AP6" i="38"/>
  <c r="AP7" i="38"/>
  <c r="AP5" i="38"/>
  <c r="EN5" i="38"/>
  <c r="EN6" i="38"/>
  <c r="EN7" i="38"/>
  <c r="I13" i="49"/>
  <c r="CU5" i="38"/>
  <c r="CU6" i="38"/>
  <c r="CU7" i="38"/>
  <c r="FR5" i="38"/>
  <c r="FR6" i="38"/>
  <c r="FR7" i="38"/>
  <c r="IJ5" i="38"/>
  <c r="IJ6" i="38"/>
  <c r="IJ7" i="38"/>
  <c r="J160" i="49"/>
  <c r="L278" i="49"/>
  <c r="L12" i="49" s="1"/>
  <c r="GM5" i="38"/>
  <c r="GM7" i="38"/>
  <c r="GM6" i="38"/>
  <c r="L238" i="49"/>
  <c r="L11" i="49" s="1"/>
  <c r="K199" i="49"/>
  <c r="K10" i="49" s="1"/>
  <c r="GS5" i="38"/>
  <c r="GS6" i="38"/>
  <c r="GS7" i="38"/>
  <c r="IP6" i="38"/>
  <c r="IP7" i="38"/>
  <c r="IP5" i="38"/>
  <c r="GT7" i="38"/>
  <c r="GT5" i="38"/>
  <c r="GT6" i="38"/>
  <c r="IO7" i="38"/>
  <c r="IO6" i="38"/>
  <c r="IO5" i="38"/>
  <c r="CE5" i="38"/>
  <c r="CE6" i="38"/>
  <c r="CE7" i="38"/>
  <c r="CO6" i="38"/>
  <c r="CO5" i="38"/>
  <c r="CO7" i="38"/>
  <c r="GV7" i="38"/>
  <c r="GV6" i="38"/>
  <c r="GV5" i="38"/>
  <c r="H278" i="49"/>
  <c r="ER7" i="38"/>
  <c r="ER5" i="38"/>
  <c r="ER6" i="38"/>
  <c r="L44" i="49"/>
  <c r="L6" i="49" s="1"/>
  <c r="BG6" i="38"/>
  <c r="BG7" i="38"/>
  <c r="BG5" i="38"/>
  <c r="GD6" i="38"/>
  <c r="GD5" i="38"/>
  <c r="GD7" i="38"/>
  <c r="AR7" i="38"/>
  <c r="AR5" i="38"/>
  <c r="AR6" i="38"/>
  <c r="BW7" i="38"/>
  <c r="BW5" i="38"/>
  <c r="BW6" i="38"/>
  <c r="FV7" i="38"/>
  <c r="FV6" i="38"/>
  <c r="FV5" i="38"/>
  <c r="GO6" i="38"/>
  <c r="GO7" i="38"/>
  <c r="GO5" i="38"/>
  <c r="BC6" i="38"/>
  <c r="BC7" i="38"/>
  <c r="BC5" i="38"/>
  <c r="G316" i="49"/>
  <c r="G44" i="49"/>
  <c r="FZ7" i="38"/>
  <c r="FZ6" i="38"/>
  <c r="FZ5" i="38"/>
  <c r="CI6" i="38"/>
  <c r="CI5" i="38"/>
  <c r="CI7" i="38"/>
  <c r="EJ6" i="38"/>
  <c r="EJ5" i="38"/>
  <c r="EJ7" i="38"/>
  <c r="EU5" i="38"/>
  <c r="EU6" i="38"/>
  <c r="EU7" i="38"/>
  <c r="DV6" i="38"/>
  <c r="DV7" i="38"/>
  <c r="DV5" i="38"/>
  <c r="H199" i="49"/>
  <c r="CG5" i="38"/>
  <c r="CG6" i="38"/>
  <c r="CG7" i="38"/>
  <c r="N238" i="49"/>
  <c r="N11" i="49" s="1"/>
  <c r="K121" i="49"/>
  <c r="K8" i="49" s="1"/>
  <c r="HX5" i="38"/>
  <c r="HX6" i="38"/>
  <c r="HX7" i="38"/>
  <c r="FT5" i="38"/>
  <c r="FT6" i="38"/>
  <c r="FT7" i="38"/>
  <c r="J82" i="49"/>
  <c r="K44" i="49"/>
  <c r="K6" i="49" s="1"/>
  <c r="AS6" i="38"/>
  <c r="AS5" i="38"/>
  <c r="AS7" i="38"/>
  <c r="Q5" i="38"/>
  <c r="Q7" i="38"/>
  <c r="Q6" i="38"/>
  <c r="D316" i="49"/>
  <c r="F354" i="49"/>
  <c r="K238" i="49"/>
  <c r="K11" i="49" s="1"/>
  <c r="K160" i="49"/>
  <c r="K9" i="49" s="1"/>
  <c r="CV7" i="38"/>
  <c r="CV6" i="38"/>
  <c r="CV5" i="38"/>
  <c r="CL6" i="38"/>
  <c r="CL5" i="38"/>
  <c r="CL7" i="38"/>
  <c r="DZ6" i="38"/>
  <c r="DZ5" i="38"/>
  <c r="DZ7" i="38"/>
  <c r="CY6" i="38"/>
  <c r="CY5" i="38"/>
  <c r="CY7" i="38"/>
  <c r="J316" i="49"/>
  <c r="GZ7" i="38"/>
  <c r="GZ5" i="38"/>
  <c r="GZ6" i="38"/>
  <c r="EC6" i="38"/>
  <c r="EC7" i="38"/>
  <c r="EC5" i="38"/>
  <c r="I44" i="49"/>
  <c r="DU7" i="38"/>
  <c r="DU6" i="38"/>
  <c r="DU5" i="38"/>
  <c r="EX5" i="38"/>
  <c r="EX6" i="38"/>
  <c r="EX7" i="38"/>
  <c r="DI5" i="38"/>
  <c r="DI7" i="38"/>
  <c r="DI6" i="38"/>
  <c r="AI6" i="38"/>
  <c r="AI7" i="38"/>
  <c r="AI5" i="38"/>
  <c r="AC6" i="38"/>
  <c r="AC5" i="38"/>
  <c r="AC7" i="38"/>
  <c r="GR7" i="38"/>
  <c r="GR5" i="38"/>
  <c r="GR6" i="38"/>
  <c r="AY7" i="38"/>
  <c r="AY5" i="38"/>
  <c r="AY6" i="38"/>
  <c r="J278" i="49"/>
  <c r="FO5" i="38"/>
  <c r="FO7" i="38"/>
  <c r="FO6" i="38"/>
  <c r="GY6" i="38"/>
  <c r="GY7" i="38"/>
  <c r="GY5" i="38"/>
  <c r="F44" i="49"/>
  <c r="EP7" i="38"/>
  <c r="EP6" i="38"/>
  <c r="EP5" i="38"/>
  <c r="HF5" i="38"/>
  <c r="HF6" i="38"/>
  <c r="HF7" i="38"/>
  <c r="CH7" i="38"/>
  <c r="CH6" i="38"/>
  <c r="CH5" i="38"/>
  <c r="U6" i="38"/>
  <c r="U7" i="38"/>
  <c r="U5" i="38"/>
  <c r="HO6" i="38"/>
  <c r="HO7" i="38"/>
  <c r="HO5" i="38"/>
  <c r="L354" i="49"/>
  <c r="D82" i="49"/>
  <c r="D278" i="49"/>
  <c r="IM7" i="38"/>
  <c r="IM5" i="38"/>
  <c r="IM6" i="38"/>
  <c r="FN6" i="38"/>
  <c r="FN7" i="38"/>
  <c r="FN5" i="38"/>
  <c r="HZ6" i="38"/>
  <c r="HZ5" i="38"/>
  <c r="HZ7" i="38"/>
  <c r="BR6" i="38"/>
  <c r="BR5" i="38"/>
  <c r="BR7" i="38"/>
  <c r="FX7" i="38"/>
  <c r="FX6" i="38"/>
  <c r="FX5" i="38"/>
  <c r="HQ7" i="38"/>
  <c r="HQ6" i="38"/>
  <c r="HQ5" i="38"/>
  <c r="BU7" i="38"/>
  <c r="BU5" i="38"/>
  <c r="BU6" i="38"/>
  <c r="EE7" i="38"/>
  <c r="EE5" i="38"/>
  <c r="EE6" i="38"/>
  <c r="BX5" i="38"/>
  <c r="BX7" i="38"/>
  <c r="BX6" i="38"/>
  <c r="EG6" i="38"/>
  <c r="EG7" i="38"/>
  <c r="EG5" i="38"/>
  <c r="DE6" i="38"/>
  <c r="DE5" i="38"/>
  <c r="DE7" i="38"/>
  <c r="CF6" i="38"/>
  <c r="CF5" i="38"/>
  <c r="CF7" i="38"/>
  <c r="AA5" i="38"/>
  <c r="AA7" i="38"/>
  <c r="AA6" i="38"/>
  <c r="DB7" i="38"/>
  <c r="DB5" i="38"/>
  <c r="DB6" i="38"/>
  <c r="DH5" i="38"/>
  <c r="DH7" i="38"/>
  <c r="DH6" i="38"/>
  <c r="H121" i="49"/>
  <c r="AG7" i="38"/>
  <c r="AG5" i="38"/>
  <c r="AG6" i="38"/>
  <c r="HI7" i="38"/>
  <c r="HI6" i="38"/>
  <c r="HI5" i="38"/>
  <c r="CR7" i="38"/>
  <c r="CR6" i="38"/>
  <c r="CR5" i="38"/>
  <c r="FE7" i="38"/>
  <c r="FE6" i="38"/>
  <c r="FE5" i="38"/>
  <c r="FY7" i="38"/>
  <c r="FY5" i="38"/>
  <c r="FY6" i="38"/>
  <c r="CD7" i="38"/>
  <c r="CD6" i="38"/>
  <c r="CD5" i="38"/>
  <c r="M238" i="49"/>
  <c r="M11" i="49" s="1"/>
  <c r="H40" i="51"/>
  <c r="C5" i="51" s="1"/>
  <c r="BY5" i="38"/>
  <c r="BY7" i="38"/>
  <c r="BY6" i="38"/>
  <c r="AT6" i="38"/>
  <c r="AT7" i="38"/>
  <c r="AT5" i="38"/>
  <c r="IB7" i="38"/>
  <c r="IB6" i="38"/>
  <c r="IB5" i="38"/>
  <c r="HT5" i="38"/>
  <c r="HT7" i="38"/>
  <c r="HT6" i="38"/>
  <c r="BH6" i="38"/>
  <c r="BH5" i="38"/>
  <c r="BH7" i="38"/>
  <c r="E7" i="51"/>
  <c r="E238" i="49"/>
  <c r="AD6" i="38"/>
  <c r="AD5" i="38"/>
  <c r="AD7" i="38"/>
  <c r="AU6" i="38"/>
  <c r="AU5" i="38"/>
  <c r="AU7" i="38"/>
  <c r="HV6" i="38"/>
  <c r="HV7" i="38"/>
  <c r="HV5" i="38"/>
  <c r="V6" i="38"/>
  <c r="V7" i="38"/>
  <c r="V5" i="38"/>
  <c r="AF6" i="38"/>
  <c r="AF5" i="38"/>
  <c r="AF7" i="38"/>
  <c r="IH7" i="38"/>
  <c r="IH5" i="38"/>
  <c r="IH6" i="38"/>
  <c r="AX6" i="38"/>
  <c r="AX5" i="38"/>
  <c r="AX7" i="38"/>
  <c r="IA7" i="38"/>
  <c r="IA6" i="38"/>
  <c r="IA5" i="38"/>
  <c r="I121" i="49"/>
  <c r="G354" i="49"/>
  <c r="DQ5" i="38"/>
  <c r="DQ6" i="38"/>
  <c r="DQ7" i="38"/>
  <c r="BI5" i="38"/>
  <c r="BI6" i="38"/>
  <c r="BI7" i="38"/>
  <c r="FQ5" i="38"/>
  <c r="FQ6" i="38"/>
  <c r="FQ7" i="38"/>
  <c r="EH6" i="38"/>
  <c r="EH5" i="38"/>
  <c r="EH7" i="38"/>
  <c r="AH5" i="38"/>
  <c r="AH7" i="38"/>
  <c r="AH6" i="38"/>
  <c r="H82" i="49"/>
  <c r="DG7" i="38"/>
  <c r="DG6" i="38"/>
  <c r="DG5" i="38"/>
  <c r="CT7" i="38"/>
  <c r="CT6" i="38"/>
  <c r="CT5" i="38"/>
  <c r="DS7" i="38"/>
  <c r="DS5" i="38"/>
  <c r="DS6" i="38"/>
  <c r="AN6" i="38"/>
  <c r="AN5" i="38"/>
  <c r="AN7" i="38"/>
  <c r="AJ6" i="38"/>
  <c r="AJ5" i="38"/>
  <c r="AJ7" i="38"/>
  <c r="L82" i="49"/>
  <c r="L7" i="49" s="1"/>
  <c r="HA6" i="38"/>
  <c r="HA7" i="38"/>
  <c r="HA5" i="38"/>
  <c r="N278" i="49"/>
  <c r="N12" i="49" s="1"/>
  <c r="HP6" i="38"/>
  <c r="HP5" i="38"/>
  <c r="HP7" i="38"/>
  <c r="CJ5" i="38"/>
  <c r="CJ7" i="38"/>
  <c r="CJ6" i="38"/>
  <c r="K278" i="49"/>
  <c r="K12" i="49" s="1"/>
  <c r="FK6" i="38"/>
  <c r="FK7" i="38"/>
  <c r="FK5" i="38"/>
  <c r="I160" i="49"/>
  <c r="BL7" i="38"/>
  <c r="BL5" i="38"/>
  <c r="BL6" i="38"/>
  <c r="BB7" i="38"/>
  <c r="BB5" i="38"/>
  <c r="BB6" i="38"/>
  <c r="GH5" i="38"/>
  <c r="GH7" i="38"/>
  <c r="GH6" i="38"/>
  <c r="H354" i="49"/>
  <c r="FI7" i="38"/>
  <c r="FI6" i="38"/>
  <c r="FI5" i="38"/>
  <c r="AZ5" i="38"/>
  <c r="AZ6" i="38"/>
  <c r="AZ7" i="38"/>
  <c r="HS7" i="38"/>
  <c r="HS5" i="38"/>
  <c r="HS6" i="38"/>
  <c r="CZ5" i="38"/>
  <c r="CZ6" i="38"/>
  <c r="CZ7" i="38"/>
  <c r="E354" i="49"/>
  <c r="DJ7" i="38"/>
  <c r="DJ6" i="38"/>
  <c r="DJ5" i="38"/>
  <c r="BQ6" i="38"/>
  <c r="BQ7" i="38"/>
  <c r="BQ5" i="38"/>
  <c r="H238" i="49"/>
  <c r="H44" i="49"/>
  <c r="EB7" i="38"/>
  <c r="EB6" i="38"/>
  <c r="EB5" i="38"/>
  <c r="IE7" i="38"/>
  <c r="IE6" i="38"/>
  <c r="IE5" i="38"/>
  <c r="E82" i="49"/>
  <c r="DX7" i="38"/>
  <c r="DX6" i="38"/>
  <c r="DX5" i="38"/>
  <c r="ET7" i="38"/>
  <c r="ET6" i="38"/>
  <c r="ET5" i="38"/>
  <c r="EL5" i="38"/>
  <c r="EL7" i="38"/>
  <c r="EL6" i="38"/>
  <c r="BV5" i="38"/>
  <c r="BV7" i="38"/>
  <c r="BV6" i="38"/>
  <c r="D238" i="49"/>
  <c r="CQ7" i="38"/>
  <c r="CQ5" i="38"/>
  <c r="CQ6" i="38"/>
  <c r="G160" i="49"/>
  <c r="DP7" i="38"/>
  <c r="DP6" i="38"/>
  <c r="DP5" i="38"/>
  <c r="D160" i="49"/>
  <c r="M44" i="49"/>
  <c r="M6" i="49" s="1"/>
  <c r="GK7" i="38"/>
  <c r="GK6" i="38"/>
  <c r="GK5" i="38"/>
  <c r="CP7" i="38"/>
  <c r="CP5" i="38"/>
  <c r="CP6" i="38"/>
  <c r="H6" i="38"/>
  <c r="H7" i="38"/>
  <c r="H5" i="38"/>
  <c r="J199" i="49"/>
  <c r="F316" i="49"/>
  <c r="HW6" i="38"/>
  <c r="HW7" i="38"/>
  <c r="HW5" i="38"/>
  <c r="DL6" i="38"/>
  <c r="DL7" i="38"/>
  <c r="DL5" i="38"/>
  <c r="DY7" i="38"/>
  <c r="DY5" i="38"/>
  <c r="DY6" i="38"/>
  <c r="S6" i="38"/>
  <c r="S5" i="38"/>
  <c r="S7" i="38"/>
  <c r="AV7" i="38"/>
  <c r="AV5" i="38"/>
  <c r="AV6" i="38"/>
  <c r="HE7" i="38"/>
  <c r="HE6" i="38"/>
  <c r="HE5" i="38"/>
  <c r="HL6" i="38"/>
  <c r="HL7" i="38"/>
  <c r="HL5" i="38"/>
  <c r="GL6" i="38"/>
  <c r="GL5" i="38"/>
  <c r="GL7" i="38"/>
  <c r="N82" i="49"/>
  <c r="N7" i="49" s="1"/>
  <c r="I316" i="49"/>
  <c r="EM11" i="38"/>
  <c r="CK11" i="38"/>
  <c r="DL11" i="38"/>
  <c r="GY11" i="38"/>
  <c r="DN11" i="38"/>
  <c r="CH11" i="38"/>
  <c r="AN11" i="38"/>
  <c r="BT11" i="38"/>
  <c r="EI11" i="38"/>
  <c r="BB11" i="38"/>
  <c r="DY11" i="38"/>
  <c r="DH11" i="38"/>
  <c r="FY11" i="38"/>
  <c r="HN11" i="38"/>
  <c r="EU11" i="38"/>
  <c r="FZ11" i="38"/>
  <c r="AZ11" i="38"/>
  <c r="M11" i="38"/>
  <c r="FL11" i="38"/>
  <c r="GB11" i="38"/>
  <c r="GF11" i="38"/>
  <c r="HY11" i="38"/>
  <c r="AA11" i="38"/>
  <c r="GI11" i="38"/>
  <c r="G11" i="38"/>
  <c r="CS11" i="38"/>
  <c r="CV11" i="38"/>
  <c r="EE11" i="38"/>
  <c r="BW11" i="38"/>
  <c r="IC11" i="38"/>
  <c r="FE11" i="38"/>
  <c r="H19" i="20"/>
  <c r="H29" i="20"/>
  <c r="H18" i="20"/>
  <c r="E25" i="20"/>
  <c r="H25" i="20"/>
  <c r="H21" i="20"/>
  <c r="H5" i="20"/>
  <c r="K31" i="20"/>
  <c r="N25" i="20"/>
  <c r="N22" i="20"/>
  <c r="N23" i="20"/>
  <c r="K15" i="20"/>
  <c r="N29" i="20"/>
  <c r="N6" i="20"/>
  <c r="K17" i="20"/>
  <c r="EZ11" i="38"/>
  <c r="HR11" i="38"/>
  <c r="DK11" i="38"/>
  <c r="ER11" i="38"/>
  <c r="FO11" i="38"/>
  <c r="FN11" i="38"/>
  <c r="HC11" i="38"/>
  <c r="BJ11" i="38"/>
  <c r="FM11" i="38"/>
  <c r="EH11" i="38"/>
  <c r="IG11" i="38"/>
  <c r="DO11" i="38"/>
  <c r="AV11" i="38"/>
  <c r="Z11" i="38"/>
  <c r="HV11" i="38"/>
  <c r="BD11" i="38"/>
  <c r="BX11" i="38"/>
  <c r="FB11" i="38"/>
  <c r="O11" i="38"/>
  <c r="AW11" i="38"/>
  <c r="FT11" i="38"/>
  <c r="FR11" i="38"/>
  <c r="II11" i="38"/>
  <c r="FP11" i="38"/>
  <c r="HM11" i="38"/>
  <c r="AU11" i="38"/>
  <c r="AF11" i="38"/>
  <c r="IE11" i="38"/>
  <c r="GQ11" i="38"/>
  <c r="X11" i="38"/>
  <c r="AO11" i="38"/>
  <c r="E26" i="20"/>
  <c r="E32" i="20"/>
  <c r="H12" i="20"/>
  <c r="E29" i="20"/>
  <c r="E28" i="20"/>
  <c r="E8" i="20"/>
  <c r="H32" i="20"/>
  <c r="N11" i="20"/>
  <c r="K19" i="20"/>
  <c r="K11" i="20"/>
  <c r="K30" i="20"/>
  <c r="K29" i="20"/>
  <c r="N7" i="20"/>
  <c r="N18" i="20"/>
  <c r="K28" i="20"/>
  <c r="K24" i="20"/>
  <c r="H13" i="20"/>
  <c r="N19" i="20"/>
  <c r="EV11" i="38"/>
  <c r="DG11" i="38"/>
  <c r="CO11" i="38"/>
  <c r="GT11" i="38"/>
  <c r="GM11" i="38"/>
  <c r="FW11" i="38"/>
  <c r="GN11" i="38"/>
  <c r="GO11" i="38"/>
  <c r="HO11" i="38"/>
  <c r="CG11" i="38"/>
  <c r="BP11" i="38"/>
  <c r="HX11" i="38"/>
  <c r="DE11" i="38"/>
  <c r="HF11" i="38"/>
  <c r="AS11" i="38"/>
  <c r="AK11" i="38"/>
  <c r="FU11" i="38"/>
  <c r="BL11" i="38"/>
  <c r="BC11" i="38"/>
  <c r="GP11" i="38"/>
  <c r="ED11" i="38"/>
  <c r="T11" i="38"/>
  <c r="GR11" i="38"/>
  <c r="AC11" i="38"/>
  <c r="CY11" i="38"/>
  <c r="CT11" i="38"/>
  <c r="GJ11" i="38"/>
  <c r="HA11" i="38"/>
  <c r="AI11" i="38"/>
  <c r="HH11" i="38"/>
  <c r="H17" i="20"/>
  <c r="H6" i="20"/>
  <c r="H20" i="20"/>
  <c r="E11" i="20"/>
  <c r="H22" i="20"/>
  <c r="E6" i="20"/>
  <c r="E23" i="20"/>
  <c r="N32" i="20"/>
  <c r="N16" i="20"/>
  <c r="K25" i="20"/>
  <c r="N26" i="20"/>
  <c r="N30" i="20"/>
  <c r="K26" i="20"/>
  <c r="K6" i="20"/>
  <c r="K22" i="20"/>
  <c r="H15" i="20"/>
  <c r="E21" i="20"/>
  <c r="K8" i="20"/>
  <c r="DR11" i="38"/>
  <c r="EJ11" i="38"/>
  <c r="CB11" i="38"/>
  <c r="Y11" i="38"/>
  <c r="BR11" i="38"/>
  <c r="ET11" i="38"/>
  <c r="HQ11" i="38"/>
  <c r="AJ11" i="38"/>
  <c r="CF11" i="38"/>
  <c r="K11" i="38"/>
  <c r="ID11" i="38"/>
  <c r="EP11" i="38"/>
  <c r="DV11" i="38"/>
  <c r="EK11" i="38"/>
  <c r="V11" i="38"/>
  <c r="EG11" i="38"/>
  <c r="GU11" i="38"/>
  <c r="AH11" i="38"/>
  <c r="IM11" i="38"/>
  <c r="GK11" i="38"/>
  <c r="HU11" i="38"/>
  <c r="Q11" i="38"/>
  <c r="AY11" i="38"/>
  <c r="HW11" i="38"/>
  <c r="IL11" i="38"/>
  <c r="CE11" i="38"/>
  <c r="GZ11" i="38"/>
  <c r="HT11" i="38"/>
  <c r="BO11" i="38"/>
  <c r="GE11" i="38"/>
  <c r="H24" i="20"/>
  <c r="E12" i="20"/>
  <c r="H16" i="20"/>
  <c r="E30" i="20"/>
  <c r="H23" i="20"/>
  <c r="H9" i="20"/>
  <c r="H28" i="20"/>
  <c r="N31" i="20"/>
  <c r="K20" i="20"/>
  <c r="E20" i="20"/>
  <c r="N9" i="20"/>
  <c r="EY11" i="38"/>
  <c r="DQ11" i="38"/>
  <c r="FI11" i="38"/>
  <c r="AD11" i="38"/>
  <c r="HP11" i="38"/>
  <c r="EF11" i="38"/>
  <c r="BE11" i="38"/>
  <c r="IJ11" i="38"/>
  <c r="AX11" i="38"/>
  <c r="GS11" i="38"/>
  <c r="BF11" i="38"/>
  <c r="AE11" i="38"/>
  <c r="HZ11" i="38"/>
  <c r="FS11" i="38"/>
  <c r="CX11" i="38"/>
  <c r="HD11" i="38"/>
  <c r="GX11" i="38"/>
  <c r="AR11" i="38"/>
  <c r="DS11" i="38"/>
  <c r="EQ11" i="38"/>
  <c r="EO11" i="38"/>
  <c r="BA11" i="38"/>
  <c r="DZ11" i="38"/>
  <c r="CR11" i="38"/>
  <c r="AB11" i="38"/>
  <c r="I11" i="38"/>
  <c r="DP11" i="38"/>
  <c r="DX11" i="38"/>
  <c r="CM11" i="38"/>
  <c r="AM11" i="38"/>
  <c r="E24" i="20"/>
  <c r="E17" i="20"/>
  <c r="H8" i="20"/>
  <c r="E16" i="20"/>
  <c r="H31" i="20"/>
  <c r="H30" i="20"/>
  <c r="H11" i="20"/>
  <c r="N8" i="20"/>
  <c r="K10" i="20"/>
  <c r="K32" i="20"/>
  <c r="K13" i="20"/>
  <c r="K7" i="20"/>
  <c r="K14" i="20"/>
  <c r="N21" i="20"/>
  <c r="K5" i="20"/>
  <c r="N13" i="20"/>
  <c r="N14" i="20"/>
  <c r="E27" i="20"/>
  <c r="K12" i="20"/>
  <c r="IP11" i="38"/>
  <c r="AP11" i="38"/>
  <c r="EA11" i="38"/>
  <c r="CP11" i="38"/>
  <c r="ES11" i="38"/>
  <c r="IA11" i="38"/>
  <c r="HE11" i="38"/>
  <c r="FC11" i="38"/>
  <c r="S11" i="38"/>
  <c r="HB11" i="38"/>
  <c r="DF11" i="38"/>
  <c r="BS11" i="38"/>
  <c r="IF11" i="38"/>
  <c r="CA11" i="38"/>
  <c r="HI11" i="38"/>
  <c r="FG11" i="38"/>
  <c r="GC11" i="38"/>
  <c r="AG11" i="38"/>
  <c r="CU11" i="38"/>
  <c r="CI11" i="38"/>
  <c r="BK11" i="38"/>
  <c r="GW11" i="38"/>
  <c r="EX11" i="38"/>
  <c r="IN11" i="38"/>
  <c r="BM11" i="38"/>
  <c r="FQ11" i="38"/>
  <c r="CZ11" i="38"/>
  <c r="IH11" i="38"/>
  <c r="EW11" i="38"/>
  <c r="GV11" i="38"/>
  <c r="AT11" i="38"/>
  <c r="H26" i="20"/>
  <c r="E5" i="20"/>
  <c r="E10" i="20"/>
  <c r="E9" i="20"/>
  <c r="E18" i="20"/>
  <c r="H7" i="20"/>
  <c r="N15" i="20"/>
  <c r="K9" i="20"/>
  <c r="N17" i="20"/>
  <c r="K21" i="20"/>
  <c r="E14" i="20"/>
  <c r="K18" i="20"/>
  <c r="EC11" i="38"/>
  <c r="BQ11" i="38"/>
  <c r="DT11" i="38"/>
  <c r="BH11" i="38"/>
  <c r="IB11" i="38"/>
  <c r="AL11" i="38"/>
  <c r="U11" i="38"/>
  <c r="IO11" i="38"/>
  <c r="EN11" i="38"/>
  <c r="DU11" i="38"/>
  <c r="N11" i="38"/>
  <c r="FA11" i="38"/>
  <c r="DB11" i="38"/>
  <c r="FX11" i="38"/>
  <c r="HJ11" i="38"/>
  <c r="CC11" i="38"/>
  <c r="EB11" i="38"/>
  <c r="GH11" i="38"/>
  <c r="BG11" i="38"/>
  <c r="CN11" i="38"/>
  <c r="W11" i="38"/>
  <c r="GD11" i="38"/>
  <c r="CQ11" i="38"/>
  <c r="FK11" i="38"/>
  <c r="FH11" i="38"/>
  <c r="DW11" i="38"/>
  <c r="FV11" i="38"/>
  <c r="DJ11" i="38"/>
  <c r="DA11" i="38"/>
  <c r="DI11" i="38"/>
  <c r="GA11" i="38"/>
  <c r="H46" i="47"/>
  <c r="E15" i="20"/>
  <c r="E22" i="20"/>
  <c r="H14" i="20"/>
  <c r="E31" i="20"/>
  <c r="E13" i="20"/>
  <c r="E19" i="20"/>
  <c r="K23" i="20"/>
  <c r="N20" i="20"/>
  <c r="K27" i="20"/>
  <c r="K16" i="20"/>
  <c r="N12" i="20"/>
  <c r="N5" i="20"/>
  <c r="N28" i="20"/>
  <c r="BI11" i="38"/>
  <c r="DM11" i="38"/>
  <c r="BY11" i="38"/>
  <c r="P11" i="38"/>
  <c r="BN11" i="38"/>
  <c r="L11" i="38"/>
  <c r="FJ11" i="38"/>
  <c r="CL11" i="38"/>
  <c r="J11" i="38"/>
  <c r="FD11" i="38"/>
  <c r="CJ11" i="38"/>
  <c r="HG11" i="38"/>
  <c r="HK11" i="38"/>
  <c r="R11" i="38"/>
  <c r="HS11" i="38"/>
  <c r="H11" i="38"/>
  <c r="EL11" i="38"/>
  <c r="FF11" i="38"/>
  <c r="CD11" i="38"/>
  <c r="DC11" i="38"/>
  <c r="IK11" i="38"/>
  <c r="GG11" i="38"/>
  <c r="IQ11" i="38"/>
  <c r="GL11" i="38"/>
  <c r="AQ11" i="38"/>
  <c r="CW11" i="38"/>
  <c r="DD11" i="38"/>
  <c r="BZ11" i="38"/>
  <c r="HL11" i="38"/>
  <c r="BV11" i="38"/>
  <c r="BU11" i="38"/>
  <c r="E7" i="20"/>
  <c r="N24" i="20"/>
  <c r="O24" i="20" l="1"/>
  <c r="F7" i="20"/>
  <c r="BU4" i="38"/>
  <c r="BV4" i="38"/>
  <c r="HL4" i="38"/>
  <c r="BZ4" i="38"/>
  <c r="DD4" i="38"/>
  <c r="CW4" i="38"/>
  <c r="AQ4" i="38"/>
  <c r="GL4" i="38"/>
  <c r="IQ4" i="38"/>
  <c r="GG4" i="38"/>
  <c r="IK4" i="38"/>
  <c r="DC4" i="38"/>
  <c r="CD4" i="38"/>
  <c r="FF4" i="38"/>
  <c r="EL4" i="38"/>
  <c r="H4" i="38"/>
  <c r="HS4" i="38"/>
  <c r="R4" i="38"/>
  <c r="HK4" i="38"/>
  <c r="HG4" i="38"/>
  <c r="CJ4" i="38"/>
  <c r="FD4" i="38"/>
  <c r="J4" i="38"/>
  <c r="CL4" i="38"/>
  <c r="FJ4" i="38"/>
  <c r="L4" i="38"/>
  <c r="BN4" i="38"/>
  <c r="P4" i="38"/>
  <c r="BY4" i="38"/>
  <c r="DM4" i="38"/>
  <c r="BI4" i="38"/>
  <c r="O28" i="20"/>
  <c r="O5" i="20"/>
  <c r="O12" i="20"/>
  <c r="L16" i="20"/>
  <c r="O20" i="20"/>
  <c r="L23" i="20"/>
  <c r="F19" i="20"/>
  <c r="F13" i="20"/>
  <c r="F31" i="20"/>
  <c r="I14" i="20"/>
  <c r="F22" i="20"/>
  <c r="F15" i="20"/>
  <c r="GA4" i="38"/>
  <c r="DI4" i="38"/>
  <c r="DA4" i="38"/>
  <c r="DJ4" i="38"/>
  <c r="FV4" i="38"/>
  <c r="DW4" i="38"/>
  <c r="FH4" i="38"/>
  <c r="FK4" i="38"/>
  <c r="CQ4" i="38"/>
  <c r="GD4" i="38"/>
  <c r="W4" i="38"/>
  <c r="CN4" i="38"/>
  <c r="BG4" i="38"/>
  <c r="GH4" i="38"/>
  <c r="EB4" i="38"/>
  <c r="CC4" i="38"/>
  <c r="HJ4" i="38"/>
  <c r="FX4" i="38"/>
  <c r="DB4" i="38"/>
  <c r="FA4" i="38"/>
  <c r="N4" i="38"/>
  <c r="DU4" i="38"/>
  <c r="EN4" i="38"/>
  <c r="IO4" i="38"/>
  <c r="U4" i="38"/>
  <c r="AL4" i="38"/>
  <c r="IB4" i="38"/>
  <c r="BH4" i="38"/>
  <c r="DT4" i="38"/>
  <c r="BQ4" i="38"/>
  <c r="EC4" i="38"/>
  <c r="L18" i="20"/>
  <c r="F14" i="20"/>
  <c r="L21" i="20"/>
  <c r="O17" i="20"/>
  <c r="L9" i="20"/>
  <c r="O15" i="20"/>
  <c r="I7" i="20"/>
  <c r="F18" i="20"/>
  <c r="F9" i="20"/>
  <c r="F5" i="20"/>
  <c r="I26" i="20"/>
  <c r="AT4" i="38"/>
  <c r="GV4" i="38"/>
  <c r="EW4" i="38"/>
  <c r="IH4" i="38"/>
  <c r="CZ4" i="38"/>
  <c r="FQ4" i="38"/>
  <c r="BM4" i="38"/>
  <c r="IN4" i="38"/>
  <c r="EX4" i="38"/>
  <c r="GW4" i="38"/>
  <c r="BK4" i="38"/>
  <c r="CI4" i="38"/>
  <c r="CU4" i="38"/>
  <c r="AG4" i="38"/>
  <c r="GC4" i="38"/>
  <c r="FG4" i="38"/>
  <c r="HI4" i="38"/>
  <c r="CA4" i="38"/>
  <c r="IF4" i="38"/>
  <c r="BS4" i="38"/>
  <c r="DF4" i="38"/>
  <c r="HB4" i="38"/>
  <c r="S4" i="38"/>
  <c r="FC4" i="38"/>
  <c r="HE4" i="38"/>
  <c r="IA4" i="38"/>
  <c r="ES4" i="38"/>
  <c r="CP4" i="38"/>
  <c r="EA4" i="38"/>
  <c r="AP4" i="38"/>
  <c r="IP4" i="38"/>
  <c r="L12" i="20"/>
  <c r="O14" i="20"/>
  <c r="O13" i="20"/>
  <c r="L5" i="20"/>
  <c r="O21" i="20"/>
  <c r="L14" i="20"/>
  <c r="L7" i="20"/>
  <c r="L13" i="20"/>
  <c r="L32" i="20"/>
  <c r="O8" i="20"/>
  <c r="I11" i="20"/>
  <c r="I30" i="20"/>
  <c r="I31" i="20"/>
  <c r="F16" i="20"/>
  <c r="I8" i="20"/>
  <c r="F17" i="20"/>
  <c r="F24" i="20"/>
  <c r="AM4" i="38"/>
  <c r="CM4" i="38"/>
  <c r="DX4" i="38"/>
  <c r="DP4" i="38"/>
  <c r="I4" i="38"/>
  <c r="AB4" i="38"/>
  <c r="CR4" i="38"/>
  <c r="DZ4" i="38"/>
  <c r="BA4" i="38"/>
  <c r="EO4" i="38"/>
  <c r="EQ4" i="38"/>
  <c r="DS4" i="38"/>
  <c r="AR4" i="38"/>
  <c r="GX4" i="38"/>
  <c r="HD4" i="38"/>
  <c r="CX4" i="38"/>
  <c r="FS4" i="38"/>
  <c r="HZ4" i="38"/>
  <c r="AE4" i="38"/>
  <c r="BF4" i="38"/>
  <c r="GS4" i="38"/>
  <c r="AX4" i="38"/>
  <c r="IJ4" i="38"/>
  <c r="BE4" i="38"/>
  <c r="EF4" i="38"/>
  <c r="HP4" i="38"/>
  <c r="AD4" i="38"/>
  <c r="FI4" i="38"/>
  <c r="DQ4" i="38"/>
  <c r="EY4" i="38"/>
  <c r="O9" i="20"/>
  <c r="F20" i="20"/>
  <c r="L20" i="20"/>
  <c r="O31" i="20"/>
  <c r="I28" i="20"/>
  <c r="I9" i="20"/>
  <c r="I23" i="20"/>
  <c r="F30" i="20"/>
  <c r="I16" i="20"/>
  <c r="F12" i="20"/>
  <c r="I24" i="20"/>
  <c r="GE4" i="38"/>
  <c r="BO4" i="38"/>
  <c r="HT4" i="38"/>
  <c r="GZ4" i="38"/>
  <c r="CE4" i="38"/>
  <c r="IL4" i="38"/>
  <c r="HW4" i="38"/>
  <c r="AY4" i="38"/>
  <c r="Q4" i="38"/>
  <c r="HU4" i="38"/>
  <c r="GK4" i="38"/>
  <c r="IM4" i="38"/>
  <c r="AH4" i="38"/>
  <c r="GU4" i="38"/>
  <c r="EG4" i="38"/>
  <c r="V4" i="38"/>
  <c r="EK4" i="38"/>
  <c r="DV4" i="38"/>
  <c r="EP4" i="38"/>
  <c r="ID4" i="38"/>
  <c r="K4" i="38"/>
  <c r="CF4" i="38"/>
  <c r="AJ4" i="38"/>
  <c r="HQ4" i="38"/>
  <c r="ET4" i="38"/>
  <c r="BR4" i="38"/>
  <c r="Y4" i="38"/>
  <c r="CB4" i="38"/>
  <c r="EJ4" i="38"/>
  <c r="DR4" i="38"/>
  <c r="L8" i="20"/>
  <c r="F21" i="20"/>
  <c r="I15" i="20"/>
  <c r="L22" i="20"/>
  <c r="L6" i="20"/>
  <c r="L26" i="20"/>
  <c r="O30" i="20"/>
  <c r="O26" i="20"/>
  <c r="L25" i="20"/>
  <c r="O16" i="20"/>
  <c r="O32" i="20"/>
  <c r="F23" i="20"/>
  <c r="F6" i="20"/>
  <c r="I22" i="20"/>
  <c r="F11" i="20"/>
  <c r="I20" i="20"/>
  <c r="I6" i="20"/>
  <c r="I17" i="20"/>
  <c r="HH4" i="38"/>
  <c r="AI4" i="38"/>
  <c r="HA4" i="38"/>
  <c r="GJ4" i="38"/>
  <c r="CT4" i="38"/>
  <c r="CY4" i="38"/>
  <c r="AC4" i="38"/>
  <c r="GR4" i="38"/>
  <c r="T4" i="38"/>
  <c r="ED4" i="38"/>
  <c r="GP4" i="38"/>
  <c r="BC4" i="38"/>
  <c r="BL4" i="38"/>
  <c r="FU4" i="38"/>
  <c r="AK4" i="38"/>
  <c r="AS4" i="38"/>
  <c r="HF4" i="38"/>
  <c r="DE4" i="38"/>
  <c r="HX4" i="38"/>
  <c r="BP4" i="38"/>
  <c r="CG4" i="38"/>
  <c r="HO4" i="38"/>
  <c r="GO4" i="38"/>
  <c r="GN4" i="38"/>
  <c r="FW4" i="38"/>
  <c r="GM4" i="38"/>
  <c r="GT4" i="38"/>
  <c r="CO4" i="38"/>
  <c r="DG4" i="38"/>
  <c r="EV4" i="38"/>
  <c r="O19" i="20"/>
  <c r="I13" i="20"/>
  <c r="L24" i="20"/>
  <c r="L28" i="20"/>
  <c r="O18" i="20"/>
  <c r="O7" i="20"/>
  <c r="L29" i="20"/>
  <c r="L30" i="20"/>
  <c r="L11" i="20"/>
  <c r="L19" i="20"/>
  <c r="O11" i="20"/>
  <c r="I32" i="20"/>
  <c r="F8" i="20"/>
  <c r="F28" i="20"/>
  <c r="F29" i="20"/>
  <c r="I12" i="20"/>
  <c r="F32" i="20"/>
  <c r="F26" i="20"/>
  <c r="AO4" i="38"/>
  <c r="X4" i="38"/>
  <c r="GQ4" i="38"/>
  <c r="IE4" i="38"/>
  <c r="AF4" i="38"/>
  <c r="AU4" i="38"/>
  <c r="HM4" i="38"/>
  <c r="FP4" i="38"/>
  <c r="II4" i="38"/>
  <c r="FR4" i="38"/>
  <c r="FT4" i="38"/>
  <c r="AW4" i="38"/>
  <c r="O4" i="38"/>
  <c r="FB4" i="38"/>
  <c r="BX4" i="38"/>
  <c r="BD4" i="38"/>
  <c r="HV4" i="38"/>
  <c r="Z4" i="38"/>
  <c r="AV4" i="38"/>
  <c r="DO4" i="38"/>
  <c r="IG4" i="38"/>
  <c r="EH4" i="38"/>
  <c r="FM4" i="38"/>
  <c r="BJ4" i="38"/>
  <c r="HC4" i="38"/>
  <c r="FN4" i="38"/>
  <c r="FO4" i="38"/>
  <c r="ER4" i="38"/>
  <c r="DK4" i="38"/>
  <c r="HR4" i="38"/>
  <c r="EZ4" i="38"/>
  <c r="L17" i="20"/>
  <c r="O6" i="20"/>
  <c r="O29" i="20"/>
  <c r="L15" i="20"/>
  <c r="O23" i="20"/>
  <c r="O22" i="20"/>
  <c r="O25" i="20"/>
  <c r="L31" i="20"/>
  <c r="I5" i="20"/>
  <c r="I21" i="20"/>
  <c r="I25" i="20"/>
  <c r="F25" i="20"/>
  <c r="I18" i="20"/>
  <c r="I29" i="20"/>
  <c r="I19" i="20"/>
  <c r="FE4" i="38"/>
  <c r="IC4" i="38"/>
  <c r="BW4" i="38"/>
  <c r="EE4" i="38"/>
  <c r="CV4" i="38"/>
  <c r="CS4" i="38"/>
  <c r="G4" i="38"/>
  <c r="GI4" i="38"/>
  <c r="AA4" i="38"/>
  <c r="HY4" i="38"/>
  <c r="GF4" i="38"/>
  <c r="GB4" i="38"/>
  <c r="FL4" i="38"/>
  <c r="M4" i="38"/>
  <c r="AZ4" i="38"/>
  <c r="FZ4" i="38"/>
  <c r="EU4" i="38"/>
  <c r="HN4" i="38"/>
  <c r="FY4" i="38"/>
  <c r="DH4" i="38"/>
  <c r="DY4" i="38"/>
  <c r="BB4" i="38"/>
  <c r="EI4" i="38"/>
  <c r="BT4" i="38"/>
  <c r="AN4" i="38"/>
  <c r="CH4" i="38"/>
  <c r="DN4" i="38"/>
  <c r="GY4" i="38"/>
  <c r="DL4" i="38"/>
  <c r="CK4" i="38"/>
  <c r="EM4" i="38"/>
  <c r="T8" i="51"/>
  <c r="K8" i="51"/>
  <c r="Z8" i="51"/>
  <c r="AF8" i="51"/>
  <c r="AD8" i="51"/>
  <c r="O8" i="51"/>
  <c r="S8" i="51"/>
  <c r="R8" i="51"/>
  <c r="J8" i="51"/>
  <c r="AJ8" i="51"/>
  <c r="AC8" i="51"/>
  <c r="P8" i="51"/>
  <c r="Y8" i="51"/>
  <c r="AA8" i="51"/>
  <c r="M8" i="51"/>
  <c r="L8" i="51"/>
  <c r="AG8" i="51"/>
  <c r="V8" i="51"/>
  <c r="N8" i="51"/>
  <c r="W8" i="51"/>
  <c r="AH8" i="51"/>
  <c r="AE8" i="51"/>
  <c r="X8" i="51"/>
  <c r="AI8" i="51"/>
  <c r="U8" i="51"/>
  <c r="Q8" i="51"/>
  <c r="AK8" i="51"/>
  <c r="AB8" i="51"/>
</calcChain>
</file>

<file path=xl/sharedStrings.xml><?xml version="1.0" encoding="utf-8"?>
<sst xmlns="http://schemas.openxmlformats.org/spreadsheetml/2006/main" count="13451" uniqueCount="436">
  <si>
    <t>NY-NJ-CT Area Ozone 8-Hr Design Value Summary</t>
  </si>
  <si>
    <t>4th Max (ppb)</t>
  </si>
  <si>
    <t>Design Values</t>
  </si>
  <si>
    <t>8hr Tab</t>
  </si>
  <si>
    <t>AirNow</t>
  </si>
  <si>
    <t>'NY-8Hr'!J</t>
  </si>
  <si>
    <t>'O3-8hr'!</t>
  </si>
  <si>
    <t>AQS ID</t>
  </si>
  <si>
    <t>State</t>
  </si>
  <si>
    <t>Site</t>
  </si>
  <si>
    <t>Row</t>
  </si>
  <si>
    <t>Column</t>
  </si>
  <si>
    <t>&gt; 70</t>
  </si>
  <si>
    <t>Legend:</t>
  </si>
  <si>
    <t>Max</t>
  </si>
  <si>
    <t>&gt; 84</t>
  </si>
  <si>
    <t>2017 DV</t>
  </si>
  <si>
    <t>Year Start Row</t>
  </si>
  <si>
    <t>Year End Row</t>
  </si>
  <si>
    <t>New York-Northern New Jersey-Long Island, NY-NJ-CT</t>
  </si>
  <si>
    <t>Nonattainment - Moderate</t>
  </si>
  <si>
    <t>As of 7/24/2018</t>
  </si>
  <si>
    <t>Source: 2017 Design Value Reports</t>
  </si>
  <si>
    <t>https://www.epa.gov/air-trends/air-quality-design-values</t>
  </si>
  <si>
    <t>Ozone</t>
  </si>
  <si>
    <t>Chart Names</t>
  </si>
  <si>
    <t>8-Hr Max</t>
  </si>
  <si>
    <t>As of 11/26/19</t>
  </si>
  <si>
    <t>NY-NJ-CT</t>
  </si>
  <si>
    <t>1st</t>
  </si>
  <si>
    <t>2nd</t>
  </si>
  <si>
    <t>3rd</t>
  </si>
  <si>
    <t>4th</t>
  </si>
  <si>
    <t>5th</t>
  </si>
  <si>
    <t>6th</t>
  </si>
  <si>
    <t>7th</t>
  </si>
  <si>
    <t>&gt; 75</t>
  </si>
  <si>
    <t>&gt; 65</t>
  </si>
  <si>
    <t>Report Type</t>
  </si>
  <si>
    <t>North-Area</t>
  </si>
  <si>
    <t>Total Site Days</t>
  </si>
  <si>
    <t>Calendar Days</t>
  </si>
  <si>
    <t>CT</t>
  </si>
  <si>
    <t>NJ</t>
  </si>
  <si>
    <t>NY</t>
  </si>
  <si>
    <t>AQS Code</t>
  </si>
  <si>
    <t xml:space="preserve">Latitude </t>
  </si>
  <si>
    <t>Site Name</t>
  </si>
  <si>
    <t>Elev (m)</t>
  </si>
  <si>
    <t>County</t>
  </si>
  <si>
    <t xml:space="preserve"> </t>
  </si>
  <si>
    <t>Daily Max</t>
  </si>
  <si>
    <t>Colors</t>
  </si>
  <si>
    <t xml:space="preserve"> &gt; 70 ppb</t>
  </si>
  <si>
    <t>Date</t>
  </si>
  <si>
    <t xml:space="preserve"> &gt; 75 ppb</t>
  </si>
  <si>
    <t xml:space="preserve"> &gt; 84 ppb</t>
  </si>
  <si>
    <t>Totals</t>
  </si>
  <si>
    <t>Count</t>
  </si>
  <si>
    <t>End</t>
  </si>
  <si>
    <t>Source Tab</t>
  </si>
  <si>
    <t>First Column:</t>
  </si>
  <si>
    <t>Start Date:</t>
  </si>
  <si>
    <t>'Past-Seasons'!</t>
  </si>
  <si>
    <t>Last Column:</t>
  </si>
  <si>
    <t>End Date:</t>
  </si>
  <si>
    <t>NY-NJ-CT Ozone</t>
  </si>
  <si>
    <t>Year</t>
  </si>
  <si>
    <t>Max Row</t>
  </si>
  <si>
    <t>Start Row</t>
  </si>
  <si>
    <t>End Row</t>
  </si>
  <si>
    <t>CD Row</t>
  </si>
  <si>
    <t>cross check</t>
  </si>
  <si>
    <t>Levels</t>
  </si>
  <si>
    <t>Site Days</t>
  </si>
  <si>
    <t>AQS-ID</t>
  </si>
  <si>
    <t>Range</t>
  </si>
  <si>
    <t>2018 Max</t>
  </si>
  <si>
    <t/>
  </si>
  <si>
    <t xml:space="preserve">Color Scheme </t>
  </si>
  <si>
    <t>Max Range</t>
  </si>
  <si>
    <t>2017 Max</t>
  </si>
  <si>
    <t>2016 Max</t>
  </si>
  <si>
    <t>2015 Max</t>
  </si>
  <si>
    <t>2014 Max</t>
  </si>
  <si>
    <t>2013 Max</t>
  </si>
  <si>
    <t>2012 Max</t>
  </si>
  <si>
    <t>2011 Max</t>
  </si>
  <si>
    <t>2010 Max</t>
  </si>
  <si>
    <t>8-Hr</t>
  </si>
  <si>
    <t>'DailyMax'!</t>
  </si>
  <si>
    <t>Sites</t>
  </si>
  <si>
    <t>Month</t>
  </si>
  <si>
    <t>Day</t>
  </si>
  <si>
    <t>Offset</t>
  </si>
  <si>
    <t>Site ID</t>
  </si>
  <si>
    <t>Fresh Kills</t>
  </si>
  <si>
    <t>Richmond</t>
  </si>
  <si>
    <t>5</t>
  </si>
  <si>
    <t>rev. 4/2/19</t>
  </si>
  <si>
    <t>ppb</t>
  </si>
  <si>
    <t>Longitude</t>
  </si>
  <si>
    <t>Source</t>
  </si>
  <si>
    <t>Method</t>
  </si>
  <si>
    <t>Cnty Cd</t>
  </si>
  <si>
    <t>Estab.</t>
  </si>
  <si>
    <t>Active</t>
  </si>
  <si>
    <t>8hr Dat?</t>
  </si>
  <si>
    <t>8hr Rpt?</t>
  </si>
  <si>
    <t>AQS Description</t>
  </si>
  <si>
    <t>notes</t>
  </si>
  <si>
    <t>Greenwich</t>
  </si>
  <si>
    <t>047</t>
  </si>
  <si>
    <t>3.0</t>
  </si>
  <si>
    <t>Yes</t>
  </si>
  <si>
    <t>Greenwich Point Park</t>
  </si>
  <si>
    <t>Danbury</t>
  </si>
  <si>
    <t>116.0</t>
  </si>
  <si>
    <t>Western Conn State Univ</t>
  </si>
  <si>
    <t>Stratford</t>
  </si>
  <si>
    <t>Westport</t>
  </si>
  <si>
    <t>4.0</t>
  </si>
  <si>
    <t>Sherwood Island Connector (see coordinates)</t>
  </si>
  <si>
    <t>Middletown</t>
  </si>
  <si>
    <t>None</t>
  </si>
  <si>
    <t>58.0</t>
  </si>
  <si>
    <t>No</t>
  </si>
  <si>
    <t>Data ends in 2017</t>
  </si>
  <si>
    <t>Middletown-CVH</t>
  </si>
  <si>
    <t>Data begins in 2018</t>
  </si>
  <si>
    <t>New Haven-Criscuolo Pk</t>
  </si>
  <si>
    <t>3.6</t>
  </si>
  <si>
    <t>Criscuolo Park-New Haven</t>
  </si>
  <si>
    <t>Madison</t>
  </si>
  <si>
    <t>Madison-Beach / Hammonasset State Park</t>
  </si>
  <si>
    <t>Data ends in 2012</t>
  </si>
  <si>
    <t>Madison-Beach Rd</t>
  </si>
  <si>
    <t>087</t>
  </si>
  <si>
    <t>Meigs Point, Hammonasset State Park</t>
  </si>
  <si>
    <t>Data begins in 2012</t>
  </si>
  <si>
    <t>Leonia</t>
  </si>
  <si>
    <t>Envista</t>
  </si>
  <si>
    <t>1.0</t>
  </si>
  <si>
    <t>Newark Firehouse</t>
  </si>
  <si>
    <t>27.0</t>
  </si>
  <si>
    <t>Newark - Firehouse</t>
  </si>
  <si>
    <t>Bayonne</t>
  </si>
  <si>
    <t>056</t>
  </si>
  <si>
    <t>Flemington</t>
  </si>
  <si>
    <t>45.0</t>
  </si>
  <si>
    <t>Rutgers University</t>
  </si>
  <si>
    <t>19.0</t>
  </si>
  <si>
    <t>Monmouth University</t>
  </si>
  <si>
    <t>8.0</t>
  </si>
  <si>
    <t>Chester</t>
  </si>
  <si>
    <t>278.0</t>
  </si>
  <si>
    <t>Colliers Mills</t>
  </si>
  <si>
    <t>41.0</t>
  </si>
  <si>
    <t>1-hr Only</t>
  </si>
  <si>
    <t>Ramapo</t>
  </si>
  <si>
    <t>307.0</t>
  </si>
  <si>
    <t>Columbia</t>
  </si>
  <si>
    <t>146.0</t>
  </si>
  <si>
    <t>Columbia WMA</t>
  </si>
  <si>
    <t>IS52</t>
  </si>
  <si>
    <t>17.0</t>
  </si>
  <si>
    <t>IS 52</t>
  </si>
  <si>
    <t>Pfizer Lab</t>
  </si>
  <si>
    <t>31.0</t>
  </si>
  <si>
    <t>PFIZER LAB SITE</t>
  </si>
  <si>
    <t>Convent Av</t>
  </si>
  <si>
    <t>CCNY</t>
  </si>
  <si>
    <t>Queens</t>
  </si>
  <si>
    <t>25.0</t>
  </si>
  <si>
    <t>QUEENS COLLEGE 2</t>
  </si>
  <si>
    <t>Susan Wagner</t>
  </si>
  <si>
    <t>95.0</t>
  </si>
  <si>
    <t>SUSAN WAGNER HS</t>
  </si>
  <si>
    <t>Ends 11/16/2017</t>
  </si>
  <si>
    <t>FRESHKILLS WEST</t>
  </si>
  <si>
    <t>Replaces Susan Wagner</t>
  </si>
  <si>
    <t>South Mountain Rd</t>
  </si>
  <si>
    <t>140.0</t>
  </si>
  <si>
    <t>Rockland County</t>
  </si>
  <si>
    <t>Babylon</t>
  </si>
  <si>
    <t>BABYLON</t>
  </si>
  <si>
    <t>Riverhead</t>
  </si>
  <si>
    <t>RIVERHEAD</t>
  </si>
  <si>
    <t>Holtsville</t>
  </si>
  <si>
    <t>HOLTSVILLE</t>
  </si>
  <si>
    <t>White Plains</t>
  </si>
  <si>
    <t>64.0</t>
  </si>
  <si>
    <t>WHITE PLAINS</t>
  </si>
  <si>
    <t>Total:</t>
  </si>
  <si>
    <t>County-State</t>
  </si>
  <si>
    <t>Code</t>
  </si>
  <si>
    <t>Region</t>
  </si>
  <si>
    <t>Comment</t>
  </si>
  <si>
    <t>New York-N. New Jersey-Long Island,NY-NJ-CT (Moderate)</t>
  </si>
  <si>
    <t>Fairfield</t>
  </si>
  <si>
    <t>Fairfield, CT</t>
  </si>
  <si>
    <t>http://epa.gov/oar/oaqps/greenbk/gnca.html</t>
  </si>
  <si>
    <t>Middlesex</t>
  </si>
  <si>
    <t>Middlesex, CT</t>
  </si>
  <si>
    <t>New Haven</t>
  </si>
  <si>
    <t>New Haven, CT</t>
  </si>
  <si>
    <t>Bergen</t>
  </si>
  <si>
    <t>Bergen, NJ</t>
  </si>
  <si>
    <t>Essex</t>
  </si>
  <si>
    <t>Essex, NJ</t>
  </si>
  <si>
    <t>Hudson</t>
  </si>
  <si>
    <t>Hudson, NJ</t>
  </si>
  <si>
    <t>Hunterdon</t>
  </si>
  <si>
    <t>Hunterdon, NJ</t>
  </si>
  <si>
    <t>Middlesex, NJ</t>
  </si>
  <si>
    <t>Monmouth</t>
  </si>
  <si>
    <t>Monmouth, NJ</t>
  </si>
  <si>
    <t>Morris</t>
  </si>
  <si>
    <t>Morris, NJ</t>
  </si>
  <si>
    <t>Ocean</t>
  </si>
  <si>
    <t>Ocean, NJ</t>
  </si>
  <si>
    <t>Passaic</t>
  </si>
  <si>
    <t>Passaic, NJ</t>
  </si>
  <si>
    <t>Somerset</t>
  </si>
  <si>
    <t>Somerset, NJ</t>
  </si>
  <si>
    <t>Sussex</t>
  </si>
  <si>
    <t>Sussex, NJ</t>
  </si>
  <si>
    <t>Union</t>
  </si>
  <si>
    <t>Union, NJ</t>
  </si>
  <si>
    <t>Warren</t>
  </si>
  <si>
    <t>Warren, NJ</t>
  </si>
  <si>
    <t>Bronx</t>
  </si>
  <si>
    <t>Bronx, NY</t>
  </si>
  <si>
    <t>Kings</t>
  </si>
  <si>
    <t>Kings, NY</t>
  </si>
  <si>
    <t>Nassau</t>
  </si>
  <si>
    <t>Nassau, NY</t>
  </si>
  <si>
    <t>New York</t>
  </si>
  <si>
    <t>New York, NY</t>
  </si>
  <si>
    <t>Queens, NY</t>
  </si>
  <si>
    <t>Richmond, NY</t>
  </si>
  <si>
    <t>Rockland</t>
  </si>
  <si>
    <t>Rockland, NY</t>
  </si>
  <si>
    <t>Suffolk</t>
  </si>
  <si>
    <t>Suffolk, NY</t>
  </si>
  <si>
    <t>Westchester</t>
  </si>
  <si>
    <t>Westchester, NY</t>
  </si>
  <si>
    <t>4th Max 2010-2018</t>
  </si>
  <si>
    <t>Daily Max 2015-2017</t>
  </si>
  <si>
    <t>EPA / AQS AMP450 QUICKLOOK Report</t>
  </si>
  <si>
    <t>EPA / AQS Pre-Generated Data Files</t>
  </si>
  <si>
    <t>AQS Report Request ID: 1735906</t>
  </si>
  <si>
    <t>https://aqs.epa.gov/aqsweb/airdata/download_files.html</t>
  </si>
  <si>
    <t>Retrieved: Apr. 10, 2019</t>
  </si>
  <si>
    <t>Downloaded: 4-2-2019</t>
  </si>
  <si>
    <t>8hrMX Tab</t>
  </si>
  <si>
    <t>O3-8hr Tab</t>
  </si>
  <si>
    <t>Ozone  (ppm)</t>
  </si>
  <si>
    <t>2016-2018</t>
  </si>
  <si>
    <t>8-Hour</t>
  </si>
  <si>
    <t>column:</t>
  </si>
  <si>
    <t>4th Max</t>
  </si>
  <si>
    <t>AQS</t>
  </si>
  <si>
    <t>Worksheet</t>
  </si>
  <si>
    <t>Diff</t>
  </si>
  <si>
    <t>Sheet Name:</t>
  </si>
  <si>
    <t>'SpgDat'</t>
  </si>
  <si>
    <t>'Historic'</t>
  </si>
  <si>
    <t>'O3-8hr'</t>
  </si>
  <si>
    <t>Start</t>
  </si>
  <si>
    <t>9/30</t>
  </si>
  <si>
    <t>Total Sites</t>
  </si>
  <si>
    <t>Listed?</t>
  </si>
  <si>
    <t>O3-8hr</t>
  </si>
  <si>
    <t>090010017</t>
  </si>
  <si>
    <t>090011123</t>
  </si>
  <si>
    <t>090013007</t>
  </si>
  <si>
    <t>090019003</t>
  </si>
  <si>
    <t>090070007</t>
  </si>
  <si>
    <t>090079007</t>
  </si>
  <si>
    <t>090090027</t>
  </si>
  <si>
    <t>090099002</t>
  </si>
  <si>
    <t>340030006</t>
  </si>
  <si>
    <t>340130003</t>
  </si>
  <si>
    <t>340170006</t>
  </si>
  <si>
    <t>340190001</t>
  </si>
  <si>
    <t>340230011</t>
  </si>
  <si>
    <t>340250005</t>
  </si>
  <si>
    <t>340273001</t>
  </si>
  <si>
    <t>340315001</t>
  </si>
  <si>
    <t>340410007</t>
  </si>
  <si>
    <t>360050110</t>
  </si>
  <si>
    <t>360050133</t>
  </si>
  <si>
    <t>360610135</t>
  </si>
  <si>
    <t>360810124</t>
  </si>
  <si>
    <t>360850067</t>
  </si>
  <si>
    <t>360870005</t>
  </si>
  <si>
    <t>361030002</t>
  </si>
  <si>
    <t>361030004</t>
  </si>
  <si>
    <t>361030009</t>
  </si>
  <si>
    <t>361192004</t>
  </si>
  <si>
    <t>SITE_ID(1,9)</t>
  </si>
  <si>
    <t>PARAMETER_CODE(10,5)</t>
  </si>
  <si>
    <t>POC(15,2)</t>
  </si>
  <si>
    <t>EDT_ID(17,1)</t>
  </si>
  <si>
    <t>DURATION_CODE(18,1)</t>
  </si>
  <si>
    <t>YEAR(19,4)</t>
  </si>
  <si>
    <t>UNIT_CODE(23,3)</t>
  </si>
  <si>
    <t>REGION_CODE(26,2)</t>
  </si>
  <si>
    <t>AQCR_CODE(28,3)</t>
  </si>
  <si>
    <t>CBSA_CODE(31,5)</t>
  </si>
  <si>
    <t>UAR_CODE(36,4)</t>
  </si>
  <si>
    <t>CITY_CODE(40,5)</t>
  </si>
  <si>
    <t>ADDRESS(45,40)</t>
  </si>
  <si>
    <t>LATITUDE(85,10)</t>
  </si>
  <si>
    <t>LONGITUDE(95,11)</t>
  </si>
  <si>
    <t>OBS_CNT(106,4)</t>
  </si>
  <si>
    <t>PCT_OBS(110,3)</t>
  </si>
  <si>
    <t>1ST_MAX(113,7)</t>
  </si>
  <si>
    <t>2ND_MAX(120,7)</t>
  </si>
  <si>
    <t>3RD_MAX(127,7)</t>
  </si>
  <si>
    <t>4TH_MAX(134,7)</t>
  </si>
  <si>
    <t>NUM_PRI(141,4)</t>
  </si>
  <si>
    <t>METHOD_CNT(145,2)</t>
  </si>
  <si>
    <t>MISSING_DAYS(147,3)</t>
  </si>
  <si>
    <t>CERT_IND(150,1)</t>
  </si>
  <si>
    <t>METHOD_CODE(151,3)</t>
  </si>
  <si>
    <t>PQAO_CODE(154,4)</t>
  </si>
  <si>
    <t>VALID_DAYS(158,4)</t>
  </si>
  <si>
    <t>REQ_DAYS(162,4)</t>
  </si>
  <si>
    <t>W</t>
  </si>
  <si>
    <t>Tods Driftway (see coordinates)</t>
  </si>
  <si>
    <t>Y</t>
  </si>
  <si>
    <t>N</t>
  </si>
  <si>
    <t>S</t>
  </si>
  <si>
    <t>White St at 8th Ave, parking garage roof</t>
  </si>
  <si>
    <t>USCG LIGHTHOUSE , PROSPECT STREET</t>
  </si>
  <si>
    <t>SHERWOOD ISLAND STATE PARK</t>
  </si>
  <si>
    <t>CONN. VALLEY HOSP., SHEW HALL, EASTERN D</t>
  </si>
  <si>
    <t>Connecticut Valley Hospital, Near Battel</t>
  </si>
  <si>
    <t>1JAMES STREET</t>
  </si>
  <si>
    <t>HAMMONASSET STATE PARK</t>
  </si>
  <si>
    <t>STATE ROAD 384, KILLENS POND RD</t>
  </si>
  <si>
    <t>LUMS POND STATE PARK</t>
  </si>
  <si>
    <t>M</t>
  </si>
  <si>
    <t>BRANDYWINE CREEK STATE PARK</t>
  </si>
  <si>
    <t>BELLEVUE STATE PARK</t>
  </si>
  <si>
    <t>MLK BLVD AND JUSTISON ST.</t>
  </si>
  <si>
    <t>350 VIRGINIA AVE SEAFORD</t>
  </si>
  <si>
    <t>UNIV. OF DE COLLEGE OF MARINE STUDIES</t>
  </si>
  <si>
    <t>Fair Hill Natural Resource Mgmt Area, 46</t>
  </si>
  <si>
    <t>Edwin B. Forsythe National Wildlife Refu</t>
  </si>
  <si>
    <t>Overpeck Park, 40 Fort Lee Road</t>
  </si>
  <si>
    <t>266-298 Spruce Street</t>
  </si>
  <si>
    <t>301 Spring Garden Road</t>
  </si>
  <si>
    <t>Behind 4401 S. Main Road</t>
  </si>
  <si>
    <t>360 Clinton Avenue</t>
  </si>
  <si>
    <t>Shady Lane Complex, 256 County House Roa</t>
  </si>
  <si>
    <t>Veterans Park, Park Road at end of W. 25</t>
  </si>
  <si>
    <t>Raritan Township Municipal Utilities Aut</t>
  </si>
  <si>
    <t>Athletic Fields, off of 2083 Lawrencevil</t>
  </si>
  <si>
    <t>Washington Crossing State Park, Titusvil</t>
  </si>
  <si>
    <t>Vegetable Farm 3, 67 Ryders Lane</t>
  </si>
  <si>
    <t>Edison Science Hall, off of 400 Cedar Av</t>
  </si>
  <si>
    <t>Department of Public Works Bldg. #1, 50</t>
  </si>
  <si>
    <t>JPTD Training Center, south of Success R</t>
  </si>
  <si>
    <t>Ramapo Station Fire Tower, Ramapo Park D</t>
  </si>
  <si>
    <t>105 Delaware Avenue (approximate)</t>
  </si>
  <si>
    <t>IS 52    681 KELLY ST</t>
  </si>
  <si>
    <t>200TH STREET AND SOUTHERN BOULDVARD Pfiz</t>
  </si>
  <si>
    <t>160 CONVENT AVENUE</t>
  </si>
  <si>
    <t>Queens College   65-30 Kissena Blvd  Par</t>
  </si>
  <si>
    <t>SUSAN WAGNER HS,   1200 MANOR RD, near B</t>
  </si>
  <si>
    <t>FRESHKILLS WEST   310 West Service Road</t>
  </si>
  <si>
    <t>2 South Mountain Road</t>
  </si>
  <si>
    <t>EAST FARMINGDALE WATER DIST., 72 GAZZA B</t>
  </si>
  <si>
    <t>3059 SOUND AVENUE, RIVERHEAD</t>
  </si>
  <si>
    <t>57 DIVISION STREET</t>
  </si>
  <si>
    <t>15 Shore Dr. Setauket-East Setauket NY 1</t>
  </si>
  <si>
    <t>WHITE PLAINS PUMP STATION,  240 ORCHARD</t>
  </si>
  <si>
    <t>ROCKVIEW LANE</t>
  </si>
  <si>
    <t>NEW GARDEN AIRPORT - TOUGHKENAMON</t>
  </si>
  <si>
    <t>FRONT ST &amp; NORRIS ST</t>
  </si>
  <si>
    <t>STATE ARMORY - 1046 BELVOIR RD</t>
  </si>
  <si>
    <t>1501 E. LYCOMING AVE.</t>
  </si>
  <si>
    <t>U</t>
  </si>
  <si>
    <t>GRANT-ASHTON ROADS PHILA NE AIRPORT</t>
  </si>
  <si>
    <t>3000 LEWIS ST. (NEAR BATH ST.) Philadelp</t>
  </si>
  <si>
    <t>5200 PENNYPACK PARK PHILADELPHIA, PA. 19</t>
  </si>
  <si>
    <t>AQS - DESIGN VALUE REPORT - AMP480 - Apr. 10, 2019</t>
  </si>
  <si>
    <t>NAAQS Standard: Ozone 8-hour 2015</t>
  </si>
  <si>
    <t>Units: Parts per billion</t>
  </si>
  <si>
    <t>Criscuolo Park</t>
  </si>
  <si>
    <t>Kent, DE</t>
  </si>
  <si>
    <t>Kent (KILLENS)</t>
  </si>
  <si>
    <t>New Castle, DE</t>
  </si>
  <si>
    <t>New Castle (LUMS 2)</t>
  </si>
  <si>
    <t>New Castle (BCSP)</t>
  </si>
  <si>
    <t>New Castle (BELLFNT2)</t>
  </si>
  <si>
    <t>New Castle (MLK)</t>
  </si>
  <si>
    <t>Sussex, DE</t>
  </si>
  <si>
    <t>Sussex (SEAFORD)</t>
  </si>
  <si>
    <t>Sussex (LEWES)</t>
  </si>
  <si>
    <t>Cecil, MD</t>
  </si>
  <si>
    <t>Cecil (Fair Hill)</t>
  </si>
  <si>
    <t>Atlantic, NJ</t>
  </si>
  <si>
    <t>Brigantine</t>
  </si>
  <si>
    <t>Camden, NJ</t>
  </si>
  <si>
    <t>Camden Spruce St</t>
  </si>
  <si>
    <t>Ancora State Hospital</t>
  </si>
  <si>
    <t>Cumberland, NJ</t>
  </si>
  <si>
    <t>Millville</t>
  </si>
  <si>
    <t>Gloucester, NJ</t>
  </si>
  <si>
    <t>Clarksboro</t>
  </si>
  <si>
    <t>Mercer, NJ</t>
  </si>
  <si>
    <t>Rider University</t>
  </si>
  <si>
    <t>Washington Crossing</t>
  </si>
  <si>
    <t>Bucks, PA</t>
  </si>
  <si>
    <t>Bucks (BRIS)</t>
  </si>
  <si>
    <t>Chester, PA</t>
  </si>
  <si>
    <t>Chester (NEWG)</t>
  </si>
  <si>
    <t>Delaware, PA</t>
  </si>
  <si>
    <t>Delaware (CHES)</t>
  </si>
  <si>
    <t>Montgomery, PA</t>
  </si>
  <si>
    <t>Montgomery (NORR)</t>
  </si>
  <si>
    <t>Philadelphia, PA</t>
  </si>
  <si>
    <t>Philadelphia (LAB)</t>
  </si>
  <si>
    <t>Philadelphia (NEA)</t>
  </si>
  <si>
    <t>Philadelphia (NEW)</t>
  </si>
  <si>
    <t>Philadelphia (BAX)</t>
  </si>
  <si>
    <t>Column Name</t>
  </si>
  <si>
    <t>3-Year Design Value</t>
  </si>
  <si>
    <t xml:space="preserve">AQS AMP450 </t>
  </si>
  <si>
    <t>Daily Maximum 8-Hr Ozone Concentration (ppb), 2021</t>
  </si>
  <si>
    <t>No Data</t>
  </si>
  <si>
    <t>Flax Pond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</si>
</sst>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00000"/>
    <numFmt numFmtId="165" formatCode="m/d/yy;@"/>
    <numFmt numFmtId="166" formatCode="0.000"/>
    <numFmt numFmtId="167" formatCode="[$-409]m/d/yy\ h:mm\ AM/PM;@"/>
    <numFmt numFmtId="168" formatCode="m/d;@"/>
    <numFmt numFmtId="169" formatCode="m/d/yyyy\ hh:mm"/>
    <numFmt numFmtId="170" formatCode="[Red]000000000"/>
    <numFmt numFmtId="171" formatCode="[Red]00000"/>
    <numFmt numFmtId="172" formatCode="000000000"/>
    <numFmt numFmtId="173" formatCode="m/d/yyyy;@"/>
    <numFmt numFmtId="174" formatCode="0.0"/>
    <numFmt numFmtId="175" formatCode="000"/>
  </numFmts>
  <fonts count="2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2"/>
      <name val="Arial"/>
      <family val="2"/>
    </font>
    <font>
      <b/>
      <sz val="12"/>
      <name val="Arial"/>
      <family val="2"/>
    </font>
    <font>
      <b/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rgb="FFC00000"/>
      <name val="Arial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6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600000"/>
      <name val="Arial"/>
      <family val="2"/>
    </font>
    <font>
      <sz val="10"/>
      <color rgb="FF00006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6795556505021"/>
        <bgColor theme="1"/>
      </patternFill>
    </fill>
    <fill>
      <patternFill patternType="solid">
        <fgColor theme="0" tint="-0.34998626667073579"/>
        <bgColor theme="1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7C80"/>
        <bgColor indexed="64"/>
      </patternFill>
    </fill>
  </fills>
  <borders count="1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/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 style="double">
        <color indexed="64"/>
      </left>
      <right/>
      <top style="hair">
        <color indexed="64"/>
      </top>
      <bottom/>
      <diagonal/>
    </border>
    <border>
      <left/>
      <right style="double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9" fillId="0" borderId="0"/>
    <xf numFmtId="0" fontId="11" fillId="0" borderId="0" applyNumberFormat="0" applyFill="0" applyBorder="0" applyAlignment="0" applyProtection="0"/>
    <xf numFmtId="0" fontId="10" fillId="0" borderId="0"/>
    <xf numFmtId="0" fontId="5" fillId="0" borderId="0"/>
    <xf numFmtId="0" fontId="5" fillId="0" borderId="0"/>
    <xf numFmtId="0" fontId="3" fillId="0" borderId="0"/>
    <xf numFmtId="0" fontId="2" fillId="0" borderId="0"/>
    <xf numFmtId="0" fontId="1" fillId="0" borderId="0"/>
    <xf numFmtId="0" fontId="19" fillId="0" borderId="0"/>
  </cellStyleXfs>
  <cellXfs count="626">
    <xf numFmtId="0" fontId="0" fillId="0" borderId="0" xfId="0"/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0" fontId="5" fillId="0" borderId="2" xfId="0" applyFont="1" applyBorder="1" applyAlignment="1">
      <alignment horizontal="center"/>
    </xf>
    <xf numFmtId="0" fontId="8" fillId="0" borderId="0" xfId="4" applyFont="1" applyAlignment="1">
      <alignment horizontal="center"/>
    </xf>
    <xf numFmtId="0" fontId="7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7" fillId="0" borderId="0" xfId="4" applyFont="1" applyAlignment="1">
      <alignment horizontal="center"/>
    </xf>
    <xf numFmtId="0" fontId="4" fillId="0" borderId="13" xfId="4" applyFont="1" applyBorder="1" applyAlignment="1">
      <alignment horizontal="center"/>
    </xf>
    <xf numFmtId="0" fontId="4" fillId="0" borderId="18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4" fillId="0" borderId="0" xfId="4" applyFont="1" applyAlignment="1">
      <alignment horizontal="center"/>
    </xf>
    <xf numFmtId="0" fontId="4" fillId="0" borderId="17" xfId="4" applyFont="1" applyBorder="1" applyAlignment="1">
      <alignment horizontal="center"/>
    </xf>
    <xf numFmtId="0" fontId="4" fillId="0" borderId="20" xfId="4" applyFont="1" applyBorder="1" applyAlignment="1">
      <alignment horizontal="center"/>
    </xf>
    <xf numFmtId="0" fontId="4" fillId="0" borderId="16" xfId="4" applyFont="1" applyBorder="1" applyAlignment="1">
      <alignment horizontal="center"/>
    </xf>
    <xf numFmtId="0" fontId="4" fillId="0" borderId="15" xfId="4" applyFont="1" applyBorder="1" applyAlignment="1">
      <alignment horizontal="center"/>
    </xf>
    <xf numFmtId="0" fontId="4" fillId="0" borderId="14" xfId="4" applyFont="1" applyBorder="1" applyAlignment="1">
      <alignment horizontal="center"/>
    </xf>
    <xf numFmtId="0" fontId="4" fillId="0" borderId="11" xfId="4" applyFont="1" applyBorder="1" applyAlignment="1">
      <alignment horizontal="center"/>
    </xf>
    <xf numFmtId="0" fontId="4" fillId="0" borderId="12" xfId="4" applyFont="1" applyBorder="1" applyAlignment="1">
      <alignment horizontal="center"/>
    </xf>
    <xf numFmtId="0" fontId="5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4" fillId="0" borderId="0" xfId="4" applyFont="1" applyBorder="1" applyAlignment="1">
      <alignment horizontal="center"/>
    </xf>
    <xf numFmtId="0" fontId="5" fillId="0" borderId="26" xfId="0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12" fillId="0" borderId="0" xfId="2" applyFont="1" applyAlignment="1">
      <alignment horizontal="left"/>
    </xf>
    <xf numFmtId="49" fontId="4" fillId="0" borderId="24" xfId="4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center"/>
    </xf>
    <xf numFmtId="0" fontId="5" fillId="0" borderId="2" xfId="5" applyFont="1" applyBorder="1" applyAlignment="1">
      <alignment horizontal="center"/>
    </xf>
    <xf numFmtId="0" fontId="5" fillId="0" borderId="14" xfId="5" applyFont="1" applyBorder="1" applyAlignment="1">
      <alignment horizontal="center"/>
    </xf>
    <xf numFmtId="0" fontId="5" fillId="0" borderId="16" xfId="5" applyFont="1" applyBorder="1" applyAlignment="1">
      <alignment horizontal="center"/>
    </xf>
    <xf numFmtId="0" fontId="5" fillId="0" borderId="17" xfId="5" applyFont="1" applyBorder="1" applyAlignment="1">
      <alignment horizontal="center"/>
    </xf>
    <xf numFmtId="0" fontId="0" fillId="0" borderId="30" xfId="0" applyBorder="1" applyAlignment="1">
      <alignment horizontal="center"/>
    </xf>
    <xf numFmtId="0" fontId="5" fillId="0" borderId="15" xfId="5" applyFont="1" applyBorder="1" applyAlignment="1">
      <alignment horizontal="center"/>
    </xf>
    <xf numFmtId="49" fontId="7" fillId="0" borderId="0" xfId="4" applyNumberFormat="1" applyFont="1" applyAlignment="1">
      <alignment horizontal="center"/>
    </xf>
    <xf numFmtId="164" fontId="7" fillId="0" borderId="0" xfId="4" applyNumberFormat="1" applyFont="1" applyAlignment="1">
      <alignment horizontal="center"/>
    </xf>
    <xf numFmtId="0" fontId="4" fillId="0" borderId="26" xfId="0" applyFont="1" applyBorder="1" applyAlignment="1">
      <alignment horizontal="center"/>
    </xf>
    <xf numFmtId="49" fontId="4" fillId="0" borderId="26" xfId="4" applyNumberFormat="1" applyFont="1" applyBorder="1" applyAlignment="1">
      <alignment horizontal="center"/>
    </xf>
    <xf numFmtId="49" fontId="4" fillId="0" borderId="0" xfId="4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49" fontId="4" fillId="0" borderId="6" xfId="4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5" fillId="0" borderId="0" xfId="5" applyFont="1" applyBorder="1" applyAlignment="1">
      <alignment horizontal="center"/>
    </xf>
    <xf numFmtId="0" fontId="4" fillId="0" borderId="32" xfId="4" applyFont="1" applyBorder="1" applyAlignment="1">
      <alignment horizontal="center"/>
    </xf>
    <xf numFmtId="0" fontId="4" fillId="0" borderId="67" xfId="4" applyFont="1" applyBorder="1" applyAlignment="1">
      <alignment horizontal="center"/>
    </xf>
    <xf numFmtId="0" fontId="4" fillId="0" borderId="29" xfId="4" applyFont="1" applyBorder="1" applyAlignment="1">
      <alignment horizontal="center"/>
    </xf>
    <xf numFmtId="0" fontId="4" fillId="0" borderId="30" xfId="4" applyFont="1" applyBorder="1" applyAlignment="1">
      <alignment horizontal="center"/>
    </xf>
    <xf numFmtId="0" fontId="4" fillId="0" borderId="31" xfId="4" applyFont="1" applyBorder="1" applyAlignment="1">
      <alignment horizontal="center"/>
    </xf>
    <xf numFmtId="164" fontId="4" fillId="0" borderId="0" xfId="4" applyNumberFormat="1" applyFont="1" applyBorder="1" applyAlignment="1">
      <alignment horizontal="center"/>
    </xf>
    <xf numFmtId="168" fontId="8" fillId="0" borderId="33" xfId="4" applyNumberFormat="1" applyFont="1" applyBorder="1" applyAlignment="1">
      <alignment horizontal="center"/>
    </xf>
    <xf numFmtId="168" fontId="8" fillId="0" borderId="34" xfId="4" applyNumberFormat="1" applyFont="1" applyBorder="1" applyAlignment="1">
      <alignment horizontal="center"/>
    </xf>
    <xf numFmtId="168" fontId="8" fillId="0" borderId="35" xfId="4" applyNumberFormat="1" applyFont="1" applyBorder="1" applyAlignment="1">
      <alignment horizontal="center"/>
    </xf>
    <xf numFmtId="49" fontId="8" fillId="0" borderId="24" xfId="4" applyNumberFormat="1" applyFont="1" applyBorder="1" applyAlignment="1">
      <alignment horizontal="center"/>
    </xf>
    <xf numFmtId="0" fontId="8" fillId="0" borderId="26" xfId="4" applyFont="1" applyBorder="1" applyAlignment="1">
      <alignment horizontal="center"/>
    </xf>
    <xf numFmtId="0" fontId="8" fillId="0" borderId="27" xfId="4" applyFont="1" applyBorder="1" applyAlignment="1">
      <alignment horizontal="center"/>
    </xf>
    <xf numFmtId="0" fontId="8" fillId="0" borderId="32" xfId="4" applyFont="1" applyBorder="1" applyAlignment="1">
      <alignment horizontal="center"/>
    </xf>
    <xf numFmtId="168" fontId="4" fillId="0" borderId="0" xfId="5" applyNumberFormat="1" applyFont="1" applyAlignment="1">
      <alignment horizontal="center"/>
    </xf>
    <xf numFmtId="164" fontId="5" fillId="0" borderId="2" xfId="0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  <xf numFmtId="49" fontId="5" fillId="0" borderId="0" xfId="5" applyNumberFormat="1" applyFont="1" applyBorder="1" applyAlignment="1">
      <alignment horizontal="center"/>
    </xf>
    <xf numFmtId="0" fontId="5" fillId="0" borderId="18" xfId="5" applyFont="1" applyBorder="1" applyAlignment="1">
      <alignment horizontal="center"/>
    </xf>
    <xf numFmtId="0" fontId="4" fillId="0" borderId="0" xfId="5" applyNumberFormat="1" applyFont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0" xfId="0" applyNumberFormat="1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7" fillId="0" borderId="13" xfId="0" applyFont="1" applyFill="1" applyBorder="1" applyAlignment="1">
      <alignment horizontal="center"/>
    </xf>
    <xf numFmtId="164" fontId="5" fillId="0" borderId="17" xfId="0" applyNumberFormat="1" applyFont="1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49" fontId="5" fillId="0" borderId="26" xfId="0" applyNumberFormat="1" applyFont="1" applyBorder="1" applyAlignment="1">
      <alignment horizontal="center"/>
    </xf>
    <xf numFmtId="49" fontId="4" fillId="0" borderId="27" xfId="4" applyNumberFormat="1" applyFont="1" applyBorder="1" applyAlignment="1">
      <alignment horizontal="center"/>
    </xf>
    <xf numFmtId="0" fontId="14" fillId="0" borderId="0" xfId="1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0" fontId="5" fillId="0" borderId="0" xfId="0" applyNumberFormat="1" applyFont="1" applyBorder="1" applyAlignment="1">
      <alignment horizontal="center" vertical="center"/>
    </xf>
    <xf numFmtId="164" fontId="8" fillId="0" borderId="0" xfId="4" applyNumberFormat="1" applyFont="1" applyAlignment="1">
      <alignment horizontal="center"/>
    </xf>
    <xf numFmtId="168" fontId="8" fillId="0" borderId="0" xfId="4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164" fontId="4" fillId="0" borderId="0" xfId="4" applyNumberFormat="1" applyFont="1" applyAlignment="1">
      <alignment horizontal="center"/>
    </xf>
    <xf numFmtId="168" fontId="4" fillId="0" borderId="33" xfId="4" applyNumberFormat="1" applyFont="1" applyBorder="1" applyAlignment="1">
      <alignment horizontal="center"/>
    </xf>
    <xf numFmtId="168" fontId="4" fillId="0" borderId="34" xfId="4" applyNumberFormat="1" applyFont="1" applyBorder="1" applyAlignment="1">
      <alignment horizontal="center"/>
    </xf>
    <xf numFmtId="168" fontId="4" fillId="0" borderId="35" xfId="4" applyNumberFormat="1" applyFont="1" applyBorder="1" applyAlignment="1">
      <alignment horizontal="center"/>
    </xf>
    <xf numFmtId="0" fontId="4" fillId="0" borderId="67" xfId="0" applyFont="1" applyBorder="1" applyAlignment="1">
      <alignment horizontal="center"/>
    </xf>
    <xf numFmtId="0" fontId="4" fillId="0" borderId="24" xfId="4" applyFont="1" applyBorder="1" applyAlignment="1">
      <alignment horizontal="center"/>
    </xf>
    <xf numFmtId="0" fontId="4" fillId="0" borderId="26" xfId="4" applyFont="1" applyBorder="1" applyAlignment="1">
      <alignment horizontal="center"/>
    </xf>
    <xf numFmtId="0" fontId="4" fillId="0" borderId="27" xfId="4" applyFont="1" applyBorder="1" applyAlignment="1">
      <alignment horizontal="center"/>
    </xf>
    <xf numFmtId="164" fontId="4" fillId="0" borderId="24" xfId="4" applyNumberFormat="1" applyFont="1" applyBorder="1" applyAlignment="1">
      <alignment horizontal="center"/>
    </xf>
    <xf numFmtId="164" fontId="4" fillId="0" borderId="26" xfId="4" applyNumberFormat="1" applyFont="1" applyBorder="1" applyAlignment="1">
      <alignment horizontal="center"/>
    </xf>
    <xf numFmtId="164" fontId="4" fillId="0" borderId="27" xfId="4" applyNumberFormat="1" applyFont="1" applyBorder="1" applyAlignment="1">
      <alignment horizontal="center"/>
    </xf>
    <xf numFmtId="168" fontId="4" fillId="0" borderId="0" xfId="4" applyNumberFormat="1" applyFont="1" applyBorder="1" applyAlignment="1">
      <alignment horizontal="center"/>
    </xf>
    <xf numFmtId="165" fontId="4" fillId="0" borderId="0" xfId="4" applyNumberFormat="1" applyFont="1" applyBorder="1" applyAlignment="1">
      <alignment horizontal="center"/>
    </xf>
    <xf numFmtId="0" fontId="4" fillId="0" borderId="19" xfId="4" applyFont="1" applyBorder="1" applyAlignment="1">
      <alignment horizontal="center"/>
    </xf>
    <xf numFmtId="0" fontId="4" fillId="0" borderId="21" xfId="4" applyFont="1" applyBorder="1" applyAlignment="1">
      <alignment horizontal="center"/>
    </xf>
    <xf numFmtId="0" fontId="4" fillId="8" borderId="33" xfId="4" applyFont="1" applyFill="1" applyBorder="1" applyAlignment="1">
      <alignment horizontal="center"/>
    </xf>
    <xf numFmtId="0" fontId="4" fillId="8" borderId="34" xfId="4" applyFont="1" applyFill="1" applyBorder="1" applyAlignment="1">
      <alignment horizontal="center"/>
    </xf>
    <xf numFmtId="0" fontId="4" fillId="8" borderId="35" xfId="4" applyFont="1" applyFill="1" applyBorder="1" applyAlignment="1">
      <alignment horizontal="center"/>
    </xf>
    <xf numFmtId="0" fontId="8" fillId="0" borderId="28" xfId="4" applyFont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168" fontId="8" fillId="0" borderId="33" xfId="0" applyNumberFormat="1" applyFont="1" applyBorder="1" applyAlignment="1">
      <alignment horizontal="center"/>
    </xf>
    <xf numFmtId="168" fontId="8" fillId="0" borderId="34" xfId="0" applyNumberFormat="1" applyFont="1" applyBorder="1" applyAlignment="1">
      <alignment horizontal="center"/>
    </xf>
    <xf numFmtId="168" fontId="8" fillId="0" borderId="35" xfId="0" applyNumberFormat="1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8" fillId="0" borderId="0" xfId="5" applyNumberFormat="1" applyFont="1" applyAlignment="1">
      <alignment horizontal="center"/>
    </xf>
    <xf numFmtId="0" fontId="7" fillId="0" borderId="84" xfId="5" applyNumberFormat="1" applyFont="1" applyBorder="1" applyAlignment="1">
      <alignment horizontal="center"/>
    </xf>
    <xf numFmtId="0" fontId="7" fillId="0" borderId="79" xfId="5" applyNumberFormat="1" applyFont="1" applyBorder="1" applyAlignment="1">
      <alignment horizontal="center"/>
    </xf>
    <xf numFmtId="0" fontId="7" fillId="0" borderId="16" xfId="4" applyNumberFormat="1" applyFont="1" applyBorder="1" applyAlignment="1">
      <alignment horizontal="center"/>
    </xf>
    <xf numFmtId="0" fontId="7" fillId="0" borderId="17" xfId="4" applyNumberFormat="1" applyFont="1" applyBorder="1" applyAlignment="1">
      <alignment horizontal="center"/>
    </xf>
    <xf numFmtId="0" fontId="7" fillId="0" borderId="18" xfId="4" applyNumberFormat="1" applyFont="1" applyBorder="1" applyAlignment="1">
      <alignment horizontal="center"/>
    </xf>
    <xf numFmtId="0" fontId="7" fillId="0" borderId="80" xfId="5" applyNumberFormat="1" applyFont="1" applyBorder="1" applyAlignment="1">
      <alignment horizontal="center"/>
    </xf>
    <xf numFmtId="0" fontId="5" fillId="0" borderId="12" xfId="5" applyNumberFormat="1" applyFont="1" applyBorder="1" applyAlignment="1">
      <alignment horizontal="center"/>
    </xf>
    <xf numFmtId="0" fontId="5" fillId="0" borderId="11" xfId="5" applyNumberFormat="1" applyFont="1" applyBorder="1" applyAlignment="1">
      <alignment horizontal="center"/>
    </xf>
    <xf numFmtId="0" fontId="5" fillId="0" borderId="13" xfId="5" applyNumberFormat="1" applyFont="1" applyBorder="1" applyAlignment="1">
      <alignment horizontal="center"/>
    </xf>
    <xf numFmtId="0" fontId="5" fillId="0" borderId="64" xfId="5" applyNumberFormat="1" applyFont="1" applyBorder="1" applyAlignment="1">
      <alignment horizontal="center"/>
    </xf>
    <xf numFmtId="0" fontId="4" fillId="0" borderId="2" xfId="5" applyNumberFormat="1" applyFont="1" applyBorder="1" applyAlignment="1">
      <alignment horizontal="center"/>
    </xf>
    <xf numFmtId="0" fontId="7" fillId="0" borderId="92" xfId="5" applyNumberFormat="1" applyFont="1" applyBorder="1" applyAlignment="1">
      <alignment horizontal="center"/>
    </xf>
    <xf numFmtId="0" fontId="5" fillId="0" borderId="19" xfId="5" applyNumberFormat="1" applyFont="1" applyBorder="1" applyAlignment="1">
      <alignment horizontal="center"/>
    </xf>
    <xf numFmtId="0" fontId="5" fillId="0" borderId="20" xfId="5" applyNumberFormat="1" applyFont="1" applyBorder="1" applyAlignment="1">
      <alignment horizontal="center"/>
    </xf>
    <xf numFmtId="0" fontId="5" fillId="0" borderId="21" xfId="5" applyNumberFormat="1" applyFont="1" applyBorder="1" applyAlignment="1">
      <alignment horizontal="center"/>
    </xf>
    <xf numFmtId="0" fontId="5" fillId="0" borderId="65" xfId="5" applyNumberFormat="1" applyFont="1" applyBorder="1" applyAlignment="1">
      <alignment horizontal="center"/>
    </xf>
    <xf numFmtId="0" fontId="7" fillId="0" borderId="81" xfId="5" applyNumberFormat="1" applyFont="1" applyBorder="1" applyAlignment="1">
      <alignment horizontal="center"/>
    </xf>
    <xf numFmtId="0" fontId="5" fillId="0" borderId="14" xfId="5" applyNumberFormat="1" applyFont="1" applyBorder="1" applyAlignment="1">
      <alignment horizontal="center"/>
    </xf>
    <xf numFmtId="0" fontId="5" fillId="0" borderId="2" xfId="5" applyNumberFormat="1" applyFont="1" applyBorder="1" applyAlignment="1">
      <alignment horizontal="center"/>
    </xf>
    <xf numFmtId="0" fontId="5" fillId="0" borderId="15" xfId="5" applyNumberFormat="1" applyFont="1" applyBorder="1" applyAlignment="1">
      <alignment horizontal="center"/>
    </xf>
    <xf numFmtId="0" fontId="5" fillId="0" borderId="62" xfId="5" applyNumberFormat="1" applyFont="1" applyBorder="1" applyAlignment="1">
      <alignment horizontal="center"/>
    </xf>
    <xf numFmtId="0" fontId="7" fillId="0" borderId="82" xfId="5" applyNumberFormat="1" applyFont="1" applyBorder="1" applyAlignment="1">
      <alignment horizontal="center"/>
    </xf>
    <xf numFmtId="0" fontId="5" fillId="0" borderId="83" xfId="5" applyNumberFormat="1" applyFont="1" applyBorder="1" applyAlignment="1">
      <alignment horizontal="center"/>
    </xf>
    <xf numFmtId="0" fontId="5" fillId="0" borderId="49" xfId="5" applyNumberFormat="1" applyFont="1" applyBorder="1" applyAlignment="1">
      <alignment horizontal="center"/>
    </xf>
    <xf numFmtId="0" fontId="5" fillId="0" borderId="66" xfId="5" applyNumberFormat="1" applyFont="1" applyBorder="1" applyAlignment="1">
      <alignment horizontal="center"/>
    </xf>
    <xf numFmtId="0" fontId="8" fillId="0" borderId="88" xfId="4" applyNumberFormat="1" applyFont="1" applyBorder="1" applyAlignment="1">
      <alignment horizontal="center"/>
    </xf>
    <xf numFmtId="0" fontId="8" fillId="0" borderId="89" xfId="4" applyNumberFormat="1" applyFont="1" applyBorder="1" applyAlignment="1">
      <alignment horizontal="center"/>
    </xf>
    <xf numFmtId="0" fontId="8" fillId="0" borderId="90" xfId="4" applyNumberFormat="1" applyFont="1" applyBorder="1" applyAlignment="1">
      <alignment horizontal="center"/>
    </xf>
    <xf numFmtId="0" fontId="8" fillId="0" borderId="16" xfId="4" applyNumberFormat="1" applyFont="1" applyBorder="1" applyAlignment="1">
      <alignment horizontal="center"/>
    </xf>
    <xf numFmtId="0" fontId="8" fillId="0" borderId="17" xfId="4" applyNumberFormat="1" applyFont="1" applyBorder="1" applyAlignment="1">
      <alignment horizontal="center"/>
    </xf>
    <xf numFmtId="0" fontId="4" fillId="0" borderId="23" xfId="5" applyNumberFormat="1" applyFont="1" applyBorder="1" applyAlignment="1">
      <alignment horizontal="center"/>
    </xf>
    <xf numFmtId="0" fontId="4" fillId="0" borderId="12" xfId="4" applyNumberFormat="1" applyFont="1" applyBorder="1" applyAlignment="1">
      <alignment horizontal="center"/>
    </xf>
    <xf numFmtId="0" fontId="4" fillId="0" borderId="11" xfId="4" applyNumberFormat="1" applyFont="1" applyBorder="1" applyAlignment="1">
      <alignment horizontal="center"/>
    </xf>
    <xf numFmtId="0" fontId="4" fillId="0" borderId="13" xfId="4" applyNumberFormat="1" applyFont="1" applyBorder="1" applyAlignment="1">
      <alignment horizontal="center"/>
    </xf>
    <xf numFmtId="0" fontId="4" fillId="0" borderId="26" xfId="4" applyNumberFormat="1" applyFont="1" applyBorder="1" applyAlignment="1">
      <alignment horizontal="center"/>
    </xf>
    <xf numFmtId="0" fontId="4" fillId="0" borderId="95" xfId="4" applyNumberFormat="1" applyFont="1" applyBorder="1" applyAlignment="1">
      <alignment horizontal="center"/>
    </xf>
    <xf numFmtId="0" fontId="4" fillId="0" borderId="14" xfId="4" applyNumberFormat="1" applyFont="1" applyBorder="1" applyAlignment="1">
      <alignment horizontal="center"/>
    </xf>
    <xf numFmtId="0" fontId="4" fillId="0" borderId="2" xfId="4" applyNumberFormat="1" applyFont="1" applyBorder="1" applyAlignment="1">
      <alignment horizontal="center"/>
    </xf>
    <xf numFmtId="0" fontId="4" fillId="0" borderId="10" xfId="4" applyNumberFormat="1" applyFont="1" applyBorder="1" applyAlignment="1">
      <alignment horizontal="center"/>
    </xf>
    <xf numFmtId="0" fontId="4" fillId="0" borderId="15" xfId="4" applyNumberFormat="1" applyFont="1" applyBorder="1" applyAlignment="1">
      <alignment horizontal="center"/>
    </xf>
    <xf numFmtId="0" fontId="4" fillId="0" borderId="27" xfId="4" applyNumberFormat="1" applyFont="1" applyBorder="1" applyAlignment="1">
      <alignment horizontal="center"/>
    </xf>
    <xf numFmtId="0" fontId="4" fillId="0" borderId="94" xfId="4" applyNumberFormat="1" applyFont="1" applyBorder="1" applyAlignment="1">
      <alignment horizontal="center"/>
    </xf>
    <xf numFmtId="0" fontId="4" fillId="0" borderId="16" xfId="4" applyNumberFormat="1" applyFont="1" applyBorder="1" applyAlignment="1">
      <alignment horizontal="center"/>
    </xf>
    <xf numFmtId="0" fontId="4" fillId="0" borderId="17" xfId="4" applyNumberFormat="1" applyFont="1" applyBorder="1" applyAlignment="1">
      <alignment horizontal="center"/>
    </xf>
    <xf numFmtId="0" fontId="4" fillId="0" borderId="37" xfId="4" applyNumberFormat="1" applyFont="1" applyBorder="1" applyAlignment="1">
      <alignment horizontal="center"/>
    </xf>
    <xf numFmtId="0" fontId="4" fillId="0" borderId="18" xfId="4" applyNumberFormat="1" applyFont="1" applyBorder="1" applyAlignment="1">
      <alignment horizontal="center"/>
    </xf>
    <xf numFmtId="0" fontId="4" fillId="0" borderId="33" xfId="4" applyNumberFormat="1" applyFont="1" applyBorder="1" applyAlignment="1">
      <alignment horizontal="center"/>
    </xf>
    <xf numFmtId="0" fontId="8" fillId="0" borderId="39" xfId="4" applyNumberFormat="1" applyFont="1" applyBorder="1" applyAlignment="1">
      <alignment horizontal="center"/>
    </xf>
    <xf numFmtId="0" fontId="8" fillId="0" borderId="34" xfId="4" applyNumberFormat="1" applyFont="1" applyBorder="1" applyAlignment="1">
      <alignment horizontal="center"/>
    </xf>
    <xf numFmtId="0" fontId="8" fillId="0" borderId="68" xfId="4" applyNumberFormat="1" applyFont="1" applyBorder="1" applyAlignment="1">
      <alignment horizontal="center"/>
    </xf>
    <xf numFmtId="0" fontId="8" fillId="0" borderId="69" xfId="4" applyNumberFormat="1" applyFont="1" applyBorder="1" applyAlignment="1">
      <alignment horizontal="center"/>
    </xf>
    <xf numFmtId="0" fontId="8" fillId="0" borderId="70" xfId="4" applyNumberFormat="1" applyFont="1" applyBorder="1" applyAlignment="1">
      <alignment horizontal="center"/>
    </xf>
    <xf numFmtId="0" fontId="4" fillId="0" borderId="19" xfId="4" applyNumberFormat="1" applyFont="1" applyBorder="1" applyAlignment="1">
      <alignment horizontal="center"/>
    </xf>
    <xf numFmtId="0" fontId="4" fillId="0" borderId="20" xfId="4" applyNumberFormat="1" applyFont="1" applyBorder="1" applyAlignment="1">
      <alignment horizontal="center"/>
    </xf>
    <xf numFmtId="0" fontId="8" fillId="0" borderId="12" xfId="4" applyNumberFormat="1" applyFont="1" applyBorder="1" applyAlignment="1">
      <alignment horizontal="center"/>
    </xf>
    <xf numFmtId="0" fontId="8" fillId="5" borderId="13" xfId="4" applyNumberFormat="1" applyFont="1" applyFill="1" applyBorder="1" applyAlignment="1">
      <alignment horizontal="center"/>
    </xf>
    <xf numFmtId="0" fontId="8" fillId="0" borderId="14" xfId="4" applyNumberFormat="1" applyFont="1" applyBorder="1" applyAlignment="1">
      <alignment horizontal="center"/>
    </xf>
    <xf numFmtId="0" fontId="8" fillId="0" borderId="77" xfId="4" applyNumberFormat="1" applyFont="1" applyBorder="1" applyAlignment="1">
      <alignment horizontal="center"/>
    </xf>
    <xf numFmtId="0" fontId="8" fillId="0" borderId="2" xfId="4" applyNumberFormat="1" applyFont="1" applyBorder="1" applyAlignment="1">
      <alignment horizontal="center"/>
    </xf>
    <xf numFmtId="0" fontId="8" fillId="0" borderId="78" xfId="4" applyNumberFormat="1" applyFont="1" applyBorder="1" applyAlignment="1">
      <alignment horizontal="center"/>
    </xf>
    <xf numFmtId="0" fontId="8" fillId="0" borderId="72" xfId="4" quotePrefix="1" applyNumberFormat="1" applyFont="1" applyBorder="1" applyAlignment="1">
      <alignment horizontal="center"/>
    </xf>
    <xf numFmtId="0" fontId="8" fillId="0" borderId="73" xfId="4" applyNumberFormat="1" applyFont="1" applyBorder="1" applyAlignment="1">
      <alignment horizontal="center"/>
    </xf>
    <xf numFmtId="0" fontId="4" fillId="0" borderId="24" xfId="5" applyNumberFormat="1" applyFont="1" applyBorder="1" applyAlignment="1">
      <alignment horizontal="center"/>
    </xf>
    <xf numFmtId="0" fontId="8" fillId="0" borderId="35" xfId="4" applyNumberFormat="1" applyFont="1" applyBorder="1" applyAlignment="1">
      <alignment horizontal="center"/>
    </xf>
    <xf numFmtId="0" fontId="8" fillId="0" borderId="28" xfId="0" applyFont="1" applyBorder="1" applyAlignment="1">
      <alignment horizontal="center"/>
    </xf>
    <xf numFmtId="0" fontId="4" fillId="0" borderId="19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8" borderId="33" xfId="0" applyFont="1" applyFill="1" applyBorder="1" applyAlignment="1">
      <alignment horizontal="center"/>
    </xf>
    <xf numFmtId="0" fontId="4" fillId="8" borderId="34" xfId="0" applyFont="1" applyFill="1" applyBorder="1" applyAlignment="1">
      <alignment horizontal="center"/>
    </xf>
    <xf numFmtId="0" fontId="4" fillId="8" borderId="35" xfId="0" applyFont="1" applyFill="1" applyBorder="1" applyAlignment="1">
      <alignment horizontal="center"/>
    </xf>
    <xf numFmtId="0" fontId="5" fillId="0" borderId="0" xfId="0" applyFont="1" applyAlignment="1">
      <alignment horizontal="left"/>
    </xf>
    <xf numFmtId="170" fontId="7" fillId="0" borderId="12" xfId="0" applyNumberFormat="1" applyFont="1" applyBorder="1" applyAlignment="1">
      <alignment horizontal="center"/>
    </xf>
    <xf numFmtId="170" fontId="0" fillId="0" borderId="14" xfId="0" applyNumberFormat="1" applyBorder="1" applyAlignment="1">
      <alignment horizontal="center"/>
    </xf>
    <xf numFmtId="170" fontId="0" fillId="0" borderId="16" xfId="0" applyNumberFormat="1" applyBorder="1" applyAlignment="1">
      <alignment horizontal="center"/>
    </xf>
    <xf numFmtId="170" fontId="0" fillId="0" borderId="0" xfId="0" applyNumberFormat="1" applyAlignment="1">
      <alignment horizontal="center"/>
    </xf>
    <xf numFmtId="171" fontId="5" fillId="0" borderId="28" xfId="0" applyNumberFormat="1" applyFont="1" applyBorder="1" applyAlignment="1">
      <alignment horizontal="center"/>
    </xf>
    <xf numFmtId="171" fontId="5" fillId="0" borderId="26" xfId="0" applyNumberFormat="1" applyFont="1" applyBorder="1" applyAlignment="1">
      <alignment horizontal="center"/>
    </xf>
    <xf numFmtId="171" fontId="5" fillId="0" borderId="27" xfId="0" applyNumberFormat="1" applyFont="1" applyBorder="1" applyAlignment="1">
      <alignment horizontal="center"/>
    </xf>
    <xf numFmtId="171" fontId="5" fillId="0" borderId="0" xfId="0" applyNumberFormat="1" applyFont="1" applyAlignment="1">
      <alignment horizontal="center"/>
    </xf>
    <xf numFmtId="171" fontId="7" fillId="0" borderId="11" xfId="0" applyNumberFormat="1" applyFont="1" applyBorder="1" applyAlignment="1">
      <alignment horizontal="center"/>
    </xf>
    <xf numFmtId="171" fontId="5" fillId="0" borderId="2" xfId="0" applyNumberFormat="1" applyFont="1" applyBorder="1" applyAlignment="1">
      <alignment horizontal="center"/>
    </xf>
    <xf numFmtId="171" fontId="5" fillId="0" borderId="17" xfId="0" applyNumberFormat="1" applyFont="1" applyBorder="1" applyAlignment="1">
      <alignment horizontal="center"/>
    </xf>
    <xf numFmtId="171" fontId="5" fillId="0" borderId="0" xfId="0" applyNumberFormat="1" applyFont="1" applyBorder="1" applyAlignment="1">
      <alignment horizontal="center"/>
    </xf>
    <xf numFmtId="0" fontId="5" fillId="0" borderId="0" xfId="5" applyNumberFormat="1" applyFont="1" applyAlignment="1">
      <alignment horizontal="center" vertical="center"/>
    </xf>
    <xf numFmtId="0" fontId="7" fillId="0" borderId="0" xfId="1" applyNumberFormat="1" applyFont="1" applyAlignment="1">
      <alignment horizontal="left" vertical="center"/>
    </xf>
    <xf numFmtId="0" fontId="7" fillId="0" borderId="0" xfId="1" applyNumberFormat="1" applyFont="1" applyAlignment="1">
      <alignment horizontal="center" vertical="center"/>
    </xf>
    <xf numFmtId="0" fontId="7" fillId="0" borderId="0" xfId="5" applyNumberFormat="1" applyFont="1" applyAlignment="1">
      <alignment horizontal="center" vertical="center"/>
    </xf>
    <xf numFmtId="0" fontId="7" fillId="0" borderId="0" xfId="5" applyNumberFormat="1" applyFont="1" applyBorder="1" applyAlignment="1">
      <alignment horizontal="center" vertical="center"/>
    </xf>
    <xf numFmtId="0" fontId="5" fillId="0" borderId="0" xfId="5" quotePrefix="1" applyNumberFormat="1" applyFont="1" applyAlignment="1">
      <alignment horizontal="center" vertical="center"/>
    </xf>
    <xf numFmtId="0" fontId="5" fillId="0" borderId="0" xfId="5" quotePrefix="1" applyNumberFormat="1" applyFont="1" applyBorder="1" applyAlignment="1">
      <alignment horizontal="center" vertical="center"/>
    </xf>
    <xf numFmtId="0" fontId="5" fillId="0" borderId="0" xfId="5" applyNumberFormat="1" applyFont="1" applyBorder="1" applyAlignment="1">
      <alignment horizontal="center" vertical="center"/>
    </xf>
    <xf numFmtId="0" fontId="7" fillId="0" borderId="17" xfId="1" applyNumberFormat="1" applyFont="1" applyBorder="1" applyAlignment="1">
      <alignment horizontal="center" vertical="center"/>
    </xf>
    <xf numFmtId="0" fontId="7" fillId="0" borderId="91" xfId="0" applyNumberFormat="1" applyFont="1" applyBorder="1" applyAlignment="1">
      <alignment horizontal="center" vertical="center"/>
    </xf>
    <xf numFmtId="0" fontId="7" fillId="0" borderId="53" xfId="0" applyNumberFormat="1" applyFont="1" applyBorder="1" applyAlignment="1">
      <alignment horizontal="center" vertical="center"/>
    </xf>
    <xf numFmtId="0" fontId="5" fillId="0" borderId="44" xfId="1" applyNumberFormat="1" applyFont="1" applyBorder="1" applyAlignment="1">
      <alignment horizontal="center" vertical="center"/>
    </xf>
    <xf numFmtId="0" fontId="5" fillId="0" borderId="11" xfId="1" applyNumberFormat="1" applyFont="1" applyBorder="1" applyAlignment="1">
      <alignment horizontal="center" vertical="center"/>
    </xf>
    <xf numFmtId="0" fontId="5" fillId="0" borderId="36" xfId="1" applyNumberFormat="1" applyFont="1" applyBorder="1" applyAlignment="1">
      <alignment horizontal="center" vertical="center"/>
    </xf>
    <xf numFmtId="0" fontId="5" fillId="0" borderId="54" xfId="1" applyNumberFormat="1" applyFont="1" applyBorder="1" applyAlignment="1">
      <alignment horizontal="center" vertical="center"/>
    </xf>
    <xf numFmtId="0" fontId="5" fillId="0" borderId="45" xfId="0" applyNumberFormat="1" applyFont="1" applyBorder="1" applyAlignment="1">
      <alignment horizontal="center" vertical="center"/>
    </xf>
    <xf numFmtId="0" fontId="5" fillId="0" borderId="40" xfId="1" applyNumberFormat="1" applyFont="1" applyBorder="1" applyAlignment="1">
      <alignment horizontal="center" vertical="center"/>
    </xf>
    <xf numFmtId="0" fontId="5" fillId="0" borderId="2" xfId="1" applyNumberFormat="1" applyFont="1" applyBorder="1" applyAlignment="1">
      <alignment horizontal="center" vertical="center"/>
    </xf>
    <xf numFmtId="0" fontId="5" fillId="0" borderId="10" xfId="1" applyNumberFormat="1" applyFont="1" applyBorder="1" applyAlignment="1">
      <alignment horizontal="center" vertical="center"/>
    </xf>
    <xf numFmtId="0" fontId="5" fillId="0" borderId="55" xfId="1" applyNumberFormat="1" applyFont="1" applyBorder="1" applyAlignment="1">
      <alignment horizontal="center" vertical="center"/>
    </xf>
    <xf numFmtId="0" fontId="5" fillId="0" borderId="41" xfId="0" applyNumberFormat="1" applyFont="1" applyBorder="1" applyAlignment="1">
      <alignment horizontal="center" vertical="center"/>
    </xf>
    <xf numFmtId="0" fontId="5" fillId="0" borderId="42" xfId="1" applyNumberFormat="1" applyFont="1" applyBorder="1" applyAlignment="1">
      <alignment horizontal="center" vertical="center"/>
    </xf>
    <xf numFmtId="0" fontId="5" fillId="0" borderId="17" xfId="1" applyNumberFormat="1" applyFont="1" applyBorder="1" applyAlignment="1">
      <alignment horizontal="center" vertical="center"/>
    </xf>
    <xf numFmtId="0" fontId="5" fillId="0" borderId="37" xfId="1" applyNumberFormat="1" applyFont="1" applyBorder="1" applyAlignment="1">
      <alignment horizontal="center" vertical="center"/>
    </xf>
    <xf numFmtId="0" fontId="5" fillId="0" borderId="56" xfId="1" applyNumberFormat="1" applyFont="1" applyBorder="1" applyAlignment="1">
      <alignment horizontal="center" vertical="center"/>
    </xf>
    <xf numFmtId="0" fontId="5" fillId="0" borderId="43" xfId="0" applyNumberFormat="1" applyFont="1" applyBorder="1" applyAlignment="1">
      <alignment horizontal="center" vertical="center"/>
    </xf>
    <xf numFmtId="0" fontId="5" fillId="0" borderId="46" xfId="1" applyNumberFormat="1" applyFont="1" applyBorder="1" applyAlignment="1">
      <alignment horizontal="center" vertical="center"/>
    </xf>
    <xf numFmtId="0" fontId="5" fillId="0" borderId="20" xfId="1" applyNumberFormat="1" applyFont="1" applyBorder="1" applyAlignment="1">
      <alignment horizontal="center" vertical="center"/>
    </xf>
    <xf numFmtId="0" fontId="5" fillId="0" borderId="38" xfId="1" applyNumberFormat="1" applyFont="1" applyBorder="1" applyAlignment="1">
      <alignment horizontal="center" vertical="center"/>
    </xf>
    <xf numFmtId="0" fontId="5" fillId="0" borderId="57" xfId="1" applyNumberFormat="1" applyFont="1" applyBorder="1" applyAlignment="1">
      <alignment horizontal="center" vertical="center"/>
    </xf>
    <xf numFmtId="0" fontId="5" fillId="0" borderId="47" xfId="0" applyNumberFormat="1" applyFont="1" applyBorder="1" applyAlignment="1">
      <alignment horizontal="center" vertical="center"/>
    </xf>
    <xf numFmtId="0" fontId="5" fillId="0" borderId="48" xfId="1" applyNumberFormat="1" applyFont="1" applyBorder="1" applyAlignment="1">
      <alignment horizontal="center" vertical="center"/>
    </xf>
    <xf numFmtId="0" fontId="5" fillId="0" borderId="49" xfId="1" applyNumberFormat="1" applyFont="1" applyBorder="1" applyAlignment="1">
      <alignment horizontal="center" vertical="center"/>
    </xf>
    <xf numFmtId="0" fontId="5" fillId="0" borderId="51" xfId="1" applyNumberFormat="1" applyFont="1" applyBorder="1" applyAlignment="1">
      <alignment horizontal="center" vertical="center"/>
    </xf>
    <xf numFmtId="0" fontId="5" fillId="0" borderId="58" xfId="1" applyNumberFormat="1" applyFont="1" applyBorder="1" applyAlignment="1">
      <alignment horizontal="center" vertical="center"/>
    </xf>
    <xf numFmtId="0" fontId="5" fillId="0" borderId="52" xfId="0" applyNumberFormat="1" applyFont="1" applyBorder="1" applyAlignment="1">
      <alignment horizontal="center" vertical="center"/>
    </xf>
    <xf numFmtId="0" fontId="7" fillId="6" borderId="2" xfId="5" applyNumberFormat="1" applyFont="1" applyFill="1" applyBorder="1" applyAlignment="1">
      <alignment horizontal="center" vertical="center"/>
    </xf>
    <xf numFmtId="0" fontId="7" fillId="7" borderId="2" xfId="5" applyNumberFormat="1" applyFont="1" applyFill="1" applyBorder="1" applyAlignment="1">
      <alignment horizontal="center" vertical="center"/>
    </xf>
    <xf numFmtId="0" fontId="13" fillId="0" borderId="0" xfId="1" applyNumberFormat="1" applyFont="1" applyAlignment="1">
      <alignment horizontal="center" vertical="center"/>
    </xf>
    <xf numFmtId="0" fontId="7" fillId="0" borderId="20" xfId="5" applyNumberFormat="1" applyFont="1" applyBorder="1" applyAlignment="1">
      <alignment horizontal="center" vertical="center"/>
    </xf>
    <xf numFmtId="0" fontId="7" fillId="0" borderId="16" xfId="5" applyNumberFormat="1" applyFont="1" applyBorder="1" applyAlignment="1">
      <alignment horizontal="center" vertical="center"/>
    </xf>
    <xf numFmtId="0" fontId="7" fillId="0" borderId="17" xfId="5" applyNumberFormat="1" applyFont="1" applyBorder="1" applyAlignment="1">
      <alignment horizontal="center" vertical="center"/>
    </xf>
    <xf numFmtId="0" fontId="5" fillId="0" borderId="0" xfId="1" applyNumberFormat="1" applyFont="1" applyBorder="1" applyAlignment="1">
      <alignment horizontal="center" vertical="center"/>
    </xf>
    <xf numFmtId="172" fontId="5" fillId="0" borderId="44" xfId="1" applyNumberFormat="1" applyFont="1" applyBorder="1" applyAlignment="1">
      <alignment horizontal="center" vertical="center"/>
    </xf>
    <xf numFmtId="172" fontId="5" fillId="0" borderId="40" xfId="1" applyNumberFormat="1" applyFont="1" applyBorder="1" applyAlignment="1">
      <alignment horizontal="center" vertical="center"/>
    </xf>
    <xf numFmtId="172" fontId="5" fillId="0" borderId="42" xfId="1" applyNumberFormat="1" applyFont="1" applyBorder="1" applyAlignment="1">
      <alignment horizontal="center" vertical="center"/>
    </xf>
    <xf numFmtId="172" fontId="5" fillId="0" borderId="46" xfId="1" applyNumberFormat="1" applyFont="1" applyBorder="1" applyAlignment="1">
      <alignment horizontal="center" vertical="center"/>
    </xf>
    <xf numFmtId="172" fontId="5" fillId="0" borderId="48" xfId="1" applyNumberFormat="1" applyFont="1" applyBorder="1" applyAlignment="1">
      <alignment horizontal="center" vertical="center"/>
    </xf>
    <xf numFmtId="0" fontId="7" fillId="0" borderId="0" xfId="1" applyNumberFormat="1" applyFont="1" applyAlignment="1">
      <alignment horizontal="center"/>
    </xf>
    <xf numFmtId="0" fontId="5" fillId="0" borderId="0" xfId="5" quotePrefix="1" applyNumberFormat="1" applyFont="1" applyBorder="1" applyAlignment="1">
      <alignment horizontal="center"/>
    </xf>
    <xf numFmtId="0" fontId="5" fillId="0" borderId="0" xfId="1" applyNumberFormat="1" applyFont="1" applyAlignment="1">
      <alignment horizontal="center"/>
    </xf>
    <xf numFmtId="0" fontId="7" fillId="0" borderId="0" xfId="5" applyNumberFormat="1" applyFont="1" applyAlignment="1">
      <alignment horizontal="center"/>
    </xf>
    <xf numFmtId="0" fontId="5" fillId="0" borderId="0" xfId="5" applyNumberFormat="1" applyFont="1" applyBorder="1" applyAlignment="1">
      <alignment horizontal="center"/>
    </xf>
    <xf numFmtId="0" fontId="5" fillId="0" borderId="0" xfId="5" applyNumberFormat="1" applyFont="1" applyAlignment="1">
      <alignment horizontal="center"/>
    </xf>
    <xf numFmtId="0" fontId="5" fillId="0" borderId="0" xfId="5" quotePrefix="1" applyNumberFormat="1" applyFont="1" applyAlignment="1">
      <alignment horizontal="center"/>
    </xf>
    <xf numFmtId="0" fontId="5" fillId="0" borderId="4" xfId="1" applyNumberFormat="1" applyFont="1" applyBorder="1" applyAlignment="1">
      <alignment horizontal="center"/>
    </xf>
    <xf numFmtId="0" fontId="5" fillId="0" borderId="5" xfId="1" applyNumberFormat="1" applyFont="1" applyBorder="1" applyAlignment="1">
      <alignment horizontal="center"/>
    </xf>
    <xf numFmtId="0" fontId="5" fillId="0" borderId="6" xfId="1" applyNumberFormat="1" applyFont="1" applyBorder="1" applyAlignment="1">
      <alignment horizontal="center"/>
    </xf>
    <xf numFmtId="0" fontId="5" fillId="0" borderId="7" xfId="1" applyNumberFormat="1" applyFont="1" applyBorder="1" applyAlignment="1">
      <alignment horizontal="center"/>
    </xf>
    <xf numFmtId="166" fontId="5" fillId="0" borderId="11" xfId="1" applyNumberFormat="1" applyFont="1" applyBorder="1" applyAlignment="1">
      <alignment horizontal="center"/>
    </xf>
    <xf numFmtId="166" fontId="5" fillId="2" borderId="13" xfId="1" applyNumberFormat="1" applyFont="1" applyFill="1" applyBorder="1" applyAlignment="1">
      <alignment horizontal="center"/>
    </xf>
    <xf numFmtId="166" fontId="5" fillId="0" borderId="2" xfId="1" applyNumberFormat="1" applyFont="1" applyBorder="1" applyAlignment="1">
      <alignment horizontal="center"/>
    </xf>
    <xf numFmtId="166" fontId="5" fillId="2" borderId="15" xfId="1" applyNumberFormat="1" applyFont="1" applyFill="1" applyBorder="1" applyAlignment="1">
      <alignment horizontal="center"/>
    </xf>
    <xf numFmtId="166" fontId="5" fillId="0" borderId="17" xfId="1" applyNumberFormat="1" applyFont="1" applyBorder="1" applyAlignment="1">
      <alignment horizontal="center"/>
    </xf>
    <xf numFmtId="166" fontId="5" fillId="2" borderId="18" xfId="1" applyNumberFormat="1" applyFont="1" applyFill="1" applyBorder="1" applyAlignment="1">
      <alignment horizontal="center"/>
    </xf>
    <xf numFmtId="0" fontId="5" fillId="0" borderId="0" xfId="4" applyNumberFormat="1" applyFont="1" applyAlignment="1">
      <alignment horizontal="center"/>
    </xf>
    <xf numFmtId="166" fontId="5" fillId="2" borderId="36" xfId="1" applyNumberFormat="1" applyFont="1" applyFill="1" applyBorder="1" applyAlignment="1">
      <alignment horizontal="center"/>
    </xf>
    <xf numFmtId="166" fontId="5" fillId="2" borderId="10" xfId="1" applyNumberFormat="1" applyFont="1" applyFill="1" applyBorder="1" applyAlignment="1">
      <alignment horizontal="center"/>
    </xf>
    <xf numFmtId="166" fontId="5" fillId="2" borderId="37" xfId="1" applyNumberFormat="1" applyFont="1" applyFill="1" applyBorder="1" applyAlignment="1">
      <alignment horizontal="center"/>
    </xf>
    <xf numFmtId="166" fontId="5" fillId="0" borderId="12" xfId="1" applyNumberFormat="1" applyFont="1" applyBorder="1" applyAlignment="1">
      <alignment horizontal="center"/>
    </xf>
    <xf numFmtId="166" fontId="5" fillId="0" borderId="14" xfId="1" applyNumberFormat="1" applyFont="1" applyBorder="1" applyAlignment="1">
      <alignment horizontal="center"/>
    </xf>
    <xf numFmtId="166" fontId="5" fillId="0" borderId="16" xfId="1" applyNumberFormat="1" applyFont="1" applyBorder="1" applyAlignment="1">
      <alignment horizontal="center"/>
    </xf>
    <xf numFmtId="0" fontId="7" fillId="0" borderId="3" xfId="1" quotePrefix="1" applyNumberFormat="1" applyFont="1" applyBorder="1" applyAlignment="1">
      <alignment horizontal="center"/>
    </xf>
    <xf numFmtId="0" fontId="5" fillId="0" borderId="50" xfId="5" applyNumberFormat="1" applyFont="1" applyBorder="1" applyAlignment="1">
      <alignment horizontal="center"/>
    </xf>
    <xf numFmtId="0" fontId="18" fillId="0" borderId="16" xfId="4" applyNumberFormat="1" applyFont="1" applyBorder="1" applyAlignment="1">
      <alignment horizontal="center"/>
    </xf>
    <xf numFmtId="0" fontId="18" fillId="0" borderId="17" xfId="4" applyNumberFormat="1" applyFont="1" applyBorder="1" applyAlignment="1">
      <alignment horizontal="center"/>
    </xf>
    <xf numFmtId="0" fontId="18" fillId="0" borderId="63" xfId="4" applyNumberFormat="1" applyFont="1" applyBorder="1" applyAlignment="1">
      <alignment horizontal="center"/>
    </xf>
    <xf numFmtId="0" fontId="8" fillId="4" borderId="15" xfId="4" applyNumberFormat="1" applyFont="1" applyFill="1" applyBorder="1" applyAlignment="1">
      <alignment horizontal="center"/>
    </xf>
    <xf numFmtId="0" fontId="8" fillId="4" borderId="26" xfId="4" applyNumberFormat="1" applyFont="1" applyFill="1" applyBorder="1" applyAlignment="1">
      <alignment horizontal="center"/>
    </xf>
    <xf numFmtId="0" fontId="4" fillId="0" borderId="12" xfId="5" applyNumberFormat="1" applyFont="1" applyBorder="1" applyAlignment="1">
      <alignment horizontal="center"/>
    </xf>
    <xf numFmtId="0" fontId="4" fillId="0" borderId="11" xfId="5" applyNumberFormat="1" applyFont="1" applyBorder="1" applyAlignment="1">
      <alignment horizontal="center"/>
    </xf>
    <xf numFmtId="168" fontId="4" fillId="0" borderId="13" xfId="5" applyNumberFormat="1" applyFont="1" applyBorder="1" applyAlignment="1">
      <alignment horizontal="center"/>
    </xf>
    <xf numFmtId="0" fontId="4" fillId="0" borderId="16" xfId="5" quotePrefix="1" applyNumberFormat="1" applyFont="1" applyBorder="1" applyAlignment="1">
      <alignment horizontal="center"/>
    </xf>
    <xf numFmtId="0" fontId="4" fillId="0" borderId="17" xfId="5" applyNumberFormat="1" applyFont="1" applyBorder="1" applyAlignment="1">
      <alignment horizontal="center"/>
    </xf>
    <xf numFmtId="168" fontId="4" fillId="0" borderId="18" xfId="5" applyNumberFormat="1" applyFont="1" applyBorder="1" applyAlignment="1">
      <alignment horizontal="center"/>
    </xf>
    <xf numFmtId="0" fontId="8" fillId="9" borderId="18" xfId="4" applyNumberFormat="1" applyFont="1" applyFill="1" applyBorder="1" applyAlignment="1">
      <alignment horizontal="center"/>
    </xf>
    <xf numFmtId="0" fontId="8" fillId="5" borderId="28" xfId="4" applyFont="1" applyFill="1" applyBorder="1" applyAlignment="1">
      <alignment horizontal="center"/>
    </xf>
    <xf numFmtId="0" fontId="8" fillId="9" borderId="27" xfId="4" applyNumberFormat="1" applyFont="1" applyFill="1" applyBorder="1" applyAlignment="1">
      <alignment horizontal="center"/>
    </xf>
    <xf numFmtId="0" fontId="0" fillId="0" borderId="22" xfId="0" applyBorder="1" applyAlignment="1">
      <alignment horizontal="center"/>
    </xf>
    <xf numFmtId="0" fontId="5" fillId="0" borderId="30" xfId="0" quotePrefix="1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6" xfId="0" applyBorder="1" applyAlignment="1">
      <alignment horizontal="center"/>
    </xf>
    <xf numFmtId="0" fontId="7" fillId="0" borderId="37" xfId="5" applyNumberFormat="1" applyFont="1" applyBorder="1" applyAlignment="1">
      <alignment horizontal="center" vertical="center"/>
    </xf>
    <xf numFmtId="165" fontId="15" fillId="0" borderId="33" xfId="4" applyNumberFormat="1" applyFont="1" applyBorder="1" applyAlignment="1">
      <alignment horizontal="center"/>
    </xf>
    <xf numFmtId="165" fontId="15" fillId="0" borderId="34" xfId="4" applyNumberFormat="1" applyFont="1" applyBorder="1" applyAlignment="1">
      <alignment horizontal="center"/>
    </xf>
    <xf numFmtId="0" fontId="5" fillId="0" borderId="36" xfId="0" applyNumberFormat="1" applyFont="1" applyBorder="1" applyAlignment="1">
      <alignment horizontal="center" vertical="center"/>
    </xf>
    <xf numFmtId="0" fontId="7" fillId="0" borderId="59" xfId="5" applyNumberFormat="1" applyFont="1" applyBorder="1" applyAlignment="1">
      <alignment horizontal="centerContinuous" vertical="center"/>
    </xf>
    <xf numFmtId="0" fontId="7" fillId="0" borderId="60" xfId="5" applyNumberFormat="1" applyFont="1" applyBorder="1" applyAlignment="1">
      <alignment horizontal="centerContinuous" vertical="center"/>
    </xf>
    <xf numFmtId="0" fontId="7" fillId="0" borderId="61" xfId="5" applyNumberFormat="1" applyFont="1" applyBorder="1" applyAlignment="1">
      <alignment horizontal="centerContinuous" vertical="center"/>
    </xf>
    <xf numFmtId="0" fontId="7" fillId="0" borderId="60" xfId="0" applyNumberFormat="1" applyFont="1" applyBorder="1" applyAlignment="1">
      <alignment horizontal="centerContinuous" vertical="center"/>
    </xf>
    <xf numFmtId="0" fontId="0" fillId="0" borderId="61" xfId="0" applyNumberFormat="1" applyBorder="1" applyAlignment="1">
      <alignment horizontal="centerContinuous" vertical="center"/>
    </xf>
    <xf numFmtId="0" fontId="7" fillId="0" borderId="61" xfId="0" applyNumberFormat="1" applyFont="1" applyBorder="1" applyAlignment="1">
      <alignment horizontal="centerContinuous" vertical="center"/>
    </xf>
    <xf numFmtId="0" fontId="7" fillId="0" borderId="46" xfId="5" applyNumberFormat="1" applyFont="1" applyBorder="1" applyAlignment="1">
      <alignment horizontal="center" vertical="center"/>
    </xf>
    <xf numFmtId="0" fontId="7" fillId="0" borderId="65" xfId="5" applyNumberFormat="1" applyFont="1" applyBorder="1" applyAlignment="1">
      <alignment horizontal="center" vertical="center"/>
    </xf>
    <xf numFmtId="0" fontId="7" fillId="0" borderId="93" xfId="5" applyNumberFormat="1" applyFont="1" applyBorder="1" applyAlignment="1">
      <alignment horizontal="centerContinuous" vertical="center"/>
    </xf>
    <xf numFmtId="0" fontId="7" fillId="0" borderId="0" xfId="4" applyNumberFormat="1" applyFont="1" applyAlignment="1">
      <alignment horizontal="center" vertical="center"/>
    </xf>
    <xf numFmtId="0" fontId="7" fillId="0" borderId="0" xfId="4" applyNumberFormat="1" applyFont="1" applyAlignment="1">
      <alignment horizontal="centerContinuous" vertical="center"/>
    </xf>
    <xf numFmtId="0" fontId="5" fillId="0" borderId="0" xfId="4" applyNumberFormat="1" applyFont="1" applyAlignment="1">
      <alignment horizontal="center" vertical="center"/>
    </xf>
    <xf numFmtId="0" fontId="5" fillId="0" borderId="0" xfId="4" applyNumberFormat="1" applyFont="1" applyAlignment="1">
      <alignment horizontal="centerContinuous" vertical="center"/>
    </xf>
    <xf numFmtId="0" fontId="7" fillId="0" borderId="0" xfId="4" applyNumberFormat="1" applyFont="1" applyAlignment="1">
      <alignment horizontal="left" vertical="center"/>
    </xf>
    <xf numFmtId="167" fontId="5" fillId="0" borderId="0" xfId="4" applyNumberFormat="1" applyFont="1" applyAlignment="1">
      <alignment horizontal="center" vertical="center"/>
    </xf>
    <xf numFmtId="0" fontId="5" fillId="0" borderId="0" xfId="4" applyNumberFormat="1" applyFont="1" applyAlignment="1">
      <alignment horizontal="left" vertical="center"/>
    </xf>
    <xf numFmtId="0" fontId="7" fillId="0" borderId="12" xfId="4" applyNumberFormat="1" applyFont="1" applyBorder="1" applyAlignment="1">
      <alignment horizontal="center" vertical="center"/>
    </xf>
    <xf numFmtId="0" fontId="7" fillId="0" borderId="16" xfId="4" applyNumberFormat="1" applyFont="1" applyBorder="1" applyAlignment="1">
      <alignment horizontal="center" vertical="center"/>
    </xf>
    <xf numFmtId="0" fontId="7" fillId="0" borderId="37" xfId="4" applyNumberFormat="1" applyFont="1" applyBorder="1" applyAlignment="1">
      <alignment horizontal="center" vertical="center"/>
    </xf>
    <xf numFmtId="0" fontId="7" fillId="0" borderId="17" xfId="4" applyNumberFormat="1" applyFont="1" applyBorder="1" applyAlignment="1">
      <alignment horizontal="center" vertical="center"/>
    </xf>
    <xf numFmtId="0" fontId="7" fillId="0" borderId="18" xfId="4" applyNumberFormat="1" applyFont="1" applyBorder="1" applyAlignment="1">
      <alignment horizontal="center" vertical="center"/>
    </xf>
    <xf numFmtId="0" fontId="5" fillId="0" borderId="12" xfId="4" applyNumberFormat="1" applyFont="1" applyBorder="1" applyAlignment="1">
      <alignment horizontal="center" vertical="center"/>
    </xf>
    <xf numFmtId="0" fontId="5" fillId="0" borderId="11" xfId="4" applyNumberFormat="1" applyFont="1" applyBorder="1" applyAlignment="1">
      <alignment horizontal="center" vertical="center"/>
    </xf>
    <xf numFmtId="0" fontId="5" fillId="0" borderId="13" xfId="4" applyNumberFormat="1" applyFont="1" applyBorder="1" applyAlignment="1">
      <alignment horizontal="center" vertical="center"/>
    </xf>
    <xf numFmtId="0" fontId="7" fillId="0" borderId="14" xfId="4" applyNumberFormat="1" applyFont="1" applyBorder="1" applyAlignment="1">
      <alignment horizontal="center" vertical="center"/>
    </xf>
    <xf numFmtId="0" fontId="5" fillId="0" borderId="10" xfId="4" applyNumberFormat="1" applyFont="1" applyBorder="1" applyAlignment="1">
      <alignment horizontal="center" vertical="center"/>
    </xf>
    <xf numFmtId="0" fontId="5" fillId="0" borderId="15" xfId="4" applyNumberFormat="1" applyFont="1" applyBorder="1" applyAlignment="1">
      <alignment horizontal="center" vertical="center"/>
    </xf>
    <xf numFmtId="0" fontId="5" fillId="0" borderId="37" xfId="4" applyNumberFormat="1" applyFont="1" applyBorder="1" applyAlignment="1">
      <alignment horizontal="center" vertical="center"/>
    </xf>
    <xf numFmtId="0" fontId="5" fillId="0" borderId="31" xfId="4" applyNumberFormat="1" applyFont="1" applyBorder="1" applyAlignment="1">
      <alignment horizontal="center" vertical="center"/>
    </xf>
    <xf numFmtId="0" fontId="5" fillId="0" borderId="24" xfId="4" applyNumberFormat="1" applyFont="1" applyBorder="1" applyAlignment="1">
      <alignment horizontal="center" vertical="center"/>
    </xf>
    <xf numFmtId="0" fontId="7" fillId="0" borderId="33" xfId="4" applyNumberFormat="1" applyFont="1" applyBorder="1" applyAlignment="1">
      <alignment horizontal="center" vertical="center"/>
    </xf>
    <xf numFmtId="0" fontId="7" fillId="0" borderId="34" xfId="4" applyNumberFormat="1" applyFont="1" applyBorder="1" applyAlignment="1">
      <alignment horizontal="center" vertical="center"/>
    </xf>
    <xf numFmtId="0" fontId="7" fillId="0" borderId="39" xfId="4" applyNumberFormat="1" applyFont="1" applyBorder="1" applyAlignment="1">
      <alignment horizontal="center" vertical="center"/>
    </xf>
    <xf numFmtId="0" fontId="7" fillId="0" borderId="68" xfId="4" applyNumberFormat="1" applyFont="1" applyBorder="1" applyAlignment="1">
      <alignment horizontal="center" vertical="center"/>
    </xf>
    <xf numFmtId="0" fontId="7" fillId="0" borderId="69" xfId="4" applyNumberFormat="1" applyFont="1" applyBorder="1" applyAlignment="1">
      <alignment horizontal="center" vertical="center"/>
    </xf>
    <xf numFmtId="0" fontId="7" fillId="0" borderId="70" xfId="4" applyNumberFormat="1" applyFont="1" applyBorder="1" applyAlignment="1">
      <alignment horizontal="center" vertical="center"/>
    </xf>
    <xf numFmtId="0" fontId="5" fillId="0" borderId="0" xfId="0" applyNumberFormat="1" applyFont="1" applyAlignment="1">
      <alignment vertical="center"/>
    </xf>
    <xf numFmtId="0" fontId="21" fillId="0" borderId="0" xfId="4" applyNumberFormat="1" applyFont="1" applyAlignment="1">
      <alignment horizontal="center" vertical="center"/>
    </xf>
    <xf numFmtId="0" fontId="4" fillId="0" borderId="0" xfId="4" applyNumberFormat="1" applyFont="1" applyAlignment="1">
      <alignment horizontal="center" vertical="center"/>
    </xf>
    <xf numFmtId="16" fontId="5" fillId="0" borderId="101" xfId="0" quotePrefix="1" applyNumberFormat="1" applyFont="1" applyBorder="1" applyAlignment="1">
      <alignment horizontal="center"/>
    </xf>
    <xf numFmtId="49" fontId="5" fillId="10" borderId="19" xfId="5" applyNumberFormat="1" applyFont="1" applyFill="1" applyBorder="1" applyAlignment="1">
      <alignment horizontal="center"/>
    </xf>
    <xf numFmtId="49" fontId="5" fillId="10" borderId="20" xfId="5" applyNumberFormat="1" applyFont="1" applyFill="1" applyBorder="1" applyAlignment="1">
      <alignment horizontal="center"/>
    </xf>
    <xf numFmtId="49" fontId="5" fillId="10" borderId="21" xfId="5" applyNumberFormat="1" applyFont="1" applyFill="1" applyBorder="1" applyAlignment="1">
      <alignment horizontal="center"/>
    </xf>
    <xf numFmtId="0" fontId="5" fillId="10" borderId="16" xfId="5" applyFont="1" applyFill="1" applyBorder="1" applyAlignment="1">
      <alignment horizontal="center"/>
    </xf>
    <xf numFmtId="0" fontId="5" fillId="10" borderId="17" xfId="5" applyFont="1" applyFill="1" applyBorder="1" applyAlignment="1">
      <alignment horizontal="center"/>
    </xf>
    <xf numFmtId="0" fontId="5" fillId="10" borderId="18" xfId="5" applyFont="1" applyFill="1" applyBorder="1" applyAlignment="1">
      <alignment horizontal="center"/>
    </xf>
    <xf numFmtId="0" fontId="5" fillId="3" borderId="97" xfId="5" applyFont="1" applyFill="1" applyBorder="1" applyAlignment="1">
      <alignment horizontal="center"/>
    </xf>
    <xf numFmtId="0" fontId="5" fillId="3" borderId="96" xfId="5" applyFont="1" applyFill="1" applyBorder="1" applyAlignment="1">
      <alignment horizontal="center"/>
    </xf>
    <xf numFmtId="0" fontId="5" fillId="3" borderId="98" xfId="5" applyFont="1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5" fillId="0" borderId="12" xfId="5" applyFont="1" applyBorder="1" applyAlignment="1">
      <alignment horizontal="center"/>
    </xf>
    <xf numFmtId="0" fontId="5" fillId="0" borderId="11" xfId="5" applyFont="1" applyBorder="1" applyAlignment="1">
      <alignment horizontal="center"/>
    </xf>
    <xf numFmtId="0" fontId="5" fillId="0" borderId="36" xfId="5" applyFont="1" applyBorder="1" applyAlignment="1">
      <alignment horizontal="center"/>
    </xf>
    <xf numFmtId="0" fontId="5" fillId="0" borderId="13" xfId="5" applyFont="1" applyBorder="1" applyAlignment="1">
      <alignment horizontal="center"/>
    </xf>
    <xf numFmtId="0" fontId="7" fillId="0" borderId="93" xfId="3" applyNumberFormat="1" applyFont="1" applyBorder="1" applyAlignment="1">
      <alignment horizontal="center" vertical="center"/>
    </xf>
    <xf numFmtId="0" fontId="7" fillId="0" borderId="53" xfId="3" applyNumberFormat="1" applyFont="1" applyBorder="1" applyAlignment="1">
      <alignment horizontal="center" vertical="center"/>
    </xf>
    <xf numFmtId="0" fontId="5" fillId="0" borderId="0" xfId="5" applyNumberFormat="1" applyFont="1" applyAlignment="1">
      <alignment horizontal="left" vertical="center"/>
    </xf>
    <xf numFmtId="0" fontId="14" fillId="0" borderId="0" xfId="5" applyNumberFormat="1" applyFont="1" applyAlignment="1">
      <alignment horizontal="left" vertical="center"/>
    </xf>
    <xf numFmtId="0" fontId="5" fillId="0" borderId="102" xfId="0" applyNumberFormat="1" applyFont="1" applyBorder="1" applyAlignment="1">
      <alignment horizontal="center" vertical="center"/>
    </xf>
    <xf numFmtId="0" fontId="5" fillId="0" borderId="103" xfId="0" applyNumberFormat="1" applyFont="1" applyBorder="1" applyAlignment="1">
      <alignment horizontal="center" vertical="center"/>
    </xf>
    <xf numFmtId="0" fontId="5" fillId="0" borderId="104" xfId="0" applyNumberFormat="1" applyFont="1" applyBorder="1" applyAlignment="1">
      <alignment horizontal="center" vertical="center"/>
    </xf>
    <xf numFmtId="0" fontId="5" fillId="0" borderId="105" xfId="0" applyNumberFormat="1" applyFont="1" applyBorder="1" applyAlignment="1">
      <alignment horizontal="center" vertical="center"/>
    </xf>
    <xf numFmtId="0" fontId="5" fillId="0" borderId="106" xfId="0" applyNumberFormat="1" applyFont="1" applyBorder="1" applyAlignment="1">
      <alignment horizontal="center" vertical="center"/>
    </xf>
    <xf numFmtId="0" fontId="5" fillId="0" borderId="24" xfId="0" applyNumberFormat="1" applyFont="1" applyBorder="1" applyAlignment="1">
      <alignment horizontal="center" vertical="center"/>
    </xf>
    <xf numFmtId="0" fontId="5" fillId="0" borderId="26" xfId="0" applyNumberFormat="1" applyFont="1" applyBorder="1" applyAlignment="1">
      <alignment horizontal="center" vertical="center"/>
    </xf>
    <xf numFmtId="0" fontId="5" fillId="0" borderId="27" xfId="0" applyNumberFormat="1" applyFont="1" applyBorder="1" applyAlignment="1">
      <alignment horizontal="center" vertical="center"/>
    </xf>
    <xf numFmtId="0" fontId="5" fillId="0" borderId="28" xfId="0" applyNumberFormat="1" applyFont="1" applyBorder="1" applyAlignment="1">
      <alignment horizontal="center" vertical="center"/>
    </xf>
    <xf numFmtId="0" fontId="5" fillId="0" borderId="100" xfId="0" applyNumberFormat="1" applyFont="1" applyBorder="1" applyAlignment="1">
      <alignment horizontal="center" vertical="center"/>
    </xf>
    <xf numFmtId="0" fontId="7" fillId="0" borderId="80" xfId="0" applyNumberFormat="1" applyFont="1" applyFill="1" applyBorder="1" applyAlignment="1">
      <alignment horizontal="center" vertical="center"/>
    </xf>
    <xf numFmtId="0" fontId="7" fillId="0" borderId="24" xfId="0" applyNumberFormat="1" applyFont="1" applyFill="1" applyBorder="1" applyAlignment="1">
      <alignment horizontal="center" vertical="center"/>
    </xf>
    <xf numFmtId="0" fontId="7" fillId="0" borderId="99" xfId="5" applyNumberFormat="1" applyFont="1" applyFill="1" applyBorder="1" applyAlignment="1">
      <alignment horizontal="center" vertical="center"/>
    </xf>
    <xf numFmtId="0" fontId="7" fillId="0" borderId="27" xfId="5" applyNumberFormat="1" applyFont="1" applyFill="1" applyBorder="1" applyAlignment="1">
      <alignment horizontal="center" vertical="center"/>
    </xf>
    <xf numFmtId="0" fontId="7" fillId="0" borderId="57" xfId="5" applyNumberFormat="1" applyFont="1" applyBorder="1" applyAlignment="1">
      <alignment horizontal="center" vertical="center"/>
    </xf>
    <xf numFmtId="0" fontId="7" fillId="0" borderId="56" xfId="5" applyNumberFormat="1" applyFont="1" applyBorder="1" applyAlignment="1">
      <alignment horizontal="center" vertical="center"/>
    </xf>
    <xf numFmtId="0" fontId="7" fillId="0" borderId="0" xfId="0" applyNumberFormat="1" applyFont="1" applyAlignment="1">
      <alignment horizontal="centerContinuous"/>
    </xf>
    <xf numFmtId="0" fontId="7" fillId="0" borderId="0" xfId="4" applyNumberFormat="1" applyFont="1" applyAlignment="1">
      <alignment horizontal="centerContinuous"/>
    </xf>
    <xf numFmtId="0" fontId="5" fillId="0" borderId="0" xfId="1" applyNumberFormat="1" applyFont="1" applyAlignment="1">
      <alignment horizontal="centerContinuous" vertical="center"/>
    </xf>
    <xf numFmtId="0" fontId="7" fillId="0" borderId="0" xfId="5" applyNumberFormat="1" applyFont="1" applyBorder="1" applyAlignment="1">
      <alignment horizontal="centerContinuous" vertical="center"/>
    </xf>
    <xf numFmtId="0" fontId="5" fillId="0" borderId="107" xfId="5" applyNumberFormat="1" applyFont="1" applyBorder="1" applyAlignment="1">
      <alignment horizontal="center" vertical="center"/>
    </xf>
    <xf numFmtId="0" fontId="7" fillId="0" borderId="1" xfId="0" applyNumberFormat="1" applyFont="1" applyBorder="1" applyAlignment="1">
      <alignment horizontal="center"/>
    </xf>
    <xf numFmtId="0" fontId="7" fillId="0" borderId="112" xfId="0" applyNumberFormat="1" applyFont="1" applyBorder="1" applyAlignment="1">
      <alignment horizontal="centerContinuous" vertical="center"/>
    </xf>
    <xf numFmtId="0" fontId="0" fillId="0" borderId="113" xfId="0" applyBorder="1" applyAlignment="1">
      <alignment horizontal="centerContinuous" vertical="center"/>
    </xf>
    <xf numFmtId="0" fontId="7" fillId="0" borderId="115" xfId="5" applyNumberFormat="1" applyFont="1" applyBorder="1" applyAlignment="1">
      <alignment horizontal="centerContinuous" vertical="center"/>
    </xf>
    <xf numFmtId="0" fontId="7" fillId="0" borderId="93" xfId="0" applyNumberFormat="1" applyFont="1" applyBorder="1" applyAlignment="1">
      <alignment horizontal="centerContinuous" vertical="center"/>
    </xf>
    <xf numFmtId="0" fontId="7" fillId="3" borderId="2" xfId="5" applyNumberFormat="1" applyFont="1" applyFill="1" applyBorder="1" applyAlignment="1">
      <alignment horizontal="center" vertical="center"/>
    </xf>
    <xf numFmtId="0" fontId="5" fillId="0" borderId="40" xfId="1" applyNumberFormat="1" applyFont="1" applyFill="1" applyBorder="1" applyAlignment="1">
      <alignment horizontal="center" vertical="center"/>
    </xf>
    <xf numFmtId="0" fontId="7" fillId="0" borderId="42" xfId="5" applyNumberFormat="1" applyFont="1" applyBorder="1" applyAlignment="1">
      <alignment horizontal="center" vertical="center"/>
    </xf>
    <xf numFmtId="0" fontId="5" fillId="0" borderId="0" xfId="1" applyNumberFormat="1" applyFont="1" applyAlignment="1">
      <alignment horizontal="left" vertical="center"/>
    </xf>
    <xf numFmtId="0" fontId="7" fillId="0" borderId="34" xfId="0" applyNumberFormat="1" applyFont="1" applyBorder="1" applyAlignment="1">
      <alignment horizontal="center" vertical="center"/>
    </xf>
    <xf numFmtId="0" fontId="7" fillId="0" borderId="35" xfId="0" applyNumberFormat="1" applyFont="1" applyBorder="1" applyAlignment="1">
      <alignment horizontal="center" vertical="center"/>
    </xf>
    <xf numFmtId="0" fontId="5" fillId="0" borderId="2" xfId="1" applyNumberFormat="1" applyFont="1" applyFill="1" applyBorder="1" applyAlignment="1">
      <alignment horizontal="center" vertical="center"/>
    </xf>
    <xf numFmtId="0" fontId="7" fillId="0" borderId="113" xfId="0" applyNumberFormat="1" applyFont="1" applyBorder="1" applyAlignment="1">
      <alignment horizontal="centerContinuous" vertical="center"/>
    </xf>
    <xf numFmtId="0" fontId="7" fillId="0" borderId="115" xfId="0" applyNumberFormat="1" applyFont="1" applyBorder="1" applyAlignment="1">
      <alignment horizontal="centerContinuous" vertical="center"/>
    </xf>
    <xf numFmtId="0" fontId="7" fillId="0" borderId="114" xfId="0" applyFont="1" applyBorder="1" applyAlignment="1">
      <alignment horizontal="center" vertical="center"/>
    </xf>
    <xf numFmtId="0" fontId="7" fillId="0" borderId="12" xfId="5" applyNumberFormat="1" applyFont="1" applyBorder="1" applyAlignment="1">
      <alignment horizontal="center" vertical="center"/>
    </xf>
    <xf numFmtId="0" fontId="7" fillId="0" borderId="11" xfId="5" applyNumberFormat="1" applyFont="1" applyBorder="1" applyAlignment="1">
      <alignment horizontal="center" vertical="center"/>
    </xf>
    <xf numFmtId="0" fontId="7" fillId="0" borderId="13" xfId="5" applyNumberFormat="1" applyFont="1" applyBorder="1" applyAlignment="1">
      <alignment horizontal="center" vertical="center"/>
    </xf>
    <xf numFmtId="0" fontId="7" fillId="0" borderId="18" xfId="5" applyNumberFormat="1" applyFont="1" applyBorder="1" applyAlignment="1">
      <alignment horizontal="center" vertical="center"/>
    </xf>
    <xf numFmtId="172" fontId="5" fillId="0" borderId="116" xfId="1" applyNumberFormat="1" applyFont="1" applyBorder="1" applyAlignment="1">
      <alignment horizontal="center" vertical="center"/>
    </xf>
    <xf numFmtId="0" fontId="5" fillId="0" borderId="30" xfId="1" applyNumberFormat="1" applyFont="1" applyBorder="1" applyAlignment="1">
      <alignment horizontal="center" vertical="center"/>
    </xf>
    <xf numFmtId="0" fontId="5" fillId="0" borderId="101" xfId="1" applyNumberFormat="1" applyFont="1" applyBorder="1" applyAlignment="1">
      <alignment horizontal="center" vertical="center"/>
    </xf>
    <xf numFmtId="0" fontId="5" fillId="0" borderId="116" xfId="1" applyNumberFormat="1" applyFont="1" applyBorder="1" applyAlignment="1">
      <alignment horizontal="center" vertical="center"/>
    </xf>
    <xf numFmtId="0" fontId="5" fillId="0" borderId="117" xfId="1" applyNumberFormat="1" applyFont="1" applyBorder="1" applyAlignment="1">
      <alignment horizontal="center" vertical="center"/>
    </xf>
    <xf numFmtId="0" fontId="5" fillId="0" borderId="118" xfId="0" applyNumberFormat="1" applyFont="1" applyBorder="1" applyAlignment="1">
      <alignment horizontal="center" vertical="center"/>
    </xf>
    <xf numFmtId="0" fontId="5" fillId="0" borderId="32" xfId="0" applyNumberFormat="1" applyFont="1" applyBorder="1" applyAlignment="1">
      <alignment horizontal="center" vertical="center"/>
    </xf>
    <xf numFmtId="0" fontId="5" fillId="0" borderId="119" xfId="0" applyNumberFormat="1" applyFont="1" applyBorder="1" applyAlignment="1">
      <alignment horizontal="center" vertical="center"/>
    </xf>
    <xf numFmtId="173" fontId="7" fillId="0" borderId="11" xfId="0" applyNumberFormat="1" applyFont="1" applyBorder="1" applyAlignment="1">
      <alignment horizontal="center"/>
    </xf>
    <xf numFmtId="173" fontId="5" fillId="0" borderId="2" xfId="0" applyNumberFormat="1" applyFont="1" applyBorder="1" applyAlignment="1">
      <alignment horizontal="center"/>
    </xf>
    <xf numFmtId="173" fontId="5" fillId="0" borderId="17" xfId="0" applyNumberFormat="1" applyFont="1" applyBorder="1" applyAlignment="1">
      <alignment horizontal="center"/>
    </xf>
    <xf numFmtId="173" fontId="5" fillId="0" borderId="0" xfId="0" applyNumberFormat="1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7" fillId="0" borderId="12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7" fillId="0" borderId="108" xfId="0" applyFont="1" applyBorder="1" applyAlignment="1">
      <alignment horizontal="center"/>
    </xf>
    <xf numFmtId="0" fontId="7" fillId="0" borderId="109" xfId="0" applyFont="1" applyBorder="1" applyAlignment="1">
      <alignment horizontal="center"/>
    </xf>
    <xf numFmtId="0" fontId="5" fillId="11" borderId="12" xfId="0" applyFont="1" applyFill="1" applyBorder="1" applyAlignment="1">
      <alignment horizontal="center"/>
    </xf>
    <xf numFmtId="0" fontId="5" fillId="11" borderId="11" xfId="0" applyFont="1" applyFill="1" applyBorder="1" applyAlignment="1">
      <alignment horizontal="center"/>
    </xf>
    <xf numFmtId="0" fontId="5" fillId="11" borderId="13" xfId="0" applyFont="1" applyFill="1" applyBorder="1" applyAlignment="1">
      <alignment horizontal="center"/>
    </xf>
    <xf numFmtId="0" fontId="5" fillId="11" borderId="14" xfId="0" applyFont="1" applyFill="1" applyBorder="1" applyAlignment="1">
      <alignment horizontal="center"/>
    </xf>
    <xf numFmtId="0" fontId="5" fillId="11" borderId="2" xfId="0" applyFont="1" applyFill="1" applyBorder="1" applyAlignment="1">
      <alignment horizontal="center"/>
    </xf>
    <xf numFmtId="0" fontId="5" fillId="11" borderId="15" xfId="0" applyFont="1" applyFill="1" applyBorder="1" applyAlignment="1">
      <alignment horizontal="center"/>
    </xf>
    <xf numFmtId="0" fontId="5" fillId="11" borderId="16" xfId="0" applyFont="1" applyFill="1" applyBorder="1" applyAlignment="1">
      <alignment horizontal="center"/>
    </xf>
    <xf numFmtId="0" fontId="5" fillId="11" borderId="17" xfId="0" applyFont="1" applyFill="1" applyBorder="1" applyAlignment="1">
      <alignment horizontal="center"/>
    </xf>
    <xf numFmtId="0" fontId="5" fillId="11" borderId="18" xfId="0" applyFont="1" applyFill="1" applyBorder="1" applyAlignment="1">
      <alignment horizontal="center"/>
    </xf>
    <xf numFmtId="164" fontId="5" fillId="0" borderId="10" xfId="0" applyNumberFormat="1" applyFont="1" applyBorder="1" applyAlignment="1">
      <alignment horizontal="center"/>
    </xf>
    <xf numFmtId="164" fontId="5" fillId="0" borderId="37" xfId="0" applyNumberFormat="1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5" fillId="0" borderId="120" xfId="0" applyFont="1" applyBorder="1" applyAlignment="1">
      <alignment horizontal="center"/>
    </xf>
    <xf numFmtId="0" fontId="7" fillId="12" borderId="107" xfId="0" applyFont="1" applyFill="1" applyBorder="1" applyAlignment="1">
      <alignment horizontal="center"/>
    </xf>
    <xf numFmtId="0" fontId="7" fillId="12" borderId="33" xfId="0" applyFont="1" applyFill="1" applyBorder="1" applyAlignment="1">
      <alignment horizontal="center"/>
    </xf>
    <xf numFmtId="0" fontId="7" fillId="12" borderId="34" xfId="0" applyFont="1" applyFill="1" applyBorder="1" applyAlignment="1">
      <alignment horizontal="center"/>
    </xf>
    <xf numFmtId="174" fontId="7" fillId="0" borderId="11" xfId="0" applyNumberFormat="1" applyFont="1" applyBorder="1" applyAlignment="1">
      <alignment horizontal="center"/>
    </xf>
    <xf numFmtId="174" fontId="5" fillId="0" borderId="2" xfId="0" applyNumberFormat="1" applyFont="1" applyBorder="1" applyAlignment="1">
      <alignment horizontal="center"/>
    </xf>
    <xf numFmtId="174" fontId="5" fillId="0" borderId="17" xfId="0" applyNumberFormat="1" applyFont="1" applyBorder="1" applyAlignment="1">
      <alignment horizontal="center"/>
    </xf>
    <xf numFmtId="174" fontId="5" fillId="0" borderId="0" xfId="0" applyNumberFormat="1" applyFont="1" applyBorder="1" applyAlignment="1">
      <alignment horizontal="center"/>
    </xf>
    <xf numFmtId="175" fontId="7" fillId="0" borderId="11" xfId="0" applyNumberFormat="1" applyFont="1" applyBorder="1" applyAlignment="1">
      <alignment horizontal="center"/>
    </xf>
    <xf numFmtId="175" fontId="5" fillId="0" borderId="2" xfId="0" applyNumberFormat="1" applyFont="1" applyBorder="1" applyAlignment="1">
      <alignment horizontal="center"/>
    </xf>
    <xf numFmtId="175" fontId="5" fillId="0" borderId="17" xfId="0" applyNumberFormat="1" applyFont="1" applyBorder="1" applyAlignment="1">
      <alignment horizontal="center"/>
    </xf>
    <xf numFmtId="175" fontId="5" fillId="0" borderId="0" xfId="0" applyNumberFormat="1" applyFont="1" applyBorder="1" applyAlignment="1">
      <alignment horizontal="center"/>
    </xf>
    <xf numFmtId="174" fontId="7" fillId="0" borderId="0" xfId="0" applyNumberFormat="1" applyFont="1" applyAlignment="1">
      <alignment horizontal="centerContinuous"/>
    </xf>
    <xf numFmtId="174" fontId="5" fillId="0" borderId="0" xfId="4" applyNumberFormat="1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24" xfId="0" quotePrefix="1" applyBorder="1" applyAlignment="1">
      <alignment horizontal="center"/>
    </xf>
    <xf numFmtId="169" fontId="0" fillId="0" borderId="24" xfId="0" applyNumberFormat="1" applyBorder="1" applyAlignment="1">
      <alignment horizontal="center"/>
    </xf>
    <xf numFmtId="172" fontId="0" fillId="0" borderId="24" xfId="0" applyNumberFormat="1" applyBorder="1" applyAlignment="1">
      <alignment horizontal="center"/>
    </xf>
    <xf numFmtId="172" fontId="0" fillId="0" borderId="24" xfId="0" applyNumberFormat="1" applyFill="1" applyBorder="1" applyAlignment="1">
      <alignment horizontal="center"/>
    </xf>
    <xf numFmtId="0" fontId="0" fillId="0" borderId="26" xfId="0" applyBorder="1" applyAlignment="1">
      <alignment horizontal="center"/>
    </xf>
    <xf numFmtId="169" fontId="5" fillId="0" borderId="26" xfId="0" applyNumberFormat="1" applyFont="1" applyBorder="1" applyAlignment="1">
      <alignment horizontal="center"/>
    </xf>
    <xf numFmtId="0" fontId="0" fillId="0" borderId="26" xfId="0" applyFill="1" applyBorder="1" applyAlignment="1">
      <alignment horizontal="center"/>
    </xf>
    <xf numFmtId="169" fontId="0" fillId="0" borderId="26" xfId="0" applyNumberForma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5" fillId="0" borderId="26" xfId="0" applyNumberFormat="1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14" fontId="0" fillId="0" borderId="26" xfId="0" applyNumberFormat="1" applyBorder="1" applyAlignment="1">
      <alignment horizontal="center"/>
    </xf>
    <xf numFmtId="14" fontId="0" fillId="0" borderId="26" xfId="0" applyNumberFormat="1" applyFill="1" applyBorder="1" applyAlignment="1">
      <alignment horizontal="center"/>
    </xf>
    <xf numFmtId="0" fontId="0" fillId="13" borderId="26" xfId="0" applyFill="1" applyBorder="1" applyAlignment="1">
      <alignment horizontal="center"/>
    </xf>
    <xf numFmtId="0" fontId="0" fillId="3" borderId="26" xfId="0" applyFill="1" applyBorder="1" applyAlignment="1">
      <alignment horizontal="center"/>
    </xf>
    <xf numFmtId="170" fontId="22" fillId="0" borderId="14" xfId="0" applyNumberFormat="1" applyFont="1" applyBorder="1" applyAlignment="1">
      <alignment horizontal="center"/>
    </xf>
    <xf numFmtId="0" fontId="22" fillId="0" borderId="2" xfId="0" applyNumberFormat="1" applyFont="1" applyBorder="1" applyAlignment="1">
      <alignment horizontal="center"/>
    </xf>
    <xf numFmtId="0" fontId="22" fillId="0" borderId="2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3" fillId="0" borderId="0" xfId="0" applyNumberFormat="1" applyFont="1" applyAlignment="1">
      <alignment horizontal="center"/>
    </xf>
    <xf numFmtId="0" fontId="23" fillId="0" borderId="0" xfId="0" applyNumberFormat="1" applyFont="1" applyAlignment="1">
      <alignment horizontal="left"/>
    </xf>
    <xf numFmtId="170" fontId="23" fillId="0" borderId="14" xfId="0" applyNumberFormat="1" applyFont="1" applyBorder="1" applyAlignment="1">
      <alignment horizontal="center"/>
    </xf>
    <xf numFmtId="0" fontId="23" fillId="0" borderId="2" xfId="0" applyNumberFormat="1" applyFont="1" applyBorder="1" applyAlignment="1">
      <alignment horizontal="center"/>
    </xf>
    <xf numFmtId="0" fontId="23" fillId="0" borderId="10" xfId="0" applyNumberFormat="1" applyFont="1" applyBorder="1" applyAlignment="1">
      <alignment horizontal="center"/>
    </xf>
    <xf numFmtId="0" fontId="23" fillId="0" borderId="15" xfId="0" applyNumberFormat="1" applyFont="1" applyBorder="1" applyAlignment="1">
      <alignment horizontal="center"/>
    </xf>
    <xf numFmtId="170" fontId="23" fillId="0" borderId="16" xfId="0" applyNumberFormat="1" applyFont="1" applyBorder="1" applyAlignment="1">
      <alignment horizontal="center"/>
    </xf>
    <xf numFmtId="0" fontId="23" fillId="0" borderId="17" xfId="0" applyNumberFormat="1" applyFont="1" applyBorder="1" applyAlignment="1">
      <alignment horizontal="center"/>
    </xf>
    <xf numFmtId="0" fontId="23" fillId="0" borderId="37" xfId="0" applyNumberFormat="1" applyFont="1" applyBorder="1" applyAlignment="1">
      <alignment horizontal="center"/>
    </xf>
    <xf numFmtId="0" fontId="23" fillId="0" borderId="18" xfId="0" applyNumberFormat="1" applyFont="1" applyBorder="1" applyAlignment="1">
      <alignment horizontal="center"/>
    </xf>
    <xf numFmtId="170" fontId="23" fillId="0" borderId="0" xfId="0" applyNumberFormat="1" applyFont="1" applyAlignment="1">
      <alignment horizontal="center"/>
    </xf>
    <xf numFmtId="0" fontId="23" fillId="11" borderId="107" xfId="0" applyNumberFormat="1" applyFont="1" applyFill="1" applyBorder="1" applyAlignment="1">
      <alignment horizontal="center"/>
    </xf>
    <xf numFmtId="0" fontId="24" fillId="0" borderId="0" xfId="0" applyFont="1" applyAlignment="1">
      <alignment horizontal="center"/>
    </xf>
    <xf numFmtId="172" fontId="24" fillId="0" borderId="0" xfId="0" applyNumberFormat="1" applyFont="1" applyAlignment="1">
      <alignment horizontal="center"/>
    </xf>
    <xf numFmtId="0" fontId="5" fillId="0" borderId="29" xfId="5" applyFont="1" applyBorder="1" applyAlignment="1">
      <alignment horizontal="center"/>
    </xf>
    <xf numFmtId="0" fontId="5" fillId="0" borderId="30" xfId="5" applyFont="1" applyBorder="1" applyAlignment="1">
      <alignment horizontal="center"/>
    </xf>
    <xf numFmtId="0" fontId="0" fillId="0" borderId="101" xfId="0" applyBorder="1" applyAlignment="1">
      <alignment horizontal="center"/>
    </xf>
    <xf numFmtId="0" fontId="5" fillId="0" borderId="31" xfId="5" applyFont="1" applyBorder="1" applyAlignment="1">
      <alignment horizontal="center"/>
    </xf>
    <xf numFmtId="0" fontId="5" fillId="11" borderId="25" xfId="1" applyNumberFormat="1" applyFont="1" applyFill="1" applyBorder="1" applyAlignment="1">
      <alignment horizontal="center"/>
    </xf>
    <xf numFmtId="0" fontId="5" fillId="11" borderId="13" xfId="1" applyNumberFormat="1" applyFont="1" applyFill="1" applyBorder="1" applyAlignment="1">
      <alignment horizontal="center"/>
    </xf>
    <xf numFmtId="0" fontId="5" fillId="11" borderId="121" xfId="1" applyNumberFormat="1" applyFont="1" applyFill="1" applyBorder="1" applyAlignment="1">
      <alignment horizontal="center"/>
    </xf>
    <xf numFmtId="0" fontId="5" fillId="11" borderId="15" xfId="1" applyNumberFormat="1" applyFont="1" applyFill="1" applyBorder="1" applyAlignment="1">
      <alignment horizontal="center"/>
    </xf>
    <xf numFmtId="0" fontId="5" fillId="11" borderId="122" xfId="1" applyNumberFormat="1" applyFont="1" applyFill="1" applyBorder="1" applyAlignment="1">
      <alignment horizontal="center"/>
    </xf>
    <xf numFmtId="0" fontId="5" fillId="11" borderId="18" xfId="1" applyNumberFormat="1" applyFont="1" applyFill="1" applyBorder="1" applyAlignment="1">
      <alignment horizontal="center"/>
    </xf>
    <xf numFmtId="170" fontId="5" fillId="0" borderId="25" xfId="1" applyNumberFormat="1" applyFont="1" applyBorder="1" applyAlignment="1">
      <alignment horizontal="center"/>
    </xf>
    <xf numFmtId="170" fontId="5" fillId="0" borderId="121" xfId="1" applyNumberFormat="1" applyFont="1" applyBorder="1" applyAlignment="1">
      <alignment horizontal="center"/>
    </xf>
    <xf numFmtId="170" fontId="5" fillId="0" borderId="122" xfId="1" applyNumberFormat="1" applyFont="1" applyBorder="1" applyAlignment="1">
      <alignment horizontal="center"/>
    </xf>
    <xf numFmtId="166" fontId="5" fillId="3" borderId="14" xfId="1" applyNumberFormat="1" applyFont="1" applyFill="1" applyBorder="1" applyAlignment="1">
      <alignment horizontal="center"/>
    </xf>
    <xf numFmtId="166" fontId="5" fillId="3" borderId="10" xfId="1" applyNumberFormat="1" applyFont="1" applyFill="1" applyBorder="1" applyAlignment="1">
      <alignment horizontal="center"/>
    </xf>
    <xf numFmtId="166" fontId="5" fillId="3" borderId="2" xfId="1" applyNumberFormat="1" applyFont="1" applyFill="1" applyBorder="1" applyAlignment="1">
      <alignment horizontal="center"/>
    </xf>
    <xf numFmtId="166" fontId="5" fillId="3" borderId="15" xfId="1" applyNumberFormat="1" applyFont="1" applyFill="1" applyBorder="1" applyAlignment="1">
      <alignment horizontal="center"/>
    </xf>
    <xf numFmtId="0" fontId="11" fillId="0" borderId="0" xfId="2" applyNumberFormat="1" applyAlignment="1">
      <alignment horizontal="left" vertical="center"/>
    </xf>
    <xf numFmtId="0" fontId="18" fillId="0" borderId="107" xfId="1" applyNumberFormat="1" applyFont="1" applyBorder="1" applyAlignment="1">
      <alignment horizontal="left" vertical="center"/>
    </xf>
    <xf numFmtId="0" fontId="0" fillId="14" borderId="24" xfId="0" applyFill="1" applyBorder="1" applyAlignment="1">
      <alignment horizontal="center"/>
    </xf>
    <xf numFmtId="0" fontId="0" fillId="13" borderId="24" xfId="0" applyFill="1" applyBorder="1" applyAlignment="1">
      <alignment horizontal="center"/>
    </xf>
    <xf numFmtId="0" fontId="7" fillId="14" borderId="26" xfId="0" applyFont="1" applyFill="1" applyBorder="1" applyAlignment="1">
      <alignment horizontal="center"/>
    </xf>
    <xf numFmtId="0" fontId="16" fillId="13" borderId="26" xfId="0" applyFont="1" applyFill="1" applyBorder="1" applyAlignment="1">
      <alignment horizontal="center"/>
    </xf>
    <xf numFmtId="0" fontId="0" fillId="14" borderId="26" xfId="0" applyFill="1" applyBorder="1" applyAlignment="1">
      <alignment horizontal="center"/>
    </xf>
    <xf numFmtId="0" fontId="16" fillId="14" borderId="26" xfId="0" applyFont="1" applyFill="1" applyBorder="1" applyAlignment="1">
      <alignment horizontal="center"/>
    </xf>
    <xf numFmtId="0" fontId="5" fillId="14" borderId="26" xfId="0" applyFont="1" applyFill="1" applyBorder="1" applyAlignment="1">
      <alignment horizontal="center"/>
    </xf>
    <xf numFmtId="0" fontId="11" fillId="13" borderId="26" xfId="2" applyFill="1" applyBorder="1" applyAlignment="1">
      <alignment horizontal="center"/>
    </xf>
    <xf numFmtId="0" fontId="5" fillId="13" borderId="26" xfId="0" applyFont="1" applyFill="1" applyBorder="1" applyAlignment="1">
      <alignment horizontal="center"/>
    </xf>
    <xf numFmtId="0" fontId="5" fillId="13" borderId="26" xfId="0" quotePrefix="1" applyFont="1" applyFill="1" applyBorder="1" applyAlignment="1">
      <alignment horizontal="center"/>
    </xf>
    <xf numFmtId="0" fontId="5" fillId="14" borderId="26" xfId="0" quotePrefix="1" applyFont="1" applyFill="1" applyBorder="1" applyAlignment="1">
      <alignment horizontal="center"/>
    </xf>
    <xf numFmtId="0" fontId="0" fillId="14" borderId="27" xfId="0" applyFill="1" applyBorder="1" applyAlignment="1">
      <alignment horizontal="center"/>
    </xf>
    <xf numFmtId="0" fontId="0" fillId="13" borderId="27" xfId="0" applyFill="1" applyBorder="1" applyAlignment="1">
      <alignment horizontal="center"/>
    </xf>
    <xf numFmtId="0" fontId="5" fillId="0" borderId="24" xfId="5" applyFont="1" applyBorder="1" applyAlignment="1">
      <alignment horizontal="center"/>
    </xf>
    <xf numFmtId="0" fontId="5" fillId="0" borderId="24" xfId="0" applyFont="1" applyBorder="1" applyAlignment="1">
      <alignment horizontal="center"/>
    </xf>
    <xf numFmtId="0" fontId="5" fillId="0" borderId="26" xfId="5" applyFont="1" applyBorder="1" applyAlignment="1">
      <alignment horizontal="center"/>
    </xf>
    <xf numFmtId="0" fontId="5" fillId="0" borderId="27" xfId="5" applyFont="1" applyBorder="1" applyAlignment="1">
      <alignment horizontal="center"/>
    </xf>
    <xf numFmtId="0" fontId="5" fillId="0" borderId="107" xfId="5" applyFont="1" applyBorder="1" applyAlignment="1">
      <alignment horizontal="center"/>
    </xf>
    <xf numFmtId="0" fontId="0" fillId="5" borderId="107" xfId="0" applyFill="1" applyBorder="1" applyAlignment="1">
      <alignment horizontal="center"/>
    </xf>
    <xf numFmtId="0" fontId="7" fillId="0" borderId="107" xfId="4" applyFont="1" applyBorder="1" applyAlignment="1">
      <alignment horizontal="center"/>
    </xf>
    <xf numFmtId="174" fontId="7" fillId="0" borderId="107" xfId="4" applyNumberFormat="1" applyFont="1" applyBorder="1" applyAlignment="1">
      <alignment horizontal="center"/>
    </xf>
    <xf numFmtId="165" fontId="15" fillId="0" borderId="35" xfId="4" applyNumberFormat="1" applyFont="1" applyBorder="1" applyAlignment="1">
      <alignment horizontal="center"/>
    </xf>
    <xf numFmtId="172" fontId="5" fillId="0" borderId="24" xfId="4" applyNumberFormat="1" applyBorder="1" applyAlignment="1">
      <alignment horizontal="center"/>
    </xf>
    <xf numFmtId="0" fontId="5" fillId="0" borderId="24" xfId="4" applyBorder="1" applyAlignment="1">
      <alignment horizontal="center"/>
    </xf>
    <xf numFmtId="174" fontId="5" fillId="0" borderId="24" xfId="4" applyNumberFormat="1" applyBorder="1" applyAlignment="1">
      <alignment horizontal="center"/>
    </xf>
    <xf numFmtId="0" fontId="20" fillId="0" borderId="12" xfId="4" applyFont="1" applyBorder="1" applyAlignment="1">
      <alignment horizontal="center"/>
    </xf>
    <xf numFmtId="0" fontId="20" fillId="0" borderId="11" xfId="4" applyFont="1" applyBorder="1" applyAlignment="1">
      <alignment horizontal="center"/>
    </xf>
    <xf numFmtId="0" fontId="25" fillId="0" borderId="11" xfId="4" applyFont="1" applyBorder="1" applyAlignment="1">
      <alignment horizontal="center"/>
    </xf>
    <xf numFmtId="0" fontId="20" fillId="0" borderId="13" xfId="4" applyFont="1" applyBorder="1" applyAlignment="1">
      <alignment horizontal="center"/>
    </xf>
    <xf numFmtId="172" fontId="5" fillId="0" borderId="26" xfId="4" applyNumberFormat="1" applyBorder="1" applyAlignment="1">
      <alignment horizontal="center"/>
    </xf>
    <xf numFmtId="0" fontId="5" fillId="0" borderId="26" xfId="4" applyBorder="1" applyAlignment="1">
      <alignment horizontal="center"/>
    </xf>
    <xf numFmtId="174" fontId="5" fillId="0" borderId="26" xfId="4" applyNumberFormat="1" applyBorder="1" applyAlignment="1">
      <alignment horizontal="center"/>
    </xf>
    <xf numFmtId="0" fontId="20" fillId="0" borderId="14" xfId="4" applyFont="1" applyBorder="1" applyAlignment="1">
      <alignment horizontal="center"/>
    </xf>
    <xf numFmtId="0" fontId="20" fillId="0" borderId="2" xfId="4" applyFont="1" applyBorder="1" applyAlignment="1">
      <alignment horizontal="center"/>
    </xf>
    <xf numFmtId="0" fontId="25" fillId="0" borderId="2" xfId="4" applyFont="1" applyBorder="1" applyAlignment="1">
      <alignment horizontal="center"/>
    </xf>
    <xf numFmtId="0" fontId="20" fillId="0" borderId="15" xfId="4" applyFont="1" applyBorder="1" applyAlignment="1">
      <alignment horizontal="center"/>
    </xf>
    <xf numFmtId="0" fontId="26" fillId="0" borderId="2" xfId="4" applyFont="1" applyBorder="1" applyAlignment="1">
      <alignment horizontal="center"/>
    </xf>
    <xf numFmtId="172" fontId="5" fillId="0" borderId="27" xfId="4" applyNumberFormat="1" applyBorder="1" applyAlignment="1">
      <alignment horizontal="center"/>
    </xf>
    <xf numFmtId="0" fontId="5" fillId="0" borderId="27" xfId="4" applyBorder="1" applyAlignment="1">
      <alignment horizontal="center"/>
    </xf>
    <xf numFmtId="174" fontId="5" fillId="0" borderId="27" xfId="4" applyNumberFormat="1" applyBorder="1" applyAlignment="1">
      <alignment horizontal="center"/>
    </xf>
    <xf numFmtId="0" fontId="20" fillId="0" borderId="17" xfId="4" applyFont="1" applyBorder="1" applyAlignment="1">
      <alignment horizontal="center"/>
    </xf>
    <xf numFmtId="0" fontId="25" fillId="0" borderId="17" xfId="4" applyFont="1" applyBorder="1" applyAlignment="1">
      <alignment horizontal="center"/>
    </xf>
    <xf numFmtId="0" fontId="20" fillId="0" borderId="18" xfId="4" applyFont="1" applyBorder="1" applyAlignment="1">
      <alignment horizontal="center"/>
    </xf>
    <xf numFmtId="0" fontId="5" fillId="0" borderId="0" xfId="4" applyAlignment="1">
      <alignment horizontal="center"/>
    </xf>
    <xf numFmtId="174" fontId="5" fillId="0" borderId="0" xfId="4" applyNumberFormat="1" applyAlignment="1">
      <alignment horizontal="center"/>
    </xf>
    <xf numFmtId="0" fontId="5" fillId="0" borderId="33" xfId="4" applyBorder="1" applyAlignment="1">
      <alignment horizontal="center"/>
    </xf>
    <xf numFmtId="0" fontId="5" fillId="0" borderId="34" xfId="4" applyBorder="1" applyAlignment="1">
      <alignment horizontal="center"/>
    </xf>
    <xf numFmtId="0" fontId="5" fillId="0" borderId="35" xfId="4" applyBorder="1" applyAlignment="1">
      <alignment horizontal="center"/>
    </xf>
    <xf numFmtId="0" fontId="5" fillId="0" borderId="107" xfId="4" applyBorder="1" applyAlignment="1">
      <alignment horizontal="center"/>
    </xf>
    <xf numFmtId="0" fontId="5" fillId="0" borderId="0" xfId="0" applyFont="1"/>
    <xf numFmtId="0" fontId="7" fillId="16" borderId="107" xfId="4" applyFont="1" applyFill="1" applyBorder="1" applyAlignment="1">
      <alignment horizontal="center"/>
    </xf>
    <xf numFmtId="165" fontId="5" fillId="0" borderId="33" xfId="4" applyNumberFormat="1" applyBorder="1" applyAlignment="1">
      <alignment horizontal="center"/>
    </xf>
    <xf numFmtId="165" fontId="5" fillId="0" borderId="34" xfId="4" applyNumberFormat="1" applyBorder="1" applyAlignment="1">
      <alignment horizontal="center"/>
    </xf>
    <xf numFmtId="165" fontId="5" fillId="0" borderId="35" xfId="4" applyNumberFormat="1" applyBorder="1" applyAlignment="1">
      <alignment horizontal="center"/>
    </xf>
    <xf numFmtId="0" fontId="7" fillId="5" borderId="24" xfId="4" applyFont="1" applyFill="1" applyBorder="1" applyAlignment="1">
      <alignment horizontal="center"/>
    </xf>
    <xf numFmtId="0" fontId="7" fillId="4" borderId="26" xfId="4" applyFont="1" applyFill="1" applyBorder="1" applyAlignment="1">
      <alignment horizontal="center"/>
    </xf>
    <xf numFmtId="0" fontId="5" fillId="0" borderId="123" xfId="4" applyBorder="1" applyAlignment="1">
      <alignment horizontal="center"/>
    </xf>
    <xf numFmtId="0" fontId="7" fillId="17" borderId="27" xfId="4" applyFont="1" applyFill="1" applyBorder="1" applyAlignment="1">
      <alignment horizontal="center"/>
    </xf>
    <xf numFmtId="0" fontId="5" fillId="0" borderId="115" xfId="4" applyBorder="1" applyAlignment="1">
      <alignment horizontal="center"/>
    </xf>
    <xf numFmtId="0" fontId="20" fillId="15" borderId="14" xfId="4" applyFont="1" applyFill="1" applyBorder="1" applyAlignment="1">
      <alignment horizontal="center"/>
    </xf>
    <xf numFmtId="0" fontId="20" fillId="15" borderId="2" xfId="4" applyFont="1" applyFill="1" applyBorder="1" applyAlignment="1">
      <alignment horizontal="center"/>
    </xf>
    <xf numFmtId="0" fontId="20" fillId="15" borderId="16" xfId="4" applyFont="1" applyFill="1" applyBorder="1" applyAlignment="1">
      <alignment horizontal="center"/>
    </xf>
    <xf numFmtId="0" fontId="20" fillId="15" borderId="17" xfId="4" applyFont="1" applyFill="1" applyBorder="1" applyAlignment="1">
      <alignment horizontal="center"/>
    </xf>
    <xf numFmtId="0" fontId="7" fillId="0" borderId="112" xfId="3" applyNumberFormat="1" applyFont="1" applyBorder="1" applyAlignment="1">
      <alignment horizontal="center" vertical="center"/>
    </xf>
    <xf numFmtId="0" fontId="5" fillId="0" borderId="107" xfId="0" applyNumberFormat="1" applyFont="1" applyBorder="1" applyAlignment="1">
      <alignment horizontal="center" vertical="center"/>
    </xf>
    <xf numFmtId="0" fontId="5" fillId="5" borderId="107" xfId="5" applyNumberFormat="1" applyFont="1" applyFill="1" applyBorder="1" applyAlignment="1">
      <alignment horizontal="center" vertical="center"/>
    </xf>
    <xf numFmtId="0" fontId="7" fillId="0" borderId="112" xfId="4" applyNumberFormat="1" applyFont="1" applyBorder="1" applyAlignment="1">
      <alignment horizontal="center" vertical="center"/>
    </xf>
    <xf numFmtId="0" fontId="8" fillId="0" borderId="113" xfId="4" applyNumberFormat="1" applyFont="1" applyBorder="1" applyAlignment="1">
      <alignment horizontal="center"/>
    </xf>
    <xf numFmtId="0" fontId="7" fillId="0" borderId="107" xfId="0" applyNumberFormat="1" applyFont="1" applyBorder="1" applyAlignment="1">
      <alignment horizontal="center"/>
    </xf>
    <xf numFmtId="0" fontId="4" fillId="0" borderId="24" xfId="4" applyNumberFormat="1" applyFont="1" applyBorder="1" applyAlignment="1">
      <alignment horizontal="center"/>
    </xf>
    <xf numFmtId="0" fontId="8" fillId="0" borderId="107" xfId="5" applyNumberFormat="1" applyFont="1" applyBorder="1" applyAlignment="1">
      <alignment horizontal="center"/>
    </xf>
    <xf numFmtId="0" fontId="7" fillId="0" borderId="107" xfId="4" applyNumberFormat="1" applyFont="1" applyBorder="1" applyAlignment="1">
      <alignment horizontal="center"/>
    </xf>
    <xf numFmtId="0" fontId="8" fillId="0" borderId="107" xfId="0" applyFont="1" applyBorder="1" applyAlignment="1">
      <alignment horizontal="center"/>
    </xf>
    <xf numFmtId="0" fontId="8" fillId="0" borderId="107" xfId="4" applyFont="1" applyBorder="1" applyAlignment="1">
      <alignment horizontal="center"/>
    </xf>
    <xf numFmtId="0" fontId="8" fillId="8" borderId="107" xfId="0" quotePrefix="1" applyFont="1" applyFill="1" applyBorder="1" applyAlignment="1">
      <alignment horizontal="center"/>
    </xf>
    <xf numFmtId="0" fontId="4" fillId="8" borderId="107" xfId="4" applyFont="1" applyFill="1" applyBorder="1" applyAlignment="1">
      <alignment horizontal="center"/>
    </xf>
    <xf numFmtId="0" fontId="4" fillId="8" borderId="107" xfId="4" quotePrefix="1" applyFont="1" applyFill="1" applyBorder="1" applyAlignment="1">
      <alignment horizontal="center"/>
    </xf>
    <xf numFmtId="0" fontId="4" fillId="0" borderId="107" xfId="4" applyFont="1" applyBorder="1" applyAlignment="1">
      <alignment horizontal="center"/>
    </xf>
    <xf numFmtId="0" fontId="8" fillId="8" borderId="107" xfId="4" applyFont="1" applyFill="1" applyBorder="1" applyAlignment="1">
      <alignment horizontal="center"/>
    </xf>
    <xf numFmtId="49" fontId="8" fillId="0" borderId="107" xfId="4" applyNumberFormat="1" applyFont="1" applyBorder="1" applyAlignment="1">
      <alignment horizontal="center"/>
    </xf>
    <xf numFmtId="164" fontId="8" fillId="0" borderId="107" xfId="4" applyNumberFormat="1" applyFont="1" applyBorder="1" applyAlignment="1">
      <alignment horizontal="center"/>
    </xf>
    <xf numFmtId="165" fontId="8" fillId="0" borderId="107" xfId="4" applyNumberFormat="1" applyFont="1" applyBorder="1" applyAlignment="1">
      <alignment horizontal="center"/>
    </xf>
    <xf numFmtId="0" fontId="7" fillId="0" borderId="111" xfId="0" applyNumberFormat="1" applyFont="1" applyBorder="1" applyAlignment="1">
      <alignment horizontal="center"/>
    </xf>
    <xf numFmtId="0" fontId="7" fillId="0" borderId="107" xfId="0" applyFont="1" applyBorder="1" applyAlignment="1">
      <alignment horizontal="center"/>
    </xf>
    <xf numFmtId="171" fontId="7" fillId="0" borderId="107" xfId="0" applyNumberFormat="1" applyFont="1" applyBorder="1" applyAlignment="1">
      <alignment horizontal="center"/>
    </xf>
    <xf numFmtId="0" fontId="7" fillId="0" borderId="111" xfId="1" applyNumberFormat="1" applyFont="1" applyBorder="1" applyAlignment="1">
      <alignment horizontal="center"/>
    </xf>
    <xf numFmtId="0" fontId="7" fillId="0" borderId="107" xfId="5" applyNumberFormat="1" applyFont="1" applyBorder="1" applyAlignment="1">
      <alignment horizontal="center"/>
    </xf>
    <xf numFmtId="0" fontId="5" fillId="0" borderId="107" xfId="5" applyNumberFormat="1" applyFont="1" applyBorder="1" applyAlignment="1">
      <alignment horizontal="center"/>
    </xf>
    <xf numFmtId="0" fontId="8" fillId="0" borderId="71" xfId="4" applyNumberFormat="1" applyFont="1" applyBorder="1" applyAlignment="1">
      <alignment horizontal="center"/>
    </xf>
    <xf numFmtId="0" fontId="8" fillId="0" borderId="33" xfId="4" applyNumberFormat="1" applyFont="1" applyBorder="1" applyAlignment="1">
      <alignment horizontal="center"/>
    </xf>
    <xf numFmtId="0" fontId="7" fillId="0" borderId="124" xfId="5" applyNumberFormat="1" applyFont="1" applyBorder="1" applyAlignment="1">
      <alignment horizontal="centerContinuous" vertical="center"/>
    </xf>
    <xf numFmtId="0" fontId="7" fillId="0" borderId="6" xfId="0" applyNumberFormat="1" applyFont="1" applyBorder="1" applyAlignment="1">
      <alignment horizontal="centerContinuous" vertical="center"/>
    </xf>
    <xf numFmtId="0" fontId="7" fillId="0" borderId="125" xfId="0" applyNumberFormat="1" applyFont="1" applyBorder="1" applyAlignment="1">
      <alignment horizontal="centerContinuous" vertical="center"/>
    </xf>
    <xf numFmtId="0" fontId="5" fillId="0" borderId="13" xfId="5" applyBorder="1" applyAlignment="1">
      <alignment horizontal="center" vertical="center"/>
    </xf>
    <xf numFmtId="0" fontId="5" fillId="0" borderId="15" xfId="5" applyBorder="1" applyAlignment="1">
      <alignment horizontal="center" vertical="center"/>
    </xf>
    <xf numFmtId="0" fontId="5" fillId="0" borderId="18" xfId="5" applyBorder="1" applyAlignment="1">
      <alignment horizontal="center" vertical="center"/>
    </xf>
    <xf numFmtId="0" fontId="5" fillId="0" borderId="21" xfId="5" applyBorder="1" applyAlignment="1">
      <alignment horizontal="center" vertical="center"/>
    </xf>
    <xf numFmtId="0" fontId="5" fillId="0" borderId="31" xfId="5" applyBorder="1" applyAlignment="1">
      <alignment horizontal="center" vertical="center"/>
    </xf>
    <xf numFmtId="0" fontId="5" fillId="0" borderId="50" xfId="5" applyBorder="1" applyAlignment="1">
      <alignment horizontal="center" vertical="center"/>
    </xf>
    <xf numFmtId="0" fontId="8" fillId="0" borderId="71" xfId="4" applyNumberFormat="1" applyFont="1" applyBorder="1" applyAlignment="1">
      <alignment horizontal="center"/>
    </xf>
    <xf numFmtId="0" fontId="0" fillId="0" borderId="72" xfId="0" applyNumberFormat="1" applyBorder="1" applyAlignment="1">
      <alignment horizontal="center"/>
    </xf>
    <xf numFmtId="0" fontId="0" fillId="0" borderId="73" xfId="0" applyNumberFormat="1" applyBorder="1" applyAlignment="1">
      <alignment horizontal="center"/>
    </xf>
    <xf numFmtId="0" fontId="8" fillId="0" borderId="8" xfId="4" applyNumberFormat="1" applyFon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67" xfId="0" applyNumberFormat="1" applyBorder="1" applyAlignment="1">
      <alignment horizontal="center"/>
    </xf>
    <xf numFmtId="0" fontId="8" fillId="0" borderId="74" xfId="4" applyNumberFormat="1" applyFont="1" applyBorder="1" applyAlignment="1">
      <alignment horizontal="center"/>
    </xf>
    <xf numFmtId="0" fontId="0" fillId="0" borderId="75" xfId="0" applyNumberFormat="1" applyBorder="1" applyAlignment="1">
      <alignment horizontal="center"/>
    </xf>
    <xf numFmtId="0" fontId="0" fillId="0" borderId="76" xfId="0" applyNumberFormat="1" applyBorder="1" applyAlignment="1">
      <alignment horizontal="center"/>
    </xf>
    <xf numFmtId="0" fontId="8" fillId="0" borderId="33" xfId="4" applyNumberFormat="1" applyFont="1" applyBorder="1" applyAlignment="1">
      <alignment horizontal="center"/>
    </xf>
    <xf numFmtId="0" fontId="0" fillId="0" borderId="34" xfId="0" applyNumberFormat="1" applyBorder="1" applyAlignment="1">
      <alignment horizontal="center"/>
    </xf>
    <xf numFmtId="0" fontId="0" fillId="0" borderId="35" xfId="0" applyNumberFormat="1" applyBorder="1" applyAlignment="1">
      <alignment horizontal="center"/>
    </xf>
    <xf numFmtId="0" fontId="8" fillId="0" borderId="112" xfId="4" applyNumberFormat="1" applyFont="1" applyBorder="1" applyAlignment="1">
      <alignment horizontal="center"/>
    </xf>
    <xf numFmtId="0" fontId="4" fillId="0" borderId="113" xfId="5" applyNumberFormat="1" applyFont="1" applyBorder="1" applyAlignment="1">
      <alignment horizontal="center"/>
    </xf>
    <xf numFmtId="0" fontId="4" fillId="0" borderId="115" xfId="5" applyNumberFormat="1" applyFont="1" applyBorder="1" applyAlignment="1">
      <alignment horizontal="center"/>
    </xf>
    <xf numFmtId="0" fontId="8" fillId="0" borderId="108" xfId="4" applyNumberFormat="1" applyFont="1" applyBorder="1" applyAlignment="1">
      <alignment horizontal="center"/>
    </xf>
    <xf numFmtId="0" fontId="0" fillId="0" borderId="109" xfId="0" applyNumberFormat="1" applyBorder="1" applyAlignment="1">
      <alignment horizontal="center"/>
    </xf>
    <xf numFmtId="0" fontId="0" fillId="0" borderId="110" xfId="0" applyNumberFormat="1" applyBorder="1" applyAlignment="1">
      <alignment horizontal="center"/>
    </xf>
    <xf numFmtId="0" fontId="8" fillId="0" borderId="3" xfId="4" applyNumberFormat="1" applyFont="1" applyBorder="1" applyAlignment="1">
      <alignment horizontal="center"/>
    </xf>
    <xf numFmtId="0" fontId="4" fillId="0" borderId="111" xfId="5" applyNumberFormat="1" applyFont="1" applyBorder="1" applyAlignment="1">
      <alignment horizontal="center"/>
    </xf>
    <xf numFmtId="0" fontId="4" fillId="0" borderId="4" xfId="5" applyNumberFormat="1" applyFont="1" applyBorder="1" applyAlignment="1">
      <alignment horizontal="center"/>
    </xf>
    <xf numFmtId="0" fontId="7" fillId="0" borderId="59" xfId="5" applyNumberFormat="1" applyFont="1" applyBorder="1" applyAlignment="1">
      <alignment horizontal="center"/>
    </xf>
    <xf numFmtId="0" fontId="7" fillId="0" borderId="60" xfId="0" applyNumberFormat="1" applyFont="1" applyBorder="1" applyAlignment="1">
      <alignment horizontal="center"/>
    </xf>
    <xf numFmtId="0" fontId="7" fillId="0" borderId="61" xfId="0" applyNumberFormat="1" applyFont="1" applyBorder="1" applyAlignment="1">
      <alignment horizontal="center"/>
    </xf>
    <xf numFmtId="0" fontId="7" fillId="0" borderId="85" xfId="4" applyNumberFormat="1" applyFont="1" applyBorder="1" applyAlignment="1">
      <alignment horizontal="center"/>
    </xf>
    <xf numFmtId="0" fontId="7" fillId="0" borderId="86" xfId="5" applyNumberFormat="1" applyFont="1" applyBorder="1" applyAlignment="1">
      <alignment horizontal="center"/>
    </xf>
    <xf numFmtId="0" fontId="7" fillId="0" borderId="47" xfId="5" applyNumberFormat="1" applyFont="1" applyBorder="1" applyAlignment="1">
      <alignment horizontal="center"/>
    </xf>
    <xf numFmtId="0" fontId="7" fillId="0" borderId="87" xfId="5" applyNumberFormat="1" applyFont="1" applyBorder="1" applyAlignment="1">
      <alignment horizontal="center"/>
    </xf>
  </cellXfs>
  <cellStyles count="10">
    <cellStyle name="Hyperlink" xfId="2" builtinId="8"/>
    <cellStyle name="Normal" xfId="0" builtinId="0"/>
    <cellStyle name="Normal 2" xfId="1" xr:uid="{00000000-0005-0000-0000-000002000000}"/>
    <cellStyle name="Normal 2 2" xfId="5" xr:uid="{00000000-0005-0000-0000-000003000000}"/>
    <cellStyle name="Normal 3" xfId="4" xr:uid="{00000000-0005-0000-0000-000004000000}"/>
    <cellStyle name="Normal 4" xfId="6" xr:uid="{00000000-0005-0000-0000-000005000000}"/>
    <cellStyle name="Normal 5" xfId="7" xr:uid="{00000000-0005-0000-0000-000006000000}"/>
    <cellStyle name="Normal 6" xfId="8" xr:uid="{00000000-0005-0000-0000-000007000000}"/>
    <cellStyle name="Normal 7" xfId="9" xr:uid="{00000000-0005-0000-0000-000008000000}"/>
    <cellStyle name="Normal_Ozone 8hr Design Values 2009-2010 2" xfId="3" xr:uid="{00000000-0005-0000-0000-000009000000}"/>
  </cellStyles>
  <dxfs count="75">
    <dxf>
      <font>
        <color rgb="FFFF0000"/>
      </font>
    </dxf>
    <dxf>
      <fill>
        <patternFill>
          <bgColor theme="0" tint="-0.14996795556505021"/>
        </patternFill>
      </fill>
    </dxf>
    <dxf>
      <fill>
        <patternFill>
          <bgColor rgb="FF66FF66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indexed="52"/>
        </patternFill>
      </fill>
    </dxf>
    <dxf>
      <fill>
        <patternFill>
          <bgColor indexed="13"/>
        </patternFill>
      </fill>
    </dxf>
    <dxf>
      <fill>
        <patternFill>
          <bgColor indexed="11"/>
        </patternFill>
      </fill>
    </dxf>
    <dxf>
      <fill>
        <patternFill>
          <bgColor rgb="FFFFFF00"/>
        </patternFill>
      </fill>
    </dxf>
    <dxf>
      <fill>
        <patternFill>
          <bgColor indexed="52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>
          <bgColor indexed="1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>
          <bgColor indexed="52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>
          <bgColor indexed="1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</font>
      <fill>
        <patternFill>
          <bgColor rgb="FFFF5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ont>
        <b/>
        <i val="0"/>
      </font>
      <fill>
        <patternFill>
          <bgColor rgb="FFFF5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ont>
        <b/>
        <i val="0"/>
      </font>
      <fill>
        <patternFill>
          <bgColor rgb="FFFF5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ont>
        <color theme="8" tint="0.79998168889431442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rgb="FFFF5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  <border>
        <vertical/>
        <horizontal/>
      </border>
    </dxf>
    <dxf>
      <fill>
        <patternFill>
          <bgColor theme="3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ont>
        <b/>
        <i val="0"/>
      </font>
      <fill>
        <patternFill>
          <bgColor rgb="FFFF5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  <border>
        <vertical/>
        <horizontal/>
      </border>
    </dxf>
    <dxf>
      <fill>
        <patternFill>
          <bgColor theme="3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ont>
        <b/>
        <i val="0"/>
      </font>
      <fill>
        <patternFill>
          <bgColor rgb="FFFF5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  <border>
        <vertical/>
        <horizontal/>
      </border>
    </dxf>
    <dxf>
      <fill>
        <patternFill>
          <bgColor theme="3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ont>
        <b/>
        <i val="0"/>
      </font>
      <fill>
        <patternFill>
          <bgColor rgb="FFFF505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  <border>
        <vertical/>
        <horizontal/>
      </border>
    </dxf>
    <dxf>
      <fill>
        <patternFill>
          <bgColor theme="3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ont>
        <b/>
        <i val="0"/>
      </font>
      <fill>
        <patternFill>
          <bgColor rgb="FFFF7C8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ont>
        <b/>
        <i val="0"/>
      </font>
      <fill>
        <patternFill>
          <bgColor rgb="FFFF7C8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14996795556505021"/>
        </patternFill>
      </fill>
      <border>
        <vertical/>
        <horizontal/>
      </border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>
          <bgColor rgb="FF66FF66"/>
        </patternFill>
      </fill>
    </dxf>
    <dxf>
      <font>
        <b/>
        <i val="0"/>
      </font>
      <fill>
        <patternFill patternType="solid">
          <fgColor theme="1"/>
          <bgColor theme="0" tint="-0.34998626667073579"/>
        </patternFill>
      </fill>
    </dxf>
    <dxf>
      <font>
        <b/>
        <i val="0"/>
      </font>
      <fill>
        <patternFill patternType="solid">
          <fgColor theme="1"/>
          <bgColor theme="0" tint="-0.14996795556505021"/>
        </patternFill>
      </fill>
      <border>
        <vertical/>
        <horizontal/>
      </border>
    </dxf>
    <dxf>
      <font>
        <b/>
        <i val="0"/>
      </font>
      <fill>
        <patternFill>
          <bgColor theme="0" tint="-0.14996795556505021"/>
        </patternFill>
      </fill>
    </dxf>
  </dxfs>
  <tableStyles count="0" defaultTableStyle="TableStyleMedium2" defaultPivotStyle="PivotStyleLight16"/>
  <colors>
    <mruColors>
      <color rgb="FF006600"/>
      <color rgb="FF008000"/>
      <color rgb="FF66FF66"/>
      <color rgb="FFCCFFFF"/>
      <color rgb="FFCCECFF"/>
      <color rgb="FFFF7C80"/>
      <color rgb="FFCCFFCC"/>
      <color rgb="FF66FFFF"/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worksheet" Target="worksheets/sheet8.xml"/><Relationship Id="rId18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chartsheet" Target="chartsheets/sheet4.xml"/><Relationship Id="rId12" Type="http://schemas.openxmlformats.org/officeDocument/2006/relationships/worksheet" Target="worksheets/sheet7.xml"/><Relationship Id="rId17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1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worksheet" Target="worksheets/sheet6.xml"/><Relationship Id="rId24" Type="http://schemas.openxmlformats.org/officeDocument/2006/relationships/calcChain" Target="calcChain.xml"/><Relationship Id="rId5" Type="http://schemas.openxmlformats.org/officeDocument/2006/relationships/chartsheet" Target="chartsheets/sheet2.xml"/><Relationship Id="rId15" Type="http://schemas.openxmlformats.org/officeDocument/2006/relationships/worksheet" Target="worksheets/sheet10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5.xml"/><Relationship Id="rId19" Type="http://schemas.openxmlformats.org/officeDocument/2006/relationships/externalLink" Target="externalLinks/externalLink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4.xml"/><Relationship Id="rId14" Type="http://schemas.openxmlformats.org/officeDocument/2006/relationships/worksheet" Target="worksheets/sheet9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'NY-8Hr'!$AA$5</c:f>
          <c:strCache>
            <c:ptCount val="1"/>
            <c:pt idx="0">
              <c:v>#REF!</c:v>
            </c:pt>
          </c:strCache>
        </c:strRef>
      </c:tx>
      <c:layout>
        <c:manualLayout>
          <c:xMode val="edge"/>
          <c:yMode val="edge"/>
          <c:x val="0.25361512791991103"/>
          <c:y val="3.0551009274413531E-2"/>
        </c:manualLayout>
      </c:layout>
      <c:overlay val="0"/>
      <c:spPr>
        <a:noFill/>
        <a:ln w="25400">
          <a:noFill/>
        </a:ln>
      </c:spPr>
      <c:txPr>
        <a:bodyPr anchor="ctr" anchorCtr="1"/>
        <a:lstStyle/>
        <a:p>
          <a:pPr algn="ctr"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018909899888765"/>
          <c:y val="0.11074740861974905"/>
          <c:w val="0.80756395995550612"/>
          <c:h val="0.8183306055646480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'NY-8Hr'!$Q$3</c:f>
              <c:strCache>
                <c:ptCount val="1"/>
                <c:pt idx="0">
                  <c:v>&gt; 65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'NY-8Hr'!$F$4:$F$29</c:f>
              <c:strCache>
                <c:ptCount val="26"/>
                <c:pt idx="0">
                  <c:v>New Haven-Criscuolo Pk</c:v>
                </c:pt>
                <c:pt idx="1">
                  <c:v>Danbury</c:v>
                </c:pt>
                <c:pt idx="2">
                  <c:v>Greenwich</c:v>
                </c:pt>
                <c:pt idx="3">
                  <c:v>Madison-Beach Rd</c:v>
                </c:pt>
                <c:pt idx="4">
                  <c:v>Middletown-CVH</c:v>
                </c:pt>
                <c:pt idx="5">
                  <c:v>Stratford</c:v>
                </c:pt>
                <c:pt idx="6">
                  <c:v>Westport</c:v>
                </c:pt>
                <c:pt idx="7">
                  <c:v>Bayonne</c:v>
                </c:pt>
                <c:pt idx="8">
                  <c:v>Chester</c:v>
                </c:pt>
                <c:pt idx="9">
                  <c:v>Columbia</c:v>
                </c:pt>
                <c:pt idx="10">
                  <c:v>Flemington</c:v>
                </c:pt>
                <c:pt idx="11">
                  <c:v>Leonia</c:v>
                </c:pt>
                <c:pt idx="12">
                  <c:v>Monmouth University</c:v>
                </c:pt>
                <c:pt idx="13">
                  <c:v>Newark Firehouse</c:v>
                </c:pt>
                <c:pt idx="14">
                  <c:v>Ramapo</c:v>
                </c:pt>
                <c:pt idx="15">
                  <c:v>Rutgers University</c:v>
                </c:pt>
                <c:pt idx="16">
                  <c:v>Babylon</c:v>
                </c:pt>
                <c:pt idx="17">
                  <c:v>Convent Av</c:v>
                </c:pt>
                <c:pt idx="18">
                  <c:v>Holtsville</c:v>
                </c:pt>
                <c:pt idx="19">
                  <c:v>IS52</c:v>
                </c:pt>
                <c:pt idx="20">
                  <c:v>Pfizer Lab</c:v>
                </c:pt>
                <c:pt idx="21">
                  <c:v>Queens</c:v>
                </c:pt>
                <c:pt idx="22">
                  <c:v>Riverhead</c:v>
                </c:pt>
                <c:pt idx="23">
                  <c:v>South Mountain Rd</c:v>
                </c:pt>
                <c:pt idx="24">
                  <c:v>Fresh Kills</c:v>
                </c:pt>
                <c:pt idx="25">
                  <c:v>White Plains</c:v>
                </c:pt>
              </c:strCache>
            </c:strRef>
          </c:cat>
          <c:val>
            <c:numRef>
              <c:f>'NY-8Hr'!$Q$4:$Q$29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17-4FE4-9CF8-0E93ED525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899840"/>
        <c:axId val="100963072"/>
      </c:barChart>
      <c:catAx>
        <c:axId val="10089984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963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0963072"/>
        <c:scaling>
          <c:orientation val="minMax"/>
          <c:min val="0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899840"/>
        <c:crosses val="autoZero"/>
        <c:crossBetween val="between"/>
        <c:majorUnit val="1"/>
        <c:minorUnit val="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'NY-8Hr'!$AA$4</c:f>
          <c:strCache>
            <c:ptCount val="1"/>
            <c:pt idx="0">
              <c:v>#REF!</c:v>
            </c:pt>
          </c:strCache>
        </c:strRef>
      </c:tx>
      <c:layout>
        <c:manualLayout>
          <c:xMode val="edge"/>
          <c:yMode val="edge"/>
          <c:x val="0.25361512791991103"/>
          <c:y val="3.0551009274413531E-2"/>
        </c:manualLayout>
      </c:layout>
      <c:overlay val="0"/>
      <c:spPr>
        <a:noFill/>
        <a:ln w="25400">
          <a:noFill/>
        </a:ln>
      </c:spPr>
      <c:txPr>
        <a:bodyPr anchor="ctr" anchorCtr="1"/>
        <a:lstStyle/>
        <a:p>
          <a:pPr algn="ctr"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018909899888765"/>
          <c:y val="0.11074740861974905"/>
          <c:w val="0.80756395995550612"/>
          <c:h val="0.8183306055646480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'NY-8Hr'!$N$3</c:f>
              <c:strCache>
                <c:ptCount val="1"/>
                <c:pt idx="0">
                  <c:v>&gt; 70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'NY-8Hr'!$F$4:$F$29</c:f>
              <c:strCache>
                <c:ptCount val="26"/>
                <c:pt idx="0">
                  <c:v>New Haven-Criscuolo Pk</c:v>
                </c:pt>
                <c:pt idx="1">
                  <c:v>Danbury</c:v>
                </c:pt>
                <c:pt idx="2">
                  <c:v>Greenwich</c:v>
                </c:pt>
                <c:pt idx="3">
                  <c:v>Madison-Beach Rd</c:v>
                </c:pt>
                <c:pt idx="4">
                  <c:v>Middletown-CVH</c:v>
                </c:pt>
                <c:pt idx="5">
                  <c:v>Stratford</c:v>
                </c:pt>
                <c:pt idx="6">
                  <c:v>Westport</c:v>
                </c:pt>
                <c:pt idx="7">
                  <c:v>Bayonne</c:v>
                </c:pt>
                <c:pt idx="8">
                  <c:v>Chester</c:v>
                </c:pt>
                <c:pt idx="9">
                  <c:v>Columbia</c:v>
                </c:pt>
                <c:pt idx="10">
                  <c:v>Flemington</c:v>
                </c:pt>
                <c:pt idx="11">
                  <c:v>Leonia</c:v>
                </c:pt>
                <c:pt idx="12">
                  <c:v>Monmouth University</c:v>
                </c:pt>
                <c:pt idx="13">
                  <c:v>Newark Firehouse</c:v>
                </c:pt>
                <c:pt idx="14">
                  <c:v>Ramapo</c:v>
                </c:pt>
                <c:pt idx="15">
                  <c:v>Rutgers University</c:v>
                </c:pt>
                <c:pt idx="16">
                  <c:v>Babylon</c:v>
                </c:pt>
                <c:pt idx="17">
                  <c:v>Convent Av</c:v>
                </c:pt>
                <c:pt idx="18">
                  <c:v>Holtsville</c:v>
                </c:pt>
                <c:pt idx="19">
                  <c:v>IS52</c:v>
                </c:pt>
                <c:pt idx="20">
                  <c:v>Pfizer Lab</c:v>
                </c:pt>
                <c:pt idx="21">
                  <c:v>Queens</c:v>
                </c:pt>
                <c:pt idx="22">
                  <c:v>Riverhead</c:v>
                </c:pt>
                <c:pt idx="23">
                  <c:v>South Mountain Rd</c:v>
                </c:pt>
                <c:pt idx="24">
                  <c:v>Fresh Kills</c:v>
                </c:pt>
                <c:pt idx="25">
                  <c:v>White Plains</c:v>
                </c:pt>
              </c:strCache>
            </c:strRef>
          </c:cat>
          <c:val>
            <c:numRef>
              <c:f>'NY-8Hr'!$N$4:$N$29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D0-457F-9383-BA4F51128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983936"/>
        <c:axId val="100985472"/>
      </c:barChart>
      <c:catAx>
        <c:axId val="10098393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985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0985472"/>
        <c:scaling>
          <c:orientation val="minMax"/>
          <c:min val="0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983936"/>
        <c:crosses val="autoZero"/>
        <c:crossBetween val="between"/>
        <c:majorUnit val="1"/>
        <c:minorUnit val="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'NY-8Hr'!$AA$3</c:f>
          <c:strCache>
            <c:ptCount val="1"/>
            <c:pt idx="0">
              <c:v>#REF!</c:v>
            </c:pt>
          </c:strCache>
        </c:strRef>
      </c:tx>
      <c:layout>
        <c:manualLayout>
          <c:xMode val="edge"/>
          <c:yMode val="edge"/>
          <c:x val="0.24471635150166851"/>
          <c:y val="2.6186579378068741E-2"/>
        </c:manualLayout>
      </c:layout>
      <c:overlay val="0"/>
      <c:spPr>
        <a:noFill/>
        <a:ln w="25400">
          <a:noFill/>
        </a:ln>
      </c:spPr>
      <c:txPr>
        <a:bodyPr anchor="ctr" anchorCtr="1"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018909899888765"/>
          <c:y val="0.11292962356792144"/>
          <c:w val="0.80978865406006673"/>
          <c:h val="0.818876159301691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'NY-8Hr'!$O$3</c:f>
              <c:strCache>
                <c:ptCount val="1"/>
                <c:pt idx="0">
                  <c:v>&gt; 75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'NY-8Hr'!$F$4:$F$29</c:f>
              <c:strCache>
                <c:ptCount val="26"/>
                <c:pt idx="0">
                  <c:v>New Haven-Criscuolo Pk</c:v>
                </c:pt>
                <c:pt idx="1">
                  <c:v>Danbury</c:v>
                </c:pt>
                <c:pt idx="2">
                  <c:v>Greenwich</c:v>
                </c:pt>
                <c:pt idx="3">
                  <c:v>Madison-Beach Rd</c:v>
                </c:pt>
                <c:pt idx="4">
                  <c:v>Middletown-CVH</c:v>
                </c:pt>
                <c:pt idx="5">
                  <c:v>Stratford</c:v>
                </c:pt>
                <c:pt idx="6">
                  <c:v>Westport</c:v>
                </c:pt>
                <c:pt idx="7">
                  <c:v>Bayonne</c:v>
                </c:pt>
                <c:pt idx="8">
                  <c:v>Chester</c:v>
                </c:pt>
                <c:pt idx="9">
                  <c:v>Columbia</c:v>
                </c:pt>
                <c:pt idx="10">
                  <c:v>Flemington</c:v>
                </c:pt>
                <c:pt idx="11">
                  <c:v>Leonia</c:v>
                </c:pt>
                <c:pt idx="12">
                  <c:v>Monmouth University</c:v>
                </c:pt>
                <c:pt idx="13">
                  <c:v>Newark Firehouse</c:v>
                </c:pt>
                <c:pt idx="14">
                  <c:v>Ramapo</c:v>
                </c:pt>
                <c:pt idx="15">
                  <c:v>Rutgers University</c:v>
                </c:pt>
                <c:pt idx="16">
                  <c:v>Babylon</c:v>
                </c:pt>
                <c:pt idx="17">
                  <c:v>Convent Av</c:v>
                </c:pt>
                <c:pt idx="18">
                  <c:v>Holtsville</c:v>
                </c:pt>
                <c:pt idx="19">
                  <c:v>IS52</c:v>
                </c:pt>
                <c:pt idx="20">
                  <c:v>Pfizer Lab</c:v>
                </c:pt>
                <c:pt idx="21">
                  <c:v>Queens</c:v>
                </c:pt>
                <c:pt idx="22">
                  <c:v>Riverhead</c:v>
                </c:pt>
                <c:pt idx="23">
                  <c:v>South Mountain Rd</c:v>
                </c:pt>
                <c:pt idx="24">
                  <c:v>Fresh Kills</c:v>
                </c:pt>
                <c:pt idx="25">
                  <c:v>White Plains</c:v>
                </c:pt>
              </c:strCache>
            </c:strRef>
          </c:cat>
          <c:val>
            <c:numRef>
              <c:f>'NY-8Hr'!$O$4:$O$29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C-410C-94CB-B40C9BEC4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460480"/>
        <c:axId val="109462272"/>
      </c:barChart>
      <c:catAx>
        <c:axId val="10946048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462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9462272"/>
        <c:scaling>
          <c:orientation val="minMax"/>
          <c:min val="0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460480"/>
        <c:crosses val="autoZero"/>
        <c:crossBetween val="between"/>
        <c:majorUnit val="1"/>
        <c:minorUnit val="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'NY-8Hr'!$AA$2</c:f>
          <c:strCache>
            <c:ptCount val="1"/>
            <c:pt idx="0">
              <c:v>#REF!</c:v>
            </c:pt>
          </c:strCache>
        </c:strRef>
      </c:tx>
      <c:layout>
        <c:manualLayout>
          <c:xMode val="edge"/>
          <c:yMode val="edge"/>
          <c:x val="0.23730070448646645"/>
          <c:y val="2.61865793780687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870596959584724"/>
          <c:y val="0.11729405346426623"/>
          <c:w val="0.8131256952169077"/>
          <c:h val="0.818876159301691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'NY-8Hr'!$P$3</c:f>
              <c:strCache>
                <c:ptCount val="1"/>
                <c:pt idx="0">
                  <c:v>&gt; 84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'NY-8Hr'!$F$4:$F$29</c:f>
              <c:strCache>
                <c:ptCount val="26"/>
                <c:pt idx="0">
                  <c:v>New Haven-Criscuolo Pk</c:v>
                </c:pt>
                <c:pt idx="1">
                  <c:v>Danbury</c:v>
                </c:pt>
                <c:pt idx="2">
                  <c:v>Greenwich</c:v>
                </c:pt>
                <c:pt idx="3">
                  <c:v>Madison-Beach Rd</c:v>
                </c:pt>
                <c:pt idx="4">
                  <c:v>Middletown-CVH</c:v>
                </c:pt>
                <c:pt idx="5">
                  <c:v>Stratford</c:v>
                </c:pt>
                <c:pt idx="6">
                  <c:v>Westport</c:v>
                </c:pt>
                <c:pt idx="7">
                  <c:v>Bayonne</c:v>
                </c:pt>
                <c:pt idx="8">
                  <c:v>Chester</c:v>
                </c:pt>
                <c:pt idx="9">
                  <c:v>Columbia</c:v>
                </c:pt>
                <c:pt idx="10">
                  <c:v>Flemington</c:v>
                </c:pt>
                <c:pt idx="11">
                  <c:v>Leonia</c:v>
                </c:pt>
                <c:pt idx="12">
                  <c:v>Monmouth University</c:v>
                </c:pt>
                <c:pt idx="13">
                  <c:v>Newark Firehouse</c:v>
                </c:pt>
                <c:pt idx="14">
                  <c:v>Ramapo</c:v>
                </c:pt>
                <c:pt idx="15">
                  <c:v>Rutgers University</c:v>
                </c:pt>
                <c:pt idx="16">
                  <c:v>Babylon</c:v>
                </c:pt>
                <c:pt idx="17">
                  <c:v>Convent Av</c:v>
                </c:pt>
                <c:pt idx="18">
                  <c:v>Holtsville</c:v>
                </c:pt>
                <c:pt idx="19">
                  <c:v>IS52</c:v>
                </c:pt>
                <c:pt idx="20">
                  <c:v>Pfizer Lab</c:v>
                </c:pt>
                <c:pt idx="21">
                  <c:v>Queens</c:v>
                </c:pt>
                <c:pt idx="22">
                  <c:v>Riverhead</c:v>
                </c:pt>
                <c:pt idx="23">
                  <c:v>South Mountain Rd</c:v>
                </c:pt>
                <c:pt idx="24">
                  <c:v>Fresh Kills</c:v>
                </c:pt>
                <c:pt idx="25">
                  <c:v>White Plains</c:v>
                </c:pt>
              </c:strCache>
            </c:strRef>
          </c:cat>
          <c:val>
            <c:numRef>
              <c:f>'NY-8Hr'!$P$4:$P$29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A3-4287-9AFA-E84FAC44B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487232"/>
        <c:axId val="109488768"/>
      </c:barChart>
      <c:catAx>
        <c:axId val="10948723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488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9488768"/>
        <c:scaling>
          <c:orientation val="minMax"/>
          <c:min val="0"/>
        </c:scaling>
        <c:delete val="0"/>
        <c:axPos val="t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487232"/>
        <c:crosses val="autoZero"/>
        <c:crossBetween val="between"/>
        <c:majorUnit val="1"/>
        <c:minorUnit val="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NY-NJ-CT </a:t>
            </a:r>
            <a:r>
              <a:rPr lang="en-US" sz="1800" b="1" i="0" baseline="0">
                <a:effectLst/>
              </a:rPr>
              <a:t>Area Ozone Daily 8-Hr Max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27456644923445017"/>
          <c:y val="4.086025174576289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5251224996192883E-2"/>
          <c:y val="0.1177645496718637"/>
          <c:w val="0.95313366119337473"/>
          <c:h val="0.80148858447342963"/>
        </c:manualLayout>
      </c:layout>
      <c:lineChart>
        <c:grouping val="standard"/>
        <c:varyColors val="0"/>
        <c:ser>
          <c:idx val="3"/>
          <c:order val="0"/>
          <c:tx>
            <c:strRef>
              <c:f>'Past-Seasons'!$F$4</c:f>
              <c:strCache>
                <c:ptCount val="1"/>
                <c:pt idx="0">
                  <c:v>2021</c:v>
                </c:pt>
              </c:strCache>
            </c:strRef>
          </c:tx>
          <c:spPr>
            <a:ln w="38100">
              <a:solidFill>
                <a:srgbClr val="002060"/>
              </a:solidFill>
            </a:ln>
          </c:spPr>
          <c:marker>
            <c:symbol val="none"/>
          </c:marker>
          <c:cat>
            <c:numRef>
              <c:f>'Past-Seasons'!$G$3:$IQ$3</c:f>
              <c:numCache>
                <c:formatCode>m/d;@</c:formatCode>
                <c:ptCount val="245"/>
                <c:pt idx="0">
                  <c:v>36586</c:v>
                </c:pt>
                <c:pt idx="1">
                  <c:v>36587</c:v>
                </c:pt>
                <c:pt idx="2">
                  <c:v>36588</c:v>
                </c:pt>
                <c:pt idx="3">
                  <c:v>36589</c:v>
                </c:pt>
                <c:pt idx="4">
                  <c:v>36590</c:v>
                </c:pt>
                <c:pt idx="5">
                  <c:v>36591</c:v>
                </c:pt>
                <c:pt idx="6">
                  <c:v>36592</c:v>
                </c:pt>
                <c:pt idx="7">
                  <c:v>36593</c:v>
                </c:pt>
                <c:pt idx="8">
                  <c:v>36594</c:v>
                </c:pt>
                <c:pt idx="9">
                  <c:v>36595</c:v>
                </c:pt>
                <c:pt idx="10">
                  <c:v>36596</c:v>
                </c:pt>
                <c:pt idx="11">
                  <c:v>36597</c:v>
                </c:pt>
                <c:pt idx="12">
                  <c:v>36598</c:v>
                </c:pt>
                <c:pt idx="13">
                  <c:v>36599</c:v>
                </c:pt>
                <c:pt idx="14">
                  <c:v>36600</c:v>
                </c:pt>
                <c:pt idx="15">
                  <c:v>36601</c:v>
                </c:pt>
                <c:pt idx="16">
                  <c:v>36602</c:v>
                </c:pt>
                <c:pt idx="17">
                  <c:v>36603</c:v>
                </c:pt>
                <c:pt idx="18">
                  <c:v>36604</c:v>
                </c:pt>
                <c:pt idx="19">
                  <c:v>36605</c:v>
                </c:pt>
                <c:pt idx="20">
                  <c:v>36606</c:v>
                </c:pt>
                <c:pt idx="21">
                  <c:v>36607</c:v>
                </c:pt>
                <c:pt idx="22">
                  <c:v>36608</c:v>
                </c:pt>
                <c:pt idx="23">
                  <c:v>36609</c:v>
                </c:pt>
                <c:pt idx="24">
                  <c:v>36610</c:v>
                </c:pt>
                <c:pt idx="25">
                  <c:v>36611</c:v>
                </c:pt>
                <c:pt idx="26">
                  <c:v>36612</c:v>
                </c:pt>
                <c:pt idx="27">
                  <c:v>36613</c:v>
                </c:pt>
                <c:pt idx="28">
                  <c:v>36614</c:v>
                </c:pt>
                <c:pt idx="29">
                  <c:v>36615</c:v>
                </c:pt>
                <c:pt idx="30">
                  <c:v>36616</c:v>
                </c:pt>
                <c:pt idx="31">
                  <c:v>36617</c:v>
                </c:pt>
                <c:pt idx="32">
                  <c:v>36618</c:v>
                </c:pt>
                <c:pt idx="33">
                  <c:v>36619</c:v>
                </c:pt>
                <c:pt idx="34">
                  <c:v>36620</c:v>
                </c:pt>
                <c:pt idx="35">
                  <c:v>36621</c:v>
                </c:pt>
                <c:pt idx="36">
                  <c:v>36622</c:v>
                </c:pt>
                <c:pt idx="37">
                  <c:v>36623</c:v>
                </c:pt>
                <c:pt idx="38">
                  <c:v>36624</c:v>
                </c:pt>
                <c:pt idx="39">
                  <c:v>36625</c:v>
                </c:pt>
                <c:pt idx="40">
                  <c:v>36626</c:v>
                </c:pt>
                <c:pt idx="41">
                  <c:v>36627</c:v>
                </c:pt>
                <c:pt idx="42">
                  <c:v>36628</c:v>
                </c:pt>
                <c:pt idx="43">
                  <c:v>36629</c:v>
                </c:pt>
                <c:pt idx="44">
                  <c:v>36630</c:v>
                </c:pt>
                <c:pt idx="45">
                  <c:v>36631</c:v>
                </c:pt>
                <c:pt idx="46">
                  <c:v>36632</c:v>
                </c:pt>
                <c:pt idx="47">
                  <c:v>36633</c:v>
                </c:pt>
                <c:pt idx="48">
                  <c:v>36634</c:v>
                </c:pt>
                <c:pt idx="49">
                  <c:v>36635</c:v>
                </c:pt>
                <c:pt idx="50">
                  <c:v>36636</c:v>
                </c:pt>
                <c:pt idx="51">
                  <c:v>36637</c:v>
                </c:pt>
                <c:pt idx="52">
                  <c:v>36638</c:v>
                </c:pt>
                <c:pt idx="53">
                  <c:v>36639</c:v>
                </c:pt>
                <c:pt idx="54">
                  <c:v>36640</c:v>
                </c:pt>
                <c:pt idx="55">
                  <c:v>36641</c:v>
                </c:pt>
                <c:pt idx="56">
                  <c:v>36642</c:v>
                </c:pt>
                <c:pt idx="57">
                  <c:v>36643</c:v>
                </c:pt>
                <c:pt idx="58">
                  <c:v>36644</c:v>
                </c:pt>
                <c:pt idx="59">
                  <c:v>36645</c:v>
                </c:pt>
                <c:pt idx="60">
                  <c:v>36646</c:v>
                </c:pt>
                <c:pt idx="61">
                  <c:v>36647</c:v>
                </c:pt>
                <c:pt idx="62">
                  <c:v>36648</c:v>
                </c:pt>
                <c:pt idx="63">
                  <c:v>36649</c:v>
                </c:pt>
                <c:pt idx="64">
                  <c:v>36650</c:v>
                </c:pt>
                <c:pt idx="65">
                  <c:v>36651</c:v>
                </c:pt>
                <c:pt idx="66">
                  <c:v>36652</c:v>
                </c:pt>
                <c:pt idx="67">
                  <c:v>36653</c:v>
                </c:pt>
                <c:pt idx="68">
                  <c:v>36654</c:v>
                </c:pt>
                <c:pt idx="69">
                  <c:v>36655</c:v>
                </c:pt>
                <c:pt idx="70">
                  <c:v>36656</c:v>
                </c:pt>
                <c:pt idx="71">
                  <c:v>36657</c:v>
                </c:pt>
                <c:pt idx="72">
                  <c:v>36658</c:v>
                </c:pt>
                <c:pt idx="73">
                  <c:v>36659</c:v>
                </c:pt>
                <c:pt idx="74">
                  <c:v>36660</c:v>
                </c:pt>
                <c:pt idx="75">
                  <c:v>36661</c:v>
                </c:pt>
                <c:pt idx="76">
                  <c:v>36662</c:v>
                </c:pt>
                <c:pt idx="77">
                  <c:v>36663</c:v>
                </c:pt>
                <c:pt idx="78">
                  <c:v>36664</c:v>
                </c:pt>
                <c:pt idx="79">
                  <c:v>36665</c:v>
                </c:pt>
                <c:pt idx="80">
                  <c:v>36666</c:v>
                </c:pt>
                <c:pt idx="81">
                  <c:v>36667</c:v>
                </c:pt>
                <c:pt idx="82">
                  <c:v>36668</c:v>
                </c:pt>
                <c:pt idx="83">
                  <c:v>36669</c:v>
                </c:pt>
                <c:pt idx="84">
                  <c:v>36670</c:v>
                </c:pt>
                <c:pt idx="85">
                  <c:v>36671</c:v>
                </c:pt>
                <c:pt idx="86">
                  <c:v>36672</c:v>
                </c:pt>
                <c:pt idx="87">
                  <c:v>36673</c:v>
                </c:pt>
                <c:pt idx="88">
                  <c:v>36674</c:v>
                </c:pt>
                <c:pt idx="89">
                  <c:v>36675</c:v>
                </c:pt>
                <c:pt idx="90">
                  <c:v>36676</c:v>
                </c:pt>
                <c:pt idx="91">
                  <c:v>36677</c:v>
                </c:pt>
                <c:pt idx="92">
                  <c:v>36678</c:v>
                </c:pt>
                <c:pt idx="93">
                  <c:v>36679</c:v>
                </c:pt>
                <c:pt idx="94">
                  <c:v>36680</c:v>
                </c:pt>
                <c:pt idx="95">
                  <c:v>36681</c:v>
                </c:pt>
                <c:pt idx="96">
                  <c:v>36682</c:v>
                </c:pt>
                <c:pt idx="97">
                  <c:v>36683</c:v>
                </c:pt>
                <c:pt idx="98">
                  <c:v>36684</c:v>
                </c:pt>
                <c:pt idx="99">
                  <c:v>36685</c:v>
                </c:pt>
                <c:pt idx="100">
                  <c:v>36686</c:v>
                </c:pt>
                <c:pt idx="101">
                  <c:v>36687</c:v>
                </c:pt>
                <c:pt idx="102">
                  <c:v>36688</c:v>
                </c:pt>
                <c:pt idx="103">
                  <c:v>36689</c:v>
                </c:pt>
                <c:pt idx="104">
                  <c:v>36690</c:v>
                </c:pt>
                <c:pt idx="105">
                  <c:v>36691</c:v>
                </c:pt>
                <c:pt idx="106">
                  <c:v>36692</c:v>
                </c:pt>
                <c:pt idx="107">
                  <c:v>36693</c:v>
                </c:pt>
                <c:pt idx="108">
                  <c:v>36694</c:v>
                </c:pt>
                <c:pt idx="109">
                  <c:v>36695</c:v>
                </c:pt>
                <c:pt idx="110">
                  <c:v>36696</c:v>
                </c:pt>
                <c:pt idx="111">
                  <c:v>36697</c:v>
                </c:pt>
                <c:pt idx="112">
                  <c:v>36698</c:v>
                </c:pt>
                <c:pt idx="113">
                  <c:v>36699</c:v>
                </c:pt>
                <c:pt idx="114">
                  <c:v>36700</c:v>
                </c:pt>
                <c:pt idx="115">
                  <c:v>36701</c:v>
                </c:pt>
                <c:pt idx="116">
                  <c:v>36702</c:v>
                </c:pt>
                <c:pt idx="117">
                  <c:v>36703</c:v>
                </c:pt>
                <c:pt idx="118">
                  <c:v>36704</c:v>
                </c:pt>
                <c:pt idx="119">
                  <c:v>36705</c:v>
                </c:pt>
                <c:pt idx="120">
                  <c:v>36706</c:v>
                </c:pt>
                <c:pt idx="121">
                  <c:v>36707</c:v>
                </c:pt>
                <c:pt idx="122">
                  <c:v>36708</c:v>
                </c:pt>
                <c:pt idx="123">
                  <c:v>36709</c:v>
                </c:pt>
                <c:pt idx="124">
                  <c:v>36710</c:v>
                </c:pt>
                <c:pt idx="125">
                  <c:v>36711</c:v>
                </c:pt>
                <c:pt idx="126">
                  <c:v>36712</c:v>
                </c:pt>
                <c:pt idx="127">
                  <c:v>36713</c:v>
                </c:pt>
                <c:pt idx="128">
                  <c:v>36714</c:v>
                </c:pt>
                <c:pt idx="129">
                  <c:v>36715</c:v>
                </c:pt>
                <c:pt idx="130">
                  <c:v>36716</c:v>
                </c:pt>
                <c:pt idx="131">
                  <c:v>36717</c:v>
                </c:pt>
                <c:pt idx="132">
                  <c:v>36718</c:v>
                </c:pt>
                <c:pt idx="133">
                  <c:v>36719</c:v>
                </c:pt>
                <c:pt idx="134">
                  <c:v>36720</c:v>
                </c:pt>
                <c:pt idx="135">
                  <c:v>36721</c:v>
                </c:pt>
                <c:pt idx="136">
                  <c:v>36722</c:v>
                </c:pt>
                <c:pt idx="137">
                  <c:v>36723</c:v>
                </c:pt>
                <c:pt idx="138">
                  <c:v>36724</c:v>
                </c:pt>
                <c:pt idx="139">
                  <c:v>36725</c:v>
                </c:pt>
                <c:pt idx="140">
                  <c:v>36726</c:v>
                </c:pt>
                <c:pt idx="141">
                  <c:v>36727</c:v>
                </c:pt>
                <c:pt idx="142">
                  <c:v>36728</c:v>
                </c:pt>
                <c:pt idx="143">
                  <c:v>36729</c:v>
                </c:pt>
                <c:pt idx="144">
                  <c:v>36730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36736</c:v>
                </c:pt>
                <c:pt idx="151">
                  <c:v>36737</c:v>
                </c:pt>
                <c:pt idx="152">
                  <c:v>36738</c:v>
                </c:pt>
                <c:pt idx="153">
                  <c:v>36739</c:v>
                </c:pt>
                <c:pt idx="154">
                  <c:v>36740</c:v>
                </c:pt>
                <c:pt idx="155">
                  <c:v>36741</c:v>
                </c:pt>
                <c:pt idx="156">
                  <c:v>36742</c:v>
                </c:pt>
                <c:pt idx="157">
                  <c:v>36743</c:v>
                </c:pt>
                <c:pt idx="158">
                  <c:v>36744</c:v>
                </c:pt>
                <c:pt idx="159">
                  <c:v>36745</c:v>
                </c:pt>
                <c:pt idx="160">
                  <c:v>36746</c:v>
                </c:pt>
                <c:pt idx="161">
                  <c:v>36747</c:v>
                </c:pt>
                <c:pt idx="162">
                  <c:v>36748</c:v>
                </c:pt>
                <c:pt idx="163">
                  <c:v>36749</c:v>
                </c:pt>
                <c:pt idx="164">
                  <c:v>36750</c:v>
                </c:pt>
                <c:pt idx="165">
                  <c:v>36751</c:v>
                </c:pt>
                <c:pt idx="166">
                  <c:v>36752</c:v>
                </c:pt>
                <c:pt idx="167">
                  <c:v>36753</c:v>
                </c:pt>
                <c:pt idx="168">
                  <c:v>36754</c:v>
                </c:pt>
                <c:pt idx="169">
                  <c:v>36755</c:v>
                </c:pt>
                <c:pt idx="170">
                  <c:v>36756</c:v>
                </c:pt>
                <c:pt idx="171">
                  <c:v>36757</c:v>
                </c:pt>
                <c:pt idx="172">
                  <c:v>36758</c:v>
                </c:pt>
                <c:pt idx="173">
                  <c:v>36759</c:v>
                </c:pt>
                <c:pt idx="174">
                  <c:v>36760</c:v>
                </c:pt>
                <c:pt idx="175">
                  <c:v>36761</c:v>
                </c:pt>
                <c:pt idx="176">
                  <c:v>36762</c:v>
                </c:pt>
                <c:pt idx="177">
                  <c:v>36763</c:v>
                </c:pt>
                <c:pt idx="178">
                  <c:v>36764</c:v>
                </c:pt>
                <c:pt idx="179">
                  <c:v>36765</c:v>
                </c:pt>
                <c:pt idx="180">
                  <c:v>36766</c:v>
                </c:pt>
                <c:pt idx="181">
                  <c:v>36767</c:v>
                </c:pt>
                <c:pt idx="182">
                  <c:v>36768</c:v>
                </c:pt>
                <c:pt idx="183">
                  <c:v>36769</c:v>
                </c:pt>
                <c:pt idx="184">
                  <c:v>36770</c:v>
                </c:pt>
                <c:pt idx="185">
                  <c:v>36771</c:v>
                </c:pt>
                <c:pt idx="186">
                  <c:v>36772</c:v>
                </c:pt>
                <c:pt idx="187">
                  <c:v>36773</c:v>
                </c:pt>
                <c:pt idx="188">
                  <c:v>36774</c:v>
                </c:pt>
                <c:pt idx="189">
                  <c:v>36775</c:v>
                </c:pt>
                <c:pt idx="190">
                  <c:v>36776</c:v>
                </c:pt>
                <c:pt idx="191">
                  <c:v>36777</c:v>
                </c:pt>
                <c:pt idx="192">
                  <c:v>36778</c:v>
                </c:pt>
                <c:pt idx="193">
                  <c:v>36779</c:v>
                </c:pt>
                <c:pt idx="194">
                  <c:v>36780</c:v>
                </c:pt>
                <c:pt idx="195">
                  <c:v>36781</c:v>
                </c:pt>
                <c:pt idx="196">
                  <c:v>36782</c:v>
                </c:pt>
                <c:pt idx="197">
                  <c:v>36783</c:v>
                </c:pt>
                <c:pt idx="198">
                  <c:v>36784</c:v>
                </c:pt>
                <c:pt idx="199">
                  <c:v>36785</c:v>
                </c:pt>
                <c:pt idx="200">
                  <c:v>36786</c:v>
                </c:pt>
                <c:pt idx="201">
                  <c:v>36787</c:v>
                </c:pt>
                <c:pt idx="202">
                  <c:v>36788</c:v>
                </c:pt>
                <c:pt idx="203">
                  <c:v>36789</c:v>
                </c:pt>
                <c:pt idx="204">
                  <c:v>36790</c:v>
                </c:pt>
                <c:pt idx="205">
                  <c:v>36791</c:v>
                </c:pt>
                <c:pt idx="206">
                  <c:v>36792</c:v>
                </c:pt>
                <c:pt idx="207">
                  <c:v>36793</c:v>
                </c:pt>
                <c:pt idx="208">
                  <c:v>36794</c:v>
                </c:pt>
                <c:pt idx="209">
                  <c:v>36795</c:v>
                </c:pt>
                <c:pt idx="210">
                  <c:v>36796</c:v>
                </c:pt>
                <c:pt idx="211">
                  <c:v>36797</c:v>
                </c:pt>
                <c:pt idx="212">
                  <c:v>36798</c:v>
                </c:pt>
                <c:pt idx="213">
                  <c:v>36799</c:v>
                </c:pt>
                <c:pt idx="214">
                  <c:v>36800</c:v>
                </c:pt>
                <c:pt idx="215">
                  <c:v>36801</c:v>
                </c:pt>
                <c:pt idx="216">
                  <c:v>36802</c:v>
                </c:pt>
                <c:pt idx="217">
                  <c:v>36803</c:v>
                </c:pt>
                <c:pt idx="218">
                  <c:v>36804</c:v>
                </c:pt>
                <c:pt idx="219">
                  <c:v>36805</c:v>
                </c:pt>
                <c:pt idx="220">
                  <c:v>36806</c:v>
                </c:pt>
                <c:pt idx="221">
                  <c:v>36807</c:v>
                </c:pt>
                <c:pt idx="222">
                  <c:v>36808</c:v>
                </c:pt>
                <c:pt idx="223">
                  <c:v>36809</c:v>
                </c:pt>
                <c:pt idx="224">
                  <c:v>36810</c:v>
                </c:pt>
                <c:pt idx="225">
                  <c:v>36811</c:v>
                </c:pt>
                <c:pt idx="226">
                  <c:v>36812</c:v>
                </c:pt>
                <c:pt idx="227">
                  <c:v>36813</c:v>
                </c:pt>
                <c:pt idx="228">
                  <c:v>36814</c:v>
                </c:pt>
                <c:pt idx="229">
                  <c:v>36815</c:v>
                </c:pt>
                <c:pt idx="230">
                  <c:v>36816</c:v>
                </c:pt>
                <c:pt idx="231">
                  <c:v>36817</c:v>
                </c:pt>
                <c:pt idx="232">
                  <c:v>36818</c:v>
                </c:pt>
                <c:pt idx="233">
                  <c:v>36819</c:v>
                </c:pt>
                <c:pt idx="234">
                  <c:v>36820</c:v>
                </c:pt>
                <c:pt idx="235">
                  <c:v>36821</c:v>
                </c:pt>
                <c:pt idx="236">
                  <c:v>36822</c:v>
                </c:pt>
                <c:pt idx="237">
                  <c:v>36823</c:v>
                </c:pt>
                <c:pt idx="238">
                  <c:v>36824</c:v>
                </c:pt>
                <c:pt idx="239">
                  <c:v>36825</c:v>
                </c:pt>
                <c:pt idx="240">
                  <c:v>36826</c:v>
                </c:pt>
                <c:pt idx="241">
                  <c:v>36827</c:v>
                </c:pt>
                <c:pt idx="242">
                  <c:v>36828</c:v>
                </c:pt>
                <c:pt idx="243">
                  <c:v>36829</c:v>
                </c:pt>
                <c:pt idx="244">
                  <c:v>36830</c:v>
                </c:pt>
              </c:numCache>
            </c:numRef>
          </c:cat>
          <c:val>
            <c:numRef>
              <c:f>'Past-Seasons'!$G$4:$IQ$4</c:f>
              <c:numCache>
                <c:formatCode>General</c:formatCode>
                <c:ptCount val="245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A-4EB5-97BB-DBA33720D863}"/>
            </c:ext>
          </c:extLst>
        </c:ser>
        <c:ser>
          <c:idx val="0"/>
          <c:order val="1"/>
          <c:tx>
            <c:strRef>
              <c:f>'Past-Seasons'!$F$5</c:f>
              <c:strCache>
                <c:ptCount val="1"/>
                <c:pt idx="0">
                  <c:v>Max 2013-2020</c:v>
                </c:pt>
              </c:strCache>
            </c:strRef>
          </c:tx>
          <c:spPr>
            <a:ln w="127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trendline>
            <c:spPr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trendlineType val="poly"/>
            <c:order val="4"/>
            <c:dispRSqr val="0"/>
            <c:dispEq val="0"/>
          </c:trendline>
          <c:cat>
            <c:numRef>
              <c:f>'Past-Seasons'!$G$3:$IQ$3</c:f>
              <c:numCache>
                <c:formatCode>m/d;@</c:formatCode>
                <c:ptCount val="245"/>
                <c:pt idx="0">
                  <c:v>36586</c:v>
                </c:pt>
                <c:pt idx="1">
                  <c:v>36587</c:v>
                </c:pt>
                <c:pt idx="2">
                  <c:v>36588</c:v>
                </c:pt>
                <c:pt idx="3">
                  <c:v>36589</c:v>
                </c:pt>
                <c:pt idx="4">
                  <c:v>36590</c:v>
                </c:pt>
                <c:pt idx="5">
                  <c:v>36591</c:v>
                </c:pt>
                <c:pt idx="6">
                  <c:v>36592</c:v>
                </c:pt>
                <c:pt idx="7">
                  <c:v>36593</c:v>
                </c:pt>
                <c:pt idx="8">
                  <c:v>36594</c:v>
                </c:pt>
                <c:pt idx="9">
                  <c:v>36595</c:v>
                </c:pt>
                <c:pt idx="10">
                  <c:v>36596</c:v>
                </c:pt>
                <c:pt idx="11">
                  <c:v>36597</c:v>
                </c:pt>
                <c:pt idx="12">
                  <c:v>36598</c:v>
                </c:pt>
                <c:pt idx="13">
                  <c:v>36599</c:v>
                </c:pt>
                <c:pt idx="14">
                  <c:v>36600</c:v>
                </c:pt>
                <c:pt idx="15">
                  <c:v>36601</c:v>
                </c:pt>
                <c:pt idx="16">
                  <c:v>36602</c:v>
                </c:pt>
                <c:pt idx="17">
                  <c:v>36603</c:v>
                </c:pt>
                <c:pt idx="18">
                  <c:v>36604</c:v>
                </c:pt>
                <c:pt idx="19">
                  <c:v>36605</c:v>
                </c:pt>
                <c:pt idx="20">
                  <c:v>36606</c:v>
                </c:pt>
                <c:pt idx="21">
                  <c:v>36607</c:v>
                </c:pt>
                <c:pt idx="22">
                  <c:v>36608</c:v>
                </c:pt>
                <c:pt idx="23">
                  <c:v>36609</c:v>
                </c:pt>
                <c:pt idx="24">
                  <c:v>36610</c:v>
                </c:pt>
                <c:pt idx="25">
                  <c:v>36611</c:v>
                </c:pt>
                <c:pt idx="26">
                  <c:v>36612</c:v>
                </c:pt>
                <c:pt idx="27">
                  <c:v>36613</c:v>
                </c:pt>
                <c:pt idx="28">
                  <c:v>36614</c:v>
                </c:pt>
                <c:pt idx="29">
                  <c:v>36615</c:v>
                </c:pt>
                <c:pt idx="30">
                  <c:v>36616</c:v>
                </c:pt>
                <c:pt idx="31">
                  <c:v>36617</c:v>
                </c:pt>
                <c:pt idx="32">
                  <c:v>36618</c:v>
                </c:pt>
                <c:pt idx="33">
                  <c:v>36619</c:v>
                </c:pt>
                <c:pt idx="34">
                  <c:v>36620</c:v>
                </c:pt>
                <c:pt idx="35">
                  <c:v>36621</c:v>
                </c:pt>
                <c:pt idx="36">
                  <c:v>36622</c:v>
                </c:pt>
                <c:pt idx="37">
                  <c:v>36623</c:v>
                </c:pt>
                <c:pt idx="38">
                  <c:v>36624</c:v>
                </c:pt>
                <c:pt idx="39">
                  <c:v>36625</c:v>
                </c:pt>
                <c:pt idx="40">
                  <c:v>36626</c:v>
                </c:pt>
                <c:pt idx="41">
                  <c:v>36627</c:v>
                </c:pt>
                <c:pt idx="42">
                  <c:v>36628</c:v>
                </c:pt>
                <c:pt idx="43">
                  <c:v>36629</c:v>
                </c:pt>
                <c:pt idx="44">
                  <c:v>36630</c:v>
                </c:pt>
                <c:pt idx="45">
                  <c:v>36631</c:v>
                </c:pt>
                <c:pt idx="46">
                  <c:v>36632</c:v>
                </c:pt>
                <c:pt idx="47">
                  <c:v>36633</c:v>
                </c:pt>
                <c:pt idx="48">
                  <c:v>36634</c:v>
                </c:pt>
                <c:pt idx="49">
                  <c:v>36635</c:v>
                </c:pt>
                <c:pt idx="50">
                  <c:v>36636</c:v>
                </c:pt>
                <c:pt idx="51">
                  <c:v>36637</c:v>
                </c:pt>
                <c:pt idx="52">
                  <c:v>36638</c:v>
                </c:pt>
                <c:pt idx="53">
                  <c:v>36639</c:v>
                </c:pt>
                <c:pt idx="54">
                  <c:v>36640</c:v>
                </c:pt>
                <c:pt idx="55">
                  <c:v>36641</c:v>
                </c:pt>
                <c:pt idx="56">
                  <c:v>36642</c:v>
                </c:pt>
                <c:pt idx="57">
                  <c:v>36643</c:v>
                </c:pt>
                <c:pt idx="58">
                  <c:v>36644</c:v>
                </c:pt>
                <c:pt idx="59">
                  <c:v>36645</c:v>
                </c:pt>
                <c:pt idx="60">
                  <c:v>36646</c:v>
                </c:pt>
                <c:pt idx="61">
                  <c:v>36647</c:v>
                </c:pt>
                <c:pt idx="62">
                  <c:v>36648</c:v>
                </c:pt>
                <c:pt idx="63">
                  <c:v>36649</c:v>
                </c:pt>
                <c:pt idx="64">
                  <c:v>36650</c:v>
                </c:pt>
                <c:pt idx="65">
                  <c:v>36651</c:v>
                </c:pt>
                <c:pt idx="66">
                  <c:v>36652</c:v>
                </c:pt>
                <c:pt idx="67">
                  <c:v>36653</c:v>
                </c:pt>
                <c:pt idx="68">
                  <c:v>36654</c:v>
                </c:pt>
                <c:pt idx="69">
                  <c:v>36655</c:v>
                </c:pt>
                <c:pt idx="70">
                  <c:v>36656</c:v>
                </c:pt>
                <c:pt idx="71">
                  <c:v>36657</c:v>
                </c:pt>
                <c:pt idx="72">
                  <c:v>36658</c:v>
                </c:pt>
                <c:pt idx="73">
                  <c:v>36659</c:v>
                </c:pt>
                <c:pt idx="74">
                  <c:v>36660</c:v>
                </c:pt>
                <c:pt idx="75">
                  <c:v>36661</c:v>
                </c:pt>
                <c:pt idx="76">
                  <c:v>36662</c:v>
                </c:pt>
                <c:pt idx="77">
                  <c:v>36663</c:v>
                </c:pt>
                <c:pt idx="78">
                  <c:v>36664</c:v>
                </c:pt>
                <c:pt idx="79">
                  <c:v>36665</c:v>
                </c:pt>
                <c:pt idx="80">
                  <c:v>36666</c:v>
                </c:pt>
                <c:pt idx="81">
                  <c:v>36667</c:v>
                </c:pt>
                <c:pt idx="82">
                  <c:v>36668</c:v>
                </c:pt>
                <c:pt idx="83">
                  <c:v>36669</c:v>
                </c:pt>
                <c:pt idx="84">
                  <c:v>36670</c:v>
                </c:pt>
                <c:pt idx="85">
                  <c:v>36671</c:v>
                </c:pt>
                <c:pt idx="86">
                  <c:v>36672</c:v>
                </c:pt>
                <c:pt idx="87">
                  <c:v>36673</c:v>
                </c:pt>
                <c:pt idx="88">
                  <c:v>36674</c:v>
                </c:pt>
                <c:pt idx="89">
                  <c:v>36675</c:v>
                </c:pt>
                <c:pt idx="90">
                  <c:v>36676</c:v>
                </c:pt>
                <c:pt idx="91">
                  <c:v>36677</c:v>
                </c:pt>
                <c:pt idx="92">
                  <c:v>36678</c:v>
                </c:pt>
                <c:pt idx="93">
                  <c:v>36679</c:v>
                </c:pt>
                <c:pt idx="94">
                  <c:v>36680</c:v>
                </c:pt>
                <c:pt idx="95">
                  <c:v>36681</c:v>
                </c:pt>
                <c:pt idx="96">
                  <c:v>36682</c:v>
                </c:pt>
                <c:pt idx="97">
                  <c:v>36683</c:v>
                </c:pt>
                <c:pt idx="98">
                  <c:v>36684</c:v>
                </c:pt>
                <c:pt idx="99">
                  <c:v>36685</c:v>
                </c:pt>
                <c:pt idx="100">
                  <c:v>36686</c:v>
                </c:pt>
                <c:pt idx="101">
                  <c:v>36687</c:v>
                </c:pt>
                <c:pt idx="102">
                  <c:v>36688</c:v>
                </c:pt>
                <c:pt idx="103">
                  <c:v>36689</c:v>
                </c:pt>
                <c:pt idx="104">
                  <c:v>36690</c:v>
                </c:pt>
                <c:pt idx="105">
                  <c:v>36691</c:v>
                </c:pt>
                <c:pt idx="106">
                  <c:v>36692</c:v>
                </c:pt>
                <c:pt idx="107">
                  <c:v>36693</c:v>
                </c:pt>
                <c:pt idx="108">
                  <c:v>36694</c:v>
                </c:pt>
                <c:pt idx="109">
                  <c:v>36695</c:v>
                </c:pt>
                <c:pt idx="110">
                  <c:v>36696</c:v>
                </c:pt>
                <c:pt idx="111">
                  <c:v>36697</c:v>
                </c:pt>
                <c:pt idx="112">
                  <c:v>36698</c:v>
                </c:pt>
                <c:pt idx="113">
                  <c:v>36699</c:v>
                </c:pt>
                <c:pt idx="114">
                  <c:v>36700</c:v>
                </c:pt>
                <c:pt idx="115">
                  <c:v>36701</c:v>
                </c:pt>
                <c:pt idx="116">
                  <c:v>36702</c:v>
                </c:pt>
                <c:pt idx="117">
                  <c:v>36703</c:v>
                </c:pt>
                <c:pt idx="118">
                  <c:v>36704</c:v>
                </c:pt>
                <c:pt idx="119">
                  <c:v>36705</c:v>
                </c:pt>
                <c:pt idx="120">
                  <c:v>36706</c:v>
                </c:pt>
                <c:pt idx="121">
                  <c:v>36707</c:v>
                </c:pt>
                <c:pt idx="122">
                  <c:v>36708</c:v>
                </c:pt>
                <c:pt idx="123">
                  <c:v>36709</c:v>
                </c:pt>
                <c:pt idx="124">
                  <c:v>36710</c:v>
                </c:pt>
                <c:pt idx="125">
                  <c:v>36711</c:v>
                </c:pt>
                <c:pt idx="126">
                  <c:v>36712</c:v>
                </c:pt>
                <c:pt idx="127">
                  <c:v>36713</c:v>
                </c:pt>
                <c:pt idx="128">
                  <c:v>36714</c:v>
                </c:pt>
                <c:pt idx="129">
                  <c:v>36715</c:v>
                </c:pt>
                <c:pt idx="130">
                  <c:v>36716</c:v>
                </c:pt>
                <c:pt idx="131">
                  <c:v>36717</c:v>
                </c:pt>
                <c:pt idx="132">
                  <c:v>36718</c:v>
                </c:pt>
                <c:pt idx="133">
                  <c:v>36719</c:v>
                </c:pt>
                <c:pt idx="134">
                  <c:v>36720</c:v>
                </c:pt>
                <c:pt idx="135">
                  <c:v>36721</c:v>
                </c:pt>
                <c:pt idx="136">
                  <c:v>36722</c:v>
                </c:pt>
                <c:pt idx="137">
                  <c:v>36723</c:v>
                </c:pt>
                <c:pt idx="138">
                  <c:v>36724</c:v>
                </c:pt>
                <c:pt idx="139">
                  <c:v>36725</c:v>
                </c:pt>
                <c:pt idx="140">
                  <c:v>36726</c:v>
                </c:pt>
                <c:pt idx="141">
                  <c:v>36727</c:v>
                </c:pt>
                <c:pt idx="142">
                  <c:v>36728</c:v>
                </c:pt>
                <c:pt idx="143">
                  <c:v>36729</c:v>
                </c:pt>
                <c:pt idx="144">
                  <c:v>36730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36736</c:v>
                </c:pt>
                <c:pt idx="151">
                  <c:v>36737</c:v>
                </c:pt>
                <c:pt idx="152">
                  <c:v>36738</c:v>
                </c:pt>
                <c:pt idx="153">
                  <c:v>36739</c:v>
                </c:pt>
                <c:pt idx="154">
                  <c:v>36740</c:v>
                </c:pt>
                <c:pt idx="155">
                  <c:v>36741</c:v>
                </c:pt>
                <c:pt idx="156">
                  <c:v>36742</c:v>
                </c:pt>
                <c:pt idx="157">
                  <c:v>36743</c:v>
                </c:pt>
                <c:pt idx="158">
                  <c:v>36744</c:v>
                </c:pt>
                <c:pt idx="159">
                  <c:v>36745</c:v>
                </c:pt>
                <c:pt idx="160">
                  <c:v>36746</c:v>
                </c:pt>
                <c:pt idx="161">
                  <c:v>36747</c:v>
                </c:pt>
                <c:pt idx="162">
                  <c:v>36748</c:v>
                </c:pt>
                <c:pt idx="163">
                  <c:v>36749</c:v>
                </c:pt>
                <c:pt idx="164">
                  <c:v>36750</c:v>
                </c:pt>
                <c:pt idx="165">
                  <c:v>36751</c:v>
                </c:pt>
                <c:pt idx="166">
                  <c:v>36752</c:v>
                </c:pt>
                <c:pt idx="167">
                  <c:v>36753</c:v>
                </c:pt>
                <c:pt idx="168">
                  <c:v>36754</c:v>
                </c:pt>
                <c:pt idx="169">
                  <c:v>36755</c:v>
                </c:pt>
                <c:pt idx="170">
                  <c:v>36756</c:v>
                </c:pt>
                <c:pt idx="171">
                  <c:v>36757</c:v>
                </c:pt>
                <c:pt idx="172">
                  <c:v>36758</c:v>
                </c:pt>
                <c:pt idx="173">
                  <c:v>36759</c:v>
                </c:pt>
                <c:pt idx="174">
                  <c:v>36760</c:v>
                </c:pt>
                <c:pt idx="175">
                  <c:v>36761</c:v>
                </c:pt>
                <c:pt idx="176">
                  <c:v>36762</c:v>
                </c:pt>
                <c:pt idx="177">
                  <c:v>36763</c:v>
                </c:pt>
                <c:pt idx="178">
                  <c:v>36764</c:v>
                </c:pt>
                <c:pt idx="179">
                  <c:v>36765</c:v>
                </c:pt>
                <c:pt idx="180">
                  <c:v>36766</c:v>
                </c:pt>
                <c:pt idx="181">
                  <c:v>36767</c:v>
                </c:pt>
                <c:pt idx="182">
                  <c:v>36768</c:v>
                </c:pt>
                <c:pt idx="183">
                  <c:v>36769</c:v>
                </c:pt>
                <c:pt idx="184">
                  <c:v>36770</c:v>
                </c:pt>
                <c:pt idx="185">
                  <c:v>36771</c:v>
                </c:pt>
                <c:pt idx="186">
                  <c:v>36772</c:v>
                </c:pt>
                <c:pt idx="187">
                  <c:v>36773</c:v>
                </c:pt>
                <c:pt idx="188">
                  <c:v>36774</c:v>
                </c:pt>
                <c:pt idx="189">
                  <c:v>36775</c:v>
                </c:pt>
                <c:pt idx="190">
                  <c:v>36776</c:v>
                </c:pt>
                <c:pt idx="191">
                  <c:v>36777</c:v>
                </c:pt>
                <c:pt idx="192">
                  <c:v>36778</c:v>
                </c:pt>
                <c:pt idx="193">
                  <c:v>36779</c:v>
                </c:pt>
                <c:pt idx="194">
                  <c:v>36780</c:v>
                </c:pt>
                <c:pt idx="195">
                  <c:v>36781</c:v>
                </c:pt>
                <c:pt idx="196">
                  <c:v>36782</c:v>
                </c:pt>
                <c:pt idx="197">
                  <c:v>36783</c:v>
                </c:pt>
                <c:pt idx="198">
                  <c:v>36784</c:v>
                </c:pt>
                <c:pt idx="199">
                  <c:v>36785</c:v>
                </c:pt>
                <c:pt idx="200">
                  <c:v>36786</c:v>
                </c:pt>
                <c:pt idx="201">
                  <c:v>36787</c:v>
                </c:pt>
                <c:pt idx="202">
                  <c:v>36788</c:v>
                </c:pt>
                <c:pt idx="203">
                  <c:v>36789</c:v>
                </c:pt>
                <c:pt idx="204">
                  <c:v>36790</c:v>
                </c:pt>
                <c:pt idx="205">
                  <c:v>36791</c:v>
                </c:pt>
                <c:pt idx="206">
                  <c:v>36792</c:v>
                </c:pt>
                <c:pt idx="207">
                  <c:v>36793</c:v>
                </c:pt>
                <c:pt idx="208">
                  <c:v>36794</c:v>
                </c:pt>
                <c:pt idx="209">
                  <c:v>36795</c:v>
                </c:pt>
                <c:pt idx="210">
                  <c:v>36796</c:v>
                </c:pt>
                <c:pt idx="211">
                  <c:v>36797</c:v>
                </c:pt>
                <c:pt idx="212">
                  <c:v>36798</c:v>
                </c:pt>
                <c:pt idx="213">
                  <c:v>36799</c:v>
                </c:pt>
                <c:pt idx="214">
                  <c:v>36800</c:v>
                </c:pt>
                <c:pt idx="215">
                  <c:v>36801</c:v>
                </c:pt>
                <c:pt idx="216">
                  <c:v>36802</c:v>
                </c:pt>
                <c:pt idx="217">
                  <c:v>36803</c:v>
                </c:pt>
                <c:pt idx="218">
                  <c:v>36804</c:v>
                </c:pt>
                <c:pt idx="219">
                  <c:v>36805</c:v>
                </c:pt>
                <c:pt idx="220">
                  <c:v>36806</c:v>
                </c:pt>
                <c:pt idx="221">
                  <c:v>36807</c:v>
                </c:pt>
                <c:pt idx="222">
                  <c:v>36808</c:v>
                </c:pt>
                <c:pt idx="223">
                  <c:v>36809</c:v>
                </c:pt>
                <c:pt idx="224">
                  <c:v>36810</c:v>
                </c:pt>
                <c:pt idx="225">
                  <c:v>36811</c:v>
                </c:pt>
                <c:pt idx="226">
                  <c:v>36812</c:v>
                </c:pt>
                <c:pt idx="227">
                  <c:v>36813</c:v>
                </c:pt>
                <c:pt idx="228">
                  <c:v>36814</c:v>
                </c:pt>
                <c:pt idx="229">
                  <c:v>36815</c:v>
                </c:pt>
                <c:pt idx="230">
                  <c:v>36816</c:v>
                </c:pt>
                <c:pt idx="231">
                  <c:v>36817</c:v>
                </c:pt>
                <c:pt idx="232">
                  <c:v>36818</c:v>
                </c:pt>
                <c:pt idx="233">
                  <c:v>36819</c:v>
                </c:pt>
                <c:pt idx="234">
                  <c:v>36820</c:v>
                </c:pt>
                <c:pt idx="235">
                  <c:v>36821</c:v>
                </c:pt>
                <c:pt idx="236">
                  <c:v>36822</c:v>
                </c:pt>
                <c:pt idx="237">
                  <c:v>36823</c:v>
                </c:pt>
                <c:pt idx="238">
                  <c:v>36824</c:v>
                </c:pt>
                <c:pt idx="239">
                  <c:v>36825</c:v>
                </c:pt>
                <c:pt idx="240">
                  <c:v>36826</c:v>
                </c:pt>
                <c:pt idx="241">
                  <c:v>36827</c:v>
                </c:pt>
                <c:pt idx="242">
                  <c:v>36828</c:v>
                </c:pt>
                <c:pt idx="243">
                  <c:v>36829</c:v>
                </c:pt>
                <c:pt idx="244">
                  <c:v>36830</c:v>
                </c:pt>
              </c:numCache>
            </c:numRef>
          </c:cat>
          <c:val>
            <c:numRef>
              <c:f>'Past-Seasons'!$G$5:$IQ$5</c:f>
              <c:numCache>
                <c:formatCode>General</c:formatCode>
                <c:ptCount val="245"/>
                <c:pt idx="0">
                  <c:v>47</c:v>
                </c:pt>
                <c:pt idx="1">
                  <c:v>48</c:v>
                </c:pt>
                <c:pt idx="2">
                  <c:v>44.000000000000007</c:v>
                </c:pt>
                <c:pt idx="3">
                  <c:v>44</c:v>
                </c:pt>
                <c:pt idx="4">
                  <c:v>43</c:v>
                </c:pt>
                <c:pt idx="5">
                  <c:v>46</c:v>
                </c:pt>
                <c:pt idx="6">
                  <c:v>51.000000000000007</c:v>
                </c:pt>
                <c:pt idx="7">
                  <c:v>55</c:v>
                </c:pt>
                <c:pt idx="8">
                  <c:v>62</c:v>
                </c:pt>
                <c:pt idx="9">
                  <c:v>54</c:v>
                </c:pt>
                <c:pt idx="10">
                  <c:v>58</c:v>
                </c:pt>
                <c:pt idx="11">
                  <c:v>59</c:v>
                </c:pt>
                <c:pt idx="12">
                  <c:v>48</c:v>
                </c:pt>
                <c:pt idx="13">
                  <c:v>50</c:v>
                </c:pt>
                <c:pt idx="14">
                  <c:v>52</c:v>
                </c:pt>
                <c:pt idx="15">
                  <c:v>52.000000000000007</c:v>
                </c:pt>
                <c:pt idx="16">
                  <c:v>55</c:v>
                </c:pt>
                <c:pt idx="17">
                  <c:v>51.000000000000007</c:v>
                </c:pt>
                <c:pt idx="18">
                  <c:v>55</c:v>
                </c:pt>
                <c:pt idx="19">
                  <c:v>60</c:v>
                </c:pt>
                <c:pt idx="20">
                  <c:v>57</c:v>
                </c:pt>
                <c:pt idx="21">
                  <c:v>52</c:v>
                </c:pt>
                <c:pt idx="22">
                  <c:v>57</c:v>
                </c:pt>
                <c:pt idx="23">
                  <c:v>52.000000000000007</c:v>
                </c:pt>
                <c:pt idx="24">
                  <c:v>46</c:v>
                </c:pt>
                <c:pt idx="25">
                  <c:v>49</c:v>
                </c:pt>
                <c:pt idx="26">
                  <c:v>48</c:v>
                </c:pt>
                <c:pt idx="27">
                  <c:v>50</c:v>
                </c:pt>
                <c:pt idx="28">
                  <c:v>50</c:v>
                </c:pt>
                <c:pt idx="29">
                  <c:v>52</c:v>
                </c:pt>
                <c:pt idx="30">
                  <c:v>58</c:v>
                </c:pt>
                <c:pt idx="31">
                  <c:v>52.000000000000007</c:v>
                </c:pt>
                <c:pt idx="32">
                  <c:v>57</c:v>
                </c:pt>
                <c:pt idx="33">
                  <c:v>52.000000000000007</c:v>
                </c:pt>
                <c:pt idx="34">
                  <c:v>54</c:v>
                </c:pt>
                <c:pt idx="35">
                  <c:v>57</c:v>
                </c:pt>
                <c:pt idx="36">
                  <c:v>55</c:v>
                </c:pt>
                <c:pt idx="37">
                  <c:v>58</c:v>
                </c:pt>
                <c:pt idx="38">
                  <c:v>56</c:v>
                </c:pt>
                <c:pt idx="39">
                  <c:v>58</c:v>
                </c:pt>
                <c:pt idx="40">
                  <c:v>69</c:v>
                </c:pt>
                <c:pt idx="41">
                  <c:v>77</c:v>
                </c:pt>
                <c:pt idx="42">
                  <c:v>62</c:v>
                </c:pt>
                <c:pt idx="43">
                  <c:v>69</c:v>
                </c:pt>
                <c:pt idx="44">
                  <c:v>69</c:v>
                </c:pt>
                <c:pt idx="45">
                  <c:v>57</c:v>
                </c:pt>
                <c:pt idx="46">
                  <c:v>63</c:v>
                </c:pt>
                <c:pt idx="47">
                  <c:v>60</c:v>
                </c:pt>
                <c:pt idx="48">
                  <c:v>68</c:v>
                </c:pt>
                <c:pt idx="49">
                  <c:v>62</c:v>
                </c:pt>
                <c:pt idx="50">
                  <c:v>58</c:v>
                </c:pt>
                <c:pt idx="51">
                  <c:v>63</c:v>
                </c:pt>
                <c:pt idx="52">
                  <c:v>73.000000000000014</c:v>
                </c:pt>
                <c:pt idx="53">
                  <c:v>60</c:v>
                </c:pt>
                <c:pt idx="54">
                  <c:v>60</c:v>
                </c:pt>
                <c:pt idx="55">
                  <c:v>59.000000000000007</c:v>
                </c:pt>
                <c:pt idx="56">
                  <c:v>62</c:v>
                </c:pt>
                <c:pt idx="57">
                  <c:v>64</c:v>
                </c:pt>
                <c:pt idx="58">
                  <c:v>72</c:v>
                </c:pt>
                <c:pt idx="59">
                  <c:v>56</c:v>
                </c:pt>
                <c:pt idx="60">
                  <c:v>60</c:v>
                </c:pt>
                <c:pt idx="61">
                  <c:v>72</c:v>
                </c:pt>
                <c:pt idx="62">
                  <c:v>78</c:v>
                </c:pt>
                <c:pt idx="63">
                  <c:v>76</c:v>
                </c:pt>
                <c:pt idx="64">
                  <c:v>71.000000000000014</c:v>
                </c:pt>
                <c:pt idx="65">
                  <c:v>75</c:v>
                </c:pt>
                <c:pt idx="66">
                  <c:v>52.000000000000007</c:v>
                </c:pt>
                <c:pt idx="67">
                  <c:v>69</c:v>
                </c:pt>
                <c:pt idx="68">
                  <c:v>84</c:v>
                </c:pt>
                <c:pt idx="69">
                  <c:v>67</c:v>
                </c:pt>
                <c:pt idx="70">
                  <c:v>62</c:v>
                </c:pt>
                <c:pt idx="71">
                  <c:v>61</c:v>
                </c:pt>
                <c:pt idx="72">
                  <c:v>71.000000000000014</c:v>
                </c:pt>
                <c:pt idx="73">
                  <c:v>49</c:v>
                </c:pt>
                <c:pt idx="74">
                  <c:v>57</c:v>
                </c:pt>
                <c:pt idx="75">
                  <c:v>65</c:v>
                </c:pt>
                <c:pt idx="76">
                  <c:v>68</c:v>
                </c:pt>
                <c:pt idx="77">
                  <c:v>81</c:v>
                </c:pt>
                <c:pt idx="78">
                  <c:v>91</c:v>
                </c:pt>
                <c:pt idx="79">
                  <c:v>76</c:v>
                </c:pt>
                <c:pt idx="80">
                  <c:v>59</c:v>
                </c:pt>
                <c:pt idx="81">
                  <c:v>73</c:v>
                </c:pt>
                <c:pt idx="82">
                  <c:v>62</c:v>
                </c:pt>
                <c:pt idx="83">
                  <c:v>62</c:v>
                </c:pt>
                <c:pt idx="84">
                  <c:v>70</c:v>
                </c:pt>
                <c:pt idx="85">
                  <c:v>89.000000000000014</c:v>
                </c:pt>
                <c:pt idx="86">
                  <c:v>99</c:v>
                </c:pt>
                <c:pt idx="87">
                  <c:v>86</c:v>
                </c:pt>
                <c:pt idx="88">
                  <c:v>81</c:v>
                </c:pt>
                <c:pt idx="89">
                  <c:v>75</c:v>
                </c:pt>
                <c:pt idx="90">
                  <c:v>95</c:v>
                </c:pt>
                <c:pt idx="91">
                  <c:v>85</c:v>
                </c:pt>
                <c:pt idx="92">
                  <c:v>75</c:v>
                </c:pt>
                <c:pt idx="93">
                  <c:v>75</c:v>
                </c:pt>
                <c:pt idx="94">
                  <c:v>74</c:v>
                </c:pt>
                <c:pt idx="95">
                  <c:v>64</c:v>
                </c:pt>
                <c:pt idx="96">
                  <c:v>54</c:v>
                </c:pt>
                <c:pt idx="97">
                  <c:v>67</c:v>
                </c:pt>
                <c:pt idx="98">
                  <c:v>78</c:v>
                </c:pt>
                <c:pt idx="99">
                  <c:v>66</c:v>
                </c:pt>
                <c:pt idx="100">
                  <c:v>76</c:v>
                </c:pt>
                <c:pt idx="101">
                  <c:v>76</c:v>
                </c:pt>
                <c:pt idx="102">
                  <c:v>95</c:v>
                </c:pt>
                <c:pt idx="103">
                  <c:v>97</c:v>
                </c:pt>
                <c:pt idx="104">
                  <c:v>95</c:v>
                </c:pt>
                <c:pt idx="105">
                  <c:v>76</c:v>
                </c:pt>
                <c:pt idx="106">
                  <c:v>71.000000000000014</c:v>
                </c:pt>
                <c:pt idx="107">
                  <c:v>79</c:v>
                </c:pt>
                <c:pt idx="108">
                  <c:v>87</c:v>
                </c:pt>
                <c:pt idx="109">
                  <c:v>82</c:v>
                </c:pt>
                <c:pt idx="110">
                  <c:v>74.000000000000014</c:v>
                </c:pt>
                <c:pt idx="111">
                  <c:v>79</c:v>
                </c:pt>
                <c:pt idx="112">
                  <c:v>82</c:v>
                </c:pt>
                <c:pt idx="113">
                  <c:v>78</c:v>
                </c:pt>
                <c:pt idx="114">
                  <c:v>78</c:v>
                </c:pt>
                <c:pt idx="115">
                  <c:v>89</c:v>
                </c:pt>
                <c:pt idx="116">
                  <c:v>97</c:v>
                </c:pt>
                <c:pt idx="117">
                  <c:v>87.000000000000014</c:v>
                </c:pt>
                <c:pt idx="118">
                  <c:v>69</c:v>
                </c:pt>
                <c:pt idx="119">
                  <c:v>70</c:v>
                </c:pt>
                <c:pt idx="120">
                  <c:v>69</c:v>
                </c:pt>
                <c:pt idx="121">
                  <c:v>79</c:v>
                </c:pt>
                <c:pt idx="122">
                  <c:v>95</c:v>
                </c:pt>
                <c:pt idx="123">
                  <c:v>111</c:v>
                </c:pt>
                <c:pt idx="124">
                  <c:v>71.000000000000014</c:v>
                </c:pt>
                <c:pt idx="125">
                  <c:v>67</c:v>
                </c:pt>
                <c:pt idx="126">
                  <c:v>67</c:v>
                </c:pt>
                <c:pt idx="127">
                  <c:v>87.000000000000014</c:v>
                </c:pt>
                <c:pt idx="128">
                  <c:v>91</c:v>
                </c:pt>
                <c:pt idx="129">
                  <c:v>82</c:v>
                </c:pt>
                <c:pt idx="130">
                  <c:v>86</c:v>
                </c:pt>
                <c:pt idx="131">
                  <c:v>99</c:v>
                </c:pt>
                <c:pt idx="132">
                  <c:v>74.000000000000014</c:v>
                </c:pt>
                <c:pt idx="133">
                  <c:v>86</c:v>
                </c:pt>
                <c:pt idx="134">
                  <c:v>79</c:v>
                </c:pt>
                <c:pt idx="135">
                  <c:v>77</c:v>
                </c:pt>
                <c:pt idx="136">
                  <c:v>84</c:v>
                </c:pt>
                <c:pt idx="137">
                  <c:v>85</c:v>
                </c:pt>
                <c:pt idx="138">
                  <c:v>86</c:v>
                </c:pt>
                <c:pt idx="139">
                  <c:v>90</c:v>
                </c:pt>
                <c:pt idx="140">
                  <c:v>99</c:v>
                </c:pt>
                <c:pt idx="141">
                  <c:v>90</c:v>
                </c:pt>
                <c:pt idx="142">
                  <c:v>87.000000000000014</c:v>
                </c:pt>
                <c:pt idx="143">
                  <c:v>100</c:v>
                </c:pt>
                <c:pt idx="144">
                  <c:v>74</c:v>
                </c:pt>
                <c:pt idx="145">
                  <c:v>66</c:v>
                </c:pt>
                <c:pt idx="146">
                  <c:v>78</c:v>
                </c:pt>
                <c:pt idx="147">
                  <c:v>64</c:v>
                </c:pt>
                <c:pt idx="148">
                  <c:v>74</c:v>
                </c:pt>
                <c:pt idx="149">
                  <c:v>80</c:v>
                </c:pt>
                <c:pt idx="150">
                  <c:v>87.000000000000014</c:v>
                </c:pt>
                <c:pt idx="151">
                  <c:v>65</c:v>
                </c:pt>
                <c:pt idx="152">
                  <c:v>72</c:v>
                </c:pt>
                <c:pt idx="153">
                  <c:v>77</c:v>
                </c:pt>
                <c:pt idx="154">
                  <c:v>69</c:v>
                </c:pt>
                <c:pt idx="155">
                  <c:v>79</c:v>
                </c:pt>
                <c:pt idx="156">
                  <c:v>81</c:v>
                </c:pt>
                <c:pt idx="157">
                  <c:v>74</c:v>
                </c:pt>
                <c:pt idx="158">
                  <c:v>86</c:v>
                </c:pt>
                <c:pt idx="159">
                  <c:v>72</c:v>
                </c:pt>
                <c:pt idx="160">
                  <c:v>84</c:v>
                </c:pt>
                <c:pt idx="161">
                  <c:v>73.000000000000014</c:v>
                </c:pt>
                <c:pt idx="162">
                  <c:v>75</c:v>
                </c:pt>
                <c:pt idx="163">
                  <c:v>87.000000000000014</c:v>
                </c:pt>
                <c:pt idx="164">
                  <c:v>79</c:v>
                </c:pt>
                <c:pt idx="165">
                  <c:v>77</c:v>
                </c:pt>
                <c:pt idx="166">
                  <c:v>71.000000000000014</c:v>
                </c:pt>
                <c:pt idx="167">
                  <c:v>89.000000000000014</c:v>
                </c:pt>
                <c:pt idx="168">
                  <c:v>79</c:v>
                </c:pt>
                <c:pt idx="169">
                  <c:v>92</c:v>
                </c:pt>
                <c:pt idx="170">
                  <c:v>70</c:v>
                </c:pt>
                <c:pt idx="171">
                  <c:v>69</c:v>
                </c:pt>
                <c:pt idx="172">
                  <c:v>71</c:v>
                </c:pt>
                <c:pt idx="173">
                  <c:v>82</c:v>
                </c:pt>
                <c:pt idx="174">
                  <c:v>72.000000000000014</c:v>
                </c:pt>
                <c:pt idx="175">
                  <c:v>62</c:v>
                </c:pt>
                <c:pt idx="176">
                  <c:v>81</c:v>
                </c:pt>
                <c:pt idx="177">
                  <c:v>72.000000000000014</c:v>
                </c:pt>
                <c:pt idx="178">
                  <c:v>69</c:v>
                </c:pt>
                <c:pt idx="179">
                  <c:v>100</c:v>
                </c:pt>
                <c:pt idx="180">
                  <c:v>87</c:v>
                </c:pt>
                <c:pt idx="181">
                  <c:v>90</c:v>
                </c:pt>
                <c:pt idx="182">
                  <c:v>85</c:v>
                </c:pt>
                <c:pt idx="183">
                  <c:v>84</c:v>
                </c:pt>
                <c:pt idx="184">
                  <c:v>81</c:v>
                </c:pt>
                <c:pt idx="185">
                  <c:v>78</c:v>
                </c:pt>
                <c:pt idx="186">
                  <c:v>82</c:v>
                </c:pt>
                <c:pt idx="187">
                  <c:v>74</c:v>
                </c:pt>
                <c:pt idx="188">
                  <c:v>71</c:v>
                </c:pt>
                <c:pt idx="189">
                  <c:v>78</c:v>
                </c:pt>
                <c:pt idx="190">
                  <c:v>78</c:v>
                </c:pt>
                <c:pt idx="191">
                  <c:v>80</c:v>
                </c:pt>
                <c:pt idx="192">
                  <c:v>60</c:v>
                </c:pt>
                <c:pt idx="193">
                  <c:v>70</c:v>
                </c:pt>
                <c:pt idx="194">
                  <c:v>88</c:v>
                </c:pt>
                <c:pt idx="195">
                  <c:v>62</c:v>
                </c:pt>
                <c:pt idx="196">
                  <c:v>60</c:v>
                </c:pt>
                <c:pt idx="197">
                  <c:v>80</c:v>
                </c:pt>
                <c:pt idx="198">
                  <c:v>67</c:v>
                </c:pt>
                <c:pt idx="199">
                  <c:v>74.000000000000014</c:v>
                </c:pt>
                <c:pt idx="200">
                  <c:v>96</c:v>
                </c:pt>
                <c:pt idx="201">
                  <c:v>88.000000000000014</c:v>
                </c:pt>
                <c:pt idx="202">
                  <c:v>69</c:v>
                </c:pt>
                <c:pt idx="203">
                  <c:v>70</c:v>
                </c:pt>
                <c:pt idx="204">
                  <c:v>57</c:v>
                </c:pt>
                <c:pt idx="205">
                  <c:v>58</c:v>
                </c:pt>
                <c:pt idx="206">
                  <c:v>78</c:v>
                </c:pt>
                <c:pt idx="207">
                  <c:v>78</c:v>
                </c:pt>
                <c:pt idx="208">
                  <c:v>69</c:v>
                </c:pt>
                <c:pt idx="209">
                  <c:v>61.000000000000007</c:v>
                </c:pt>
                <c:pt idx="210">
                  <c:v>53</c:v>
                </c:pt>
                <c:pt idx="211">
                  <c:v>71</c:v>
                </c:pt>
                <c:pt idx="212">
                  <c:v>46</c:v>
                </c:pt>
                <c:pt idx="213">
                  <c:v>49</c:v>
                </c:pt>
                <c:pt idx="214">
                  <c:v>53</c:v>
                </c:pt>
                <c:pt idx="215">
                  <c:v>56</c:v>
                </c:pt>
                <c:pt idx="216">
                  <c:v>50</c:v>
                </c:pt>
                <c:pt idx="217">
                  <c:v>56</c:v>
                </c:pt>
                <c:pt idx="218">
                  <c:v>57</c:v>
                </c:pt>
                <c:pt idx="219">
                  <c:v>57</c:v>
                </c:pt>
                <c:pt idx="220">
                  <c:v>53.000000000000007</c:v>
                </c:pt>
                <c:pt idx="221">
                  <c:v>46</c:v>
                </c:pt>
                <c:pt idx="222">
                  <c:v>46</c:v>
                </c:pt>
                <c:pt idx="223">
                  <c:v>39</c:v>
                </c:pt>
                <c:pt idx="224">
                  <c:v>42</c:v>
                </c:pt>
                <c:pt idx="225">
                  <c:v>50</c:v>
                </c:pt>
                <c:pt idx="226">
                  <c:v>41</c:v>
                </c:pt>
                <c:pt idx="227">
                  <c:v>40</c:v>
                </c:pt>
                <c:pt idx="228">
                  <c:v>43</c:v>
                </c:pt>
                <c:pt idx="229">
                  <c:v>43</c:v>
                </c:pt>
                <c:pt idx="230">
                  <c:v>49</c:v>
                </c:pt>
                <c:pt idx="231">
                  <c:v>50</c:v>
                </c:pt>
                <c:pt idx="232">
                  <c:v>52.000000000000007</c:v>
                </c:pt>
                <c:pt idx="233">
                  <c:v>46</c:v>
                </c:pt>
                <c:pt idx="234">
                  <c:v>52.000000000000007</c:v>
                </c:pt>
                <c:pt idx="235">
                  <c:v>56</c:v>
                </c:pt>
                <c:pt idx="236">
                  <c:v>39</c:v>
                </c:pt>
                <c:pt idx="237">
                  <c:v>39</c:v>
                </c:pt>
                <c:pt idx="238">
                  <c:v>50</c:v>
                </c:pt>
                <c:pt idx="239">
                  <c:v>41</c:v>
                </c:pt>
                <c:pt idx="240">
                  <c:v>40</c:v>
                </c:pt>
                <c:pt idx="241">
                  <c:v>51</c:v>
                </c:pt>
                <c:pt idx="242">
                  <c:v>44</c:v>
                </c:pt>
                <c:pt idx="243">
                  <c:v>48</c:v>
                </c:pt>
                <c:pt idx="244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EA-4EB5-97BB-DBA33720D863}"/>
            </c:ext>
          </c:extLst>
        </c:ser>
        <c:ser>
          <c:idx val="1"/>
          <c:order val="2"/>
          <c:tx>
            <c:strRef>
              <c:f>'Past-Seasons'!$F$6</c:f>
              <c:strCache>
                <c:ptCount val="1"/>
                <c:pt idx="0">
                  <c:v>Avg 2013-2020</c:v>
                </c:pt>
              </c:strCache>
            </c:strRef>
          </c:tx>
          <c:spPr>
            <a:ln w="12700"/>
          </c:spPr>
          <c:marker>
            <c:symbol val="none"/>
          </c:marker>
          <c:trendline>
            <c:spPr>
              <a:ln w="19050">
                <a:solidFill>
                  <a:srgbClr val="C00000"/>
                </a:solidFill>
              </a:ln>
            </c:spPr>
            <c:trendlineType val="poly"/>
            <c:order val="4"/>
            <c:dispRSqr val="0"/>
            <c:dispEq val="0"/>
          </c:trendline>
          <c:cat>
            <c:numRef>
              <c:f>'Past-Seasons'!$G$3:$IQ$3</c:f>
              <c:numCache>
                <c:formatCode>m/d;@</c:formatCode>
                <c:ptCount val="245"/>
                <c:pt idx="0">
                  <c:v>36586</c:v>
                </c:pt>
                <c:pt idx="1">
                  <c:v>36587</c:v>
                </c:pt>
                <c:pt idx="2">
                  <c:v>36588</c:v>
                </c:pt>
                <c:pt idx="3">
                  <c:v>36589</c:v>
                </c:pt>
                <c:pt idx="4">
                  <c:v>36590</c:v>
                </c:pt>
                <c:pt idx="5">
                  <c:v>36591</c:v>
                </c:pt>
                <c:pt idx="6">
                  <c:v>36592</c:v>
                </c:pt>
                <c:pt idx="7">
                  <c:v>36593</c:v>
                </c:pt>
                <c:pt idx="8">
                  <c:v>36594</c:v>
                </c:pt>
                <c:pt idx="9">
                  <c:v>36595</c:v>
                </c:pt>
                <c:pt idx="10">
                  <c:v>36596</c:v>
                </c:pt>
                <c:pt idx="11">
                  <c:v>36597</c:v>
                </c:pt>
                <c:pt idx="12">
                  <c:v>36598</c:v>
                </c:pt>
                <c:pt idx="13">
                  <c:v>36599</c:v>
                </c:pt>
                <c:pt idx="14">
                  <c:v>36600</c:v>
                </c:pt>
                <c:pt idx="15">
                  <c:v>36601</c:v>
                </c:pt>
                <c:pt idx="16">
                  <c:v>36602</c:v>
                </c:pt>
                <c:pt idx="17">
                  <c:v>36603</c:v>
                </c:pt>
                <c:pt idx="18">
                  <c:v>36604</c:v>
                </c:pt>
                <c:pt idx="19">
                  <c:v>36605</c:v>
                </c:pt>
                <c:pt idx="20">
                  <c:v>36606</c:v>
                </c:pt>
                <c:pt idx="21">
                  <c:v>36607</c:v>
                </c:pt>
                <c:pt idx="22">
                  <c:v>36608</c:v>
                </c:pt>
                <c:pt idx="23">
                  <c:v>36609</c:v>
                </c:pt>
                <c:pt idx="24">
                  <c:v>36610</c:v>
                </c:pt>
                <c:pt idx="25">
                  <c:v>36611</c:v>
                </c:pt>
                <c:pt idx="26">
                  <c:v>36612</c:v>
                </c:pt>
                <c:pt idx="27">
                  <c:v>36613</c:v>
                </c:pt>
                <c:pt idx="28">
                  <c:v>36614</c:v>
                </c:pt>
                <c:pt idx="29">
                  <c:v>36615</c:v>
                </c:pt>
                <c:pt idx="30">
                  <c:v>36616</c:v>
                </c:pt>
                <c:pt idx="31">
                  <c:v>36617</c:v>
                </c:pt>
                <c:pt idx="32">
                  <c:v>36618</c:v>
                </c:pt>
                <c:pt idx="33">
                  <c:v>36619</c:v>
                </c:pt>
                <c:pt idx="34">
                  <c:v>36620</c:v>
                </c:pt>
                <c:pt idx="35">
                  <c:v>36621</c:v>
                </c:pt>
                <c:pt idx="36">
                  <c:v>36622</c:v>
                </c:pt>
                <c:pt idx="37">
                  <c:v>36623</c:v>
                </c:pt>
                <c:pt idx="38">
                  <c:v>36624</c:v>
                </c:pt>
                <c:pt idx="39">
                  <c:v>36625</c:v>
                </c:pt>
                <c:pt idx="40">
                  <c:v>36626</c:v>
                </c:pt>
                <c:pt idx="41">
                  <c:v>36627</c:v>
                </c:pt>
                <c:pt idx="42">
                  <c:v>36628</c:v>
                </c:pt>
                <c:pt idx="43">
                  <c:v>36629</c:v>
                </c:pt>
                <c:pt idx="44">
                  <c:v>36630</c:v>
                </c:pt>
                <c:pt idx="45">
                  <c:v>36631</c:v>
                </c:pt>
                <c:pt idx="46">
                  <c:v>36632</c:v>
                </c:pt>
                <c:pt idx="47">
                  <c:v>36633</c:v>
                </c:pt>
                <c:pt idx="48">
                  <c:v>36634</c:v>
                </c:pt>
                <c:pt idx="49">
                  <c:v>36635</c:v>
                </c:pt>
                <c:pt idx="50">
                  <c:v>36636</c:v>
                </c:pt>
                <c:pt idx="51">
                  <c:v>36637</c:v>
                </c:pt>
                <c:pt idx="52">
                  <c:v>36638</c:v>
                </c:pt>
                <c:pt idx="53">
                  <c:v>36639</c:v>
                </c:pt>
                <c:pt idx="54">
                  <c:v>36640</c:v>
                </c:pt>
                <c:pt idx="55">
                  <c:v>36641</c:v>
                </c:pt>
                <c:pt idx="56">
                  <c:v>36642</c:v>
                </c:pt>
                <c:pt idx="57">
                  <c:v>36643</c:v>
                </c:pt>
                <c:pt idx="58">
                  <c:v>36644</c:v>
                </c:pt>
                <c:pt idx="59">
                  <c:v>36645</c:v>
                </c:pt>
                <c:pt idx="60">
                  <c:v>36646</c:v>
                </c:pt>
                <c:pt idx="61">
                  <c:v>36647</c:v>
                </c:pt>
                <c:pt idx="62">
                  <c:v>36648</c:v>
                </c:pt>
                <c:pt idx="63">
                  <c:v>36649</c:v>
                </c:pt>
                <c:pt idx="64">
                  <c:v>36650</c:v>
                </c:pt>
                <c:pt idx="65">
                  <c:v>36651</c:v>
                </c:pt>
                <c:pt idx="66">
                  <c:v>36652</c:v>
                </c:pt>
                <c:pt idx="67">
                  <c:v>36653</c:v>
                </c:pt>
                <c:pt idx="68">
                  <c:v>36654</c:v>
                </c:pt>
                <c:pt idx="69">
                  <c:v>36655</c:v>
                </c:pt>
                <c:pt idx="70">
                  <c:v>36656</c:v>
                </c:pt>
                <c:pt idx="71">
                  <c:v>36657</c:v>
                </c:pt>
                <c:pt idx="72">
                  <c:v>36658</c:v>
                </c:pt>
                <c:pt idx="73">
                  <c:v>36659</c:v>
                </c:pt>
                <c:pt idx="74">
                  <c:v>36660</c:v>
                </c:pt>
                <c:pt idx="75">
                  <c:v>36661</c:v>
                </c:pt>
                <c:pt idx="76">
                  <c:v>36662</c:v>
                </c:pt>
                <c:pt idx="77">
                  <c:v>36663</c:v>
                </c:pt>
                <c:pt idx="78">
                  <c:v>36664</c:v>
                </c:pt>
                <c:pt idx="79">
                  <c:v>36665</c:v>
                </c:pt>
                <c:pt idx="80">
                  <c:v>36666</c:v>
                </c:pt>
                <c:pt idx="81">
                  <c:v>36667</c:v>
                </c:pt>
                <c:pt idx="82">
                  <c:v>36668</c:v>
                </c:pt>
                <c:pt idx="83">
                  <c:v>36669</c:v>
                </c:pt>
                <c:pt idx="84">
                  <c:v>36670</c:v>
                </c:pt>
                <c:pt idx="85">
                  <c:v>36671</c:v>
                </c:pt>
                <c:pt idx="86">
                  <c:v>36672</c:v>
                </c:pt>
                <c:pt idx="87">
                  <c:v>36673</c:v>
                </c:pt>
                <c:pt idx="88">
                  <c:v>36674</c:v>
                </c:pt>
                <c:pt idx="89">
                  <c:v>36675</c:v>
                </c:pt>
                <c:pt idx="90">
                  <c:v>36676</c:v>
                </c:pt>
                <c:pt idx="91">
                  <c:v>36677</c:v>
                </c:pt>
                <c:pt idx="92">
                  <c:v>36678</c:v>
                </c:pt>
                <c:pt idx="93">
                  <c:v>36679</c:v>
                </c:pt>
                <c:pt idx="94">
                  <c:v>36680</c:v>
                </c:pt>
                <c:pt idx="95">
                  <c:v>36681</c:v>
                </c:pt>
                <c:pt idx="96">
                  <c:v>36682</c:v>
                </c:pt>
                <c:pt idx="97">
                  <c:v>36683</c:v>
                </c:pt>
                <c:pt idx="98">
                  <c:v>36684</c:v>
                </c:pt>
                <c:pt idx="99">
                  <c:v>36685</c:v>
                </c:pt>
                <c:pt idx="100">
                  <c:v>36686</c:v>
                </c:pt>
                <c:pt idx="101">
                  <c:v>36687</c:v>
                </c:pt>
                <c:pt idx="102">
                  <c:v>36688</c:v>
                </c:pt>
                <c:pt idx="103">
                  <c:v>36689</c:v>
                </c:pt>
                <c:pt idx="104">
                  <c:v>36690</c:v>
                </c:pt>
                <c:pt idx="105">
                  <c:v>36691</c:v>
                </c:pt>
                <c:pt idx="106">
                  <c:v>36692</c:v>
                </c:pt>
                <c:pt idx="107">
                  <c:v>36693</c:v>
                </c:pt>
                <c:pt idx="108">
                  <c:v>36694</c:v>
                </c:pt>
                <c:pt idx="109">
                  <c:v>36695</c:v>
                </c:pt>
                <c:pt idx="110">
                  <c:v>36696</c:v>
                </c:pt>
                <c:pt idx="111">
                  <c:v>36697</c:v>
                </c:pt>
                <c:pt idx="112">
                  <c:v>36698</c:v>
                </c:pt>
                <c:pt idx="113">
                  <c:v>36699</c:v>
                </c:pt>
                <c:pt idx="114">
                  <c:v>36700</c:v>
                </c:pt>
                <c:pt idx="115">
                  <c:v>36701</c:v>
                </c:pt>
                <c:pt idx="116">
                  <c:v>36702</c:v>
                </c:pt>
                <c:pt idx="117">
                  <c:v>36703</c:v>
                </c:pt>
                <c:pt idx="118">
                  <c:v>36704</c:v>
                </c:pt>
                <c:pt idx="119">
                  <c:v>36705</c:v>
                </c:pt>
                <c:pt idx="120">
                  <c:v>36706</c:v>
                </c:pt>
                <c:pt idx="121">
                  <c:v>36707</c:v>
                </c:pt>
                <c:pt idx="122">
                  <c:v>36708</c:v>
                </c:pt>
                <c:pt idx="123">
                  <c:v>36709</c:v>
                </c:pt>
                <c:pt idx="124">
                  <c:v>36710</c:v>
                </c:pt>
                <c:pt idx="125">
                  <c:v>36711</c:v>
                </c:pt>
                <c:pt idx="126">
                  <c:v>36712</c:v>
                </c:pt>
                <c:pt idx="127">
                  <c:v>36713</c:v>
                </c:pt>
                <c:pt idx="128">
                  <c:v>36714</c:v>
                </c:pt>
                <c:pt idx="129">
                  <c:v>36715</c:v>
                </c:pt>
                <c:pt idx="130">
                  <c:v>36716</c:v>
                </c:pt>
                <c:pt idx="131">
                  <c:v>36717</c:v>
                </c:pt>
                <c:pt idx="132">
                  <c:v>36718</c:v>
                </c:pt>
                <c:pt idx="133">
                  <c:v>36719</c:v>
                </c:pt>
                <c:pt idx="134">
                  <c:v>36720</c:v>
                </c:pt>
                <c:pt idx="135">
                  <c:v>36721</c:v>
                </c:pt>
                <c:pt idx="136">
                  <c:v>36722</c:v>
                </c:pt>
                <c:pt idx="137">
                  <c:v>36723</c:v>
                </c:pt>
                <c:pt idx="138">
                  <c:v>36724</c:v>
                </c:pt>
                <c:pt idx="139">
                  <c:v>36725</c:v>
                </c:pt>
                <c:pt idx="140">
                  <c:v>36726</c:v>
                </c:pt>
                <c:pt idx="141">
                  <c:v>36727</c:v>
                </c:pt>
                <c:pt idx="142">
                  <c:v>36728</c:v>
                </c:pt>
                <c:pt idx="143">
                  <c:v>36729</c:v>
                </c:pt>
                <c:pt idx="144">
                  <c:v>36730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36736</c:v>
                </c:pt>
                <c:pt idx="151">
                  <c:v>36737</c:v>
                </c:pt>
                <c:pt idx="152">
                  <c:v>36738</c:v>
                </c:pt>
                <c:pt idx="153">
                  <c:v>36739</c:v>
                </c:pt>
                <c:pt idx="154">
                  <c:v>36740</c:v>
                </c:pt>
                <c:pt idx="155">
                  <c:v>36741</c:v>
                </c:pt>
                <c:pt idx="156">
                  <c:v>36742</c:v>
                </c:pt>
                <c:pt idx="157">
                  <c:v>36743</c:v>
                </c:pt>
                <c:pt idx="158">
                  <c:v>36744</c:v>
                </c:pt>
                <c:pt idx="159">
                  <c:v>36745</c:v>
                </c:pt>
                <c:pt idx="160">
                  <c:v>36746</c:v>
                </c:pt>
                <c:pt idx="161">
                  <c:v>36747</c:v>
                </c:pt>
                <c:pt idx="162">
                  <c:v>36748</c:v>
                </c:pt>
                <c:pt idx="163">
                  <c:v>36749</c:v>
                </c:pt>
                <c:pt idx="164">
                  <c:v>36750</c:v>
                </c:pt>
                <c:pt idx="165">
                  <c:v>36751</c:v>
                </c:pt>
                <c:pt idx="166">
                  <c:v>36752</c:v>
                </c:pt>
                <c:pt idx="167">
                  <c:v>36753</c:v>
                </c:pt>
                <c:pt idx="168">
                  <c:v>36754</c:v>
                </c:pt>
                <c:pt idx="169">
                  <c:v>36755</c:v>
                </c:pt>
                <c:pt idx="170">
                  <c:v>36756</c:v>
                </c:pt>
                <c:pt idx="171">
                  <c:v>36757</c:v>
                </c:pt>
                <c:pt idx="172">
                  <c:v>36758</c:v>
                </c:pt>
                <c:pt idx="173">
                  <c:v>36759</c:v>
                </c:pt>
                <c:pt idx="174">
                  <c:v>36760</c:v>
                </c:pt>
                <c:pt idx="175">
                  <c:v>36761</c:v>
                </c:pt>
                <c:pt idx="176">
                  <c:v>36762</c:v>
                </c:pt>
                <c:pt idx="177">
                  <c:v>36763</c:v>
                </c:pt>
                <c:pt idx="178">
                  <c:v>36764</c:v>
                </c:pt>
                <c:pt idx="179">
                  <c:v>36765</c:v>
                </c:pt>
                <c:pt idx="180">
                  <c:v>36766</c:v>
                </c:pt>
                <c:pt idx="181">
                  <c:v>36767</c:v>
                </c:pt>
                <c:pt idx="182">
                  <c:v>36768</c:v>
                </c:pt>
                <c:pt idx="183">
                  <c:v>36769</c:v>
                </c:pt>
                <c:pt idx="184">
                  <c:v>36770</c:v>
                </c:pt>
                <c:pt idx="185">
                  <c:v>36771</c:v>
                </c:pt>
                <c:pt idx="186">
                  <c:v>36772</c:v>
                </c:pt>
                <c:pt idx="187">
                  <c:v>36773</c:v>
                </c:pt>
                <c:pt idx="188">
                  <c:v>36774</c:v>
                </c:pt>
                <c:pt idx="189">
                  <c:v>36775</c:v>
                </c:pt>
                <c:pt idx="190">
                  <c:v>36776</c:v>
                </c:pt>
                <c:pt idx="191">
                  <c:v>36777</c:v>
                </c:pt>
                <c:pt idx="192">
                  <c:v>36778</c:v>
                </c:pt>
                <c:pt idx="193">
                  <c:v>36779</c:v>
                </c:pt>
                <c:pt idx="194">
                  <c:v>36780</c:v>
                </c:pt>
                <c:pt idx="195">
                  <c:v>36781</c:v>
                </c:pt>
                <c:pt idx="196">
                  <c:v>36782</c:v>
                </c:pt>
                <c:pt idx="197">
                  <c:v>36783</c:v>
                </c:pt>
                <c:pt idx="198">
                  <c:v>36784</c:v>
                </c:pt>
                <c:pt idx="199">
                  <c:v>36785</c:v>
                </c:pt>
                <c:pt idx="200">
                  <c:v>36786</c:v>
                </c:pt>
                <c:pt idx="201">
                  <c:v>36787</c:v>
                </c:pt>
                <c:pt idx="202">
                  <c:v>36788</c:v>
                </c:pt>
                <c:pt idx="203">
                  <c:v>36789</c:v>
                </c:pt>
                <c:pt idx="204">
                  <c:v>36790</c:v>
                </c:pt>
                <c:pt idx="205">
                  <c:v>36791</c:v>
                </c:pt>
                <c:pt idx="206">
                  <c:v>36792</c:v>
                </c:pt>
                <c:pt idx="207">
                  <c:v>36793</c:v>
                </c:pt>
                <c:pt idx="208">
                  <c:v>36794</c:v>
                </c:pt>
                <c:pt idx="209">
                  <c:v>36795</c:v>
                </c:pt>
                <c:pt idx="210">
                  <c:v>36796</c:v>
                </c:pt>
                <c:pt idx="211">
                  <c:v>36797</c:v>
                </c:pt>
                <c:pt idx="212">
                  <c:v>36798</c:v>
                </c:pt>
                <c:pt idx="213">
                  <c:v>36799</c:v>
                </c:pt>
                <c:pt idx="214">
                  <c:v>36800</c:v>
                </c:pt>
                <c:pt idx="215">
                  <c:v>36801</c:v>
                </c:pt>
                <c:pt idx="216">
                  <c:v>36802</c:v>
                </c:pt>
                <c:pt idx="217">
                  <c:v>36803</c:v>
                </c:pt>
                <c:pt idx="218">
                  <c:v>36804</c:v>
                </c:pt>
                <c:pt idx="219">
                  <c:v>36805</c:v>
                </c:pt>
                <c:pt idx="220">
                  <c:v>36806</c:v>
                </c:pt>
                <c:pt idx="221">
                  <c:v>36807</c:v>
                </c:pt>
                <c:pt idx="222">
                  <c:v>36808</c:v>
                </c:pt>
                <c:pt idx="223">
                  <c:v>36809</c:v>
                </c:pt>
                <c:pt idx="224">
                  <c:v>36810</c:v>
                </c:pt>
                <c:pt idx="225">
                  <c:v>36811</c:v>
                </c:pt>
                <c:pt idx="226">
                  <c:v>36812</c:v>
                </c:pt>
                <c:pt idx="227">
                  <c:v>36813</c:v>
                </c:pt>
                <c:pt idx="228">
                  <c:v>36814</c:v>
                </c:pt>
                <c:pt idx="229">
                  <c:v>36815</c:v>
                </c:pt>
                <c:pt idx="230">
                  <c:v>36816</c:v>
                </c:pt>
                <c:pt idx="231">
                  <c:v>36817</c:v>
                </c:pt>
                <c:pt idx="232">
                  <c:v>36818</c:v>
                </c:pt>
                <c:pt idx="233">
                  <c:v>36819</c:v>
                </c:pt>
                <c:pt idx="234">
                  <c:v>36820</c:v>
                </c:pt>
                <c:pt idx="235">
                  <c:v>36821</c:v>
                </c:pt>
                <c:pt idx="236">
                  <c:v>36822</c:v>
                </c:pt>
                <c:pt idx="237">
                  <c:v>36823</c:v>
                </c:pt>
                <c:pt idx="238">
                  <c:v>36824</c:v>
                </c:pt>
                <c:pt idx="239">
                  <c:v>36825</c:v>
                </c:pt>
                <c:pt idx="240">
                  <c:v>36826</c:v>
                </c:pt>
                <c:pt idx="241">
                  <c:v>36827</c:v>
                </c:pt>
                <c:pt idx="242">
                  <c:v>36828</c:v>
                </c:pt>
                <c:pt idx="243">
                  <c:v>36829</c:v>
                </c:pt>
                <c:pt idx="244">
                  <c:v>36830</c:v>
                </c:pt>
              </c:numCache>
            </c:numRef>
          </c:cat>
          <c:val>
            <c:numRef>
              <c:f>'Past-Seasons'!$G$6:$IQ$6</c:f>
              <c:numCache>
                <c:formatCode>General</c:formatCode>
                <c:ptCount val="245"/>
                <c:pt idx="0">
                  <c:v>42</c:v>
                </c:pt>
                <c:pt idx="1">
                  <c:v>43</c:v>
                </c:pt>
                <c:pt idx="2">
                  <c:v>41</c:v>
                </c:pt>
                <c:pt idx="3">
                  <c:v>39</c:v>
                </c:pt>
                <c:pt idx="4">
                  <c:v>40</c:v>
                </c:pt>
                <c:pt idx="5">
                  <c:v>42</c:v>
                </c:pt>
                <c:pt idx="6">
                  <c:v>44</c:v>
                </c:pt>
                <c:pt idx="7">
                  <c:v>50</c:v>
                </c:pt>
                <c:pt idx="8">
                  <c:v>52</c:v>
                </c:pt>
                <c:pt idx="9">
                  <c:v>47</c:v>
                </c:pt>
                <c:pt idx="10">
                  <c:v>47</c:v>
                </c:pt>
                <c:pt idx="11">
                  <c:v>46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43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47</c:v>
                </c:pt>
                <c:pt idx="21">
                  <c:v>47</c:v>
                </c:pt>
                <c:pt idx="22">
                  <c:v>47</c:v>
                </c:pt>
                <c:pt idx="23">
                  <c:v>46</c:v>
                </c:pt>
                <c:pt idx="24">
                  <c:v>43</c:v>
                </c:pt>
                <c:pt idx="25">
                  <c:v>45</c:v>
                </c:pt>
                <c:pt idx="26">
                  <c:v>43</c:v>
                </c:pt>
                <c:pt idx="27">
                  <c:v>43</c:v>
                </c:pt>
                <c:pt idx="28">
                  <c:v>46</c:v>
                </c:pt>
                <c:pt idx="29">
                  <c:v>46</c:v>
                </c:pt>
                <c:pt idx="30">
                  <c:v>49</c:v>
                </c:pt>
                <c:pt idx="31">
                  <c:v>48</c:v>
                </c:pt>
                <c:pt idx="32">
                  <c:v>49</c:v>
                </c:pt>
                <c:pt idx="33">
                  <c:v>48</c:v>
                </c:pt>
                <c:pt idx="34">
                  <c:v>46</c:v>
                </c:pt>
                <c:pt idx="35">
                  <c:v>49</c:v>
                </c:pt>
                <c:pt idx="36">
                  <c:v>52</c:v>
                </c:pt>
                <c:pt idx="37">
                  <c:v>49</c:v>
                </c:pt>
                <c:pt idx="38">
                  <c:v>48</c:v>
                </c:pt>
                <c:pt idx="39">
                  <c:v>51</c:v>
                </c:pt>
                <c:pt idx="40">
                  <c:v>52</c:v>
                </c:pt>
                <c:pt idx="41">
                  <c:v>56</c:v>
                </c:pt>
                <c:pt idx="42">
                  <c:v>53</c:v>
                </c:pt>
                <c:pt idx="43">
                  <c:v>56</c:v>
                </c:pt>
                <c:pt idx="44">
                  <c:v>54</c:v>
                </c:pt>
                <c:pt idx="45">
                  <c:v>50</c:v>
                </c:pt>
                <c:pt idx="46">
                  <c:v>53</c:v>
                </c:pt>
                <c:pt idx="47">
                  <c:v>50</c:v>
                </c:pt>
                <c:pt idx="48">
                  <c:v>54</c:v>
                </c:pt>
                <c:pt idx="49">
                  <c:v>50</c:v>
                </c:pt>
                <c:pt idx="50">
                  <c:v>51</c:v>
                </c:pt>
                <c:pt idx="51">
                  <c:v>54</c:v>
                </c:pt>
                <c:pt idx="52">
                  <c:v>53</c:v>
                </c:pt>
                <c:pt idx="53">
                  <c:v>47</c:v>
                </c:pt>
                <c:pt idx="54">
                  <c:v>52</c:v>
                </c:pt>
                <c:pt idx="55">
                  <c:v>51</c:v>
                </c:pt>
                <c:pt idx="56">
                  <c:v>50</c:v>
                </c:pt>
                <c:pt idx="57">
                  <c:v>49</c:v>
                </c:pt>
                <c:pt idx="58">
                  <c:v>58</c:v>
                </c:pt>
                <c:pt idx="59">
                  <c:v>51</c:v>
                </c:pt>
                <c:pt idx="60">
                  <c:v>50</c:v>
                </c:pt>
                <c:pt idx="61">
                  <c:v>51</c:v>
                </c:pt>
                <c:pt idx="62">
                  <c:v>56</c:v>
                </c:pt>
                <c:pt idx="63">
                  <c:v>53</c:v>
                </c:pt>
                <c:pt idx="64">
                  <c:v>53</c:v>
                </c:pt>
                <c:pt idx="65">
                  <c:v>53</c:v>
                </c:pt>
                <c:pt idx="66">
                  <c:v>47</c:v>
                </c:pt>
                <c:pt idx="67">
                  <c:v>48</c:v>
                </c:pt>
                <c:pt idx="68">
                  <c:v>54</c:v>
                </c:pt>
                <c:pt idx="69">
                  <c:v>53</c:v>
                </c:pt>
                <c:pt idx="70">
                  <c:v>53</c:v>
                </c:pt>
                <c:pt idx="71">
                  <c:v>52</c:v>
                </c:pt>
                <c:pt idx="72">
                  <c:v>58</c:v>
                </c:pt>
                <c:pt idx="73">
                  <c:v>44</c:v>
                </c:pt>
                <c:pt idx="74">
                  <c:v>50</c:v>
                </c:pt>
                <c:pt idx="75">
                  <c:v>51</c:v>
                </c:pt>
                <c:pt idx="76">
                  <c:v>53</c:v>
                </c:pt>
                <c:pt idx="77">
                  <c:v>58</c:v>
                </c:pt>
                <c:pt idx="78">
                  <c:v>57</c:v>
                </c:pt>
                <c:pt idx="79">
                  <c:v>51</c:v>
                </c:pt>
                <c:pt idx="80">
                  <c:v>48</c:v>
                </c:pt>
                <c:pt idx="81">
                  <c:v>57</c:v>
                </c:pt>
                <c:pt idx="82">
                  <c:v>54</c:v>
                </c:pt>
                <c:pt idx="83">
                  <c:v>49</c:v>
                </c:pt>
                <c:pt idx="84">
                  <c:v>53</c:v>
                </c:pt>
                <c:pt idx="85">
                  <c:v>60</c:v>
                </c:pt>
                <c:pt idx="86">
                  <c:v>69</c:v>
                </c:pt>
                <c:pt idx="87">
                  <c:v>60</c:v>
                </c:pt>
                <c:pt idx="88">
                  <c:v>51</c:v>
                </c:pt>
                <c:pt idx="89">
                  <c:v>60</c:v>
                </c:pt>
                <c:pt idx="90">
                  <c:v>54</c:v>
                </c:pt>
                <c:pt idx="91">
                  <c:v>57</c:v>
                </c:pt>
                <c:pt idx="92">
                  <c:v>58</c:v>
                </c:pt>
                <c:pt idx="93">
                  <c:v>57</c:v>
                </c:pt>
                <c:pt idx="94">
                  <c:v>45</c:v>
                </c:pt>
                <c:pt idx="95">
                  <c:v>49</c:v>
                </c:pt>
                <c:pt idx="96">
                  <c:v>47</c:v>
                </c:pt>
                <c:pt idx="97">
                  <c:v>46</c:v>
                </c:pt>
                <c:pt idx="98">
                  <c:v>53</c:v>
                </c:pt>
                <c:pt idx="99">
                  <c:v>52</c:v>
                </c:pt>
                <c:pt idx="100">
                  <c:v>59</c:v>
                </c:pt>
                <c:pt idx="101">
                  <c:v>55</c:v>
                </c:pt>
                <c:pt idx="102">
                  <c:v>66</c:v>
                </c:pt>
                <c:pt idx="103">
                  <c:v>63</c:v>
                </c:pt>
                <c:pt idx="104">
                  <c:v>56</c:v>
                </c:pt>
                <c:pt idx="105">
                  <c:v>55</c:v>
                </c:pt>
                <c:pt idx="106">
                  <c:v>48</c:v>
                </c:pt>
                <c:pt idx="107">
                  <c:v>55</c:v>
                </c:pt>
                <c:pt idx="108">
                  <c:v>62</c:v>
                </c:pt>
                <c:pt idx="109">
                  <c:v>61</c:v>
                </c:pt>
                <c:pt idx="110">
                  <c:v>54</c:v>
                </c:pt>
                <c:pt idx="111">
                  <c:v>64</c:v>
                </c:pt>
                <c:pt idx="112">
                  <c:v>66</c:v>
                </c:pt>
                <c:pt idx="113">
                  <c:v>65</c:v>
                </c:pt>
                <c:pt idx="114">
                  <c:v>62</c:v>
                </c:pt>
                <c:pt idx="115">
                  <c:v>64</c:v>
                </c:pt>
                <c:pt idx="116">
                  <c:v>62</c:v>
                </c:pt>
                <c:pt idx="117">
                  <c:v>65</c:v>
                </c:pt>
                <c:pt idx="118">
                  <c:v>55</c:v>
                </c:pt>
                <c:pt idx="119">
                  <c:v>54</c:v>
                </c:pt>
                <c:pt idx="120">
                  <c:v>64</c:v>
                </c:pt>
                <c:pt idx="121">
                  <c:v>65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56</c:v>
                </c:pt>
                <c:pt idx="126">
                  <c:v>54</c:v>
                </c:pt>
                <c:pt idx="127">
                  <c:v>63</c:v>
                </c:pt>
                <c:pt idx="128">
                  <c:v>67</c:v>
                </c:pt>
                <c:pt idx="129">
                  <c:v>71</c:v>
                </c:pt>
                <c:pt idx="130">
                  <c:v>61</c:v>
                </c:pt>
                <c:pt idx="131">
                  <c:v>68</c:v>
                </c:pt>
                <c:pt idx="132">
                  <c:v>64</c:v>
                </c:pt>
                <c:pt idx="133">
                  <c:v>68</c:v>
                </c:pt>
                <c:pt idx="134">
                  <c:v>64</c:v>
                </c:pt>
                <c:pt idx="135">
                  <c:v>54</c:v>
                </c:pt>
                <c:pt idx="136">
                  <c:v>62</c:v>
                </c:pt>
                <c:pt idx="137">
                  <c:v>69</c:v>
                </c:pt>
                <c:pt idx="138">
                  <c:v>69</c:v>
                </c:pt>
                <c:pt idx="139">
                  <c:v>68</c:v>
                </c:pt>
                <c:pt idx="140">
                  <c:v>71</c:v>
                </c:pt>
                <c:pt idx="141">
                  <c:v>71</c:v>
                </c:pt>
                <c:pt idx="142">
                  <c:v>68</c:v>
                </c:pt>
                <c:pt idx="143">
                  <c:v>69</c:v>
                </c:pt>
                <c:pt idx="144">
                  <c:v>58</c:v>
                </c:pt>
                <c:pt idx="145">
                  <c:v>47</c:v>
                </c:pt>
                <c:pt idx="146">
                  <c:v>48</c:v>
                </c:pt>
                <c:pt idx="147">
                  <c:v>58</c:v>
                </c:pt>
                <c:pt idx="148">
                  <c:v>65</c:v>
                </c:pt>
                <c:pt idx="149">
                  <c:v>69</c:v>
                </c:pt>
                <c:pt idx="150">
                  <c:v>60</c:v>
                </c:pt>
                <c:pt idx="151">
                  <c:v>52</c:v>
                </c:pt>
                <c:pt idx="152">
                  <c:v>63</c:v>
                </c:pt>
                <c:pt idx="153">
                  <c:v>61</c:v>
                </c:pt>
                <c:pt idx="154">
                  <c:v>57</c:v>
                </c:pt>
                <c:pt idx="155">
                  <c:v>57</c:v>
                </c:pt>
                <c:pt idx="156">
                  <c:v>56</c:v>
                </c:pt>
                <c:pt idx="157">
                  <c:v>63</c:v>
                </c:pt>
                <c:pt idx="158">
                  <c:v>59</c:v>
                </c:pt>
                <c:pt idx="159">
                  <c:v>53</c:v>
                </c:pt>
                <c:pt idx="160">
                  <c:v>55</c:v>
                </c:pt>
                <c:pt idx="161">
                  <c:v>60</c:v>
                </c:pt>
                <c:pt idx="162">
                  <c:v>57</c:v>
                </c:pt>
                <c:pt idx="163">
                  <c:v>62</c:v>
                </c:pt>
                <c:pt idx="164">
                  <c:v>57</c:v>
                </c:pt>
                <c:pt idx="165">
                  <c:v>52</c:v>
                </c:pt>
                <c:pt idx="166">
                  <c:v>56</c:v>
                </c:pt>
                <c:pt idx="167">
                  <c:v>57</c:v>
                </c:pt>
                <c:pt idx="168">
                  <c:v>67</c:v>
                </c:pt>
                <c:pt idx="169">
                  <c:v>67</c:v>
                </c:pt>
                <c:pt idx="170">
                  <c:v>58</c:v>
                </c:pt>
                <c:pt idx="171">
                  <c:v>57</c:v>
                </c:pt>
                <c:pt idx="172">
                  <c:v>54</c:v>
                </c:pt>
                <c:pt idx="173">
                  <c:v>60</c:v>
                </c:pt>
                <c:pt idx="174">
                  <c:v>52</c:v>
                </c:pt>
                <c:pt idx="175">
                  <c:v>47</c:v>
                </c:pt>
                <c:pt idx="176">
                  <c:v>60</c:v>
                </c:pt>
                <c:pt idx="177">
                  <c:v>59</c:v>
                </c:pt>
                <c:pt idx="178">
                  <c:v>61</c:v>
                </c:pt>
                <c:pt idx="179">
                  <c:v>67</c:v>
                </c:pt>
                <c:pt idx="180">
                  <c:v>56</c:v>
                </c:pt>
                <c:pt idx="181">
                  <c:v>60</c:v>
                </c:pt>
                <c:pt idx="182">
                  <c:v>61</c:v>
                </c:pt>
                <c:pt idx="183">
                  <c:v>61</c:v>
                </c:pt>
                <c:pt idx="184">
                  <c:v>56</c:v>
                </c:pt>
                <c:pt idx="185">
                  <c:v>55</c:v>
                </c:pt>
                <c:pt idx="186">
                  <c:v>54</c:v>
                </c:pt>
                <c:pt idx="187">
                  <c:v>56</c:v>
                </c:pt>
                <c:pt idx="188">
                  <c:v>56</c:v>
                </c:pt>
                <c:pt idx="189">
                  <c:v>55</c:v>
                </c:pt>
                <c:pt idx="190">
                  <c:v>52</c:v>
                </c:pt>
                <c:pt idx="191">
                  <c:v>54</c:v>
                </c:pt>
                <c:pt idx="192">
                  <c:v>40</c:v>
                </c:pt>
                <c:pt idx="193">
                  <c:v>47</c:v>
                </c:pt>
                <c:pt idx="194">
                  <c:v>47</c:v>
                </c:pt>
                <c:pt idx="195">
                  <c:v>43</c:v>
                </c:pt>
                <c:pt idx="196">
                  <c:v>45</c:v>
                </c:pt>
                <c:pt idx="197">
                  <c:v>43</c:v>
                </c:pt>
                <c:pt idx="198">
                  <c:v>51</c:v>
                </c:pt>
                <c:pt idx="199">
                  <c:v>53</c:v>
                </c:pt>
                <c:pt idx="200">
                  <c:v>56</c:v>
                </c:pt>
                <c:pt idx="201">
                  <c:v>50</c:v>
                </c:pt>
                <c:pt idx="202">
                  <c:v>46</c:v>
                </c:pt>
                <c:pt idx="203">
                  <c:v>44</c:v>
                </c:pt>
                <c:pt idx="204">
                  <c:v>44</c:v>
                </c:pt>
                <c:pt idx="205">
                  <c:v>40</c:v>
                </c:pt>
                <c:pt idx="206">
                  <c:v>45</c:v>
                </c:pt>
                <c:pt idx="207">
                  <c:v>46</c:v>
                </c:pt>
                <c:pt idx="208">
                  <c:v>41</c:v>
                </c:pt>
                <c:pt idx="209">
                  <c:v>45</c:v>
                </c:pt>
                <c:pt idx="210">
                  <c:v>41</c:v>
                </c:pt>
                <c:pt idx="211">
                  <c:v>42</c:v>
                </c:pt>
                <c:pt idx="212">
                  <c:v>41</c:v>
                </c:pt>
                <c:pt idx="213">
                  <c:v>39</c:v>
                </c:pt>
                <c:pt idx="214">
                  <c:v>38</c:v>
                </c:pt>
                <c:pt idx="215">
                  <c:v>37</c:v>
                </c:pt>
                <c:pt idx="216">
                  <c:v>37</c:v>
                </c:pt>
                <c:pt idx="217">
                  <c:v>43</c:v>
                </c:pt>
                <c:pt idx="218">
                  <c:v>41</c:v>
                </c:pt>
                <c:pt idx="219">
                  <c:v>45</c:v>
                </c:pt>
                <c:pt idx="220">
                  <c:v>43</c:v>
                </c:pt>
                <c:pt idx="221">
                  <c:v>35</c:v>
                </c:pt>
                <c:pt idx="222">
                  <c:v>36</c:v>
                </c:pt>
                <c:pt idx="223">
                  <c:v>35</c:v>
                </c:pt>
                <c:pt idx="224">
                  <c:v>33</c:v>
                </c:pt>
                <c:pt idx="225">
                  <c:v>38</c:v>
                </c:pt>
                <c:pt idx="226">
                  <c:v>37</c:v>
                </c:pt>
                <c:pt idx="227">
                  <c:v>35</c:v>
                </c:pt>
                <c:pt idx="228">
                  <c:v>37</c:v>
                </c:pt>
                <c:pt idx="229">
                  <c:v>37</c:v>
                </c:pt>
                <c:pt idx="230">
                  <c:v>36</c:v>
                </c:pt>
                <c:pt idx="231">
                  <c:v>38</c:v>
                </c:pt>
                <c:pt idx="232">
                  <c:v>42</c:v>
                </c:pt>
                <c:pt idx="233">
                  <c:v>40</c:v>
                </c:pt>
                <c:pt idx="234">
                  <c:v>42</c:v>
                </c:pt>
                <c:pt idx="235">
                  <c:v>40</c:v>
                </c:pt>
                <c:pt idx="236">
                  <c:v>35</c:v>
                </c:pt>
                <c:pt idx="237">
                  <c:v>34</c:v>
                </c:pt>
                <c:pt idx="238">
                  <c:v>35</c:v>
                </c:pt>
                <c:pt idx="239">
                  <c:v>35</c:v>
                </c:pt>
                <c:pt idx="240">
                  <c:v>36</c:v>
                </c:pt>
                <c:pt idx="241">
                  <c:v>38</c:v>
                </c:pt>
                <c:pt idx="242">
                  <c:v>37</c:v>
                </c:pt>
                <c:pt idx="243">
                  <c:v>34</c:v>
                </c:pt>
                <c:pt idx="244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EA-4EB5-97BB-DBA33720D863}"/>
            </c:ext>
          </c:extLst>
        </c:ser>
        <c:ser>
          <c:idx val="2"/>
          <c:order val="3"/>
          <c:tx>
            <c:strRef>
              <c:f>'Past-Seasons'!$F$7</c:f>
              <c:strCache>
                <c:ptCount val="1"/>
                <c:pt idx="0">
                  <c:v>Min 2013-2020</c:v>
                </c:pt>
              </c:strCache>
            </c:strRef>
          </c:tx>
          <c:spPr>
            <a:ln w="12700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poly"/>
            <c:order val="4"/>
            <c:dispRSqr val="0"/>
            <c:dispEq val="0"/>
          </c:trendline>
          <c:cat>
            <c:numRef>
              <c:f>'Past-Seasons'!$G$3:$IQ$3</c:f>
              <c:numCache>
                <c:formatCode>m/d;@</c:formatCode>
                <c:ptCount val="245"/>
                <c:pt idx="0">
                  <c:v>36586</c:v>
                </c:pt>
                <c:pt idx="1">
                  <c:v>36587</c:v>
                </c:pt>
                <c:pt idx="2">
                  <c:v>36588</c:v>
                </c:pt>
                <c:pt idx="3">
                  <c:v>36589</c:v>
                </c:pt>
                <c:pt idx="4">
                  <c:v>36590</c:v>
                </c:pt>
                <c:pt idx="5">
                  <c:v>36591</c:v>
                </c:pt>
                <c:pt idx="6">
                  <c:v>36592</c:v>
                </c:pt>
                <c:pt idx="7">
                  <c:v>36593</c:v>
                </c:pt>
                <c:pt idx="8">
                  <c:v>36594</c:v>
                </c:pt>
                <c:pt idx="9">
                  <c:v>36595</c:v>
                </c:pt>
                <c:pt idx="10">
                  <c:v>36596</c:v>
                </c:pt>
                <c:pt idx="11">
                  <c:v>36597</c:v>
                </c:pt>
                <c:pt idx="12">
                  <c:v>36598</c:v>
                </c:pt>
                <c:pt idx="13">
                  <c:v>36599</c:v>
                </c:pt>
                <c:pt idx="14">
                  <c:v>36600</c:v>
                </c:pt>
                <c:pt idx="15">
                  <c:v>36601</c:v>
                </c:pt>
                <c:pt idx="16">
                  <c:v>36602</c:v>
                </c:pt>
                <c:pt idx="17">
                  <c:v>36603</c:v>
                </c:pt>
                <c:pt idx="18">
                  <c:v>36604</c:v>
                </c:pt>
                <c:pt idx="19">
                  <c:v>36605</c:v>
                </c:pt>
                <c:pt idx="20">
                  <c:v>36606</c:v>
                </c:pt>
                <c:pt idx="21">
                  <c:v>36607</c:v>
                </c:pt>
                <c:pt idx="22">
                  <c:v>36608</c:v>
                </c:pt>
                <c:pt idx="23">
                  <c:v>36609</c:v>
                </c:pt>
                <c:pt idx="24">
                  <c:v>36610</c:v>
                </c:pt>
                <c:pt idx="25">
                  <c:v>36611</c:v>
                </c:pt>
                <c:pt idx="26">
                  <c:v>36612</c:v>
                </c:pt>
                <c:pt idx="27">
                  <c:v>36613</c:v>
                </c:pt>
                <c:pt idx="28">
                  <c:v>36614</c:v>
                </c:pt>
                <c:pt idx="29">
                  <c:v>36615</c:v>
                </c:pt>
                <c:pt idx="30">
                  <c:v>36616</c:v>
                </c:pt>
                <c:pt idx="31">
                  <c:v>36617</c:v>
                </c:pt>
                <c:pt idx="32">
                  <c:v>36618</c:v>
                </c:pt>
                <c:pt idx="33">
                  <c:v>36619</c:v>
                </c:pt>
                <c:pt idx="34">
                  <c:v>36620</c:v>
                </c:pt>
                <c:pt idx="35">
                  <c:v>36621</c:v>
                </c:pt>
                <c:pt idx="36">
                  <c:v>36622</c:v>
                </c:pt>
                <c:pt idx="37">
                  <c:v>36623</c:v>
                </c:pt>
                <c:pt idx="38">
                  <c:v>36624</c:v>
                </c:pt>
                <c:pt idx="39">
                  <c:v>36625</c:v>
                </c:pt>
                <c:pt idx="40">
                  <c:v>36626</c:v>
                </c:pt>
                <c:pt idx="41">
                  <c:v>36627</c:v>
                </c:pt>
                <c:pt idx="42">
                  <c:v>36628</c:v>
                </c:pt>
                <c:pt idx="43">
                  <c:v>36629</c:v>
                </c:pt>
                <c:pt idx="44">
                  <c:v>36630</c:v>
                </c:pt>
                <c:pt idx="45">
                  <c:v>36631</c:v>
                </c:pt>
                <c:pt idx="46">
                  <c:v>36632</c:v>
                </c:pt>
                <c:pt idx="47">
                  <c:v>36633</c:v>
                </c:pt>
                <c:pt idx="48">
                  <c:v>36634</c:v>
                </c:pt>
                <c:pt idx="49">
                  <c:v>36635</c:v>
                </c:pt>
                <c:pt idx="50">
                  <c:v>36636</c:v>
                </c:pt>
                <c:pt idx="51">
                  <c:v>36637</c:v>
                </c:pt>
                <c:pt idx="52">
                  <c:v>36638</c:v>
                </c:pt>
                <c:pt idx="53">
                  <c:v>36639</c:v>
                </c:pt>
                <c:pt idx="54">
                  <c:v>36640</c:v>
                </c:pt>
                <c:pt idx="55">
                  <c:v>36641</c:v>
                </c:pt>
                <c:pt idx="56">
                  <c:v>36642</c:v>
                </c:pt>
                <c:pt idx="57">
                  <c:v>36643</c:v>
                </c:pt>
                <c:pt idx="58">
                  <c:v>36644</c:v>
                </c:pt>
                <c:pt idx="59">
                  <c:v>36645</c:v>
                </c:pt>
                <c:pt idx="60">
                  <c:v>36646</c:v>
                </c:pt>
                <c:pt idx="61">
                  <c:v>36647</c:v>
                </c:pt>
                <c:pt idx="62">
                  <c:v>36648</c:v>
                </c:pt>
                <c:pt idx="63">
                  <c:v>36649</c:v>
                </c:pt>
                <c:pt idx="64">
                  <c:v>36650</c:v>
                </c:pt>
                <c:pt idx="65">
                  <c:v>36651</c:v>
                </c:pt>
                <c:pt idx="66">
                  <c:v>36652</c:v>
                </c:pt>
                <c:pt idx="67">
                  <c:v>36653</c:v>
                </c:pt>
                <c:pt idx="68">
                  <c:v>36654</c:v>
                </c:pt>
                <c:pt idx="69">
                  <c:v>36655</c:v>
                </c:pt>
                <c:pt idx="70">
                  <c:v>36656</c:v>
                </c:pt>
                <c:pt idx="71">
                  <c:v>36657</c:v>
                </c:pt>
                <c:pt idx="72">
                  <c:v>36658</c:v>
                </c:pt>
                <c:pt idx="73">
                  <c:v>36659</c:v>
                </c:pt>
                <c:pt idx="74">
                  <c:v>36660</c:v>
                </c:pt>
                <c:pt idx="75">
                  <c:v>36661</c:v>
                </c:pt>
                <c:pt idx="76">
                  <c:v>36662</c:v>
                </c:pt>
                <c:pt idx="77">
                  <c:v>36663</c:v>
                </c:pt>
                <c:pt idx="78">
                  <c:v>36664</c:v>
                </c:pt>
                <c:pt idx="79">
                  <c:v>36665</c:v>
                </c:pt>
                <c:pt idx="80">
                  <c:v>36666</c:v>
                </c:pt>
                <c:pt idx="81">
                  <c:v>36667</c:v>
                </c:pt>
                <c:pt idx="82">
                  <c:v>36668</c:v>
                </c:pt>
                <c:pt idx="83">
                  <c:v>36669</c:v>
                </c:pt>
                <c:pt idx="84">
                  <c:v>36670</c:v>
                </c:pt>
                <c:pt idx="85">
                  <c:v>36671</c:v>
                </c:pt>
                <c:pt idx="86">
                  <c:v>36672</c:v>
                </c:pt>
                <c:pt idx="87">
                  <c:v>36673</c:v>
                </c:pt>
                <c:pt idx="88">
                  <c:v>36674</c:v>
                </c:pt>
                <c:pt idx="89">
                  <c:v>36675</c:v>
                </c:pt>
                <c:pt idx="90">
                  <c:v>36676</c:v>
                </c:pt>
                <c:pt idx="91">
                  <c:v>36677</c:v>
                </c:pt>
                <c:pt idx="92">
                  <c:v>36678</c:v>
                </c:pt>
                <c:pt idx="93">
                  <c:v>36679</c:v>
                </c:pt>
                <c:pt idx="94">
                  <c:v>36680</c:v>
                </c:pt>
                <c:pt idx="95">
                  <c:v>36681</c:v>
                </c:pt>
                <c:pt idx="96">
                  <c:v>36682</c:v>
                </c:pt>
                <c:pt idx="97">
                  <c:v>36683</c:v>
                </c:pt>
                <c:pt idx="98">
                  <c:v>36684</c:v>
                </c:pt>
                <c:pt idx="99">
                  <c:v>36685</c:v>
                </c:pt>
                <c:pt idx="100">
                  <c:v>36686</c:v>
                </c:pt>
                <c:pt idx="101">
                  <c:v>36687</c:v>
                </c:pt>
                <c:pt idx="102">
                  <c:v>36688</c:v>
                </c:pt>
                <c:pt idx="103">
                  <c:v>36689</c:v>
                </c:pt>
                <c:pt idx="104">
                  <c:v>36690</c:v>
                </c:pt>
                <c:pt idx="105">
                  <c:v>36691</c:v>
                </c:pt>
                <c:pt idx="106">
                  <c:v>36692</c:v>
                </c:pt>
                <c:pt idx="107">
                  <c:v>36693</c:v>
                </c:pt>
                <c:pt idx="108">
                  <c:v>36694</c:v>
                </c:pt>
                <c:pt idx="109">
                  <c:v>36695</c:v>
                </c:pt>
                <c:pt idx="110">
                  <c:v>36696</c:v>
                </c:pt>
                <c:pt idx="111">
                  <c:v>36697</c:v>
                </c:pt>
                <c:pt idx="112">
                  <c:v>36698</c:v>
                </c:pt>
                <c:pt idx="113">
                  <c:v>36699</c:v>
                </c:pt>
                <c:pt idx="114">
                  <c:v>36700</c:v>
                </c:pt>
                <c:pt idx="115">
                  <c:v>36701</c:v>
                </c:pt>
                <c:pt idx="116">
                  <c:v>36702</c:v>
                </c:pt>
                <c:pt idx="117">
                  <c:v>36703</c:v>
                </c:pt>
                <c:pt idx="118">
                  <c:v>36704</c:v>
                </c:pt>
                <c:pt idx="119">
                  <c:v>36705</c:v>
                </c:pt>
                <c:pt idx="120">
                  <c:v>36706</c:v>
                </c:pt>
                <c:pt idx="121">
                  <c:v>36707</c:v>
                </c:pt>
                <c:pt idx="122">
                  <c:v>36708</c:v>
                </c:pt>
                <c:pt idx="123">
                  <c:v>36709</c:v>
                </c:pt>
                <c:pt idx="124">
                  <c:v>36710</c:v>
                </c:pt>
                <c:pt idx="125">
                  <c:v>36711</c:v>
                </c:pt>
                <c:pt idx="126">
                  <c:v>36712</c:v>
                </c:pt>
                <c:pt idx="127">
                  <c:v>36713</c:v>
                </c:pt>
                <c:pt idx="128">
                  <c:v>36714</c:v>
                </c:pt>
                <c:pt idx="129">
                  <c:v>36715</c:v>
                </c:pt>
                <c:pt idx="130">
                  <c:v>36716</c:v>
                </c:pt>
                <c:pt idx="131">
                  <c:v>36717</c:v>
                </c:pt>
                <c:pt idx="132">
                  <c:v>36718</c:v>
                </c:pt>
                <c:pt idx="133">
                  <c:v>36719</c:v>
                </c:pt>
                <c:pt idx="134">
                  <c:v>36720</c:v>
                </c:pt>
                <c:pt idx="135">
                  <c:v>36721</c:v>
                </c:pt>
                <c:pt idx="136">
                  <c:v>36722</c:v>
                </c:pt>
                <c:pt idx="137">
                  <c:v>36723</c:v>
                </c:pt>
                <c:pt idx="138">
                  <c:v>36724</c:v>
                </c:pt>
                <c:pt idx="139">
                  <c:v>36725</c:v>
                </c:pt>
                <c:pt idx="140">
                  <c:v>36726</c:v>
                </c:pt>
                <c:pt idx="141">
                  <c:v>36727</c:v>
                </c:pt>
                <c:pt idx="142">
                  <c:v>36728</c:v>
                </c:pt>
                <c:pt idx="143">
                  <c:v>36729</c:v>
                </c:pt>
                <c:pt idx="144">
                  <c:v>36730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36736</c:v>
                </c:pt>
                <c:pt idx="151">
                  <c:v>36737</c:v>
                </c:pt>
                <c:pt idx="152">
                  <c:v>36738</c:v>
                </c:pt>
                <c:pt idx="153">
                  <c:v>36739</c:v>
                </c:pt>
                <c:pt idx="154">
                  <c:v>36740</c:v>
                </c:pt>
                <c:pt idx="155">
                  <c:v>36741</c:v>
                </c:pt>
                <c:pt idx="156">
                  <c:v>36742</c:v>
                </c:pt>
                <c:pt idx="157">
                  <c:v>36743</c:v>
                </c:pt>
                <c:pt idx="158">
                  <c:v>36744</c:v>
                </c:pt>
                <c:pt idx="159">
                  <c:v>36745</c:v>
                </c:pt>
                <c:pt idx="160">
                  <c:v>36746</c:v>
                </c:pt>
                <c:pt idx="161">
                  <c:v>36747</c:v>
                </c:pt>
                <c:pt idx="162">
                  <c:v>36748</c:v>
                </c:pt>
                <c:pt idx="163">
                  <c:v>36749</c:v>
                </c:pt>
                <c:pt idx="164">
                  <c:v>36750</c:v>
                </c:pt>
                <c:pt idx="165">
                  <c:v>36751</c:v>
                </c:pt>
                <c:pt idx="166">
                  <c:v>36752</c:v>
                </c:pt>
                <c:pt idx="167">
                  <c:v>36753</c:v>
                </c:pt>
                <c:pt idx="168">
                  <c:v>36754</c:v>
                </c:pt>
                <c:pt idx="169">
                  <c:v>36755</c:v>
                </c:pt>
                <c:pt idx="170">
                  <c:v>36756</c:v>
                </c:pt>
                <c:pt idx="171">
                  <c:v>36757</c:v>
                </c:pt>
                <c:pt idx="172">
                  <c:v>36758</c:v>
                </c:pt>
                <c:pt idx="173">
                  <c:v>36759</c:v>
                </c:pt>
                <c:pt idx="174">
                  <c:v>36760</c:v>
                </c:pt>
                <c:pt idx="175">
                  <c:v>36761</c:v>
                </c:pt>
                <c:pt idx="176">
                  <c:v>36762</c:v>
                </c:pt>
                <c:pt idx="177">
                  <c:v>36763</c:v>
                </c:pt>
                <c:pt idx="178">
                  <c:v>36764</c:v>
                </c:pt>
                <c:pt idx="179">
                  <c:v>36765</c:v>
                </c:pt>
                <c:pt idx="180">
                  <c:v>36766</c:v>
                </c:pt>
                <c:pt idx="181">
                  <c:v>36767</c:v>
                </c:pt>
                <c:pt idx="182">
                  <c:v>36768</c:v>
                </c:pt>
                <c:pt idx="183">
                  <c:v>36769</c:v>
                </c:pt>
                <c:pt idx="184">
                  <c:v>36770</c:v>
                </c:pt>
                <c:pt idx="185">
                  <c:v>36771</c:v>
                </c:pt>
                <c:pt idx="186">
                  <c:v>36772</c:v>
                </c:pt>
                <c:pt idx="187">
                  <c:v>36773</c:v>
                </c:pt>
                <c:pt idx="188">
                  <c:v>36774</c:v>
                </c:pt>
                <c:pt idx="189">
                  <c:v>36775</c:v>
                </c:pt>
                <c:pt idx="190">
                  <c:v>36776</c:v>
                </c:pt>
                <c:pt idx="191">
                  <c:v>36777</c:v>
                </c:pt>
                <c:pt idx="192">
                  <c:v>36778</c:v>
                </c:pt>
                <c:pt idx="193">
                  <c:v>36779</c:v>
                </c:pt>
                <c:pt idx="194">
                  <c:v>36780</c:v>
                </c:pt>
                <c:pt idx="195">
                  <c:v>36781</c:v>
                </c:pt>
                <c:pt idx="196">
                  <c:v>36782</c:v>
                </c:pt>
                <c:pt idx="197">
                  <c:v>36783</c:v>
                </c:pt>
                <c:pt idx="198">
                  <c:v>36784</c:v>
                </c:pt>
                <c:pt idx="199">
                  <c:v>36785</c:v>
                </c:pt>
                <c:pt idx="200">
                  <c:v>36786</c:v>
                </c:pt>
                <c:pt idx="201">
                  <c:v>36787</c:v>
                </c:pt>
                <c:pt idx="202">
                  <c:v>36788</c:v>
                </c:pt>
                <c:pt idx="203">
                  <c:v>36789</c:v>
                </c:pt>
                <c:pt idx="204">
                  <c:v>36790</c:v>
                </c:pt>
                <c:pt idx="205">
                  <c:v>36791</c:v>
                </c:pt>
                <c:pt idx="206">
                  <c:v>36792</c:v>
                </c:pt>
                <c:pt idx="207">
                  <c:v>36793</c:v>
                </c:pt>
                <c:pt idx="208">
                  <c:v>36794</c:v>
                </c:pt>
                <c:pt idx="209">
                  <c:v>36795</c:v>
                </c:pt>
                <c:pt idx="210">
                  <c:v>36796</c:v>
                </c:pt>
                <c:pt idx="211">
                  <c:v>36797</c:v>
                </c:pt>
                <c:pt idx="212">
                  <c:v>36798</c:v>
                </c:pt>
                <c:pt idx="213">
                  <c:v>36799</c:v>
                </c:pt>
                <c:pt idx="214">
                  <c:v>36800</c:v>
                </c:pt>
                <c:pt idx="215">
                  <c:v>36801</c:v>
                </c:pt>
                <c:pt idx="216">
                  <c:v>36802</c:v>
                </c:pt>
                <c:pt idx="217">
                  <c:v>36803</c:v>
                </c:pt>
                <c:pt idx="218">
                  <c:v>36804</c:v>
                </c:pt>
                <c:pt idx="219">
                  <c:v>36805</c:v>
                </c:pt>
                <c:pt idx="220">
                  <c:v>36806</c:v>
                </c:pt>
                <c:pt idx="221">
                  <c:v>36807</c:v>
                </c:pt>
                <c:pt idx="222">
                  <c:v>36808</c:v>
                </c:pt>
                <c:pt idx="223">
                  <c:v>36809</c:v>
                </c:pt>
                <c:pt idx="224">
                  <c:v>36810</c:v>
                </c:pt>
                <c:pt idx="225">
                  <c:v>36811</c:v>
                </c:pt>
                <c:pt idx="226">
                  <c:v>36812</c:v>
                </c:pt>
                <c:pt idx="227">
                  <c:v>36813</c:v>
                </c:pt>
                <c:pt idx="228">
                  <c:v>36814</c:v>
                </c:pt>
                <c:pt idx="229">
                  <c:v>36815</c:v>
                </c:pt>
                <c:pt idx="230">
                  <c:v>36816</c:v>
                </c:pt>
                <c:pt idx="231">
                  <c:v>36817</c:v>
                </c:pt>
                <c:pt idx="232">
                  <c:v>36818</c:v>
                </c:pt>
                <c:pt idx="233">
                  <c:v>36819</c:v>
                </c:pt>
                <c:pt idx="234">
                  <c:v>36820</c:v>
                </c:pt>
                <c:pt idx="235">
                  <c:v>36821</c:v>
                </c:pt>
                <c:pt idx="236">
                  <c:v>36822</c:v>
                </c:pt>
                <c:pt idx="237">
                  <c:v>36823</c:v>
                </c:pt>
                <c:pt idx="238">
                  <c:v>36824</c:v>
                </c:pt>
                <c:pt idx="239">
                  <c:v>36825</c:v>
                </c:pt>
                <c:pt idx="240">
                  <c:v>36826</c:v>
                </c:pt>
                <c:pt idx="241">
                  <c:v>36827</c:v>
                </c:pt>
                <c:pt idx="242">
                  <c:v>36828</c:v>
                </c:pt>
                <c:pt idx="243">
                  <c:v>36829</c:v>
                </c:pt>
                <c:pt idx="244">
                  <c:v>36830</c:v>
                </c:pt>
              </c:numCache>
            </c:numRef>
          </c:cat>
          <c:val>
            <c:numRef>
              <c:f>'Past-Seasons'!$G$7:$IQ$7</c:f>
              <c:numCache>
                <c:formatCode>General</c:formatCode>
                <c:ptCount val="245"/>
                <c:pt idx="0">
                  <c:v>37</c:v>
                </c:pt>
                <c:pt idx="1">
                  <c:v>36</c:v>
                </c:pt>
                <c:pt idx="2">
                  <c:v>37</c:v>
                </c:pt>
                <c:pt idx="3">
                  <c:v>35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40</c:v>
                </c:pt>
                <c:pt idx="9">
                  <c:v>44.000000000000007</c:v>
                </c:pt>
                <c:pt idx="10">
                  <c:v>37.000000000000007</c:v>
                </c:pt>
                <c:pt idx="11">
                  <c:v>40</c:v>
                </c:pt>
                <c:pt idx="12">
                  <c:v>41</c:v>
                </c:pt>
                <c:pt idx="13">
                  <c:v>41</c:v>
                </c:pt>
                <c:pt idx="14">
                  <c:v>38</c:v>
                </c:pt>
                <c:pt idx="15">
                  <c:v>36.000000000000007</c:v>
                </c:pt>
                <c:pt idx="16">
                  <c:v>38</c:v>
                </c:pt>
                <c:pt idx="17">
                  <c:v>43</c:v>
                </c:pt>
                <c:pt idx="18">
                  <c:v>43</c:v>
                </c:pt>
                <c:pt idx="19">
                  <c:v>42</c:v>
                </c:pt>
                <c:pt idx="20">
                  <c:v>42</c:v>
                </c:pt>
                <c:pt idx="21">
                  <c:v>42</c:v>
                </c:pt>
                <c:pt idx="22">
                  <c:v>42</c:v>
                </c:pt>
                <c:pt idx="23">
                  <c:v>39</c:v>
                </c:pt>
                <c:pt idx="24">
                  <c:v>38</c:v>
                </c:pt>
                <c:pt idx="25">
                  <c:v>40</c:v>
                </c:pt>
                <c:pt idx="26">
                  <c:v>36.000000000000007</c:v>
                </c:pt>
                <c:pt idx="27">
                  <c:v>34</c:v>
                </c:pt>
                <c:pt idx="28">
                  <c:v>40</c:v>
                </c:pt>
                <c:pt idx="29">
                  <c:v>39</c:v>
                </c:pt>
                <c:pt idx="30">
                  <c:v>39</c:v>
                </c:pt>
                <c:pt idx="31">
                  <c:v>43</c:v>
                </c:pt>
                <c:pt idx="32">
                  <c:v>42</c:v>
                </c:pt>
                <c:pt idx="33">
                  <c:v>42</c:v>
                </c:pt>
                <c:pt idx="34">
                  <c:v>39</c:v>
                </c:pt>
                <c:pt idx="35">
                  <c:v>46</c:v>
                </c:pt>
                <c:pt idx="36">
                  <c:v>46</c:v>
                </c:pt>
                <c:pt idx="37">
                  <c:v>41</c:v>
                </c:pt>
                <c:pt idx="38">
                  <c:v>42</c:v>
                </c:pt>
                <c:pt idx="39">
                  <c:v>45.000000000000007</c:v>
                </c:pt>
                <c:pt idx="40">
                  <c:v>40</c:v>
                </c:pt>
                <c:pt idx="41">
                  <c:v>46</c:v>
                </c:pt>
                <c:pt idx="42">
                  <c:v>42</c:v>
                </c:pt>
                <c:pt idx="43">
                  <c:v>45</c:v>
                </c:pt>
                <c:pt idx="44">
                  <c:v>45.000000000000007</c:v>
                </c:pt>
                <c:pt idx="45">
                  <c:v>44</c:v>
                </c:pt>
                <c:pt idx="46">
                  <c:v>46</c:v>
                </c:pt>
                <c:pt idx="47">
                  <c:v>37</c:v>
                </c:pt>
                <c:pt idx="48">
                  <c:v>40</c:v>
                </c:pt>
                <c:pt idx="49">
                  <c:v>40</c:v>
                </c:pt>
                <c:pt idx="50">
                  <c:v>44.000000000000007</c:v>
                </c:pt>
                <c:pt idx="51">
                  <c:v>48</c:v>
                </c:pt>
                <c:pt idx="52">
                  <c:v>31</c:v>
                </c:pt>
                <c:pt idx="53">
                  <c:v>39</c:v>
                </c:pt>
                <c:pt idx="54">
                  <c:v>40</c:v>
                </c:pt>
                <c:pt idx="55">
                  <c:v>42</c:v>
                </c:pt>
                <c:pt idx="56">
                  <c:v>35</c:v>
                </c:pt>
                <c:pt idx="57">
                  <c:v>40</c:v>
                </c:pt>
                <c:pt idx="58">
                  <c:v>50</c:v>
                </c:pt>
                <c:pt idx="59">
                  <c:v>42</c:v>
                </c:pt>
                <c:pt idx="60">
                  <c:v>43</c:v>
                </c:pt>
                <c:pt idx="61">
                  <c:v>36.000000000000007</c:v>
                </c:pt>
                <c:pt idx="62">
                  <c:v>36.000000000000007</c:v>
                </c:pt>
                <c:pt idx="63">
                  <c:v>35</c:v>
                </c:pt>
                <c:pt idx="64">
                  <c:v>37.000000000000007</c:v>
                </c:pt>
                <c:pt idx="65">
                  <c:v>33</c:v>
                </c:pt>
                <c:pt idx="66">
                  <c:v>35</c:v>
                </c:pt>
                <c:pt idx="67">
                  <c:v>34</c:v>
                </c:pt>
                <c:pt idx="68">
                  <c:v>41</c:v>
                </c:pt>
                <c:pt idx="69">
                  <c:v>46</c:v>
                </c:pt>
                <c:pt idx="70">
                  <c:v>47</c:v>
                </c:pt>
                <c:pt idx="71">
                  <c:v>41</c:v>
                </c:pt>
                <c:pt idx="72">
                  <c:v>41</c:v>
                </c:pt>
                <c:pt idx="73">
                  <c:v>39</c:v>
                </c:pt>
                <c:pt idx="74">
                  <c:v>40</c:v>
                </c:pt>
                <c:pt idx="75">
                  <c:v>38</c:v>
                </c:pt>
                <c:pt idx="76">
                  <c:v>44</c:v>
                </c:pt>
                <c:pt idx="77">
                  <c:v>38</c:v>
                </c:pt>
                <c:pt idx="78">
                  <c:v>41</c:v>
                </c:pt>
                <c:pt idx="79">
                  <c:v>35</c:v>
                </c:pt>
                <c:pt idx="80">
                  <c:v>39</c:v>
                </c:pt>
                <c:pt idx="81">
                  <c:v>47</c:v>
                </c:pt>
                <c:pt idx="82">
                  <c:v>38</c:v>
                </c:pt>
                <c:pt idx="83">
                  <c:v>37</c:v>
                </c:pt>
                <c:pt idx="84">
                  <c:v>34</c:v>
                </c:pt>
                <c:pt idx="85">
                  <c:v>34</c:v>
                </c:pt>
                <c:pt idx="86">
                  <c:v>41</c:v>
                </c:pt>
                <c:pt idx="87">
                  <c:v>41</c:v>
                </c:pt>
                <c:pt idx="88">
                  <c:v>29</c:v>
                </c:pt>
                <c:pt idx="89">
                  <c:v>36.000000000000007</c:v>
                </c:pt>
                <c:pt idx="90">
                  <c:v>34</c:v>
                </c:pt>
                <c:pt idx="91">
                  <c:v>39</c:v>
                </c:pt>
                <c:pt idx="92">
                  <c:v>32</c:v>
                </c:pt>
                <c:pt idx="93">
                  <c:v>24</c:v>
                </c:pt>
                <c:pt idx="94">
                  <c:v>32</c:v>
                </c:pt>
                <c:pt idx="95">
                  <c:v>35</c:v>
                </c:pt>
                <c:pt idx="96">
                  <c:v>41</c:v>
                </c:pt>
                <c:pt idx="97">
                  <c:v>28</c:v>
                </c:pt>
                <c:pt idx="98">
                  <c:v>38</c:v>
                </c:pt>
                <c:pt idx="99">
                  <c:v>34</c:v>
                </c:pt>
                <c:pt idx="100">
                  <c:v>47</c:v>
                </c:pt>
                <c:pt idx="101">
                  <c:v>40</c:v>
                </c:pt>
                <c:pt idx="102">
                  <c:v>42</c:v>
                </c:pt>
                <c:pt idx="103">
                  <c:v>39</c:v>
                </c:pt>
                <c:pt idx="104">
                  <c:v>33</c:v>
                </c:pt>
                <c:pt idx="105">
                  <c:v>43</c:v>
                </c:pt>
                <c:pt idx="106">
                  <c:v>36</c:v>
                </c:pt>
                <c:pt idx="107">
                  <c:v>32</c:v>
                </c:pt>
                <c:pt idx="108">
                  <c:v>35</c:v>
                </c:pt>
                <c:pt idx="109">
                  <c:v>43</c:v>
                </c:pt>
                <c:pt idx="110">
                  <c:v>40</c:v>
                </c:pt>
                <c:pt idx="111">
                  <c:v>47</c:v>
                </c:pt>
                <c:pt idx="112">
                  <c:v>41</c:v>
                </c:pt>
                <c:pt idx="113">
                  <c:v>49</c:v>
                </c:pt>
                <c:pt idx="114">
                  <c:v>33</c:v>
                </c:pt>
                <c:pt idx="115">
                  <c:v>48</c:v>
                </c:pt>
                <c:pt idx="116">
                  <c:v>41</c:v>
                </c:pt>
                <c:pt idx="117">
                  <c:v>47</c:v>
                </c:pt>
                <c:pt idx="118">
                  <c:v>38</c:v>
                </c:pt>
                <c:pt idx="119">
                  <c:v>38</c:v>
                </c:pt>
                <c:pt idx="120">
                  <c:v>46</c:v>
                </c:pt>
                <c:pt idx="121">
                  <c:v>45</c:v>
                </c:pt>
                <c:pt idx="122">
                  <c:v>33</c:v>
                </c:pt>
                <c:pt idx="123">
                  <c:v>36</c:v>
                </c:pt>
                <c:pt idx="124">
                  <c:v>40</c:v>
                </c:pt>
                <c:pt idx="125">
                  <c:v>36</c:v>
                </c:pt>
                <c:pt idx="126">
                  <c:v>36</c:v>
                </c:pt>
                <c:pt idx="127">
                  <c:v>39</c:v>
                </c:pt>
                <c:pt idx="128">
                  <c:v>48</c:v>
                </c:pt>
                <c:pt idx="129">
                  <c:v>60</c:v>
                </c:pt>
                <c:pt idx="130">
                  <c:v>29</c:v>
                </c:pt>
                <c:pt idx="131">
                  <c:v>42</c:v>
                </c:pt>
                <c:pt idx="132">
                  <c:v>45.000000000000007</c:v>
                </c:pt>
                <c:pt idx="133">
                  <c:v>43</c:v>
                </c:pt>
                <c:pt idx="134">
                  <c:v>36</c:v>
                </c:pt>
                <c:pt idx="135">
                  <c:v>31</c:v>
                </c:pt>
                <c:pt idx="136">
                  <c:v>49</c:v>
                </c:pt>
                <c:pt idx="137">
                  <c:v>55</c:v>
                </c:pt>
                <c:pt idx="138">
                  <c:v>58</c:v>
                </c:pt>
                <c:pt idx="139">
                  <c:v>51</c:v>
                </c:pt>
                <c:pt idx="140">
                  <c:v>44.000000000000007</c:v>
                </c:pt>
                <c:pt idx="141">
                  <c:v>51.000000000000007</c:v>
                </c:pt>
                <c:pt idx="142">
                  <c:v>41</c:v>
                </c:pt>
                <c:pt idx="143">
                  <c:v>41</c:v>
                </c:pt>
                <c:pt idx="144">
                  <c:v>32</c:v>
                </c:pt>
                <c:pt idx="145">
                  <c:v>27</c:v>
                </c:pt>
                <c:pt idx="146">
                  <c:v>22</c:v>
                </c:pt>
                <c:pt idx="147">
                  <c:v>49</c:v>
                </c:pt>
                <c:pt idx="148">
                  <c:v>47</c:v>
                </c:pt>
                <c:pt idx="149">
                  <c:v>53</c:v>
                </c:pt>
                <c:pt idx="150">
                  <c:v>33</c:v>
                </c:pt>
                <c:pt idx="151">
                  <c:v>46</c:v>
                </c:pt>
                <c:pt idx="152">
                  <c:v>47</c:v>
                </c:pt>
                <c:pt idx="153">
                  <c:v>41</c:v>
                </c:pt>
                <c:pt idx="154">
                  <c:v>33</c:v>
                </c:pt>
                <c:pt idx="155">
                  <c:v>34</c:v>
                </c:pt>
                <c:pt idx="156">
                  <c:v>40</c:v>
                </c:pt>
                <c:pt idx="157">
                  <c:v>52</c:v>
                </c:pt>
                <c:pt idx="158">
                  <c:v>36.000000000000007</c:v>
                </c:pt>
                <c:pt idx="159">
                  <c:v>42</c:v>
                </c:pt>
                <c:pt idx="160">
                  <c:v>41</c:v>
                </c:pt>
                <c:pt idx="161">
                  <c:v>49</c:v>
                </c:pt>
                <c:pt idx="162">
                  <c:v>40</c:v>
                </c:pt>
                <c:pt idx="163">
                  <c:v>43</c:v>
                </c:pt>
                <c:pt idx="164">
                  <c:v>44</c:v>
                </c:pt>
                <c:pt idx="165">
                  <c:v>36</c:v>
                </c:pt>
                <c:pt idx="166">
                  <c:v>35</c:v>
                </c:pt>
                <c:pt idx="167">
                  <c:v>39</c:v>
                </c:pt>
                <c:pt idx="168">
                  <c:v>57</c:v>
                </c:pt>
                <c:pt idx="169">
                  <c:v>48</c:v>
                </c:pt>
                <c:pt idx="170">
                  <c:v>41</c:v>
                </c:pt>
                <c:pt idx="171">
                  <c:v>33</c:v>
                </c:pt>
                <c:pt idx="172">
                  <c:v>36.000000000000007</c:v>
                </c:pt>
                <c:pt idx="173">
                  <c:v>42</c:v>
                </c:pt>
                <c:pt idx="174">
                  <c:v>37.000000000000007</c:v>
                </c:pt>
                <c:pt idx="175">
                  <c:v>33</c:v>
                </c:pt>
                <c:pt idx="176">
                  <c:v>39</c:v>
                </c:pt>
                <c:pt idx="177">
                  <c:v>38</c:v>
                </c:pt>
                <c:pt idx="178">
                  <c:v>52.000000000000007</c:v>
                </c:pt>
                <c:pt idx="179">
                  <c:v>48</c:v>
                </c:pt>
                <c:pt idx="180">
                  <c:v>39</c:v>
                </c:pt>
                <c:pt idx="181">
                  <c:v>30</c:v>
                </c:pt>
                <c:pt idx="182">
                  <c:v>48</c:v>
                </c:pt>
                <c:pt idx="183">
                  <c:v>41</c:v>
                </c:pt>
                <c:pt idx="184">
                  <c:v>37.000000000000007</c:v>
                </c:pt>
                <c:pt idx="185">
                  <c:v>41</c:v>
                </c:pt>
                <c:pt idx="186">
                  <c:v>36.000000000000007</c:v>
                </c:pt>
                <c:pt idx="187">
                  <c:v>40</c:v>
                </c:pt>
                <c:pt idx="188">
                  <c:v>36.000000000000007</c:v>
                </c:pt>
                <c:pt idx="189">
                  <c:v>37.000000000000007</c:v>
                </c:pt>
                <c:pt idx="190">
                  <c:v>30</c:v>
                </c:pt>
                <c:pt idx="191">
                  <c:v>31</c:v>
                </c:pt>
                <c:pt idx="192">
                  <c:v>25</c:v>
                </c:pt>
                <c:pt idx="193">
                  <c:v>30</c:v>
                </c:pt>
                <c:pt idx="194">
                  <c:v>31</c:v>
                </c:pt>
                <c:pt idx="195">
                  <c:v>21</c:v>
                </c:pt>
                <c:pt idx="196">
                  <c:v>31</c:v>
                </c:pt>
                <c:pt idx="197">
                  <c:v>24</c:v>
                </c:pt>
                <c:pt idx="198">
                  <c:v>41</c:v>
                </c:pt>
                <c:pt idx="199">
                  <c:v>38</c:v>
                </c:pt>
                <c:pt idx="200">
                  <c:v>37</c:v>
                </c:pt>
                <c:pt idx="201">
                  <c:v>27</c:v>
                </c:pt>
                <c:pt idx="202">
                  <c:v>25</c:v>
                </c:pt>
                <c:pt idx="203">
                  <c:v>28</c:v>
                </c:pt>
                <c:pt idx="204">
                  <c:v>34</c:v>
                </c:pt>
                <c:pt idx="205">
                  <c:v>28</c:v>
                </c:pt>
                <c:pt idx="206">
                  <c:v>30</c:v>
                </c:pt>
                <c:pt idx="207">
                  <c:v>34</c:v>
                </c:pt>
                <c:pt idx="208">
                  <c:v>27</c:v>
                </c:pt>
                <c:pt idx="209">
                  <c:v>34</c:v>
                </c:pt>
                <c:pt idx="210">
                  <c:v>32</c:v>
                </c:pt>
                <c:pt idx="211">
                  <c:v>29</c:v>
                </c:pt>
                <c:pt idx="212">
                  <c:v>35</c:v>
                </c:pt>
                <c:pt idx="213">
                  <c:v>28</c:v>
                </c:pt>
                <c:pt idx="214">
                  <c:v>25</c:v>
                </c:pt>
                <c:pt idx="215">
                  <c:v>21</c:v>
                </c:pt>
                <c:pt idx="216">
                  <c:v>26.000000000000004</c:v>
                </c:pt>
                <c:pt idx="217">
                  <c:v>31</c:v>
                </c:pt>
                <c:pt idx="218">
                  <c:v>29</c:v>
                </c:pt>
                <c:pt idx="219">
                  <c:v>32</c:v>
                </c:pt>
                <c:pt idx="220">
                  <c:v>32</c:v>
                </c:pt>
                <c:pt idx="221">
                  <c:v>26</c:v>
                </c:pt>
                <c:pt idx="222">
                  <c:v>27</c:v>
                </c:pt>
                <c:pt idx="223">
                  <c:v>28</c:v>
                </c:pt>
                <c:pt idx="224">
                  <c:v>28</c:v>
                </c:pt>
                <c:pt idx="225">
                  <c:v>30</c:v>
                </c:pt>
                <c:pt idx="226">
                  <c:v>32</c:v>
                </c:pt>
                <c:pt idx="227">
                  <c:v>28</c:v>
                </c:pt>
                <c:pt idx="228">
                  <c:v>31</c:v>
                </c:pt>
                <c:pt idx="229">
                  <c:v>28</c:v>
                </c:pt>
                <c:pt idx="230">
                  <c:v>29</c:v>
                </c:pt>
                <c:pt idx="231">
                  <c:v>31</c:v>
                </c:pt>
                <c:pt idx="232">
                  <c:v>35</c:v>
                </c:pt>
                <c:pt idx="233">
                  <c:v>36.000000000000007</c:v>
                </c:pt>
                <c:pt idx="234">
                  <c:v>36</c:v>
                </c:pt>
                <c:pt idx="235">
                  <c:v>25</c:v>
                </c:pt>
                <c:pt idx="236">
                  <c:v>26</c:v>
                </c:pt>
                <c:pt idx="237">
                  <c:v>29</c:v>
                </c:pt>
                <c:pt idx="238">
                  <c:v>29</c:v>
                </c:pt>
                <c:pt idx="239">
                  <c:v>28</c:v>
                </c:pt>
                <c:pt idx="240">
                  <c:v>29</c:v>
                </c:pt>
                <c:pt idx="241">
                  <c:v>26</c:v>
                </c:pt>
                <c:pt idx="242">
                  <c:v>27</c:v>
                </c:pt>
                <c:pt idx="243">
                  <c:v>24</c:v>
                </c:pt>
                <c:pt idx="244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EA-4EB5-97BB-DBA33720D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837760"/>
        <c:axId val="110839296"/>
      </c:lineChart>
      <c:dateAx>
        <c:axId val="110837760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10839296"/>
        <c:crosses val="autoZero"/>
        <c:auto val="1"/>
        <c:lblOffset val="100"/>
        <c:baseTimeUnit val="days"/>
      </c:dateAx>
      <c:valAx>
        <c:axId val="110839296"/>
        <c:scaling>
          <c:orientation val="minMax"/>
          <c:max val="120"/>
          <c:min val="2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08377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6.1345795350357425E-2"/>
          <c:y val="0.13781406793564599"/>
          <c:w val="0.18366405462255403"/>
          <c:h val="0.22680267846541841"/>
        </c:manualLayout>
      </c:layout>
      <c:overlay val="0"/>
      <c:spPr>
        <a:solidFill>
          <a:schemeClr val="bg1"/>
        </a:solidFill>
        <a:ln>
          <a:solidFill>
            <a:schemeClr val="tx1">
              <a:lumMod val="95000"/>
              <a:lumOff val="5000"/>
            </a:schemeClr>
          </a:solidFill>
        </a:ln>
      </c:sp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 codeName="Chart5"/>
  <sheetViews>
    <sheetView workbookViewId="0"/>
  </sheetViews>
  <pageMargins left="0.7" right="0.7" top="0.75" bottom="0.75" header="0.3" footer="0.3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 codeName="Chart6"/>
  <sheetViews>
    <sheetView workbookViewId="0"/>
  </sheetViews>
  <pageMargins left="0.7" right="0.7" top="0.75" bottom="0.75" header="0.3" footer="0.3"/>
  <pageSetup orientation="landscape" horizontalDpi="300" verticalDpi="300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 codeName="Chart3"/>
  <sheetViews>
    <sheetView workbookViewId="0"/>
  </sheetViews>
  <pageMargins left="0.7" right="0.7" top="0.75" bottom="0.75" header="0.3" footer="0.3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700-000000000000}">
  <sheetPr codeName="Chart2"/>
  <sheetViews>
    <sheetView workbookViewId="0"/>
  </sheetViews>
  <pageMargins left="0.7" right="0.7" top="0.75" bottom="0.75" header="0.3" footer="0.3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800-000000000000}">
  <sheetPr codeName="Chart1"/>
  <sheetViews>
    <sheetView zoomScale="97" workbookViewId="0" zoomToFit="1"/>
  </sheetViews>
  <pageMargins left="0.7" right="0.7" top="0.75" bottom="0.75" header="0.3" footer="0.3"/>
  <pageSetup orientation="landscape" horizontalDpi="300" verticalDpi="30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1237" cy="62747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3</xdr:row>
      <xdr:rowOff>95250</xdr:rowOff>
    </xdr:from>
    <xdr:to>
      <xdr:col>1</xdr:col>
      <xdr:colOff>447675</xdr:colOff>
      <xdr:row>5</xdr:row>
      <xdr:rowOff>123825</xdr:rowOff>
    </xdr:to>
    <xdr:sp macro="" textlink="">
      <xdr:nvSpPr>
        <xdr:cNvPr id="11265" name="Button 1" hidden="1">
          <a:extLst>
            <a:ext uri="{63B3BB69-23CF-44E3-9099-C40C66FF867C}">
              <a14:compatExt xmlns:a14="http://schemas.microsoft.com/office/drawing/2010/main" spid="_x0000_s11265"/>
            </a:ext>
            <a:ext uri="{FF2B5EF4-FFF2-40B4-BE49-F238E27FC236}">
              <a16:creationId xmlns:a16="http://schemas.microsoft.com/office/drawing/2014/main" id="{00000000-0008-0000-0900-0000012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Sort</a:t>
          </a:r>
        </a:p>
      </xdr:txBody>
    </xdr:sp>
    <xdr:clientData fPrint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Y-Area%20Ozone%202021%208hr_KZ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Y-Area%20Ozone%202019%208hr_KZ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Hr Rpt"/>
      <sheetName val="NY-8Hr"/>
      <sheetName val="DailyMax"/>
      <sheetName val="8hr&gt;65"/>
      <sheetName val="8hr&gt;70"/>
      <sheetName val="8hr&gt;75"/>
      <sheetName val="8hr&gt;84"/>
      <sheetName val="Season"/>
      <sheetName val="Historic"/>
      <sheetName val="Past-Seasons"/>
      <sheetName val="O3-8hr"/>
      <sheetName val="Sites"/>
      <sheetName val="Area"/>
      <sheetName val="Source"/>
      <sheetName val="checks"/>
      <sheetName val="data_inv"/>
      <sheetName val="8hrMX"/>
      <sheetName val="DV8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SITE_ID(1,9)</v>
          </cell>
          <cell r="B1" t="str">
            <v>PARAMETER_CODE(10,5)</v>
          </cell>
          <cell r="C1" t="str">
            <v>POC(15,2)</v>
          </cell>
          <cell r="D1" t="str">
            <v>EDT_ID(17,1)</v>
          </cell>
          <cell r="E1" t="str">
            <v>DURATION_CODE(18,1)</v>
          </cell>
          <cell r="F1" t="str">
            <v>YEAR(19,4)</v>
          </cell>
          <cell r="G1" t="str">
            <v>UNIT_CODE(23,3)</v>
          </cell>
          <cell r="H1" t="str">
            <v>REGION_CODE(26,2)</v>
          </cell>
          <cell r="I1" t="str">
            <v>AQCR_CODE(28,3)</v>
          </cell>
          <cell r="J1" t="str">
            <v>CBSA_CODE(31,5)</v>
          </cell>
          <cell r="K1" t="str">
            <v>UAR_CODE(36,4)</v>
          </cell>
          <cell r="L1" t="str">
            <v>CITY_CODE(40,5)</v>
          </cell>
          <cell r="M1" t="str">
            <v>ADDRESS(45,40)</v>
          </cell>
          <cell r="N1" t="str">
            <v>LATITUDE(85,10)</v>
          </cell>
          <cell r="O1" t="str">
            <v>LONGITUDE(95,11)</v>
          </cell>
          <cell r="P1" t="str">
            <v>OBS_CNT(106,4)</v>
          </cell>
          <cell r="Q1" t="str">
            <v>PCT_OBS(110,3)</v>
          </cell>
          <cell r="R1" t="str">
            <v>1ST_MAX(113,7)</v>
          </cell>
          <cell r="S1" t="str">
            <v>2ND_MAX(120,7)</v>
          </cell>
          <cell r="T1" t="str">
            <v>3RD_MAX(127,7)</v>
          </cell>
          <cell r="U1" t="str">
            <v>4TH_MAX(134,7)</v>
          </cell>
        </row>
        <row r="2">
          <cell r="A2">
            <v>90010017</v>
          </cell>
          <cell r="B2">
            <v>44201</v>
          </cell>
          <cell r="C2">
            <v>1</v>
          </cell>
          <cell r="D2">
            <v>0</v>
          </cell>
          <cell r="E2" t="str">
            <v>W</v>
          </cell>
          <cell r="F2">
            <v>2010</v>
          </cell>
          <cell r="G2">
            <v>7</v>
          </cell>
          <cell r="H2">
            <v>1</v>
          </cell>
          <cell r="I2">
            <v>43</v>
          </cell>
          <cell r="J2">
            <v>14860</v>
          </cell>
          <cell r="K2">
            <v>0</v>
          </cell>
          <cell r="L2">
            <v>33620</v>
          </cell>
          <cell r="M2" t="str">
            <v>Tods Driftway (see coordinates)</v>
          </cell>
          <cell r="N2">
            <v>41.004657000000002</v>
          </cell>
          <cell r="O2">
            <v>-73.585127999999997</v>
          </cell>
          <cell r="P2">
            <v>4325</v>
          </cell>
          <cell r="Q2">
            <v>97</v>
          </cell>
          <cell r="R2">
            <v>9.0999999999999998E-2</v>
          </cell>
          <cell r="S2">
            <v>8.2000000000000003E-2</v>
          </cell>
          <cell r="T2">
            <v>8.2000000000000003E-2</v>
          </cell>
          <cell r="U2">
            <v>7.9000000000000001E-2</v>
          </cell>
        </row>
        <row r="3">
          <cell r="A3">
            <v>90010017</v>
          </cell>
          <cell r="B3">
            <v>44201</v>
          </cell>
          <cell r="C3">
            <v>1</v>
          </cell>
          <cell r="D3">
            <v>0</v>
          </cell>
          <cell r="E3" t="str">
            <v>W</v>
          </cell>
          <cell r="F3">
            <v>2011</v>
          </cell>
          <cell r="G3">
            <v>7</v>
          </cell>
          <cell r="H3">
            <v>1</v>
          </cell>
          <cell r="I3">
            <v>43</v>
          </cell>
          <cell r="J3">
            <v>14860</v>
          </cell>
          <cell r="K3">
            <v>0</v>
          </cell>
          <cell r="L3">
            <v>33620</v>
          </cell>
          <cell r="M3" t="str">
            <v>Tods Driftway (see coordinates)</v>
          </cell>
          <cell r="N3">
            <v>41.004657000000002</v>
          </cell>
          <cell r="O3">
            <v>-73.585127999999997</v>
          </cell>
          <cell r="P3">
            <v>3216</v>
          </cell>
          <cell r="Q3">
            <v>72</v>
          </cell>
          <cell r="R3">
            <v>9.2999999999999999E-2</v>
          </cell>
          <cell r="S3">
            <v>8.6999999999999994E-2</v>
          </cell>
          <cell r="T3">
            <v>8.5999999999999993E-2</v>
          </cell>
          <cell r="U3">
            <v>8.1000000000000003E-2</v>
          </cell>
        </row>
        <row r="4">
          <cell r="A4">
            <v>90010017</v>
          </cell>
          <cell r="B4">
            <v>44201</v>
          </cell>
          <cell r="C4">
            <v>1</v>
          </cell>
          <cell r="D4">
            <v>0</v>
          </cell>
          <cell r="E4" t="str">
            <v>W</v>
          </cell>
          <cell r="F4">
            <v>2012</v>
          </cell>
          <cell r="G4">
            <v>7</v>
          </cell>
          <cell r="H4">
            <v>1</v>
          </cell>
          <cell r="I4">
            <v>43</v>
          </cell>
          <cell r="J4">
            <v>14860</v>
          </cell>
          <cell r="K4">
            <v>0</v>
          </cell>
          <cell r="L4">
            <v>33620</v>
          </cell>
          <cell r="M4" t="str">
            <v>Tods Driftway (see coordinates)</v>
          </cell>
          <cell r="N4">
            <v>41.004657000000002</v>
          </cell>
          <cell r="O4">
            <v>-73.585127999999997</v>
          </cell>
          <cell r="P4">
            <v>4230</v>
          </cell>
          <cell r="Q4">
            <v>93</v>
          </cell>
          <cell r="R4">
            <v>9.5000000000000001E-2</v>
          </cell>
          <cell r="S4">
            <v>0.09</v>
          </cell>
          <cell r="T4">
            <v>8.8999999999999996E-2</v>
          </cell>
          <cell r="U4">
            <v>8.7999999999999995E-2</v>
          </cell>
        </row>
        <row r="5">
          <cell r="A5">
            <v>90010017</v>
          </cell>
          <cell r="B5">
            <v>44201</v>
          </cell>
          <cell r="C5">
            <v>1</v>
          </cell>
          <cell r="D5">
            <v>0</v>
          </cell>
          <cell r="E5" t="str">
            <v>W</v>
          </cell>
          <cell r="F5">
            <v>2013</v>
          </cell>
          <cell r="G5">
            <v>7</v>
          </cell>
          <cell r="H5">
            <v>1</v>
          </cell>
          <cell r="I5">
            <v>43</v>
          </cell>
          <cell r="J5">
            <v>14860</v>
          </cell>
          <cell r="K5">
            <v>0</v>
          </cell>
          <cell r="L5">
            <v>33620</v>
          </cell>
          <cell r="M5" t="str">
            <v>Tods Driftway (see coordinates)</v>
          </cell>
          <cell r="N5">
            <v>41.004657000000002</v>
          </cell>
          <cell r="O5">
            <v>-73.585127999999997</v>
          </cell>
          <cell r="P5">
            <v>4339</v>
          </cell>
          <cell r="Q5">
            <v>98</v>
          </cell>
          <cell r="R5">
            <v>8.8999999999999996E-2</v>
          </cell>
          <cell r="S5">
            <v>8.3000000000000004E-2</v>
          </cell>
          <cell r="T5">
            <v>8.2000000000000003E-2</v>
          </cell>
          <cell r="U5">
            <v>8.2000000000000003E-2</v>
          </cell>
        </row>
        <row r="6">
          <cell r="A6">
            <v>90010017</v>
          </cell>
          <cell r="B6">
            <v>44201</v>
          </cell>
          <cell r="C6">
            <v>1</v>
          </cell>
          <cell r="D6">
            <v>0</v>
          </cell>
          <cell r="E6" t="str">
            <v>W</v>
          </cell>
          <cell r="F6">
            <v>2014</v>
          </cell>
          <cell r="G6">
            <v>7</v>
          </cell>
          <cell r="H6">
            <v>1</v>
          </cell>
          <cell r="I6">
            <v>43</v>
          </cell>
          <cell r="J6">
            <v>14860</v>
          </cell>
          <cell r="K6">
            <v>0</v>
          </cell>
          <cell r="L6">
            <v>33620</v>
          </cell>
          <cell r="M6" t="str">
            <v>Tods Driftway (see coordinates)</v>
          </cell>
          <cell r="N6">
            <v>41.004657000000002</v>
          </cell>
          <cell r="O6">
            <v>-73.585127999999997</v>
          </cell>
          <cell r="P6">
            <v>4300</v>
          </cell>
          <cell r="Q6">
            <v>96</v>
          </cell>
          <cell r="R6">
            <v>9.0999999999999998E-2</v>
          </cell>
          <cell r="S6">
            <v>8.3000000000000004E-2</v>
          </cell>
          <cell r="T6">
            <v>8.1000000000000003E-2</v>
          </cell>
          <cell r="U6">
            <v>7.8E-2</v>
          </cell>
        </row>
        <row r="7">
          <cell r="A7">
            <v>90010017</v>
          </cell>
          <cell r="B7">
            <v>44201</v>
          </cell>
          <cell r="C7">
            <v>1</v>
          </cell>
          <cell r="D7">
            <v>0</v>
          </cell>
          <cell r="E7" t="str">
            <v>W</v>
          </cell>
          <cell r="F7">
            <v>2015</v>
          </cell>
          <cell r="G7">
            <v>7</v>
          </cell>
          <cell r="H7">
            <v>1</v>
          </cell>
          <cell r="I7">
            <v>43</v>
          </cell>
          <cell r="J7">
            <v>14860</v>
          </cell>
          <cell r="K7">
            <v>0</v>
          </cell>
          <cell r="L7">
            <v>33620</v>
          </cell>
          <cell r="M7" t="str">
            <v>Tods Driftway (see coordinates)</v>
          </cell>
          <cell r="N7">
            <v>41.004657000000002</v>
          </cell>
          <cell r="O7">
            <v>-73.585127999999997</v>
          </cell>
          <cell r="P7">
            <v>4274</v>
          </cell>
          <cell r="Q7">
            <v>95</v>
          </cell>
          <cell r="R7">
            <v>9.0999999999999998E-2</v>
          </cell>
          <cell r="S7">
            <v>8.8999999999999996E-2</v>
          </cell>
          <cell r="T7">
            <v>8.5999999999999993E-2</v>
          </cell>
          <cell r="U7">
            <v>8.4000000000000005E-2</v>
          </cell>
        </row>
        <row r="8">
          <cell r="A8">
            <v>90010017</v>
          </cell>
          <cell r="B8">
            <v>44201</v>
          </cell>
          <cell r="C8">
            <v>1</v>
          </cell>
          <cell r="D8">
            <v>0</v>
          </cell>
          <cell r="E8" t="str">
            <v>W</v>
          </cell>
          <cell r="F8">
            <v>2016</v>
          </cell>
          <cell r="G8">
            <v>7</v>
          </cell>
          <cell r="H8">
            <v>1</v>
          </cell>
          <cell r="I8">
            <v>43</v>
          </cell>
          <cell r="J8">
            <v>14860</v>
          </cell>
          <cell r="K8">
            <v>0</v>
          </cell>
          <cell r="L8">
            <v>33620</v>
          </cell>
          <cell r="M8" t="str">
            <v>Tods Driftway (see coordinates)</v>
          </cell>
          <cell r="N8">
            <v>41.004657000000002</v>
          </cell>
          <cell r="O8">
            <v>-73.585127999999997</v>
          </cell>
          <cell r="P8">
            <v>2341</v>
          </cell>
          <cell r="Q8">
            <v>51</v>
          </cell>
          <cell r="R8">
            <v>8.6999999999999994E-2</v>
          </cell>
          <cell r="S8">
            <v>8.5000000000000006E-2</v>
          </cell>
          <cell r="T8">
            <v>8.1000000000000003E-2</v>
          </cell>
          <cell r="U8">
            <v>7.9000000000000001E-2</v>
          </cell>
        </row>
        <row r="9">
          <cell r="A9">
            <v>90010017</v>
          </cell>
          <cell r="B9">
            <v>44201</v>
          </cell>
          <cell r="C9">
            <v>1</v>
          </cell>
          <cell r="D9">
            <v>0</v>
          </cell>
          <cell r="E9" t="str">
            <v>W</v>
          </cell>
          <cell r="F9">
            <v>2017</v>
          </cell>
          <cell r="G9">
            <v>7</v>
          </cell>
          <cell r="H9">
            <v>1</v>
          </cell>
          <cell r="I9">
            <v>43</v>
          </cell>
          <cell r="J9">
            <v>14860</v>
          </cell>
          <cell r="K9">
            <v>0</v>
          </cell>
          <cell r="L9">
            <v>33620</v>
          </cell>
          <cell r="M9" t="str">
            <v>Tods Driftway (see coordinates)</v>
          </cell>
          <cell r="N9">
            <v>41.004657000000002</v>
          </cell>
          <cell r="O9">
            <v>-73.585127999999997</v>
          </cell>
          <cell r="P9">
            <v>4850</v>
          </cell>
          <cell r="Q9">
            <v>92</v>
          </cell>
          <cell r="R9">
            <v>0.09</v>
          </cell>
          <cell r="S9">
            <v>8.5999999999999993E-2</v>
          </cell>
          <cell r="T9">
            <v>8.4000000000000005E-2</v>
          </cell>
          <cell r="U9">
            <v>7.3999999999999996E-2</v>
          </cell>
        </row>
        <row r="10">
          <cell r="A10">
            <v>90010017</v>
          </cell>
          <cell r="B10">
            <v>44201</v>
          </cell>
          <cell r="C10">
            <v>1</v>
          </cell>
          <cell r="D10">
            <v>0</v>
          </cell>
          <cell r="E10" t="str">
            <v>W</v>
          </cell>
          <cell r="F10">
            <v>2018</v>
          </cell>
          <cell r="G10">
            <v>7</v>
          </cell>
          <cell r="H10">
            <v>1</v>
          </cell>
          <cell r="I10">
            <v>43</v>
          </cell>
          <cell r="J10">
            <v>14860</v>
          </cell>
          <cell r="K10">
            <v>0</v>
          </cell>
          <cell r="L10">
            <v>33620</v>
          </cell>
          <cell r="M10" t="str">
            <v>Tods Driftway (see coordinates)</v>
          </cell>
          <cell r="N10">
            <v>41.004657000000002</v>
          </cell>
          <cell r="O10">
            <v>-73.585127999999997</v>
          </cell>
          <cell r="P10">
            <v>4750</v>
          </cell>
          <cell r="Q10">
            <v>91</v>
          </cell>
          <cell r="R10">
            <v>9.5000000000000001E-2</v>
          </cell>
          <cell r="S10">
            <v>9.0999999999999998E-2</v>
          </cell>
          <cell r="T10">
            <v>8.5999999999999993E-2</v>
          </cell>
          <cell r="U10">
            <v>8.5999999999999993E-2</v>
          </cell>
        </row>
        <row r="11">
          <cell r="A11">
            <v>90011123</v>
          </cell>
          <cell r="B11">
            <v>44201</v>
          </cell>
          <cell r="C11">
            <v>1</v>
          </cell>
          <cell r="D11">
            <v>0</v>
          </cell>
          <cell r="E11" t="str">
            <v>W</v>
          </cell>
          <cell r="F11">
            <v>2010</v>
          </cell>
          <cell r="G11">
            <v>7</v>
          </cell>
          <cell r="H11">
            <v>1</v>
          </cell>
          <cell r="I11">
            <v>43</v>
          </cell>
          <cell r="J11">
            <v>14860</v>
          </cell>
          <cell r="K11">
            <v>1930</v>
          </cell>
          <cell r="L11">
            <v>18430</v>
          </cell>
          <cell r="M11" t="str">
            <v>White St at 8th Ave, parking garage roof</v>
          </cell>
          <cell r="N11">
            <v>41.399166999999998</v>
          </cell>
          <cell r="O11">
            <v>-73.443055999999999</v>
          </cell>
          <cell r="P11">
            <v>4326</v>
          </cell>
          <cell r="Q11">
            <v>96</v>
          </cell>
          <cell r="R11">
            <v>9.7000000000000003E-2</v>
          </cell>
          <cell r="S11">
            <v>9.0999999999999998E-2</v>
          </cell>
          <cell r="T11">
            <v>8.7999999999999995E-2</v>
          </cell>
          <cell r="U11">
            <v>8.4000000000000005E-2</v>
          </cell>
        </row>
        <row r="12">
          <cell r="A12">
            <v>90011123</v>
          </cell>
          <cell r="B12">
            <v>44201</v>
          </cell>
          <cell r="C12">
            <v>1</v>
          </cell>
          <cell r="D12">
            <v>0</v>
          </cell>
          <cell r="E12" t="str">
            <v>W</v>
          </cell>
          <cell r="F12">
            <v>2011</v>
          </cell>
          <cell r="G12">
            <v>7</v>
          </cell>
          <cell r="H12">
            <v>1</v>
          </cell>
          <cell r="I12">
            <v>43</v>
          </cell>
          <cell r="J12">
            <v>14860</v>
          </cell>
          <cell r="K12">
            <v>1930</v>
          </cell>
          <cell r="L12">
            <v>18430</v>
          </cell>
          <cell r="M12" t="str">
            <v>White St at 8th Ave, parking garage roof</v>
          </cell>
          <cell r="N12">
            <v>41.399166999999998</v>
          </cell>
          <cell r="O12">
            <v>-73.443055999999999</v>
          </cell>
          <cell r="P12">
            <v>4368</v>
          </cell>
          <cell r="Q12">
            <v>99</v>
          </cell>
          <cell r="R12">
            <v>8.8999999999999996E-2</v>
          </cell>
          <cell r="S12">
            <v>8.5999999999999993E-2</v>
          </cell>
          <cell r="T12">
            <v>8.3000000000000004E-2</v>
          </cell>
          <cell r="U12">
            <v>8.3000000000000004E-2</v>
          </cell>
        </row>
        <row r="13">
          <cell r="A13">
            <v>90011123</v>
          </cell>
          <cell r="B13">
            <v>44201</v>
          </cell>
          <cell r="C13">
            <v>1</v>
          </cell>
          <cell r="D13">
            <v>0</v>
          </cell>
          <cell r="E13" t="str">
            <v>W</v>
          </cell>
          <cell r="F13">
            <v>2012</v>
          </cell>
          <cell r="G13">
            <v>7</v>
          </cell>
          <cell r="H13">
            <v>1</v>
          </cell>
          <cell r="I13">
            <v>43</v>
          </cell>
          <cell r="J13">
            <v>14860</v>
          </cell>
          <cell r="K13">
            <v>1930</v>
          </cell>
          <cell r="L13">
            <v>18430</v>
          </cell>
          <cell r="M13" t="str">
            <v>White St at 8th Ave, parking garage roof</v>
          </cell>
          <cell r="N13">
            <v>41.399166999999998</v>
          </cell>
          <cell r="O13">
            <v>-73.443055999999999</v>
          </cell>
          <cell r="P13">
            <v>4168</v>
          </cell>
          <cell r="Q13">
            <v>91</v>
          </cell>
          <cell r="R13">
            <v>0.09</v>
          </cell>
          <cell r="S13">
            <v>8.6999999999999994E-2</v>
          </cell>
          <cell r="T13">
            <v>8.5000000000000006E-2</v>
          </cell>
          <cell r="U13">
            <v>8.4000000000000005E-2</v>
          </cell>
        </row>
        <row r="14">
          <cell r="A14">
            <v>90011123</v>
          </cell>
          <cell r="B14">
            <v>44201</v>
          </cell>
          <cell r="C14">
            <v>1</v>
          </cell>
          <cell r="D14">
            <v>0</v>
          </cell>
          <cell r="E14" t="str">
            <v>W</v>
          </cell>
          <cell r="F14">
            <v>2013</v>
          </cell>
          <cell r="G14">
            <v>7</v>
          </cell>
          <cell r="H14">
            <v>1</v>
          </cell>
          <cell r="I14">
            <v>43</v>
          </cell>
          <cell r="J14">
            <v>14860</v>
          </cell>
          <cell r="K14">
            <v>1930</v>
          </cell>
          <cell r="L14">
            <v>18430</v>
          </cell>
          <cell r="M14" t="str">
            <v>White St at 8th Ave, parking garage roof</v>
          </cell>
          <cell r="N14">
            <v>41.399166999999998</v>
          </cell>
          <cell r="O14">
            <v>-73.443055999999999</v>
          </cell>
          <cell r="P14">
            <v>4168</v>
          </cell>
          <cell r="Q14">
            <v>92</v>
          </cell>
          <cell r="R14">
            <v>8.7999999999999995E-2</v>
          </cell>
          <cell r="S14">
            <v>7.9000000000000001E-2</v>
          </cell>
          <cell r="T14">
            <v>7.5999999999999998E-2</v>
          </cell>
          <cell r="U14">
            <v>7.5999999999999998E-2</v>
          </cell>
        </row>
        <row r="15">
          <cell r="A15">
            <v>90011123</v>
          </cell>
          <cell r="B15">
            <v>44201</v>
          </cell>
          <cell r="C15">
            <v>1</v>
          </cell>
          <cell r="D15">
            <v>0</v>
          </cell>
          <cell r="E15" t="str">
            <v>W</v>
          </cell>
          <cell r="F15">
            <v>2014</v>
          </cell>
          <cell r="G15">
            <v>7</v>
          </cell>
          <cell r="H15">
            <v>1</v>
          </cell>
          <cell r="I15">
            <v>43</v>
          </cell>
          <cell r="J15">
            <v>14860</v>
          </cell>
          <cell r="K15">
            <v>1930</v>
          </cell>
          <cell r="L15">
            <v>18430</v>
          </cell>
          <cell r="M15" t="str">
            <v>White St at 8th Ave, parking garage roof</v>
          </cell>
          <cell r="N15">
            <v>41.399166999999998</v>
          </cell>
          <cell r="O15">
            <v>-73.443055999999999</v>
          </cell>
          <cell r="P15">
            <v>4160</v>
          </cell>
          <cell r="Q15">
            <v>92</v>
          </cell>
          <cell r="R15">
            <v>8.4000000000000005E-2</v>
          </cell>
          <cell r="S15">
            <v>8.2000000000000003E-2</v>
          </cell>
          <cell r="T15">
            <v>0.08</v>
          </cell>
          <cell r="U15">
            <v>7.3999999999999996E-2</v>
          </cell>
        </row>
        <row r="16">
          <cell r="A16">
            <v>90011123</v>
          </cell>
          <cell r="B16">
            <v>44201</v>
          </cell>
          <cell r="C16">
            <v>1</v>
          </cell>
          <cell r="D16">
            <v>0</v>
          </cell>
          <cell r="E16" t="str">
            <v>W</v>
          </cell>
          <cell r="F16">
            <v>2015</v>
          </cell>
          <cell r="G16">
            <v>7</v>
          </cell>
          <cell r="H16">
            <v>1</v>
          </cell>
          <cell r="I16">
            <v>43</v>
          </cell>
          <cell r="J16">
            <v>14860</v>
          </cell>
          <cell r="K16">
            <v>1930</v>
          </cell>
          <cell r="L16">
            <v>18430</v>
          </cell>
          <cell r="M16" t="str">
            <v>White St at 8th Ave, parking garage roof</v>
          </cell>
          <cell r="N16">
            <v>41.399166999999998</v>
          </cell>
          <cell r="O16">
            <v>-73.443055999999999</v>
          </cell>
          <cell r="P16">
            <v>4369</v>
          </cell>
          <cell r="Q16">
            <v>98</v>
          </cell>
          <cell r="R16">
            <v>8.7999999999999995E-2</v>
          </cell>
          <cell r="S16">
            <v>8.4000000000000005E-2</v>
          </cell>
          <cell r="T16">
            <v>0.08</v>
          </cell>
          <cell r="U16">
            <v>7.9000000000000001E-2</v>
          </cell>
        </row>
        <row r="17">
          <cell r="A17">
            <v>90011123</v>
          </cell>
          <cell r="B17">
            <v>44201</v>
          </cell>
          <cell r="C17">
            <v>1</v>
          </cell>
          <cell r="D17">
            <v>0</v>
          </cell>
          <cell r="E17" t="str">
            <v>W</v>
          </cell>
          <cell r="F17">
            <v>2016</v>
          </cell>
          <cell r="G17">
            <v>7</v>
          </cell>
          <cell r="H17">
            <v>1</v>
          </cell>
          <cell r="I17">
            <v>43</v>
          </cell>
          <cell r="J17">
            <v>14860</v>
          </cell>
          <cell r="K17">
            <v>1930</v>
          </cell>
          <cell r="L17">
            <v>18430</v>
          </cell>
          <cell r="M17" t="str">
            <v>White St at 8th Ave, parking garage roof</v>
          </cell>
          <cell r="N17">
            <v>41.399166999999998</v>
          </cell>
          <cell r="O17">
            <v>-73.443055999999999</v>
          </cell>
          <cell r="P17">
            <v>4342</v>
          </cell>
          <cell r="Q17">
            <v>98</v>
          </cell>
          <cell r="R17">
            <v>9.9000000000000005E-2</v>
          </cell>
          <cell r="S17">
            <v>8.6999999999999994E-2</v>
          </cell>
          <cell r="T17">
            <v>8.2000000000000003E-2</v>
          </cell>
          <cell r="U17">
            <v>8.1000000000000003E-2</v>
          </cell>
        </row>
        <row r="18">
          <cell r="A18">
            <v>90011123</v>
          </cell>
          <cell r="B18">
            <v>44201</v>
          </cell>
          <cell r="C18">
            <v>1</v>
          </cell>
          <cell r="D18">
            <v>0</v>
          </cell>
          <cell r="E18" t="str">
            <v>W</v>
          </cell>
          <cell r="F18">
            <v>2017</v>
          </cell>
          <cell r="G18">
            <v>7</v>
          </cell>
          <cell r="H18">
            <v>1</v>
          </cell>
          <cell r="I18">
            <v>43</v>
          </cell>
          <cell r="J18">
            <v>14860</v>
          </cell>
          <cell r="K18">
            <v>1930</v>
          </cell>
          <cell r="L18">
            <v>18430</v>
          </cell>
          <cell r="M18" t="str">
            <v>White St at 8th Ave, parking garage roof</v>
          </cell>
          <cell r="N18">
            <v>41.399166999999998</v>
          </cell>
          <cell r="O18">
            <v>-73.443055999999999</v>
          </cell>
          <cell r="P18">
            <v>5026</v>
          </cell>
          <cell r="Q18">
            <v>97</v>
          </cell>
          <cell r="R18">
            <v>7.8E-2</v>
          </cell>
          <cell r="S18">
            <v>7.4999999999999997E-2</v>
          </cell>
          <cell r="T18">
            <v>7.3999999999999996E-2</v>
          </cell>
          <cell r="U18">
            <v>7.1999999999999995E-2</v>
          </cell>
        </row>
        <row r="19">
          <cell r="A19">
            <v>90011123</v>
          </cell>
          <cell r="B19">
            <v>44201</v>
          </cell>
          <cell r="C19">
            <v>1</v>
          </cell>
          <cell r="D19">
            <v>0</v>
          </cell>
          <cell r="E19" t="str">
            <v>W</v>
          </cell>
          <cell r="F19">
            <v>2018</v>
          </cell>
          <cell r="G19">
            <v>7</v>
          </cell>
          <cell r="H19">
            <v>1</v>
          </cell>
          <cell r="I19">
            <v>43</v>
          </cell>
          <cell r="J19">
            <v>14860</v>
          </cell>
          <cell r="K19">
            <v>1930</v>
          </cell>
          <cell r="L19">
            <v>18430</v>
          </cell>
          <cell r="M19" t="str">
            <v>White St at 8th Ave, parking garage roof</v>
          </cell>
          <cell r="N19">
            <v>41.399166999999998</v>
          </cell>
          <cell r="O19">
            <v>-73.443055999999999</v>
          </cell>
          <cell r="P19">
            <v>4977</v>
          </cell>
          <cell r="Q19">
            <v>94</v>
          </cell>
          <cell r="R19">
            <v>9.1999999999999998E-2</v>
          </cell>
          <cell r="S19">
            <v>8.2000000000000003E-2</v>
          </cell>
          <cell r="T19">
            <v>8.1000000000000003E-2</v>
          </cell>
          <cell r="U19">
            <v>7.4999999999999997E-2</v>
          </cell>
        </row>
        <row r="20">
          <cell r="A20">
            <v>90013007</v>
          </cell>
          <cell r="B20">
            <v>44201</v>
          </cell>
          <cell r="C20">
            <v>1</v>
          </cell>
          <cell r="D20">
            <v>0</v>
          </cell>
          <cell r="E20" t="str">
            <v>W</v>
          </cell>
          <cell r="F20">
            <v>2010</v>
          </cell>
          <cell r="G20">
            <v>7</v>
          </cell>
          <cell r="H20">
            <v>1</v>
          </cell>
          <cell r="I20">
            <v>43</v>
          </cell>
          <cell r="J20">
            <v>14860</v>
          </cell>
          <cell r="K20">
            <v>1160</v>
          </cell>
          <cell r="L20">
            <v>74190</v>
          </cell>
          <cell r="M20" t="str">
            <v>USCG LIGHTHOUSE , PROSPECT STREET</v>
          </cell>
          <cell r="N20">
            <v>41.152500000000003</v>
          </cell>
          <cell r="O20">
            <v>-73.103055999999995</v>
          </cell>
          <cell r="P20">
            <v>4158</v>
          </cell>
          <cell r="Q20">
            <v>93</v>
          </cell>
          <cell r="R20">
            <v>0.08</v>
          </cell>
          <cell r="S20">
            <v>0.08</v>
          </cell>
          <cell r="T20">
            <v>0.08</v>
          </cell>
          <cell r="U20">
            <v>7.9000000000000001E-2</v>
          </cell>
        </row>
        <row r="21">
          <cell r="A21">
            <v>90013007</v>
          </cell>
          <cell r="B21">
            <v>44201</v>
          </cell>
          <cell r="C21">
            <v>1</v>
          </cell>
          <cell r="D21">
            <v>0</v>
          </cell>
          <cell r="E21" t="str">
            <v>W</v>
          </cell>
          <cell r="F21">
            <v>2011</v>
          </cell>
          <cell r="G21">
            <v>7</v>
          </cell>
          <cell r="H21">
            <v>1</v>
          </cell>
          <cell r="I21">
            <v>43</v>
          </cell>
          <cell r="J21">
            <v>14860</v>
          </cell>
          <cell r="K21">
            <v>1160</v>
          </cell>
          <cell r="L21">
            <v>74190</v>
          </cell>
          <cell r="M21" t="str">
            <v>USCG LIGHTHOUSE , PROSPECT STREET</v>
          </cell>
          <cell r="N21">
            <v>41.152500000000003</v>
          </cell>
          <cell r="O21">
            <v>-73.103055999999995</v>
          </cell>
          <cell r="P21">
            <v>4273</v>
          </cell>
          <cell r="Q21">
            <v>96</v>
          </cell>
          <cell r="R21">
            <v>9.5000000000000001E-2</v>
          </cell>
          <cell r="S21">
            <v>9.1999999999999998E-2</v>
          </cell>
          <cell r="T21">
            <v>8.7999999999999995E-2</v>
          </cell>
          <cell r="U21">
            <v>8.6999999999999994E-2</v>
          </cell>
        </row>
        <row r="22">
          <cell r="A22">
            <v>90013007</v>
          </cell>
          <cell r="B22">
            <v>44201</v>
          </cell>
          <cell r="C22">
            <v>1</v>
          </cell>
          <cell r="D22">
            <v>0</v>
          </cell>
          <cell r="E22" t="str">
            <v>W</v>
          </cell>
          <cell r="F22">
            <v>2012</v>
          </cell>
          <cell r="G22">
            <v>7</v>
          </cell>
          <cell r="H22">
            <v>1</v>
          </cell>
          <cell r="I22">
            <v>43</v>
          </cell>
          <cell r="J22">
            <v>14860</v>
          </cell>
          <cell r="K22">
            <v>1160</v>
          </cell>
          <cell r="L22">
            <v>74190</v>
          </cell>
          <cell r="M22" t="str">
            <v>USCG LIGHTHOUSE , PROSPECT STREET</v>
          </cell>
          <cell r="N22">
            <v>41.152500000000003</v>
          </cell>
          <cell r="O22">
            <v>-73.103055999999995</v>
          </cell>
          <cell r="P22">
            <v>4194</v>
          </cell>
          <cell r="Q22">
            <v>93</v>
          </cell>
          <cell r="R22">
            <v>9.7000000000000003E-2</v>
          </cell>
          <cell r="S22">
            <v>9.5000000000000001E-2</v>
          </cell>
          <cell r="T22">
            <v>9.2999999999999999E-2</v>
          </cell>
          <cell r="U22">
            <v>0.09</v>
          </cell>
        </row>
        <row r="23">
          <cell r="A23">
            <v>90013007</v>
          </cell>
          <cell r="B23">
            <v>44201</v>
          </cell>
          <cell r="C23">
            <v>1</v>
          </cell>
          <cell r="D23">
            <v>0</v>
          </cell>
          <cell r="E23" t="str">
            <v>W</v>
          </cell>
          <cell r="F23">
            <v>2013</v>
          </cell>
          <cell r="G23">
            <v>7</v>
          </cell>
          <cell r="H23">
            <v>1</v>
          </cell>
          <cell r="I23">
            <v>43</v>
          </cell>
          <cell r="J23">
            <v>14860</v>
          </cell>
          <cell r="K23">
            <v>1160</v>
          </cell>
          <cell r="L23">
            <v>74190</v>
          </cell>
          <cell r="M23" t="str">
            <v>USCG LIGHTHOUSE , PROSPECT STREET</v>
          </cell>
          <cell r="N23">
            <v>41.152500000000003</v>
          </cell>
          <cell r="O23">
            <v>-73.103055999999995</v>
          </cell>
          <cell r="P23">
            <v>4269</v>
          </cell>
          <cell r="Q23">
            <v>96</v>
          </cell>
          <cell r="R23">
            <v>9.4E-2</v>
          </cell>
          <cell r="S23">
            <v>9.0999999999999998E-2</v>
          </cell>
          <cell r="T23">
            <v>0.09</v>
          </cell>
          <cell r="U23">
            <v>0.09</v>
          </cell>
        </row>
        <row r="24">
          <cell r="A24">
            <v>90013007</v>
          </cell>
          <cell r="B24">
            <v>44201</v>
          </cell>
          <cell r="C24">
            <v>1</v>
          </cell>
          <cell r="D24">
            <v>0</v>
          </cell>
          <cell r="E24" t="str">
            <v>W</v>
          </cell>
          <cell r="F24">
            <v>2014</v>
          </cell>
          <cell r="G24">
            <v>7</v>
          </cell>
          <cell r="H24">
            <v>1</v>
          </cell>
          <cell r="I24">
            <v>43</v>
          </cell>
          <cell r="J24">
            <v>14860</v>
          </cell>
          <cell r="K24">
            <v>1160</v>
          </cell>
          <cell r="L24">
            <v>74190</v>
          </cell>
          <cell r="M24" t="str">
            <v>USCG LIGHTHOUSE , PROSPECT STREET</v>
          </cell>
          <cell r="N24">
            <v>41.152500000000003</v>
          </cell>
          <cell r="O24">
            <v>-73.103055999999995</v>
          </cell>
          <cell r="P24">
            <v>4314</v>
          </cell>
          <cell r="Q24">
            <v>95</v>
          </cell>
          <cell r="R24">
            <v>8.4000000000000005E-2</v>
          </cell>
          <cell r="S24">
            <v>7.8E-2</v>
          </cell>
          <cell r="T24">
            <v>7.5999999999999998E-2</v>
          </cell>
          <cell r="U24">
            <v>7.3999999999999996E-2</v>
          </cell>
        </row>
        <row r="25">
          <cell r="A25">
            <v>90013007</v>
          </cell>
          <cell r="B25">
            <v>44201</v>
          </cell>
          <cell r="C25">
            <v>1</v>
          </cell>
          <cell r="D25">
            <v>0</v>
          </cell>
          <cell r="E25" t="str">
            <v>W</v>
          </cell>
          <cell r="F25">
            <v>2015</v>
          </cell>
          <cell r="G25">
            <v>7</v>
          </cell>
          <cell r="H25">
            <v>1</v>
          </cell>
          <cell r="I25">
            <v>43</v>
          </cell>
          <cell r="J25">
            <v>14860</v>
          </cell>
          <cell r="K25">
            <v>1160</v>
          </cell>
          <cell r="L25">
            <v>74190</v>
          </cell>
          <cell r="M25" t="str">
            <v>USCG LIGHTHOUSE , PROSPECT STREET</v>
          </cell>
          <cell r="N25">
            <v>41.152500000000003</v>
          </cell>
          <cell r="O25">
            <v>-73.103055999999995</v>
          </cell>
          <cell r="P25">
            <v>4231</v>
          </cell>
          <cell r="Q25">
            <v>96</v>
          </cell>
          <cell r="R25">
            <v>9.5000000000000001E-2</v>
          </cell>
          <cell r="S25">
            <v>9.4E-2</v>
          </cell>
          <cell r="T25">
            <v>8.5999999999999993E-2</v>
          </cell>
          <cell r="U25">
            <v>8.5999999999999993E-2</v>
          </cell>
        </row>
        <row r="26">
          <cell r="A26">
            <v>90013007</v>
          </cell>
          <cell r="B26">
            <v>44201</v>
          </cell>
          <cell r="C26">
            <v>1</v>
          </cell>
          <cell r="D26">
            <v>0</v>
          </cell>
          <cell r="E26" t="str">
            <v>W</v>
          </cell>
          <cell r="F26">
            <v>2016</v>
          </cell>
          <cell r="G26">
            <v>7</v>
          </cell>
          <cell r="H26">
            <v>1</v>
          </cell>
          <cell r="I26">
            <v>43</v>
          </cell>
          <cell r="J26">
            <v>14860</v>
          </cell>
          <cell r="K26">
            <v>1160</v>
          </cell>
          <cell r="L26">
            <v>74190</v>
          </cell>
          <cell r="M26" t="str">
            <v>USCG LIGHTHOUSE , PROSPECT STREET</v>
          </cell>
          <cell r="N26">
            <v>41.152500000000003</v>
          </cell>
          <cell r="O26">
            <v>-73.103055999999995</v>
          </cell>
          <cell r="P26">
            <v>4269</v>
          </cell>
          <cell r="Q26">
            <v>96</v>
          </cell>
          <cell r="R26">
            <v>9.6000000000000002E-2</v>
          </cell>
          <cell r="S26">
            <v>8.8999999999999996E-2</v>
          </cell>
          <cell r="T26">
            <v>8.4000000000000005E-2</v>
          </cell>
          <cell r="U26">
            <v>8.3000000000000004E-2</v>
          </cell>
        </row>
        <row r="27">
          <cell r="A27">
            <v>90013007</v>
          </cell>
          <cell r="B27">
            <v>44201</v>
          </cell>
          <cell r="C27">
            <v>1</v>
          </cell>
          <cell r="D27">
            <v>0</v>
          </cell>
          <cell r="E27" t="str">
            <v>W</v>
          </cell>
          <cell r="F27">
            <v>2017</v>
          </cell>
          <cell r="G27">
            <v>7</v>
          </cell>
          <cell r="H27">
            <v>1</v>
          </cell>
          <cell r="I27">
            <v>43</v>
          </cell>
          <cell r="J27">
            <v>14860</v>
          </cell>
          <cell r="K27">
            <v>1160</v>
          </cell>
          <cell r="L27">
            <v>74190</v>
          </cell>
          <cell r="M27" t="str">
            <v>USCG LIGHTHOUSE , PROSPECT STREET</v>
          </cell>
          <cell r="N27">
            <v>41.152500000000003</v>
          </cell>
          <cell r="O27">
            <v>-73.103055999999995</v>
          </cell>
          <cell r="P27">
            <v>5060</v>
          </cell>
          <cell r="Q27">
            <v>98</v>
          </cell>
          <cell r="R27">
            <v>9.5000000000000001E-2</v>
          </cell>
          <cell r="S27">
            <v>9.0999999999999998E-2</v>
          </cell>
          <cell r="T27">
            <v>8.7999999999999995E-2</v>
          </cell>
          <cell r="U27">
            <v>8.1000000000000003E-2</v>
          </cell>
        </row>
        <row r="28">
          <cell r="A28">
            <v>90013007</v>
          </cell>
          <cell r="B28">
            <v>44201</v>
          </cell>
          <cell r="C28">
            <v>1</v>
          </cell>
          <cell r="D28">
            <v>0</v>
          </cell>
          <cell r="E28" t="str">
            <v>W</v>
          </cell>
          <cell r="F28">
            <v>2018</v>
          </cell>
          <cell r="G28">
            <v>7</v>
          </cell>
          <cell r="H28">
            <v>1</v>
          </cell>
          <cell r="I28">
            <v>43</v>
          </cell>
          <cell r="J28">
            <v>14860</v>
          </cell>
          <cell r="K28">
            <v>1160</v>
          </cell>
          <cell r="L28">
            <v>74190</v>
          </cell>
          <cell r="M28" t="str">
            <v>USCG LIGHTHOUSE , PROSPECT STREET</v>
          </cell>
          <cell r="N28">
            <v>41.152500000000003</v>
          </cell>
          <cell r="O28">
            <v>-73.103055999999995</v>
          </cell>
          <cell r="P28">
            <v>5066</v>
          </cell>
          <cell r="Q28">
            <v>98</v>
          </cell>
          <cell r="R28">
            <v>9.9000000000000005E-2</v>
          </cell>
          <cell r="S28">
            <v>0.09</v>
          </cell>
          <cell r="T28">
            <v>8.6999999999999994E-2</v>
          </cell>
          <cell r="U28">
            <v>8.3000000000000004E-2</v>
          </cell>
        </row>
        <row r="29">
          <cell r="A29">
            <v>90019003</v>
          </cell>
          <cell r="B29">
            <v>44201</v>
          </cell>
          <cell r="C29">
            <v>1</v>
          </cell>
          <cell r="D29">
            <v>0</v>
          </cell>
          <cell r="E29" t="str">
            <v>W</v>
          </cell>
          <cell r="F29">
            <v>2010</v>
          </cell>
          <cell r="G29">
            <v>7</v>
          </cell>
          <cell r="H29">
            <v>1</v>
          </cell>
          <cell r="I29">
            <v>43</v>
          </cell>
          <cell r="J29">
            <v>14860</v>
          </cell>
          <cell r="K29">
            <v>5760</v>
          </cell>
          <cell r="L29">
            <v>83570</v>
          </cell>
          <cell r="M29" t="str">
            <v>SHERWOOD ISLAND STATE PARK</v>
          </cell>
          <cell r="N29">
            <v>41.118333</v>
          </cell>
          <cell r="O29">
            <v>-73.336667000000006</v>
          </cell>
          <cell r="P29">
            <v>4238</v>
          </cell>
          <cell r="Q29">
            <v>95</v>
          </cell>
          <cell r="R29">
            <v>8.6999999999999994E-2</v>
          </cell>
          <cell r="S29">
            <v>8.3000000000000004E-2</v>
          </cell>
          <cell r="T29">
            <v>7.9000000000000001E-2</v>
          </cell>
          <cell r="U29">
            <v>7.9000000000000001E-2</v>
          </cell>
        </row>
        <row r="30">
          <cell r="A30">
            <v>90019003</v>
          </cell>
          <cell r="B30">
            <v>44201</v>
          </cell>
          <cell r="C30">
            <v>1</v>
          </cell>
          <cell r="D30">
            <v>0</v>
          </cell>
          <cell r="E30" t="str">
            <v>W</v>
          </cell>
          <cell r="F30">
            <v>2011</v>
          </cell>
          <cell r="G30">
            <v>7</v>
          </cell>
          <cell r="H30">
            <v>1</v>
          </cell>
          <cell r="I30">
            <v>43</v>
          </cell>
          <cell r="J30">
            <v>14860</v>
          </cell>
          <cell r="K30">
            <v>5760</v>
          </cell>
          <cell r="L30">
            <v>83570</v>
          </cell>
          <cell r="M30" t="str">
            <v>SHERWOOD ISLAND STATE PARK</v>
          </cell>
          <cell r="N30">
            <v>41.118333</v>
          </cell>
          <cell r="O30">
            <v>-73.336667000000006</v>
          </cell>
          <cell r="P30">
            <v>4278</v>
          </cell>
          <cell r="Q30">
            <v>96</v>
          </cell>
          <cell r="R30">
            <v>0.10100000000000001</v>
          </cell>
          <cell r="S30">
            <v>9.1999999999999998E-2</v>
          </cell>
          <cell r="T30">
            <v>8.6999999999999994E-2</v>
          </cell>
          <cell r="U30">
            <v>8.6999999999999994E-2</v>
          </cell>
        </row>
        <row r="31">
          <cell r="A31">
            <v>90019003</v>
          </cell>
          <cell r="B31">
            <v>44201</v>
          </cell>
          <cell r="C31">
            <v>1</v>
          </cell>
          <cell r="D31">
            <v>0</v>
          </cell>
          <cell r="E31" t="str">
            <v>W</v>
          </cell>
          <cell r="F31">
            <v>2012</v>
          </cell>
          <cell r="G31">
            <v>7</v>
          </cell>
          <cell r="H31">
            <v>1</v>
          </cell>
          <cell r="I31">
            <v>43</v>
          </cell>
          <cell r="J31">
            <v>14860</v>
          </cell>
          <cell r="K31">
            <v>5760</v>
          </cell>
          <cell r="L31">
            <v>83570</v>
          </cell>
          <cell r="M31" t="str">
            <v>SHERWOOD ISLAND STATE PARK</v>
          </cell>
          <cell r="N31">
            <v>41.118333</v>
          </cell>
          <cell r="O31">
            <v>-73.336667000000006</v>
          </cell>
          <cell r="P31">
            <v>4357</v>
          </cell>
          <cell r="Q31">
            <v>98</v>
          </cell>
          <cell r="R31">
            <v>9.2999999999999999E-2</v>
          </cell>
          <cell r="S31">
            <v>9.1999999999999998E-2</v>
          </cell>
          <cell r="T31">
            <v>9.0999999999999998E-2</v>
          </cell>
          <cell r="U31">
            <v>8.8999999999999996E-2</v>
          </cell>
        </row>
        <row r="32">
          <cell r="A32">
            <v>90019003</v>
          </cell>
          <cell r="B32">
            <v>44201</v>
          </cell>
          <cell r="C32">
            <v>1</v>
          </cell>
          <cell r="D32">
            <v>0</v>
          </cell>
          <cell r="E32" t="str">
            <v>W</v>
          </cell>
          <cell r="F32">
            <v>2013</v>
          </cell>
          <cell r="G32">
            <v>7</v>
          </cell>
          <cell r="H32">
            <v>1</v>
          </cell>
          <cell r="I32">
            <v>43</v>
          </cell>
          <cell r="J32">
            <v>14860</v>
          </cell>
          <cell r="K32">
            <v>5760</v>
          </cell>
          <cell r="L32">
            <v>83570</v>
          </cell>
          <cell r="M32" t="str">
            <v>SHERWOOD ISLAND STATE PARK</v>
          </cell>
          <cell r="N32">
            <v>41.118333</v>
          </cell>
          <cell r="O32">
            <v>-73.336667000000006</v>
          </cell>
          <cell r="P32">
            <v>4278</v>
          </cell>
          <cell r="Q32">
            <v>97</v>
          </cell>
          <cell r="R32">
            <v>9.9000000000000005E-2</v>
          </cell>
          <cell r="S32">
            <v>9.5000000000000001E-2</v>
          </cell>
          <cell r="T32">
            <v>8.6999999999999994E-2</v>
          </cell>
          <cell r="U32">
            <v>8.5999999999999993E-2</v>
          </cell>
        </row>
        <row r="33">
          <cell r="A33">
            <v>90019003</v>
          </cell>
          <cell r="B33">
            <v>44201</v>
          </cell>
          <cell r="C33">
            <v>1</v>
          </cell>
          <cell r="D33">
            <v>0</v>
          </cell>
          <cell r="E33" t="str">
            <v>W</v>
          </cell>
          <cell r="F33">
            <v>2014</v>
          </cell>
          <cell r="G33">
            <v>7</v>
          </cell>
          <cell r="H33">
            <v>1</v>
          </cell>
          <cell r="I33">
            <v>43</v>
          </cell>
          <cell r="J33">
            <v>14860</v>
          </cell>
          <cell r="K33">
            <v>5760</v>
          </cell>
          <cell r="L33">
            <v>83570</v>
          </cell>
          <cell r="M33" t="str">
            <v>SHERWOOD ISLAND STATE PARK</v>
          </cell>
          <cell r="N33">
            <v>41.118333</v>
          </cell>
          <cell r="O33">
            <v>-73.336667000000006</v>
          </cell>
          <cell r="P33">
            <v>4283</v>
          </cell>
          <cell r="Q33">
            <v>95</v>
          </cell>
          <cell r="R33">
            <v>8.7999999999999995E-2</v>
          </cell>
          <cell r="S33">
            <v>8.4000000000000005E-2</v>
          </cell>
          <cell r="T33">
            <v>8.2000000000000003E-2</v>
          </cell>
          <cell r="U33">
            <v>8.1000000000000003E-2</v>
          </cell>
        </row>
        <row r="34">
          <cell r="A34">
            <v>90019003</v>
          </cell>
          <cell r="B34">
            <v>44201</v>
          </cell>
          <cell r="C34">
            <v>1</v>
          </cell>
          <cell r="D34">
            <v>0</v>
          </cell>
          <cell r="E34" t="str">
            <v>W</v>
          </cell>
          <cell r="F34">
            <v>2015</v>
          </cell>
          <cell r="G34">
            <v>7</v>
          </cell>
          <cell r="H34">
            <v>1</v>
          </cell>
          <cell r="I34">
            <v>43</v>
          </cell>
          <cell r="J34">
            <v>14860</v>
          </cell>
          <cell r="K34">
            <v>5760</v>
          </cell>
          <cell r="L34">
            <v>83570</v>
          </cell>
          <cell r="M34" t="str">
            <v>SHERWOOD ISLAND STATE PARK</v>
          </cell>
          <cell r="N34">
            <v>41.118333</v>
          </cell>
          <cell r="O34">
            <v>-73.336667000000006</v>
          </cell>
          <cell r="P34">
            <v>4196</v>
          </cell>
          <cell r="Q34">
            <v>93</v>
          </cell>
          <cell r="R34">
            <v>9.6000000000000002E-2</v>
          </cell>
          <cell r="S34">
            <v>9.1999999999999998E-2</v>
          </cell>
          <cell r="T34">
            <v>9.1999999999999998E-2</v>
          </cell>
          <cell r="U34">
            <v>8.6999999999999994E-2</v>
          </cell>
        </row>
        <row r="35">
          <cell r="A35">
            <v>90019003</v>
          </cell>
          <cell r="B35">
            <v>44201</v>
          </cell>
          <cell r="C35">
            <v>1</v>
          </cell>
          <cell r="D35">
            <v>5</v>
          </cell>
          <cell r="E35" t="str">
            <v>W</v>
          </cell>
          <cell r="F35">
            <v>2016</v>
          </cell>
          <cell r="G35">
            <v>7</v>
          </cell>
          <cell r="H35">
            <v>1</v>
          </cell>
          <cell r="I35">
            <v>43</v>
          </cell>
          <cell r="J35">
            <v>14860</v>
          </cell>
          <cell r="K35">
            <v>5760</v>
          </cell>
          <cell r="L35">
            <v>83570</v>
          </cell>
          <cell r="M35" t="str">
            <v>SHERWOOD ISLAND STATE PARK</v>
          </cell>
          <cell r="N35">
            <v>41.118333</v>
          </cell>
          <cell r="O35">
            <v>-73.336667000000006</v>
          </cell>
          <cell r="P35">
            <v>3743</v>
          </cell>
          <cell r="Q35">
            <v>85</v>
          </cell>
          <cell r="R35">
            <v>9.7000000000000003E-2</v>
          </cell>
          <cell r="S35">
            <v>8.6999999999999994E-2</v>
          </cell>
          <cell r="T35">
            <v>8.6999999999999994E-2</v>
          </cell>
          <cell r="U35">
            <v>8.1000000000000003E-2</v>
          </cell>
        </row>
        <row r="36">
          <cell r="A36">
            <v>90019003</v>
          </cell>
          <cell r="B36">
            <v>44201</v>
          </cell>
          <cell r="C36">
            <v>1</v>
          </cell>
          <cell r="D36">
            <v>0</v>
          </cell>
          <cell r="E36" t="str">
            <v>W</v>
          </cell>
          <cell r="F36">
            <v>2017</v>
          </cell>
          <cell r="G36">
            <v>7</v>
          </cell>
          <cell r="H36">
            <v>1</v>
          </cell>
          <cell r="I36">
            <v>43</v>
          </cell>
          <cell r="J36">
            <v>14860</v>
          </cell>
          <cell r="K36">
            <v>5760</v>
          </cell>
          <cell r="L36">
            <v>83570</v>
          </cell>
          <cell r="M36" t="str">
            <v>SHERWOOD ISLAND STATE PARK</v>
          </cell>
          <cell r="N36">
            <v>41.118333</v>
          </cell>
          <cell r="O36">
            <v>-73.336667000000006</v>
          </cell>
          <cell r="P36">
            <v>5011</v>
          </cell>
          <cell r="Q36">
            <v>96</v>
          </cell>
          <cell r="R36">
            <v>9.7000000000000003E-2</v>
          </cell>
          <cell r="S36">
            <v>0.09</v>
          </cell>
          <cell r="T36">
            <v>0.09</v>
          </cell>
          <cell r="U36">
            <v>8.1000000000000003E-2</v>
          </cell>
        </row>
        <row r="37">
          <cell r="A37">
            <v>90019003</v>
          </cell>
          <cell r="B37">
            <v>44201</v>
          </cell>
          <cell r="C37">
            <v>1</v>
          </cell>
          <cell r="D37">
            <v>0</v>
          </cell>
          <cell r="E37" t="str">
            <v>W</v>
          </cell>
          <cell r="F37">
            <v>2018</v>
          </cell>
          <cell r="G37">
            <v>7</v>
          </cell>
          <cell r="H37">
            <v>1</v>
          </cell>
          <cell r="I37">
            <v>43</v>
          </cell>
          <cell r="J37">
            <v>14860</v>
          </cell>
          <cell r="K37">
            <v>5760</v>
          </cell>
          <cell r="L37">
            <v>83570</v>
          </cell>
          <cell r="M37" t="str">
            <v>SHERWOOD ISLAND STATE PARK</v>
          </cell>
          <cell r="N37">
            <v>41.118333</v>
          </cell>
          <cell r="O37">
            <v>-73.336667000000006</v>
          </cell>
          <cell r="P37">
            <v>4852</v>
          </cell>
          <cell r="Q37">
            <v>93</v>
          </cell>
          <cell r="R37">
            <v>9.4E-2</v>
          </cell>
          <cell r="S37">
            <v>8.4000000000000005E-2</v>
          </cell>
          <cell r="T37">
            <v>8.4000000000000005E-2</v>
          </cell>
          <cell r="U37">
            <v>8.4000000000000005E-2</v>
          </cell>
        </row>
        <row r="38">
          <cell r="A38">
            <v>90070007</v>
          </cell>
          <cell r="B38">
            <v>44201</v>
          </cell>
          <cell r="C38">
            <v>1</v>
          </cell>
          <cell r="D38">
            <v>0</v>
          </cell>
          <cell r="E38" t="str">
            <v>W</v>
          </cell>
          <cell r="F38">
            <v>2010</v>
          </cell>
          <cell r="G38">
            <v>7</v>
          </cell>
          <cell r="H38">
            <v>1</v>
          </cell>
          <cell r="I38">
            <v>42</v>
          </cell>
          <cell r="J38">
            <v>25540</v>
          </cell>
          <cell r="K38">
            <v>3280</v>
          </cell>
          <cell r="L38">
            <v>47290</v>
          </cell>
          <cell r="M38" t="str">
            <v>CONN. VALLEY HOSP., SHEW HALL, EASTERN D</v>
          </cell>
          <cell r="N38">
            <v>41.552196000000002</v>
          </cell>
          <cell r="O38">
            <v>-72.630015</v>
          </cell>
          <cell r="P38">
            <v>4269</v>
          </cell>
          <cell r="Q38">
            <v>96</v>
          </cell>
          <cell r="R38">
            <v>8.5999999999999993E-2</v>
          </cell>
          <cell r="S38">
            <v>8.3000000000000004E-2</v>
          </cell>
          <cell r="T38">
            <v>8.1000000000000003E-2</v>
          </cell>
          <cell r="U38">
            <v>8.1000000000000003E-2</v>
          </cell>
        </row>
        <row r="39">
          <cell r="A39">
            <v>90070007</v>
          </cell>
          <cell r="B39">
            <v>44201</v>
          </cell>
          <cell r="C39">
            <v>1</v>
          </cell>
          <cell r="D39">
            <v>0</v>
          </cell>
          <cell r="E39" t="str">
            <v>W</v>
          </cell>
          <cell r="F39">
            <v>2011</v>
          </cell>
          <cell r="G39">
            <v>7</v>
          </cell>
          <cell r="H39">
            <v>1</v>
          </cell>
          <cell r="I39">
            <v>42</v>
          </cell>
          <cell r="J39">
            <v>25540</v>
          </cell>
          <cell r="K39">
            <v>3280</v>
          </cell>
          <cell r="L39">
            <v>47290</v>
          </cell>
          <cell r="M39" t="str">
            <v>CONN. VALLEY HOSP., SHEW HALL, EASTERN D</v>
          </cell>
          <cell r="N39">
            <v>41.552196000000002</v>
          </cell>
          <cell r="O39">
            <v>-72.630015</v>
          </cell>
          <cell r="P39">
            <v>4265</v>
          </cell>
          <cell r="Q39">
            <v>97</v>
          </cell>
          <cell r="R39">
            <v>0.09</v>
          </cell>
          <cell r="S39">
            <v>8.7999999999999995E-2</v>
          </cell>
          <cell r="T39">
            <v>8.6999999999999994E-2</v>
          </cell>
          <cell r="U39">
            <v>0.08</v>
          </cell>
        </row>
        <row r="40">
          <cell r="A40">
            <v>90070007</v>
          </cell>
          <cell r="B40">
            <v>44201</v>
          </cell>
          <cell r="C40">
            <v>1</v>
          </cell>
          <cell r="D40">
            <v>0</v>
          </cell>
          <cell r="E40" t="str">
            <v>W</v>
          </cell>
          <cell r="F40">
            <v>2012</v>
          </cell>
          <cell r="G40">
            <v>7</v>
          </cell>
          <cell r="H40">
            <v>1</v>
          </cell>
          <cell r="I40">
            <v>42</v>
          </cell>
          <cell r="J40">
            <v>25540</v>
          </cell>
          <cell r="K40">
            <v>3280</v>
          </cell>
          <cell r="L40">
            <v>47290</v>
          </cell>
          <cell r="M40" t="str">
            <v>CONN. VALLEY HOSP., SHEW HALL, EASTERN D</v>
          </cell>
          <cell r="N40">
            <v>41.552196000000002</v>
          </cell>
          <cell r="O40">
            <v>-72.630015</v>
          </cell>
          <cell r="P40">
            <v>4265</v>
          </cell>
          <cell r="Q40">
            <v>95</v>
          </cell>
          <cell r="R40">
            <v>9.8000000000000004E-2</v>
          </cell>
          <cell r="S40">
            <v>8.7999999999999995E-2</v>
          </cell>
          <cell r="T40">
            <v>8.5000000000000006E-2</v>
          </cell>
          <cell r="U40">
            <v>8.1000000000000003E-2</v>
          </cell>
        </row>
        <row r="41">
          <cell r="A41">
            <v>90070007</v>
          </cell>
          <cell r="B41">
            <v>44201</v>
          </cell>
          <cell r="C41">
            <v>1</v>
          </cell>
          <cell r="D41">
            <v>0</v>
          </cell>
          <cell r="E41" t="str">
            <v>W</v>
          </cell>
          <cell r="F41">
            <v>2013</v>
          </cell>
          <cell r="G41">
            <v>7</v>
          </cell>
          <cell r="H41">
            <v>1</v>
          </cell>
          <cell r="I41">
            <v>42</v>
          </cell>
          <cell r="J41">
            <v>25540</v>
          </cell>
          <cell r="K41">
            <v>3280</v>
          </cell>
          <cell r="L41">
            <v>47290</v>
          </cell>
          <cell r="M41" t="str">
            <v>CONN. VALLEY HOSP., SHEW HALL, EASTERN D</v>
          </cell>
          <cell r="N41">
            <v>41.552196000000002</v>
          </cell>
          <cell r="O41">
            <v>-72.630015</v>
          </cell>
          <cell r="P41">
            <v>4283</v>
          </cell>
          <cell r="Q41">
            <v>96</v>
          </cell>
          <cell r="R41">
            <v>9.7000000000000003E-2</v>
          </cell>
          <cell r="S41">
            <v>8.5999999999999993E-2</v>
          </cell>
          <cell r="T41">
            <v>8.5000000000000006E-2</v>
          </cell>
          <cell r="U41">
            <v>8.2000000000000003E-2</v>
          </cell>
        </row>
        <row r="42">
          <cell r="A42">
            <v>90070007</v>
          </cell>
          <cell r="B42">
            <v>44201</v>
          </cell>
          <cell r="C42">
            <v>1</v>
          </cell>
          <cell r="D42">
            <v>0</v>
          </cell>
          <cell r="E42" t="str">
            <v>W</v>
          </cell>
          <cell r="F42">
            <v>2014</v>
          </cell>
          <cell r="G42">
            <v>7</v>
          </cell>
          <cell r="H42">
            <v>1</v>
          </cell>
          <cell r="I42">
            <v>42</v>
          </cell>
          <cell r="J42">
            <v>25540</v>
          </cell>
          <cell r="K42">
            <v>3280</v>
          </cell>
          <cell r="L42">
            <v>47290</v>
          </cell>
          <cell r="M42" t="str">
            <v>CONN. VALLEY HOSP., SHEW HALL, EASTERN D</v>
          </cell>
          <cell r="N42">
            <v>41.552196000000002</v>
          </cell>
          <cell r="O42">
            <v>-72.630015</v>
          </cell>
          <cell r="P42">
            <v>4340</v>
          </cell>
          <cell r="Q42">
            <v>97</v>
          </cell>
          <cell r="R42">
            <v>8.5999999999999993E-2</v>
          </cell>
          <cell r="S42">
            <v>8.2000000000000003E-2</v>
          </cell>
          <cell r="T42">
            <v>8.2000000000000003E-2</v>
          </cell>
          <cell r="U42">
            <v>0.08</v>
          </cell>
        </row>
        <row r="43">
          <cell r="A43">
            <v>90070007</v>
          </cell>
          <cell r="B43">
            <v>44201</v>
          </cell>
          <cell r="C43">
            <v>1</v>
          </cell>
          <cell r="D43">
            <v>0</v>
          </cell>
          <cell r="E43" t="str">
            <v>W</v>
          </cell>
          <cell r="F43">
            <v>2015</v>
          </cell>
          <cell r="G43">
            <v>7</v>
          </cell>
          <cell r="H43">
            <v>1</v>
          </cell>
          <cell r="I43">
            <v>42</v>
          </cell>
          <cell r="J43">
            <v>25540</v>
          </cell>
          <cell r="K43">
            <v>3280</v>
          </cell>
          <cell r="L43">
            <v>47290</v>
          </cell>
          <cell r="M43" t="str">
            <v>CONN. VALLEY HOSP., SHEW HALL, EASTERN D</v>
          </cell>
          <cell r="N43">
            <v>41.552196000000002</v>
          </cell>
          <cell r="O43">
            <v>-72.630015</v>
          </cell>
          <cell r="P43">
            <v>4373</v>
          </cell>
          <cell r="Q43">
            <v>99</v>
          </cell>
          <cell r="R43">
            <v>8.4000000000000005E-2</v>
          </cell>
          <cell r="S43">
            <v>8.2000000000000003E-2</v>
          </cell>
          <cell r="T43">
            <v>7.9000000000000001E-2</v>
          </cell>
          <cell r="U43">
            <v>7.8E-2</v>
          </cell>
        </row>
        <row r="44">
          <cell r="A44">
            <v>90070007</v>
          </cell>
          <cell r="B44">
            <v>44201</v>
          </cell>
          <cell r="C44">
            <v>1</v>
          </cell>
          <cell r="D44">
            <v>0</v>
          </cell>
          <cell r="E44" t="str">
            <v>W</v>
          </cell>
          <cell r="F44">
            <v>2016</v>
          </cell>
          <cell r="G44">
            <v>7</v>
          </cell>
          <cell r="H44">
            <v>1</v>
          </cell>
          <cell r="I44">
            <v>42</v>
          </cell>
          <cell r="J44">
            <v>25540</v>
          </cell>
          <cell r="K44">
            <v>3280</v>
          </cell>
          <cell r="L44">
            <v>47290</v>
          </cell>
          <cell r="M44" t="str">
            <v>CONN. VALLEY HOSP., SHEW HALL, EASTERN D</v>
          </cell>
          <cell r="N44">
            <v>41.552196000000002</v>
          </cell>
          <cell r="O44">
            <v>-72.630015</v>
          </cell>
          <cell r="P44">
            <v>4168</v>
          </cell>
          <cell r="Q44">
            <v>93</v>
          </cell>
          <cell r="R44">
            <v>0.1</v>
          </cell>
          <cell r="S44">
            <v>9.0999999999999998E-2</v>
          </cell>
          <cell r="T44">
            <v>8.4000000000000005E-2</v>
          </cell>
          <cell r="U44">
            <v>0.08</v>
          </cell>
        </row>
        <row r="45">
          <cell r="A45">
            <v>90070007</v>
          </cell>
          <cell r="B45">
            <v>44201</v>
          </cell>
          <cell r="C45">
            <v>1</v>
          </cell>
          <cell r="D45">
            <v>0</v>
          </cell>
          <cell r="E45" t="str">
            <v>W</v>
          </cell>
          <cell r="F45">
            <v>2017</v>
          </cell>
          <cell r="G45">
            <v>7</v>
          </cell>
          <cell r="H45">
            <v>1</v>
          </cell>
          <cell r="I45">
            <v>42</v>
          </cell>
          <cell r="J45">
            <v>25540</v>
          </cell>
          <cell r="K45">
            <v>3280</v>
          </cell>
          <cell r="L45">
            <v>47290</v>
          </cell>
          <cell r="M45" t="str">
            <v>CONN. VALLEY HOSP., SHEW HALL, EASTERN D</v>
          </cell>
          <cell r="N45">
            <v>41.552196000000002</v>
          </cell>
          <cell r="O45">
            <v>-72.630015</v>
          </cell>
          <cell r="P45">
            <v>4986</v>
          </cell>
          <cell r="Q45">
            <v>94</v>
          </cell>
          <cell r="R45">
            <v>8.5999999999999993E-2</v>
          </cell>
          <cell r="S45">
            <v>8.5000000000000006E-2</v>
          </cell>
          <cell r="T45">
            <v>8.1000000000000003E-2</v>
          </cell>
          <cell r="U45">
            <v>7.9000000000000001E-2</v>
          </cell>
        </row>
        <row r="46">
          <cell r="A46">
            <v>90079007</v>
          </cell>
          <cell r="B46">
            <v>44201</v>
          </cell>
          <cell r="C46">
            <v>1</v>
          </cell>
          <cell r="D46">
            <v>0</v>
          </cell>
          <cell r="E46" t="str">
            <v>W</v>
          </cell>
          <cell r="F46">
            <v>2018</v>
          </cell>
          <cell r="G46">
            <v>7</v>
          </cell>
          <cell r="H46">
            <v>1</v>
          </cell>
          <cell r="I46">
            <v>42</v>
          </cell>
          <cell r="J46">
            <v>25540</v>
          </cell>
          <cell r="K46">
            <v>3280</v>
          </cell>
          <cell r="L46">
            <v>47290</v>
          </cell>
          <cell r="M46" t="str">
            <v>Connecticut Valley Hospital, Near Battel</v>
          </cell>
          <cell r="N46">
            <v>41.55</v>
          </cell>
          <cell r="O46">
            <v>-72.626000000000005</v>
          </cell>
          <cell r="P46">
            <v>4992</v>
          </cell>
          <cell r="Q46">
            <v>97</v>
          </cell>
          <cell r="R46">
            <v>7.8E-2</v>
          </cell>
          <cell r="S46">
            <v>7.6999999999999999E-2</v>
          </cell>
          <cell r="T46">
            <v>7.6999999999999999E-2</v>
          </cell>
          <cell r="U46">
            <v>7.6999999999999999E-2</v>
          </cell>
        </row>
        <row r="47">
          <cell r="A47">
            <v>90090027</v>
          </cell>
          <cell r="B47">
            <v>44201</v>
          </cell>
          <cell r="C47">
            <v>1</v>
          </cell>
          <cell r="D47">
            <v>0</v>
          </cell>
          <cell r="E47" t="str">
            <v>W</v>
          </cell>
          <cell r="F47">
            <v>2010</v>
          </cell>
          <cell r="G47">
            <v>7</v>
          </cell>
          <cell r="H47">
            <v>1</v>
          </cell>
          <cell r="I47">
            <v>42</v>
          </cell>
          <cell r="J47">
            <v>35300</v>
          </cell>
          <cell r="K47">
            <v>5480</v>
          </cell>
          <cell r="L47">
            <v>52000</v>
          </cell>
          <cell r="M47" t="str">
            <v>1JAMES STREET</v>
          </cell>
          <cell r="N47">
            <v>41.301400000000001</v>
          </cell>
          <cell r="O47">
            <v>-72.902871000000005</v>
          </cell>
          <cell r="P47">
            <v>8415</v>
          </cell>
          <cell r="Q47">
            <v>97</v>
          </cell>
          <cell r="R47">
            <v>7.5999999999999998E-2</v>
          </cell>
          <cell r="S47">
            <v>7.2999999999999995E-2</v>
          </cell>
          <cell r="T47">
            <v>7.0000000000000007E-2</v>
          </cell>
          <cell r="U47">
            <v>6.8000000000000005E-2</v>
          </cell>
        </row>
        <row r="48">
          <cell r="A48">
            <v>90090027</v>
          </cell>
          <cell r="B48">
            <v>44201</v>
          </cell>
          <cell r="C48">
            <v>1</v>
          </cell>
          <cell r="D48">
            <v>0</v>
          </cell>
          <cell r="E48" t="str">
            <v>W</v>
          </cell>
          <cell r="F48">
            <v>2011</v>
          </cell>
          <cell r="G48">
            <v>7</v>
          </cell>
          <cell r="H48">
            <v>1</v>
          </cell>
          <cell r="I48">
            <v>42</v>
          </cell>
          <cell r="J48">
            <v>35300</v>
          </cell>
          <cell r="K48">
            <v>5480</v>
          </cell>
          <cell r="L48">
            <v>52000</v>
          </cell>
          <cell r="M48" t="str">
            <v>1JAMES STREET</v>
          </cell>
          <cell r="N48">
            <v>41.301400000000001</v>
          </cell>
          <cell r="O48">
            <v>-72.902871000000005</v>
          </cell>
          <cell r="P48">
            <v>8300</v>
          </cell>
          <cell r="Q48">
            <v>95</v>
          </cell>
          <cell r="R48">
            <v>9.8000000000000004E-2</v>
          </cell>
          <cell r="S48">
            <v>8.5000000000000006E-2</v>
          </cell>
          <cell r="T48">
            <v>8.3000000000000004E-2</v>
          </cell>
          <cell r="U48">
            <v>0.08</v>
          </cell>
        </row>
        <row r="49">
          <cell r="A49">
            <v>90090027</v>
          </cell>
          <cell r="B49">
            <v>44201</v>
          </cell>
          <cell r="C49">
            <v>1</v>
          </cell>
          <cell r="D49">
            <v>0</v>
          </cell>
          <cell r="E49" t="str">
            <v>W</v>
          </cell>
          <cell r="F49">
            <v>2012</v>
          </cell>
          <cell r="G49">
            <v>7</v>
          </cell>
          <cell r="H49">
            <v>1</v>
          </cell>
          <cell r="I49">
            <v>42</v>
          </cell>
          <cell r="J49">
            <v>35300</v>
          </cell>
          <cell r="K49">
            <v>5480</v>
          </cell>
          <cell r="L49">
            <v>52000</v>
          </cell>
          <cell r="M49" t="str">
            <v>1JAMES STREET</v>
          </cell>
          <cell r="N49">
            <v>41.301400000000001</v>
          </cell>
          <cell r="O49">
            <v>-72.902871000000005</v>
          </cell>
          <cell r="P49">
            <v>8512</v>
          </cell>
          <cell r="Q49">
            <v>98</v>
          </cell>
          <cell r="R49">
            <v>9.6000000000000002E-2</v>
          </cell>
          <cell r="S49">
            <v>0.09</v>
          </cell>
          <cell r="T49">
            <v>8.8999999999999996E-2</v>
          </cell>
          <cell r="U49">
            <v>8.1000000000000003E-2</v>
          </cell>
        </row>
        <row r="50">
          <cell r="A50">
            <v>90090027</v>
          </cell>
          <cell r="B50">
            <v>44201</v>
          </cell>
          <cell r="C50">
            <v>1</v>
          </cell>
          <cell r="D50">
            <v>0</v>
          </cell>
          <cell r="E50" t="str">
            <v>W</v>
          </cell>
          <cell r="F50">
            <v>2013</v>
          </cell>
          <cell r="G50">
            <v>7</v>
          </cell>
          <cell r="H50">
            <v>1</v>
          </cell>
          <cell r="I50">
            <v>42</v>
          </cell>
          <cell r="J50">
            <v>35300</v>
          </cell>
          <cell r="K50">
            <v>5480</v>
          </cell>
          <cell r="L50">
            <v>52000</v>
          </cell>
          <cell r="M50" t="str">
            <v>1JAMES STREET</v>
          </cell>
          <cell r="N50">
            <v>41.301400000000001</v>
          </cell>
          <cell r="O50">
            <v>-72.902871000000005</v>
          </cell>
          <cell r="P50">
            <v>8555</v>
          </cell>
          <cell r="Q50">
            <v>95</v>
          </cell>
          <cell r="R50">
            <v>8.4000000000000005E-2</v>
          </cell>
          <cell r="S50">
            <v>7.6999999999999999E-2</v>
          </cell>
          <cell r="T50">
            <v>7.6999999999999999E-2</v>
          </cell>
          <cell r="U50">
            <v>7.4999999999999997E-2</v>
          </cell>
        </row>
        <row r="51">
          <cell r="A51">
            <v>90090027</v>
          </cell>
          <cell r="B51">
            <v>44201</v>
          </cell>
          <cell r="C51">
            <v>1</v>
          </cell>
          <cell r="D51">
            <v>0</v>
          </cell>
          <cell r="E51" t="str">
            <v>W</v>
          </cell>
          <cell r="F51">
            <v>2014</v>
          </cell>
          <cell r="G51">
            <v>7</v>
          </cell>
          <cell r="H51">
            <v>1</v>
          </cell>
          <cell r="I51">
            <v>42</v>
          </cell>
          <cell r="J51">
            <v>35300</v>
          </cell>
          <cell r="K51">
            <v>5480</v>
          </cell>
          <cell r="L51">
            <v>52000</v>
          </cell>
          <cell r="M51" t="str">
            <v>1JAMES STREET</v>
          </cell>
          <cell r="N51">
            <v>41.301400000000001</v>
          </cell>
          <cell r="O51">
            <v>-72.902871000000005</v>
          </cell>
          <cell r="P51">
            <v>8513</v>
          </cell>
          <cell r="Q51">
            <v>93</v>
          </cell>
          <cell r="R51">
            <v>7.8E-2</v>
          </cell>
          <cell r="S51">
            <v>7.5999999999999998E-2</v>
          </cell>
          <cell r="T51">
            <v>7.4999999999999997E-2</v>
          </cell>
          <cell r="U51">
            <v>7.1999999999999995E-2</v>
          </cell>
        </row>
        <row r="52">
          <cell r="A52">
            <v>90090027</v>
          </cell>
          <cell r="B52">
            <v>44201</v>
          </cell>
          <cell r="C52">
            <v>1</v>
          </cell>
          <cell r="D52">
            <v>0</v>
          </cell>
          <cell r="E52" t="str">
            <v>W</v>
          </cell>
          <cell r="F52">
            <v>2015</v>
          </cell>
          <cell r="G52">
            <v>7</v>
          </cell>
          <cell r="H52">
            <v>1</v>
          </cell>
          <cell r="I52">
            <v>42</v>
          </cell>
          <cell r="J52">
            <v>35300</v>
          </cell>
          <cell r="K52">
            <v>5480</v>
          </cell>
          <cell r="L52">
            <v>52000</v>
          </cell>
          <cell r="M52" t="str">
            <v>1JAMES STREET</v>
          </cell>
          <cell r="N52">
            <v>41.301400000000001</v>
          </cell>
          <cell r="O52">
            <v>-72.902871000000005</v>
          </cell>
          <cell r="P52">
            <v>8517</v>
          </cell>
          <cell r="Q52">
            <v>93</v>
          </cell>
          <cell r="R52">
            <v>9.2999999999999999E-2</v>
          </cell>
          <cell r="S52">
            <v>8.7999999999999995E-2</v>
          </cell>
          <cell r="T52">
            <v>8.4000000000000005E-2</v>
          </cell>
          <cell r="U52">
            <v>8.1000000000000003E-2</v>
          </cell>
        </row>
        <row r="53">
          <cell r="A53">
            <v>90090027</v>
          </cell>
          <cell r="B53">
            <v>44201</v>
          </cell>
          <cell r="C53">
            <v>1</v>
          </cell>
          <cell r="D53">
            <v>0</v>
          </cell>
          <cell r="E53" t="str">
            <v>W</v>
          </cell>
          <cell r="F53">
            <v>2016</v>
          </cell>
          <cell r="G53">
            <v>7</v>
          </cell>
          <cell r="H53">
            <v>1</v>
          </cell>
          <cell r="I53">
            <v>42</v>
          </cell>
          <cell r="J53">
            <v>35300</v>
          </cell>
          <cell r="K53">
            <v>5480</v>
          </cell>
          <cell r="L53">
            <v>52000</v>
          </cell>
          <cell r="M53" t="str">
            <v>1JAMES STREET</v>
          </cell>
          <cell r="N53">
            <v>41.301400000000001</v>
          </cell>
          <cell r="O53">
            <v>-72.902871000000005</v>
          </cell>
          <cell r="P53">
            <v>8649</v>
          </cell>
          <cell r="Q53">
            <v>97</v>
          </cell>
          <cell r="R53">
            <v>9.0999999999999998E-2</v>
          </cell>
          <cell r="S53">
            <v>8.4000000000000005E-2</v>
          </cell>
          <cell r="T53">
            <v>0.08</v>
          </cell>
          <cell r="U53">
            <v>7.4999999999999997E-2</v>
          </cell>
        </row>
        <row r="54">
          <cell r="A54">
            <v>90090027</v>
          </cell>
          <cell r="B54">
            <v>44201</v>
          </cell>
          <cell r="C54">
            <v>1</v>
          </cell>
          <cell r="D54">
            <v>0</v>
          </cell>
          <cell r="E54" t="str">
            <v>W</v>
          </cell>
          <cell r="F54">
            <v>2017</v>
          </cell>
          <cell r="G54">
            <v>7</v>
          </cell>
          <cell r="H54">
            <v>1</v>
          </cell>
          <cell r="I54">
            <v>42</v>
          </cell>
          <cell r="J54">
            <v>35300</v>
          </cell>
          <cell r="K54">
            <v>5480</v>
          </cell>
          <cell r="L54">
            <v>52000</v>
          </cell>
          <cell r="M54" t="str">
            <v>1JAMES STREET</v>
          </cell>
          <cell r="N54">
            <v>41.301400000000001</v>
          </cell>
          <cell r="O54">
            <v>-72.902871000000005</v>
          </cell>
          <cell r="P54">
            <v>8509</v>
          </cell>
          <cell r="Q54">
            <v>96</v>
          </cell>
          <cell r="R54">
            <v>8.8999999999999996E-2</v>
          </cell>
          <cell r="S54">
            <v>8.5000000000000006E-2</v>
          </cell>
          <cell r="T54">
            <v>7.9000000000000001E-2</v>
          </cell>
          <cell r="U54">
            <v>7.4999999999999997E-2</v>
          </cell>
        </row>
        <row r="55">
          <cell r="A55">
            <v>90090027</v>
          </cell>
          <cell r="B55">
            <v>44201</v>
          </cell>
          <cell r="C55">
            <v>1</v>
          </cell>
          <cell r="D55">
            <v>0</v>
          </cell>
          <cell r="E55" t="str">
            <v>W</v>
          </cell>
          <cell r="F55">
            <v>2018</v>
          </cell>
          <cell r="G55">
            <v>7</v>
          </cell>
          <cell r="H55">
            <v>1</v>
          </cell>
          <cell r="I55">
            <v>42</v>
          </cell>
          <cell r="J55">
            <v>35300</v>
          </cell>
          <cell r="K55">
            <v>5480</v>
          </cell>
          <cell r="L55">
            <v>52000</v>
          </cell>
          <cell r="M55" t="str">
            <v>1JAMES STREET</v>
          </cell>
          <cell r="N55">
            <v>41.301400000000001</v>
          </cell>
          <cell r="O55">
            <v>-72.902871000000005</v>
          </cell>
          <cell r="P55">
            <v>8572</v>
          </cell>
          <cell r="Q55">
            <v>97</v>
          </cell>
          <cell r="R55">
            <v>8.7999999999999995E-2</v>
          </cell>
          <cell r="S55">
            <v>8.5000000000000006E-2</v>
          </cell>
          <cell r="T55">
            <v>8.2000000000000003E-2</v>
          </cell>
          <cell r="U55">
            <v>7.1999999999999995E-2</v>
          </cell>
        </row>
        <row r="56">
          <cell r="A56">
            <v>90093002</v>
          </cell>
          <cell r="B56">
            <v>44201</v>
          </cell>
          <cell r="C56">
            <v>1</v>
          </cell>
          <cell r="D56">
            <v>0</v>
          </cell>
          <cell r="E56" t="str">
            <v>W</v>
          </cell>
          <cell r="F56">
            <v>2010</v>
          </cell>
          <cell r="G56">
            <v>7</v>
          </cell>
          <cell r="H56">
            <v>1</v>
          </cell>
          <cell r="I56">
            <v>42</v>
          </cell>
          <cell r="J56">
            <v>35300</v>
          </cell>
          <cell r="K56">
            <v>0</v>
          </cell>
          <cell r="L56">
            <v>44560</v>
          </cell>
          <cell r="M56" t="str">
            <v>HAMMONASSET STATE PARK</v>
          </cell>
          <cell r="N56">
            <v>41.260832999999998</v>
          </cell>
          <cell r="O56">
            <v>-72.55</v>
          </cell>
          <cell r="P56">
            <v>4301</v>
          </cell>
          <cell r="Q56">
            <v>96</v>
          </cell>
          <cell r="R56">
            <v>8.2000000000000003E-2</v>
          </cell>
          <cell r="S56">
            <v>8.1000000000000003E-2</v>
          </cell>
          <cell r="T56">
            <v>0.08</v>
          </cell>
          <cell r="U56">
            <v>7.9000000000000001E-2</v>
          </cell>
        </row>
        <row r="57">
          <cell r="A57">
            <v>90093002</v>
          </cell>
          <cell r="B57">
            <v>44201</v>
          </cell>
          <cell r="C57">
            <v>1</v>
          </cell>
          <cell r="D57">
            <v>0</v>
          </cell>
          <cell r="E57" t="str">
            <v>W</v>
          </cell>
          <cell r="F57">
            <v>2011</v>
          </cell>
          <cell r="G57">
            <v>7</v>
          </cell>
          <cell r="H57">
            <v>1</v>
          </cell>
          <cell r="I57">
            <v>42</v>
          </cell>
          <cell r="J57">
            <v>35300</v>
          </cell>
          <cell r="K57">
            <v>0</v>
          </cell>
          <cell r="L57">
            <v>44560</v>
          </cell>
          <cell r="M57" t="str">
            <v>HAMMONASSET STATE PARK</v>
          </cell>
          <cell r="N57">
            <v>41.260832999999998</v>
          </cell>
          <cell r="O57">
            <v>-72.55</v>
          </cell>
          <cell r="P57">
            <v>4169</v>
          </cell>
          <cell r="Q57">
            <v>92</v>
          </cell>
          <cell r="R57">
            <v>0.10299999999999999</v>
          </cell>
          <cell r="S57">
            <v>9.7000000000000003E-2</v>
          </cell>
          <cell r="T57">
            <v>9.7000000000000003E-2</v>
          </cell>
          <cell r="U57">
            <v>9.1999999999999998E-2</v>
          </cell>
        </row>
        <row r="58">
          <cell r="A58">
            <v>90093002</v>
          </cell>
          <cell r="B58">
            <v>44201</v>
          </cell>
          <cell r="C58">
            <v>1</v>
          </cell>
          <cell r="D58">
            <v>0</v>
          </cell>
          <cell r="E58" t="str">
            <v>W</v>
          </cell>
          <cell r="F58">
            <v>2012</v>
          </cell>
          <cell r="G58">
            <v>7</v>
          </cell>
          <cell r="H58">
            <v>1</v>
          </cell>
          <cell r="I58">
            <v>42</v>
          </cell>
          <cell r="J58">
            <v>35300</v>
          </cell>
          <cell r="K58">
            <v>0</v>
          </cell>
          <cell r="L58">
            <v>44560</v>
          </cell>
          <cell r="M58" t="str">
            <v>HAMMONASSET STATE PARK</v>
          </cell>
          <cell r="N58">
            <v>41.260832999999998</v>
          </cell>
          <cell r="O58">
            <v>-72.55</v>
          </cell>
          <cell r="P58">
            <v>2889</v>
          </cell>
          <cell r="Q58">
            <v>63</v>
          </cell>
          <cell r="R58">
            <v>9.9000000000000005E-2</v>
          </cell>
          <cell r="S58">
            <v>9.2999999999999999E-2</v>
          </cell>
          <cell r="T58">
            <v>0.09</v>
          </cell>
          <cell r="U58">
            <v>8.6999999999999994E-2</v>
          </cell>
        </row>
        <row r="59">
          <cell r="A59">
            <v>90099002</v>
          </cell>
          <cell r="B59">
            <v>44201</v>
          </cell>
          <cell r="C59">
            <v>1</v>
          </cell>
          <cell r="D59">
            <v>0</v>
          </cell>
          <cell r="E59" t="str">
            <v>W</v>
          </cell>
          <cell r="F59">
            <v>2012</v>
          </cell>
          <cell r="G59">
            <v>7</v>
          </cell>
          <cell r="H59">
            <v>1</v>
          </cell>
          <cell r="I59">
            <v>42</v>
          </cell>
          <cell r="J59">
            <v>35300</v>
          </cell>
          <cell r="K59">
            <v>0</v>
          </cell>
          <cell r="L59">
            <v>44560</v>
          </cell>
          <cell r="M59" t="str">
            <v>Meigs Point, Hammonasset State Park</v>
          </cell>
          <cell r="N59">
            <v>41.256788</v>
          </cell>
          <cell r="O59">
            <v>-72.553269999999998</v>
          </cell>
          <cell r="P59">
            <v>729</v>
          </cell>
          <cell r="Q59">
            <v>16</v>
          </cell>
          <cell r="R59">
            <v>0.1</v>
          </cell>
          <cell r="S59">
            <v>6.8000000000000005E-2</v>
          </cell>
          <cell r="T59">
            <v>6.7000000000000004E-2</v>
          </cell>
          <cell r="U59">
            <v>6.2E-2</v>
          </cell>
        </row>
        <row r="60">
          <cell r="A60">
            <v>90099002</v>
          </cell>
          <cell r="B60">
            <v>44201</v>
          </cell>
          <cell r="C60">
            <v>1</v>
          </cell>
          <cell r="D60">
            <v>0</v>
          </cell>
          <cell r="E60" t="str">
            <v>W</v>
          </cell>
          <cell r="F60">
            <v>2013</v>
          </cell>
          <cell r="G60">
            <v>7</v>
          </cell>
          <cell r="H60">
            <v>1</v>
          </cell>
          <cell r="I60">
            <v>42</v>
          </cell>
          <cell r="J60">
            <v>35300</v>
          </cell>
          <cell r="K60">
            <v>0</v>
          </cell>
          <cell r="L60">
            <v>44560</v>
          </cell>
          <cell r="M60" t="str">
            <v>Meigs Point, Hammonasset State Park</v>
          </cell>
          <cell r="N60">
            <v>41.256788</v>
          </cell>
          <cell r="O60">
            <v>-72.553269999999998</v>
          </cell>
          <cell r="P60">
            <v>4288</v>
          </cell>
          <cell r="Q60">
            <v>96</v>
          </cell>
          <cell r="R60">
            <v>8.8999999999999996E-2</v>
          </cell>
          <cell r="S60">
            <v>8.8999999999999996E-2</v>
          </cell>
          <cell r="T60">
            <v>8.7999999999999995E-2</v>
          </cell>
          <cell r="U60">
            <v>8.5000000000000006E-2</v>
          </cell>
        </row>
        <row r="61">
          <cell r="A61">
            <v>90099002</v>
          </cell>
          <cell r="B61">
            <v>44201</v>
          </cell>
          <cell r="C61">
            <v>1</v>
          </cell>
          <cell r="D61">
            <v>0</v>
          </cell>
          <cell r="E61" t="str">
            <v>W</v>
          </cell>
          <cell r="F61">
            <v>2014</v>
          </cell>
          <cell r="G61">
            <v>7</v>
          </cell>
          <cell r="H61">
            <v>1</v>
          </cell>
          <cell r="I61">
            <v>42</v>
          </cell>
          <cell r="J61">
            <v>35300</v>
          </cell>
          <cell r="K61">
            <v>0</v>
          </cell>
          <cell r="L61">
            <v>44560</v>
          </cell>
          <cell r="M61" t="str">
            <v>Meigs Point, Hammonasset State Park</v>
          </cell>
          <cell r="N61">
            <v>41.256788</v>
          </cell>
          <cell r="O61">
            <v>-72.553269999999998</v>
          </cell>
          <cell r="P61">
            <v>4359</v>
          </cell>
          <cell r="Q61">
            <v>98</v>
          </cell>
          <cell r="R61">
            <v>7.3999999999999996E-2</v>
          </cell>
          <cell r="S61">
            <v>7.0999999999999994E-2</v>
          </cell>
          <cell r="T61">
            <v>7.0000000000000007E-2</v>
          </cell>
          <cell r="U61">
            <v>6.9000000000000006E-2</v>
          </cell>
        </row>
        <row r="62">
          <cell r="A62">
            <v>90099002</v>
          </cell>
          <cell r="B62">
            <v>44201</v>
          </cell>
          <cell r="C62">
            <v>1</v>
          </cell>
          <cell r="D62">
            <v>0</v>
          </cell>
          <cell r="E62" t="str">
            <v>W</v>
          </cell>
          <cell r="F62">
            <v>2015</v>
          </cell>
          <cell r="G62">
            <v>7</v>
          </cell>
          <cell r="H62">
            <v>1</v>
          </cell>
          <cell r="I62">
            <v>42</v>
          </cell>
          <cell r="J62">
            <v>35300</v>
          </cell>
          <cell r="K62">
            <v>0</v>
          </cell>
          <cell r="L62">
            <v>44560</v>
          </cell>
          <cell r="M62" t="str">
            <v>Meigs Point, Hammonasset State Park</v>
          </cell>
          <cell r="N62">
            <v>41.256788</v>
          </cell>
          <cell r="O62">
            <v>-72.553269999999998</v>
          </cell>
          <cell r="P62">
            <v>4301</v>
          </cell>
          <cell r="Q62">
            <v>96</v>
          </cell>
          <cell r="R62">
            <v>9.0999999999999998E-2</v>
          </cell>
          <cell r="S62">
            <v>8.6999999999999994E-2</v>
          </cell>
          <cell r="T62">
            <v>8.4000000000000005E-2</v>
          </cell>
          <cell r="U62">
            <v>8.1000000000000003E-2</v>
          </cell>
        </row>
        <row r="63">
          <cell r="A63">
            <v>90099002</v>
          </cell>
          <cell r="B63">
            <v>44201</v>
          </cell>
          <cell r="C63">
            <v>1</v>
          </cell>
          <cell r="D63">
            <v>0</v>
          </cell>
          <cell r="E63" t="str">
            <v>W</v>
          </cell>
          <cell r="F63">
            <v>2016</v>
          </cell>
          <cell r="G63">
            <v>7</v>
          </cell>
          <cell r="H63">
            <v>1</v>
          </cell>
          <cell r="I63">
            <v>42</v>
          </cell>
          <cell r="J63">
            <v>35300</v>
          </cell>
          <cell r="K63">
            <v>0</v>
          </cell>
          <cell r="L63">
            <v>44560</v>
          </cell>
          <cell r="M63" t="str">
            <v>Meigs Point, Hammonasset State Park</v>
          </cell>
          <cell r="N63">
            <v>41.256788</v>
          </cell>
          <cell r="O63">
            <v>-72.553269999999998</v>
          </cell>
          <cell r="P63">
            <v>4173</v>
          </cell>
          <cell r="Q63">
            <v>92</v>
          </cell>
          <cell r="R63">
            <v>8.8999999999999996E-2</v>
          </cell>
          <cell r="S63">
            <v>8.5999999999999993E-2</v>
          </cell>
          <cell r="T63">
            <v>8.2000000000000003E-2</v>
          </cell>
          <cell r="U63">
            <v>0.08</v>
          </cell>
        </row>
        <row r="64">
          <cell r="A64">
            <v>90099002</v>
          </cell>
          <cell r="B64">
            <v>44201</v>
          </cell>
          <cell r="C64">
            <v>1</v>
          </cell>
          <cell r="D64">
            <v>0</v>
          </cell>
          <cell r="E64" t="str">
            <v>W</v>
          </cell>
          <cell r="F64">
            <v>2017</v>
          </cell>
          <cell r="G64">
            <v>7</v>
          </cell>
          <cell r="H64">
            <v>1</v>
          </cell>
          <cell r="I64">
            <v>42</v>
          </cell>
          <cell r="J64">
            <v>35300</v>
          </cell>
          <cell r="K64">
            <v>0</v>
          </cell>
          <cell r="L64">
            <v>44560</v>
          </cell>
          <cell r="M64" t="str">
            <v>Meigs Point, Hammonasset State Park</v>
          </cell>
          <cell r="N64">
            <v>41.256788</v>
          </cell>
          <cell r="O64">
            <v>-72.553269999999998</v>
          </cell>
          <cell r="P64">
            <v>4719</v>
          </cell>
          <cell r="Q64">
            <v>89</v>
          </cell>
          <cell r="R64">
            <v>9.7000000000000003E-2</v>
          </cell>
          <cell r="S64">
            <v>9.5000000000000001E-2</v>
          </cell>
          <cell r="T64">
            <v>0.09</v>
          </cell>
          <cell r="U64">
            <v>8.5999999999999993E-2</v>
          </cell>
        </row>
        <row r="65">
          <cell r="A65">
            <v>90099002</v>
          </cell>
          <cell r="B65">
            <v>44201</v>
          </cell>
          <cell r="C65">
            <v>1</v>
          </cell>
          <cell r="D65">
            <v>0</v>
          </cell>
          <cell r="E65" t="str">
            <v>W</v>
          </cell>
          <cell r="F65">
            <v>2018</v>
          </cell>
          <cell r="G65">
            <v>7</v>
          </cell>
          <cell r="H65">
            <v>1</v>
          </cell>
          <cell r="I65">
            <v>42</v>
          </cell>
          <cell r="J65">
            <v>35300</v>
          </cell>
          <cell r="K65">
            <v>0</v>
          </cell>
          <cell r="L65">
            <v>44560</v>
          </cell>
          <cell r="M65" t="str">
            <v>Meigs Point, Hammonasset State Park</v>
          </cell>
          <cell r="N65">
            <v>41.256788</v>
          </cell>
          <cell r="O65">
            <v>-72.553269999999998</v>
          </cell>
          <cell r="P65">
            <v>5028</v>
          </cell>
          <cell r="Q65">
            <v>97</v>
          </cell>
          <cell r="R65">
            <v>8.6999999999999994E-2</v>
          </cell>
          <cell r="S65">
            <v>8.5999999999999993E-2</v>
          </cell>
          <cell r="T65">
            <v>0.08</v>
          </cell>
          <cell r="U65">
            <v>7.6999999999999999E-2</v>
          </cell>
        </row>
        <row r="66">
          <cell r="A66">
            <v>100010002</v>
          </cell>
          <cell r="B66">
            <v>44201</v>
          </cell>
          <cell r="C66">
            <v>1</v>
          </cell>
          <cell r="D66">
            <v>0</v>
          </cell>
          <cell r="E66" t="str">
            <v>W</v>
          </cell>
          <cell r="F66">
            <v>2010</v>
          </cell>
          <cell r="G66">
            <v>7</v>
          </cell>
          <cell r="H66">
            <v>3</v>
          </cell>
          <cell r="I66">
            <v>46</v>
          </cell>
          <cell r="J66">
            <v>20100</v>
          </cell>
          <cell r="K66">
            <v>0</v>
          </cell>
          <cell r="L66">
            <v>0</v>
          </cell>
          <cell r="M66" t="str">
            <v>STATE ROAD 384, KILLENS POND RD</v>
          </cell>
          <cell r="N66">
            <v>38.986671999999999</v>
          </cell>
          <cell r="O66">
            <v>-75.556799999999996</v>
          </cell>
          <cell r="P66">
            <v>6564</v>
          </cell>
          <cell r="Q66">
            <v>100</v>
          </cell>
          <cell r="R66">
            <v>9.1999999999999998E-2</v>
          </cell>
          <cell r="S66">
            <v>8.8999999999999996E-2</v>
          </cell>
          <cell r="T66">
            <v>8.6999999999999994E-2</v>
          </cell>
          <cell r="U66">
            <v>7.6999999999999999E-2</v>
          </cell>
        </row>
        <row r="67">
          <cell r="A67">
            <v>100010002</v>
          </cell>
          <cell r="B67">
            <v>44201</v>
          </cell>
          <cell r="C67">
            <v>1</v>
          </cell>
          <cell r="D67">
            <v>0</v>
          </cell>
          <cell r="E67" t="str">
            <v>W</v>
          </cell>
          <cell r="F67">
            <v>2011</v>
          </cell>
          <cell r="G67">
            <v>7</v>
          </cell>
          <cell r="H67">
            <v>3</v>
          </cell>
          <cell r="I67">
            <v>46</v>
          </cell>
          <cell r="J67">
            <v>20100</v>
          </cell>
          <cell r="K67">
            <v>0</v>
          </cell>
          <cell r="L67">
            <v>0</v>
          </cell>
          <cell r="M67" t="str">
            <v>STATE ROAD 384, KILLENS POND RD</v>
          </cell>
          <cell r="N67">
            <v>38.986671999999999</v>
          </cell>
          <cell r="O67">
            <v>-75.556799999999996</v>
          </cell>
          <cell r="P67">
            <v>8755</v>
          </cell>
          <cell r="Q67">
            <v>100</v>
          </cell>
          <cell r="R67">
            <v>9.4E-2</v>
          </cell>
          <cell r="S67">
            <v>8.7999999999999995E-2</v>
          </cell>
          <cell r="T67">
            <v>7.5999999999999998E-2</v>
          </cell>
          <cell r="U67">
            <v>7.1999999999999995E-2</v>
          </cell>
        </row>
        <row r="68">
          <cell r="A68">
            <v>100010002</v>
          </cell>
          <cell r="B68">
            <v>44201</v>
          </cell>
          <cell r="C68">
            <v>1</v>
          </cell>
          <cell r="D68">
            <v>0</v>
          </cell>
          <cell r="E68" t="str">
            <v>W</v>
          </cell>
          <cell r="F68">
            <v>2012</v>
          </cell>
          <cell r="G68">
            <v>7</v>
          </cell>
          <cell r="H68">
            <v>3</v>
          </cell>
          <cell r="I68">
            <v>46</v>
          </cell>
          <cell r="J68">
            <v>20100</v>
          </cell>
          <cell r="K68">
            <v>0</v>
          </cell>
          <cell r="L68">
            <v>0</v>
          </cell>
          <cell r="M68" t="str">
            <v>STATE ROAD 384, KILLENS POND RD</v>
          </cell>
          <cell r="N68">
            <v>38.986671999999999</v>
          </cell>
          <cell r="O68">
            <v>-75.556799999999996</v>
          </cell>
          <cell r="P68">
            <v>7881</v>
          </cell>
          <cell r="Q68">
            <v>99</v>
          </cell>
          <cell r="R68">
            <v>9.8000000000000004E-2</v>
          </cell>
          <cell r="S68">
            <v>8.8999999999999996E-2</v>
          </cell>
          <cell r="T68">
            <v>8.7999999999999995E-2</v>
          </cell>
          <cell r="U68">
            <v>8.6999999999999994E-2</v>
          </cell>
        </row>
        <row r="69">
          <cell r="A69">
            <v>100010002</v>
          </cell>
          <cell r="B69">
            <v>44201</v>
          </cell>
          <cell r="C69">
            <v>1</v>
          </cell>
          <cell r="D69">
            <v>0</v>
          </cell>
          <cell r="E69" t="str">
            <v>W</v>
          </cell>
          <cell r="F69">
            <v>2013</v>
          </cell>
          <cell r="G69">
            <v>7</v>
          </cell>
          <cell r="H69">
            <v>3</v>
          </cell>
          <cell r="I69">
            <v>46</v>
          </cell>
          <cell r="J69">
            <v>20100</v>
          </cell>
          <cell r="K69">
            <v>0</v>
          </cell>
          <cell r="L69">
            <v>0</v>
          </cell>
          <cell r="M69" t="str">
            <v>STATE ROAD 384, KILLENS POND RD</v>
          </cell>
          <cell r="N69">
            <v>38.986671999999999</v>
          </cell>
          <cell r="O69">
            <v>-75.556799999999996</v>
          </cell>
          <cell r="P69">
            <v>8326</v>
          </cell>
          <cell r="Q69">
            <v>95</v>
          </cell>
          <cell r="R69">
            <v>7.0000000000000007E-2</v>
          </cell>
          <cell r="S69">
            <v>7.0000000000000007E-2</v>
          </cell>
          <cell r="T69">
            <v>6.4000000000000001E-2</v>
          </cell>
          <cell r="U69">
            <v>6.4000000000000001E-2</v>
          </cell>
        </row>
        <row r="70">
          <cell r="A70">
            <v>100010002</v>
          </cell>
          <cell r="B70">
            <v>44201</v>
          </cell>
          <cell r="C70">
            <v>1</v>
          </cell>
          <cell r="D70">
            <v>0</v>
          </cell>
          <cell r="E70" t="str">
            <v>W</v>
          </cell>
          <cell r="F70">
            <v>2014</v>
          </cell>
          <cell r="G70">
            <v>7</v>
          </cell>
          <cell r="H70">
            <v>3</v>
          </cell>
          <cell r="I70">
            <v>46</v>
          </cell>
          <cell r="J70">
            <v>20100</v>
          </cell>
          <cell r="K70">
            <v>0</v>
          </cell>
          <cell r="L70">
            <v>0</v>
          </cell>
          <cell r="M70" t="str">
            <v>STATE ROAD 384, KILLENS POND RD</v>
          </cell>
          <cell r="N70">
            <v>38.986671999999999</v>
          </cell>
          <cell r="O70">
            <v>-75.556799999999996</v>
          </cell>
          <cell r="P70">
            <v>8602</v>
          </cell>
          <cell r="Q70">
            <v>99</v>
          </cell>
          <cell r="R70">
            <v>7.2999999999999995E-2</v>
          </cell>
          <cell r="S70">
            <v>6.9000000000000006E-2</v>
          </cell>
          <cell r="T70">
            <v>6.6000000000000003E-2</v>
          </cell>
          <cell r="U70">
            <v>6.6000000000000003E-2</v>
          </cell>
        </row>
        <row r="71">
          <cell r="A71">
            <v>100010002</v>
          </cell>
          <cell r="B71">
            <v>44201</v>
          </cell>
          <cell r="C71">
            <v>1</v>
          </cell>
          <cell r="D71">
            <v>0</v>
          </cell>
          <cell r="E71" t="str">
            <v>W</v>
          </cell>
          <cell r="F71">
            <v>2015</v>
          </cell>
          <cell r="G71">
            <v>7</v>
          </cell>
          <cell r="H71">
            <v>3</v>
          </cell>
          <cell r="I71">
            <v>46</v>
          </cell>
          <cell r="J71">
            <v>20100</v>
          </cell>
          <cell r="K71">
            <v>0</v>
          </cell>
          <cell r="L71">
            <v>0</v>
          </cell>
          <cell r="M71" t="str">
            <v>STATE ROAD 384, KILLENS POND RD</v>
          </cell>
          <cell r="N71">
            <v>38.986671999999999</v>
          </cell>
          <cell r="O71">
            <v>-75.556799999999996</v>
          </cell>
          <cell r="P71">
            <v>8755</v>
          </cell>
          <cell r="Q71">
            <v>100</v>
          </cell>
          <cell r="R71">
            <v>7.0000000000000007E-2</v>
          </cell>
          <cell r="S71">
            <v>6.9000000000000006E-2</v>
          </cell>
          <cell r="T71">
            <v>6.8000000000000005E-2</v>
          </cell>
          <cell r="U71">
            <v>6.6000000000000003E-2</v>
          </cell>
        </row>
        <row r="72">
          <cell r="A72">
            <v>100010002</v>
          </cell>
          <cell r="B72">
            <v>44201</v>
          </cell>
          <cell r="C72">
            <v>1</v>
          </cell>
          <cell r="D72">
            <v>0</v>
          </cell>
          <cell r="E72" t="str">
            <v>W</v>
          </cell>
          <cell r="F72">
            <v>2016</v>
          </cell>
          <cell r="G72">
            <v>7</v>
          </cell>
          <cell r="H72">
            <v>3</v>
          </cell>
          <cell r="I72">
            <v>46</v>
          </cell>
          <cell r="J72">
            <v>20100</v>
          </cell>
          <cell r="K72">
            <v>0</v>
          </cell>
          <cell r="L72">
            <v>0</v>
          </cell>
          <cell r="M72" t="str">
            <v>STATE ROAD 384, KILLENS POND RD</v>
          </cell>
          <cell r="N72">
            <v>38.986671999999999</v>
          </cell>
          <cell r="O72">
            <v>-75.556799999999996</v>
          </cell>
          <cell r="P72">
            <v>8705</v>
          </cell>
          <cell r="Q72">
            <v>98</v>
          </cell>
          <cell r="R72">
            <v>8.1000000000000003E-2</v>
          </cell>
          <cell r="S72">
            <v>7.2999999999999995E-2</v>
          </cell>
          <cell r="T72">
            <v>6.8000000000000005E-2</v>
          </cell>
          <cell r="U72">
            <v>6.8000000000000005E-2</v>
          </cell>
        </row>
        <row r="73">
          <cell r="A73">
            <v>100010002</v>
          </cell>
          <cell r="B73">
            <v>44201</v>
          </cell>
          <cell r="C73">
            <v>1</v>
          </cell>
          <cell r="D73">
            <v>0</v>
          </cell>
          <cell r="E73" t="str">
            <v>W</v>
          </cell>
          <cell r="F73">
            <v>2017</v>
          </cell>
          <cell r="G73">
            <v>7</v>
          </cell>
          <cell r="H73">
            <v>3</v>
          </cell>
          <cell r="I73">
            <v>46</v>
          </cell>
          <cell r="J73">
            <v>20100</v>
          </cell>
          <cell r="K73">
            <v>0</v>
          </cell>
          <cell r="L73">
            <v>0</v>
          </cell>
          <cell r="M73" t="str">
            <v>STATE ROAD 384, KILLENS POND RD</v>
          </cell>
          <cell r="N73">
            <v>38.986671999999999</v>
          </cell>
          <cell r="O73">
            <v>-75.556799999999996</v>
          </cell>
          <cell r="P73">
            <v>8462</v>
          </cell>
          <cell r="Q73">
            <v>100</v>
          </cell>
          <cell r="R73">
            <v>7.0999999999999994E-2</v>
          </cell>
          <cell r="S73">
            <v>7.0000000000000007E-2</v>
          </cell>
          <cell r="T73">
            <v>6.9000000000000006E-2</v>
          </cell>
          <cell r="U73">
            <v>6.6000000000000003E-2</v>
          </cell>
        </row>
        <row r="74">
          <cell r="A74">
            <v>100010002</v>
          </cell>
          <cell r="B74">
            <v>44201</v>
          </cell>
          <cell r="C74">
            <v>1</v>
          </cell>
          <cell r="D74">
            <v>0</v>
          </cell>
          <cell r="E74" t="str">
            <v>W</v>
          </cell>
          <cell r="F74">
            <v>2018</v>
          </cell>
          <cell r="G74">
            <v>7</v>
          </cell>
          <cell r="H74">
            <v>3</v>
          </cell>
          <cell r="I74">
            <v>46</v>
          </cell>
          <cell r="J74">
            <v>20100</v>
          </cell>
          <cell r="K74">
            <v>0</v>
          </cell>
          <cell r="L74">
            <v>0</v>
          </cell>
          <cell r="M74" t="str">
            <v>STATE ROAD 384, KILLENS POND RD</v>
          </cell>
          <cell r="N74">
            <v>38.986671999999999</v>
          </cell>
          <cell r="O74">
            <v>-75.556799999999996</v>
          </cell>
          <cell r="P74">
            <v>8694</v>
          </cell>
          <cell r="Q74">
            <v>99</v>
          </cell>
          <cell r="R74">
            <v>0.08</v>
          </cell>
          <cell r="S74">
            <v>7.4999999999999997E-2</v>
          </cell>
          <cell r="T74">
            <v>7.0000000000000007E-2</v>
          </cell>
          <cell r="U74">
            <v>6.7000000000000004E-2</v>
          </cell>
        </row>
        <row r="75">
          <cell r="A75">
            <v>100031007</v>
          </cell>
          <cell r="B75">
            <v>44201</v>
          </cell>
          <cell r="C75">
            <v>1</v>
          </cell>
          <cell r="D75">
            <v>0</v>
          </cell>
          <cell r="E75" t="str">
            <v>W</v>
          </cell>
          <cell r="F75">
            <v>2010</v>
          </cell>
          <cell r="G75">
            <v>7</v>
          </cell>
          <cell r="H75">
            <v>3</v>
          </cell>
          <cell r="I75">
            <v>45</v>
          </cell>
          <cell r="J75">
            <v>37980</v>
          </cell>
          <cell r="K75">
            <v>0</v>
          </cell>
          <cell r="L75">
            <v>0</v>
          </cell>
          <cell r="M75" t="str">
            <v>LUMS POND STATE PARK</v>
          </cell>
          <cell r="N75">
            <v>39.551299999999998</v>
          </cell>
          <cell r="O75">
            <v>-75.731999999999999</v>
          </cell>
          <cell r="P75">
            <v>7935</v>
          </cell>
          <cell r="Q75">
            <v>86</v>
          </cell>
          <cell r="R75">
            <v>8.5999999999999993E-2</v>
          </cell>
          <cell r="S75">
            <v>8.5000000000000006E-2</v>
          </cell>
          <cell r="T75">
            <v>0.08</v>
          </cell>
          <cell r="U75">
            <v>0.08</v>
          </cell>
        </row>
        <row r="76">
          <cell r="A76">
            <v>100031007</v>
          </cell>
          <cell r="B76">
            <v>44201</v>
          </cell>
          <cell r="C76">
            <v>1</v>
          </cell>
          <cell r="D76">
            <v>0</v>
          </cell>
          <cell r="E76" t="str">
            <v>W</v>
          </cell>
          <cell r="F76">
            <v>2011</v>
          </cell>
          <cell r="G76">
            <v>7</v>
          </cell>
          <cell r="H76">
            <v>3</v>
          </cell>
          <cell r="I76">
            <v>45</v>
          </cell>
          <cell r="J76">
            <v>37980</v>
          </cell>
          <cell r="K76">
            <v>0</v>
          </cell>
          <cell r="L76">
            <v>0</v>
          </cell>
          <cell r="M76" t="str">
            <v>LUMS POND STATE PARK</v>
          </cell>
          <cell r="N76">
            <v>39.551299999999998</v>
          </cell>
          <cell r="O76">
            <v>-75.731999999999999</v>
          </cell>
          <cell r="P76">
            <v>8735</v>
          </cell>
          <cell r="Q76">
            <v>100</v>
          </cell>
          <cell r="R76">
            <v>8.2000000000000003E-2</v>
          </cell>
          <cell r="S76">
            <v>7.9000000000000001E-2</v>
          </cell>
          <cell r="T76">
            <v>7.8E-2</v>
          </cell>
          <cell r="U76">
            <v>7.8E-2</v>
          </cell>
        </row>
        <row r="77">
          <cell r="A77">
            <v>100031007</v>
          </cell>
          <cell r="B77">
            <v>44201</v>
          </cell>
          <cell r="C77">
            <v>1</v>
          </cell>
          <cell r="D77">
            <v>0</v>
          </cell>
          <cell r="E77" t="str">
            <v>W</v>
          </cell>
          <cell r="F77">
            <v>2012</v>
          </cell>
          <cell r="G77">
            <v>7</v>
          </cell>
          <cell r="H77">
            <v>3</v>
          </cell>
          <cell r="I77">
            <v>45</v>
          </cell>
          <cell r="J77">
            <v>37980</v>
          </cell>
          <cell r="K77">
            <v>0</v>
          </cell>
          <cell r="L77">
            <v>0</v>
          </cell>
          <cell r="M77" t="str">
            <v>LUMS POND STATE PARK</v>
          </cell>
          <cell r="N77">
            <v>39.551299999999998</v>
          </cell>
          <cell r="O77">
            <v>-75.731999999999999</v>
          </cell>
          <cell r="P77">
            <v>7724</v>
          </cell>
          <cell r="Q77">
            <v>94</v>
          </cell>
          <cell r="R77">
            <v>8.5999999999999993E-2</v>
          </cell>
          <cell r="S77">
            <v>8.2000000000000003E-2</v>
          </cell>
          <cell r="T77">
            <v>8.2000000000000003E-2</v>
          </cell>
          <cell r="U77">
            <v>8.2000000000000003E-2</v>
          </cell>
        </row>
        <row r="78">
          <cell r="A78">
            <v>100031007</v>
          </cell>
          <cell r="B78">
            <v>44201</v>
          </cell>
          <cell r="C78">
            <v>1</v>
          </cell>
          <cell r="D78">
            <v>0</v>
          </cell>
          <cell r="E78" t="str">
            <v>W</v>
          </cell>
          <cell r="F78">
            <v>2013</v>
          </cell>
          <cell r="G78">
            <v>7</v>
          </cell>
          <cell r="H78">
            <v>3</v>
          </cell>
          <cell r="I78">
            <v>45</v>
          </cell>
          <cell r="J78">
            <v>37980</v>
          </cell>
          <cell r="K78">
            <v>0</v>
          </cell>
          <cell r="L78">
            <v>0</v>
          </cell>
          <cell r="M78" t="str">
            <v>LUMS POND STATE PARK</v>
          </cell>
          <cell r="N78">
            <v>39.551299999999998</v>
          </cell>
          <cell r="O78">
            <v>-75.731999999999999</v>
          </cell>
          <cell r="P78">
            <v>7547</v>
          </cell>
          <cell r="Q78">
            <v>95</v>
          </cell>
          <cell r="R78">
            <v>6.6000000000000003E-2</v>
          </cell>
          <cell r="S78">
            <v>6.5000000000000002E-2</v>
          </cell>
          <cell r="T78">
            <v>6.3E-2</v>
          </cell>
          <cell r="U78">
            <v>6.2E-2</v>
          </cell>
        </row>
        <row r="79">
          <cell r="A79">
            <v>100031007</v>
          </cell>
          <cell r="B79">
            <v>44201</v>
          </cell>
          <cell r="C79">
            <v>1</v>
          </cell>
          <cell r="D79">
            <v>0</v>
          </cell>
          <cell r="E79" t="str">
            <v>W</v>
          </cell>
          <cell r="F79">
            <v>2014</v>
          </cell>
          <cell r="G79">
            <v>7</v>
          </cell>
          <cell r="H79">
            <v>3</v>
          </cell>
          <cell r="I79">
            <v>45</v>
          </cell>
          <cell r="J79">
            <v>37980</v>
          </cell>
          <cell r="K79">
            <v>0</v>
          </cell>
          <cell r="L79">
            <v>0</v>
          </cell>
          <cell r="M79" t="str">
            <v>LUMS POND STATE PARK</v>
          </cell>
          <cell r="N79">
            <v>39.551299999999998</v>
          </cell>
          <cell r="O79">
            <v>-75.731999999999999</v>
          </cell>
          <cell r="P79">
            <v>8375</v>
          </cell>
          <cell r="Q79">
            <v>94</v>
          </cell>
          <cell r="R79">
            <v>8.1000000000000003E-2</v>
          </cell>
          <cell r="S79">
            <v>7.8E-2</v>
          </cell>
          <cell r="T79">
            <v>7.4999999999999997E-2</v>
          </cell>
          <cell r="U79">
            <v>7.0999999999999994E-2</v>
          </cell>
        </row>
        <row r="80">
          <cell r="A80">
            <v>100031007</v>
          </cell>
          <cell r="B80">
            <v>44201</v>
          </cell>
          <cell r="C80">
            <v>1</v>
          </cell>
          <cell r="D80">
            <v>0</v>
          </cell>
          <cell r="E80" t="str">
            <v>W</v>
          </cell>
          <cell r="F80">
            <v>2015</v>
          </cell>
          <cell r="G80">
            <v>7</v>
          </cell>
          <cell r="H80">
            <v>3</v>
          </cell>
          <cell r="I80">
            <v>45</v>
          </cell>
          <cell r="J80">
            <v>37980</v>
          </cell>
          <cell r="K80">
            <v>0</v>
          </cell>
          <cell r="L80">
            <v>0</v>
          </cell>
          <cell r="M80" t="str">
            <v>LUMS POND STATE PARK</v>
          </cell>
          <cell r="N80">
            <v>39.551299999999998</v>
          </cell>
          <cell r="O80">
            <v>-75.731999999999999</v>
          </cell>
          <cell r="P80">
            <v>8717</v>
          </cell>
          <cell r="Q80">
            <v>99</v>
          </cell>
          <cell r="R80">
            <v>7.5999999999999998E-2</v>
          </cell>
          <cell r="S80">
            <v>6.7000000000000004E-2</v>
          </cell>
          <cell r="T80">
            <v>6.7000000000000004E-2</v>
          </cell>
          <cell r="U80">
            <v>6.5000000000000002E-2</v>
          </cell>
        </row>
        <row r="81">
          <cell r="A81">
            <v>100031007</v>
          </cell>
          <cell r="B81">
            <v>44201</v>
          </cell>
          <cell r="C81">
            <v>1</v>
          </cell>
          <cell r="D81">
            <v>0</v>
          </cell>
          <cell r="E81" t="str">
            <v>W</v>
          </cell>
          <cell r="F81">
            <v>2016</v>
          </cell>
          <cell r="G81">
            <v>7</v>
          </cell>
          <cell r="H81">
            <v>3</v>
          </cell>
          <cell r="I81">
            <v>45</v>
          </cell>
          <cell r="J81">
            <v>37980</v>
          </cell>
          <cell r="K81">
            <v>0</v>
          </cell>
          <cell r="L81">
            <v>0</v>
          </cell>
          <cell r="M81" t="str">
            <v>LUMS POND STATE PARK</v>
          </cell>
          <cell r="N81">
            <v>39.551299999999998</v>
          </cell>
          <cell r="O81">
            <v>-75.731999999999999</v>
          </cell>
          <cell r="P81">
            <v>8696</v>
          </cell>
          <cell r="Q81">
            <v>98</v>
          </cell>
          <cell r="R81">
            <v>7.8E-2</v>
          </cell>
          <cell r="S81">
            <v>7.5999999999999998E-2</v>
          </cell>
          <cell r="T81">
            <v>7.1999999999999995E-2</v>
          </cell>
          <cell r="U81">
            <v>6.9000000000000006E-2</v>
          </cell>
        </row>
        <row r="82">
          <cell r="A82">
            <v>100031007</v>
          </cell>
          <cell r="B82">
            <v>44201</v>
          </cell>
          <cell r="C82">
            <v>1</v>
          </cell>
          <cell r="D82">
            <v>0</v>
          </cell>
          <cell r="E82" t="str">
            <v>W</v>
          </cell>
          <cell r="F82">
            <v>2017</v>
          </cell>
          <cell r="G82">
            <v>7</v>
          </cell>
          <cell r="H82">
            <v>3</v>
          </cell>
          <cell r="I82">
            <v>45</v>
          </cell>
          <cell r="J82">
            <v>37980</v>
          </cell>
          <cell r="K82">
            <v>0</v>
          </cell>
          <cell r="L82">
            <v>0</v>
          </cell>
          <cell r="M82" t="str">
            <v>LUMS POND STATE PARK</v>
          </cell>
          <cell r="N82">
            <v>39.551299999999998</v>
          </cell>
          <cell r="O82">
            <v>-75.731999999999999</v>
          </cell>
          <cell r="P82">
            <v>7652</v>
          </cell>
          <cell r="Q82">
            <v>88</v>
          </cell>
          <cell r="R82">
            <v>8.4000000000000005E-2</v>
          </cell>
          <cell r="S82">
            <v>7.9000000000000001E-2</v>
          </cell>
          <cell r="T82">
            <v>7.0000000000000007E-2</v>
          </cell>
          <cell r="U82">
            <v>6.9000000000000006E-2</v>
          </cell>
        </row>
        <row r="83">
          <cell r="A83">
            <v>100031007</v>
          </cell>
          <cell r="B83">
            <v>44201</v>
          </cell>
          <cell r="C83">
            <v>1</v>
          </cell>
          <cell r="D83">
            <v>0</v>
          </cell>
          <cell r="E83" t="str">
            <v>W</v>
          </cell>
          <cell r="F83">
            <v>2018</v>
          </cell>
          <cell r="G83">
            <v>7</v>
          </cell>
          <cell r="H83">
            <v>3</v>
          </cell>
          <cell r="I83">
            <v>45</v>
          </cell>
          <cell r="J83">
            <v>37980</v>
          </cell>
          <cell r="K83">
            <v>0</v>
          </cell>
          <cell r="L83">
            <v>0</v>
          </cell>
          <cell r="M83" t="str">
            <v>LUMS POND STATE PARK</v>
          </cell>
          <cell r="N83">
            <v>39.551299999999998</v>
          </cell>
          <cell r="O83">
            <v>-75.731999999999999</v>
          </cell>
          <cell r="P83">
            <v>8073</v>
          </cell>
          <cell r="Q83">
            <v>97</v>
          </cell>
          <cell r="R83">
            <v>7.6999999999999999E-2</v>
          </cell>
          <cell r="S83">
            <v>7.3999999999999996E-2</v>
          </cell>
          <cell r="T83">
            <v>7.3999999999999996E-2</v>
          </cell>
          <cell r="U83">
            <v>6.8000000000000005E-2</v>
          </cell>
        </row>
        <row r="84">
          <cell r="A84">
            <v>100031010</v>
          </cell>
          <cell r="B84">
            <v>44201</v>
          </cell>
          <cell r="C84">
            <v>1</v>
          </cell>
          <cell r="D84">
            <v>0</v>
          </cell>
          <cell r="E84" t="str">
            <v>W</v>
          </cell>
          <cell r="F84">
            <v>2010</v>
          </cell>
          <cell r="G84">
            <v>7</v>
          </cell>
          <cell r="H84">
            <v>3</v>
          </cell>
          <cell r="I84">
            <v>45</v>
          </cell>
          <cell r="J84">
            <v>37980</v>
          </cell>
          <cell r="K84">
            <v>9160</v>
          </cell>
          <cell r="L84">
            <v>0</v>
          </cell>
          <cell r="M84" t="str">
            <v>BRANDYWINE CREEK STATE PARK</v>
          </cell>
          <cell r="N84">
            <v>39.817222000000001</v>
          </cell>
          <cell r="O84">
            <v>-75.563889000000003</v>
          </cell>
          <cell r="P84">
            <v>4349</v>
          </cell>
          <cell r="Q84">
            <v>93</v>
          </cell>
          <cell r="R84">
            <v>8.5999999999999993E-2</v>
          </cell>
          <cell r="S84">
            <v>8.4000000000000005E-2</v>
          </cell>
          <cell r="T84">
            <v>0.08</v>
          </cell>
          <cell r="U84">
            <v>7.9000000000000001E-2</v>
          </cell>
        </row>
        <row r="85">
          <cell r="A85">
            <v>100031010</v>
          </cell>
          <cell r="B85">
            <v>44201</v>
          </cell>
          <cell r="C85">
            <v>1</v>
          </cell>
          <cell r="D85">
            <v>0</v>
          </cell>
          <cell r="E85" t="str">
            <v>W</v>
          </cell>
          <cell r="F85">
            <v>2011</v>
          </cell>
          <cell r="G85">
            <v>7</v>
          </cell>
          <cell r="H85">
            <v>3</v>
          </cell>
          <cell r="I85">
            <v>45</v>
          </cell>
          <cell r="J85">
            <v>37980</v>
          </cell>
          <cell r="K85">
            <v>9160</v>
          </cell>
          <cell r="L85">
            <v>0</v>
          </cell>
          <cell r="M85" t="str">
            <v>BRANDYWINE CREEK STATE PARK</v>
          </cell>
          <cell r="N85">
            <v>39.817222000000001</v>
          </cell>
          <cell r="O85">
            <v>-75.563889000000003</v>
          </cell>
          <cell r="P85">
            <v>4963</v>
          </cell>
          <cell r="Q85">
            <v>79</v>
          </cell>
          <cell r="R85">
            <v>8.5999999999999993E-2</v>
          </cell>
          <cell r="S85">
            <v>8.2000000000000003E-2</v>
          </cell>
          <cell r="T85">
            <v>8.2000000000000003E-2</v>
          </cell>
          <cell r="U85">
            <v>7.8E-2</v>
          </cell>
        </row>
        <row r="86">
          <cell r="A86">
            <v>100031010</v>
          </cell>
          <cell r="B86">
            <v>44201</v>
          </cell>
          <cell r="C86">
            <v>1</v>
          </cell>
          <cell r="D86">
            <v>0</v>
          </cell>
          <cell r="E86" t="str">
            <v>W</v>
          </cell>
          <cell r="F86">
            <v>2012</v>
          </cell>
          <cell r="G86">
            <v>7</v>
          </cell>
          <cell r="H86">
            <v>3</v>
          </cell>
          <cell r="I86">
            <v>45</v>
          </cell>
          <cell r="J86">
            <v>37980</v>
          </cell>
          <cell r="K86">
            <v>9160</v>
          </cell>
          <cell r="L86">
            <v>0</v>
          </cell>
          <cell r="M86" t="str">
            <v>BRANDYWINE CREEK STATE PARK</v>
          </cell>
          <cell r="N86">
            <v>39.817222000000001</v>
          </cell>
          <cell r="O86">
            <v>-75.563889000000003</v>
          </cell>
          <cell r="P86">
            <v>6695</v>
          </cell>
          <cell r="Q86">
            <v>86</v>
          </cell>
          <cell r="R86">
            <v>8.2000000000000003E-2</v>
          </cell>
          <cell r="S86">
            <v>0.08</v>
          </cell>
          <cell r="T86">
            <v>7.9000000000000001E-2</v>
          </cell>
          <cell r="U86">
            <v>7.8E-2</v>
          </cell>
        </row>
        <row r="87">
          <cell r="A87">
            <v>100031010</v>
          </cell>
          <cell r="B87">
            <v>44201</v>
          </cell>
          <cell r="C87">
            <v>1</v>
          </cell>
          <cell r="D87">
            <v>0</v>
          </cell>
          <cell r="E87" t="str">
            <v>W</v>
          </cell>
          <cell r="F87">
            <v>2013</v>
          </cell>
          <cell r="G87">
            <v>7</v>
          </cell>
          <cell r="H87">
            <v>3</v>
          </cell>
          <cell r="I87">
            <v>45</v>
          </cell>
          <cell r="J87">
            <v>37980</v>
          </cell>
          <cell r="K87">
            <v>9160</v>
          </cell>
          <cell r="L87">
            <v>0</v>
          </cell>
          <cell r="M87" t="str">
            <v>BRANDYWINE CREEK STATE PARK</v>
          </cell>
          <cell r="N87">
            <v>39.817222000000001</v>
          </cell>
          <cell r="O87">
            <v>-75.563889000000003</v>
          </cell>
          <cell r="P87">
            <v>5417</v>
          </cell>
          <cell r="Q87">
            <v>76</v>
          </cell>
          <cell r="R87">
            <v>7.6999999999999999E-2</v>
          </cell>
          <cell r="S87">
            <v>6.4000000000000001E-2</v>
          </cell>
          <cell r="T87">
            <v>6.4000000000000001E-2</v>
          </cell>
          <cell r="U87">
            <v>6.3E-2</v>
          </cell>
        </row>
        <row r="88">
          <cell r="A88">
            <v>100031010</v>
          </cell>
          <cell r="B88">
            <v>44201</v>
          </cell>
          <cell r="C88">
            <v>1</v>
          </cell>
          <cell r="D88">
            <v>0</v>
          </cell>
          <cell r="E88" t="str">
            <v>W</v>
          </cell>
          <cell r="F88">
            <v>2014</v>
          </cell>
          <cell r="G88">
            <v>7</v>
          </cell>
          <cell r="H88">
            <v>3</v>
          </cell>
          <cell r="I88">
            <v>45</v>
          </cell>
          <cell r="J88">
            <v>37980</v>
          </cell>
          <cell r="K88">
            <v>9160</v>
          </cell>
          <cell r="L88">
            <v>0</v>
          </cell>
          <cell r="M88" t="str">
            <v>BRANDYWINE CREEK STATE PARK</v>
          </cell>
          <cell r="N88">
            <v>39.817222000000001</v>
          </cell>
          <cell r="O88">
            <v>-75.563889000000003</v>
          </cell>
          <cell r="P88">
            <v>7453</v>
          </cell>
          <cell r="Q88">
            <v>73</v>
          </cell>
          <cell r="R88">
            <v>8.1000000000000003E-2</v>
          </cell>
          <cell r="S88">
            <v>7.8E-2</v>
          </cell>
          <cell r="T88">
            <v>7.4999999999999997E-2</v>
          </cell>
          <cell r="U88">
            <v>7.3999999999999996E-2</v>
          </cell>
        </row>
        <row r="89">
          <cell r="A89">
            <v>100031010</v>
          </cell>
          <cell r="B89">
            <v>44201</v>
          </cell>
          <cell r="C89">
            <v>1</v>
          </cell>
          <cell r="D89">
            <v>0</v>
          </cell>
          <cell r="E89" t="str">
            <v>W</v>
          </cell>
          <cell r="F89">
            <v>2015</v>
          </cell>
          <cell r="G89">
            <v>7</v>
          </cell>
          <cell r="H89">
            <v>3</v>
          </cell>
          <cell r="I89">
            <v>45</v>
          </cell>
          <cell r="J89">
            <v>37980</v>
          </cell>
          <cell r="K89">
            <v>9160</v>
          </cell>
          <cell r="L89">
            <v>0</v>
          </cell>
          <cell r="M89" t="str">
            <v>BRANDYWINE CREEK STATE PARK</v>
          </cell>
          <cell r="N89">
            <v>39.817222000000001</v>
          </cell>
          <cell r="O89">
            <v>-75.563889000000003</v>
          </cell>
          <cell r="P89">
            <v>8353</v>
          </cell>
          <cell r="Q89">
            <v>89</v>
          </cell>
          <cell r="R89">
            <v>9.4E-2</v>
          </cell>
          <cell r="S89">
            <v>8.2000000000000003E-2</v>
          </cell>
          <cell r="T89">
            <v>7.0999999999999994E-2</v>
          </cell>
          <cell r="U89">
            <v>7.0999999999999994E-2</v>
          </cell>
        </row>
        <row r="90">
          <cell r="A90">
            <v>100031010</v>
          </cell>
          <cell r="B90">
            <v>44201</v>
          </cell>
          <cell r="C90">
            <v>1</v>
          </cell>
          <cell r="D90">
            <v>0</v>
          </cell>
          <cell r="E90" t="str">
            <v>W</v>
          </cell>
          <cell r="F90">
            <v>2016</v>
          </cell>
          <cell r="G90">
            <v>7</v>
          </cell>
          <cell r="H90">
            <v>3</v>
          </cell>
          <cell r="I90">
            <v>45</v>
          </cell>
          <cell r="J90">
            <v>37980</v>
          </cell>
          <cell r="K90">
            <v>9160</v>
          </cell>
          <cell r="L90">
            <v>0</v>
          </cell>
          <cell r="M90" t="str">
            <v>BRANDYWINE CREEK STATE PARK</v>
          </cell>
          <cell r="N90">
            <v>39.817222000000001</v>
          </cell>
          <cell r="O90">
            <v>-75.563889000000003</v>
          </cell>
          <cell r="P90">
            <v>8610</v>
          </cell>
          <cell r="Q90">
            <v>99</v>
          </cell>
          <cell r="R90">
            <v>8.6999999999999994E-2</v>
          </cell>
          <cell r="S90">
            <v>8.4000000000000005E-2</v>
          </cell>
          <cell r="T90">
            <v>8.2000000000000003E-2</v>
          </cell>
          <cell r="U90">
            <v>7.8E-2</v>
          </cell>
        </row>
        <row r="91">
          <cell r="A91">
            <v>100031010</v>
          </cell>
          <cell r="B91">
            <v>44201</v>
          </cell>
          <cell r="C91">
            <v>1</v>
          </cell>
          <cell r="D91">
            <v>0</v>
          </cell>
          <cell r="E91" t="str">
            <v>W</v>
          </cell>
          <cell r="F91">
            <v>2017</v>
          </cell>
          <cell r="G91">
            <v>7</v>
          </cell>
          <cell r="H91">
            <v>3</v>
          </cell>
          <cell r="I91">
            <v>45</v>
          </cell>
          <cell r="J91">
            <v>37980</v>
          </cell>
          <cell r="K91">
            <v>9160</v>
          </cell>
          <cell r="L91">
            <v>0</v>
          </cell>
          <cell r="M91" t="str">
            <v>BRANDYWINE CREEK STATE PARK</v>
          </cell>
          <cell r="N91">
            <v>39.817222000000001</v>
          </cell>
          <cell r="O91">
            <v>-75.563889000000003</v>
          </cell>
          <cell r="P91">
            <v>7961</v>
          </cell>
          <cell r="Q91">
            <v>93</v>
          </cell>
          <cell r="R91">
            <v>8.2000000000000003E-2</v>
          </cell>
          <cell r="S91">
            <v>0.08</v>
          </cell>
          <cell r="T91">
            <v>7.3999999999999996E-2</v>
          </cell>
          <cell r="U91">
            <v>7.3999999999999996E-2</v>
          </cell>
        </row>
        <row r="92">
          <cell r="A92">
            <v>100031010</v>
          </cell>
          <cell r="B92">
            <v>44201</v>
          </cell>
          <cell r="C92">
            <v>1</v>
          </cell>
          <cell r="D92">
            <v>0</v>
          </cell>
          <cell r="E92" t="str">
            <v>W</v>
          </cell>
          <cell r="F92">
            <v>2018</v>
          </cell>
          <cell r="G92">
            <v>7</v>
          </cell>
          <cell r="H92">
            <v>3</v>
          </cell>
          <cell r="I92">
            <v>45</v>
          </cell>
          <cell r="J92">
            <v>37980</v>
          </cell>
          <cell r="K92">
            <v>9160</v>
          </cell>
          <cell r="L92">
            <v>0</v>
          </cell>
          <cell r="M92" t="str">
            <v>BRANDYWINE CREEK STATE PARK</v>
          </cell>
          <cell r="N92">
            <v>39.817222000000001</v>
          </cell>
          <cell r="O92">
            <v>-75.563889000000003</v>
          </cell>
          <cell r="P92">
            <v>6587</v>
          </cell>
          <cell r="Q92">
            <v>73</v>
          </cell>
          <cell r="R92">
            <v>7.9000000000000001E-2</v>
          </cell>
          <cell r="S92">
            <v>7.5999999999999998E-2</v>
          </cell>
          <cell r="T92">
            <v>6.9000000000000006E-2</v>
          </cell>
          <cell r="U92">
            <v>6.7000000000000004E-2</v>
          </cell>
        </row>
        <row r="93">
          <cell r="A93">
            <v>100031013</v>
          </cell>
          <cell r="B93">
            <v>44201</v>
          </cell>
          <cell r="C93">
            <v>1</v>
          </cell>
          <cell r="D93">
            <v>0</v>
          </cell>
          <cell r="E93" t="str">
            <v>W</v>
          </cell>
          <cell r="F93">
            <v>2010</v>
          </cell>
          <cell r="G93">
            <v>7</v>
          </cell>
          <cell r="H93">
            <v>3</v>
          </cell>
          <cell r="I93">
            <v>45</v>
          </cell>
          <cell r="J93">
            <v>37980</v>
          </cell>
          <cell r="K93">
            <v>9160</v>
          </cell>
          <cell r="L93">
            <v>0</v>
          </cell>
          <cell r="M93" t="str">
            <v>BELLEVUE STATE PARK</v>
          </cell>
          <cell r="N93">
            <v>39.773888999999997</v>
          </cell>
          <cell r="O93">
            <v>-75.496388999999994</v>
          </cell>
          <cell r="P93">
            <v>8484</v>
          </cell>
          <cell r="Q93">
            <v>97</v>
          </cell>
          <cell r="R93">
            <v>8.6999999999999994E-2</v>
          </cell>
          <cell r="S93">
            <v>8.6999999999999994E-2</v>
          </cell>
          <cell r="T93">
            <v>0.08</v>
          </cell>
          <cell r="U93">
            <v>0.08</v>
          </cell>
        </row>
        <row r="94">
          <cell r="A94">
            <v>100031013</v>
          </cell>
          <cell r="B94">
            <v>44201</v>
          </cell>
          <cell r="C94">
            <v>1</v>
          </cell>
          <cell r="D94">
            <v>0</v>
          </cell>
          <cell r="E94" t="str">
            <v>W</v>
          </cell>
          <cell r="F94">
            <v>2011</v>
          </cell>
          <cell r="G94">
            <v>7</v>
          </cell>
          <cell r="H94">
            <v>3</v>
          </cell>
          <cell r="I94">
            <v>45</v>
          </cell>
          <cell r="J94">
            <v>37980</v>
          </cell>
          <cell r="K94">
            <v>9160</v>
          </cell>
          <cell r="L94">
            <v>0</v>
          </cell>
          <cell r="M94" t="str">
            <v>BELLEVUE STATE PARK</v>
          </cell>
          <cell r="N94">
            <v>39.773888999999997</v>
          </cell>
          <cell r="O94">
            <v>-75.496388999999994</v>
          </cell>
          <cell r="P94">
            <v>8560</v>
          </cell>
          <cell r="Q94">
            <v>94</v>
          </cell>
          <cell r="R94">
            <v>0.1</v>
          </cell>
          <cell r="S94">
            <v>9.7000000000000003E-2</v>
          </cell>
          <cell r="T94">
            <v>9.2999999999999999E-2</v>
          </cell>
          <cell r="U94">
            <v>8.3000000000000004E-2</v>
          </cell>
        </row>
        <row r="95">
          <cell r="A95">
            <v>100031013</v>
          </cell>
          <cell r="B95">
            <v>44201</v>
          </cell>
          <cell r="C95">
            <v>1</v>
          </cell>
          <cell r="D95">
            <v>0</v>
          </cell>
          <cell r="E95" t="str">
            <v>W</v>
          </cell>
          <cell r="F95">
            <v>2012</v>
          </cell>
          <cell r="G95">
            <v>7</v>
          </cell>
          <cell r="H95">
            <v>3</v>
          </cell>
          <cell r="I95">
            <v>45</v>
          </cell>
          <cell r="J95">
            <v>37980</v>
          </cell>
          <cell r="K95">
            <v>9160</v>
          </cell>
          <cell r="L95">
            <v>0</v>
          </cell>
          <cell r="M95" t="str">
            <v>BELLEVUE STATE PARK</v>
          </cell>
          <cell r="N95">
            <v>39.773888999999997</v>
          </cell>
          <cell r="O95">
            <v>-75.496388999999994</v>
          </cell>
          <cell r="P95">
            <v>8132</v>
          </cell>
          <cell r="Q95">
            <v>94</v>
          </cell>
          <cell r="R95">
            <v>0.08</v>
          </cell>
          <cell r="S95">
            <v>0.08</v>
          </cell>
          <cell r="T95">
            <v>7.9000000000000001E-2</v>
          </cell>
          <cell r="U95">
            <v>7.8E-2</v>
          </cell>
        </row>
        <row r="96">
          <cell r="A96">
            <v>100031013</v>
          </cell>
          <cell r="B96">
            <v>44201</v>
          </cell>
          <cell r="C96">
            <v>1</v>
          </cell>
          <cell r="D96">
            <v>0</v>
          </cell>
          <cell r="E96" t="str">
            <v>W</v>
          </cell>
          <cell r="F96">
            <v>2013</v>
          </cell>
          <cell r="G96">
            <v>7</v>
          </cell>
          <cell r="H96">
            <v>3</v>
          </cell>
          <cell r="I96">
            <v>45</v>
          </cell>
          <cell r="J96">
            <v>37980</v>
          </cell>
          <cell r="K96">
            <v>9160</v>
          </cell>
          <cell r="L96">
            <v>0</v>
          </cell>
          <cell r="M96" t="str">
            <v>BELLEVUE STATE PARK</v>
          </cell>
          <cell r="N96">
            <v>39.773888999999997</v>
          </cell>
          <cell r="O96">
            <v>-75.496388999999994</v>
          </cell>
          <cell r="P96">
            <v>7795</v>
          </cell>
          <cell r="Q96">
            <v>88</v>
          </cell>
          <cell r="R96">
            <v>7.1999999999999995E-2</v>
          </cell>
          <cell r="S96">
            <v>7.0000000000000007E-2</v>
          </cell>
          <cell r="T96">
            <v>6.8000000000000005E-2</v>
          </cell>
          <cell r="U96">
            <v>6.7000000000000004E-2</v>
          </cell>
        </row>
        <row r="97">
          <cell r="A97">
            <v>100031013</v>
          </cell>
          <cell r="B97">
            <v>44201</v>
          </cell>
          <cell r="C97">
            <v>1</v>
          </cell>
          <cell r="D97">
            <v>0</v>
          </cell>
          <cell r="E97" t="str">
            <v>W</v>
          </cell>
          <cell r="F97">
            <v>2014</v>
          </cell>
          <cell r="G97">
            <v>7</v>
          </cell>
          <cell r="H97">
            <v>3</v>
          </cell>
          <cell r="I97">
            <v>45</v>
          </cell>
          <cell r="J97">
            <v>37980</v>
          </cell>
          <cell r="K97">
            <v>9160</v>
          </cell>
          <cell r="L97">
            <v>0</v>
          </cell>
          <cell r="M97" t="str">
            <v>BELLEVUE STATE PARK</v>
          </cell>
          <cell r="N97">
            <v>39.773888999999997</v>
          </cell>
          <cell r="O97">
            <v>-75.496388999999994</v>
          </cell>
          <cell r="P97">
            <v>8711</v>
          </cell>
          <cell r="Q97">
            <v>99</v>
          </cell>
          <cell r="R97">
            <v>8.3000000000000004E-2</v>
          </cell>
          <cell r="S97">
            <v>8.1000000000000003E-2</v>
          </cell>
          <cell r="T97">
            <v>7.2999999999999995E-2</v>
          </cell>
          <cell r="U97">
            <v>6.9000000000000006E-2</v>
          </cell>
        </row>
        <row r="98">
          <cell r="A98">
            <v>100031013</v>
          </cell>
          <cell r="B98">
            <v>44201</v>
          </cell>
          <cell r="C98">
            <v>1</v>
          </cell>
          <cell r="D98">
            <v>0</v>
          </cell>
          <cell r="E98" t="str">
            <v>W</v>
          </cell>
          <cell r="F98">
            <v>2015</v>
          </cell>
          <cell r="G98">
            <v>7</v>
          </cell>
          <cell r="H98">
            <v>3</v>
          </cell>
          <cell r="I98">
            <v>45</v>
          </cell>
          <cell r="J98">
            <v>37980</v>
          </cell>
          <cell r="K98">
            <v>9160</v>
          </cell>
          <cell r="L98">
            <v>0</v>
          </cell>
          <cell r="M98" t="str">
            <v>BELLEVUE STATE PARK</v>
          </cell>
          <cell r="N98">
            <v>39.773888999999997</v>
          </cell>
          <cell r="O98">
            <v>-75.496388999999994</v>
          </cell>
          <cell r="P98">
            <v>7599</v>
          </cell>
          <cell r="Q98">
            <v>91</v>
          </cell>
          <cell r="R98">
            <v>8.1000000000000003E-2</v>
          </cell>
          <cell r="S98">
            <v>7.0000000000000007E-2</v>
          </cell>
          <cell r="T98">
            <v>7.0000000000000007E-2</v>
          </cell>
          <cell r="U98">
            <v>6.9000000000000006E-2</v>
          </cell>
        </row>
        <row r="99">
          <cell r="A99">
            <v>100031013</v>
          </cell>
          <cell r="B99">
            <v>44201</v>
          </cell>
          <cell r="C99">
            <v>1</v>
          </cell>
          <cell r="D99">
            <v>0</v>
          </cell>
          <cell r="E99" t="str">
            <v>W</v>
          </cell>
          <cell r="F99">
            <v>2016</v>
          </cell>
          <cell r="G99">
            <v>7</v>
          </cell>
          <cell r="H99">
            <v>3</v>
          </cell>
          <cell r="I99">
            <v>45</v>
          </cell>
          <cell r="J99">
            <v>37980</v>
          </cell>
          <cell r="K99">
            <v>9160</v>
          </cell>
          <cell r="L99">
            <v>0</v>
          </cell>
          <cell r="M99" t="str">
            <v>BELLEVUE STATE PARK</v>
          </cell>
          <cell r="N99">
            <v>39.773888999999997</v>
          </cell>
          <cell r="O99">
            <v>-75.496388999999994</v>
          </cell>
          <cell r="P99">
            <v>8663</v>
          </cell>
          <cell r="Q99">
            <v>98</v>
          </cell>
          <cell r="R99">
            <v>8.4000000000000005E-2</v>
          </cell>
          <cell r="S99">
            <v>8.3000000000000004E-2</v>
          </cell>
          <cell r="T99">
            <v>7.6999999999999999E-2</v>
          </cell>
          <cell r="U99">
            <v>7.3999999999999996E-2</v>
          </cell>
        </row>
        <row r="100">
          <cell r="A100">
            <v>100031013</v>
          </cell>
          <cell r="B100">
            <v>44201</v>
          </cell>
          <cell r="C100">
            <v>1</v>
          </cell>
          <cell r="D100">
            <v>0</v>
          </cell>
          <cell r="E100" t="str">
            <v>W</v>
          </cell>
          <cell r="F100">
            <v>2017</v>
          </cell>
          <cell r="G100">
            <v>7</v>
          </cell>
          <cell r="H100">
            <v>3</v>
          </cell>
          <cell r="I100">
            <v>45</v>
          </cell>
          <cell r="J100">
            <v>37980</v>
          </cell>
          <cell r="K100">
            <v>9160</v>
          </cell>
          <cell r="L100">
            <v>0</v>
          </cell>
          <cell r="M100" t="str">
            <v>BELLEVUE STATE PARK</v>
          </cell>
          <cell r="N100">
            <v>39.773888999999997</v>
          </cell>
          <cell r="O100">
            <v>-75.496388999999994</v>
          </cell>
          <cell r="P100">
            <v>8638</v>
          </cell>
          <cell r="Q100">
            <v>98</v>
          </cell>
          <cell r="R100">
            <v>7.1999999999999995E-2</v>
          </cell>
          <cell r="S100">
            <v>7.0999999999999994E-2</v>
          </cell>
          <cell r="T100">
            <v>7.0999999999999994E-2</v>
          </cell>
          <cell r="U100">
            <v>7.0000000000000007E-2</v>
          </cell>
        </row>
        <row r="101">
          <cell r="A101">
            <v>100031013</v>
          </cell>
          <cell r="B101">
            <v>44201</v>
          </cell>
          <cell r="C101">
            <v>1</v>
          </cell>
          <cell r="D101">
            <v>0</v>
          </cell>
          <cell r="E101" t="str">
            <v>W</v>
          </cell>
          <cell r="F101">
            <v>2018</v>
          </cell>
          <cell r="G101">
            <v>7</v>
          </cell>
          <cell r="H101">
            <v>3</v>
          </cell>
          <cell r="I101">
            <v>45</v>
          </cell>
          <cell r="J101">
            <v>37980</v>
          </cell>
          <cell r="K101">
            <v>9160</v>
          </cell>
          <cell r="L101">
            <v>0</v>
          </cell>
          <cell r="M101" t="str">
            <v>BELLEVUE STATE PARK</v>
          </cell>
          <cell r="N101">
            <v>39.773888999999997</v>
          </cell>
          <cell r="O101">
            <v>-75.496388999999994</v>
          </cell>
          <cell r="P101">
            <v>7929</v>
          </cell>
          <cell r="Q101">
            <v>87</v>
          </cell>
          <cell r="R101">
            <v>8.5000000000000006E-2</v>
          </cell>
          <cell r="S101">
            <v>7.3999999999999996E-2</v>
          </cell>
          <cell r="T101">
            <v>7.2999999999999995E-2</v>
          </cell>
          <cell r="U101">
            <v>7.1999999999999995E-2</v>
          </cell>
        </row>
        <row r="102">
          <cell r="A102">
            <v>100032004</v>
          </cell>
          <cell r="B102">
            <v>44201</v>
          </cell>
          <cell r="C102">
            <v>1</v>
          </cell>
          <cell r="D102">
            <v>0</v>
          </cell>
          <cell r="E102" t="str">
            <v>W</v>
          </cell>
          <cell r="F102">
            <v>2011</v>
          </cell>
          <cell r="G102">
            <v>7</v>
          </cell>
          <cell r="H102">
            <v>3</v>
          </cell>
          <cell r="I102">
            <v>45</v>
          </cell>
          <cell r="J102">
            <v>37980</v>
          </cell>
          <cell r="K102">
            <v>9160</v>
          </cell>
          <cell r="L102">
            <v>77580</v>
          </cell>
          <cell r="M102" t="str">
            <v>MLK BLVD AND JUSTISON ST.</v>
          </cell>
          <cell r="N102">
            <v>39.739443999999999</v>
          </cell>
          <cell r="O102">
            <v>-75.558055999999993</v>
          </cell>
          <cell r="P102">
            <v>7758</v>
          </cell>
          <cell r="Q102">
            <v>90</v>
          </cell>
          <cell r="R102">
            <v>8.2000000000000003E-2</v>
          </cell>
          <cell r="S102">
            <v>0.08</v>
          </cell>
          <cell r="T102">
            <v>7.9000000000000001E-2</v>
          </cell>
          <cell r="U102">
            <v>7.8E-2</v>
          </cell>
        </row>
        <row r="103">
          <cell r="A103">
            <v>100032004</v>
          </cell>
          <cell r="B103">
            <v>44201</v>
          </cell>
          <cell r="C103">
            <v>1</v>
          </cell>
          <cell r="D103">
            <v>0</v>
          </cell>
          <cell r="E103" t="str">
            <v>W</v>
          </cell>
          <cell r="F103">
            <v>2012</v>
          </cell>
          <cell r="G103">
            <v>7</v>
          </cell>
          <cell r="H103">
            <v>3</v>
          </cell>
          <cell r="I103">
            <v>45</v>
          </cell>
          <cell r="J103">
            <v>37980</v>
          </cell>
          <cell r="K103">
            <v>9160</v>
          </cell>
          <cell r="L103">
            <v>77580</v>
          </cell>
          <cell r="M103" t="str">
            <v>MLK BLVD AND JUSTISON ST.</v>
          </cell>
          <cell r="N103">
            <v>39.739443999999999</v>
          </cell>
          <cell r="O103">
            <v>-75.558055999999993</v>
          </cell>
          <cell r="P103">
            <v>8319</v>
          </cell>
          <cell r="Q103">
            <v>96</v>
          </cell>
          <cell r="R103">
            <v>8.5999999999999993E-2</v>
          </cell>
          <cell r="S103">
            <v>8.5000000000000006E-2</v>
          </cell>
          <cell r="T103">
            <v>0.08</v>
          </cell>
          <cell r="U103">
            <v>0.08</v>
          </cell>
        </row>
        <row r="104">
          <cell r="A104">
            <v>100032004</v>
          </cell>
          <cell r="B104">
            <v>44201</v>
          </cell>
          <cell r="C104">
            <v>1</v>
          </cell>
          <cell r="D104">
            <v>0</v>
          </cell>
          <cell r="E104" t="str">
            <v>W</v>
          </cell>
          <cell r="F104">
            <v>2013</v>
          </cell>
          <cell r="G104">
            <v>7</v>
          </cell>
          <cell r="H104">
            <v>3</v>
          </cell>
          <cell r="I104">
            <v>45</v>
          </cell>
          <cell r="J104">
            <v>37980</v>
          </cell>
          <cell r="K104">
            <v>9160</v>
          </cell>
          <cell r="L104">
            <v>77580</v>
          </cell>
          <cell r="M104" t="str">
            <v>MLK BLVD AND JUSTISON ST.</v>
          </cell>
          <cell r="N104">
            <v>39.739443999999999</v>
          </cell>
          <cell r="O104">
            <v>-75.558055999999993</v>
          </cell>
          <cell r="P104">
            <v>6923</v>
          </cell>
          <cell r="Q104">
            <v>83</v>
          </cell>
          <cell r="R104">
            <v>7.2999999999999995E-2</v>
          </cell>
          <cell r="S104">
            <v>7.0000000000000007E-2</v>
          </cell>
          <cell r="T104">
            <v>6.8000000000000005E-2</v>
          </cell>
          <cell r="U104">
            <v>6.7000000000000004E-2</v>
          </cell>
        </row>
        <row r="105">
          <cell r="A105">
            <v>100032004</v>
          </cell>
          <cell r="B105">
            <v>44201</v>
          </cell>
          <cell r="C105">
            <v>1</v>
          </cell>
          <cell r="D105">
            <v>0</v>
          </cell>
          <cell r="E105" t="str">
            <v>W</v>
          </cell>
          <cell r="F105">
            <v>2014</v>
          </cell>
          <cell r="G105">
            <v>7</v>
          </cell>
          <cell r="H105">
            <v>3</v>
          </cell>
          <cell r="I105">
            <v>45</v>
          </cell>
          <cell r="J105">
            <v>37980</v>
          </cell>
          <cell r="K105">
            <v>9160</v>
          </cell>
          <cell r="L105">
            <v>77580</v>
          </cell>
          <cell r="M105" t="str">
            <v>MLK BLVD AND JUSTISON ST.</v>
          </cell>
          <cell r="N105">
            <v>39.739443999999999</v>
          </cell>
          <cell r="O105">
            <v>-75.558055999999993</v>
          </cell>
          <cell r="P105">
            <v>7488</v>
          </cell>
          <cell r="Q105">
            <v>80</v>
          </cell>
          <cell r="R105">
            <v>8.3000000000000004E-2</v>
          </cell>
          <cell r="S105">
            <v>7.9000000000000001E-2</v>
          </cell>
          <cell r="T105">
            <v>7.0000000000000007E-2</v>
          </cell>
          <cell r="U105">
            <v>6.8000000000000005E-2</v>
          </cell>
        </row>
        <row r="106">
          <cell r="A106">
            <v>100032004</v>
          </cell>
          <cell r="B106">
            <v>44201</v>
          </cell>
          <cell r="C106">
            <v>1</v>
          </cell>
          <cell r="D106">
            <v>0</v>
          </cell>
          <cell r="E106" t="str">
            <v>W</v>
          </cell>
          <cell r="F106">
            <v>2015</v>
          </cell>
          <cell r="G106">
            <v>7</v>
          </cell>
          <cell r="H106">
            <v>3</v>
          </cell>
          <cell r="I106">
            <v>45</v>
          </cell>
          <cell r="J106">
            <v>37980</v>
          </cell>
          <cell r="K106">
            <v>9160</v>
          </cell>
          <cell r="L106">
            <v>77580</v>
          </cell>
          <cell r="M106" t="str">
            <v>MLK BLVD AND JUSTISON ST.</v>
          </cell>
          <cell r="N106">
            <v>39.739443999999999</v>
          </cell>
          <cell r="O106">
            <v>-75.558055999999993</v>
          </cell>
          <cell r="P106">
            <v>7722</v>
          </cell>
          <cell r="Q106">
            <v>86</v>
          </cell>
          <cell r="R106">
            <v>8.8999999999999996E-2</v>
          </cell>
          <cell r="S106">
            <v>8.3000000000000004E-2</v>
          </cell>
          <cell r="T106">
            <v>7.1999999999999995E-2</v>
          </cell>
          <cell r="U106">
            <v>7.1999999999999995E-2</v>
          </cell>
        </row>
        <row r="107">
          <cell r="A107">
            <v>100032004</v>
          </cell>
          <cell r="B107">
            <v>44201</v>
          </cell>
          <cell r="C107">
            <v>1</v>
          </cell>
          <cell r="D107">
            <v>0</v>
          </cell>
          <cell r="E107" t="str">
            <v>W</v>
          </cell>
          <cell r="F107">
            <v>2016</v>
          </cell>
          <cell r="G107">
            <v>7</v>
          </cell>
          <cell r="H107">
            <v>3</v>
          </cell>
          <cell r="I107">
            <v>45</v>
          </cell>
          <cell r="J107">
            <v>37980</v>
          </cell>
          <cell r="K107">
            <v>9160</v>
          </cell>
          <cell r="L107">
            <v>77580</v>
          </cell>
          <cell r="M107" t="str">
            <v>MLK BLVD AND JUSTISON ST.</v>
          </cell>
          <cell r="N107">
            <v>39.739443999999999</v>
          </cell>
          <cell r="O107">
            <v>-75.558055999999993</v>
          </cell>
          <cell r="P107">
            <v>8649</v>
          </cell>
          <cell r="Q107">
            <v>97</v>
          </cell>
          <cell r="R107">
            <v>8.4000000000000005E-2</v>
          </cell>
          <cell r="S107">
            <v>7.9000000000000001E-2</v>
          </cell>
          <cell r="T107">
            <v>7.5999999999999998E-2</v>
          </cell>
          <cell r="U107">
            <v>7.2999999999999995E-2</v>
          </cell>
        </row>
        <row r="108">
          <cell r="A108">
            <v>100032004</v>
          </cell>
          <cell r="B108">
            <v>44201</v>
          </cell>
          <cell r="C108">
            <v>1</v>
          </cell>
          <cell r="D108">
            <v>0</v>
          </cell>
          <cell r="E108" t="str">
            <v>W</v>
          </cell>
          <cell r="F108">
            <v>2017</v>
          </cell>
          <cell r="G108">
            <v>7</v>
          </cell>
          <cell r="H108">
            <v>3</v>
          </cell>
          <cell r="I108">
            <v>45</v>
          </cell>
          <cell r="J108">
            <v>37980</v>
          </cell>
          <cell r="K108">
            <v>9160</v>
          </cell>
          <cell r="L108">
            <v>77580</v>
          </cell>
          <cell r="M108" t="str">
            <v>MLK BLVD AND JUSTISON ST.</v>
          </cell>
          <cell r="N108">
            <v>39.739443999999999</v>
          </cell>
          <cell r="O108">
            <v>-75.558055999999993</v>
          </cell>
          <cell r="P108">
            <v>8731</v>
          </cell>
          <cell r="Q108">
            <v>100</v>
          </cell>
          <cell r="R108">
            <v>8.4000000000000005E-2</v>
          </cell>
          <cell r="S108">
            <v>7.0999999999999994E-2</v>
          </cell>
          <cell r="T108">
            <v>7.0999999999999994E-2</v>
          </cell>
          <cell r="U108">
            <v>7.0999999999999994E-2</v>
          </cell>
        </row>
        <row r="109">
          <cell r="A109">
            <v>100032004</v>
          </cell>
          <cell r="B109">
            <v>44201</v>
          </cell>
          <cell r="C109">
            <v>1</v>
          </cell>
          <cell r="D109">
            <v>0</v>
          </cell>
          <cell r="E109" t="str">
            <v>W</v>
          </cell>
          <cell r="F109">
            <v>2018</v>
          </cell>
          <cell r="G109">
            <v>7</v>
          </cell>
          <cell r="H109">
            <v>3</v>
          </cell>
          <cell r="I109">
            <v>45</v>
          </cell>
          <cell r="J109">
            <v>37980</v>
          </cell>
          <cell r="K109">
            <v>9160</v>
          </cell>
          <cell r="L109">
            <v>77580</v>
          </cell>
          <cell r="M109" t="str">
            <v>MLK BLVD AND JUSTISON ST.</v>
          </cell>
          <cell r="N109">
            <v>39.739443999999999</v>
          </cell>
          <cell r="O109">
            <v>-75.558055999999993</v>
          </cell>
          <cell r="P109">
            <v>8312</v>
          </cell>
          <cell r="Q109">
            <v>94</v>
          </cell>
          <cell r="R109">
            <v>7.8E-2</v>
          </cell>
          <cell r="S109">
            <v>7.6999999999999999E-2</v>
          </cell>
          <cell r="T109">
            <v>7.1999999999999995E-2</v>
          </cell>
          <cell r="U109">
            <v>7.0999999999999994E-2</v>
          </cell>
        </row>
        <row r="110">
          <cell r="A110">
            <v>100051002</v>
          </cell>
          <cell r="B110">
            <v>44201</v>
          </cell>
          <cell r="C110">
            <v>1</v>
          </cell>
          <cell r="D110">
            <v>0</v>
          </cell>
          <cell r="E110" t="str">
            <v>W</v>
          </cell>
          <cell r="F110">
            <v>2010</v>
          </cell>
          <cell r="G110">
            <v>7</v>
          </cell>
          <cell r="H110">
            <v>3</v>
          </cell>
          <cell r="I110">
            <v>46</v>
          </cell>
          <cell r="J110">
            <v>41540</v>
          </cell>
          <cell r="K110">
            <v>0</v>
          </cell>
          <cell r="L110">
            <v>64320</v>
          </cell>
          <cell r="M110" t="str">
            <v>350 VIRGINIA AVE SEAFORD</v>
          </cell>
          <cell r="N110">
            <v>38.6539</v>
          </cell>
          <cell r="O110">
            <v>-75.610600000000005</v>
          </cell>
          <cell r="P110">
            <v>6537</v>
          </cell>
          <cell r="Q110">
            <v>99</v>
          </cell>
          <cell r="R110">
            <v>9.0999999999999998E-2</v>
          </cell>
          <cell r="S110">
            <v>8.6999999999999994E-2</v>
          </cell>
          <cell r="T110">
            <v>8.5999999999999993E-2</v>
          </cell>
          <cell r="U110">
            <v>8.4000000000000005E-2</v>
          </cell>
        </row>
        <row r="111">
          <cell r="A111">
            <v>100051002</v>
          </cell>
          <cell r="B111">
            <v>44201</v>
          </cell>
          <cell r="C111">
            <v>1</v>
          </cell>
          <cell r="D111">
            <v>0</v>
          </cell>
          <cell r="E111" t="str">
            <v>W</v>
          </cell>
          <cell r="F111">
            <v>2011</v>
          </cell>
          <cell r="G111">
            <v>7</v>
          </cell>
          <cell r="H111">
            <v>3</v>
          </cell>
          <cell r="I111">
            <v>46</v>
          </cell>
          <cell r="J111">
            <v>41540</v>
          </cell>
          <cell r="K111">
            <v>0</v>
          </cell>
          <cell r="L111">
            <v>64320</v>
          </cell>
          <cell r="M111" t="str">
            <v>350 VIRGINIA AVE SEAFORD</v>
          </cell>
          <cell r="N111">
            <v>38.6539</v>
          </cell>
          <cell r="O111">
            <v>-75.610600000000005</v>
          </cell>
          <cell r="P111">
            <v>8749</v>
          </cell>
          <cell r="Q111">
            <v>100</v>
          </cell>
          <cell r="R111">
            <v>9.4E-2</v>
          </cell>
          <cell r="S111">
            <v>8.1000000000000003E-2</v>
          </cell>
          <cell r="T111">
            <v>7.8E-2</v>
          </cell>
          <cell r="U111">
            <v>7.6999999999999999E-2</v>
          </cell>
        </row>
        <row r="112">
          <cell r="A112">
            <v>100051002</v>
          </cell>
          <cell r="B112">
            <v>44201</v>
          </cell>
          <cell r="C112">
            <v>1</v>
          </cell>
          <cell r="D112">
            <v>0</v>
          </cell>
          <cell r="E112" t="str">
            <v>W</v>
          </cell>
          <cell r="F112">
            <v>2012</v>
          </cell>
          <cell r="G112">
            <v>7</v>
          </cell>
          <cell r="H112">
            <v>3</v>
          </cell>
          <cell r="I112">
            <v>46</v>
          </cell>
          <cell r="J112">
            <v>41540</v>
          </cell>
          <cell r="K112">
            <v>0</v>
          </cell>
          <cell r="L112">
            <v>64320</v>
          </cell>
          <cell r="M112" t="str">
            <v>350 VIRGINIA AVE SEAFORD</v>
          </cell>
          <cell r="N112">
            <v>38.6539</v>
          </cell>
          <cell r="O112">
            <v>-75.610600000000005</v>
          </cell>
          <cell r="P112">
            <v>8773</v>
          </cell>
          <cell r="Q112">
            <v>100</v>
          </cell>
          <cell r="R112">
            <v>0.105</v>
          </cell>
          <cell r="S112">
            <v>0.09</v>
          </cell>
          <cell r="T112">
            <v>8.5999999999999993E-2</v>
          </cell>
          <cell r="U112">
            <v>8.4000000000000005E-2</v>
          </cell>
        </row>
        <row r="113">
          <cell r="A113">
            <v>100051002</v>
          </cell>
          <cell r="B113">
            <v>44201</v>
          </cell>
          <cell r="C113">
            <v>1</v>
          </cell>
          <cell r="D113">
            <v>0</v>
          </cell>
          <cell r="E113" t="str">
            <v>W</v>
          </cell>
          <cell r="F113">
            <v>2013</v>
          </cell>
          <cell r="G113">
            <v>7</v>
          </cell>
          <cell r="H113">
            <v>3</v>
          </cell>
          <cell r="I113">
            <v>46</v>
          </cell>
          <cell r="J113">
            <v>41540</v>
          </cell>
          <cell r="K113">
            <v>0</v>
          </cell>
          <cell r="L113">
            <v>64320</v>
          </cell>
          <cell r="M113" t="str">
            <v>350 VIRGINIA AVE SEAFORD</v>
          </cell>
          <cell r="N113">
            <v>38.6539</v>
          </cell>
          <cell r="O113">
            <v>-75.610600000000005</v>
          </cell>
          <cell r="P113">
            <v>8357</v>
          </cell>
          <cell r="Q113">
            <v>93</v>
          </cell>
          <cell r="R113">
            <v>7.0999999999999994E-2</v>
          </cell>
          <cell r="S113">
            <v>7.0000000000000007E-2</v>
          </cell>
          <cell r="T113">
            <v>6.8000000000000005E-2</v>
          </cell>
          <cell r="U113">
            <v>6.5000000000000002E-2</v>
          </cell>
        </row>
        <row r="114">
          <cell r="A114">
            <v>100051002</v>
          </cell>
          <cell r="B114">
            <v>44201</v>
          </cell>
          <cell r="C114">
            <v>1</v>
          </cell>
          <cell r="D114">
            <v>0</v>
          </cell>
          <cell r="E114" t="str">
            <v>W</v>
          </cell>
          <cell r="F114">
            <v>2014</v>
          </cell>
          <cell r="G114">
            <v>7</v>
          </cell>
          <cell r="H114">
            <v>3</v>
          </cell>
          <cell r="I114">
            <v>46</v>
          </cell>
          <cell r="J114">
            <v>41540</v>
          </cell>
          <cell r="K114">
            <v>0</v>
          </cell>
          <cell r="L114">
            <v>64320</v>
          </cell>
          <cell r="M114" t="str">
            <v>350 VIRGINIA AVE SEAFORD</v>
          </cell>
          <cell r="N114">
            <v>38.6539</v>
          </cell>
          <cell r="O114">
            <v>-75.610600000000005</v>
          </cell>
          <cell r="P114">
            <v>8749</v>
          </cell>
          <cell r="Q114">
            <v>100</v>
          </cell>
          <cell r="R114">
            <v>6.6000000000000003E-2</v>
          </cell>
          <cell r="S114">
            <v>6.5000000000000002E-2</v>
          </cell>
          <cell r="T114">
            <v>6.4000000000000001E-2</v>
          </cell>
          <cell r="U114">
            <v>6.3E-2</v>
          </cell>
        </row>
        <row r="115">
          <cell r="A115">
            <v>100051002</v>
          </cell>
          <cell r="B115">
            <v>44201</v>
          </cell>
          <cell r="C115">
            <v>1</v>
          </cell>
          <cell r="D115">
            <v>0</v>
          </cell>
          <cell r="E115" t="str">
            <v>W</v>
          </cell>
          <cell r="F115">
            <v>2015</v>
          </cell>
          <cell r="G115">
            <v>7</v>
          </cell>
          <cell r="H115">
            <v>3</v>
          </cell>
          <cell r="I115">
            <v>46</v>
          </cell>
          <cell r="J115">
            <v>41540</v>
          </cell>
          <cell r="K115">
            <v>0</v>
          </cell>
          <cell r="L115">
            <v>64320</v>
          </cell>
          <cell r="M115" t="str">
            <v>350 VIRGINIA AVE SEAFORD</v>
          </cell>
          <cell r="N115">
            <v>38.6539</v>
          </cell>
          <cell r="O115">
            <v>-75.610600000000005</v>
          </cell>
          <cell r="P115">
            <v>8666</v>
          </cell>
          <cell r="Q115">
            <v>97</v>
          </cell>
          <cell r="R115">
            <v>7.0000000000000007E-2</v>
          </cell>
          <cell r="S115">
            <v>6.8000000000000005E-2</v>
          </cell>
          <cell r="T115">
            <v>6.6000000000000003E-2</v>
          </cell>
          <cell r="U115">
            <v>6.4000000000000001E-2</v>
          </cell>
        </row>
        <row r="116">
          <cell r="A116">
            <v>100051002</v>
          </cell>
          <cell r="B116">
            <v>44201</v>
          </cell>
          <cell r="C116">
            <v>1</v>
          </cell>
          <cell r="D116">
            <v>0</v>
          </cell>
          <cell r="E116" t="str">
            <v>W</v>
          </cell>
          <cell r="F116">
            <v>2016</v>
          </cell>
          <cell r="G116">
            <v>7</v>
          </cell>
          <cell r="H116">
            <v>3</v>
          </cell>
          <cell r="I116">
            <v>46</v>
          </cell>
          <cell r="J116">
            <v>41540</v>
          </cell>
          <cell r="K116">
            <v>0</v>
          </cell>
          <cell r="L116">
            <v>64320</v>
          </cell>
          <cell r="M116" t="str">
            <v>350 VIRGINIA AVE SEAFORD</v>
          </cell>
          <cell r="N116">
            <v>38.6539</v>
          </cell>
          <cell r="O116">
            <v>-75.610600000000005</v>
          </cell>
          <cell r="P116">
            <v>8636</v>
          </cell>
          <cell r="Q116">
            <v>99</v>
          </cell>
          <cell r="R116">
            <v>7.5999999999999998E-2</v>
          </cell>
          <cell r="S116">
            <v>7.0999999999999994E-2</v>
          </cell>
          <cell r="T116">
            <v>7.0000000000000007E-2</v>
          </cell>
          <cell r="U116">
            <v>6.8000000000000005E-2</v>
          </cell>
        </row>
        <row r="117">
          <cell r="A117">
            <v>100051002</v>
          </cell>
          <cell r="B117">
            <v>44201</v>
          </cell>
          <cell r="C117">
            <v>1</v>
          </cell>
          <cell r="D117">
            <v>0</v>
          </cell>
          <cell r="E117" t="str">
            <v>W</v>
          </cell>
          <cell r="F117">
            <v>2017</v>
          </cell>
          <cell r="G117">
            <v>7</v>
          </cell>
          <cell r="H117">
            <v>3</v>
          </cell>
          <cell r="I117">
            <v>46</v>
          </cell>
          <cell r="J117">
            <v>41540</v>
          </cell>
          <cell r="K117">
            <v>0</v>
          </cell>
          <cell r="L117">
            <v>64320</v>
          </cell>
          <cell r="M117" t="str">
            <v>350 VIRGINIA AVE SEAFORD</v>
          </cell>
          <cell r="N117">
            <v>38.6539</v>
          </cell>
          <cell r="O117">
            <v>-75.610600000000005</v>
          </cell>
          <cell r="P117">
            <v>8587</v>
          </cell>
          <cell r="Q117">
            <v>97</v>
          </cell>
          <cell r="R117">
            <v>6.6000000000000003E-2</v>
          </cell>
          <cell r="S117">
            <v>6.5000000000000002E-2</v>
          </cell>
          <cell r="T117">
            <v>6.5000000000000002E-2</v>
          </cell>
          <cell r="U117">
            <v>6.3E-2</v>
          </cell>
        </row>
        <row r="118">
          <cell r="A118">
            <v>100051002</v>
          </cell>
          <cell r="B118">
            <v>44201</v>
          </cell>
          <cell r="C118">
            <v>1</v>
          </cell>
          <cell r="D118">
            <v>0</v>
          </cell>
          <cell r="E118" t="str">
            <v>W</v>
          </cell>
          <cell r="F118">
            <v>2018</v>
          </cell>
          <cell r="G118">
            <v>7</v>
          </cell>
          <cell r="H118">
            <v>3</v>
          </cell>
          <cell r="I118">
            <v>46</v>
          </cell>
          <cell r="J118">
            <v>41540</v>
          </cell>
          <cell r="K118">
            <v>0</v>
          </cell>
          <cell r="L118">
            <v>64320</v>
          </cell>
          <cell r="M118" t="str">
            <v>350 VIRGINIA AVE SEAFORD</v>
          </cell>
          <cell r="N118">
            <v>38.6539</v>
          </cell>
          <cell r="O118">
            <v>-75.610600000000005</v>
          </cell>
          <cell r="P118">
            <v>8366</v>
          </cell>
          <cell r="Q118">
            <v>96</v>
          </cell>
          <cell r="R118">
            <v>8.2000000000000003E-2</v>
          </cell>
          <cell r="S118">
            <v>7.3999999999999996E-2</v>
          </cell>
          <cell r="T118">
            <v>6.8000000000000005E-2</v>
          </cell>
          <cell r="U118">
            <v>6.7000000000000004E-2</v>
          </cell>
        </row>
        <row r="119">
          <cell r="A119">
            <v>100051003</v>
          </cell>
          <cell r="B119">
            <v>44201</v>
          </cell>
          <cell r="C119">
            <v>1</v>
          </cell>
          <cell r="D119">
            <v>0</v>
          </cell>
          <cell r="E119" t="str">
            <v>W</v>
          </cell>
          <cell r="F119">
            <v>2010</v>
          </cell>
          <cell r="G119">
            <v>7</v>
          </cell>
          <cell r="H119">
            <v>3</v>
          </cell>
          <cell r="I119">
            <v>46</v>
          </cell>
          <cell r="J119">
            <v>41540</v>
          </cell>
          <cell r="K119">
            <v>0</v>
          </cell>
          <cell r="L119">
            <v>41830</v>
          </cell>
          <cell r="M119" t="str">
            <v>UNIV. OF DE COLLEGE OF MARINE STUDIES</v>
          </cell>
          <cell r="N119">
            <v>38.7791</v>
          </cell>
          <cell r="O119">
            <v>-75.163229999999999</v>
          </cell>
          <cell r="P119">
            <v>6371</v>
          </cell>
          <cell r="Q119">
            <v>93</v>
          </cell>
          <cell r="R119">
            <v>9.8000000000000004E-2</v>
          </cell>
          <cell r="S119">
            <v>9.6000000000000002E-2</v>
          </cell>
          <cell r="T119">
            <v>0.09</v>
          </cell>
          <cell r="U119">
            <v>8.3000000000000004E-2</v>
          </cell>
        </row>
        <row r="120">
          <cell r="A120">
            <v>100051003</v>
          </cell>
          <cell r="B120">
            <v>44201</v>
          </cell>
          <cell r="C120">
            <v>1</v>
          </cell>
          <cell r="D120">
            <v>0</v>
          </cell>
          <cell r="E120" t="str">
            <v>W</v>
          </cell>
          <cell r="F120">
            <v>2011</v>
          </cell>
          <cell r="G120">
            <v>7</v>
          </cell>
          <cell r="H120">
            <v>3</v>
          </cell>
          <cell r="I120">
            <v>46</v>
          </cell>
          <cell r="J120">
            <v>41540</v>
          </cell>
          <cell r="K120">
            <v>0</v>
          </cell>
          <cell r="L120">
            <v>41830</v>
          </cell>
          <cell r="M120" t="str">
            <v>UNIV. OF DE COLLEGE OF MARINE STUDIES</v>
          </cell>
          <cell r="N120">
            <v>38.7791</v>
          </cell>
          <cell r="O120">
            <v>-75.163229999999999</v>
          </cell>
          <cell r="P120">
            <v>8736</v>
          </cell>
          <cell r="Q120">
            <v>100</v>
          </cell>
          <cell r="R120">
            <v>8.5000000000000006E-2</v>
          </cell>
          <cell r="S120">
            <v>8.4000000000000005E-2</v>
          </cell>
          <cell r="T120">
            <v>8.3000000000000004E-2</v>
          </cell>
          <cell r="U120">
            <v>7.4999999999999997E-2</v>
          </cell>
        </row>
        <row r="121">
          <cell r="A121">
            <v>100051003</v>
          </cell>
          <cell r="B121">
            <v>44201</v>
          </cell>
          <cell r="C121">
            <v>1</v>
          </cell>
          <cell r="D121">
            <v>0</v>
          </cell>
          <cell r="E121" t="str">
            <v>W</v>
          </cell>
          <cell r="F121">
            <v>2012</v>
          </cell>
          <cell r="G121">
            <v>7</v>
          </cell>
          <cell r="H121">
            <v>3</v>
          </cell>
          <cell r="I121">
            <v>46</v>
          </cell>
          <cell r="J121">
            <v>41540</v>
          </cell>
          <cell r="K121">
            <v>0</v>
          </cell>
          <cell r="L121">
            <v>41830</v>
          </cell>
          <cell r="M121" t="str">
            <v>UNIV. OF DE COLLEGE OF MARINE STUDIES</v>
          </cell>
          <cell r="N121">
            <v>38.7791</v>
          </cell>
          <cell r="O121">
            <v>-75.163229999999999</v>
          </cell>
          <cell r="P121">
            <v>8262</v>
          </cell>
          <cell r="Q121">
            <v>92</v>
          </cell>
          <cell r="R121">
            <v>9.7000000000000003E-2</v>
          </cell>
          <cell r="S121">
            <v>8.5999999999999993E-2</v>
          </cell>
          <cell r="T121">
            <v>8.5999999999999993E-2</v>
          </cell>
          <cell r="U121">
            <v>8.5000000000000006E-2</v>
          </cell>
        </row>
        <row r="122">
          <cell r="A122">
            <v>100051003</v>
          </cell>
          <cell r="B122">
            <v>44201</v>
          </cell>
          <cell r="C122">
            <v>1</v>
          </cell>
          <cell r="D122">
            <v>0</v>
          </cell>
          <cell r="E122" t="str">
            <v>W</v>
          </cell>
          <cell r="F122">
            <v>2013</v>
          </cell>
          <cell r="G122">
            <v>7</v>
          </cell>
          <cell r="H122">
            <v>3</v>
          </cell>
          <cell r="I122">
            <v>46</v>
          </cell>
          <cell r="J122">
            <v>41540</v>
          </cell>
          <cell r="K122">
            <v>0</v>
          </cell>
          <cell r="L122">
            <v>41830</v>
          </cell>
          <cell r="M122" t="str">
            <v>UNIV. OF DE COLLEGE OF MARINE STUDIES</v>
          </cell>
          <cell r="N122">
            <v>38.7791</v>
          </cell>
          <cell r="O122">
            <v>-75.163229999999999</v>
          </cell>
          <cell r="P122">
            <v>8617</v>
          </cell>
          <cell r="Q122">
            <v>97</v>
          </cell>
          <cell r="R122">
            <v>8.1000000000000003E-2</v>
          </cell>
          <cell r="S122">
            <v>7.4999999999999997E-2</v>
          </cell>
          <cell r="T122">
            <v>7.4999999999999997E-2</v>
          </cell>
          <cell r="U122">
            <v>7.1999999999999995E-2</v>
          </cell>
        </row>
        <row r="123">
          <cell r="A123">
            <v>100051003</v>
          </cell>
          <cell r="B123">
            <v>44201</v>
          </cell>
          <cell r="C123">
            <v>1</v>
          </cell>
          <cell r="D123">
            <v>0</v>
          </cell>
          <cell r="E123" t="str">
            <v>W</v>
          </cell>
          <cell r="F123">
            <v>2014</v>
          </cell>
          <cell r="G123">
            <v>7</v>
          </cell>
          <cell r="H123">
            <v>3</v>
          </cell>
          <cell r="I123">
            <v>46</v>
          </cell>
          <cell r="J123">
            <v>41540</v>
          </cell>
          <cell r="K123">
            <v>0</v>
          </cell>
          <cell r="L123">
            <v>41830</v>
          </cell>
          <cell r="M123" t="str">
            <v>UNIV. OF DE COLLEGE OF MARINE STUDIES</v>
          </cell>
          <cell r="N123">
            <v>38.7791</v>
          </cell>
          <cell r="O123">
            <v>-75.163229999999999</v>
          </cell>
          <cell r="P123">
            <v>8641</v>
          </cell>
          <cell r="Q123">
            <v>97</v>
          </cell>
          <cell r="R123">
            <v>7.1999999999999995E-2</v>
          </cell>
          <cell r="S123">
            <v>7.0000000000000007E-2</v>
          </cell>
          <cell r="T123">
            <v>6.7000000000000004E-2</v>
          </cell>
          <cell r="U123">
            <v>6.7000000000000004E-2</v>
          </cell>
        </row>
        <row r="124">
          <cell r="A124">
            <v>100051003</v>
          </cell>
          <cell r="B124">
            <v>44201</v>
          </cell>
          <cell r="C124">
            <v>1</v>
          </cell>
          <cell r="D124">
            <v>0</v>
          </cell>
          <cell r="E124" t="str">
            <v>W</v>
          </cell>
          <cell r="F124">
            <v>2015</v>
          </cell>
          <cell r="G124">
            <v>7</v>
          </cell>
          <cell r="H124">
            <v>3</v>
          </cell>
          <cell r="I124">
            <v>46</v>
          </cell>
          <cell r="J124">
            <v>41540</v>
          </cell>
          <cell r="K124">
            <v>0</v>
          </cell>
          <cell r="L124">
            <v>41830</v>
          </cell>
          <cell r="M124" t="str">
            <v>UNIV. OF DE COLLEGE OF MARINE STUDIES</v>
          </cell>
          <cell r="N124">
            <v>38.7791</v>
          </cell>
          <cell r="O124">
            <v>-75.163229999999999</v>
          </cell>
          <cell r="P124">
            <v>8707</v>
          </cell>
          <cell r="Q124">
            <v>99</v>
          </cell>
          <cell r="R124">
            <v>7.4999999999999997E-2</v>
          </cell>
          <cell r="S124">
            <v>7.2999999999999995E-2</v>
          </cell>
          <cell r="T124">
            <v>7.1999999999999995E-2</v>
          </cell>
          <cell r="U124">
            <v>7.0000000000000007E-2</v>
          </cell>
        </row>
        <row r="125">
          <cell r="A125">
            <v>100051003</v>
          </cell>
          <cell r="B125">
            <v>44201</v>
          </cell>
          <cell r="C125">
            <v>1</v>
          </cell>
          <cell r="D125">
            <v>0</v>
          </cell>
          <cell r="E125" t="str">
            <v>W</v>
          </cell>
          <cell r="F125">
            <v>2016</v>
          </cell>
          <cell r="G125">
            <v>7</v>
          </cell>
          <cell r="H125">
            <v>3</v>
          </cell>
          <cell r="I125">
            <v>46</v>
          </cell>
          <cell r="J125">
            <v>41540</v>
          </cell>
          <cell r="K125">
            <v>0</v>
          </cell>
          <cell r="L125">
            <v>41830</v>
          </cell>
          <cell r="M125" t="str">
            <v>UNIV. OF DE COLLEGE OF MARINE STUDIES</v>
          </cell>
          <cell r="N125">
            <v>38.7791</v>
          </cell>
          <cell r="O125">
            <v>-75.163229999999999</v>
          </cell>
          <cell r="P125">
            <v>8340</v>
          </cell>
          <cell r="Q125">
            <v>92</v>
          </cell>
          <cell r="R125">
            <v>7.9000000000000001E-2</v>
          </cell>
          <cell r="S125">
            <v>7.6999999999999999E-2</v>
          </cell>
          <cell r="T125">
            <v>7.0999999999999994E-2</v>
          </cell>
          <cell r="U125">
            <v>7.0000000000000007E-2</v>
          </cell>
        </row>
        <row r="126">
          <cell r="A126">
            <v>100051003</v>
          </cell>
          <cell r="B126">
            <v>44201</v>
          </cell>
          <cell r="C126">
            <v>1</v>
          </cell>
          <cell r="D126">
            <v>0</v>
          </cell>
          <cell r="E126" t="str">
            <v>W</v>
          </cell>
          <cell r="F126">
            <v>2017</v>
          </cell>
          <cell r="G126">
            <v>7</v>
          </cell>
          <cell r="H126">
            <v>3</v>
          </cell>
          <cell r="I126">
            <v>46</v>
          </cell>
          <cell r="J126">
            <v>41540</v>
          </cell>
          <cell r="K126">
            <v>0</v>
          </cell>
          <cell r="L126">
            <v>41830</v>
          </cell>
          <cell r="M126" t="str">
            <v>UNIV. OF DE COLLEGE OF MARINE STUDIES</v>
          </cell>
          <cell r="N126">
            <v>38.7791</v>
          </cell>
          <cell r="O126">
            <v>-75.163229999999999</v>
          </cell>
          <cell r="P126">
            <v>8557</v>
          </cell>
          <cell r="Q126">
            <v>97</v>
          </cell>
          <cell r="R126">
            <v>7.5999999999999998E-2</v>
          </cell>
          <cell r="S126">
            <v>6.5000000000000002E-2</v>
          </cell>
          <cell r="T126">
            <v>6.4000000000000001E-2</v>
          </cell>
          <cell r="U126">
            <v>6.3E-2</v>
          </cell>
        </row>
        <row r="127">
          <cell r="A127">
            <v>100051003</v>
          </cell>
          <cell r="B127">
            <v>44201</v>
          </cell>
          <cell r="C127">
            <v>1</v>
          </cell>
          <cell r="D127">
            <v>0</v>
          </cell>
          <cell r="E127" t="str">
            <v>W</v>
          </cell>
          <cell r="F127">
            <v>2018</v>
          </cell>
          <cell r="G127">
            <v>7</v>
          </cell>
          <cell r="H127">
            <v>3</v>
          </cell>
          <cell r="I127">
            <v>46</v>
          </cell>
          <cell r="J127">
            <v>41540</v>
          </cell>
          <cell r="K127">
            <v>0</v>
          </cell>
          <cell r="L127">
            <v>41830</v>
          </cell>
          <cell r="M127" t="str">
            <v>UNIV. OF DE COLLEGE OF MARINE STUDIES</v>
          </cell>
          <cell r="N127">
            <v>38.7791</v>
          </cell>
          <cell r="O127">
            <v>-75.163229999999999</v>
          </cell>
          <cell r="P127">
            <v>7459</v>
          </cell>
          <cell r="Q127">
            <v>98</v>
          </cell>
          <cell r="R127">
            <v>7.3999999999999996E-2</v>
          </cell>
          <cell r="S127">
            <v>7.1999999999999995E-2</v>
          </cell>
          <cell r="T127">
            <v>7.0999999999999994E-2</v>
          </cell>
          <cell r="U127">
            <v>6.8000000000000005E-2</v>
          </cell>
        </row>
        <row r="128">
          <cell r="A128">
            <v>240150003</v>
          </cell>
          <cell r="B128">
            <v>44201</v>
          </cell>
          <cell r="C128">
            <v>1</v>
          </cell>
          <cell r="D128">
            <v>0</v>
          </cell>
          <cell r="E128" t="str">
            <v>W</v>
          </cell>
          <cell r="F128">
            <v>2010</v>
          </cell>
          <cell r="G128">
            <v>7</v>
          </cell>
          <cell r="H128">
            <v>3</v>
          </cell>
          <cell r="I128">
            <v>114</v>
          </cell>
          <cell r="J128">
            <v>37980</v>
          </cell>
          <cell r="K128">
            <v>0</v>
          </cell>
          <cell r="L128">
            <v>0</v>
          </cell>
          <cell r="M128" t="str">
            <v>Fair Hill Natural Resource Mgmt Area, 46</v>
          </cell>
          <cell r="N128">
            <v>39.701444000000002</v>
          </cell>
          <cell r="O128">
            <v>-75.860050999999999</v>
          </cell>
          <cell r="P128">
            <v>4898</v>
          </cell>
          <cell r="Q128">
            <v>93</v>
          </cell>
          <cell r="R128">
            <v>0.09</v>
          </cell>
          <cell r="S128">
            <v>8.7999999999999995E-2</v>
          </cell>
          <cell r="T128">
            <v>8.5000000000000006E-2</v>
          </cell>
          <cell r="U128">
            <v>8.2000000000000003E-2</v>
          </cell>
        </row>
        <row r="129">
          <cell r="A129">
            <v>240150003</v>
          </cell>
          <cell r="B129">
            <v>44201</v>
          </cell>
          <cell r="C129">
            <v>1</v>
          </cell>
          <cell r="D129">
            <v>0</v>
          </cell>
          <cell r="E129" t="str">
            <v>W</v>
          </cell>
          <cell r="F129">
            <v>2011</v>
          </cell>
          <cell r="G129">
            <v>7</v>
          </cell>
          <cell r="H129">
            <v>3</v>
          </cell>
          <cell r="I129">
            <v>114</v>
          </cell>
          <cell r="J129">
            <v>37980</v>
          </cell>
          <cell r="K129">
            <v>0</v>
          </cell>
          <cell r="L129">
            <v>0</v>
          </cell>
          <cell r="M129" t="str">
            <v>Fair Hill Natural Resource Mgmt Area, 46</v>
          </cell>
          <cell r="N129">
            <v>39.701444000000002</v>
          </cell>
          <cell r="O129">
            <v>-75.860050999999999</v>
          </cell>
          <cell r="P129">
            <v>5080</v>
          </cell>
          <cell r="Q129">
            <v>98</v>
          </cell>
          <cell r="R129">
            <v>9.6000000000000002E-2</v>
          </cell>
          <cell r="S129">
            <v>9.4E-2</v>
          </cell>
          <cell r="T129">
            <v>9.1999999999999998E-2</v>
          </cell>
          <cell r="U129">
            <v>8.8999999999999996E-2</v>
          </cell>
        </row>
        <row r="130">
          <cell r="A130">
            <v>240150003</v>
          </cell>
          <cell r="B130">
            <v>44201</v>
          </cell>
          <cell r="C130">
            <v>1</v>
          </cell>
          <cell r="D130">
            <v>0</v>
          </cell>
          <cell r="E130" t="str">
            <v>W</v>
          </cell>
          <cell r="F130">
            <v>2012</v>
          </cell>
          <cell r="G130">
            <v>7</v>
          </cell>
          <cell r="H130">
            <v>3</v>
          </cell>
          <cell r="I130">
            <v>114</v>
          </cell>
          <cell r="J130">
            <v>37980</v>
          </cell>
          <cell r="K130">
            <v>0</v>
          </cell>
          <cell r="L130">
            <v>0</v>
          </cell>
          <cell r="M130" t="str">
            <v>Fair Hill Natural Resource Mgmt Area, 46</v>
          </cell>
          <cell r="N130">
            <v>39.701444000000002</v>
          </cell>
          <cell r="O130">
            <v>-75.860050999999999</v>
          </cell>
          <cell r="P130">
            <v>4985</v>
          </cell>
          <cell r="Q130">
            <v>96</v>
          </cell>
          <cell r="R130">
            <v>9.4E-2</v>
          </cell>
          <cell r="S130">
            <v>8.7999999999999995E-2</v>
          </cell>
          <cell r="T130">
            <v>8.6999999999999994E-2</v>
          </cell>
          <cell r="U130">
            <v>8.6999999999999994E-2</v>
          </cell>
        </row>
        <row r="131">
          <cell r="A131">
            <v>240150003</v>
          </cell>
          <cell r="B131">
            <v>44201</v>
          </cell>
          <cell r="C131">
            <v>1</v>
          </cell>
          <cell r="D131">
            <v>0</v>
          </cell>
          <cell r="E131" t="str">
            <v>W</v>
          </cell>
          <cell r="F131">
            <v>2013</v>
          </cell>
          <cell r="G131">
            <v>7</v>
          </cell>
          <cell r="H131">
            <v>3</v>
          </cell>
          <cell r="I131">
            <v>114</v>
          </cell>
          <cell r="J131">
            <v>37980</v>
          </cell>
          <cell r="K131">
            <v>0</v>
          </cell>
          <cell r="L131">
            <v>0</v>
          </cell>
          <cell r="M131" t="str">
            <v>Fair Hill Natural Resource Mgmt Area, 46</v>
          </cell>
          <cell r="N131">
            <v>39.701444000000002</v>
          </cell>
          <cell r="O131">
            <v>-75.860050999999999</v>
          </cell>
          <cell r="P131">
            <v>5076</v>
          </cell>
          <cell r="Q131">
            <v>98</v>
          </cell>
          <cell r="R131">
            <v>8.3000000000000004E-2</v>
          </cell>
          <cell r="S131">
            <v>0.08</v>
          </cell>
          <cell r="T131">
            <v>7.5999999999999998E-2</v>
          </cell>
          <cell r="U131">
            <v>7.1999999999999995E-2</v>
          </cell>
        </row>
        <row r="132">
          <cell r="A132">
            <v>240150003</v>
          </cell>
          <cell r="B132">
            <v>44201</v>
          </cell>
          <cell r="C132">
            <v>1</v>
          </cell>
          <cell r="D132">
            <v>0</v>
          </cell>
          <cell r="E132" t="str">
            <v>W</v>
          </cell>
          <cell r="F132">
            <v>2014</v>
          </cell>
          <cell r="G132">
            <v>7</v>
          </cell>
          <cell r="H132">
            <v>3</v>
          </cell>
          <cell r="I132">
            <v>114</v>
          </cell>
          <cell r="J132">
            <v>37980</v>
          </cell>
          <cell r="K132">
            <v>0</v>
          </cell>
          <cell r="L132">
            <v>0</v>
          </cell>
          <cell r="M132" t="str">
            <v>Fair Hill Natural Resource Mgmt Area, 46</v>
          </cell>
          <cell r="N132">
            <v>39.701444000000002</v>
          </cell>
          <cell r="O132">
            <v>-75.860050999999999</v>
          </cell>
          <cell r="P132">
            <v>4955</v>
          </cell>
          <cell r="Q132">
            <v>95</v>
          </cell>
          <cell r="R132">
            <v>8.5000000000000006E-2</v>
          </cell>
          <cell r="S132">
            <v>7.9000000000000001E-2</v>
          </cell>
          <cell r="T132">
            <v>7.3999999999999996E-2</v>
          </cell>
          <cell r="U132">
            <v>7.3999999999999996E-2</v>
          </cell>
        </row>
        <row r="133">
          <cell r="A133">
            <v>240150003</v>
          </cell>
          <cell r="B133">
            <v>44201</v>
          </cell>
          <cell r="C133">
            <v>1</v>
          </cell>
          <cell r="D133">
            <v>0</v>
          </cell>
          <cell r="E133" t="str">
            <v>W</v>
          </cell>
          <cell r="F133">
            <v>2015</v>
          </cell>
          <cell r="G133">
            <v>7</v>
          </cell>
          <cell r="H133">
            <v>3</v>
          </cell>
          <cell r="I133">
            <v>114</v>
          </cell>
          <cell r="J133">
            <v>37980</v>
          </cell>
          <cell r="K133">
            <v>0</v>
          </cell>
          <cell r="L133">
            <v>0</v>
          </cell>
          <cell r="M133" t="str">
            <v>Fair Hill Natural Resource Mgmt Area, 46</v>
          </cell>
          <cell r="N133">
            <v>39.701444000000002</v>
          </cell>
          <cell r="O133">
            <v>-75.860050999999999</v>
          </cell>
          <cell r="P133">
            <v>4644</v>
          </cell>
          <cell r="Q133">
            <v>89</v>
          </cell>
          <cell r="R133">
            <v>0.1</v>
          </cell>
          <cell r="S133">
            <v>7.9000000000000001E-2</v>
          </cell>
          <cell r="T133">
            <v>7.3999999999999996E-2</v>
          </cell>
          <cell r="U133">
            <v>7.3999999999999996E-2</v>
          </cell>
        </row>
        <row r="134">
          <cell r="A134">
            <v>240150003</v>
          </cell>
          <cell r="B134">
            <v>44201</v>
          </cell>
          <cell r="C134">
            <v>1</v>
          </cell>
          <cell r="D134">
            <v>5</v>
          </cell>
          <cell r="E134" t="str">
            <v>W</v>
          </cell>
          <cell r="F134">
            <v>2016</v>
          </cell>
          <cell r="G134">
            <v>7</v>
          </cell>
          <cell r="H134">
            <v>3</v>
          </cell>
          <cell r="I134">
            <v>114</v>
          </cell>
          <cell r="J134">
            <v>37980</v>
          </cell>
          <cell r="K134">
            <v>0</v>
          </cell>
          <cell r="L134">
            <v>0</v>
          </cell>
          <cell r="M134" t="str">
            <v>Fair Hill Natural Resource Mgmt Area, 46</v>
          </cell>
          <cell r="N134">
            <v>39.701444000000002</v>
          </cell>
          <cell r="O134">
            <v>-75.860050999999999</v>
          </cell>
          <cell r="P134">
            <v>4997</v>
          </cell>
          <cell r="Q134">
            <v>98</v>
          </cell>
          <cell r="R134">
            <v>8.1000000000000003E-2</v>
          </cell>
          <cell r="S134">
            <v>0.08</v>
          </cell>
          <cell r="T134">
            <v>7.5999999999999998E-2</v>
          </cell>
          <cell r="U134">
            <v>7.4999999999999997E-2</v>
          </cell>
        </row>
        <row r="135">
          <cell r="A135">
            <v>240150003</v>
          </cell>
          <cell r="B135">
            <v>44201</v>
          </cell>
          <cell r="C135">
            <v>1</v>
          </cell>
          <cell r="D135">
            <v>0</v>
          </cell>
          <cell r="E135" t="str">
            <v>W</v>
          </cell>
          <cell r="F135">
            <v>2017</v>
          </cell>
          <cell r="G135">
            <v>7</v>
          </cell>
          <cell r="H135">
            <v>3</v>
          </cell>
          <cell r="I135">
            <v>114</v>
          </cell>
          <cell r="J135">
            <v>37980</v>
          </cell>
          <cell r="K135">
            <v>0</v>
          </cell>
          <cell r="L135">
            <v>0</v>
          </cell>
          <cell r="M135" t="str">
            <v>Fair Hill Natural Resource Mgmt Area, 46</v>
          </cell>
          <cell r="N135">
            <v>39.701444000000002</v>
          </cell>
          <cell r="O135">
            <v>-75.860050999999999</v>
          </cell>
          <cell r="P135">
            <v>5855</v>
          </cell>
          <cell r="Q135">
            <v>99</v>
          </cell>
          <cell r="R135">
            <v>0.09</v>
          </cell>
          <cell r="S135">
            <v>8.3000000000000004E-2</v>
          </cell>
          <cell r="T135">
            <v>7.5999999999999998E-2</v>
          </cell>
          <cell r="U135">
            <v>7.4999999999999997E-2</v>
          </cell>
        </row>
        <row r="136">
          <cell r="A136">
            <v>240150003</v>
          </cell>
          <cell r="B136">
            <v>44201</v>
          </cell>
          <cell r="C136">
            <v>1</v>
          </cell>
          <cell r="D136">
            <v>0</v>
          </cell>
          <cell r="E136" t="str">
            <v>W</v>
          </cell>
          <cell r="F136">
            <v>2018</v>
          </cell>
          <cell r="G136">
            <v>7</v>
          </cell>
          <cell r="H136">
            <v>3</v>
          </cell>
          <cell r="I136">
            <v>114</v>
          </cell>
          <cell r="J136">
            <v>37980</v>
          </cell>
          <cell r="K136">
            <v>0</v>
          </cell>
          <cell r="L136">
            <v>0</v>
          </cell>
          <cell r="M136" t="str">
            <v>Fair Hill Natural Resource Mgmt Area, 46</v>
          </cell>
          <cell r="N136">
            <v>39.701444000000002</v>
          </cell>
          <cell r="O136">
            <v>-75.860050999999999</v>
          </cell>
          <cell r="P136">
            <v>5852</v>
          </cell>
          <cell r="Q136">
            <v>100</v>
          </cell>
          <cell r="R136">
            <v>7.9000000000000001E-2</v>
          </cell>
          <cell r="S136">
            <v>7.4999999999999997E-2</v>
          </cell>
          <cell r="T136">
            <v>7.3999999999999996E-2</v>
          </cell>
          <cell r="U136">
            <v>7.2999999999999995E-2</v>
          </cell>
        </row>
        <row r="137">
          <cell r="A137">
            <v>340010006</v>
          </cell>
          <cell r="B137">
            <v>44201</v>
          </cell>
          <cell r="C137">
            <v>1</v>
          </cell>
          <cell r="D137">
            <v>0</v>
          </cell>
          <cell r="E137" t="str">
            <v>W</v>
          </cell>
          <cell r="F137">
            <v>2010</v>
          </cell>
          <cell r="G137">
            <v>7</v>
          </cell>
          <cell r="H137">
            <v>2</v>
          </cell>
          <cell r="I137">
            <v>150</v>
          </cell>
          <cell r="J137">
            <v>12100</v>
          </cell>
          <cell r="K137">
            <v>560</v>
          </cell>
          <cell r="L137">
            <v>25560</v>
          </cell>
          <cell r="M137" t="str">
            <v>Edwin B. Forsythe National Wildlife Refu</v>
          </cell>
          <cell r="N137">
            <v>39.464872</v>
          </cell>
          <cell r="O137">
            <v>-74.448735999999997</v>
          </cell>
          <cell r="P137">
            <v>8681</v>
          </cell>
          <cell r="Q137">
            <v>98</v>
          </cell>
          <cell r="R137">
            <v>8.5000000000000006E-2</v>
          </cell>
          <cell r="S137">
            <v>8.2000000000000003E-2</v>
          </cell>
          <cell r="T137">
            <v>0.08</v>
          </cell>
          <cell r="U137">
            <v>0.08</v>
          </cell>
        </row>
        <row r="138">
          <cell r="A138">
            <v>340010006</v>
          </cell>
          <cell r="B138">
            <v>44201</v>
          </cell>
          <cell r="C138">
            <v>1</v>
          </cell>
          <cell r="D138">
            <v>0</v>
          </cell>
          <cell r="E138" t="str">
            <v>W</v>
          </cell>
          <cell r="F138">
            <v>2011</v>
          </cell>
          <cell r="G138">
            <v>7</v>
          </cell>
          <cell r="H138">
            <v>2</v>
          </cell>
          <cell r="I138">
            <v>150</v>
          </cell>
          <cell r="J138">
            <v>12100</v>
          </cell>
          <cell r="K138">
            <v>560</v>
          </cell>
          <cell r="L138">
            <v>25560</v>
          </cell>
          <cell r="M138" t="str">
            <v>Edwin B. Forsythe National Wildlife Refu</v>
          </cell>
          <cell r="N138">
            <v>39.464872</v>
          </cell>
          <cell r="O138">
            <v>-74.448735999999997</v>
          </cell>
          <cell r="P138">
            <v>8491</v>
          </cell>
          <cell r="Q138">
            <v>94</v>
          </cell>
          <cell r="R138">
            <v>8.1000000000000003E-2</v>
          </cell>
          <cell r="S138">
            <v>7.8E-2</v>
          </cell>
          <cell r="T138">
            <v>7.3999999999999996E-2</v>
          </cell>
          <cell r="U138">
            <v>7.2999999999999995E-2</v>
          </cell>
        </row>
        <row r="139">
          <cell r="A139">
            <v>340010006</v>
          </cell>
          <cell r="B139">
            <v>44201</v>
          </cell>
          <cell r="C139">
            <v>1</v>
          </cell>
          <cell r="D139">
            <v>0</v>
          </cell>
          <cell r="E139" t="str">
            <v>W</v>
          </cell>
          <cell r="F139">
            <v>2012</v>
          </cell>
          <cell r="G139">
            <v>7</v>
          </cell>
          <cell r="H139">
            <v>2</v>
          </cell>
          <cell r="I139">
            <v>150</v>
          </cell>
          <cell r="J139">
            <v>12100</v>
          </cell>
          <cell r="K139">
            <v>560</v>
          </cell>
          <cell r="L139">
            <v>25560</v>
          </cell>
          <cell r="M139" t="str">
            <v>Edwin B. Forsythe National Wildlife Refu</v>
          </cell>
          <cell r="N139">
            <v>39.464872</v>
          </cell>
          <cell r="O139">
            <v>-74.448735999999997</v>
          </cell>
          <cell r="P139">
            <v>8320</v>
          </cell>
          <cell r="Q139">
            <v>95</v>
          </cell>
          <cell r="R139">
            <v>8.6999999999999994E-2</v>
          </cell>
          <cell r="S139">
            <v>8.5999999999999993E-2</v>
          </cell>
          <cell r="T139">
            <v>8.4000000000000005E-2</v>
          </cell>
          <cell r="U139">
            <v>7.5999999999999998E-2</v>
          </cell>
        </row>
        <row r="140">
          <cell r="A140">
            <v>340010006</v>
          </cell>
          <cell r="B140">
            <v>44201</v>
          </cell>
          <cell r="C140">
            <v>1</v>
          </cell>
          <cell r="D140">
            <v>0</v>
          </cell>
          <cell r="E140" t="str">
            <v>W</v>
          </cell>
          <cell r="F140">
            <v>2013</v>
          </cell>
          <cell r="G140">
            <v>7</v>
          </cell>
          <cell r="H140">
            <v>2</v>
          </cell>
          <cell r="I140">
            <v>150</v>
          </cell>
          <cell r="J140">
            <v>12100</v>
          </cell>
          <cell r="K140">
            <v>560</v>
          </cell>
          <cell r="L140">
            <v>25560</v>
          </cell>
          <cell r="M140" t="str">
            <v>Edwin B. Forsythe National Wildlife Refu</v>
          </cell>
          <cell r="N140">
            <v>39.464872</v>
          </cell>
          <cell r="O140">
            <v>-74.448735999999997</v>
          </cell>
          <cell r="P140">
            <v>8563</v>
          </cell>
          <cell r="Q140">
            <v>95</v>
          </cell>
          <cell r="R140">
            <v>8.6999999999999994E-2</v>
          </cell>
          <cell r="S140">
            <v>7.5999999999999998E-2</v>
          </cell>
          <cell r="T140">
            <v>7.0999999999999994E-2</v>
          </cell>
          <cell r="U140">
            <v>7.0000000000000007E-2</v>
          </cell>
        </row>
        <row r="141">
          <cell r="A141">
            <v>340010006</v>
          </cell>
          <cell r="B141">
            <v>44201</v>
          </cell>
          <cell r="C141">
            <v>1</v>
          </cell>
          <cell r="D141">
            <v>0</v>
          </cell>
          <cell r="E141" t="str">
            <v>W</v>
          </cell>
          <cell r="F141">
            <v>2014</v>
          </cell>
          <cell r="G141">
            <v>7</v>
          </cell>
          <cell r="H141">
            <v>2</v>
          </cell>
          <cell r="I141">
            <v>150</v>
          </cell>
          <cell r="J141">
            <v>12100</v>
          </cell>
          <cell r="K141">
            <v>560</v>
          </cell>
          <cell r="L141">
            <v>25560</v>
          </cell>
          <cell r="M141" t="str">
            <v>Edwin B. Forsythe National Wildlife Refu</v>
          </cell>
          <cell r="N141">
            <v>39.464872</v>
          </cell>
          <cell r="O141">
            <v>-74.448735999999997</v>
          </cell>
          <cell r="P141">
            <v>8686</v>
          </cell>
          <cell r="Q141">
            <v>99</v>
          </cell>
          <cell r="R141">
            <v>7.0000000000000007E-2</v>
          </cell>
          <cell r="S141">
            <v>6.6000000000000003E-2</v>
          </cell>
          <cell r="T141">
            <v>6.5000000000000002E-2</v>
          </cell>
          <cell r="U141">
            <v>6.0999999999999999E-2</v>
          </cell>
        </row>
        <row r="142">
          <cell r="A142">
            <v>340010006</v>
          </cell>
          <cell r="B142">
            <v>44201</v>
          </cell>
          <cell r="C142">
            <v>1</v>
          </cell>
          <cell r="D142">
            <v>5</v>
          </cell>
          <cell r="E142" t="str">
            <v>W</v>
          </cell>
          <cell r="F142">
            <v>2015</v>
          </cell>
          <cell r="G142">
            <v>7</v>
          </cell>
          <cell r="H142">
            <v>2</v>
          </cell>
          <cell r="I142">
            <v>150</v>
          </cell>
          <cell r="J142">
            <v>12100</v>
          </cell>
          <cell r="K142">
            <v>560</v>
          </cell>
          <cell r="L142">
            <v>25560</v>
          </cell>
          <cell r="M142" t="str">
            <v>Edwin B. Forsythe National Wildlife Refu</v>
          </cell>
          <cell r="N142">
            <v>39.464872</v>
          </cell>
          <cell r="O142">
            <v>-74.448735999999997</v>
          </cell>
          <cell r="P142">
            <v>8440</v>
          </cell>
          <cell r="Q142">
            <v>90</v>
          </cell>
          <cell r="R142">
            <v>7.6999999999999999E-2</v>
          </cell>
          <cell r="S142">
            <v>6.8000000000000005E-2</v>
          </cell>
          <cell r="T142">
            <v>6.4000000000000001E-2</v>
          </cell>
          <cell r="U142">
            <v>6.4000000000000001E-2</v>
          </cell>
        </row>
        <row r="143">
          <cell r="A143">
            <v>340010006</v>
          </cell>
          <cell r="B143">
            <v>44201</v>
          </cell>
          <cell r="C143">
            <v>1</v>
          </cell>
          <cell r="D143">
            <v>5</v>
          </cell>
          <cell r="E143" t="str">
            <v>W</v>
          </cell>
          <cell r="F143">
            <v>2016</v>
          </cell>
          <cell r="G143">
            <v>7</v>
          </cell>
          <cell r="H143">
            <v>2</v>
          </cell>
          <cell r="I143">
            <v>150</v>
          </cell>
          <cell r="J143">
            <v>12100</v>
          </cell>
          <cell r="K143">
            <v>560</v>
          </cell>
          <cell r="L143">
            <v>25560</v>
          </cell>
          <cell r="M143" t="str">
            <v>Edwin B. Forsythe National Wildlife Refu</v>
          </cell>
          <cell r="N143">
            <v>39.464872</v>
          </cell>
          <cell r="O143">
            <v>-74.448735999999997</v>
          </cell>
          <cell r="P143">
            <v>8412</v>
          </cell>
          <cell r="Q143">
            <v>98</v>
          </cell>
          <cell r="R143">
            <v>6.8000000000000005E-2</v>
          </cell>
          <cell r="S143">
            <v>6.7000000000000004E-2</v>
          </cell>
          <cell r="T143">
            <v>6.3E-2</v>
          </cell>
          <cell r="U143">
            <v>6.3E-2</v>
          </cell>
        </row>
        <row r="144">
          <cell r="A144">
            <v>340010006</v>
          </cell>
          <cell r="B144">
            <v>44201</v>
          </cell>
          <cell r="C144">
            <v>1</v>
          </cell>
          <cell r="D144">
            <v>0</v>
          </cell>
          <cell r="E144" t="str">
            <v>W</v>
          </cell>
          <cell r="F144">
            <v>2017</v>
          </cell>
          <cell r="G144">
            <v>7</v>
          </cell>
          <cell r="H144">
            <v>2</v>
          </cell>
          <cell r="I144">
            <v>150</v>
          </cell>
          <cell r="J144">
            <v>12100</v>
          </cell>
          <cell r="K144">
            <v>560</v>
          </cell>
          <cell r="L144">
            <v>25560</v>
          </cell>
          <cell r="M144" t="str">
            <v>Edwin B. Forsythe National Wildlife Refu</v>
          </cell>
          <cell r="N144">
            <v>39.464872</v>
          </cell>
          <cell r="O144">
            <v>-74.448735999999997</v>
          </cell>
          <cell r="P144">
            <v>8408</v>
          </cell>
          <cell r="Q144">
            <v>97</v>
          </cell>
          <cell r="R144">
            <v>6.7000000000000004E-2</v>
          </cell>
          <cell r="S144">
            <v>6.6000000000000003E-2</v>
          </cell>
          <cell r="T144">
            <v>6.6000000000000003E-2</v>
          </cell>
          <cell r="U144">
            <v>6.3E-2</v>
          </cell>
        </row>
        <row r="145">
          <cell r="A145">
            <v>340010006</v>
          </cell>
          <cell r="B145">
            <v>44201</v>
          </cell>
          <cell r="C145">
            <v>1</v>
          </cell>
          <cell r="D145">
            <v>0</v>
          </cell>
          <cell r="E145" t="str">
            <v>W</v>
          </cell>
          <cell r="F145">
            <v>2018</v>
          </cell>
          <cell r="G145">
            <v>7</v>
          </cell>
          <cell r="H145">
            <v>2</v>
          </cell>
          <cell r="I145">
            <v>150</v>
          </cell>
          <cell r="J145">
            <v>12100</v>
          </cell>
          <cell r="K145">
            <v>560</v>
          </cell>
          <cell r="L145">
            <v>25560</v>
          </cell>
          <cell r="M145" t="str">
            <v>Edwin B. Forsythe National Wildlife Refu</v>
          </cell>
          <cell r="N145">
            <v>39.464872</v>
          </cell>
          <cell r="O145">
            <v>-74.448735999999997</v>
          </cell>
          <cell r="P145">
            <v>8202</v>
          </cell>
          <cell r="Q145">
            <v>98</v>
          </cell>
          <cell r="R145">
            <v>7.3999999999999996E-2</v>
          </cell>
          <cell r="S145">
            <v>6.5000000000000002E-2</v>
          </cell>
          <cell r="T145">
            <v>6.4000000000000001E-2</v>
          </cell>
          <cell r="U145">
            <v>6.3E-2</v>
          </cell>
        </row>
        <row r="146">
          <cell r="A146">
            <v>340030006</v>
          </cell>
          <cell r="B146">
            <v>44201</v>
          </cell>
          <cell r="C146">
            <v>1</v>
          </cell>
          <cell r="D146">
            <v>0</v>
          </cell>
          <cell r="E146" t="str">
            <v>W</v>
          </cell>
          <cell r="F146">
            <v>2010</v>
          </cell>
          <cell r="G146">
            <v>7</v>
          </cell>
          <cell r="H146">
            <v>2</v>
          </cell>
          <cell r="I146">
            <v>43</v>
          </cell>
          <cell r="J146">
            <v>35620</v>
          </cell>
          <cell r="K146">
            <v>5601</v>
          </cell>
          <cell r="L146">
            <v>40020</v>
          </cell>
          <cell r="M146" t="str">
            <v>Overpeck Park, 40 Fort Lee Road</v>
          </cell>
          <cell r="N146">
            <v>40.870435999999998</v>
          </cell>
          <cell r="O146">
            <v>-73.991994000000005</v>
          </cell>
          <cell r="P146">
            <v>8715</v>
          </cell>
          <cell r="Q146">
            <v>100</v>
          </cell>
          <cell r="R146">
            <v>8.5000000000000006E-2</v>
          </cell>
          <cell r="S146">
            <v>8.3000000000000004E-2</v>
          </cell>
          <cell r="T146">
            <v>7.6999999999999999E-2</v>
          </cell>
          <cell r="U146">
            <v>7.5999999999999998E-2</v>
          </cell>
        </row>
        <row r="147">
          <cell r="A147">
            <v>340030006</v>
          </cell>
          <cell r="B147">
            <v>44201</v>
          </cell>
          <cell r="C147">
            <v>1</v>
          </cell>
          <cell r="D147">
            <v>0</v>
          </cell>
          <cell r="E147" t="str">
            <v>W</v>
          </cell>
          <cell r="F147">
            <v>2011</v>
          </cell>
          <cell r="G147">
            <v>7</v>
          </cell>
          <cell r="H147">
            <v>2</v>
          </cell>
          <cell r="I147">
            <v>43</v>
          </cell>
          <cell r="J147">
            <v>35620</v>
          </cell>
          <cell r="K147">
            <v>5601</v>
          </cell>
          <cell r="L147">
            <v>40020</v>
          </cell>
          <cell r="M147" t="str">
            <v>Overpeck Park, 40 Fort Lee Road</v>
          </cell>
          <cell r="N147">
            <v>40.870435999999998</v>
          </cell>
          <cell r="O147">
            <v>-73.991994000000005</v>
          </cell>
          <cell r="P147">
            <v>7161</v>
          </cell>
          <cell r="Q147">
            <v>97</v>
          </cell>
          <cell r="R147">
            <v>9.5000000000000001E-2</v>
          </cell>
          <cell r="S147">
            <v>8.6999999999999994E-2</v>
          </cell>
          <cell r="T147">
            <v>8.6999999999999994E-2</v>
          </cell>
          <cell r="U147">
            <v>8.2000000000000003E-2</v>
          </cell>
        </row>
        <row r="148">
          <cell r="A148">
            <v>340030006</v>
          </cell>
          <cell r="B148">
            <v>44201</v>
          </cell>
          <cell r="C148">
            <v>1</v>
          </cell>
          <cell r="D148">
            <v>0</v>
          </cell>
          <cell r="E148" t="str">
            <v>W</v>
          </cell>
          <cell r="F148">
            <v>2012</v>
          </cell>
          <cell r="G148">
            <v>7</v>
          </cell>
          <cell r="H148">
            <v>2</v>
          </cell>
          <cell r="I148">
            <v>43</v>
          </cell>
          <cell r="J148">
            <v>35620</v>
          </cell>
          <cell r="K148">
            <v>5601</v>
          </cell>
          <cell r="L148">
            <v>40020</v>
          </cell>
          <cell r="M148" t="str">
            <v>Overpeck Park, 40 Fort Lee Road</v>
          </cell>
          <cell r="N148">
            <v>40.870435999999998</v>
          </cell>
          <cell r="O148">
            <v>-73.991994000000005</v>
          </cell>
          <cell r="P148">
            <v>4770</v>
          </cell>
          <cell r="Q148">
            <v>59</v>
          </cell>
          <cell r="R148">
            <v>0.08</v>
          </cell>
          <cell r="S148">
            <v>7.9000000000000001E-2</v>
          </cell>
          <cell r="T148">
            <v>7.8E-2</v>
          </cell>
          <cell r="U148">
            <v>7.5999999999999998E-2</v>
          </cell>
        </row>
        <row r="149">
          <cell r="A149">
            <v>340030006</v>
          </cell>
          <cell r="B149">
            <v>44201</v>
          </cell>
          <cell r="C149">
            <v>1</v>
          </cell>
          <cell r="D149">
            <v>0</v>
          </cell>
          <cell r="E149" t="str">
            <v>W</v>
          </cell>
          <cell r="F149">
            <v>2013</v>
          </cell>
          <cell r="G149">
            <v>7</v>
          </cell>
          <cell r="H149">
            <v>2</v>
          </cell>
          <cell r="I149">
            <v>43</v>
          </cell>
          <cell r="J149">
            <v>35620</v>
          </cell>
          <cell r="K149">
            <v>5601</v>
          </cell>
          <cell r="L149">
            <v>40020</v>
          </cell>
          <cell r="M149" t="str">
            <v>Overpeck Park, 40 Fort Lee Road</v>
          </cell>
          <cell r="N149">
            <v>40.870435999999998</v>
          </cell>
          <cell r="O149">
            <v>-73.991994000000005</v>
          </cell>
          <cell r="P149">
            <v>5826</v>
          </cell>
          <cell r="Q149">
            <v>99</v>
          </cell>
          <cell r="R149">
            <v>7.5999999999999998E-2</v>
          </cell>
          <cell r="S149">
            <v>7.4999999999999997E-2</v>
          </cell>
          <cell r="T149">
            <v>7.3999999999999996E-2</v>
          </cell>
          <cell r="U149">
            <v>7.3999999999999996E-2</v>
          </cell>
        </row>
        <row r="150">
          <cell r="A150">
            <v>340030006</v>
          </cell>
          <cell r="B150">
            <v>44201</v>
          </cell>
          <cell r="C150">
            <v>1</v>
          </cell>
          <cell r="D150">
            <v>0</v>
          </cell>
          <cell r="E150" t="str">
            <v>W</v>
          </cell>
          <cell r="F150">
            <v>2014</v>
          </cell>
          <cell r="G150">
            <v>7</v>
          </cell>
          <cell r="H150">
            <v>2</v>
          </cell>
          <cell r="I150">
            <v>43</v>
          </cell>
          <cell r="J150">
            <v>35620</v>
          </cell>
          <cell r="K150">
            <v>5601</v>
          </cell>
          <cell r="L150">
            <v>40020</v>
          </cell>
          <cell r="M150" t="str">
            <v>Overpeck Park, 40 Fort Lee Road</v>
          </cell>
          <cell r="N150">
            <v>40.870435999999998</v>
          </cell>
          <cell r="O150">
            <v>-73.991994000000005</v>
          </cell>
          <cell r="P150">
            <v>5551</v>
          </cell>
          <cell r="Q150">
            <v>96</v>
          </cell>
          <cell r="R150">
            <v>0.08</v>
          </cell>
          <cell r="S150">
            <v>7.4999999999999997E-2</v>
          </cell>
          <cell r="T150">
            <v>7.2999999999999995E-2</v>
          </cell>
          <cell r="U150">
            <v>6.9000000000000006E-2</v>
          </cell>
        </row>
        <row r="151">
          <cell r="A151">
            <v>340030006</v>
          </cell>
          <cell r="B151">
            <v>44201</v>
          </cell>
          <cell r="C151">
            <v>1</v>
          </cell>
          <cell r="D151">
            <v>5</v>
          </cell>
          <cell r="E151" t="str">
            <v>W</v>
          </cell>
          <cell r="F151">
            <v>2015</v>
          </cell>
          <cell r="G151">
            <v>7</v>
          </cell>
          <cell r="H151">
            <v>2</v>
          </cell>
          <cell r="I151">
            <v>43</v>
          </cell>
          <cell r="J151">
            <v>35620</v>
          </cell>
          <cell r="K151">
            <v>5601</v>
          </cell>
          <cell r="L151">
            <v>40020</v>
          </cell>
          <cell r="M151" t="str">
            <v>Overpeck Park, 40 Fort Lee Road</v>
          </cell>
          <cell r="N151">
            <v>40.870435999999998</v>
          </cell>
          <cell r="O151">
            <v>-73.991994000000005</v>
          </cell>
          <cell r="P151">
            <v>5981</v>
          </cell>
          <cell r="Q151">
            <v>97</v>
          </cell>
          <cell r="R151">
            <v>0.08</v>
          </cell>
          <cell r="S151">
            <v>7.9000000000000001E-2</v>
          </cell>
          <cell r="T151">
            <v>7.6999999999999999E-2</v>
          </cell>
          <cell r="U151">
            <v>7.5999999999999998E-2</v>
          </cell>
        </row>
        <row r="152">
          <cell r="A152">
            <v>340030006</v>
          </cell>
          <cell r="B152">
            <v>44201</v>
          </cell>
          <cell r="C152">
            <v>1</v>
          </cell>
          <cell r="D152">
            <v>5</v>
          </cell>
          <cell r="E152" t="str">
            <v>W</v>
          </cell>
          <cell r="F152">
            <v>2016</v>
          </cell>
          <cell r="G152">
            <v>7</v>
          </cell>
          <cell r="H152">
            <v>2</v>
          </cell>
          <cell r="I152">
            <v>43</v>
          </cell>
          <cell r="J152">
            <v>35620</v>
          </cell>
          <cell r="K152">
            <v>5601</v>
          </cell>
          <cell r="L152">
            <v>40020</v>
          </cell>
          <cell r="M152" t="str">
            <v>Overpeck Park, 40 Fort Lee Road</v>
          </cell>
          <cell r="N152">
            <v>40.870435999999998</v>
          </cell>
          <cell r="O152">
            <v>-73.991994000000005</v>
          </cell>
          <cell r="P152">
            <v>5641</v>
          </cell>
          <cell r="Q152">
            <v>99</v>
          </cell>
          <cell r="R152">
            <v>7.6999999999999999E-2</v>
          </cell>
          <cell r="S152">
            <v>7.4999999999999997E-2</v>
          </cell>
          <cell r="T152">
            <v>7.3999999999999996E-2</v>
          </cell>
          <cell r="U152">
            <v>7.2999999999999995E-2</v>
          </cell>
        </row>
        <row r="153">
          <cell r="A153">
            <v>340030006</v>
          </cell>
          <cell r="B153">
            <v>44201</v>
          </cell>
          <cell r="C153">
            <v>1</v>
          </cell>
          <cell r="D153">
            <v>0</v>
          </cell>
          <cell r="E153" t="str">
            <v>W</v>
          </cell>
          <cell r="F153">
            <v>2017</v>
          </cell>
          <cell r="G153">
            <v>7</v>
          </cell>
          <cell r="H153">
            <v>2</v>
          </cell>
          <cell r="I153">
            <v>43</v>
          </cell>
          <cell r="J153">
            <v>35620</v>
          </cell>
          <cell r="K153">
            <v>5601</v>
          </cell>
          <cell r="L153">
            <v>40020</v>
          </cell>
          <cell r="M153" t="str">
            <v>Overpeck Park, 40 Fort Lee Road</v>
          </cell>
          <cell r="N153">
            <v>40.870435999999998</v>
          </cell>
          <cell r="O153">
            <v>-73.991994000000005</v>
          </cell>
          <cell r="P153">
            <v>6282</v>
          </cell>
          <cell r="Q153">
            <v>98</v>
          </cell>
          <cell r="R153">
            <v>8.2000000000000003E-2</v>
          </cell>
          <cell r="S153">
            <v>7.9000000000000001E-2</v>
          </cell>
          <cell r="T153">
            <v>7.3999999999999996E-2</v>
          </cell>
          <cell r="U153">
            <v>7.3999999999999996E-2</v>
          </cell>
        </row>
        <row r="154">
          <cell r="A154">
            <v>340030006</v>
          </cell>
          <cell r="B154">
            <v>44201</v>
          </cell>
          <cell r="C154">
            <v>1</v>
          </cell>
          <cell r="D154">
            <v>0</v>
          </cell>
          <cell r="E154" t="str">
            <v>W</v>
          </cell>
          <cell r="F154">
            <v>2018</v>
          </cell>
          <cell r="G154">
            <v>7</v>
          </cell>
          <cell r="H154">
            <v>2</v>
          </cell>
          <cell r="I154">
            <v>43</v>
          </cell>
          <cell r="J154">
            <v>35620</v>
          </cell>
          <cell r="K154">
            <v>5601</v>
          </cell>
          <cell r="L154">
            <v>40020</v>
          </cell>
          <cell r="M154" t="str">
            <v>Overpeck Park, 40 Fort Lee Road</v>
          </cell>
          <cell r="N154">
            <v>40.870435999999998</v>
          </cell>
          <cell r="O154">
            <v>-73.991994000000005</v>
          </cell>
          <cell r="P154">
            <v>5768</v>
          </cell>
          <cell r="Q154">
            <v>97</v>
          </cell>
          <cell r="R154">
            <v>9.0999999999999998E-2</v>
          </cell>
          <cell r="S154">
            <v>0.09</v>
          </cell>
          <cell r="T154">
            <v>8.1000000000000003E-2</v>
          </cell>
          <cell r="U154">
            <v>7.9000000000000001E-2</v>
          </cell>
        </row>
        <row r="155">
          <cell r="A155">
            <v>340070002</v>
          </cell>
          <cell r="B155">
            <v>44201</v>
          </cell>
          <cell r="C155">
            <v>1</v>
          </cell>
          <cell r="D155">
            <v>0</v>
          </cell>
          <cell r="E155" t="str">
            <v>W</v>
          </cell>
          <cell r="F155">
            <v>2012</v>
          </cell>
          <cell r="G155">
            <v>7</v>
          </cell>
          <cell r="H155">
            <v>2</v>
          </cell>
          <cell r="I155">
            <v>45</v>
          </cell>
          <cell r="J155">
            <v>37980</v>
          </cell>
          <cell r="K155">
            <v>6160</v>
          </cell>
          <cell r="L155">
            <v>10000</v>
          </cell>
          <cell r="M155" t="str">
            <v>266-298 Spruce Street</v>
          </cell>
          <cell r="N155">
            <v>39.934559</v>
          </cell>
          <cell r="O155">
            <v>-75.125219000000001</v>
          </cell>
          <cell r="P155">
            <v>6009</v>
          </cell>
          <cell r="Q155">
            <v>88</v>
          </cell>
          <cell r="R155">
            <v>9.1999999999999998E-2</v>
          </cell>
          <cell r="S155">
            <v>0.09</v>
          </cell>
          <cell r="T155">
            <v>8.6999999999999994E-2</v>
          </cell>
          <cell r="U155">
            <v>8.5999999999999993E-2</v>
          </cell>
        </row>
        <row r="156">
          <cell r="A156">
            <v>340070002</v>
          </cell>
          <cell r="B156">
            <v>44201</v>
          </cell>
          <cell r="C156">
            <v>1</v>
          </cell>
          <cell r="D156">
            <v>0</v>
          </cell>
          <cell r="E156" t="str">
            <v>W</v>
          </cell>
          <cell r="F156">
            <v>2013</v>
          </cell>
          <cell r="G156">
            <v>7</v>
          </cell>
          <cell r="H156">
            <v>2</v>
          </cell>
          <cell r="I156">
            <v>45</v>
          </cell>
          <cell r="J156">
            <v>37980</v>
          </cell>
          <cell r="K156">
            <v>6160</v>
          </cell>
          <cell r="L156">
            <v>10000</v>
          </cell>
          <cell r="M156" t="str">
            <v>266-298 Spruce Street</v>
          </cell>
          <cell r="N156">
            <v>39.934559</v>
          </cell>
          <cell r="O156">
            <v>-75.125219000000001</v>
          </cell>
          <cell r="P156">
            <v>8740</v>
          </cell>
          <cell r="Q156">
            <v>100</v>
          </cell>
          <cell r="R156">
            <v>7.1999999999999995E-2</v>
          </cell>
          <cell r="S156">
            <v>7.0000000000000007E-2</v>
          </cell>
          <cell r="T156">
            <v>6.6000000000000003E-2</v>
          </cell>
          <cell r="U156">
            <v>6.5000000000000002E-2</v>
          </cell>
        </row>
        <row r="157">
          <cell r="A157">
            <v>340070002</v>
          </cell>
          <cell r="B157">
            <v>44201</v>
          </cell>
          <cell r="C157">
            <v>1</v>
          </cell>
          <cell r="D157">
            <v>0</v>
          </cell>
          <cell r="E157" t="str">
            <v>W</v>
          </cell>
          <cell r="F157">
            <v>2014</v>
          </cell>
          <cell r="G157">
            <v>7</v>
          </cell>
          <cell r="H157">
            <v>2</v>
          </cell>
          <cell r="I157">
            <v>45</v>
          </cell>
          <cell r="J157">
            <v>37980</v>
          </cell>
          <cell r="K157">
            <v>6160</v>
          </cell>
          <cell r="L157">
            <v>10000</v>
          </cell>
          <cell r="M157" t="str">
            <v>266-298 Spruce Street</v>
          </cell>
          <cell r="N157">
            <v>39.934559</v>
          </cell>
          <cell r="O157">
            <v>-75.125219000000001</v>
          </cell>
          <cell r="P157">
            <v>8735</v>
          </cell>
          <cell r="Q157">
            <v>100</v>
          </cell>
          <cell r="R157">
            <v>7.4999999999999997E-2</v>
          </cell>
          <cell r="S157">
            <v>7.3999999999999996E-2</v>
          </cell>
          <cell r="T157">
            <v>6.8000000000000005E-2</v>
          </cell>
          <cell r="U157">
            <v>6.8000000000000005E-2</v>
          </cell>
        </row>
        <row r="158">
          <cell r="A158">
            <v>340070002</v>
          </cell>
          <cell r="B158">
            <v>44201</v>
          </cell>
          <cell r="C158">
            <v>1</v>
          </cell>
          <cell r="D158">
            <v>5</v>
          </cell>
          <cell r="E158" t="str">
            <v>W</v>
          </cell>
          <cell r="F158">
            <v>2015</v>
          </cell>
          <cell r="G158">
            <v>7</v>
          </cell>
          <cell r="H158">
            <v>2</v>
          </cell>
          <cell r="I158">
            <v>45</v>
          </cell>
          <cell r="J158">
            <v>37980</v>
          </cell>
          <cell r="K158">
            <v>6160</v>
          </cell>
          <cell r="L158">
            <v>10000</v>
          </cell>
          <cell r="M158" t="str">
            <v>266-298 Spruce Street</v>
          </cell>
          <cell r="N158">
            <v>39.934559</v>
          </cell>
          <cell r="O158">
            <v>-75.125219000000001</v>
          </cell>
          <cell r="P158">
            <v>8748</v>
          </cell>
          <cell r="Q158">
            <v>100</v>
          </cell>
          <cell r="R158">
            <v>0.09</v>
          </cell>
          <cell r="S158">
            <v>8.3000000000000004E-2</v>
          </cell>
          <cell r="T158">
            <v>8.1000000000000003E-2</v>
          </cell>
          <cell r="U158">
            <v>7.9000000000000001E-2</v>
          </cell>
        </row>
        <row r="159">
          <cell r="A159">
            <v>340070002</v>
          </cell>
          <cell r="B159">
            <v>44201</v>
          </cell>
          <cell r="C159">
            <v>1</v>
          </cell>
          <cell r="D159">
            <v>5</v>
          </cell>
          <cell r="E159" t="str">
            <v>W</v>
          </cell>
          <cell r="F159">
            <v>2016</v>
          </cell>
          <cell r="G159">
            <v>7</v>
          </cell>
          <cell r="H159">
            <v>2</v>
          </cell>
          <cell r="I159">
            <v>45</v>
          </cell>
          <cell r="J159">
            <v>37980</v>
          </cell>
          <cell r="K159">
            <v>6160</v>
          </cell>
          <cell r="L159">
            <v>10000</v>
          </cell>
          <cell r="M159" t="str">
            <v>266-298 Spruce Street</v>
          </cell>
          <cell r="N159">
            <v>39.934559</v>
          </cell>
          <cell r="O159">
            <v>-75.125219000000001</v>
          </cell>
          <cell r="P159">
            <v>8653</v>
          </cell>
          <cell r="Q159">
            <v>99</v>
          </cell>
          <cell r="R159">
            <v>8.1000000000000003E-2</v>
          </cell>
          <cell r="S159">
            <v>7.8E-2</v>
          </cell>
          <cell r="T159">
            <v>7.8E-2</v>
          </cell>
          <cell r="U159">
            <v>7.5999999999999998E-2</v>
          </cell>
        </row>
        <row r="160">
          <cell r="A160">
            <v>340070002</v>
          </cell>
          <cell r="B160">
            <v>44201</v>
          </cell>
          <cell r="C160">
            <v>1</v>
          </cell>
          <cell r="D160">
            <v>0</v>
          </cell>
          <cell r="E160" t="str">
            <v>W</v>
          </cell>
          <cell r="F160">
            <v>2017</v>
          </cell>
          <cell r="G160">
            <v>7</v>
          </cell>
          <cell r="H160">
            <v>2</v>
          </cell>
          <cell r="I160">
            <v>45</v>
          </cell>
          <cell r="J160">
            <v>37980</v>
          </cell>
          <cell r="K160">
            <v>6160</v>
          </cell>
          <cell r="L160">
            <v>10000</v>
          </cell>
          <cell r="M160" t="str">
            <v>266-298 Spruce Street</v>
          </cell>
          <cell r="N160">
            <v>39.934559</v>
          </cell>
          <cell r="O160">
            <v>-75.125219000000001</v>
          </cell>
          <cell r="P160">
            <v>8688</v>
          </cell>
          <cell r="Q160">
            <v>98</v>
          </cell>
          <cell r="R160">
            <v>8.3000000000000004E-2</v>
          </cell>
          <cell r="S160">
            <v>7.9000000000000001E-2</v>
          </cell>
          <cell r="T160">
            <v>7.6999999999999999E-2</v>
          </cell>
          <cell r="U160">
            <v>7.5999999999999998E-2</v>
          </cell>
        </row>
        <row r="161">
          <cell r="A161">
            <v>340070002</v>
          </cell>
          <cell r="B161">
            <v>44201</v>
          </cell>
          <cell r="C161">
            <v>1</v>
          </cell>
          <cell r="D161">
            <v>0</v>
          </cell>
          <cell r="E161" t="str">
            <v>W</v>
          </cell>
          <cell r="F161">
            <v>2018</v>
          </cell>
          <cell r="G161">
            <v>7</v>
          </cell>
          <cell r="H161">
            <v>2</v>
          </cell>
          <cell r="I161">
            <v>45</v>
          </cell>
          <cell r="J161">
            <v>37980</v>
          </cell>
          <cell r="K161">
            <v>6160</v>
          </cell>
          <cell r="L161">
            <v>10000</v>
          </cell>
          <cell r="M161" t="str">
            <v>266-298 Spruce Street</v>
          </cell>
          <cell r="N161">
            <v>39.934559</v>
          </cell>
          <cell r="O161">
            <v>-75.125219000000001</v>
          </cell>
          <cell r="P161">
            <v>8637</v>
          </cell>
          <cell r="Q161">
            <v>99</v>
          </cell>
          <cell r="R161">
            <v>0.08</v>
          </cell>
          <cell r="S161">
            <v>7.5999999999999998E-2</v>
          </cell>
          <cell r="T161">
            <v>7.4999999999999997E-2</v>
          </cell>
          <cell r="U161">
            <v>7.4999999999999997E-2</v>
          </cell>
        </row>
        <row r="162">
          <cell r="A162">
            <v>340071001</v>
          </cell>
          <cell r="B162">
            <v>44201</v>
          </cell>
          <cell r="C162">
            <v>1</v>
          </cell>
          <cell r="D162">
            <v>0</v>
          </cell>
          <cell r="E162" t="str">
            <v>W</v>
          </cell>
          <cell r="F162">
            <v>2010</v>
          </cell>
          <cell r="G162">
            <v>7</v>
          </cell>
          <cell r="H162">
            <v>2</v>
          </cell>
          <cell r="I162">
            <v>45</v>
          </cell>
          <cell r="J162">
            <v>37980</v>
          </cell>
          <cell r="K162">
            <v>6160</v>
          </cell>
          <cell r="L162">
            <v>81740</v>
          </cell>
          <cell r="M162" t="str">
            <v>301 Spring Garden Road</v>
          </cell>
          <cell r="N162">
            <v>39.684249999999999</v>
          </cell>
          <cell r="O162">
            <v>-74.861491000000001</v>
          </cell>
          <cell r="P162">
            <v>8666</v>
          </cell>
          <cell r="Q162">
            <v>98</v>
          </cell>
          <cell r="R162">
            <v>9.4E-2</v>
          </cell>
          <cell r="S162">
            <v>9.2999999999999999E-2</v>
          </cell>
          <cell r="T162">
            <v>9.0999999999999998E-2</v>
          </cell>
          <cell r="U162">
            <v>8.7999999999999995E-2</v>
          </cell>
        </row>
        <row r="163">
          <cell r="A163">
            <v>340071001</v>
          </cell>
          <cell r="B163">
            <v>44201</v>
          </cell>
          <cell r="C163">
            <v>1</v>
          </cell>
          <cell r="D163">
            <v>0</v>
          </cell>
          <cell r="E163" t="str">
            <v>W</v>
          </cell>
          <cell r="F163">
            <v>2011</v>
          </cell>
          <cell r="G163">
            <v>7</v>
          </cell>
          <cell r="H163">
            <v>2</v>
          </cell>
          <cell r="I163">
            <v>45</v>
          </cell>
          <cell r="J163">
            <v>37980</v>
          </cell>
          <cell r="K163">
            <v>6160</v>
          </cell>
          <cell r="L163">
            <v>81740</v>
          </cell>
          <cell r="M163" t="str">
            <v>301 Spring Garden Road</v>
          </cell>
          <cell r="N163">
            <v>39.684249999999999</v>
          </cell>
          <cell r="O163">
            <v>-74.861491000000001</v>
          </cell>
          <cell r="P163">
            <v>7578</v>
          </cell>
          <cell r="Q163">
            <v>98</v>
          </cell>
          <cell r="R163">
            <v>9.7000000000000003E-2</v>
          </cell>
          <cell r="S163">
            <v>9.6000000000000002E-2</v>
          </cell>
          <cell r="T163">
            <v>8.4000000000000005E-2</v>
          </cell>
          <cell r="U163">
            <v>8.3000000000000004E-2</v>
          </cell>
        </row>
        <row r="164">
          <cell r="A164">
            <v>340071001</v>
          </cell>
          <cell r="B164">
            <v>44201</v>
          </cell>
          <cell r="C164">
            <v>1</v>
          </cell>
          <cell r="D164">
            <v>0</v>
          </cell>
          <cell r="E164" t="str">
            <v>W</v>
          </cell>
          <cell r="F164">
            <v>2012</v>
          </cell>
          <cell r="G164">
            <v>7</v>
          </cell>
          <cell r="H164">
            <v>2</v>
          </cell>
          <cell r="I164">
            <v>45</v>
          </cell>
          <cell r="J164">
            <v>37980</v>
          </cell>
          <cell r="K164">
            <v>6160</v>
          </cell>
          <cell r="L164">
            <v>81740</v>
          </cell>
          <cell r="M164" t="str">
            <v>301 Spring Garden Road</v>
          </cell>
          <cell r="N164">
            <v>39.684249999999999</v>
          </cell>
          <cell r="O164">
            <v>-74.861491000000001</v>
          </cell>
          <cell r="P164">
            <v>5494</v>
          </cell>
          <cell r="Q164">
            <v>93</v>
          </cell>
          <cell r="R164">
            <v>9.7000000000000003E-2</v>
          </cell>
          <cell r="S164">
            <v>9.7000000000000003E-2</v>
          </cell>
          <cell r="T164">
            <v>9.2999999999999999E-2</v>
          </cell>
          <cell r="U164">
            <v>9.1999999999999998E-2</v>
          </cell>
        </row>
        <row r="165">
          <cell r="A165">
            <v>340071001</v>
          </cell>
          <cell r="B165">
            <v>44201</v>
          </cell>
          <cell r="C165">
            <v>1</v>
          </cell>
          <cell r="D165">
            <v>0</v>
          </cell>
          <cell r="E165" t="str">
            <v>W</v>
          </cell>
          <cell r="F165">
            <v>2013</v>
          </cell>
          <cell r="G165">
            <v>7</v>
          </cell>
          <cell r="H165">
            <v>2</v>
          </cell>
          <cell r="I165">
            <v>45</v>
          </cell>
          <cell r="J165">
            <v>37980</v>
          </cell>
          <cell r="K165">
            <v>6160</v>
          </cell>
          <cell r="L165">
            <v>81740</v>
          </cell>
          <cell r="M165" t="str">
            <v>301 Spring Garden Road</v>
          </cell>
          <cell r="N165">
            <v>39.684249999999999</v>
          </cell>
          <cell r="O165">
            <v>-74.861491000000001</v>
          </cell>
          <cell r="P165">
            <v>5914</v>
          </cell>
          <cell r="Q165">
            <v>93</v>
          </cell>
          <cell r="R165">
            <v>7.3999999999999996E-2</v>
          </cell>
          <cell r="S165">
            <v>7.0000000000000007E-2</v>
          </cell>
          <cell r="T165">
            <v>6.8000000000000005E-2</v>
          </cell>
          <cell r="U165">
            <v>6.8000000000000005E-2</v>
          </cell>
        </row>
        <row r="166">
          <cell r="A166">
            <v>340071001</v>
          </cell>
          <cell r="B166">
            <v>44201</v>
          </cell>
          <cell r="C166">
            <v>1</v>
          </cell>
          <cell r="D166">
            <v>0</v>
          </cell>
          <cell r="E166" t="str">
            <v>W</v>
          </cell>
          <cell r="F166">
            <v>2014</v>
          </cell>
          <cell r="G166">
            <v>7</v>
          </cell>
          <cell r="H166">
            <v>2</v>
          </cell>
          <cell r="I166">
            <v>45</v>
          </cell>
          <cell r="J166">
            <v>37980</v>
          </cell>
          <cell r="K166">
            <v>6160</v>
          </cell>
          <cell r="L166">
            <v>81740</v>
          </cell>
          <cell r="M166" t="str">
            <v>301 Spring Garden Road</v>
          </cell>
          <cell r="N166">
            <v>39.684249999999999</v>
          </cell>
          <cell r="O166">
            <v>-74.861491000000001</v>
          </cell>
          <cell r="P166">
            <v>5580</v>
          </cell>
          <cell r="Q166">
            <v>100</v>
          </cell>
          <cell r="R166">
            <v>7.5999999999999998E-2</v>
          </cell>
          <cell r="S166">
            <v>7.2999999999999995E-2</v>
          </cell>
          <cell r="T166">
            <v>6.9000000000000006E-2</v>
          </cell>
          <cell r="U166">
            <v>6.8000000000000005E-2</v>
          </cell>
        </row>
        <row r="167">
          <cell r="A167">
            <v>340071001</v>
          </cell>
          <cell r="B167">
            <v>44201</v>
          </cell>
          <cell r="C167">
            <v>1</v>
          </cell>
          <cell r="D167">
            <v>5</v>
          </cell>
          <cell r="E167" t="str">
            <v>W</v>
          </cell>
          <cell r="F167">
            <v>2015</v>
          </cell>
          <cell r="G167">
            <v>7</v>
          </cell>
          <cell r="H167">
            <v>2</v>
          </cell>
          <cell r="I167">
            <v>45</v>
          </cell>
          <cell r="J167">
            <v>37980</v>
          </cell>
          <cell r="K167">
            <v>6160</v>
          </cell>
          <cell r="L167">
            <v>81740</v>
          </cell>
          <cell r="M167" t="str">
            <v>301 Spring Garden Road</v>
          </cell>
          <cell r="N167">
            <v>39.684249999999999</v>
          </cell>
          <cell r="O167">
            <v>-74.861491000000001</v>
          </cell>
          <cell r="P167">
            <v>5894</v>
          </cell>
          <cell r="Q167">
            <v>96</v>
          </cell>
          <cell r="R167">
            <v>7.5999999999999998E-2</v>
          </cell>
          <cell r="S167">
            <v>7.5999999999999998E-2</v>
          </cell>
          <cell r="T167">
            <v>7.4999999999999997E-2</v>
          </cell>
          <cell r="U167">
            <v>7.1999999999999995E-2</v>
          </cell>
        </row>
        <row r="168">
          <cell r="A168">
            <v>340071001</v>
          </cell>
          <cell r="B168">
            <v>44201</v>
          </cell>
          <cell r="C168">
            <v>1</v>
          </cell>
          <cell r="D168">
            <v>5</v>
          </cell>
          <cell r="E168" t="str">
            <v>W</v>
          </cell>
          <cell r="F168">
            <v>2016</v>
          </cell>
          <cell r="G168">
            <v>7</v>
          </cell>
          <cell r="H168">
            <v>2</v>
          </cell>
          <cell r="I168">
            <v>45</v>
          </cell>
          <cell r="J168">
            <v>37980</v>
          </cell>
          <cell r="K168">
            <v>6160</v>
          </cell>
          <cell r="L168">
            <v>81740</v>
          </cell>
          <cell r="M168" t="str">
            <v>301 Spring Garden Road</v>
          </cell>
          <cell r="N168">
            <v>39.684249999999999</v>
          </cell>
          <cell r="O168">
            <v>-74.861491000000001</v>
          </cell>
          <cell r="P168">
            <v>5982</v>
          </cell>
          <cell r="Q168">
            <v>99</v>
          </cell>
          <cell r="R168">
            <v>7.5999999999999998E-2</v>
          </cell>
          <cell r="S168">
            <v>6.9000000000000006E-2</v>
          </cell>
          <cell r="T168">
            <v>6.9000000000000006E-2</v>
          </cell>
          <cell r="U168">
            <v>6.4000000000000001E-2</v>
          </cell>
        </row>
        <row r="169">
          <cell r="A169">
            <v>340071001</v>
          </cell>
          <cell r="B169">
            <v>44201</v>
          </cell>
          <cell r="C169">
            <v>1</v>
          </cell>
          <cell r="D169">
            <v>0</v>
          </cell>
          <cell r="E169" t="str">
            <v>W</v>
          </cell>
          <cell r="F169">
            <v>2017</v>
          </cell>
          <cell r="G169">
            <v>7</v>
          </cell>
          <cell r="H169">
            <v>2</v>
          </cell>
          <cell r="I169">
            <v>45</v>
          </cell>
          <cell r="J169">
            <v>37980</v>
          </cell>
          <cell r="K169">
            <v>6160</v>
          </cell>
          <cell r="L169">
            <v>81740</v>
          </cell>
          <cell r="M169" t="str">
            <v>301 Spring Garden Road</v>
          </cell>
          <cell r="N169">
            <v>39.684249999999999</v>
          </cell>
          <cell r="O169">
            <v>-74.861491000000001</v>
          </cell>
          <cell r="P169">
            <v>6443</v>
          </cell>
          <cell r="Q169">
            <v>99</v>
          </cell>
          <cell r="R169">
            <v>7.2999999999999995E-2</v>
          </cell>
          <cell r="S169">
            <v>7.0999999999999994E-2</v>
          </cell>
          <cell r="T169">
            <v>7.0000000000000007E-2</v>
          </cell>
          <cell r="U169">
            <v>6.8000000000000005E-2</v>
          </cell>
        </row>
        <row r="170">
          <cell r="A170">
            <v>340071001</v>
          </cell>
          <cell r="B170">
            <v>44201</v>
          </cell>
          <cell r="C170">
            <v>1</v>
          </cell>
          <cell r="D170">
            <v>0</v>
          </cell>
          <cell r="E170" t="str">
            <v>W</v>
          </cell>
          <cell r="F170">
            <v>2018</v>
          </cell>
          <cell r="G170">
            <v>7</v>
          </cell>
          <cell r="H170">
            <v>2</v>
          </cell>
          <cell r="I170">
            <v>45</v>
          </cell>
          <cell r="J170">
            <v>37980</v>
          </cell>
          <cell r="K170">
            <v>6160</v>
          </cell>
          <cell r="L170">
            <v>81740</v>
          </cell>
          <cell r="M170" t="str">
            <v>301 Spring Garden Road</v>
          </cell>
          <cell r="N170">
            <v>39.684249999999999</v>
          </cell>
          <cell r="O170">
            <v>-74.861491000000001</v>
          </cell>
          <cell r="P170">
            <v>5818</v>
          </cell>
          <cell r="Q170">
            <v>98</v>
          </cell>
          <cell r="R170">
            <v>8.2000000000000003E-2</v>
          </cell>
          <cell r="S170">
            <v>7.0000000000000007E-2</v>
          </cell>
          <cell r="T170">
            <v>6.9000000000000006E-2</v>
          </cell>
          <cell r="U170">
            <v>6.8000000000000005E-2</v>
          </cell>
        </row>
        <row r="171">
          <cell r="A171">
            <v>340110007</v>
          </cell>
          <cell r="B171">
            <v>44201</v>
          </cell>
          <cell r="C171">
            <v>1</v>
          </cell>
          <cell r="D171">
            <v>0</v>
          </cell>
          <cell r="E171" t="str">
            <v>W</v>
          </cell>
          <cell r="F171">
            <v>2010</v>
          </cell>
          <cell r="G171">
            <v>7</v>
          </cell>
          <cell r="H171">
            <v>2</v>
          </cell>
          <cell r="I171">
            <v>150</v>
          </cell>
          <cell r="J171">
            <v>47220</v>
          </cell>
          <cell r="K171">
            <v>8760</v>
          </cell>
          <cell r="L171">
            <v>46680</v>
          </cell>
          <cell r="M171" t="str">
            <v>Behind 4401 S. Main Road</v>
          </cell>
          <cell r="N171">
            <v>39.422272999999997</v>
          </cell>
          <cell r="O171">
            <v>-75.025204000000002</v>
          </cell>
          <cell r="P171">
            <v>8627</v>
          </cell>
          <cell r="Q171">
            <v>97</v>
          </cell>
          <cell r="R171">
            <v>8.3000000000000004E-2</v>
          </cell>
          <cell r="S171">
            <v>8.2000000000000003E-2</v>
          </cell>
          <cell r="T171">
            <v>7.9000000000000001E-2</v>
          </cell>
          <cell r="U171">
            <v>7.6999999999999999E-2</v>
          </cell>
        </row>
        <row r="172">
          <cell r="A172">
            <v>340110007</v>
          </cell>
          <cell r="B172">
            <v>44201</v>
          </cell>
          <cell r="C172">
            <v>1</v>
          </cell>
          <cell r="D172">
            <v>0</v>
          </cell>
          <cell r="E172" t="str">
            <v>W</v>
          </cell>
          <cell r="F172">
            <v>2011</v>
          </cell>
          <cell r="G172">
            <v>7</v>
          </cell>
          <cell r="H172">
            <v>2</v>
          </cell>
          <cell r="I172">
            <v>150</v>
          </cell>
          <cell r="J172">
            <v>47220</v>
          </cell>
          <cell r="K172">
            <v>8760</v>
          </cell>
          <cell r="L172">
            <v>46680</v>
          </cell>
          <cell r="M172" t="str">
            <v>Behind 4401 S. Main Road</v>
          </cell>
          <cell r="N172">
            <v>39.422272999999997</v>
          </cell>
          <cell r="O172">
            <v>-75.025204000000002</v>
          </cell>
          <cell r="P172">
            <v>8228</v>
          </cell>
          <cell r="Q172">
            <v>91</v>
          </cell>
          <cell r="R172">
            <v>7.6999999999999999E-2</v>
          </cell>
          <cell r="S172">
            <v>7.6999999999999999E-2</v>
          </cell>
          <cell r="T172">
            <v>6.8000000000000005E-2</v>
          </cell>
          <cell r="U172">
            <v>6.6000000000000003E-2</v>
          </cell>
        </row>
        <row r="173">
          <cell r="A173">
            <v>340110007</v>
          </cell>
          <cell r="B173">
            <v>44201</v>
          </cell>
          <cell r="C173">
            <v>1</v>
          </cell>
          <cell r="D173">
            <v>0</v>
          </cell>
          <cell r="E173" t="str">
            <v>W</v>
          </cell>
          <cell r="F173">
            <v>2012</v>
          </cell>
          <cell r="G173">
            <v>7</v>
          </cell>
          <cell r="H173">
            <v>2</v>
          </cell>
          <cell r="I173">
            <v>150</v>
          </cell>
          <cell r="J173">
            <v>47220</v>
          </cell>
          <cell r="K173">
            <v>8760</v>
          </cell>
          <cell r="L173">
            <v>46680</v>
          </cell>
          <cell r="M173" t="str">
            <v>Behind 4401 S. Main Road</v>
          </cell>
          <cell r="N173">
            <v>39.422272999999997</v>
          </cell>
          <cell r="O173">
            <v>-75.025204000000002</v>
          </cell>
          <cell r="P173">
            <v>8074</v>
          </cell>
          <cell r="Q173">
            <v>99</v>
          </cell>
          <cell r="R173">
            <v>9.0999999999999998E-2</v>
          </cell>
          <cell r="S173">
            <v>8.7999999999999995E-2</v>
          </cell>
          <cell r="T173">
            <v>8.6999999999999994E-2</v>
          </cell>
          <cell r="U173">
            <v>8.4000000000000005E-2</v>
          </cell>
        </row>
        <row r="174">
          <cell r="A174">
            <v>340110007</v>
          </cell>
          <cell r="B174">
            <v>44201</v>
          </cell>
          <cell r="C174">
            <v>1</v>
          </cell>
          <cell r="D174">
            <v>0</v>
          </cell>
          <cell r="E174" t="str">
            <v>W</v>
          </cell>
          <cell r="F174">
            <v>2013</v>
          </cell>
          <cell r="G174">
            <v>7</v>
          </cell>
          <cell r="H174">
            <v>2</v>
          </cell>
          <cell r="I174">
            <v>150</v>
          </cell>
          <cell r="J174">
            <v>47220</v>
          </cell>
          <cell r="K174">
            <v>8760</v>
          </cell>
          <cell r="L174">
            <v>46680</v>
          </cell>
          <cell r="M174" t="str">
            <v>Behind 4401 S. Main Road</v>
          </cell>
          <cell r="N174">
            <v>39.422272999999997</v>
          </cell>
          <cell r="O174">
            <v>-75.025204000000002</v>
          </cell>
          <cell r="P174">
            <v>7222</v>
          </cell>
          <cell r="Q174">
            <v>96</v>
          </cell>
          <cell r="R174">
            <v>6.7000000000000004E-2</v>
          </cell>
          <cell r="S174">
            <v>6.3E-2</v>
          </cell>
          <cell r="T174">
            <v>6.2E-2</v>
          </cell>
          <cell r="U174">
            <v>6.0999999999999999E-2</v>
          </cell>
        </row>
        <row r="175">
          <cell r="A175">
            <v>340110007</v>
          </cell>
          <cell r="B175">
            <v>44201</v>
          </cell>
          <cell r="C175">
            <v>1</v>
          </cell>
          <cell r="D175">
            <v>0</v>
          </cell>
          <cell r="E175" t="str">
            <v>W</v>
          </cell>
          <cell r="F175">
            <v>2014</v>
          </cell>
          <cell r="G175">
            <v>7</v>
          </cell>
          <cell r="H175">
            <v>2</v>
          </cell>
          <cell r="I175">
            <v>150</v>
          </cell>
          <cell r="J175">
            <v>47220</v>
          </cell>
          <cell r="K175">
            <v>8760</v>
          </cell>
          <cell r="L175">
            <v>46680</v>
          </cell>
          <cell r="M175" t="str">
            <v>Behind 4401 S. Main Road</v>
          </cell>
          <cell r="N175">
            <v>39.422272999999997</v>
          </cell>
          <cell r="O175">
            <v>-75.025204000000002</v>
          </cell>
          <cell r="P175">
            <v>8737</v>
          </cell>
          <cell r="Q175">
            <v>99</v>
          </cell>
          <cell r="R175">
            <v>7.0999999999999994E-2</v>
          </cell>
          <cell r="S175">
            <v>6.9000000000000006E-2</v>
          </cell>
          <cell r="T175">
            <v>6.8000000000000005E-2</v>
          </cell>
          <cell r="U175">
            <v>6.7000000000000004E-2</v>
          </cell>
        </row>
        <row r="176">
          <cell r="A176">
            <v>340110007</v>
          </cell>
          <cell r="B176">
            <v>44201</v>
          </cell>
          <cell r="C176">
            <v>1</v>
          </cell>
          <cell r="D176">
            <v>5</v>
          </cell>
          <cell r="E176" t="str">
            <v>W</v>
          </cell>
          <cell r="F176">
            <v>2015</v>
          </cell>
          <cell r="G176">
            <v>7</v>
          </cell>
          <cell r="H176">
            <v>2</v>
          </cell>
          <cell r="I176">
            <v>150</v>
          </cell>
          <cell r="J176">
            <v>47220</v>
          </cell>
          <cell r="K176">
            <v>8760</v>
          </cell>
          <cell r="L176">
            <v>46680</v>
          </cell>
          <cell r="M176" t="str">
            <v>Behind 4401 S. Main Road</v>
          </cell>
          <cell r="N176">
            <v>39.422272999999997</v>
          </cell>
          <cell r="O176">
            <v>-75.025204000000002</v>
          </cell>
          <cell r="P176">
            <v>8689</v>
          </cell>
          <cell r="Q176">
            <v>99</v>
          </cell>
          <cell r="R176">
            <v>7.2999999999999995E-2</v>
          </cell>
          <cell r="S176">
            <v>7.1999999999999995E-2</v>
          </cell>
          <cell r="T176">
            <v>7.0000000000000007E-2</v>
          </cell>
          <cell r="U176">
            <v>6.8000000000000005E-2</v>
          </cell>
        </row>
        <row r="177">
          <cell r="A177">
            <v>340110007</v>
          </cell>
          <cell r="B177">
            <v>44201</v>
          </cell>
          <cell r="C177">
            <v>1</v>
          </cell>
          <cell r="D177">
            <v>5</v>
          </cell>
          <cell r="E177" t="str">
            <v>W</v>
          </cell>
          <cell r="F177">
            <v>2016</v>
          </cell>
          <cell r="G177">
            <v>7</v>
          </cell>
          <cell r="H177">
            <v>2</v>
          </cell>
          <cell r="I177">
            <v>150</v>
          </cell>
          <cell r="J177">
            <v>47220</v>
          </cell>
          <cell r="K177">
            <v>8760</v>
          </cell>
          <cell r="L177">
            <v>46680</v>
          </cell>
          <cell r="M177" t="str">
            <v>Behind 4401 S. Main Road</v>
          </cell>
          <cell r="N177">
            <v>39.422272999999997</v>
          </cell>
          <cell r="O177">
            <v>-75.025204000000002</v>
          </cell>
          <cell r="P177">
            <v>8660</v>
          </cell>
          <cell r="Q177">
            <v>99</v>
          </cell>
          <cell r="R177">
            <v>7.0000000000000007E-2</v>
          </cell>
          <cell r="S177">
            <v>6.9000000000000006E-2</v>
          </cell>
          <cell r="T177">
            <v>6.9000000000000006E-2</v>
          </cell>
          <cell r="U177">
            <v>6.8000000000000005E-2</v>
          </cell>
        </row>
        <row r="178">
          <cell r="A178">
            <v>340110007</v>
          </cell>
          <cell r="B178">
            <v>44201</v>
          </cell>
          <cell r="C178">
            <v>1</v>
          </cell>
          <cell r="D178">
            <v>0</v>
          </cell>
          <cell r="E178" t="str">
            <v>W</v>
          </cell>
          <cell r="F178">
            <v>2017</v>
          </cell>
          <cell r="G178">
            <v>7</v>
          </cell>
          <cell r="H178">
            <v>2</v>
          </cell>
          <cell r="I178">
            <v>150</v>
          </cell>
          <cell r="J178">
            <v>47220</v>
          </cell>
          <cell r="K178">
            <v>8760</v>
          </cell>
          <cell r="L178">
            <v>46680</v>
          </cell>
          <cell r="M178" t="str">
            <v>Behind 4401 S. Main Road</v>
          </cell>
          <cell r="N178">
            <v>39.422272999999997</v>
          </cell>
          <cell r="O178">
            <v>-75.025204000000002</v>
          </cell>
          <cell r="P178">
            <v>8685</v>
          </cell>
          <cell r="Q178">
            <v>99</v>
          </cell>
          <cell r="R178">
            <v>6.5000000000000002E-2</v>
          </cell>
          <cell r="S178">
            <v>6.5000000000000002E-2</v>
          </cell>
          <cell r="T178">
            <v>6.4000000000000001E-2</v>
          </cell>
          <cell r="U178">
            <v>6.3E-2</v>
          </cell>
        </row>
        <row r="179">
          <cell r="A179">
            <v>340110007</v>
          </cell>
          <cell r="B179">
            <v>44201</v>
          </cell>
          <cell r="C179">
            <v>1</v>
          </cell>
          <cell r="D179">
            <v>0</v>
          </cell>
          <cell r="E179" t="str">
            <v>W</v>
          </cell>
          <cell r="F179">
            <v>2018</v>
          </cell>
          <cell r="G179">
            <v>7</v>
          </cell>
          <cell r="H179">
            <v>2</v>
          </cell>
          <cell r="I179">
            <v>150</v>
          </cell>
          <cell r="J179">
            <v>47220</v>
          </cell>
          <cell r="K179">
            <v>8760</v>
          </cell>
          <cell r="L179">
            <v>46680</v>
          </cell>
          <cell r="M179" t="str">
            <v>Behind 4401 S. Main Road</v>
          </cell>
          <cell r="N179">
            <v>39.422272999999997</v>
          </cell>
          <cell r="O179">
            <v>-75.025204000000002</v>
          </cell>
          <cell r="P179">
            <v>6902</v>
          </cell>
          <cell r="Q179">
            <v>91</v>
          </cell>
          <cell r="R179">
            <v>6.8000000000000005E-2</v>
          </cell>
          <cell r="S179">
            <v>6.6000000000000003E-2</v>
          </cell>
          <cell r="T179">
            <v>6.6000000000000003E-2</v>
          </cell>
          <cell r="U179">
            <v>6.3E-2</v>
          </cell>
        </row>
        <row r="180">
          <cell r="A180">
            <v>340130003</v>
          </cell>
          <cell r="B180">
            <v>44201</v>
          </cell>
          <cell r="C180">
            <v>1</v>
          </cell>
          <cell r="D180">
            <v>0</v>
          </cell>
          <cell r="E180" t="str">
            <v>W</v>
          </cell>
          <cell r="F180">
            <v>2010</v>
          </cell>
          <cell r="G180">
            <v>7</v>
          </cell>
          <cell r="H180">
            <v>2</v>
          </cell>
          <cell r="I180">
            <v>43</v>
          </cell>
          <cell r="J180">
            <v>35620</v>
          </cell>
          <cell r="K180">
            <v>5601</v>
          </cell>
          <cell r="L180">
            <v>51000</v>
          </cell>
          <cell r="M180" t="str">
            <v>360 Clinton Avenue</v>
          </cell>
          <cell r="N180">
            <v>40.720989000000003</v>
          </cell>
          <cell r="O180">
            <v>-74.192892000000001</v>
          </cell>
          <cell r="P180">
            <v>8544</v>
          </cell>
          <cell r="Q180">
            <v>95</v>
          </cell>
          <cell r="R180">
            <v>9.0999999999999998E-2</v>
          </cell>
          <cell r="S180">
            <v>8.7999999999999995E-2</v>
          </cell>
          <cell r="T180">
            <v>8.5999999999999993E-2</v>
          </cell>
          <cell r="U180">
            <v>8.5000000000000006E-2</v>
          </cell>
        </row>
        <row r="181">
          <cell r="A181">
            <v>340130003</v>
          </cell>
          <cell r="B181">
            <v>44201</v>
          </cell>
          <cell r="C181">
            <v>1</v>
          </cell>
          <cell r="D181">
            <v>0</v>
          </cell>
          <cell r="E181" t="str">
            <v>W</v>
          </cell>
          <cell r="F181">
            <v>2011</v>
          </cell>
          <cell r="G181">
            <v>7</v>
          </cell>
          <cell r="H181">
            <v>2</v>
          </cell>
          <cell r="I181">
            <v>43</v>
          </cell>
          <cell r="J181">
            <v>35620</v>
          </cell>
          <cell r="K181">
            <v>5601</v>
          </cell>
          <cell r="L181">
            <v>51000</v>
          </cell>
          <cell r="M181" t="str">
            <v>360 Clinton Avenue</v>
          </cell>
          <cell r="N181">
            <v>40.720989000000003</v>
          </cell>
          <cell r="O181">
            <v>-74.192892000000001</v>
          </cell>
          <cell r="P181">
            <v>8570</v>
          </cell>
          <cell r="Q181">
            <v>96</v>
          </cell>
          <cell r="R181">
            <v>9.0999999999999998E-2</v>
          </cell>
          <cell r="S181">
            <v>9.0999999999999998E-2</v>
          </cell>
          <cell r="T181">
            <v>8.4000000000000005E-2</v>
          </cell>
          <cell r="U181">
            <v>8.1000000000000003E-2</v>
          </cell>
        </row>
        <row r="182">
          <cell r="A182">
            <v>340130003</v>
          </cell>
          <cell r="B182">
            <v>44201</v>
          </cell>
          <cell r="C182">
            <v>1</v>
          </cell>
          <cell r="D182">
            <v>0</v>
          </cell>
          <cell r="E182" t="str">
            <v>W</v>
          </cell>
          <cell r="F182">
            <v>2012</v>
          </cell>
          <cell r="G182">
            <v>7</v>
          </cell>
          <cell r="H182">
            <v>2</v>
          </cell>
          <cell r="I182">
            <v>43</v>
          </cell>
          <cell r="J182">
            <v>35620</v>
          </cell>
          <cell r="K182">
            <v>5601</v>
          </cell>
          <cell r="L182">
            <v>51000</v>
          </cell>
          <cell r="M182" t="str">
            <v>360 Clinton Avenue</v>
          </cell>
          <cell r="N182">
            <v>40.720989000000003</v>
          </cell>
          <cell r="O182">
            <v>-74.192892000000001</v>
          </cell>
          <cell r="P182">
            <v>8691</v>
          </cell>
          <cell r="Q182">
            <v>98</v>
          </cell>
          <cell r="R182">
            <v>8.2000000000000003E-2</v>
          </cell>
          <cell r="S182">
            <v>8.2000000000000003E-2</v>
          </cell>
          <cell r="T182">
            <v>8.1000000000000003E-2</v>
          </cell>
          <cell r="U182">
            <v>0.08</v>
          </cell>
        </row>
        <row r="183">
          <cell r="A183">
            <v>340130003</v>
          </cell>
          <cell r="B183">
            <v>44201</v>
          </cell>
          <cell r="C183">
            <v>1</v>
          </cell>
          <cell r="D183">
            <v>0</v>
          </cell>
          <cell r="E183" t="str">
            <v>W</v>
          </cell>
          <cell r="F183">
            <v>2013</v>
          </cell>
          <cell r="G183">
            <v>7</v>
          </cell>
          <cell r="H183">
            <v>2</v>
          </cell>
          <cell r="I183">
            <v>43</v>
          </cell>
          <cell r="J183">
            <v>35620</v>
          </cell>
          <cell r="K183">
            <v>5601</v>
          </cell>
          <cell r="L183">
            <v>51000</v>
          </cell>
          <cell r="M183" t="str">
            <v>360 Clinton Avenue</v>
          </cell>
          <cell r="N183">
            <v>40.720989000000003</v>
          </cell>
          <cell r="O183">
            <v>-74.192892000000001</v>
          </cell>
          <cell r="P183">
            <v>8665</v>
          </cell>
          <cell r="Q183">
            <v>100</v>
          </cell>
          <cell r="R183">
            <v>7.8E-2</v>
          </cell>
          <cell r="S183">
            <v>7.4999999999999997E-2</v>
          </cell>
          <cell r="T183">
            <v>7.0000000000000007E-2</v>
          </cell>
          <cell r="U183">
            <v>6.9000000000000006E-2</v>
          </cell>
        </row>
        <row r="184">
          <cell r="A184">
            <v>340130003</v>
          </cell>
          <cell r="B184">
            <v>44201</v>
          </cell>
          <cell r="C184">
            <v>1</v>
          </cell>
          <cell r="D184">
            <v>0</v>
          </cell>
          <cell r="E184" t="str">
            <v>W</v>
          </cell>
          <cell r="F184">
            <v>2014</v>
          </cell>
          <cell r="G184">
            <v>7</v>
          </cell>
          <cell r="H184">
            <v>2</v>
          </cell>
          <cell r="I184">
            <v>43</v>
          </cell>
          <cell r="J184">
            <v>35620</v>
          </cell>
          <cell r="K184">
            <v>5601</v>
          </cell>
          <cell r="L184">
            <v>51000</v>
          </cell>
          <cell r="M184" t="str">
            <v>360 Clinton Avenue</v>
          </cell>
          <cell r="N184">
            <v>40.720989000000003</v>
          </cell>
          <cell r="O184">
            <v>-74.192892000000001</v>
          </cell>
          <cell r="P184">
            <v>8606</v>
          </cell>
          <cell r="Q184">
            <v>98</v>
          </cell>
          <cell r="R184">
            <v>7.4999999999999997E-2</v>
          </cell>
          <cell r="S184">
            <v>7.3999999999999996E-2</v>
          </cell>
          <cell r="T184">
            <v>7.1999999999999995E-2</v>
          </cell>
          <cell r="U184">
            <v>7.0000000000000007E-2</v>
          </cell>
        </row>
        <row r="185">
          <cell r="A185">
            <v>340130003</v>
          </cell>
          <cell r="B185">
            <v>44201</v>
          </cell>
          <cell r="C185">
            <v>1</v>
          </cell>
          <cell r="D185">
            <v>5</v>
          </cell>
          <cell r="E185" t="str">
            <v>W</v>
          </cell>
          <cell r="F185">
            <v>2015</v>
          </cell>
          <cell r="G185">
            <v>7</v>
          </cell>
          <cell r="H185">
            <v>2</v>
          </cell>
          <cell r="I185">
            <v>43</v>
          </cell>
          <cell r="J185">
            <v>35620</v>
          </cell>
          <cell r="K185">
            <v>5601</v>
          </cell>
          <cell r="L185">
            <v>51000</v>
          </cell>
          <cell r="M185" t="str">
            <v>360 Clinton Avenue</v>
          </cell>
          <cell r="N185">
            <v>40.720989000000003</v>
          </cell>
          <cell r="O185">
            <v>-74.192892000000001</v>
          </cell>
          <cell r="P185">
            <v>8726</v>
          </cell>
          <cell r="Q185">
            <v>100</v>
          </cell>
          <cell r="R185">
            <v>7.3999999999999996E-2</v>
          </cell>
          <cell r="S185">
            <v>7.3999999999999996E-2</v>
          </cell>
          <cell r="T185">
            <v>7.2999999999999995E-2</v>
          </cell>
          <cell r="U185">
            <v>7.1999999999999995E-2</v>
          </cell>
        </row>
        <row r="186">
          <cell r="A186">
            <v>340130003</v>
          </cell>
          <cell r="B186">
            <v>44201</v>
          </cell>
          <cell r="C186">
            <v>1</v>
          </cell>
          <cell r="D186">
            <v>5</v>
          </cell>
          <cell r="E186" t="str">
            <v>W</v>
          </cell>
          <cell r="F186">
            <v>2016</v>
          </cell>
          <cell r="G186">
            <v>7</v>
          </cell>
          <cell r="H186">
            <v>2</v>
          </cell>
          <cell r="I186">
            <v>43</v>
          </cell>
          <cell r="J186">
            <v>35620</v>
          </cell>
          <cell r="K186">
            <v>5601</v>
          </cell>
          <cell r="L186">
            <v>51000</v>
          </cell>
          <cell r="M186" t="str">
            <v>360 Clinton Avenue</v>
          </cell>
          <cell r="N186">
            <v>40.720989000000003</v>
          </cell>
          <cell r="O186">
            <v>-74.192892000000001</v>
          </cell>
          <cell r="P186">
            <v>8530</v>
          </cell>
          <cell r="Q186">
            <v>100</v>
          </cell>
          <cell r="R186">
            <v>7.0999999999999994E-2</v>
          </cell>
          <cell r="S186">
            <v>7.0000000000000007E-2</v>
          </cell>
          <cell r="T186">
            <v>6.9000000000000006E-2</v>
          </cell>
          <cell r="U186">
            <v>6.8000000000000005E-2</v>
          </cell>
        </row>
        <row r="187">
          <cell r="A187">
            <v>340130003</v>
          </cell>
          <cell r="B187">
            <v>44201</v>
          </cell>
          <cell r="C187">
            <v>1</v>
          </cell>
          <cell r="D187">
            <v>0</v>
          </cell>
          <cell r="E187" t="str">
            <v>W</v>
          </cell>
          <cell r="F187">
            <v>2017</v>
          </cell>
          <cell r="G187">
            <v>7</v>
          </cell>
          <cell r="H187">
            <v>2</v>
          </cell>
          <cell r="I187">
            <v>43</v>
          </cell>
          <cell r="J187">
            <v>35620</v>
          </cell>
          <cell r="K187">
            <v>5601</v>
          </cell>
          <cell r="L187">
            <v>51000</v>
          </cell>
          <cell r="M187" t="str">
            <v>360 Clinton Avenue</v>
          </cell>
          <cell r="N187">
            <v>40.720989000000003</v>
          </cell>
          <cell r="O187">
            <v>-74.192892000000001</v>
          </cell>
          <cell r="P187">
            <v>8597</v>
          </cell>
          <cell r="Q187">
            <v>97</v>
          </cell>
          <cell r="R187">
            <v>7.0999999999999994E-2</v>
          </cell>
          <cell r="S187">
            <v>6.8000000000000005E-2</v>
          </cell>
          <cell r="T187">
            <v>6.7000000000000004E-2</v>
          </cell>
          <cell r="U187">
            <v>6.4000000000000001E-2</v>
          </cell>
        </row>
        <row r="188">
          <cell r="A188">
            <v>340130003</v>
          </cell>
          <cell r="B188">
            <v>44201</v>
          </cell>
          <cell r="C188">
            <v>1</v>
          </cell>
          <cell r="D188">
            <v>0</v>
          </cell>
          <cell r="E188" t="str">
            <v>W</v>
          </cell>
          <cell r="F188">
            <v>2018</v>
          </cell>
          <cell r="G188">
            <v>7</v>
          </cell>
          <cell r="H188">
            <v>2</v>
          </cell>
          <cell r="I188">
            <v>43</v>
          </cell>
          <cell r="J188">
            <v>35620</v>
          </cell>
          <cell r="K188">
            <v>5601</v>
          </cell>
          <cell r="L188">
            <v>51000</v>
          </cell>
          <cell r="M188" t="str">
            <v>360 Clinton Avenue</v>
          </cell>
          <cell r="N188">
            <v>40.720989000000003</v>
          </cell>
          <cell r="O188">
            <v>-74.192892000000001</v>
          </cell>
          <cell r="P188">
            <v>8628</v>
          </cell>
          <cell r="Q188">
            <v>98</v>
          </cell>
          <cell r="R188">
            <v>9.6000000000000002E-2</v>
          </cell>
          <cell r="S188">
            <v>0.08</v>
          </cell>
          <cell r="T188">
            <v>7.3999999999999996E-2</v>
          </cell>
          <cell r="U188">
            <v>7.0999999999999994E-2</v>
          </cell>
        </row>
        <row r="189">
          <cell r="A189">
            <v>340150002</v>
          </cell>
          <cell r="B189">
            <v>44201</v>
          </cell>
          <cell r="C189">
            <v>1</v>
          </cell>
          <cell r="D189">
            <v>0</v>
          </cell>
          <cell r="E189" t="str">
            <v>W</v>
          </cell>
          <cell r="F189">
            <v>2010</v>
          </cell>
          <cell r="G189">
            <v>7</v>
          </cell>
          <cell r="H189">
            <v>2</v>
          </cell>
          <cell r="I189">
            <v>45</v>
          </cell>
          <cell r="J189">
            <v>37980</v>
          </cell>
          <cell r="K189">
            <v>6160</v>
          </cell>
          <cell r="L189">
            <v>19180</v>
          </cell>
          <cell r="M189" t="str">
            <v>Shady Lane Complex, 256 County House Roa</v>
          </cell>
          <cell r="N189">
            <v>39.800339000000001</v>
          </cell>
          <cell r="O189">
            <v>-75.212119000000001</v>
          </cell>
          <cell r="P189">
            <v>8689</v>
          </cell>
          <cell r="Q189">
            <v>99</v>
          </cell>
          <cell r="R189">
            <v>9.7000000000000003E-2</v>
          </cell>
          <cell r="S189">
            <v>9.4E-2</v>
          </cell>
          <cell r="T189">
            <v>8.5000000000000006E-2</v>
          </cell>
          <cell r="U189">
            <v>8.3000000000000004E-2</v>
          </cell>
        </row>
        <row r="190">
          <cell r="A190">
            <v>340150002</v>
          </cell>
          <cell r="B190">
            <v>44201</v>
          </cell>
          <cell r="C190">
            <v>1</v>
          </cell>
          <cell r="D190">
            <v>0</v>
          </cell>
          <cell r="E190" t="str">
            <v>W</v>
          </cell>
          <cell r="F190">
            <v>2011</v>
          </cell>
          <cell r="G190">
            <v>7</v>
          </cell>
          <cell r="H190">
            <v>2</v>
          </cell>
          <cell r="I190">
            <v>45</v>
          </cell>
          <cell r="J190">
            <v>37980</v>
          </cell>
          <cell r="K190">
            <v>6160</v>
          </cell>
          <cell r="L190">
            <v>19180</v>
          </cell>
          <cell r="M190" t="str">
            <v>Shady Lane Complex, 256 County House Roa</v>
          </cell>
          <cell r="N190">
            <v>39.800339000000001</v>
          </cell>
          <cell r="O190">
            <v>-75.212119000000001</v>
          </cell>
          <cell r="P190">
            <v>7567</v>
          </cell>
          <cell r="Q190">
            <v>98</v>
          </cell>
          <cell r="R190">
            <v>0.10199999999999999</v>
          </cell>
          <cell r="S190">
            <v>9.5000000000000001E-2</v>
          </cell>
          <cell r="T190">
            <v>9.2999999999999999E-2</v>
          </cell>
          <cell r="U190">
            <v>9.1999999999999998E-2</v>
          </cell>
        </row>
        <row r="191">
          <cell r="A191">
            <v>340150002</v>
          </cell>
          <cell r="B191">
            <v>44201</v>
          </cell>
          <cell r="C191">
            <v>1</v>
          </cell>
          <cell r="D191">
            <v>0</v>
          </cell>
          <cell r="E191" t="str">
            <v>W</v>
          </cell>
          <cell r="F191">
            <v>2012</v>
          </cell>
          <cell r="G191">
            <v>7</v>
          </cell>
          <cell r="H191">
            <v>2</v>
          </cell>
          <cell r="I191">
            <v>45</v>
          </cell>
          <cell r="J191">
            <v>37980</v>
          </cell>
          <cell r="K191">
            <v>6160</v>
          </cell>
          <cell r="L191">
            <v>19180</v>
          </cell>
          <cell r="M191" t="str">
            <v>Shady Lane Complex, 256 County House Roa</v>
          </cell>
          <cell r="N191">
            <v>39.800339000000001</v>
          </cell>
          <cell r="O191">
            <v>-75.212119000000001</v>
          </cell>
          <cell r="P191">
            <v>5621</v>
          </cell>
          <cell r="Q191">
            <v>94</v>
          </cell>
          <cell r="R191">
            <v>9.1999999999999998E-2</v>
          </cell>
          <cell r="S191">
            <v>8.7999999999999995E-2</v>
          </cell>
          <cell r="T191">
            <v>8.6999999999999994E-2</v>
          </cell>
          <cell r="U191">
            <v>8.6999999999999994E-2</v>
          </cell>
        </row>
        <row r="192">
          <cell r="A192">
            <v>340150002</v>
          </cell>
          <cell r="B192">
            <v>44201</v>
          </cell>
          <cell r="C192">
            <v>1</v>
          </cell>
          <cell r="D192">
            <v>0</v>
          </cell>
          <cell r="E192" t="str">
            <v>W</v>
          </cell>
          <cell r="F192">
            <v>2013</v>
          </cell>
          <cell r="G192">
            <v>7</v>
          </cell>
          <cell r="H192">
            <v>2</v>
          </cell>
          <cell r="I192">
            <v>45</v>
          </cell>
          <cell r="J192">
            <v>37980</v>
          </cell>
          <cell r="K192">
            <v>6160</v>
          </cell>
          <cell r="L192">
            <v>19180</v>
          </cell>
          <cell r="M192" t="str">
            <v>Shady Lane Complex, 256 County House Roa</v>
          </cell>
          <cell r="N192">
            <v>39.800339000000001</v>
          </cell>
          <cell r="O192">
            <v>-75.212119000000001</v>
          </cell>
          <cell r="P192">
            <v>6175</v>
          </cell>
          <cell r="Q192">
            <v>98</v>
          </cell>
          <cell r="R192">
            <v>7.8E-2</v>
          </cell>
          <cell r="S192">
            <v>7.4999999999999997E-2</v>
          </cell>
          <cell r="T192">
            <v>7.3999999999999996E-2</v>
          </cell>
          <cell r="U192">
            <v>7.2999999999999995E-2</v>
          </cell>
        </row>
        <row r="193">
          <cell r="A193">
            <v>340150002</v>
          </cell>
          <cell r="B193">
            <v>44201</v>
          </cell>
          <cell r="C193">
            <v>1</v>
          </cell>
          <cell r="D193">
            <v>0</v>
          </cell>
          <cell r="E193" t="str">
            <v>W</v>
          </cell>
          <cell r="F193">
            <v>2014</v>
          </cell>
          <cell r="G193">
            <v>7</v>
          </cell>
          <cell r="H193">
            <v>2</v>
          </cell>
          <cell r="I193">
            <v>45</v>
          </cell>
          <cell r="J193">
            <v>37980</v>
          </cell>
          <cell r="K193">
            <v>6160</v>
          </cell>
          <cell r="L193">
            <v>19180</v>
          </cell>
          <cell r="M193" t="str">
            <v>Shady Lane Complex, 256 County House Roa</v>
          </cell>
          <cell r="N193">
            <v>39.800339000000001</v>
          </cell>
          <cell r="O193">
            <v>-75.212119000000001</v>
          </cell>
          <cell r="P193">
            <v>4408</v>
          </cell>
          <cell r="Q193">
            <v>83</v>
          </cell>
          <cell r="R193">
            <v>7.6999999999999999E-2</v>
          </cell>
          <cell r="S193">
            <v>7.4999999999999997E-2</v>
          </cell>
          <cell r="T193">
            <v>7.0999999999999994E-2</v>
          </cell>
          <cell r="U193">
            <v>7.0000000000000007E-2</v>
          </cell>
        </row>
        <row r="194">
          <cell r="A194">
            <v>340150002</v>
          </cell>
          <cell r="B194">
            <v>44201</v>
          </cell>
          <cell r="C194">
            <v>1</v>
          </cell>
          <cell r="D194">
            <v>5</v>
          </cell>
          <cell r="E194" t="str">
            <v>W</v>
          </cell>
          <cell r="F194">
            <v>2015</v>
          </cell>
          <cell r="G194">
            <v>7</v>
          </cell>
          <cell r="H194">
            <v>2</v>
          </cell>
          <cell r="I194">
            <v>45</v>
          </cell>
          <cell r="J194">
            <v>37980</v>
          </cell>
          <cell r="K194">
            <v>6160</v>
          </cell>
          <cell r="L194">
            <v>19180</v>
          </cell>
          <cell r="M194" t="str">
            <v>Shady Lane Complex, 256 County House Roa</v>
          </cell>
          <cell r="N194">
            <v>39.800339000000001</v>
          </cell>
          <cell r="O194">
            <v>-75.212119000000001</v>
          </cell>
          <cell r="P194">
            <v>5611</v>
          </cell>
          <cell r="Q194">
            <v>95</v>
          </cell>
          <cell r="R194">
            <v>0.08</v>
          </cell>
          <cell r="S194">
            <v>7.9000000000000001E-2</v>
          </cell>
          <cell r="T194">
            <v>7.6999999999999999E-2</v>
          </cell>
          <cell r="U194">
            <v>7.5999999999999998E-2</v>
          </cell>
        </row>
        <row r="195">
          <cell r="A195">
            <v>340150002</v>
          </cell>
          <cell r="B195">
            <v>44201</v>
          </cell>
          <cell r="C195">
            <v>1</v>
          </cell>
          <cell r="D195">
            <v>5</v>
          </cell>
          <cell r="E195" t="str">
            <v>W</v>
          </cell>
          <cell r="F195">
            <v>2016</v>
          </cell>
          <cell r="G195">
            <v>7</v>
          </cell>
          <cell r="H195">
            <v>2</v>
          </cell>
          <cell r="I195">
            <v>45</v>
          </cell>
          <cell r="J195">
            <v>37980</v>
          </cell>
          <cell r="K195">
            <v>6160</v>
          </cell>
          <cell r="L195">
            <v>19180</v>
          </cell>
          <cell r="M195" t="str">
            <v>Shady Lane Complex, 256 County House Roa</v>
          </cell>
          <cell r="N195">
            <v>39.800339000000001</v>
          </cell>
          <cell r="O195">
            <v>-75.212119000000001</v>
          </cell>
          <cell r="P195">
            <v>5468</v>
          </cell>
          <cell r="Q195">
            <v>95</v>
          </cell>
          <cell r="R195">
            <v>7.9000000000000001E-2</v>
          </cell>
          <cell r="S195">
            <v>7.6999999999999999E-2</v>
          </cell>
          <cell r="T195">
            <v>7.5999999999999998E-2</v>
          </cell>
          <cell r="U195">
            <v>7.3999999999999996E-2</v>
          </cell>
        </row>
        <row r="196">
          <cell r="A196">
            <v>340150002</v>
          </cell>
          <cell r="B196">
            <v>44201</v>
          </cell>
          <cell r="C196">
            <v>1</v>
          </cell>
          <cell r="D196">
            <v>0</v>
          </cell>
          <cell r="E196" t="str">
            <v>W</v>
          </cell>
          <cell r="F196">
            <v>2017</v>
          </cell>
          <cell r="G196">
            <v>7</v>
          </cell>
          <cell r="H196">
            <v>2</v>
          </cell>
          <cell r="I196">
            <v>45</v>
          </cell>
          <cell r="J196">
            <v>37980</v>
          </cell>
          <cell r="K196">
            <v>6160</v>
          </cell>
          <cell r="L196">
            <v>19180</v>
          </cell>
          <cell r="M196" t="str">
            <v>Shady Lane Complex, 256 County House Roa</v>
          </cell>
          <cell r="N196">
            <v>39.800339000000001</v>
          </cell>
          <cell r="O196">
            <v>-75.212119000000001</v>
          </cell>
          <cell r="P196">
            <v>6330</v>
          </cell>
          <cell r="Q196">
            <v>98</v>
          </cell>
          <cell r="R196">
            <v>7.8E-2</v>
          </cell>
          <cell r="S196">
            <v>7.5999999999999998E-2</v>
          </cell>
          <cell r="T196">
            <v>7.5999999999999998E-2</v>
          </cell>
          <cell r="U196">
            <v>7.2999999999999995E-2</v>
          </cell>
        </row>
        <row r="197">
          <cell r="A197">
            <v>340150002</v>
          </cell>
          <cell r="B197">
            <v>44201</v>
          </cell>
          <cell r="C197">
            <v>1</v>
          </cell>
          <cell r="D197">
            <v>0</v>
          </cell>
          <cell r="E197" t="str">
            <v>W</v>
          </cell>
          <cell r="F197">
            <v>2018</v>
          </cell>
          <cell r="G197">
            <v>7</v>
          </cell>
          <cell r="H197">
            <v>2</v>
          </cell>
          <cell r="I197">
            <v>45</v>
          </cell>
          <cell r="J197">
            <v>37980</v>
          </cell>
          <cell r="K197">
            <v>6160</v>
          </cell>
          <cell r="L197">
            <v>19180</v>
          </cell>
          <cell r="M197" t="str">
            <v>Shady Lane Complex, 256 County House Roa</v>
          </cell>
          <cell r="N197">
            <v>39.800339000000001</v>
          </cell>
          <cell r="O197">
            <v>-75.212119000000001</v>
          </cell>
          <cell r="P197">
            <v>5783</v>
          </cell>
          <cell r="Q197">
            <v>98</v>
          </cell>
          <cell r="R197">
            <v>8.4000000000000005E-2</v>
          </cell>
          <cell r="S197">
            <v>7.9000000000000001E-2</v>
          </cell>
          <cell r="T197">
            <v>7.8E-2</v>
          </cell>
          <cell r="U197">
            <v>7.6999999999999999E-2</v>
          </cell>
        </row>
        <row r="198">
          <cell r="A198">
            <v>340170006</v>
          </cell>
          <cell r="B198">
            <v>44201</v>
          </cell>
          <cell r="C198">
            <v>1</v>
          </cell>
          <cell r="D198">
            <v>0</v>
          </cell>
          <cell r="E198" t="str">
            <v>W</v>
          </cell>
          <cell r="F198">
            <v>2010</v>
          </cell>
          <cell r="G198">
            <v>7</v>
          </cell>
          <cell r="H198">
            <v>2</v>
          </cell>
          <cell r="I198">
            <v>43</v>
          </cell>
          <cell r="J198">
            <v>35620</v>
          </cell>
          <cell r="K198">
            <v>5601</v>
          </cell>
          <cell r="L198">
            <v>3580</v>
          </cell>
          <cell r="M198" t="str">
            <v>Veterans Park, Park Road at end of W. 25</v>
          </cell>
          <cell r="N198">
            <v>40.670250000000003</v>
          </cell>
          <cell r="O198">
            <v>-74.126080999999999</v>
          </cell>
          <cell r="P198">
            <v>8665</v>
          </cell>
          <cell r="Q198">
            <v>98</v>
          </cell>
          <cell r="R198">
            <v>0.111</v>
          </cell>
          <cell r="S198">
            <v>8.4000000000000005E-2</v>
          </cell>
          <cell r="T198">
            <v>8.3000000000000004E-2</v>
          </cell>
          <cell r="U198">
            <v>8.2000000000000003E-2</v>
          </cell>
        </row>
        <row r="199">
          <cell r="A199">
            <v>340170006</v>
          </cell>
          <cell r="B199">
            <v>44201</v>
          </cell>
          <cell r="C199">
            <v>1</v>
          </cell>
          <cell r="D199">
            <v>0</v>
          </cell>
          <cell r="E199" t="str">
            <v>W</v>
          </cell>
          <cell r="F199">
            <v>2011</v>
          </cell>
          <cell r="G199">
            <v>7</v>
          </cell>
          <cell r="H199">
            <v>2</v>
          </cell>
          <cell r="I199">
            <v>43</v>
          </cell>
          <cell r="J199">
            <v>35620</v>
          </cell>
          <cell r="K199">
            <v>5601</v>
          </cell>
          <cell r="L199">
            <v>3580</v>
          </cell>
          <cell r="M199" t="str">
            <v>Veterans Park, Park Road at end of W. 25</v>
          </cell>
          <cell r="N199">
            <v>40.670250000000003</v>
          </cell>
          <cell r="O199">
            <v>-74.126080999999999</v>
          </cell>
          <cell r="P199">
            <v>8542</v>
          </cell>
          <cell r="Q199">
            <v>96</v>
          </cell>
          <cell r="R199">
            <v>8.7999999999999995E-2</v>
          </cell>
          <cell r="S199">
            <v>8.2000000000000003E-2</v>
          </cell>
          <cell r="T199">
            <v>8.1000000000000003E-2</v>
          </cell>
          <cell r="U199">
            <v>7.8E-2</v>
          </cell>
        </row>
        <row r="200">
          <cell r="A200">
            <v>340170006</v>
          </cell>
          <cell r="B200">
            <v>44201</v>
          </cell>
          <cell r="C200">
            <v>1</v>
          </cell>
          <cell r="D200">
            <v>0</v>
          </cell>
          <cell r="E200" t="str">
            <v>W</v>
          </cell>
          <cell r="F200">
            <v>2012</v>
          </cell>
          <cell r="G200">
            <v>7</v>
          </cell>
          <cell r="H200">
            <v>2</v>
          </cell>
          <cell r="I200">
            <v>43</v>
          </cell>
          <cell r="J200">
            <v>35620</v>
          </cell>
          <cell r="K200">
            <v>5601</v>
          </cell>
          <cell r="L200">
            <v>3580</v>
          </cell>
          <cell r="M200" t="str">
            <v>Veterans Park, Park Road at end of W. 25</v>
          </cell>
          <cell r="N200">
            <v>40.670250000000003</v>
          </cell>
          <cell r="O200">
            <v>-74.126080999999999</v>
          </cell>
          <cell r="P200">
            <v>7123</v>
          </cell>
          <cell r="Q200">
            <v>95</v>
          </cell>
          <cell r="R200">
            <v>7.8E-2</v>
          </cell>
          <cell r="S200">
            <v>7.6999999999999999E-2</v>
          </cell>
          <cell r="T200">
            <v>7.5999999999999998E-2</v>
          </cell>
          <cell r="U200">
            <v>7.3999999999999996E-2</v>
          </cell>
        </row>
        <row r="201">
          <cell r="A201">
            <v>340170006</v>
          </cell>
          <cell r="B201">
            <v>44201</v>
          </cell>
          <cell r="C201">
            <v>1</v>
          </cell>
          <cell r="D201">
            <v>0</v>
          </cell>
          <cell r="E201" t="str">
            <v>W</v>
          </cell>
          <cell r="F201">
            <v>2013</v>
          </cell>
          <cell r="G201">
            <v>7</v>
          </cell>
          <cell r="H201">
            <v>2</v>
          </cell>
          <cell r="I201">
            <v>43</v>
          </cell>
          <cell r="J201">
            <v>35620</v>
          </cell>
          <cell r="K201">
            <v>5601</v>
          </cell>
          <cell r="L201">
            <v>3580</v>
          </cell>
          <cell r="M201" t="str">
            <v>Veterans Park, Park Road at end of W. 25</v>
          </cell>
          <cell r="N201">
            <v>40.670250000000003</v>
          </cell>
          <cell r="O201">
            <v>-74.126080999999999</v>
          </cell>
          <cell r="P201">
            <v>4922</v>
          </cell>
          <cell r="Q201">
            <v>67</v>
          </cell>
          <cell r="R201">
            <v>8.5999999999999993E-2</v>
          </cell>
          <cell r="S201">
            <v>7.0999999999999994E-2</v>
          </cell>
          <cell r="T201">
            <v>6.8000000000000005E-2</v>
          </cell>
          <cell r="U201">
            <v>6.6000000000000003E-2</v>
          </cell>
        </row>
        <row r="202">
          <cell r="A202">
            <v>340170006</v>
          </cell>
          <cell r="B202">
            <v>44201</v>
          </cell>
          <cell r="C202">
            <v>1</v>
          </cell>
          <cell r="D202">
            <v>0</v>
          </cell>
          <cell r="E202" t="str">
            <v>W</v>
          </cell>
          <cell r="F202">
            <v>2014</v>
          </cell>
          <cell r="G202">
            <v>7</v>
          </cell>
          <cell r="H202">
            <v>2</v>
          </cell>
          <cell r="I202">
            <v>43</v>
          </cell>
          <cell r="J202">
            <v>35620</v>
          </cell>
          <cell r="K202">
            <v>5601</v>
          </cell>
          <cell r="L202">
            <v>3580</v>
          </cell>
          <cell r="M202" t="str">
            <v>Veterans Park, Park Road at end of W. 25</v>
          </cell>
          <cell r="N202">
            <v>40.670250000000003</v>
          </cell>
          <cell r="O202">
            <v>-74.126080999999999</v>
          </cell>
          <cell r="P202">
            <v>8681</v>
          </cell>
          <cell r="Q202">
            <v>98</v>
          </cell>
          <cell r="R202">
            <v>8.5000000000000006E-2</v>
          </cell>
          <cell r="S202">
            <v>0.08</v>
          </cell>
          <cell r="T202">
            <v>7.3999999999999996E-2</v>
          </cell>
          <cell r="U202">
            <v>7.1999999999999995E-2</v>
          </cell>
        </row>
        <row r="203">
          <cell r="A203">
            <v>340170006</v>
          </cell>
          <cell r="B203">
            <v>44201</v>
          </cell>
          <cell r="C203">
            <v>1</v>
          </cell>
          <cell r="D203">
            <v>5</v>
          </cell>
          <cell r="E203" t="str">
            <v>W</v>
          </cell>
          <cell r="F203">
            <v>2015</v>
          </cell>
          <cell r="G203">
            <v>7</v>
          </cell>
          <cell r="H203">
            <v>2</v>
          </cell>
          <cell r="I203">
            <v>43</v>
          </cell>
          <cell r="J203">
            <v>35620</v>
          </cell>
          <cell r="K203">
            <v>5601</v>
          </cell>
          <cell r="L203">
            <v>3580</v>
          </cell>
          <cell r="M203" t="str">
            <v>Veterans Park, Park Road at end of W. 25</v>
          </cell>
          <cell r="N203">
            <v>40.670250000000003</v>
          </cell>
          <cell r="O203">
            <v>-74.126080999999999</v>
          </cell>
          <cell r="P203">
            <v>8729</v>
          </cell>
          <cell r="Q203">
            <v>100</v>
          </cell>
          <cell r="R203">
            <v>9.1999999999999998E-2</v>
          </cell>
          <cell r="S203">
            <v>8.2000000000000003E-2</v>
          </cell>
          <cell r="T203">
            <v>0.08</v>
          </cell>
          <cell r="U203">
            <v>7.6999999999999999E-2</v>
          </cell>
        </row>
        <row r="204">
          <cell r="A204">
            <v>340170006</v>
          </cell>
          <cell r="B204">
            <v>44201</v>
          </cell>
          <cell r="C204">
            <v>1</v>
          </cell>
          <cell r="D204">
            <v>5</v>
          </cell>
          <cell r="E204" t="str">
            <v>W</v>
          </cell>
          <cell r="F204">
            <v>2016</v>
          </cell>
          <cell r="G204">
            <v>7</v>
          </cell>
          <cell r="H204">
            <v>2</v>
          </cell>
          <cell r="I204">
            <v>43</v>
          </cell>
          <cell r="J204">
            <v>35620</v>
          </cell>
          <cell r="K204">
            <v>5601</v>
          </cell>
          <cell r="L204">
            <v>3580</v>
          </cell>
          <cell r="M204" t="str">
            <v>Veterans Park, Park Road at end of W. 25</v>
          </cell>
          <cell r="N204">
            <v>40.670250000000003</v>
          </cell>
          <cell r="O204">
            <v>-74.126080999999999</v>
          </cell>
          <cell r="P204">
            <v>8726</v>
          </cell>
          <cell r="Q204">
            <v>100</v>
          </cell>
          <cell r="R204">
            <v>7.3999999999999996E-2</v>
          </cell>
          <cell r="S204">
            <v>6.9000000000000006E-2</v>
          </cell>
          <cell r="T204">
            <v>6.9000000000000006E-2</v>
          </cell>
          <cell r="U204">
            <v>6.8000000000000005E-2</v>
          </cell>
        </row>
        <row r="205">
          <cell r="A205">
            <v>340170006</v>
          </cell>
          <cell r="B205">
            <v>44201</v>
          </cell>
          <cell r="C205">
            <v>1</v>
          </cell>
          <cell r="D205">
            <v>0</v>
          </cell>
          <cell r="E205" t="str">
            <v>W</v>
          </cell>
          <cell r="F205">
            <v>2017</v>
          </cell>
          <cell r="G205">
            <v>7</v>
          </cell>
          <cell r="H205">
            <v>2</v>
          </cell>
          <cell r="I205">
            <v>43</v>
          </cell>
          <cell r="J205">
            <v>35620</v>
          </cell>
          <cell r="K205">
            <v>5601</v>
          </cell>
          <cell r="L205">
            <v>3580</v>
          </cell>
          <cell r="M205" t="str">
            <v>Veterans Park, Park Road at end of W. 25</v>
          </cell>
          <cell r="N205">
            <v>40.670250000000003</v>
          </cell>
          <cell r="O205">
            <v>-74.126080999999999</v>
          </cell>
          <cell r="P205">
            <v>8722</v>
          </cell>
          <cell r="Q205">
            <v>99</v>
          </cell>
          <cell r="R205">
            <v>7.4999999999999997E-2</v>
          </cell>
          <cell r="S205">
            <v>7.3999999999999996E-2</v>
          </cell>
          <cell r="T205">
            <v>7.1999999999999995E-2</v>
          </cell>
          <cell r="U205">
            <v>6.7000000000000004E-2</v>
          </cell>
        </row>
        <row r="206">
          <cell r="A206">
            <v>340170006</v>
          </cell>
          <cell r="B206">
            <v>44201</v>
          </cell>
          <cell r="C206">
            <v>1</v>
          </cell>
          <cell r="D206">
            <v>0</v>
          </cell>
          <cell r="E206" t="str">
            <v>W</v>
          </cell>
          <cell r="F206">
            <v>2018</v>
          </cell>
          <cell r="G206">
            <v>7</v>
          </cell>
          <cell r="H206">
            <v>2</v>
          </cell>
          <cell r="I206">
            <v>43</v>
          </cell>
          <cell r="J206">
            <v>35620</v>
          </cell>
          <cell r="K206">
            <v>5601</v>
          </cell>
          <cell r="L206">
            <v>3580</v>
          </cell>
          <cell r="M206" t="str">
            <v>Veterans Park, Park Road at end of W. 25</v>
          </cell>
          <cell r="N206">
            <v>40.670250000000003</v>
          </cell>
          <cell r="O206">
            <v>-74.126080999999999</v>
          </cell>
          <cell r="P206">
            <v>8635</v>
          </cell>
          <cell r="Q206">
            <v>98</v>
          </cell>
          <cell r="R206">
            <v>9.5000000000000001E-2</v>
          </cell>
          <cell r="S206">
            <v>9.1999999999999998E-2</v>
          </cell>
          <cell r="T206">
            <v>7.9000000000000001E-2</v>
          </cell>
          <cell r="U206">
            <v>7.8E-2</v>
          </cell>
        </row>
        <row r="207">
          <cell r="A207">
            <v>340190001</v>
          </cell>
          <cell r="B207">
            <v>44201</v>
          </cell>
          <cell r="C207">
            <v>1</v>
          </cell>
          <cell r="D207">
            <v>0</v>
          </cell>
          <cell r="E207" t="str">
            <v>W</v>
          </cell>
          <cell r="F207">
            <v>2010</v>
          </cell>
          <cell r="G207">
            <v>7</v>
          </cell>
          <cell r="H207">
            <v>2</v>
          </cell>
          <cell r="I207">
            <v>151</v>
          </cell>
          <cell r="J207">
            <v>35620</v>
          </cell>
          <cell r="K207">
            <v>5601</v>
          </cell>
          <cell r="L207">
            <v>23700</v>
          </cell>
          <cell r="M207" t="str">
            <v>Raritan Township Municipal Utilities Aut</v>
          </cell>
          <cell r="N207">
            <v>40.515262</v>
          </cell>
          <cell r="O207">
            <v>-74.806670999999994</v>
          </cell>
          <cell r="P207">
            <v>8695</v>
          </cell>
          <cell r="Q207">
            <v>99</v>
          </cell>
          <cell r="R207">
            <v>9.2999999999999999E-2</v>
          </cell>
          <cell r="S207">
            <v>8.5999999999999993E-2</v>
          </cell>
          <cell r="T207">
            <v>8.5000000000000006E-2</v>
          </cell>
          <cell r="U207">
            <v>8.1000000000000003E-2</v>
          </cell>
        </row>
        <row r="208">
          <cell r="A208">
            <v>340190001</v>
          </cell>
          <cell r="B208">
            <v>44201</v>
          </cell>
          <cell r="C208">
            <v>1</v>
          </cell>
          <cell r="D208">
            <v>0</v>
          </cell>
          <cell r="E208" t="str">
            <v>W</v>
          </cell>
          <cell r="F208">
            <v>2011</v>
          </cell>
          <cell r="G208">
            <v>7</v>
          </cell>
          <cell r="H208">
            <v>2</v>
          </cell>
          <cell r="I208">
            <v>151</v>
          </cell>
          <cell r="J208">
            <v>35620</v>
          </cell>
          <cell r="K208">
            <v>5601</v>
          </cell>
          <cell r="L208">
            <v>23700</v>
          </cell>
          <cell r="M208" t="str">
            <v>Raritan Township Municipal Utilities Aut</v>
          </cell>
          <cell r="N208">
            <v>40.515262</v>
          </cell>
          <cell r="O208">
            <v>-74.806670999999994</v>
          </cell>
          <cell r="P208">
            <v>8679</v>
          </cell>
          <cell r="Q208">
            <v>98</v>
          </cell>
          <cell r="R208">
            <v>8.7999999999999995E-2</v>
          </cell>
          <cell r="S208">
            <v>8.5999999999999993E-2</v>
          </cell>
          <cell r="T208">
            <v>8.5000000000000006E-2</v>
          </cell>
          <cell r="U208">
            <v>8.1000000000000003E-2</v>
          </cell>
        </row>
        <row r="209">
          <cell r="A209">
            <v>340190001</v>
          </cell>
          <cell r="B209">
            <v>44201</v>
          </cell>
          <cell r="C209">
            <v>1</v>
          </cell>
          <cell r="D209">
            <v>0</v>
          </cell>
          <cell r="E209" t="str">
            <v>W</v>
          </cell>
          <cell r="F209">
            <v>2012</v>
          </cell>
          <cell r="G209">
            <v>7</v>
          </cell>
          <cell r="H209">
            <v>2</v>
          </cell>
          <cell r="I209">
            <v>151</v>
          </cell>
          <cell r="J209">
            <v>35620</v>
          </cell>
          <cell r="K209">
            <v>5601</v>
          </cell>
          <cell r="L209">
            <v>23700</v>
          </cell>
          <cell r="M209" t="str">
            <v>Raritan Township Municipal Utilities Aut</v>
          </cell>
          <cell r="N209">
            <v>40.515262</v>
          </cell>
          <cell r="O209">
            <v>-74.806670999999994</v>
          </cell>
          <cell r="P209">
            <v>8684</v>
          </cell>
          <cell r="Q209">
            <v>97</v>
          </cell>
          <cell r="R209">
            <v>8.3000000000000004E-2</v>
          </cell>
          <cell r="S209">
            <v>0.08</v>
          </cell>
          <cell r="T209">
            <v>7.8E-2</v>
          </cell>
          <cell r="U209">
            <v>7.8E-2</v>
          </cell>
        </row>
        <row r="210">
          <cell r="A210">
            <v>340190001</v>
          </cell>
          <cell r="B210">
            <v>44201</v>
          </cell>
          <cell r="C210">
            <v>1</v>
          </cell>
          <cell r="D210">
            <v>0</v>
          </cell>
          <cell r="E210" t="str">
            <v>W</v>
          </cell>
          <cell r="F210">
            <v>2013</v>
          </cell>
          <cell r="G210">
            <v>7</v>
          </cell>
          <cell r="H210">
            <v>2</v>
          </cell>
          <cell r="I210">
            <v>151</v>
          </cell>
          <cell r="J210">
            <v>35620</v>
          </cell>
          <cell r="K210">
            <v>5601</v>
          </cell>
          <cell r="L210">
            <v>23700</v>
          </cell>
          <cell r="M210" t="str">
            <v>Raritan Township Municipal Utilities Aut</v>
          </cell>
          <cell r="N210">
            <v>40.515262</v>
          </cell>
          <cell r="O210">
            <v>-74.806670999999994</v>
          </cell>
          <cell r="P210">
            <v>8743</v>
          </cell>
          <cell r="Q210">
            <v>100</v>
          </cell>
          <cell r="R210">
            <v>7.5999999999999998E-2</v>
          </cell>
          <cell r="S210">
            <v>7.3999999999999996E-2</v>
          </cell>
          <cell r="T210">
            <v>7.3999999999999996E-2</v>
          </cell>
          <cell r="U210">
            <v>7.2999999999999995E-2</v>
          </cell>
        </row>
        <row r="211">
          <cell r="A211">
            <v>340190001</v>
          </cell>
          <cell r="B211">
            <v>44201</v>
          </cell>
          <cell r="C211">
            <v>1</v>
          </cell>
          <cell r="D211">
            <v>0</v>
          </cell>
          <cell r="E211" t="str">
            <v>W</v>
          </cell>
          <cell r="F211">
            <v>2014</v>
          </cell>
          <cell r="G211">
            <v>7</v>
          </cell>
          <cell r="H211">
            <v>2</v>
          </cell>
          <cell r="I211">
            <v>151</v>
          </cell>
          <cell r="J211">
            <v>35620</v>
          </cell>
          <cell r="K211">
            <v>5601</v>
          </cell>
          <cell r="L211">
            <v>23700</v>
          </cell>
          <cell r="M211" t="str">
            <v>Raritan Township Municipal Utilities Aut</v>
          </cell>
          <cell r="N211">
            <v>40.515262</v>
          </cell>
          <cell r="O211">
            <v>-74.806670999999994</v>
          </cell>
          <cell r="P211">
            <v>8684</v>
          </cell>
          <cell r="Q211">
            <v>100</v>
          </cell>
          <cell r="R211">
            <v>7.1999999999999995E-2</v>
          </cell>
          <cell r="S211">
            <v>7.0999999999999994E-2</v>
          </cell>
          <cell r="T211">
            <v>6.7000000000000004E-2</v>
          </cell>
          <cell r="U211">
            <v>6.5000000000000002E-2</v>
          </cell>
        </row>
        <row r="212">
          <cell r="A212">
            <v>340190001</v>
          </cell>
          <cell r="B212">
            <v>44201</v>
          </cell>
          <cell r="C212">
            <v>1</v>
          </cell>
          <cell r="D212">
            <v>5</v>
          </cell>
          <cell r="E212" t="str">
            <v>W</v>
          </cell>
          <cell r="F212">
            <v>2015</v>
          </cell>
          <cell r="G212">
            <v>7</v>
          </cell>
          <cell r="H212">
            <v>2</v>
          </cell>
          <cell r="I212">
            <v>151</v>
          </cell>
          <cell r="J212">
            <v>35620</v>
          </cell>
          <cell r="K212">
            <v>5601</v>
          </cell>
          <cell r="L212">
            <v>23700</v>
          </cell>
          <cell r="M212" t="str">
            <v>Raritan Township Municipal Utilities Aut</v>
          </cell>
          <cell r="N212">
            <v>40.515262</v>
          </cell>
          <cell r="O212">
            <v>-74.806670999999994</v>
          </cell>
          <cell r="P212">
            <v>8706</v>
          </cell>
          <cell r="Q212">
            <v>100</v>
          </cell>
          <cell r="R212">
            <v>7.4999999999999997E-2</v>
          </cell>
          <cell r="S212">
            <v>7.4999999999999997E-2</v>
          </cell>
          <cell r="T212">
            <v>7.2999999999999995E-2</v>
          </cell>
          <cell r="U212">
            <v>7.2999999999999995E-2</v>
          </cell>
        </row>
        <row r="213">
          <cell r="A213">
            <v>340190001</v>
          </cell>
          <cell r="B213">
            <v>44201</v>
          </cell>
          <cell r="C213">
            <v>1</v>
          </cell>
          <cell r="D213">
            <v>5</v>
          </cell>
          <cell r="E213" t="str">
            <v>W</v>
          </cell>
          <cell r="F213">
            <v>2016</v>
          </cell>
          <cell r="G213">
            <v>7</v>
          </cell>
          <cell r="H213">
            <v>2</v>
          </cell>
          <cell r="I213">
            <v>151</v>
          </cell>
          <cell r="J213">
            <v>35620</v>
          </cell>
          <cell r="K213">
            <v>5601</v>
          </cell>
          <cell r="L213">
            <v>23700</v>
          </cell>
          <cell r="M213" t="str">
            <v>Raritan Township Municipal Utilities Aut</v>
          </cell>
          <cell r="N213">
            <v>40.515262</v>
          </cell>
          <cell r="O213">
            <v>-74.806670999999994</v>
          </cell>
          <cell r="P213">
            <v>8381</v>
          </cell>
          <cell r="Q213">
            <v>99</v>
          </cell>
          <cell r="R213">
            <v>7.8E-2</v>
          </cell>
          <cell r="S213">
            <v>7.8E-2</v>
          </cell>
          <cell r="T213">
            <v>7.3999999999999996E-2</v>
          </cell>
          <cell r="U213">
            <v>7.2999999999999995E-2</v>
          </cell>
        </row>
        <row r="214">
          <cell r="A214">
            <v>340190001</v>
          </cell>
          <cell r="B214">
            <v>44201</v>
          </cell>
          <cell r="C214">
            <v>1</v>
          </cell>
          <cell r="D214">
            <v>0</v>
          </cell>
          <cell r="E214" t="str">
            <v>W</v>
          </cell>
          <cell r="F214">
            <v>2017</v>
          </cell>
          <cell r="G214">
            <v>7</v>
          </cell>
          <cell r="H214">
            <v>2</v>
          </cell>
          <cell r="I214">
            <v>151</v>
          </cell>
          <cell r="J214">
            <v>35620</v>
          </cell>
          <cell r="K214">
            <v>5601</v>
          </cell>
          <cell r="L214">
            <v>23700</v>
          </cell>
          <cell r="M214" t="str">
            <v>Raritan Township Municipal Utilities Aut</v>
          </cell>
          <cell r="N214">
            <v>40.515262</v>
          </cell>
          <cell r="O214">
            <v>-74.806670999999994</v>
          </cell>
          <cell r="P214">
            <v>8399</v>
          </cell>
          <cell r="Q214">
            <v>92</v>
          </cell>
          <cell r="R214">
            <v>7.6999999999999999E-2</v>
          </cell>
          <cell r="S214">
            <v>7.2999999999999995E-2</v>
          </cell>
          <cell r="T214">
            <v>7.1999999999999995E-2</v>
          </cell>
          <cell r="U214">
            <v>7.1999999999999995E-2</v>
          </cell>
        </row>
        <row r="215">
          <cell r="A215">
            <v>340190001</v>
          </cell>
          <cell r="B215">
            <v>44201</v>
          </cell>
          <cell r="C215">
            <v>1</v>
          </cell>
          <cell r="D215">
            <v>0</v>
          </cell>
          <cell r="E215" t="str">
            <v>W</v>
          </cell>
          <cell r="F215">
            <v>2018</v>
          </cell>
          <cell r="G215">
            <v>7</v>
          </cell>
          <cell r="H215">
            <v>2</v>
          </cell>
          <cell r="I215">
            <v>151</v>
          </cell>
          <cell r="J215">
            <v>35620</v>
          </cell>
          <cell r="K215">
            <v>5601</v>
          </cell>
          <cell r="L215">
            <v>23700</v>
          </cell>
          <cell r="M215" t="str">
            <v>Raritan Township Municipal Utilities Aut</v>
          </cell>
          <cell r="N215">
            <v>40.515262</v>
          </cell>
          <cell r="O215">
            <v>-74.806670999999994</v>
          </cell>
          <cell r="P215">
            <v>8078</v>
          </cell>
          <cell r="Q215">
            <v>89</v>
          </cell>
          <cell r="R215">
            <v>9.7000000000000003E-2</v>
          </cell>
          <cell r="S215">
            <v>8.5999999999999993E-2</v>
          </cell>
          <cell r="T215">
            <v>7.1999999999999995E-2</v>
          </cell>
          <cell r="U215">
            <v>7.1999999999999995E-2</v>
          </cell>
        </row>
        <row r="216">
          <cell r="A216">
            <v>340210005</v>
          </cell>
          <cell r="B216">
            <v>44201</v>
          </cell>
          <cell r="C216">
            <v>1</v>
          </cell>
          <cell r="D216">
            <v>0</v>
          </cell>
          <cell r="E216" t="str">
            <v>W</v>
          </cell>
          <cell r="F216">
            <v>2010</v>
          </cell>
          <cell r="G216">
            <v>7</v>
          </cell>
          <cell r="H216">
            <v>2</v>
          </cell>
          <cell r="I216">
            <v>45</v>
          </cell>
          <cell r="J216">
            <v>45940</v>
          </cell>
          <cell r="K216">
            <v>8480</v>
          </cell>
          <cell r="L216">
            <v>39510</v>
          </cell>
          <cell r="M216" t="str">
            <v>Athletic Fields, off of 2083 Lawrencevil</v>
          </cell>
          <cell r="N216">
            <v>40.283092000000003</v>
          </cell>
          <cell r="O216">
            <v>-74.742613000000006</v>
          </cell>
          <cell r="P216">
            <v>8690</v>
          </cell>
          <cell r="Q216">
            <v>99</v>
          </cell>
          <cell r="R216">
            <v>9.5000000000000001E-2</v>
          </cell>
          <cell r="S216">
            <v>8.7999999999999995E-2</v>
          </cell>
          <cell r="T216">
            <v>8.6999999999999994E-2</v>
          </cell>
          <cell r="U216">
            <v>8.5999999999999993E-2</v>
          </cell>
        </row>
        <row r="217">
          <cell r="A217">
            <v>340210005</v>
          </cell>
          <cell r="B217">
            <v>44201</v>
          </cell>
          <cell r="C217">
            <v>1</v>
          </cell>
          <cell r="D217">
            <v>0</v>
          </cell>
          <cell r="E217" t="str">
            <v>W</v>
          </cell>
          <cell r="F217">
            <v>2011</v>
          </cell>
          <cell r="G217">
            <v>7</v>
          </cell>
          <cell r="H217">
            <v>2</v>
          </cell>
          <cell r="I217">
            <v>45</v>
          </cell>
          <cell r="J217">
            <v>45940</v>
          </cell>
          <cell r="K217">
            <v>8480</v>
          </cell>
          <cell r="L217">
            <v>39510</v>
          </cell>
          <cell r="M217" t="str">
            <v>Athletic Fields, off of 2083 Lawrencevil</v>
          </cell>
          <cell r="N217">
            <v>40.283092000000003</v>
          </cell>
          <cell r="O217">
            <v>-74.742613000000006</v>
          </cell>
          <cell r="P217">
            <v>6873</v>
          </cell>
          <cell r="Q217">
            <v>67</v>
          </cell>
          <cell r="R217">
            <v>8.8999999999999996E-2</v>
          </cell>
          <cell r="S217">
            <v>8.7999999999999995E-2</v>
          </cell>
          <cell r="T217">
            <v>8.5999999999999993E-2</v>
          </cell>
          <cell r="U217">
            <v>7.9000000000000001E-2</v>
          </cell>
        </row>
        <row r="218">
          <cell r="A218">
            <v>340210005</v>
          </cell>
          <cell r="B218">
            <v>44201</v>
          </cell>
          <cell r="C218">
            <v>1</v>
          </cell>
          <cell r="D218">
            <v>0</v>
          </cell>
          <cell r="E218" t="str">
            <v>W</v>
          </cell>
          <cell r="F218">
            <v>2012</v>
          </cell>
          <cell r="G218">
            <v>7</v>
          </cell>
          <cell r="H218">
            <v>2</v>
          </cell>
          <cell r="I218">
            <v>45</v>
          </cell>
          <cell r="J218">
            <v>45940</v>
          </cell>
          <cell r="K218">
            <v>8480</v>
          </cell>
          <cell r="L218">
            <v>39510</v>
          </cell>
          <cell r="M218" t="str">
            <v>Athletic Fields, off of 2083 Lawrencevil</v>
          </cell>
          <cell r="N218">
            <v>40.283092000000003</v>
          </cell>
          <cell r="O218">
            <v>-74.742613000000006</v>
          </cell>
          <cell r="P218">
            <v>8746</v>
          </cell>
          <cell r="Q218">
            <v>99</v>
          </cell>
          <cell r="R218">
            <v>8.2000000000000003E-2</v>
          </cell>
          <cell r="S218">
            <v>8.1000000000000003E-2</v>
          </cell>
          <cell r="T218">
            <v>8.1000000000000003E-2</v>
          </cell>
          <cell r="U218">
            <v>0.08</v>
          </cell>
        </row>
        <row r="219">
          <cell r="A219">
            <v>340210005</v>
          </cell>
          <cell r="B219">
            <v>44201</v>
          </cell>
          <cell r="C219">
            <v>1</v>
          </cell>
          <cell r="D219">
            <v>0</v>
          </cell>
          <cell r="E219" t="str">
            <v>W</v>
          </cell>
          <cell r="F219">
            <v>2013</v>
          </cell>
          <cell r="G219">
            <v>7</v>
          </cell>
          <cell r="H219">
            <v>2</v>
          </cell>
          <cell r="I219">
            <v>45</v>
          </cell>
          <cell r="J219">
            <v>45940</v>
          </cell>
          <cell r="K219">
            <v>8480</v>
          </cell>
          <cell r="L219">
            <v>39510</v>
          </cell>
          <cell r="M219" t="str">
            <v>Athletic Fields, off of 2083 Lawrencevil</v>
          </cell>
          <cell r="N219">
            <v>40.283092000000003</v>
          </cell>
          <cell r="O219">
            <v>-74.742613000000006</v>
          </cell>
          <cell r="P219">
            <v>8732</v>
          </cell>
          <cell r="Q219">
            <v>100</v>
          </cell>
          <cell r="R219">
            <v>7.4999999999999997E-2</v>
          </cell>
          <cell r="S219">
            <v>7.1999999999999995E-2</v>
          </cell>
          <cell r="T219">
            <v>7.0999999999999994E-2</v>
          </cell>
          <cell r="U219">
            <v>7.0000000000000007E-2</v>
          </cell>
        </row>
        <row r="220">
          <cell r="A220">
            <v>340210005</v>
          </cell>
          <cell r="B220">
            <v>44201</v>
          </cell>
          <cell r="C220">
            <v>1</v>
          </cell>
          <cell r="D220">
            <v>0</v>
          </cell>
          <cell r="E220" t="str">
            <v>W</v>
          </cell>
          <cell r="F220">
            <v>2014</v>
          </cell>
          <cell r="G220">
            <v>7</v>
          </cell>
          <cell r="H220">
            <v>2</v>
          </cell>
          <cell r="I220">
            <v>45</v>
          </cell>
          <cell r="J220">
            <v>45940</v>
          </cell>
          <cell r="K220">
            <v>8480</v>
          </cell>
          <cell r="L220">
            <v>39510</v>
          </cell>
          <cell r="M220" t="str">
            <v>Athletic Fields, off of 2083 Lawrencevil</v>
          </cell>
          <cell r="N220">
            <v>40.283092000000003</v>
          </cell>
          <cell r="O220">
            <v>-74.742613000000006</v>
          </cell>
          <cell r="P220">
            <v>8700</v>
          </cell>
          <cell r="Q220">
            <v>99</v>
          </cell>
          <cell r="R220">
            <v>7.5999999999999998E-2</v>
          </cell>
          <cell r="S220">
            <v>7.5999999999999998E-2</v>
          </cell>
          <cell r="T220">
            <v>7.3999999999999996E-2</v>
          </cell>
          <cell r="U220">
            <v>7.0999999999999994E-2</v>
          </cell>
        </row>
        <row r="221">
          <cell r="A221">
            <v>340210005</v>
          </cell>
          <cell r="B221">
            <v>44201</v>
          </cell>
          <cell r="C221">
            <v>1</v>
          </cell>
          <cell r="D221">
            <v>5</v>
          </cell>
          <cell r="E221" t="str">
            <v>W</v>
          </cell>
          <cell r="F221">
            <v>2015</v>
          </cell>
          <cell r="G221">
            <v>7</v>
          </cell>
          <cell r="H221">
            <v>2</v>
          </cell>
          <cell r="I221">
            <v>45</v>
          </cell>
          <cell r="J221">
            <v>45940</v>
          </cell>
          <cell r="K221">
            <v>8480</v>
          </cell>
          <cell r="L221">
            <v>39510</v>
          </cell>
          <cell r="M221" t="str">
            <v>Athletic Fields, off of 2083 Lawrencevil</v>
          </cell>
          <cell r="N221">
            <v>40.283092000000003</v>
          </cell>
          <cell r="O221">
            <v>-74.742613000000006</v>
          </cell>
          <cell r="P221">
            <v>8664</v>
          </cell>
          <cell r="Q221">
            <v>99</v>
          </cell>
          <cell r="R221">
            <v>8.4000000000000005E-2</v>
          </cell>
          <cell r="S221">
            <v>7.8E-2</v>
          </cell>
          <cell r="T221">
            <v>7.6999999999999999E-2</v>
          </cell>
          <cell r="U221">
            <v>7.2999999999999995E-2</v>
          </cell>
        </row>
        <row r="222">
          <cell r="A222">
            <v>340210005</v>
          </cell>
          <cell r="B222">
            <v>44201</v>
          </cell>
          <cell r="C222">
            <v>1</v>
          </cell>
          <cell r="D222">
            <v>5</v>
          </cell>
          <cell r="E222" t="str">
            <v>W</v>
          </cell>
          <cell r="F222">
            <v>2016</v>
          </cell>
          <cell r="G222">
            <v>7</v>
          </cell>
          <cell r="H222">
            <v>2</v>
          </cell>
          <cell r="I222">
            <v>45</v>
          </cell>
          <cell r="J222">
            <v>45940</v>
          </cell>
          <cell r="K222">
            <v>8480</v>
          </cell>
          <cell r="L222">
            <v>39510</v>
          </cell>
          <cell r="M222" t="str">
            <v>Athletic Fields, off of 2083 Lawrencevil</v>
          </cell>
          <cell r="N222">
            <v>40.283092000000003</v>
          </cell>
          <cell r="O222">
            <v>-74.742613000000006</v>
          </cell>
          <cell r="P222">
            <v>8669</v>
          </cell>
          <cell r="Q222">
            <v>98</v>
          </cell>
          <cell r="R222">
            <v>7.5999999999999998E-2</v>
          </cell>
          <cell r="S222">
            <v>7.3999999999999996E-2</v>
          </cell>
          <cell r="T222">
            <v>7.1999999999999995E-2</v>
          </cell>
          <cell r="U222">
            <v>7.0999999999999994E-2</v>
          </cell>
        </row>
        <row r="223">
          <cell r="A223">
            <v>340210005</v>
          </cell>
          <cell r="B223">
            <v>44201</v>
          </cell>
          <cell r="C223">
            <v>1</v>
          </cell>
          <cell r="D223">
            <v>0</v>
          </cell>
          <cell r="E223" t="str">
            <v>W</v>
          </cell>
          <cell r="F223">
            <v>2017</v>
          </cell>
          <cell r="G223">
            <v>7</v>
          </cell>
          <cell r="H223">
            <v>2</v>
          </cell>
          <cell r="I223">
            <v>45</v>
          </cell>
          <cell r="J223">
            <v>45940</v>
          </cell>
          <cell r="K223">
            <v>8480</v>
          </cell>
          <cell r="L223">
            <v>39510</v>
          </cell>
          <cell r="M223" t="str">
            <v>Athletic Fields, off of 2083 Lawrencevil</v>
          </cell>
          <cell r="N223">
            <v>40.283092000000003</v>
          </cell>
          <cell r="O223">
            <v>-74.742613000000006</v>
          </cell>
          <cell r="P223">
            <v>8564</v>
          </cell>
          <cell r="Q223">
            <v>96</v>
          </cell>
          <cell r="R223">
            <v>0.08</v>
          </cell>
          <cell r="S223">
            <v>7.6999999999999999E-2</v>
          </cell>
          <cell r="T223">
            <v>7.5999999999999998E-2</v>
          </cell>
          <cell r="U223">
            <v>6.9000000000000006E-2</v>
          </cell>
        </row>
        <row r="224">
          <cell r="A224">
            <v>340210005</v>
          </cell>
          <cell r="B224">
            <v>44201</v>
          </cell>
          <cell r="C224">
            <v>1</v>
          </cell>
          <cell r="D224">
            <v>0</v>
          </cell>
          <cell r="E224" t="str">
            <v>W</v>
          </cell>
          <cell r="F224">
            <v>2018</v>
          </cell>
          <cell r="G224">
            <v>7</v>
          </cell>
          <cell r="H224">
            <v>2</v>
          </cell>
          <cell r="I224">
            <v>45</v>
          </cell>
          <cell r="J224">
            <v>45940</v>
          </cell>
          <cell r="K224">
            <v>8480</v>
          </cell>
          <cell r="L224">
            <v>39510</v>
          </cell>
          <cell r="M224" t="str">
            <v>Athletic Fields, off of 2083 Lawrencevil</v>
          </cell>
          <cell r="N224">
            <v>40.283092000000003</v>
          </cell>
          <cell r="O224">
            <v>-74.742613000000006</v>
          </cell>
          <cell r="P224">
            <v>8719</v>
          </cell>
          <cell r="Q224">
            <v>99</v>
          </cell>
          <cell r="R224">
            <v>9.0999999999999998E-2</v>
          </cell>
          <cell r="S224">
            <v>0.08</v>
          </cell>
          <cell r="T224">
            <v>7.6999999999999999E-2</v>
          </cell>
          <cell r="U224">
            <v>7.5999999999999998E-2</v>
          </cell>
        </row>
        <row r="225">
          <cell r="A225">
            <v>340219991</v>
          </cell>
          <cell r="B225">
            <v>44201</v>
          </cell>
          <cell r="C225">
            <v>1</v>
          </cell>
          <cell r="D225">
            <v>0</v>
          </cell>
          <cell r="E225" t="str">
            <v>W</v>
          </cell>
          <cell r="F225">
            <v>2011</v>
          </cell>
          <cell r="G225">
            <v>7</v>
          </cell>
          <cell r="H225">
            <v>2</v>
          </cell>
          <cell r="I225">
            <v>45</v>
          </cell>
          <cell r="J225">
            <v>45940</v>
          </cell>
          <cell r="K225">
            <v>0</v>
          </cell>
          <cell r="L225">
            <v>0</v>
          </cell>
          <cell r="M225" t="str">
            <v>Washington Crossing State Park, Titusvil</v>
          </cell>
          <cell r="N225">
            <v>40.3125</v>
          </cell>
          <cell r="O225">
            <v>-74.872900000000001</v>
          </cell>
          <cell r="P225">
            <v>8078</v>
          </cell>
          <cell r="Q225">
            <v>87</v>
          </cell>
          <cell r="R225">
            <v>8.8999999999999996E-2</v>
          </cell>
          <cell r="S225">
            <v>8.7999999999999995E-2</v>
          </cell>
          <cell r="T225">
            <v>8.2000000000000003E-2</v>
          </cell>
          <cell r="U225">
            <v>0.08</v>
          </cell>
        </row>
        <row r="226">
          <cell r="A226">
            <v>340219991</v>
          </cell>
          <cell r="B226">
            <v>44201</v>
          </cell>
          <cell r="C226">
            <v>1</v>
          </cell>
          <cell r="D226">
            <v>0</v>
          </cell>
          <cell r="E226" t="str">
            <v>W</v>
          </cell>
          <cell r="F226">
            <v>2012</v>
          </cell>
          <cell r="G226">
            <v>7</v>
          </cell>
          <cell r="H226">
            <v>2</v>
          </cell>
          <cell r="I226">
            <v>45</v>
          </cell>
          <cell r="J226">
            <v>45940</v>
          </cell>
          <cell r="K226">
            <v>0</v>
          </cell>
          <cell r="L226">
            <v>0</v>
          </cell>
          <cell r="M226" t="str">
            <v>Washington Crossing State Park, Titusvil</v>
          </cell>
          <cell r="N226">
            <v>40.3125</v>
          </cell>
          <cell r="O226">
            <v>-74.872900000000001</v>
          </cell>
          <cell r="P226">
            <v>8203</v>
          </cell>
          <cell r="Q226">
            <v>94</v>
          </cell>
          <cell r="R226">
            <v>8.3000000000000004E-2</v>
          </cell>
          <cell r="S226">
            <v>8.2000000000000003E-2</v>
          </cell>
          <cell r="T226">
            <v>8.1000000000000003E-2</v>
          </cell>
          <cell r="U226">
            <v>8.1000000000000003E-2</v>
          </cell>
        </row>
        <row r="227">
          <cell r="A227">
            <v>340219991</v>
          </cell>
          <cell r="B227">
            <v>44201</v>
          </cell>
          <cell r="C227">
            <v>1</v>
          </cell>
          <cell r="D227">
            <v>0</v>
          </cell>
          <cell r="E227" t="str">
            <v>W</v>
          </cell>
          <cell r="F227">
            <v>2013</v>
          </cell>
          <cell r="G227">
            <v>7</v>
          </cell>
          <cell r="H227">
            <v>2</v>
          </cell>
          <cell r="I227">
            <v>45</v>
          </cell>
          <cell r="J227">
            <v>45940</v>
          </cell>
          <cell r="K227">
            <v>0</v>
          </cell>
          <cell r="L227">
            <v>0</v>
          </cell>
          <cell r="M227" t="str">
            <v>Washington Crossing State Park, Titusvil</v>
          </cell>
          <cell r="N227">
            <v>40.3125</v>
          </cell>
          <cell r="O227">
            <v>-74.872900000000001</v>
          </cell>
          <cell r="P227">
            <v>8099</v>
          </cell>
          <cell r="Q227">
            <v>92</v>
          </cell>
          <cell r="R227">
            <v>7.6999999999999999E-2</v>
          </cell>
          <cell r="S227">
            <v>7.6999999999999999E-2</v>
          </cell>
          <cell r="T227">
            <v>7.0000000000000007E-2</v>
          </cell>
          <cell r="U227">
            <v>6.9000000000000006E-2</v>
          </cell>
        </row>
        <row r="228">
          <cell r="A228">
            <v>340219991</v>
          </cell>
          <cell r="B228">
            <v>44201</v>
          </cell>
          <cell r="C228">
            <v>1</v>
          </cell>
          <cell r="D228">
            <v>0</v>
          </cell>
          <cell r="E228" t="str">
            <v>W</v>
          </cell>
          <cell r="F228">
            <v>2014</v>
          </cell>
          <cell r="G228">
            <v>7</v>
          </cell>
          <cell r="H228">
            <v>2</v>
          </cell>
          <cell r="I228">
            <v>45</v>
          </cell>
          <cell r="J228">
            <v>45940</v>
          </cell>
          <cell r="K228">
            <v>0</v>
          </cell>
          <cell r="L228">
            <v>0</v>
          </cell>
          <cell r="M228" t="str">
            <v>Washington Crossing State Park, Titusvil</v>
          </cell>
          <cell r="N228">
            <v>40.3125</v>
          </cell>
          <cell r="O228">
            <v>-74.872900000000001</v>
          </cell>
          <cell r="P228">
            <v>8560</v>
          </cell>
          <cell r="Q228">
            <v>99</v>
          </cell>
          <cell r="R228">
            <v>7.1999999999999995E-2</v>
          </cell>
          <cell r="S228">
            <v>7.1999999999999995E-2</v>
          </cell>
          <cell r="T228">
            <v>7.0999999999999994E-2</v>
          </cell>
          <cell r="U228">
            <v>7.0999999999999994E-2</v>
          </cell>
        </row>
        <row r="229">
          <cell r="A229">
            <v>340219991</v>
          </cell>
          <cell r="B229">
            <v>44201</v>
          </cell>
          <cell r="C229">
            <v>1</v>
          </cell>
          <cell r="D229">
            <v>0</v>
          </cell>
          <cell r="E229" t="str">
            <v>W</v>
          </cell>
          <cell r="F229">
            <v>2015</v>
          </cell>
          <cell r="G229">
            <v>7</v>
          </cell>
          <cell r="H229">
            <v>2</v>
          </cell>
          <cell r="I229">
            <v>45</v>
          </cell>
          <cell r="J229">
            <v>45940</v>
          </cell>
          <cell r="K229">
            <v>0</v>
          </cell>
          <cell r="L229">
            <v>0</v>
          </cell>
          <cell r="M229" t="str">
            <v>Washington Crossing State Park, Titusvil</v>
          </cell>
          <cell r="N229">
            <v>40.3125</v>
          </cell>
          <cell r="O229">
            <v>-74.872900000000001</v>
          </cell>
          <cell r="P229">
            <v>8701</v>
          </cell>
          <cell r="Q229">
            <v>99</v>
          </cell>
          <cell r="R229">
            <v>8.1000000000000003E-2</v>
          </cell>
          <cell r="S229">
            <v>8.1000000000000003E-2</v>
          </cell>
          <cell r="T229">
            <v>7.9000000000000001E-2</v>
          </cell>
          <cell r="U229">
            <v>7.4999999999999997E-2</v>
          </cell>
        </row>
        <row r="230">
          <cell r="A230">
            <v>340219991</v>
          </cell>
          <cell r="B230">
            <v>44201</v>
          </cell>
          <cell r="C230">
            <v>1</v>
          </cell>
          <cell r="D230">
            <v>0</v>
          </cell>
          <cell r="E230" t="str">
            <v>W</v>
          </cell>
          <cell r="F230">
            <v>2016</v>
          </cell>
          <cell r="G230">
            <v>7</v>
          </cell>
          <cell r="H230">
            <v>2</v>
          </cell>
          <cell r="I230">
            <v>45</v>
          </cell>
          <cell r="J230">
            <v>45940</v>
          </cell>
          <cell r="K230">
            <v>0</v>
          </cell>
          <cell r="L230">
            <v>0</v>
          </cell>
          <cell r="M230" t="str">
            <v>Washington Crossing State Park, Titusvil</v>
          </cell>
          <cell r="N230">
            <v>40.3125</v>
          </cell>
          <cell r="O230">
            <v>-74.872900000000001</v>
          </cell>
          <cell r="P230">
            <v>8514</v>
          </cell>
          <cell r="Q230">
            <v>97</v>
          </cell>
          <cell r="R230">
            <v>8.5999999999999993E-2</v>
          </cell>
          <cell r="S230">
            <v>8.3000000000000004E-2</v>
          </cell>
          <cell r="T230">
            <v>7.4999999999999997E-2</v>
          </cell>
          <cell r="U230">
            <v>7.3999999999999996E-2</v>
          </cell>
        </row>
        <row r="231">
          <cell r="A231">
            <v>340219991</v>
          </cell>
          <cell r="B231">
            <v>44201</v>
          </cell>
          <cell r="C231">
            <v>1</v>
          </cell>
          <cell r="D231">
            <v>0</v>
          </cell>
          <cell r="E231" t="str">
            <v>W</v>
          </cell>
          <cell r="F231">
            <v>2017</v>
          </cell>
          <cell r="G231">
            <v>7</v>
          </cell>
          <cell r="H231">
            <v>2</v>
          </cell>
          <cell r="I231">
            <v>45</v>
          </cell>
          <cell r="J231">
            <v>45940</v>
          </cell>
          <cell r="K231">
            <v>0</v>
          </cell>
          <cell r="L231">
            <v>0</v>
          </cell>
          <cell r="M231" t="str">
            <v>Washington Crossing State Park, Titusvil</v>
          </cell>
          <cell r="N231">
            <v>40.3125</v>
          </cell>
          <cell r="O231">
            <v>-74.872900000000001</v>
          </cell>
          <cell r="P231">
            <v>8450</v>
          </cell>
          <cell r="Q231">
            <v>96</v>
          </cell>
          <cell r="R231">
            <v>7.2999999999999995E-2</v>
          </cell>
          <cell r="S231">
            <v>7.0999999999999994E-2</v>
          </cell>
          <cell r="T231">
            <v>7.0999999999999994E-2</v>
          </cell>
          <cell r="U231">
            <v>7.0999999999999994E-2</v>
          </cell>
        </row>
        <row r="232">
          <cell r="A232">
            <v>340219991</v>
          </cell>
          <cell r="B232">
            <v>44201</v>
          </cell>
          <cell r="C232">
            <v>1</v>
          </cell>
          <cell r="D232">
            <v>0</v>
          </cell>
          <cell r="E232" t="str">
            <v>W</v>
          </cell>
          <cell r="F232">
            <v>2018</v>
          </cell>
          <cell r="G232">
            <v>7</v>
          </cell>
          <cell r="H232">
            <v>2</v>
          </cell>
          <cell r="I232">
            <v>45</v>
          </cell>
          <cell r="J232">
            <v>45940</v>
          </cell>
          <cell r="K232">
            <v>0</v>
          </cell>
          <cell r="L232">
            <v>0</v>
          </cell>
          <cell r="M232" t="str">
            <v>Washington Crossing State Park, Titusvil</v>
          </cell>
          <cell r="N232">
            <v>40.3125</v>
          </cell>
          <cell r="O232">
            <v>-74.872900000000001</v>
          </cell>
          <cell r="P232">
            <v>8379</v>
          </cell>
          <cell r="Q232">
            <v>93</v>
          </cell>
          <cell r="R232">
            <v>0.1</v>
          </cell>
          <cell r="S232">
            <v>8.3000000000000004E-2</v>
          </cell>
          <cell r="T232">
            <v>8.1000000000000003E-2</v>
          </cell>
          <cell r="U232">
            <v>7.6999999999999999E-2</v>
          </cell>
        </row>
        <row r="233">
          <cell r="A233">
            <v>340230011</v>
          </cell>
          <cell r="B233">
            <v>44201</v>
          </cell>
          <cell r="C233">
            <v>1</v>
          </cell>
          <cell r="D233">
            <v>0</v>
          </cell>
          <cell r="E233" t="str">
            <v>W</v>
          </cell>
          <cell r="F233">
            <v>2010</v>
          </cell>
          <cell r="G233">
            <v>7</v>
          </cell>
          <cell r="H233">
            <v>2</v>
          </cell>
          <cell r="I233">
            <v>43</v>
          </cell>
          <cell r="J233">
            <v>35620</v>
          </cell>
          <cell r="K233">
            <v>5601</v>
          </cell>
          <cell r="L233">
            <v>19000</v>
          </cell>
          <cell r="M233" t="str">
            <v>Vegetable Farm 3, 67 Ryders Lane</v>
          </cell>
          <cell r="N233">
            <v>40.462181999999999</v>
          </cell>
          <cell r="O233">
            <v>-74.429439000000002</v>
          </cell>
          <cell r="P233">
            <v>8465</v>
          </cell>
          <cell r="Q233">
            <v>97</v>
          </cell>
          <cell r="R233">
            <v>9.4E-2</v>
          </cell>
          <cell r="S233">
            <v>9.1999999999999998E-2</v>
          </cell>
          <cell r="T233">
            <v>8.5999999999999993E-2</v>
          </cell>
          <cell r="U233">
            <v>8.5999999999999993E-2</v>
          </cell>
        </row>
        <row r="234">
          <cell r="A234">
            <v>340230011</v>
          </cell>
          <cell r="B234">
            <v>44201</v>
          </cell>
          <cell r="C234">
            <v>1</v>
          </cell>
          <cell r="D234">
            <v>0</v>
          </cell>
          <cell r="E234" t="str">
            <v>W</v>
          </cell>
          <cell r="F234">
            <v>2011</v>
          </cell>
          <cell r="G234">
            <v>7</v>
          </cell>
          <cell r="H234">
            <v>2</v>
          </cell>
          <cell r="I234">
            <v>43</v>
          </cell>
          <cell r="J234">
            <v>35620</v>
          </cell>
          <cell r="K234">
            <v>5601</v>
          </cell>
          <cell r="L234">
            <v>19000</v>
          </cell>
          <cell r="M234" t="str">
            <v>Vegetable Farm 3, 67 Ryders Lane</v>
          </cell>
          <cell r="N234">
            <v>40.462181999999999</v>
          </cell>
          <cell r="O234">
            <v>-74.429439000000002</v>
          </cell>
          <cell r="P234">
            <v>8688</v>
          </cell>
          <cell r="Q234">
            <v>99</v>
          </cell>
          <cell r="R234">
            <v>9.1999999999999998E-2</v>
          </cell>
          <cell r="S234">
            <v>9.1999999999999998E-2</v>
          </cell>
          <cell r="T234">
            <v>0.09</v>
          </cell>
          <cell r="U234">
            <v>8.6999999999999994E-2</v>
          </cell>
        </row>
        <row r="235">
          <cell r="A235">
            <v>340230011</v>
          </cell>
          <cell r="B235">
            <v>44201</v>
          </cell>
          <cell r="C235">
            <v>1</v>
          </cell>
          <cell r="D235">
            <v>0</v>
          </cell>
          <cell r="E235" t="str">
            <v>W</v>
          </cell>
          <cell r="F235">
            <v>2012</v>
          </cell>
          <cell r="G235">
            <v>7</v>
          </cell>
          <cell r="H235">
            <v>2</v>
          </cell>
          <cell r="I235">
            <v>43</v>
          </cell>
          <cell r="J235">
            <v>35620</v>
          </cell>
          <cell r="K235">
            <v>5601</v>
          </cell>
          <cell r="L235">
            <v>19000</v>
          </cell>
          <cell r="M235" t="str">
            <v>Vegetable Farm 3, 67 Ryders Lane</v>
          </cell>
          <cell r="N235">
            <v>40.462181999999999</v>
          </cell>
          <cell r="O235">
            <v>-74.429439000000002</v>
          </cell>
          <cell r="P235">
            <v>8517</v>
          </cell>
          <cell r="Q235">
            <v>94</v>
          </cell>
          <cell r="R235">
            <v>8.3000000000000004E-2</v>
          </cell>
          <cell r="S235">
            <v>8.3000000000000004E-2</v>
          </cell>
          <cell r="T235">
            <v>8.2000000000000003E-2</v>
          </cell>
          <cell r="U235">
            <v>8.2000000000000003E-2</v>
          </cell>
        </row>
        <row r="236">
          <cell r="A236">
            <v>340230011</v>
          </cell>
          <cell r="B236">
            <v>44201</v>
          </cell>
          <cell r="C236">
            <v>1</v>
          </cell>
          <cell r="D236">
            <v>0</v>
          </cell>
          <cell r="E236" t="str">
            <v>W</v>
          </cell>
          <cell r="F236">
            <v>2013</v>
          </cell>
          <cell r="G236">
            <v>7</v>
          </cell>
          <cell r="H236">
            <v>2</v>
          </cell>
          <cell r="I236">
            <v>43</v>
          </cell>
          <cell r="J236">
            <v>35620</v>
          </cell>
          <cell r="K236">
            <v>5601</v>
          </cell>
          <cell r="L236">
            <v>19000</v>
          </cell>
          <cell r="M236" t="str">
            <v>Vegetable Farm 3, 67 Ryders Lane</v>
          </cell>
          <cell r="N236">
            <v>40.462181999999999</v>
          </cell>
          <cell r="O236">
            <v>-74.429439000000002</v>
          </cell>
          <cell r="P236">
            <v>8726</v>
          </cell>
          <cell r="Q236">
            <v>99</v>
          </cell>
          <cell r="R236">
            <v>7.3999999999999996E-2</v>
          </cell>
          <cell r="S236">
            <v>7.0000000000000007E-2</v>
          </cell>
          <cell r="T236">
            <v>7.0000000000000007E-2</v>
          </cell>
          <cell r="U236">
            <v>7.0000000000000007E-2</v>
          </cell>
        </row>
        <row r="237">
          <cell r="A237">
            <v>340230011</v>
          </cell>
          <cell r="B237">
            <v>44201</v>
          </cell>
          <cell r="C237">
            <v>1</v>
          </cell>
          <cell r="D237">
            <v>0</v>
          </cell>
          <cell r="E237" t="str">
            <v>W</v>
          </cell>
          <cell r="F237">
            <v>2014</v>
          </cell>
          <cell r="G237">
            <v>7</v>
          </cell>
          <cell r="H237">
            <v>2</v>
          </cell>
          <cell r="I237">
            <v>43</v>
          </cell>
          <cell r="J237">
            <v>35620</v>
          </cell>
          <cell r="K237">
            <v>5601</v>
          </cell>
          <cell r="L237">
            <v>19000</v>
          </cell>
          <cell r="M237" t="str">
            <v>Vegetable Farm 3, 67 Ryders Lane</v>
          </cell>
          <cell r="N237">
            <v>40.462181999999999</v>
          </cell>
          <cell r="O237">
            <v>-74.429439000000002</v>
          </cell>
          <cell r="P237">
            <v>8635</v>
          </cell>
          <cell r="Q237">
            <v>96</v>
          </cell>
          <cell r="R237">
            <v>9.5000000000000001E-2</v>
          </cell>
          <cell r="S237">
            <v>8.1000000000000003E-2</v>
          </cell>
          <cell r="T237">
            <v>7.2999999999999995E-2</v>
          </cell>
          <cell r="U237">
            <v>7.0999999999999994E-2</v>
          </cell>
        </row>
        <row r="238">
          <cell r="A238">
            <v>340230011</v>
          </cell>
          <cell r="B238">
            <v>44201</v>
          </cell>
          <cell r="C238">
            <v>1</v>
          </cell>
          <cell r="D238">
            <v>0</v>
          </cell>
          <cell r="E238" t="str">
            <v>W</v>
          </cell>
          <cell r="F238">
            <v>2015</v>
          </cell>
          <cell r="G238">
            <v>7</v>
          </cell>
          <cell r="H238">
            <v>2</v>
          </cell>
          <cell r="I238">
            <v>43</v>
          </cell>
          <cell r="J238">
            <v>35620</v>
          </cell>
          <cell r="K238">
            <v>5601</v>
          </cell>
          <cell r="L238">
            <v>19000</v>
          </cell>
          <cell r="M238" t="str">
            <v>Vegetable Farm 3, 67 Ryders Lane</v>
          </cell>
          <cell r="N238">
            <v>40.462181999999999</v>
          </cell>
          <cell r="O238">
            <v>-74.429439000000002</v>
          </cell>
          <cell r="P238">
            <v>6966</v>
          </cell>
          <cell r="Q238">
            <v>66</v>
          </cell>
          <cell r="R238">
            <v>8.1000000000000003E-2</v>
          </cell>
          <cell r="S238">
            <v>8.1000000000000003E-2</v>
          </cell>
          <cell r="T238">
            <v>7.8E-2</v>
          </cell>
          <cell r="U238">
            <v>7.6999999999999999E-2</v>
          </cell>
        </row>
        <row r="239">
          <cell r="A239">
            <v>340230011</v>
          </cell>
          <cell r="B239">
            <v>44201</v>
          </cell>
          <cell r="C239">
            <v>1</v>
          </cell>
          <cell r="D239">
            <v>5</v>
          </cell>
          <cell r="E239" t="str">
            <v>W</v>
          </cell>
          <cell r="F239">
            <v>2016</v>
          </cell>
          <cell r="G239">
            <v>7</v>
          </cell>
          <cell r="H239">
            <v>2</v>
          </cell>
          <cell r="I239">
            <v>43</v>
          </cell>
          <cell r="J239">
            <v>35620</v>
          </cell>
          <cell r="K239">
            <v>5601</v>
          </cell>
          <cell r="L239">
            <v>19000</v>
          </cell>
          <cell r="M239" t="str">
            <v>Vegetable Farm 3, 67 Ryders Lane</v>
          </cell>
          <cell r="N239">
            <v>40.462181999999999</v>
          </cell>
          <cell r="O239">
            <v>-74.429439000000002</v>
          </cell>
          <cell r="P239">
            <v>8343</v>
          </cell>
          <cell r="Q239">
            <v>91</v>
          </cell>
          <cell r="R239">
            <v>7.8E-2</v>
          </cell>
          <cell r="S239">
            <v>7.5999999999999998E-2</v>
          </cell>
          <cell r="T239">
            <v>7.4999999999999997E-2</v>
          </cell>
          <cell r="U239">
            <v>7.4999999999999997E-2</v>
          </cell>
        </row>
        <row r="240">
          <cell r="A240">
            <v>340230011</v>
          </cell>
          <cell r="B240">
            <v>44201</v>
          </cell>
          <cell r="C240">
            <v>1</v>
          </cell>
          <cell r="D240">
            <v>0</v>
          </cell>
          <cell r="E240" t="str">
            <v>W</v>
          </cell>
          <cell r="F240">
            <v>2017</v>
          </cell>
          <cell r="G240">
            <v>7</v>
          </cell>
          <cell r="H240">
            <v>2</v>
          </cell>
          <cell r="I240">
            <v>43</v>
          </cell>
          <cell r="J240">
            <v>35620</v>
          </cell>
          <cell r="K240">
            <v>5601</v>
          </cell>
          <cell r="L240">
            <v>19000</v>
          </cell>
          <cell r="M240" t="str">
            <v>Vegetable Farm 3, 67 Ryders Lane</v>
          </cell>
          <cell r="N240">
            <v>40.462181999999999</v>
          </cell>
          <cell r="O240">
            <v>-74.429439000000002</v>
          </cell>
          <cell r="P240">
            <v>8303</v>
          </cell>
          <cell r="Q240">
            <v>93</v>
          </cell>
          <cell r="R240">
            <v>0.08</v>
          </cell>
          <cell r="S240">
            <v>7.8E-2</v>
          </cell>
          <cell r="T240">
            <v>7.8E-2</v>
          </cell>
          <cell r="U240">
            <v>7.4999999999999997E-2</v>
          </cell>
        </row>
        <row r="241">
          <cell r="A241">
            <v>340230011</v>
          </cell>
          <cell r="B241">
            <v>44201</v>
          </cell>
          <cell r="C241">
            <v>1</v>
          </cell>
          <cell r="D241">
            <v>0</v>
          </cell>
          <cell r="E241" t="str">
            <v>W</v>
          </cell>
          <cell r="F241">
            <v>2018</v>
          </cell>
          <cell r="G241">
            <v>7</v>
          </cell>
          <cell r="H241">
            <v>2</v>
          </cell>
          <cell r="I241">
            <v>43</v>
          </cell>
          <cell r="J241">
            <v>35620</v>
          </cell>
          <cell r="K241">
            <v>5601</v>
          </cell>
          <cell r="L241">
            <v>19000</v>
          </cell>
          <cell r="M241" t="str">
            <v>Vegetable Farm 3, 67 Ryders Lane</v>
          </cell>
          <cell r="N241">
            <v>40.462181999999999</v>
          </cell>
          <cell r="O241">
            <v>-74.429439000000002</v>
          </cell>
          <cell r="P241">
            <v>8731</v>
          </cell>
          <cell r="Q241">
            <v>99</v>
          </cell>
          <cell r="R241">
            <v>0.08</v>
          </cell>
          <cell r="S241">
            <v>7.8E-2</v>
          </cell>
          <cell r="T241">
            <v>7.8E-2</v>
          </cell>
          <cell r="U241">
            <v>7.5999999999999998E-2</v>
          </cell>
        </row>
        <row r="242">
          <cell r="A242">
            <v>340250005</v>
          </cell>
          <cell r="B242">
            <v>44201</v>
          </cell>
          <cell r="C242">
            <v>1</v>
          </cell>
          <cell r="D242">
            <v>0</v>
          </cell>
          <cell r="E242" t="str">
            <v>W</v>
          </cell>
          <cell r="F242">
            <v>2010</v>
          </cell>
          <cell r="G242">
            <v>7</v>
          </cell>
          <cell r="H242">
            <v>2</v>
          </cell>
          <cell r="I242">
            <v>43</v>
          </cell>
          <cell r="J242">
            <v>35620</v>
          </cell>
          <cell r="K242">
            <v>5601</v>
          </cell>
          <cell r="L242">
            <v>79310</v>
          </cell>
          <cell r="M242" t="str">
            <v>Edison Science Hall, off of 400 Cedar Av</v>
          </cell>
          <cell r="N242">
            <v>40.277647000000002</v>
          </cell>
          <cell r="O242">
            <v>-74.005099999999999</v>
          </cell>
          <cell r="P242">
            <v>6418</v>
          </cell>
          <cell r="Q242">
            <v>99</v>
          </cell>
          <cell r="R242">
            <v>9.5000000000000001E-2</v>
          </cell>
          <cell r="S242">
            <v>9.4E-2</v>
          </cell>
          <cell r="T242">
            <v>0.09</v>
          </cell>
          <cell r="U242">
            <v>8.5999999999999993E-2</v>
          </cell>
        </row>
        <row r="243">
          <cell r="A243">
            <v>340250005</v>
          </cell>
          <cell r="B243">
            <v>44201</v>
          </cell>
          <cell r="C243">
            <v>1</v>
          </cell>
          <cell r="D243">
            <v>0</v>
          </cell>
          <cell r="E243" t="str">
            <v>W</v>
          </cell>
          <cell r="F243">
            <v>2011</v>
          </cell>
          <cell r="G243">
            <v>7</v>
          </cell>
          <cell r="H243">
            <v>2</v>
          </cell>
          <cell r="I243">
            <v>43</v>
          </cell>
          <cell r="J243">
            <v>35620</v>
          </cell>
          <cell r="K243">
            <v>5601</v>
          </cell>
          <cell r="L243">
            <v>79310</v>
          </cell>
          <cell r="M243" t="str">
            <v>Edison Science Hall, off of 400 Cedar Av</v>
          </cell>
          <cell r="N243">
            <v>40.277647000000002</v>
          </cell>
          <cell r="O243">
            <v>-74.005099999999999</v>
          </cell>
          <cell r="P243">
            <v>6256</v>
          </cell>
          <cell r="Q243">
            <v>93</v>
          </cell>
          <cell r="R243">
            <v>9.7000000000000003E-2</v>
          </cell>
          <cell r="S243">
            <v>9.4E-2</v>
          </cell>
          <cell r="T243">
            <v>8.3000000000000004E-2</v>
          </cell>
          <cell r="U243">
            <v>8.1000000000000003E-2</v>
          </cell>
        </row>
        <row r="244">
          <cell r="A244">
            <v>340250005</v>
          </cell>
          <cell r="B244">
            <v>44201</v>
          </cell>
          <cell r="C244">
            <v>1</v>
          </cell>
          <cell r="D244">
            <v>0</v>
          </cell>
          <cell r="E244" t="str">
            <v>W</v>
          </cell>
          <cell r="F244">
            <v>2012</v>
          </cell>
          <cell r="G244">
            <v>7</v>
          </cell>
          <cell r="H244">
            <v>2</v>
          </cell>
          <cell r="I244">
            <v>43</v>
          </cell>
          <cell r="J244">
            <v>35620</v>
          </cell>
          <cell r="K244">
            <v>5601</v>
          </cell>
          <cell r="L244">
            <v>79310</v>
          </cell>
          <cell r="M244" t="str">
            <v>Edison Science Hall, off of 400 Cedar Av</v>
          </cell>
          <cell r="N244">
            <v>40.277647000000002</v>
          </cell>
          <cell r="O244">
            <v>-74.005099999999999</v>
          </cell>
          <cell r="P244">
            <v>6155</v>
          </cell>
          <cell r="Q244">
            <v>93</v>
          </cell>
          <cell r="R244">
            <v>0.09</v>
          </cell>
          <cell r="S244">
            <v>8.8999999999999996E-2</v>
          </cell>
          <cell r="T244">
            <v>8.5000000000000006E-2</v>
          </cell>
          <cell r="U244">
            <v>8.3000000000000004E-2</v>
          </cell>
        </row>
        <row r="245">
          <cell r="A245">
            <v>340250005</v>
          </cell>
          <cell r="B245">
            <v>44201</v>
          </cell>
          <cell r="C245">
            <v>1</v>
          </cell>
          <cell r="D245">
            <v>0</v>
          </cell>
          <cell r="E245" t="str">
            <v>W</v>
          </cell>
          <cell r="F245">
            <v>2013</v>
          </cell>
          <cell r="G245">
            <v>7</v>
          </cell>
          <cell r="H245">
            <v>2</v>
          </cell>
          <cell r="I245">
            <v>43</v>
          </cell>
          <cell r="J245">
            <v>35620</v>
          </cell>
          <cell r="K245">
            <v>5601</v>
          </cell>
          <cell r="L245">
            <v>79310</v>
          </cell>
          <cell r="M245" t="str">
            <v>Edison Science Hall, off of 400 Cedar Av</v>
          </cell>
          <cell r="N245">
            <v>40.277647000000002</v>
          </cell>
          <cell r="O245">
            <v>-74.005099999999999</v>
          </cell>
          <cell r="P245">
            <v>5984</v>
          </cell>
          <cell r="Q245">
            <v>99</v>
          </cell>
          <cell r="R245">
            <v>8.5999999999999993E-2</v>
          </cell>
          <cell r="S245">
            <v>8.4000000000000005E-2</v>
          </cell>
          <cell r="T245">
            <v>8.1000000000000003E-2</v>
          </cell>
          <cell r="U245">
            <v>7.0999999999999994E-2</v>
          </cell>
        </row>
        <row r="246">
          <cell r="A246">
            <v>340250005</v>
          </cell>
          <cell r="B246">
            <v>44201</v>
          </cell>
          <cell r="C246">
            <v>1</v>
          </cell>
          <cell r="D246">
            <v>0</v>
          </cell>
          <cell r="E246" t="str">
            <v>W</v>
          </cell>
          <cell r="F246">
            <v>2014</v>
          </cell>
          <cell r="G246">
            <v>7</v>
          </cell>
          <cell r="H246">
            <v>2</v>
          </cell>
          <cell r="I246">
            <v>43</v>
          </cell>
          <cell r="J246">
            <v>35620</v>
          </cell>
          <cell r="K246">
            <v>5601</v>
          </cell>
          <cell r="L246">
            <v>79310</v>
          </cell>
          <cell r="M246" t="str">
            <v>Edison Science Hall, off of 400 Cedar Av</v>
          </cell>
          <cell r="N246">
            <v>40.277647000000002</v>
          </cell>
          <cell r="O246">
            <v>-74.005099999999999</v>
          </cell>
          <cell r="P246">
            <v>5904</v>
          </cell>
          <cell r="Q246">
            <v>97</v>
          </cell>
          <cell r="R246">
            <v>7.6999999999999999E-2</v>
          </cell>
          <cell r="S246">
            <v>6.6000000000000003E-2</v>
          </cell>
          <cell r="T246">
            <v>6.5000000000000002E-2</v>
          </cell>
          <cell r="U246">
            <v>6.4000000000000001E-2</v>
          </cell>
        </row>
        <row r="247">
          <cell r="A247">
            <v>340250005</v>
          </cell>
          <cell r="B247">
            <v>44201</v>
          </cell>
          <cell r="C247">
            <v>1</v>
          </cell>
          <cell r="D247">
            <v>5</v>
          </cell>
          <cell r="E247" t="str">
            <v>W</v>
          </cell>
          <cell r="F247">
            <v>2015</v>
          </cell>
          <cell r="G247">
            <v>7</v>
          </cell>
          <cell r="H247">
            <v>2</v>
          </cell>
          <cell r="I247">
            <v>43</v>
          </cell>
          <cell r="J247">
            <v>35620</v>
          </cell>
          <cell r="K247">
            <v>5601</v>
          </cell>
          <cell r="L247">
            <v>79310</v>
          </cell>
          <cell r="M247" t="str">
            <v>Edison Science Hall, off of 400 Cedar Av</v>
          </cell>
          <cell r="N247">
            <v>40.277647000000002</v>
          </cell>
          <cell r="O247">
            <v>-74.005099999999999</v>
          </cell>
          <cell r="P247">
            <v>5628</v>
          </cell>
          <cell r="Q247">
            <v>96</v>
          </cell>
          <cell r="R247">
            <v>8.6999999999999994E-2</v>
          </cell>
          <cell r="S247">
            <v>7.9000000000000001E-2</v>
          </cell>
          <cell r="T247">
            <v>7.8E-2</v>
          </cell>
          <cell r="U247">
            <v>7.6999999999999999E-2</v>
          </cell>
        </row>
        <row r="248">
          <cell r="A248">
            <v>340250005</v>
          </cell>
          <cell r="B248">
            <v>44201</v>
          </cell>
          <cell r="C248">
            <v>1</v>
          </cell>
          <cell r="D248">
            <v>5</v>
          </cell>
          <cell r="E248" t="str">
            <v>W</v>
          </cell>
          <cell r="F248">
            <v>2016</v>
          </cell>
          <cell r="G248">
            <v>7</v>
          </cell>
          <cell r="H248">
            <v>2</v>
          </cell>
          <cell r="I248">
            <v>43</v>
          </cell>
          <cell r="J248">
            <v>35620</v>
          </cell>
          <cell r="K248">
            <v>5601</v>
          </cell>
          <cell r="L248">
            <v>79310</v>
          </cell>
          <cell r="M248" t="str">
            <v>Edison Science Hall, off of 400 Cedar Av</v>
          </cell>
          <cell r="N248">
            <v>40.277647000000002</v>
          </cell>
          <cell r="O248">
            <v>-74.005099999999999</v>
          </cell>
          <cell r="P248">
            <v>5625</v>
          </cell>
          <cell r="Q248">
            <v>100</v>
          </cell>
          <cell r="R248">
            <v>7.2999999999999995E-2</v>
          </cell>
          <cell r="S248">
            <v>7.1999999999999995E-2</v>
          </cell>
          <cell r="T248">
            <v>7.0000000000000007E-2</v>
          </cell>
          <cell r="U248">
            <v>6.8000000000000005E-2</v>
          </cell>
        </row>
        <row r="249">
          <cell r="A249">
            <v>340250005</v>
          </cell>
          <cell r="B249">
            <v>44201</v>
          </cell>
          <cell r="C249">
            <v>1</v>
          </cell>
          <cell r="D249">
            <v>0</v>
          </cell>
          <cell r="E249" t="str">
            <v>W</v>
          </cell>
          <cell r="F249">
            <v>2017</v>
          </cell>
          <cell r="G249">
            <v>7</v>
          </cell>
          <cell r="H249">
            <v>2</v>
          </cell>
          <cell r="I249">
            <v>43</v>
          </cell>
          <cell r="J249">
            <v>35620</v>
          </cell>
          <cell r="K249">
            <v>5601</v>
          </cell>
          <cell r="L249">
            <v>79310</v>
          </cell>
          <cell r="M249" t="str">
            <v>Edison Science Hall, off of 400 Cedar Av</v>
          </cell>
          <cell r="N249">
            <v>40.277647000000002</v>
          </cell>
          <cell r="O249">
            <v>-74.005099999999999</v>
          </cell>
          <cell r="P249">
            <v>6145</v>
          </cell>
          <cell r="Q249">
            <v>95</v>
          </cell>
          <cell r="R249">
            <v>7.0999999999999994E-2</v>
          </cell>
          <cell r="S249">
            <v>6.7000000000000004E-2</v>
          </cell>
          <cell r="T249">
            <v>6.4000000000000001E-2</v>
          </cell>
          <cell r="U249">
            <v>0.06</v>
          </cell>
        </row>
        <row r="250">
          <cell r="A250">
            <v>340250005</v>
          </cell>
          <cell r="B250">
            <v>44201</v>
          </cell>
          <cell r="C250">
            <v>1</v>
          </cell>
          <cell r="D250">
            <v>0</v>
          </cell>
          <cell r="E250" t="str">
            <v>W</v>
          </cell>
          <cell r="F250">
            <v>2018</v>
          </cell>
          <cell r="G250">
            <v>7</v>
          </cell>
          <cell r="H250">
            <v>2</v>
          </cell>
          <cell r="I250">
            <v>43</v>
          </cell>
          <cell r="J250">
            <v>35620</v>
          </cell>
          <cell r="K250">
            <v>5601</v>
          </cell>
          <cell r="L250">
            <v>79310</v>
          </cell>
          <cell r="M250" t="str">
            <v>Edison Science Hall, off of 400 Cedar Av</v>
          </cell>
          <cell r="N250">
            <v>40.277647000000002</v>
          </cell>
          <cell r="O250">
            <v>-74.005099999999999</v>
          </cell>
          <cell r="P250">
            <v>5856</v>
          </cell>
          <cell r="Q250">
            <v>99</v>
          </cell>
          <cell r="R250">
            <v>7.0000000000000007E-2</v>
          </cell>
          <cell r="S250">
            <v>6.8000000000000005E-2</v>
          </cell>
          <cell r="T250">
            <v>6.8000000000000005E-2</v>
          </cell>
          <cell r="U250">
            <v>6.8000000000000005E-2</v>
          </cell>
        </row>
        <row r="251">
          <cell r="A251">
            <v>340273001</v>
          </cell>
          <cell r="B251">
            <v>44201</v>
          </cell>
          <cell r="C251">
            <v>1</v>
          </cell>
          <cell r="D251">
            <v>0</v>
          </cell>
          <cell r="E251" t="str">
            <v>W</v>
          </cell>
          <cell r="F251">
            <v>2010</v>
          </cell>
          <cell r="G251">
            <v>7</v>
          </cell>
          <cell r="H251">
            <v>2</v>
          </cell>
          <cell r="I251">
            <v>43</v>
          </cell>
          <cell r="J251">
            <v>35620</v>
          </cell>
          <cell r="K251">
            <v>240</v>
          </cell>
          <cell r="L251">
            <v>12580</v>
          </cell>
          <cell r="M251" t="str">
            <v>Department of Public Works Bldg. #1, 50</v>
          </cell>
          <cell r="N251">
            <v>40.787627999999998</v>
          </cell>
          <cell r="O251">
            <v>-74.676300999999995</v>
          </cell>
          <cell r="P251">
            <v>8597</v>
          </cell>
          <cell r="Q251">
            <v>97</v>
          </cell>
          <cell r="R251">
            <v>9.4E-2</v>
          </cell>
          <cell r="S251">
            <v>8.5999999999999993E-2</v>
          </cell>
          <cell r="T251">
            <v>7.8E-2</v>
          </cell>
          <cell r="U251">
            <v>7.8E-2</v>
          </cell>
        </row>
        <row r="252">
          <cell r="A252">
            <v>340273001</v>
          </cell>
          <cell r="B252">
            <v>44201</v>
          </cell>
          <cell r="C252">
            <v>1</v>
          </cell>
          <cell r="D252">
            <v>0</v>
          </cell>
          <cell r="E252" t="str">
            <v>W</v>
          </cell>
          <cell r="F252">
            <v>2011</v>
          </cell>
          <cell r="G252">
            <v>7</v>
          </cell>
          <cell r="H252">
            <v>2</v>
          </cell>
          <cell r="I252">
            <v>43</v>
          </cell>
          <cell r="J252">
            <v>35620</v>
          </cell>
          <cell r="K252">
            <v>240</v>
          </cell>
          <cell r="L252">
            <v>12580</v>
          </cell>
          <cell r="M252" t="str">
            <v>Department of Public Works Bldg. #1, 50</v>
          </cell>
          <cell r="N252">
            <v>40.787627999999998</v>
          </cell>
          <cell r="O252">
            <v>-74.676300999999995</v>
          </cell>
          <cell r="P252">
            <v>8724</v>
          </cell>
          <cell r="Q252">
            <v>100</v>
          </cell>
          <cell r="R252">
            <v>8.4000000000000005E-2</v>
          </cell>
          <cell r="S252">
            <v>8.4000000000000005E-2</v>
          </cell>
          <cell r="T252">
            <v>8.2000000000000003E-2</v>
          </cell>
          <cell r="U252">
            <v>8.1000000000000003E-2</v>
          </cell>
        </row>
        <row r="253">
          <cell r="A253">
            <v>340273001</v>
          </cell>
          <cell r="B253">
            <v>44201</v>
          </cell>
          <cell r="C253">
            <v>1</v>
          </cell>
          <cell r="D253">
            <v>0</v>
          </cell>
          <cell r="E253" t="str">
            <v>W</v>
          </cell>
          <cell r="F253">
            <v>2012</v>
          </cell>
          <cell r="G253">
            <v>7</v>
          </cell>
          <cell r="H253">
            <v>2</v>
          </cell>
          <cell r="I253">
            <v>43</v>
          </cell>
          <cell r="J253">
            <v>35620</v>
          </cell>
          <cell r="K253">
            <v>240</v>
          </cell>
          <cell r="L253">
            <v>12580</v>
          </cell>
          <cell r="M253" t="str">
            <v>Department of Public Works Bldg. #1, 50</v>
          </cell>
          <cell r="N253">
            <v>40.787627999999998</v>
          </cell>
          <cell r="O253">
            <v>-74.676300999999995</v>
          </cell>
          <cell r="P253">
            <v>8451</v>
          </cell>
          <cell r="Q253">
            <v>98</v>
          </cell>
          <cell r="R253">
            <v>8.7999999999999995E-2</v>
          </cell>
          <cell r="S253">
            <v>8.5000000000000006E-2</v>
          </cell>
          <cell r="T253">
            <v>7.6999999999999999E-2</v>
          </cell>
          <cell r="U253">
            <v>7.5999999999999998E-2</v>
          </cell>
        </row>
        <row r="254">
          <cell r="A254">
            <v>340273001</v>
          </cell>
          <cell r="B254">
            <v>44201</v>
          </cell>
          <cell r="C254">
            <v>1</v>
          </cell>
          <cell r="D254">
            <v>0</v>
          </cell>
          <cell r="E254" t="str">
            <v>W</v>
          </cell>
          <cell r="F254">
            <v>2013</v>
          </cell>
          <cell r="G254">
            <v>7</v>
          </cell>
          <cell r="H254">
            <v>2</v>
          </cell>
          <cell r="I254">
            <v>43</v>
          </cell>
          <cell r="J254">
            <v>35620</v>
          </cell>
          <cell r="K254">
            <v>240</v>
          </cell>
          <cell r="L254">
            <v>12580</v>
          </cell>
          <cell r="M254" t="str">
            <v>Department of Public Works Bldg. #1, 50</v>
          </cell>
          <cell r="N254">
            <v>40.787627999999998</v>
          </cell>
          <cell r="O254">
            <v>-74.676300999999995</v>
          </cell>
          <cell r="P254">
            <v>8643</v>
          </cell>
          <cell r="Q254">
            <v>98</v>
          </cell>
          <cell r="R254">
            <v>7.6999999999999999E-2</v>
          </cell>
          <cell r="S254">
            <v>7.5999999999999998E-2</v>
          </cell>
          <cell r="T254">
            <v>7.3999999999999996E-2</v>
          </cell>
          <cell r="U254">
            <v>7.2999999999999995E-2</v>
          </cell>
        </row>
        <row r="255">
          <cell r="A255">
            <v>340273001</v>
          </cell>
          <cell r="B255">
            <v>44201</v>
          </cell>
          <cell r="C255">
            <v>1</v>
          </cell>
          <cell r="D255">
            <v>0</v>
          </cell>
          <cell r="E255" t="str">
            <v>W</v>
          </cell>
          <cell r="F255">
            <v>2014</v>
          </cell>
          <cell r="G255">
            <v>7</v>
          </cell>
          <cell r="H255">
            <v>2</v>
          </cell>
          <cell r="I255">
            <v>43</v>
          </cell>
          <cell r="J255">
            <v>35620</v>
          </cell>
          <cell r="K255">
            <v>240</v>
          </cell>
          <cell r="L255">
            <v>12580</v>
          </cell>
          <cell r="M255" t="str">
            <v>Department of Public Works Bldg. #1, 50</v>
          </cell>
          <cell r="N255">
            <v>40.787627999999998</v>
          </cell>
          <cell r="O255">
            <v>-74.676300999999995</v>
          </cell>
          <cell r="P255">
            <v>8554</v>
          </cell>
          <cell r="Q255">
            <v>96</v>
          </cell>
          <cell r="R255">
            <v>7.3999999999999996E-2</v>
          </cell>
          <cell r="S255">
            <v>7.0000000000000007E-2</v>
          </cell>
          <cell r="T255">
            <v>6.9000000000000006E-2</v>
          </cell>
          <cell r="U255">
            <v>6.8000000000000005E-2</v>
          </cell>
        </row>
        <row r="256">
          <cell r="A256">
            <v>340273001</v>
          </cell>
          <cell r="B256">
            <v>44201</v>
          </cell>
          <cell r="C256">
            <v>1</v>
          </cell>
          <cell r="D256">
            <v>5</v>
          </cell>
          <cell r="E256" t="str">
            <v>W</v>
          </cell>
          <cell r="F256">
            <v>2015</v>
          </cell>
          <cell r="G256">
            <v>7</v>
          </cell>
          <cell r="H256">
            <v>2</v>
          </cell>
          <cell r="I256">
            <v>43</v>
          </cell>
          <cell r="J256">
            <v>35620</v>
          </cell>
          <cell r="K256">
            <v>240</v>
          </cell>
          <cell r="L256">
            <v>12580</v>
          </cell>
          <cell r="M256" t="str">
            <v>Department of Public Works Bldg. #1, 50</v>
          </cell>
          <cell r="N256">
            <v>40.787627999999998</v>
          </cell>
          <cell r="O256">
            <v>-74.676300999999995</v>
          </cell>
          <cell r="P256">
            <v>8722</v>
          </cell>
          <cell r="Q256">
            <v>99</v>
          </cell>
          <cell r="R256">
            <v>7.2999999999999995E-2</v>
          </cell>
          <cell r="S256">
            <v>7.1999999999999995E-2</v>
          </cell>
          <cell r="T256">
            <v>7.0999999999999994E-2</v>
          </cell>
          <cell r="U256">
            <v>7.0000000000000007E-2</v>
          </cell>
        </row>
        <row r="257">
          <cell r="A257">
            <v>340273001</v>
          </cell>
          <cell r="B257">
            <v>44201</v>
          </cell>
          <cell r="C257">
            <v>1</v>
          </cell>
          <cell r="D257">
            <v>5</v>
          </cell>
          <cell r="E257" t="str">
            <v>W</v>
          </cell>
          <cell r="F257">
            <v>2016</v>
          </cell>
          <cell r="G257">
            <v>7</v>
          </cell>
          <cell r="H257">
            <v>2</v>
          </cell>
          <cell r="I257">
            <v>43</v>
          </cell>
          <cell r="J257">
            <v>35620</v>
          </cell>
          <cell r="K257">
            <v>240</v>
          </cell>
          <cell r="L257">
            <v>12580</v>
          </cell>
          <cell r="M257" t="str">
            <v>Department of Public Works Bldg. #1, 50</v>
          </cell>
          <cell r="N257">
            <v>40.787627999999998</v>
          </cell>
          <cell r="O257">
            <v>-74.676300999999995</v>
          </cell>
          <cell r="P257">
            <v>8439</v>
          </cell>
          <cell r="Q257">
            <v>93</v>
          </cell>
          <cell r="R257">
            <v>7.1999999999999995E-2</v>
          </cell>
          <cell r="S257">
            <v>6.9000000000000006E-2</v>
          </cell>
          <cell r="T257">
            <v>6.9000000000000006E-2</v>
          </cell>
          <cell r="U257">
            <v>6.7000000000000004E-2</v>
          </cell>
        </row>
        <row r="258">
          <cell r="A258">
            <v>340273001</v>
          </cell>
          <cell r="B258">
            <v>44201</v>
          </cell>
          <cell r="C258">
            <v>1</v>
          </cell>
          <cell r="D258">
            <v>0</v>
          </cell>
          <cell r="E258" t="str">
            <v>W</v>
          </cell>
          <cell r="F258">
            <v>2017</v>
          </cell>
          <cell r="G258">
            <v>7</v>
          </cell>
          <cell r="H258">
            <v>2</v>
          </cell>
          <cell r="I258">
            <v>43</v>
          </cell>
          <cell r="J258">
            <v>35620</v>
          </cell>
          <cell r="K258">
            <v>240</v>
          </cell>
          <cell r="L258">
            <v>12580</v>
          </cell>
          <cell r="M258" t="str">
            <v>Department of Public Works Bldg. #1, 50</v>
          </cell>
          <cell r="N258">
            <v>40.787627999999998</v>
          </cell>
          <cell r="O258">
            <v>-74.676300999999995</v>
          </cell>
          <cell r="P258">
            <v>8606</v>
          </cell>
          <cell r="Q258">
            <v>98</v>
          </cell>
          <cell r="R258">
            <v>7.4999999999999997E-2</v>
          </cell>
          <cell r="S258">
            <v>7.1999999999999995E-2</v>
          </cell>
          <cell r="T258">
            <v>7.1999999999999995E-2</v>
          </cell>
          <cell r="U258">
            <v>7.0000000000000007E-2</v>
          </cell>
        </row>
        <row r="259">
          <cell r="A259">
            <v>340273001</v>
          </cell>
          <cell r="B259">
            <v>44201</v>
          </cell>
          <cell r="C259">
            <v>1</v>
          </cell>
          <cell r="D259">
            <v>0</v>
          </cell>
          <cell r="E259" t="str">
            <v>W</v>
          </cell>
          <cell r="F259">
            <v>2018</v>
          </cell>
          <cell r="G259">
            <v>7</v>
          </cell>
          <cell r="H259">
            <v>2</v>
          </cell>
          <cell r="I259">
            <v>43</v>
          </cell>
          <cell r="J259">
            <v>35620</v>
          </cell>
          <cell r="K259">
            <v>240</v>
          </cell>
          <cell r="L259">
            <v>12580</v>
          </cell>
          <cell r="M259" t="str">
            <v>Department of Public Works Bldg. #1, 50</v>
          </cell>
          <cell r="N259">
            <v>40.787627999999998</v>
          </cell>
          <cell r="O259">
            <v>-74.676300999999995</v>
          </cell>
          <cell r="P259">
            <v>8705</v>
          </cell>
          <cell r="Q259">
            <v>99</v>
          </cell>
          <cell r="R259">
            <v>8.1000000000000003E-2</v>
          </cell>
          <cell r="S259">
            <v>7.6999999999999999E-2</v>
          </cell>
          <cell r="T259">
            <v>7.4999999999999997E-2</v>
          </cell>
          <cell r="U259">
            <v>7.2999999999999995E-2</v>
          </cell>
        </row>
        <row r="260">
          <cell r="A260">
            <v>340290006</v>
          </cell>
          <cell r="B260">
            <v>44201</v>
          </cell>
          <cell r="C260">
            <v>1</v>
          </cell>
          <cell r="D260">
            <v>0</v>
          </cell>
          <cell r="E260" t="str">
            <v>W</v>
          </cell>
          <cell r="F260">
            <v>2010</v>
          </cell>
          <cell r="G260">
            <v>7</v>
          </cell>
          <cell r="H260">
            <v>2</v>
          </cell>
          <cell r="I260">
            <v>150</v>
          </cell>
          <cell r="J260">
            <v>35620</v>
          </cell>
          <cell r="K260">
            <v>5601</v>
          </cell>
          <cell r="L260">
            <v>34680</v>
          </cell>
          <cell r="M260" t="str">
            <v>JPTD Training Center, south of Success R</v>
          </cell>
          <cell r="N260">
            <v>40.064830000000001</v>
          </cell>
          <cell r="O260">
            <v>-74.444050000000004</v>
          </cell>
          <cell r="P260">
            <v>6326</v>
          </cell>
          <cell r="Q260">
            <v>97</v>
          </cell>
          <cell r="R260">
            <v>9.4E-2</v>
          </cell>
          <cell r="S260">
            <v>9.4E-2</v>
          </cell>
          <cell r="T260">
            <v>8.8999999999999996E-2</v>
          </cell>
          <cell r="U260">
            <v>8.6999999999999994E-2</v>
          </cell>
        </row>
        <row r="261">
          <cell r="A261">
            <v>340290006</v>
          </cell>
          <cell r="B261">
            <v>44201</v>
          </cell>
          <cell r="C261">
            <v>1</v>
          </cell>
          <cell r="D261">
            <v>0</v>
          </cell>
          <cell r="E261" t="str">
            <v>W</v>
          </cell>
          <cell r="F261">
            <v>2011</v>
          </cell>
          <cell r="G261">
            <v>7</v>
          </cell>
          <cell r="H261">
            <v>2</v>
          </cell>
          <cell r="I261">
            <v>150</v>
          </cell>
          <cell r="J261">
            <v>35620</v>
          </cell>
          <cell r="K261">
            <v>5601</v>
          </cell>
          <cell r="L261">
            <v>34680</v>
          </cell>
          <cell r="M261" t="str">
            <v>JPTD Training Center, south of Success R</v>
          </cell>
          <cell r="N261">
            <v>40.064830000000001</v>
          </cell>
          <cell r="O261">
            <v>-74.444050000000004</v>
          </cell>
          <cell r="P261">
            <v>6306</v>
          </cell>
          <cell r="Q261">
            <v>100</v>
          </cell>
          <cell r="R261">
            <v>0.10100000000000001</v>
          </cell>
          <cell r="S261">
            <v>9.4E-2</v>
          </cell>
          <cell r="T261">
            <v>8.8999999999999996E-2</v>
          </cell>
          <cell r="U261">
            <v>8.5000000000000006E-2</v>
          </cell>
        </row>
        <row r="262">
          <cell r="A262">
            <v>340290006</v>
          </cell>
          <cell r="B262">
            <v>44201</v>
          </cell>
          <cell r="C262">
            <v>1</v>
          </cell>
          <cell r="D262">
            <v>0</v>
          </cell>
          <cell r="E262" t="str">
            <v>W</v>
          </cell>
          <cell r="F262">
            <v>2012</v>
          </cell>
          <cell r="G262">
            <v>7</v>
          </cell>
          <cell r="H262">
            <v>2</v>
          </cell>
          <cell r="I262">
            <v>150</v>
          </cell>
          <cell r="J262">
            <v>35620</v>
          </cell>
          <cell r="K262">
            <v>5601</v>
          </cell>
          <cell r="L262">
            <v>34680</v>
          </cell>
          <cell r="M262" t="str">
            <v>JPTD Training Center, south of Success R</v>
          </cell>
          <cell r="N262">
            <v>40.064830000000001</v>
          </cell>
          <cell r="O262">
            <v>-74.444050000000004</v>
          </cell>
          <cell r="P262">
            <v>6267</v>
          </cell>
          <cell r="Q262">
            <v>97</v>
          </cell>
          <cell r="R262">
            <v>0.09</v>
          </cell>
          <cell r="S262">
            <v>8.5999999999999993E-2</v>
          </cell>
          <cell r="T262">
            <v>8.5000000000000006E-2</v>
          </cell>
          <cell r="U262">
            <v>8.5000000000000006E-2</v>
          </cell>
        </row>
        <row r="263">
          <cell r="A263">
            <v>340290006</v>
          </cell>
          <cell r="B263">
            <v>44201</v>
          </cell>
          <cell r="C263">
            <v>1</v>
          </cell>
          <cell r="D263">
            <v>0</v>
          </cell>
          <cell r="E263" t="str">
            <v>W</v>
          </cell>
          <cell r="F263">
            <v>2013</v>
          </cell>
          <cell r="G263">
            <v>7</v>
          </cell>
          <cell r="H263">
            <v>2</v>
          </cell>
          <cell r="I263">
            <v>150</v>
          </cell>
          <cell r="J263">
            <v>35620</v>
          </cell>
          <cell r="K263">
            <v>5601</v>
          </cell>
          <cell r="L263">
            <v>34680</v>
          </cell>
          <cell r="M263" t="str">
            <v>JPTD Training Center, south of Success R</v>
          </cell>
          <cell r="N263">
            <v>40.064830000000001</v>
          </cell>
          <cell r="O263">
            <v>-74.444050000000004</v>
          </cell>
          <cell r="P263">
            <v>6141</v>
          </cell>
          <cell r="Q263">
            <v>100</v>
          </cell>
          <cell r="R263">
            <v>7.5999999999999998E-2</v>
          </cell>
          <cell r="S263">
            <v>7.2999999999999995E-2</v>
          </cell>
          <cell r="T263">
            <v>7.0999999999999994E-2</v>
          </cell>
          <cell r="U263">
            <v>7.0000000000000007E-2</v>
          </cell>
        </row>
        <row r="264">
          <cell r="A264">
            <v>340290006</v>
          </cell>
          <cell r="B264">
            <v>44201</v>
          </cell>
          <cell r="C264">
            <v>1</v>
          </cell>
          <cell r="D264">
            <v>0</v>
          </cell>
          <cell r="E264" t="str">
            <v>W</v>
          </cell>
          <cell r="F264">
            <v>2014</v>
          </cell>
          <cell r="G264">
            <v>7</v>
          </cell>
          <cell r="H264">
            <v>2</v>
          </cell>
          <cell r="I264">
            <v>150</v>
          </cell>
          <cell r="J264">
            <v>35620</v>
          </cell>
          <cell r="K264">
            <v>5601</v>
          </cell>
          <cell r="L264">
            <v>34680</v>
          </cell>
          <cell r="M264" t="str">
            <v>JPTD Training Center, south of Success R</v>
          </cell>
          <cell r="N264">
            <v>40.064830000000001</v>
          </cell>
          <cell r="O264">
            <v>-74.444050000000004</v>
          </cell>
          <cell r="P264">
            <v>5740</v>
          </cell>
          <cell r="Q264">
            <v>100</v>
          </cell>
          <cell r="R264">
            <v>7.5999999999999998E-2</v>
          </cell>
          <cell r="S264">
            <v>7.4999999999999997E-2</v>
          </cell>
          <cell r="T264">
            <v>7.4999999999999997E-2</v>
          </cell>
          <cell r="U264">
            <v>7.1999999999999995E-2</v>
          </cell>
        </row>
        <row r="265">
          <cell r="A265">
            <v>340290006</v>
          </cell>
          <cell r="B265">
            <v>44201</v>
          </cell>
          <cell r="C265">
            <v>1</v>
          </cell>
          <cell r="D265">
            <v>5</v>
          </cell>
          <cell r="E265" t="str">
            <v>W</v>
          </cell>
          <cell r="F265">
            <v>2015</v>
          </cell>
          <cell r="G265">
            <v>7</v>
          </cell>
          <cell r="H265">
            <v>2</v>
          </cell>
          <cell r="I265">
            <v>150</v>
          </cell>
          <cell r="J265">
            <v>35620</v>
          </cell>
          <cell r="K265">
            <v>5601</v>
          </cell>
          <cell r="L265">
            <v>34680</v>
          </cell>
          <cell r="M265" t="str">
            <v>JPTD Training Center, south of Success R</v>
          </cell>
          <cell r="N265">
            <v>40.064830000000001</v>
          </cell>
          <cell r="O265">
            <v>-74.444050000000004</v>
          </cell>
          <cell r="P265">
            <v>5827</v>
          </cell>
          <cell r="Q265">
            <v>100</v>
          </cell>
          <cell r="R265">
            <v>0.09</v>
          </cell>
          <cell r="S265">
            <v>8.1000000000000003E-2</v>
          </cell>
          <cell r="T265">
            <v>7.6999999999999999E-2</v>
          </cell>
          <cell r="U265">
            <v>7.4999999999999997E-2</v>
          </cell>
        </row>
        <row r="266">
          <cell r="A266">
            <v>340290006</v>
          </cell>
          <cell r="B266">
            <v>44201</v>
          </cell>
          <cell r="C266">
            <v>1</v>
          </cell>
          <cell r="D266">
            <v>5</v>
          </cell>
          <cell r="E266" t="str">
            <v>W</v>
          </cell>
          <cell r="F266">
            <v>2016</v>
          </cell>
          <cell r="G266">
            <v>7</v>
          </cell>
          <cell r="H266">
            <v>2</v>
          </cell>
          <cell r="I266">
            <v>150</v>
          </cell>
          <cell r="J266">
            <v>35620</v>
          </cell>
          <cell r="K266">
            <v>5601</v>
          </cell>
          <cell r="L266">
            <v>34680</v>
          </cell>
          <cell r="M266" t="str">
            <v>JPTD Training Center, south of Success R</v>
          </cell>
          <cell r="N266">
            <v>40.064830000000001</v>
          </cell>
          <cell r="O266">
            <v>-74.444050000000004</v>
          </cell>
          <cell r="P266">
            <v>5285</v>
          </cell>
          <cell r="Q266">
            <v>86</v>
          </cell>
          <cell r="R266">
            <v>7.6999999999999999E-2</v>
          </cell>
          <cell r="S266">
            <v>7.2999999999999995E-2</v>
          </cell>
          <cell r="T266">
            <v>7.1999999999999995E-2</v>
          </cell>
          <cell r="U266">
            <v>7.0999999999999994E-2</v>
          </cell>
        </row>
        <row r="267">
          <cell r="A267">
            <v>340290006</v>
          </cell>
          <cell r="B267">
            <v>44201</v>
          </cell>
          <cell r="C267">
            <v>1</v>
          </cell>
          <cell r="D267">
            <v>0</v>
          </cell>
          <cell r="E267" t="str">
            <v>W</v>
          </cell>
          <cell r="F267">
            <v>2017</v>
          </cell>
          <cell r="G267">
            <v>7</v>
          </cell>
          <cell r="H267">
            <v>2</v>
          </cell>
          <cell r="I267">
            <v>150</v>
          </cell>
          <cell r="J267">
            <v>35620</v>
          </cell>
          <cell r="K267">
            <v>5601</v>
          </cell>
          <cell r="L267">
            <v>34680</v>
          </cell>
          <cell r="M267" t="str">
            <v>JPTD Training Center, south of Success R</v>
          </cell>
          <cell r="N267">
            <v>40.064830000000001</v>
          </cell>
          <cell r="O267">
            <v>-74.444050000000004</v>
          </cell>
          <cell r="P267">
            <v>6224</v>
          </cell>
          <cell r="Q267">
            <v>97</v>
          </cell>
          <cell r="R267">
            <v>0.08</v>
          </cell>
          <cell r="S267">
            <v>7.9000000000000001E-2</v>
          </cell>
          <cell r="T267">
            <v>7.6999999999999999E-2</v>
          </cell>
          <cell r="U267">
            <v>7.3999999999999996E-2</v>
          </cell>
        </row>
        <row r="268">
          <cell r="A268">
            <v>340290006</v>
          </cell>
          <cell r="B268">
            <v>44201</v>
          </cell>
          <cell r="C268">
            <v>1</v>
          </cell>
          <cell r="D268">
            <v>0</v>
          </cell>
          <cell r="E268" t="str">
            <v>W</v>
          </cell>
          <cell r="F268">
            <v>2018</v>
          </cell>
          <cell r="G268">
            <v>7</v>
          </cell>
          <cell r="H268">
            <v>2</v>
          </cell>
          <cell r="I268">
            <v>150</v>
          </cell>
          <cell r="J268">
            <v>35620</v>
          </cell>
          <cell r="K268">
            <v>5601</v>
          </cell>
          <cell r="L268">
            <v>34680</v>
          </cell>
          <cell r="M268" t="str">
            <v>JPTD Training Center, south of Success R</v>
          </cell>
          <cell r="N268">
            <v>40.064830000000001</v>
          </cell>
          <cell r="O268">
            <v>-74.444050000000004</v>
          </cell>
          <cell r="P268">
            <v>5775</v>
          </cell>
          <cell r="Q268">
            <v>98</v>
          </cell>
          <cell r="R268">
            <v>8.3000000000000004E-2</v>
          </cell>
          <cell r="S268">
            <v>7.8E-2</v>
          </cell>
          <cell r="T268">
            <v>7.5999999999999998E-2</v>
          </cell>
          <cell r="U268">
            <v>7.3999999999999996E-2</v>
          </cell>
        </row>
        <row r="269">
          <cell r="A269">
            <v>340315001</v>
          </cell>
          <cell r="B269">
            <v>44201</v>
          </cell>
          <cell r="C269">
            <v>1</v>
          </cell>
          <cell r="D269">
            <v>0</v>
          </cell>
          <cell r="E269" t="str">
            <v>W</v>
          </cell>
          <cell r="F269">
            <v>2010</v>
          </cell>
          <cell r="G269">
            <v>7</v>
          </cell>
          <cell r="H269">
            <v>2</v>
          </cell>
          <cell r="I269">
            <v>43</v>
          </cell>
          <cell r="J269">
            <v>35620</v>
          </cell>
          <cell r="K269">
            <v>5601</v>
          </cell>
          <cell r="L269">
            <v>76730</v>
          </cell>
          <cell r="M269" t="str">
            <v>Ramapo Station Fire Tower, Ramapo Park D</v>
          </cell>
          <cell r="N269">
            <v>41.058616999999998</v>
          </cell>
          <cell r="O269">
            <v>-74.255544</v>
          </cell>
          <cell r="P269">
            <v>6257</v>
          </cell>
          <cell r="Q269">
            <v>99</v>
          </cell>
          <cell r="R269">
            <v>9.4E-2</v>
          </cell>
          <cell r="S269">
            <v>8.3000000000000004E-2</v>
          </cell>
          <cell r="T269">
            <v>7.6999999999999999E-2</v>
          </cell>
          <cell r="U269">
            <v>7.6999999999999999E-2</v>
          </cell>
        </row>
        <row r="270">
          <cell r="A270">
            <v>340315001</v>
          </cell>
          <cell r="B270">
            <v>44201</v>
          </cell>
          <cell r="C270">
            <v>1</v>
          </cell>
          <cell r="D270">
            <v>0</v>
          </cell>
          <cell r="E270" t="str">
            <v>W</v>
          </cell>
          <cell r="F270">
            <v>2011</v>
          </cell>
          <cell r="G270">
            <v>7</v>
          </cell>
          <cell r="H270">
            <v>2</v>
          </cell>
          <cell r="I270">
            <v>43</v>
          </cell>
          <cell r="J270">
            <v>35620</v>
          </cell>
          <cell r="K270">
            <v>5601</v>
          </cell>
          <cell r="L270">
            <v>76730</v>
          </cell>
          <cell r="M270" t="str">
            <v>Ramapo Station Fire Tower, Ramapo Park D</v>
          </cell>
          <cell r="N270">
            <v>41.058616999999998</v>
          </cell>
          <cell r="O270">
            <v>-74.255544</v>
          </cell>
          <cell r="P270">
            <v>6294</v>
          </cell>
          <cell r="Q270">
            <v>94</v>
          </cell>
          <cell r="R270">
            <v>8.1000000000000003E-2</v>
          </cell>
          <cell r="S270">
            <v>7.9000000000000001E-2</v>
          </cell>
          <cell r="T270">
            <v>7.5999999999999998E-2</v>
          </cell>
          <cell r="U270">
            <v>7.4999999999999997E-2</v>
          </cell>
        </row>
        <row r="271">
          <cell r="A271">
            <v>340315001</v>
          </cell>
          <cell r="B271">
            <v>44201</v>
          </cell>
          <cell r="C271">
            <v>1</v>
          </cell>
          <cell r="D271">
            <v>0</v>
          </cell>
          <cell r="E271" t="str">
            <v>W</v>
          </cell>
          <cell r="F271">
            <v>2012</v>
          </cell>
          <cell r="G271">
            <v>7</v>
          </cell>
          <cell r="H271">
            <v>2</v>
          </cell>
          <cell r="I271">
            <v>43</v>
          </cell>
          <cell r="J271">
            <v>35620</v>
          </cell>
          <cell r="K271">
            <v>5601</v>
          </cell>
          <cell r="L271">
            <v>76730</v>
          </cell>
          <cell r="M271" t="str">
            <v>Ramapo Station Fire Tower, Ramapo Park D</v>
          </cell>
          <cell r="N271">
            <v>41.058616999999998</v>
          </cell>
          <cell r="O271">
            <v>-74.255544</v>
          </cell>
          <cell r="P271">
            <v>6504</v>
          </cell>
          <cell r="Q271">
            <v>95</v>
          </cell>
          <cell r="R271">
            <v>8.6999999999999994E-2</v>
          </cell>
          <cell r="S271">
            <v>7.2999999999999995E-2</v>
          </cell>
          <cell r="T271">
            <v>7.2999999999999995E-2</v>
          </cell>
          <cell r="U271">
            <v>7.2999999999999995E-2</v>
          </cell>
        </row>
        <row r="272">
          <cell r="A272">
            <v>340315001</v>
          </cell>
          <cell r="B272">
            <v>44201</v>
          </cell>
          <cell r="C272">
            <v>1</v>
          </cell>
          <cell r="D272">
            <v>0</v>
          </cell>
          <cell r="E272" t="str">
            <v>W</v>
          </cell>
          <cell r="F272">
            <v>2013</v>
          </cell>
          <cell r="G272">
            <v>7</v>
          </cell>
          <cell r="H272">
            <v>2</v>
          </cell>
          <cell r="I272">
            <v>43</v>
          </cell>
          <cell r="J272">
            <v>35620</v>
          </cell>
          <cell r="K272">
            <v>5601</v>
          </cell>
          <cell r="L272">
            <v>76730</v>
          </cell>
          <cell r="M272" t="str">
            <v>Ramapo Station Fire Tower, Ramapo Park D</v>
          </cell>
          <cell r="N272">
            <v>41.058616999999998</v>
          </cell>
          <cell r="O272">
            <v>-74.255544</v>
          </cell>
          <cell r="P272">
            <v>5969</v>
          </cell>
          <cell r="Q272">
            <v>94</v>
          </cell>
          <cell r="R272">
            <v>7.6999999999999999E-2</v>
          </cell>
          <cell r="S272">
            <v>7.4999999999999997E-2</v>
          </cell>
          <cell r="T272">
            <v>7.0000000000000007E-2</v>
          </cell>
          <cell r="U272">
            <v>6.9000000000000006E-2</v>
          </cell>
        </row>
        <row r="273">
          <cell r="A273">
            <v>340315001</v>
          </cell>
          <cell r="B273">
            <v>44201</v>
          </cell>
          <cell r="C273">
            <v>1</v>
          </cell>
          <cell r="D273">
            <v>0</v>
          </cell>
          <cell r="E273" t="str">
            <v>W</v>
          </cell>
          <cell r="F273">
            <v>2014</v>
          </cell>
          <cell r="G273">
            <v>7</v>
          </cell>
          <cell r="H273">
            <v>2</v>
          </cell>
          <cell r="I273">
            <v>43</v>
          </cell>
          <cell r="J273">
            <v>35620</v>
          </cell>
          <cell r="K273">
            <v>5601</v>
          </cell>
          <cell r="L273">
            <v>76730</v>
          </cell>
          <cell r="M273" t="str">
            <v>Ramapo Station Fire Tower, Ramapo Park D</v>
          </cell>
          <cell r="N273">
            <v>41.058616999999998</v>
          </cell>
          <cell r="O273">
            <v>-74.255544</v>
          </cell>
          <cell r="P273">
            <v>5765</v>
          </cell>
          <cell r="Q273">
            <v>97</v>
          </cell>
          <cell r="R273">
            <v>6.9000000000000006E-2</v>
          </cell>
          <cell r="S273">
            <v>6.8000000000000005E-2</v>
          </cell>
          <cell r="T273">
            <v>6.7000000000000004E-2</v>
          </cell>
          <cell r="U273">
            <v>6.5000000000000002E-2</v>
          </cell>
        </row>
        <row r="274">
          <cell r="A274">
            <v>340315001</v>
          </cell>
          <cell r="B274">
            <v>44201</v>
          </cell>
          <cell r="C274">
            <v>1</v>
          </cell>
          <cell r="D274">
            <v>5</v>
          </cell>
          <cell r="E274" t="str">
            <v>W</v>
          </cell>
          <cell r="F274">
            <v>2015</v>
          </cell>
          <cell r="G274">
            <v>7</v>
          </cell>
          <cell r="H274">
            <v>2</v>
          </cell>
          <cell r="I274">
            <v>43</v>
          </cell>
          <cell r="J274">
            <v>35620</v>
          </cell>
          <cell r="K274">
            <v>5601</v>
          </cell>
          <cell r="L274">
            <v>76730</v>
          </cell>
          <cell r="M274" t="str">
            <v>Ramapo Station Fire Tower, Ramapo Park D</v>
          </cell>
          <cell r="N274">
            <v>41.058616999999998</v>
          </cell>
          <cell r="O274">
            <v>-74.255544</v>
          </cell>
          <cell r="P274">
            <v>5801</v>
          </cell>
          <cell r="Q274">
            <v>93</v>
          </cell>
          <cell r="R274">
            <v>8.4000000000000005E-2</v>
          </cell>
          <cell r="S274">
            <v>8.1000000000000003E-2</v>
          </cell>
          <cell r="T274">
            <v>7.4999999999999997E-2</v>
          </cell>
          <cell r="U274">
            <v>7.0999999999999994E-2</v>
          </cell>
        </row>
        <row r="275">
          <cell r="A275">
            <v>340315001</v>
          </cell>
          <cell r="B275">
            <v>44201</v>
          </cell>
          <cell r="C275">
            <v>1</v>
          </cell>
          <cell r="D275">
            <v>5</v>
          </cell>
          <cell r="E275" t="str">
            <v>W</v>
          </cell>
          <cell r="F275">
            <v>2016</v>
          </cell>
          <cell r="G275">
            <v>7</v>
          </cell>
          <cell r="H275">
            <v>2</v>
          </cell>
          <cell r="I275">
            <v>43</v>
          </cell>
          <cell r="J275">
            <v>35620</v>
          </cell>
          <cell r="K275">
            <v>5601</v>
          </cell>
          <cell r="L275">
            <v>76730</v>
          </cell>
          <cell r="M275" t="str">
            <v>Ramapo Station Fire Tower, Ramapo Park D</v>
          </cell>
          <cell r="N275">
            <v>41.058616999999998</v>
          </cell>
          <cell r="O275">
            <v>-74.255544</v>
          </cell>
          <cell r="P275">
            <v>5484</v>
          </cell>
          <cell r="Q275">
            <v>95</v>
          </cell>
          <cell r="R275">
            <v>7.9000000000000001E-2</v>
          </cell>
          <cell r="S275">
            <v>7.1999999999999995E-2</v>
          </cell>
          <cell r="T275">
            <v>7.0999999999999994E-2</v>
          </cell>
          <cell r="U275">
            <v>6.8000000000000005E-2</v>
          </cell>
        </row>
        <row r="276">
          <cell r="A276">
            <v>340315001</v>
          </cell>
          <cell r="B276">
            <v>44201</v>
          </cell>
          <cell r="C276">
            <v>1</v>
          </cell>
          <cell r="D276">
            <v>0</v>
          </cell>
          <cell r="E276" t="str">
            <v>W</v>
          </cell>
          <cell r="F276">
            <v>2017</v>
          </cell>
          <cell r="G276">
            <v>7</v>
          </cell>
          <cell r="H276">
            <v>2</v>
          </cell>
          <cell r="I276">
            <v>43</v>
          </cell>
          <cell r="J276">
            <v>35620</v>
          </cell>
          <cell r="K276">
            <v>5601</v>
          </cell>
          <cell r="L276">
            <v>76730</v>
          </cell>
          <cell r="M276" t="str">
            <v>Ramapo Station Fire Tower, Ramapo Park D</v>
          </cell>
          <cell r="N276">
            <v>41.058616999999998</v>
          </cell>
          <cell r="O276">
            <v>-74.255544</v>
          </cell>
          <cell r="P276">
            <v>6327</v>
          </cell>
          <cell r="Q276">
            <v>100</v>
          </cell>
          <cell r="R276">
            <v>7.3999999999999996E-2</v>
          </cell>
          <cell r="S276">
            <v>7.0000000000000007E-2</v>
          </cell>
          <cell r="T276">
            <v>6.7000000000000004E-2</v>
          </cell>
          <cell r="U276">
            <v>6.6000000000000003E-2</v>
          </cell>
        </row>
        <row r="277">
          <cell r="A277">
            <v>340315001</v>
          </cell>
          <cell r="B277">
            <v>44201</v>
          </cell>
          <cell r="C277">
            <v>1</v>
          </cell>
          <cell r="D277">
            <v>0</v>
          </cell>
          <cell r="E277" t="str">
            <v>W</v>
          </cell>
          <cell r="F277">
            <v>2018</v>
          </cell>
          <cell r="G277">
            <v>7</v>
          </cell>
          <cell r="H277">
            <v>2</v>
          </cell>
          <cell r="I277">
            <v>43</v>
          </cell>
          <cell r="J277">
            <v>35620</v>
          </cell>
          <cell r="K277">
            <v>5601</v>
          </cell>
          <cell r="L277">
            <v>76730</v>
          </cell>
          <cell r="M277" t="str">
            <v>Ramapo Station Fire Tower, Ramapo Park D</v>
          </cell>
          <cell r="N277">
            <v>41.058616999999998</v>
          </cell>
          <cell r="O277">
            <v>-74.255544</v>
          </cell>
          <cell r="P277">
            <v>5601</v>
          </cell>
          <cell r="Q277">
            <v>94</v>
          </cell>
          <cell r="R277">
            <v>8.5000000000000006E-2</v>
          </cell>
          <cell r="S277">
            <v>7.4999999999999997E-2</v>
          </cell>
          <cell r="T277">
            <v>7.1999999999999995E-2</v>
          </cell>
          <cell r="U277">
            <v>6.9000000000000006E-2</v>
          </cell>
        </row>
        <row r="278">
          <cell r="A278">
            <v>340410007</v>
          </cell>
          <cell r="B278">
            <v>44201</v>
          </cell>
          <cell r="C278">
            <v>1</v>
          </cell>
          <cell r="D278">
            <v>0</v>
          </cell>
          <cell r="E278" t="str">
            <v>W</v>
          </cell>
          <cell r="F278">
            <v>2011</v>
          </cell>
          <cell r="G278">
            <v>7</v>
          </cell>
          <cell r="H278">
            <v>2</v>
          </cell>
          <cell r="I278">
            <v>151</v>
          </cell>
          <cell r="J278">
            <v>10900</v>
          </cell>
          <cell r="K278">
            <v>240</v>
          </cell>
          <cell r="L278">
            <v>37320</v>
          </cell>
          <cell r="M278" t="str">
            <v>105 Delaware Avenue (approximate)</v>
          </cell>
          <cell r="N278">
            <v>40.924579999999999</v>
          </cell>
          <cell r="O278">
            <v>-75.067814999999996</v>
          </cell>
          <cell r="P278">
            <v>8103</v>
          </cell>
          <cell r="Q278">
            <v>96</v>
          </cell>
          <cell r="R278">
            <v>8.6999999999999994E-2</v>
          </cell>
          <cell r="S278">
            <v>7.2999999999999995E-2</v>
          </cell>
          <cell r="T278">
            <v>7.0999999999999994E-2</v>
          </cell>
          <cell r="U278">
            <v>7.0000000000000007E-2</v>
          </cell>
        </row>
        <row r="279">
          <cell r="A279">
            <v>340410007</v>
          </cell>
          <cell r="B279">
            <v>44201</v>
          </cell>
          <cell r="C279">
            <v>1</v>
          </cell>
          <cell r="D279">
            <v>0</v>
          </cell>
          <cell r="E279" t="str">
            <v>W</v>
          </cell>
          <cell r="F279">
            <v>2012</v>
          </cell>
          <cell r="G279">
            <v>7</v>
          </cell>
          <cell r="H279">
            <v>2</v>
          </cell>
          <cell r="I279">
            <v>151</v>
          </cell>
          <cell r="J279">
            <v>10900</v>
          </cell>
          <cell r="K279">
            <v>240</v>
          </cell>
          <cell r="L279">
            <v>37320</v>
          </cell>
          <cell r="M279" t="str">
            <v>105 Delaware Avenue (approximate)</v>
          </cell>
          <cell r="N279">
            <v>40.924579999999999</v>
          </cell>
          <cell r="O279">
            <v>-75.067814999999996</v>
          </cell>
          <cell r="P279">
            <v>8583</v>
          </cell>
          <cell r="Q279">
            <v>95</v>
          </cell>
          <cell r="R279">
            <v>7.9000000000000001E-2</v>
          </cell>
          <cell r="S279">
            <v>7.0000000000000007E-2</v>
          </cell>
          <cell r="T279">
            <v>7.0000000000000007E-2</v>
          </cell>
          <cell r="U279">
            <v>6.9000000000000006E-2</v>
          </cell>
        </row>
        <row r="280">
          <cell r="A280">
            <v>340410007</v>
          </cell>
          <cell r="B280">
            <v>44201</v>
          </cell>
          <cell r="C280">
            <v>1</v>
          </cell>
          <cell r="D280">
            <v>0</v>
          </cell>
          <cell r="E280" t="str">
            <v>W</v>
          </cell>
          <cell r="F280">
            <v>2013</v>
          </cell>
          <cell r="G280">
            <v>7</v>
          </cell>
          <cell r="H280">
            <v>2</v>
          </cell>
          <cell r="I280">
            <v>151</v>
          </cell>
          <cell r="J280">
            <v>10900</v>
          </cell>
          <cell r="K280">
            <v>240</v>
          </cell>
          <cell r="L280">
            <v>37320</v>
          </cell>
          <cell r="M280" t="str">
            <v>105 Delaware Avenue (approximate)</v>
          </cell>
          <cell r="N280">
            <v>40.924579999999999</v>
          </cell>
          <cell r="O280">
            <v>-75.067814999999996</v>
          </cell>
          <cell r="P280">
            <v>8512</v>
          </cell>
          <cell r="Q280">
            <v>99</v>
          </cell>
          <cell r="R280">
            <v>7.4999999999999997E-2</v>
          </cell>
          <cell r="S280">
            <v>7.2999999999999995E-2</v>
          </cell>
          <cell r="T280">
            <v>6.5000000000000002E-2</v>
          </cell>
          <cell r="U280">
            <v>6.0999999999999999E-2</v>
          </cell>
        </row>
        <row r="281">
          <cell r="A281">
            <v>340410007</v>
          </cell>
          <cell r="B281">
            <v>44201</v>
          </cell>
          <cell r="C281">
            <v>1</v>
          </cell>
          <cell r="D281">
            <v>0</v>
          </cell>
          <cell r="E281" t="str">
            <v>W</v>
          </cell>
          <cell r="F281">
            <v>2014</v>
          </cell>
          <cell r="G281">
            <v>7</v>
          </cell>
          <cell r="H281">
            <v>2</v>
          </cell>
          <cell r="I281">
            <v>151</v>
          </cell>
          <cell r="J281">
            <v>10900</v>
          </cell>
          <cell r="K281">
            <v>240</v>
          </cell>
          <cell r="L281">
            <v>37320</v>
          </cell>
          <cell r="M281" t="str">
            <v>105 Delaware Avenue (approximate)</v>
          </cell>
          <cell r="N281">
            <v>40.924579999999999</v>
          </cell>
          <cell r="O281">
            <v>-75.067814999999996</v>
          </cell>
          <cell r="P281">
            <v>8711</v>
          </cell>
          <cell r="Q281">
            <v>98</v>
          </cell>
          <cell r="R281">
            <v>6.2E-2</v>
          </cell>
          <cell r="S281">
            <v>6.2E-2</v>
          </cell>
          <cell r="T281">
            <v>0.06</v>
          </cell>
          <cell r="U281">
            <v>0.06</v>
          </cell>
        </row>
        <row r="282">
          <cell r="A282">
            <v>340410007</v>
          </cell>
          <cell r="B282">
            <v>44201</v>
          </cell>
          <cell r="C282">
            <v>1</v>
          </cell>
          <cell r="D282">
            <v>5</v>
          </cell>
          <cell r="E282" t="str">
            <v>W</v>
          </cell>
          <cell r="F282">
            <v>2015</v>
          </cell>
          <cell r="G282">
            <v>7</v>
          </cell>
          <cell r="H282">
            <v>2</v>
          </cell>
          <cell r="I282">
            <v>151</v>
          </cell>
          <cell r="J282">
            <v>10900</v>
          </cell>
          <cell r="K282">
            <v>240</v>
          </cell>
          <cell r="L282">
            <v>37320</v>
          </cell>
          <cell r="M282" t="str">
            <v>105 Delaware Avenue (approximate)</v>
          </cell>
          <cell r="N282">
            <v>40.924579999999999</v>
          </cell>
          <cell r="O282">
            <v>-75.067814999999996</v>
          </cell>
          <cell r="P282">
            <v>8655</v>
          </cell>
          <cell r="Q282">
            <v>100</v>
          </cell>
          <cell r="R282">
            <v>7.4999999999999997E-2</v>
          </cell>
          <cell r="S282">
            <v>6.9000000000000006E-2</v>
          </cell>
          <cell r="T282">
            <v>6.8000000000000005E-2</v>
          </cell>
          <cell r="U282">
            <v>6.6000000000000003E-2</v>
          </cell>
        </row>
        <row r="283">
          <cell r="A283">
            <v>340410007</v>
          </cell>
          <cell r="B283">
            <v>44201</v>
          </cell>
          <cell r="C283">
            <v>1</v>
          </cell>
          <cell r="D283">
            <v>5</v>
          </cell>
          <cell r="E283" t="str">
            <v>W</v>
          </cell>
          <cell r="F283">
            <v>2016</v>
          </cell>
          <cell r="G283">
            <v>7</v>
          </cell>
          <cell r="H283">
            <v>2</v>
          </cell>
          <cell r="I283">
            <v>151</v>
          </cell>
          <cell r="J283">
            <v>10900</v>
          </cell>
          <cell r="K283">
            <v>240</v>
          </cell>
          <cell r="L283">
            <v>37320</v>
          </cell>
          <cell r="M283" t="str">
            <v>105 Delaware Avenue (approximate)</v>
          </cell>
          <cell r="N283">
            <v>40.924579999999999</v>
          </cell>
          <cell r="O283">
            <v>-75.067814999999996</v>
          </cell>
          <cell r="P283">
            <v>8555</v>
          </cell>
          <cell r="Q283">
            <v>99</v>
          </cell>
          <cell r="R283">
            <v>7.1999999999999995E-2</v>
          </cell>
          <cell r="S283">
            <v>6.6000000000000003E-2</v>
          </cell>
          <cell r="T283">
            <v>6.5000000000000002E-2</v>
          </cell>
          <cell r="U283">
            <v>6.5000000000000002E-2</v>
          </cell>
        </row>
        <row r="284">
          <cell r="A284">
            <v>340410007</v>
          </cell>
          <cell r="B284">
            <v>44201</v>
          </cell>
          <cell r="C284">
            <v>1</v>
          </cell>
          <cell r="D284">
            <v>0</v>
          </cell>
          <cell r="E284" t="str">
            <v>W</v>
          </cell>
          <cell r="F284">
            <v>2017</v>
          </cell>
          <cell r="G284">
            <v>7</v>
          </cell>
          <cell r="H284">
            <v>2</v>
          </cell>
          <cell r="I284">
            <v>151</v>
          </cell>
          <cell r="J284">
            <v>10900</v>
          </cell>
          <cell r="K284">
            <v>240</v>
          </cell>
          <cell r="L284">
            <v>37320</v>
          </cell>
          <cell r="M284" t="str">
            <v>105 Delaware Avenue (approximate)</v>
          </cell>
          <cell r="N284">
            <v>40.924579999999999</v>
          </cell>
          <cell r="O284">
            <v>-75.067814999999996</v>
          </cell>
          <cell r="P284">
            <v>8681</v>
          </cell>
          <cell r="Q284">
            <v>98</v>
          </cell>
          <cell r="R284">
            <v>7.0999999999999994E-2</v>
          </cell>
          <cell r="S284">
            <v>6.6000000000000003E-2</v>
          </cell>
          <cell r="T284">
            <v>6.5000000000000002E-2</v>
          </cell>
          <cell r="U284">
            <v>6.4000000000000001E-2</v>
          </cell>
        </row>
        <row r="285">
          <cell r="A285">
            <v>340410007</v>
          </cell>
          <cell r="B285">
            <v>44201</v>
          </cell>
          <cell r="C285">
            <v>1</v>
          </cell>
          <cell r="D285">
            <v>0</v>
          </cell>
          <cell r="E285" t="str">
            <v>W</v>
          </cell>
          <cell r="F285">
            <v>2018</v>
          </cell>
          <cell r="G285">
            <v>7</v>
          </cell>
          <cell r="H285">
            <v>2</v>
          </cell>
          <cell r="I285">
            <v>151</v>
          </cell>
          <cell r="J285">
            <v>10900</v>
          </cell>
          <cell r="K285">
            <v>240</v>
          </cell>
          <cell r="L285">
            <v>37320</v>
          </cell>
          <cell r="M285" t="str">
            <v>105 Delaware Avenue (approximate)</v>
          </cell>
          <cell r="N285">
            <v>40.924579999999999</v>
          </cell>
          <cell r="O285">
            <v>-75.067814999999996</v>
          </cell>
          <cell r="P285">
            <v>8465</v>
          </cell>
          <cell r="Q285">
            <v>93</v>
          </cell>
          <cell r="R285">
            <v>7.3999999999999996E-2</v>
          </cell>
          <cell r="S285">
            <v>7.0000000000000007E-2</v>
          </cell>
          <cell r="T285">
            <v>6.8000000000000005E-2</v>
          </cell>
          <cell r="U285">
            <v>6.7000000000000004E-2</v>
          </cell>
        </row>
        <row r="286">
          <cell r="A286">
            <v>360050110</v>
          </cell>
          <cell r="B286">
            <v>44201</v>
          </cell>
          <cell r="C286">
            <v>1</v>
          </cell>
          <cell r="D286">
            <v>0</v>
          </cell>
          <cell r="E286" t="str">
            <v>W</v>
          </cell>
          <cell r="F286">
            <v>2010</v>
          </cell>
          <cell r="G286">
            <v>7</v>
          </cell>
          <cell r="H286">
            <v>2</v>
          </cell>
          <cell r="I286">
            <v>43</v>
          </cell>
          <cell r="J286">
            <v>35620</v>
          </cell>
          <cell r="K286">
            <v>5601</v>
          </cell>
          <cell r="L286">
            <v>51000</v>
          </cell>
          <cell r="M286" t="str">
            <v>IS 52    681 KELLY ST</v>
          </cell>
          <cell r="N286">
            <v>40.816000000000003</v>
          </cell>
          <cell r="O286">
            <v>-73.902000000000001</v>
          </cell>
          <cell r="P286">
            <v>4099</v>
          </cell>
          <cell r="Q286">
            <v>39</v>
          </cell>
          <cell r="R286">
            <v>7.0000000000000007E-2</v>
          </cell>
          <cell r="S286">
            <v>6.4000000000000001E-2</v>
          </cell>
          <cell r="T286">
            <v>6.2E-2</v>
          </cell>
          <cell r="U286">
            <v>6.2E-2</v>
          </cell>
        </row>
        <row r="287">
          <cell r="A287">
            <v>360050110</v>
          </cell>
          <cell r="B287">
            <v>44201</v>
          </cell>
          <cell r="C287">
            <v>1</v>
          </cell>
          <cell r="D287">
            <v>0</v>
          </cell>
          <cell r="E287" t="str">
            <v>W</v>
          </cell>
          <cell r="F287">
            <v>2012</v>
          </cell>
          <cell r="G287">
            <v>7</v>
          </cell>
          <cell r="H287">
            <v>2</v>
          </cell>
          <cell r="I287">
            <v>43</v>
          </cell>
          <cell r="J287">
            <v>35620</v>
          </cell>
          <cell r="K287">
            <v>5601</v>
          </cell>
          <cell r="L287">
            <v>51000</v>
          </cell>
          <cell r="M287" t="str">
            <v>IS 52    681 KELLY ST</v>
          </cell>
          <cell r="N287">
            <v>40.816000000000003</v>
          </cell>
          <cell r="O287">
            <v>-73.902000000000001</v>
          </cell>
          <cell r="P287">
            <v>3214</v>
          </cell>
          <cell r="Q287">
            <v>34</v>
          </cell>
          <cell r="R287">
            <v>7.8E-2</v>
          </cell>
          <cell r="S287">
            <v>7.0000000000000007E-2</v>
          </cell>
          <cell r="T287">
            <v>6.9000000000000006E-2</v>
          </cell>
          <cell r="U287">
            <v>6.8000000000000005E-2</v>
          </cell>
        </row>
        <row r="288">
          <cell r="A288">
            <v>360050110</v>
          </cell>
          <cell r="B288">
            <v>44201</v>
          </cell>
          <cell r="C288">
            <v>1</v>
          </cell>
          <cell r="D288">
            <v>0</v>
          </cell>
          <cell r="E288" t="str">
            <v>W</v>
          </cell>
          <cell r="F288">
            <v>2013</v>
          </cell>
          <cell r="G288">
            <v>7</v>
          </cell>
          <cell r="H288">
            <v>2</v>
          </cell>
          <cell r="I288">
            <v>43</v>
          </cell>
          <cell r="J288">
            <v>35620</v>
          </cell>
          <cell r="K288">
            <v>5601</v>
          </cell>
          <cell r="L288">
            <v>51000</v>
          </cell>
          <cell r="M288" t="str">
            <v>IS 52    681 KELLY ST</v>
          </cell>
          <cell r="N288">
            <v>40.816000000000003</v>
          </cell>
          <cell r="O288">
            <v>-73.902000000000001</v>
          </cell>
          <cell r="P288">
            <v>8352</v>
          </cell>
          <cell r="Q288">
            <v>94</v>
          </cell>
          <cell r="R288">
            <v>7.3999999999999996E-2</v>
          </cell>
          <cell r="S288">
            <v>7.2999999999999995E-2</v>
          </cell>
          <cell r="T288">
            <v>7.1999999999999995E-2</v>
          </cell>
          <cell r="U288">
            <v>7.0999999999999994E-2</v>
          </cell>
        </row>
        <row r="289">
          <cell r="A289">
            <v>360050110</v>
          </cell>
          <cell r="B289">
            <v>44201</v>
          </cell>
          <cell r="C289">
            <v>1</v>
          </cell>
          <cell r="D289">
            <v>0</v>
          </cell>
          <cell r="E289" t="str">
            <v>W</v>
          </cell>
          <cell r="F289">
            <v>2014</v>
          </cell>
          <cell r="G289">
            <v>7</v>
          </cell>
          <cell r="H289">
            <v>2</v>
          </cell>
          <cell r="I289">
            <v>43</v>
          </cell>
          <cell r="J289">
            <v>35620</v>
          </cell>
          <cell r="K289">
            <v>5601</v>
          </cell>
          <cell r="L289">
            <v>51000</v>
          </cell>
          <cell r="M289" t="str">
            <v>IS 52    681 KELLY ST</v>
          </cell>
          <cell r="N289">
            <v>40.816000000000003</v>
          </cell>
          <cell r="O289">
            <v>-73.902000000000001</v>
          </cell>
          <cell r="P289">
            <v>8479</v>
          </cell>
          <cell r="Q289">
            <v>95</v>
          </cell>
          <cell r="R289">
            <v>7.9000000000000001E-2</v>
          </cell>
          <cell r="S289">
            <v>7.3999999999999996E-2</v>
          </cell>
          <cell r="T289">
            <v>7.2999999999999995E-2</v>
          </cell>
          <cell r="U289">
            <v>7.0999999999999994E-2</v>
          </cell>
        </row>
        <row r="290">
          <cell r="A290">
            <v>360050110</v>
          </cell>
          <cell r="B290">
            <v>44201</v>
          </cell>
          <cell r="C290">
            <v>1</v>
          </cell>
          <cell r="D290">
            <v>0</v>
          </cell>
          <cell r="E290" t="str">
            <v>W</v>
          </cell>
          <cell r="F290">
            <v>2015</v>
          </cell>
          <cell r="G290">
            <v>7</v>
          </cell>
          <cell r="H290">
            <v>2</v>
          </cell>
          <cell r="I290">
            <v>43</v>
          </cell>
          <cell r="J290">
            <v>35620</v>
          </cell>
          <cell r="K290">
            <v>5601</v>
          </cell>
          <cell r="L290">
            <v>51000</v>
          </cell>
          <cell r="M290" t="str">
            <v>IS 52    681 KELLY ST</v>
          </cell>
          <cell r="N290">
            <v>40.816000000000003</v>
          </cell>
          <cell r="O290">
            <v>-73.902000000000001</v>
          </cell>
          <cell r="P290">
            <v>8526</v>
          </cell>
          <cell r="Q290">
            <v>99</v>
          </cell>
          <cell r="R290">
            <v>7.8E-2</v>
          </cell>
          <cell r="S290">
            <v>7.2999999999999995E-2</v>
          </cell>
          <cell r="T290">
            <v>6.5000000000000002E-2</v>
          </cell>
          <cell r="U290">
            <v>6.3E-2</v>
          </cell>
        </row>
        <row r="291">
          <cell r="A291">
            <v>360050110</v>
          </cell>
          <cell r="B291">
            <v>44201</v>
          </cell>
          <cell r="C291">
            <v>1</v>
          </cell>
          <cell r="D291">
            <v>0</v>
          </cell>
          <cell r="E291" t="str">
            <v>W</v>
          </cell>
          <cell r="F291">
            <v>2016</v>
          </cell>
          <cell r="G291">
            <v>7</v>
          </cell>
          <cell r="H291">
            <v>2</v>
          </cell>
          <cell r="I291">
            <v>43</v>
          </cell>
          <cell r="J291">
            <v>35620</v>
          </cell>
          <cell r="K291">
            <v>5601</v>
          </cell>
          <cell r="L291">
            <v>51000</v>
          </cell>
          <cell r="M291" t="str">
            <v>IS 52    681 KELLY ST</v>
          </cell>
          <cell r="N291">
            <v>40.816000000000003</v>
          </cell>
          <cell r="O291">
            <v>-73.902000000000001</v>
          </cell>
          <cell r="P291">
            <v>8634</v>
          </cell>
          <cell r="Q291">
            <v>97</v>
          </cell>
          <cell r="R291">
            <v>8.2000000000000003E-2</v>
          </cell>
          <cell r="S291">
            <v>7.2999999999999995E-2</v>
          </cell>
          <cell r="T291">
            <v>7.0999999999999994E-2</v>
          </cell>
          <cell r="U291">
            <v>6.9000000000000006E-2</v>
          </cell>
        </row>
        <row r="292">
          <cell r="A292">
            <v>360050110</v>
          </cell>
          <cell r="B292">
            <v>44201</v>
          </cell>
          <cell r="C292">
            <v>1</v>
          </cell>
          <cell r="D292">
            <v>0</v>
          </cell>
          <cell r="E292" t="str">
            <v>W</v>
          </cell>
          <cell r="F292">
            <v>2017</v>
          </cell>
          <cell r="G292">
            <v>7</v>
          </cell>
          <cell r="H292">
            <v>2</v>
          </cell>
          <cell r="I292">
            <v>43</v>
          </cell>
          <cell r="J292">
            <v>35620</v>
          </cell>
          <cell r="K292">
            <v>5601</v>
          </cell>
          <cell r="L292">
            <v>51000</v>
          </cell>
          <cell r="M292" t="str">
            <v>IS 52    681 KELLY ST</v>
          </cell>
          <cell r="N292">
            <v>40.816000000000003</v>
          </cell>
          <cell r="O292">
            <v>-73.902000000000001</v>
          </cell>
          <cell r="P292">
            <v>8516</v>
          </cell>
          <cell r="Q292">
            <v>98</v>
          </cell>
          <cell r="R292">
            <v>8.1000000000000003E-2</v>
          </cell>
          <cell r="S292">
            <v>7.8E-2</v>
          </cell>
          <cell r="T292">
            <v>7.0000000000000007E-2</v>
          </cell>
          <cell r="U292">
            <v>6.9000000000000006E-2</v>
          </cell>
        </row>
        <row r="293">
          <cell r="A293">
            <v>360050110</v>
          </cell>
          <cell r="B293">
            <v>44201</v>
          </cell>
          <cell r="C293">
            <v>1</v>
          </cell>
          <cell r="D293">
            <v>0</v>
          </cell>
          <cell r="E293" t="str">
            <v>W</v>
          </cell>
          <cell r="F293">
            <v>2018</v>
          </cell>
          <cell r="G293">
            <v>7</v>
          </cell>
          <cell r="H293">
            <v>2</v>
          </cell>
          <cell r="I293">
            <v>43</v>
          </cell>
          <cell r="J293">
            <v>35620</v>
          </cell>
          <cell r="K293">
            <v>5601</v>
          </cell>
          <cell r="L293">
            <v>51000</v>
          </cell>
          <cell r="M293" t="str">
            <v>IS 52    681 KELLY ST</v>
          </cell>
          <cell r="N293">
            <v>40.816000000000003</v>
          </cell>
          <cell r="O293">
            <v>-73.902000000000001</v>
          </cell>
          <cell r="P293">
            <v>8591</v>
          </cell>
          <cell r="Q293">
            <v>98</v>
          </cell>
          <cell r="R293">
            <v>8.1000000000000003E-2</v>
          </cell>
          <cell r="S293">
            <v>7.8E-2</v>
          </cell>
          <cell r="T293">
            <v>7.3999999999999996E-2</v>
          </cell>
          <cell r="U293">
            <v>7.0999999999999994E-2</v>
          </cell>
        </row>
        <row r="294">
          <cell r="A294">
            <v>360050133</v>
          </cell>
          <cell r="B294">
            <v>44201</v>
          </cell>
          <cell r="C294">
            <v>1</v>
          </cell>
          <cell r="D294">
            <v>0</v>
          </cell>
          <cell r="E294" t="str">
            <v>W</v>
          </cell>
          <cell r="F294">
            <v>2010</v>
          </cell>
          <cell r="G294">
            <v>7</v>
          </cell>
          <cell r="H294">
            <v>2</v>
          </cell>
          <cell r="I294">
            <v>43</v>
          </cell>
          <cell r="J294">
            <v>35620</v>
          </cell>
          <cell r="K294">
            <v>5601</v>
          </cell>
          <cell r="L294">
            <v>51000</v>
          </cell>
          <cell r="M294" t="str">
            <v>200TH STREET AND SOUTHERN BOULDVARD Pfiz</v>
          </cell>
          <cell r="N294">
            <v>40.867899999999999</v>
          </cell>
          <cell r="O294">
            <v>-73.87809</v>
          </cell>
          <cell r="P294">
            <v>8693</v>
          </cell>
          <cell r="Q294">
            <v>99</v>
          </cell>
          <cell r="R294">
            <v>8.1000000000000003E-2</v>
          </cell>
          <cell r="S294">
            <v>7.4999999999999997E-2</v>
          </cell>
          <cell r="T294">
            <v>7.4999999999999997E-2</v>
          </cell>
          <cell r="U294">
            <v>7.2999999999999995E-2</v>
          </cell>
        </row>
        <row r="295">
          <cell r="A295">
            <v>360050133</v>
          </cell>
          <cell r="B295">
            <v>44201</v>
          </cell>
          <cell r="C295">
            <v>1</v>
          </cell>
          <cell r="D295">
            <v>0</v>
          </cell>
          <cell r="E295" t="str">
            <v>W</v>
          </cell>
          <cell r="F295">
            <v>2011</v>
          </cell>
          <cell r="G295">
            <v>7</v>
          </cell>
          <cell r="H295">
            <v>2</v>
          </cell>
          <cell r="I295">
            <v>43</v>
          </cell>
          <cell r="J295">
            <v>35620</v>
          </cell>
          <cell r="K295">
            <v>5601</v>
          </cell>
          <cell r="L295">
            <v>51000</v>
          </cell>
          <cell r="M295" t="str">
            <v>200TH STREET AND SOUTHERN BOULDVARD Pfiz</v>
          </cell>
          <cell r="N295">
            <v>40.867899999999999</v>
          </cell>
          <cell r="O295">
            <v>-73.87809</v>
          </cell>
          <cell r="P295">
            <v>8746</v>
          </cell>
          <cell r="Q295">
            <v>100</v>
          </cell>
          <cell r="R295">
            <v>0.09</v>
          </cell>
          <cell r="S295">
            <v>7.9000000000000001E-2</v>
          </cell>
          <cell r="T295">
            <v>7.9000000000000001E-2</v>
          </cell>
          <cell r="U295">
            <v>7.9000000000000001E-2</v>
          </cell>
        </row>
        <row r="296">
          <cell r="A296">
            <v>360050133</v>
          </cell>
          <cell r="B296">
            <v>44201</v>
          </cell>
          <cell r="C296">
            <v>1</v>
          </cell>
          <cell r="D296">
            <v>0</v>
          </cell>
          <cell r="E296" t="str">
            <v>W</v>
          </cell>
          <cell r="F296">
            <v>2012</v>
          </cell>
          <cell r="G296">
            <v>7</v>
          </cell>
          <cell r="H296">
            <v>2</v>
          </cell>
          <cell r="I296">
            <v>43</v>
          </cell>
          <cell r="J296">
            <v>35620</v>
          </cell>
          <cell r="K296">
            <v>5601</v>
          </cell>
          <cell r="L296">
            <v>51000</v>
          </cell>
          <cell r="M296" t="str">
            <v>200TH STREET AND SOUTHERN BOULDVARD Pfiz</v>
          </cell>
          <cell r="N296">
            <v>40.867899999999999</v>
          </cell>
          <cell r="O296">
            <v>-73.87809</v>
          </cell>
          <cell r="P296">
            <v>8779</v>
          </cell>
          <cell r="Q296">
            <v>100</v>
          </cell>
          <cell r="R296">
            <v>0.08</v>
          </cell>
          <cell r="S296">
            <v>7.8E-2</v>
          </cell>
          <cell r="T296">
            <v>7.6999999999999999E-2</v>
          </cell>
          <cell r="U296">
            <v>7.5999999999999998E-2</v>
          </cell>
        </row>
        <row r="297">
          <cell r="A297">
            <v>360050133</v>
          </cell>
          <cell r="B297">
            <v>44201</v>
          </cell>
          <cell r="C297">
            <v>1</v>
          </cell>
          <cell r="D297">
            <v>0</v>
          </cell>
          <cell r="E297" t="str">
            <v>W</v>
          </cell>
          <cell r="F297">
            <v>2013</v>
          </cell>
          <cell r="G297">
            <v>7</v>
          </cell>
          <cell r="H297">
            <v>2</v>
          </cell>
          <cell r="I297">
            <v>43</v>
          </cell>
          <cell r="J297">
            <v>35620</v>
          </cell>
          <cell r="K297">
            <v>5601</v>
          </cell>
          <cell r="L297">
            <v>51000</v>
          </cell>
          <cell r="M297" t="str">
            <v>200TH STREET AND SOUTHERN BOULDVARD Pfiz</v>
          </cell>
          <cell r="N297">
            <v>40.867899999999999</v>
          </cell>
          <cell r="O297">
            <v>-73.87809</v>
          </cell>
          <cell r="P297">
            <v>8697</v>
          </cell>
          <cell r="Q297">
            <v>100</v>
          </cell>
          <cell r="R297">
            <v>7.5999999999999998E-2</v>
          </cell>
          <cell r="S297">
            <v>7.1999999999999995E-2</v>
          </cell>
          <cell r="T297">
            <v>7.0000000000000007E-2</v>
          </cell>
          <cell r="U297">
            <v>6.8000000000000005E-2</v>
          </cell>
        </row>
        <row r="298">
          <cell r="A298">
            <v>360050133</v>
          </cell>
          <cell r="B298">
            <v>44201</v>
          </cell>
          <cell r="C298">
            <v>1</v>
          </cell>
          <cell r="D298">
            <v>0</v>
          </cell>
          <cell r="E298" t="str">
            <v>W</v>
          </cell>
          <cell r="F298">
            <v>2014</v>
          </cell>
          <cell r="G298">
            <v>7</v>
          </cell>
          <cell r="H298">
            <v>2</v>
          </cell>
          <cell r="I298">
            <v>43</v>
          </cell>
          <cell r="J298">
            <v>35620</v>
          </cell>
          <cell r="K298">
            <v>5601</v>
          </cell>
          <cell r="L298">
            <v>51000</v>
          </cell>
          <cell r="M298" t="str">
            <v>200TH STREET AND SOUTHERN BOULDVARD Pfiz</v>
          </cell>
          <cell r="N298">
            <v>40.867899999999999</v>
          </cell>
          <cell r="O298">
            <v>-73.87809</v>
          </cell>
          <cell r="P298">
            <v>8677</v>
          </cell>
          <cell r="Q298">
            <v>100</v>
          </cell>
          <cell r="R298">
            <v>0.08</v>
          </cell>
          <cell r="S298">
            <v>7.6999999999999999E-2</v>
          </cell>
          <cell r="T298">
            <v>7.1999999999999995E-2</v>
          </cell>
          <cell r="U298">
            <v>7.0000000000000007E-2</v>
          </cell>
        </row>
        <row r="299">
          <cell r="A299">
            <v>360050133</v>
          </cell>
          <cell r="B299">
            <v>44201</v>
          </cell>
          <cell r="C299">
            <v>1</v>
          </cell>
          <cell r="D299">
            <v>0</v>
          </cell>
          <cell r="E299" t="str">
            <v>W</v>
          </cell>
          <cell r="F299">
            <v>2015</v>
          </cell>
          <cell r="G299">
            <v>7</v>
          </cell>
          <cell r="H299">
            <v>2</v>
          </cell>
          <cell r="I299">
            <v>43</v>
          </cell>
          <cell r="J299">
            <v>35620</v>
          </cell>
          <cell r="K299">
            <v>5601</v>
          </cell>
          <cell r="L299">
            <v>51000</v>
          </cell>
          <cell r="M299" t="str">
            <v>200TH STREET AND SOUTHERN BOULDVARD Pfiz</v>
          </cell>
          <cell r="N299">
            <v>40.867899999999999</v>
          </cell>
          <cell r="O299">
            <v>-73.87809</v>
          </cell>
          <cell r="P299">
            <v>8682</v>
          </cell>
          <cell r="Q299">
            <v>100</v>
          </cell>
          <cell r="R299">
            <v>8.1000000000000003E-2</v>
          </cell>
          <cell r="S299">
            <v>7.4999999999999997E-2</v>
          </cell>
          <cell r="T299">
            <v>7.3999999999999996E-2</v>
          </cell>
          <cell r="U299">
            <v>7.1999999999999995E-2</v>
          </cell>
        </row>
        <row r="300">
          <cell r="A300">
            <v>360050133</v>
          </cell>
          <cell r="B300">
            <v>44201</v>
          </cell>
          <cell r="C300">
            <v>1</v>
          </cell>
          <cell r="D300">
            <v>0</v>
          </cell>
          <cell r="E300" t="str">
            <v>W</v>
          </cell>
          <cell r="F300">
            <v>2016</v>
          </cell>
          <cell r="G300">
            <v>7</v>
          </cell>
          <cell r="H300">
            <v>2</v>
          </cell>
          <cell r="I300">
            <v>43</v>
          </cell>
          <cell r="J300">
            <v>35620</v>
          </cell>
          <cell r="K300">
            <v>5601</v>
          </cell>
          <cell r="L300">
            <v>51000</v>
          </cell>
          <cell r="M300" t="str">
            <v>200TH STREET AND SOUTHERN BOULDVARD Pfiz</v>
          </cell>
          <cell r="N300">
            <v>40.867899999999999</v>
          </cell>
          <cell r="O300">
            <v>-73.87809</v>
          </cell>
          <cell r="P300">
            <v>8712</v>
          </cell>
          <cell r="Q300">
            <v>100</v>
          </cell>
          <cell r="R300">
            <v>7.9000000000000001E-2</v>
          </cell>
          <cell r="S300">
            <v>7.1999999999999995E-2</v>
          </cell>
          <cell r="T300">
            <v>7.0999999999999994E-2</v>
          </cell>
          <cell r="U300">
            <v>7.0000000000000007E-2</v>
          </cell>
        </row>
        <row r="301">
          <cell r="A301">
            <v>360050133</v>
          </cell>
          <cell r="B301">
            <v>44201</v>
          </cell>
          <cell r="C301">
            <v>1</v>
          </cell>
          <cell r="D301">
            <v>0</v>
          </cell>
          <cell r="E301" t="str">
            <v>W</v>
          </cell>
          <cell r="F301">
            <v>2017</v>
          </cell>
          <cell r="G301">
            <v>7</v>
          </cell>
          <cell r="H301">
            <v>2</v>
          </cell>
          <cell r="I301">
            <v>43</v>
          </cell>
          <cell r="J301">
            <v>35620</v>
          </cell>
          <cell r="K301">
            <v>5601</v>
          </cell>
          <cell r="L301">
            <v>51000</v>
          </cell>
          <cell r="M301" t="str">
            <v>200TH STREET AND SOUTHERN BOULDVARD Pfiz</v>
          </cell>
          <cell r="N301">
            <v>40.867899999999999</v>
          </cell>
          <cell r="O301">
            <v>-73.87809</v>
          </cell>
          <cell r="P301">
            <v>8666</v>
          </cell>
          <cell r="Q301">
            <v>99</v>
          </cell>
          <cell r="R301">
            <v>7.9000000000000001E-2</v>
          </cell>
          <cell r="S301">
            <v>7.6999999999999999E-2</v>
          </cell>
          <cell r="T301">
            <v>7.0000000000000007E-2</v>
          </cell>
          <cell r="U301">
            <v>6.9000000000000006E-2</v>
          </cell>
        </row>
        <row r="302">
          <cell r="A302">
            <v>360050133</v>
          </cell>
          <cell r="B302">
            <v>44201</v>
          </cell>
          <cell r="C302">
            <v>1</v>
          </cell>
          <cell r="D302">
            <v>0</v>
          </cell>
          <cell r="E302" t="str">
            <v>W</v>
          </cell>
          <cell r="F302">
            <v>2018</v>
          </cell>
          <cell r="G302">
            <v>7</v>
          </cell>
          <cell r="H302">
            <v>2</v>
          </cell>
          <cell r="I302">
            <v>43</v>
          </cell>
          <cell r="J302">
            <v>35620</v>
          </cell>
          <cell r="K302">
            <v>5601</v>
          </cell>
          <cell r="L302">
            <v>51000</v>
          </cell>
          <cell r="M302" t="str">
            <v>200TH STREET AND SOUTHERN BOULDVARD Pfiz</v>
          </cell>
          <cell r="N302">
            <v>40.867899999999999</v>
          </cell>
          <cell r="O302">
            <v>-73.87809</v>
          </cell>
          <cell r="P302">
            <v>8685</v>
          </cell>
          <cell r="Q302">
            <v>98</v>
          </cell>
          <cell r="R302">
            <v>8.5000000000000006E-2</v>
          </cell>
          <cell r="S302">
            <v>8.1000000000000003E-2</v>
          </cell>
          <cell r="T302">
            <v>7.9000000000000001E-2</v>
          </cell>
          <cell r="U302">
            <v>7.6999999999999999E-2</v>
          </cell>
        </row>
        <row r="303">
          <cell r="A303">
            <v>360610135</v>
          </cell>
          <cell r="B303">
            <v>44201</v>
          </cell>
          <cell r="C303">
            <v>1</v>
          </cell>
          <cell r="D303">
            <v>0</v>
          </cell>
          <cell r="E303" t="str">
            <v>W</v>
          </cell>
          <cell r="F303">
            <v>2010</v>
          </cell>
          <cell r="G303">
            <v>7</v>
          </cell>
          <cell r="H303">
            <v>2</v>
          </cell>
          <cell r="I303">
            <v>43</v>
          </cell>
          <cell r="J303">
            <v>35620</v>
          </cell>
          <cell r="K303">
            <v>5601</v>
          </cell>
          <cell r="L303">
            <v>51000</v>
          </cell>
          <cell r="M303" t="str">
            <v>160 CONVENT AVENUE</v>
          </cell>
          <cell r="N303">
            <v>40.819760000000002</v>
          </cell>
          <cell r="O303">
            <v>-73.948250000000002</v>
          </cell>
          <cell r="P303">
            <v>8170</v>
          </cell>
          <cell r="Q303">
            <v>97</v>
          </cell>
          <cell r="R303">
            <v>7.5999999999999998E-2</v>
          </cell>
          <cell r="S303">
            <v>7.4999999999999997E-2</v>
          </cell>
          <cell r="T303">
            <v>7.4999999999999997E-2</v>
          </cell>
          <cell r="U303">
            <v>7.3999999999999996E-2</v>
          </cell>
        </row>
        <row r="304">
          <cell r="A304">
            <v>360610135</v>
          </cell>
          <cell r="B304">
            <v>44201</v>
          </cell>
          <cell r="C304">
            <v>1</v>
          </cell>
          <cell r="D304">
            <v>0</v>
          </cell>
          <cell r="E304" t="str">
            <v>W</v>
          </cell>
          <cell r="F304">
            <v>2011</v>
          </cell>
          <cell r="G304">
            <v>7</v>
          </cell>
          <cell r="H304">
            <v>2</v>
          </cell>
          <cell r="I304">
            <v>43</v>
          </cell>
          <cell r="J304">
            <v>35620</v>
          </cell>
          <cell r="K304">
            <v>5601</v>
          </cell>
          <cell r="L304">
            <v>51000</v>
          </cell>
          <cell r="M304" t="str">
            <v>160 CONVENT AVENUE</v>
          </cell>
          <cell r="N304">
            <v>40.819760000000002</v>
          </cell>
          <cell r="O304">
            <v>-73.948250000000002</v>
          </cell>
          <cell r="P304">
            <v>8245</v>
          </cell>
          <cell r="Q304">
            <v>90</v>
          </cell>
          <cell r="R304">
            <v>8.8999999999999996E-2</v>
          </cell>
          <cell r="S304">
            <v>8.3000000000000004E-2</v>
          </cell>
          <cell r="T304">
            <v>8.1000000000000003E-2</v>
          </cell>
          <cell r="U304">
            <v>0.08</v>
          </cell>
        </row>
        <row r="305">
          <cell r="A305">
            <v>360610135</v>
          </cell>
          <cell r="B305">
            <v>44201</v>
          </cell>
          <cell r="C305">
            <v>1</v>
          </cell>
          <cell r="D305">
            <v>0</v>
          </cell>
          <cell r="E305" t="str">
            <v>W</v>
          </cell>
          <cell r="F305">
            <v>2012</v>
          </cell>
          <cell r="G305">
            <v>7</v>
          </cell>
          <cell r="H305">
            <v>2</v>
          </cell>
          <cell r="I305">
            <v>43</v>
          </cell>
          <cell r="J305">
            <v>35620</v>
          </cell>
          <cell r="K305">
            <v>5601</v>
          </cell>
          <cell r="L305">
            <v>51000</v>
          </cell>
          <cell r="M305" t="str">
            <v>160 CONVENT AVENUE</v>
          </cell>
          <cell r="N305">
            <v>40.819760000000002</v>
          </cell>
          <cell r="O305">
            <v>-73.948250000000002</v>
          </cell>
          <cell r="P305">
            <v>8337</v>
          </cell>
          <cell r="Q305">
            <v>95</v>
          </cell>
          <cell r="R305">
            <v>7.6999999999999999E-2</v>
          </cell>
          <cell r="S305">
            <v>7.5999999999999998E-2</v>
          </cell>
          <cell r="T305">
            <v>7.4999999999999997E-2</v>
          </cell>
          <cell r="U305">
            <v>7.3999999999999996E-2</v>
          </cell>
        </row>
        <row r="306">
          <cell r="A306">
            <v>360610135</v>
          </cell>
          <cell r="B306">
            <v>44201</v>
          </cell>
          <cell r="C306">
            <v>1</v>
          </cell>
          <cell r="D306">
            <v>0</v>
          </cell>
          <cell r="E306" t="str">
            <v>W</v>
          </cell>
          <cell r="F306">
            <v>2013</v>
          </cell>
          <cell r="G306">
            <v>7</v>
          </cell>
          <cell r="H306">
            <v>2</v>
          </cell>
          <cell r="I306">
            <v>43</v>
          </cell>
          <cell r="J306">
            <v>35620</v>
          </cell>
          <cell r="K306">
            <v>5601</v>
          </cell>
          <cell r="L306">
            <v>51000</v>
          </cell>
          <cell r="M306" t="str">
            <v>160 CONVENT AVENUE</v>
          </cell>
          <cell r="N306">
            <v>40.819760000000002</v>
          </cell>
          <cell r="O306">
            <v>-73.948250000000002</v>
          </cell>
          <cell r="P306">
            <v>8579</v>
          </cell>
          <cell r="Q306">
            <v>97</v>
          </cell>
          <cell r="R306">
            <v>7.2999999999999995E-2</v>
          </cell>
          <cell r="S306">
            <v>6.9000000000000006E-2</v>
          </cell>
          <cell r="T306">
            <v>6.3E-2</v>
          </cell>
          <cell r="U306">
            <v>6.2E-2</v>
          </cell>
        </row>
        <row r="307">
          <cell r="A307">
            <v>360610135</v>
          </cell>
          <cell r="B307">
            <v>44201</v>
          </cell>
          <cell r="C307">
            <v>1</v>
          </cell>
          <cell r="D307">
            <v>0</v>
          </cell>
          <cell r="E307" t="str">
            <v>W</v>
          </cell>
          <cell r="F307">
            <v>2014</v>
          </cell>
          <cell r="G307">
            <v>7</v>
          </cell>
          <cell r="H307">
            <v>2</v>
          </cell>
          <cell r="I307">
            <v>43</v>
          </cell>
          <cell r="J307">
            <v>35620</v>
          </cell>
          <cell r="K307">
            <v>5601</v>
          </cell>
          <cell r="L307">
            <v>51000</v>
          </cell>
          <cell r="M307" t="str">
            <v>160 CONVENT AVENUE</v>
          </cell>
          <cell r="N307">
            <v>40.819760000000002</v>
          </cell>
          <cell r="O307">
            <v>-73.948250000000002</v>
          </cell>
          <cell r="P307">
            <v>8095</v>
          </cell>
          <cell r="Q307">
            <v>99</v>
          </cell>
          <cell r="R307">
            <v>7.9000000000000001E-2</v>
          </cell>
          <cell r="S307">
            <v>7.3999999999999996E-2</v>
          </cell>
          <cell r="T307">
            <v>7.1999999999999995E-2</v>
          </cell>
          <cell r="U307">
            <v>6.5000000000000002E-2</v>
          </cell>
        </row>
        <row r="308">
          <cell r="A308">
            <v>360610135</v>
          </cell>
          <cell r="B308">
            <v>44201</v>
          </cell>
          <cell r="C308">
            <v>1</v>
          </cell>
          <cell r="D308">
            <v>0</v>
          </cell>
          <cell r="E308" t="str">
            <v>W</v>
          </cell>
          <cell r="F308">
            <v>2015</v>
          </cell>
          <cell r="G308">
            <v>7</v>
          </cell>
          <cell r="H308">
            <v>2</v>
          </cell>
          <cell r="I308">
            <v>43</v>
          </cell>
          <cell r="J308">
            <v>35620</v>
          </cell>
          <cell r="K308">
            <v>5601</v>
          </cell>
          <cell r="L308">
            <v>51000</v>
          </cell>
          <cell r="M308" t="str">
            <v>160 CONVENT AVENUE</v>
          </cell>
          <cell r="N308">
            <v>40.819760000000002</v>
          </cell>
          <cell r="O308">
            <v>-73.948250000000002</v>
          </cell>
          <cell r="P308">
            <v>8594</v>
          </cell>
          <cell r="Q308">
            <v>100</v>
          </cell>
          <cell r="R308">
            <v>7.6999999999999999E-2</v>
          </cell>
          <cell r="S308">
            <v>7.3999999999999996E-2</v>
          </cell>
          <cell r="T308">
            <v>7.2999999999999995E-2</v>
          </cell>
          <cell r="U308">
            <v>7.0999999999999994E-2</v>
          </cell>
        </row>
        <row r="309">
          <cell r="A309">
            <v>360610135</v>
          </cell>
          <cell r="B309">
            <v>44201</v>
          </cell>
          <cell r="C309">
            <v>1</v>
          </cell>
          <cell r="D309">
            <v>0</v>
          </cell>
          <cell r="E309" t="str">
            <v>W</v>
          </cell>
          <cell r="F309">
            <v>2016</v>
          </cell>
          <cell r="G309">
            <v>7</v>
          </cell>
          <cell r="H309">
            <v>2</v>
          </cell>
          <cell r="I309">
            <v>43</v>
          </cell>
          <cell r="J309">
            <v>35620</v>
          </cell>
          <cell r="K309">
            <v>5601</v>
          </cell>
          <cell r="L309">
            <v>51000</v>
          </cell>
          <cell r="M309" t="str">
            <v>160 CONVENT AVENUE</v>
          </cell>
          <cell r="N309">
            <v>40.819760000000002</v>
          </cell>
          <cell r="O309">
            <v>-73.948250000000002</v>
          </cell>
          <cell r="P309">
            <v>8549</v>
          </cell>
          <cell r="Q309">
            <v>99</v>
          </cell>
          <cell r="R309">
            <v>7.8E-2</v>
          </cell>
          <cell r="S309">
            <v>7.1999999999999995E-2</v>
          </cell>
          <cell r="T309">
            <v>7.0999999999999994E-2</v>
          </cell>
          <cell r="U309">
            <v>7.0999999999999994E-2</v>
          </cell>
        </row>
        <row r="310">
          <cell r="A310">
            <v>360610135</v>
          </cell>
          <cell r="B310">
            <v>44201</v>
          </cell>
          <cell r="C310">
            <v>1</v>
          </cell>
          <cell r="D310">
            <v>0</v>
          </cell>
          <cell r="E310" t="str">
            <v>W</v>
          </cell>
          <cell r="F310">
            <v>2017</v>
          </cell>
          <cell r="G310">
            <v>7</v>
          </cell>
          <cell r="H310">
            <v>2</v>
          </cell>
          <cell r="I310">
            <v>43</v>
          </cell>
          <cell r="J310">
            <v>35620</v>
          </cell>
          <cell r="K310">
            <v>5601</v>
          </cell>
          <cell r="L310">
            <v>51000</v>
          </cell>
          <cell r="M310" t="str">
            <v>160 CONVENT AVENUE</v>
          </cell>
          <cell r="N310">
            <v>40.819760000000002</v>
          </cell>
          <cell r="O310">
            <v>-73.948250000000002</v>
          </cell>
          <cell r="P310">
            <v>8427</v>
          </cell>
          <cell r="Q310">
            <v>96</v>
          </cell>
          <cell r="R310">
            <v>7.6999999999999999E-2</v>
          </cell>
          <cell r="S310">
            <v>7.2999999999999995E-2</v>
          </cell>
          <cell r="T310">
            <v>7.0000000000000007E-2</v>
          </cell>
          <cell r="U310">
            <v>7.0000000000000007E-2</v>
          </cell>
        </row>
        <row r="311">
          <cell r="A311">
            <v>360610135</v>
          </cell>
          <cell r="B311">
            <v>44201</v>
          </cell>
          <cell r="C311">
            <v>1</v>
          </cell>
          <cell r="D311">
            <v>0</v>
          </cell>
          <cell r="E311" t="str">
            <v>W</v>
          </cell>
          <cell r="F311">
            <v>2018</v>
          </cell>
          <cell r="G311">
            <v>7</v>
          </cell>
          <cell r="H311">
            <v>2</v>
          </cell>
          <cell r="I311">
            <v>43</v>
          </cell>
          <cell r="J311">
            <v>35620</v>
          </cell>
          <cell r="K311">
            <v>5601</v>
          </cell>
          <cell r="L311">
            <v>51000</v>
          </cell>
          <cell r="M311" t="str">
            <v>160 CONVENT AVENUE</v>
          </cell>
          <cell r="N311">
            <v>40.819760000000002</v>
          </cell>
          <cell r="O311">
            <v>-73.948250000000002</v>
          </cell>
          <cell r="P311">
            <v>8328</v>
          </cell>
          <cell r="Q311">
            <v>92</v>
          </cell>
          <cell r="R311">
            <v>8.5999999999999993E-2</v>
          </cell>
          <cell r="S311">
            <v>8.2000000000000003E-2</v>
          </cell>
          <cell r="T311">
            <v>7.8E-2</v>
          </cell>
          <cell r="U311">
            <v>7.6999999999999999E-2</v>
          </cell>
        </row>
        <row r="312">
          <cell r="A312">
            <v>360810124</v>
          </cell>
          <cell r="B312">
            <v>44201</v>
          </cell>
          <cell r="C312">
            <v>1</v>
          </cell>
          <cell r="D312">
            <v>0</v>
          </cell>
          <cell r="E312" t="str">
            <v>W</v>
          </cell>
          <cell r="F312">
            <v>2010</v>
          </cell>
          <cell r="G312">
            <v>7</v>
          </cell>
          <cell r="H312">
            <v>2</v>
          </cell>
          <cell r="I312">
            <v>43</v>
          </cell>
          <cell r="J312">
            <v>35620</v>
          </cell>
          <cell r="K312">
            <v>5601</v>
          </cell>
          <cell r="L312">
            <v>51000</v>
          </cell>
          <cell r="M312" t="str">
            <v>Queens College   65-30 Kissena Blvd  Par</v>
          </cell>
          <cell r="N312">
            <v>40.736139999999999</v>
          </cell>
          <cell r="O312">
            <v>-73.821529999999996</v>
          </cell>
          <cell r="P312">
            <v>8253</v>
          </cell>
          <cell r="Q312">
            <v>91</v>
          </cell>
          <cell r="R312">
            <v>9.2999999999999999E-2</v>
          </cell>
          <cell r="S312">
            <v>9.1999999999999998E-2</v>
          </cell>
          <cell r="T312">
            <v>8.5999999999999993E-2</v>
          </cell>
          <cell r="U312">
            <v>7.5999999999999998E-2</v>
          </cell>
        </row>
        <row r="313">
          <cell r="A313">
            <v>360810124</v>
          </cell>
          <cell r="B313">
            <v>44201</v>
          </cell>
          <cell r="C313">
            <v>1</v>
          </cell>
          <cell r="D313">
            <v>0</v>
          </cell>
          <cell r="E313" t="str">
            <v>W</v>
          </cell>
          <cell r="F313">
            <v>2011</v>
          </cell>
          <cell r="G313">
            <v>7</v>
          </cell>
          <cell r="H313">
            <v>2</v>
          </cell>
          <cell r="I313">
            <v>43</v>
          </cell>
          <cell r="J313">
            <v>35620</v>
          </cell>
          <cell r="K313">
            <v>5601</v>
          </cell>
          <cell r="L313">
            <v>51000</v>
          </cell>
          <cell r="M313" t="str">
            <v>Queens College   65-30 Kissena Blvd  Par</v>
          </cell>
          <cell r="N313">
            <v>40.736139999999999</v>
          </cell>
          <cell r="O313">
            <v>-73.821529999999996</v>
          </cell>
          <cell r="P313">
            <v>8471</v>
          </cell>
          <cell r="Q313">
            <v>93</v>
          </cell>
          <cell r="R313">
            <v>9.6000000000000002E-2</v>
          </cell>
          <cell r="S313">
            <v>9.4E-2</v>
          </cell>
          <cell r="T313">
            <v>8.8999999999999996E-2</v>
          </cell>
          <cell r="U313">
            <v>8.4000000000000005E-2</v>
          </cell>
        </row>
        <row r="314">
          <cell r="A314">
            <v>360810124</v>
          </cell>
          <cell r="B314">
            <v>44201</v>
          </cell>
          <cell r="C314">
            <v>1</v>
          </cell>
          <cell r="D314">
            <v>0</v>
          </cell>
          <cell r="E314" t="str">
            <v>W</v>
          </cell>
          <cell r="F314">
            <v>2012</v>
          </cell>
          <cell r="G314">
            <v>7</v>
          </cell>
          <cell r="H314">
            <v>2</v>
          </cell>
          <cell r="I314">
            <v>43</v>
          </cell>
          <cell r="J314">
            <v>35620</v>
          </cell>
          <cell r="K314">
            <v>5601</v>
          </cell>
          <cell r="L314">
            <v>51000</v>
          </cell>
          <cell r="M314" t="str">
            <v>Queens College   65-30 Kissena Blvd  Par</v>
          </cell>
          <cell r="N314">
            <v>40.736139999999999</v>
          </cell>
          <cell r="O314">
            <v>-73.821529999999996</v>
          </cell>
          <cell r="P314">
            <v>8465</v>
          </cell>
          <cell r="Q314">
            <v>96</v>
          </cell>
          <cell r="R314">
            <v>8.3000000000000004E-2</v>
          </cell>
          <cell r="S314">
            <v>8.2000000000000003E-2</v>
          </cell>
          <cell r="T314">
            <v>8.2000000000000003E-2</v>
          </cell>
          <cell r="U314">
            <v>8.2000000000000003E-2</v>
          </cell>
        </row>
        <row r="315">
          <cell r="A315">
            <v>360810124</v>
          </cell>
          <cell r="B315">
            <v>44201</v>
          </cell>
          <cell r="C315">
            <v>1</v>
          </cell>
          <cell r="D315">
            <v>0</v>
          </cell>
          <cell r="E315" t="str">
            <v>W</v>
          </cell>
          <cell r="F315">
            <v>2013</v>
          </cell>
          <cell r="G315">
            <v>7</v>
          </cell>
          <cell r="H315">
            <v>2</v>
          </cell>
          <cell r="I315">
            <v>43</v>
          </cell>
          <cell r="J315">
            <v>35620</v>
          </cell>
          <cell r="K315">
            <v>5601</v>
          </cell>
          <cell r="L315">
            <v>51000</v>
          </cell>
          <cell r="M315" t="str">
            <v>Queens College   65-30 Kissena Blvd  Par</v>
          </cell>
          <cell r="N315">
            <v>40.736139999999999</v>
          </cell>
          <cell r="O315">
            <v>-73.821529999999996</v>
          </cell>
          <cell r="P315">
            <v>8389</v>
          </cell>
          <cell r="Q315">
            <v>94</v>
          </cell>
          <cell r="R315">
            <v>0.08</v>
          </cell>
          <cell r="S315">
            <v>7.9000000000000001E-2</v>
          </cell>
          <cell r="T315">
            <v>7.1999999999999995E-2</v>
          </cell>
          <cell r="U315">
            <v>7.0999999999999994E-2</v>
          </cell>
        </row>
        <row r="316">
          <cell r="A316">
            <v>360810124</v>
          </cell>
          <cell r="B316">
            <v>44201</v>
          </cell>
          <cell r="C316">
            <v>1</v>
          </cell>
          <cell r="D316">
            <v>0</v>
          </cell>
          <cell r="E316" t="str">
            <v>W</v>
          </cell>
          <cell r="F316">
            <v>2014</v>
          </cell>
          <cell r="G316">
            <v>7</v>
          </cell>
          <cell r="H316">
            <v>2</v>
          </cell>
          <cell r="I316">
            <v>43</v>
          </cell>
          <cell r="J316">
            <v>35620</v>
          </cell>
          <cell r="K316">
            <v>5601</v>
          </cell>
          <cell r="L316">
            <v>51000</v>
          </cell>
          <cell r="M316" t="str">
            <v>Queens College   65-30 Kissena Blvd  Par</v>
          </cell>
          <cell r="N316">
            <v>40.736139999999999</v>
          </cell>
          <cell r="O316">
            <v>-73.821529999999996</v>
          </cell>
          <cell r="P316">
            <v>8332</v>
          </cell>
          <cell r="Q316">
            <v>92</v>
          </cell>
          <cell r="R316">
            <v>7.6999999999999999E-2</v>
          </cell>
          <cell r="S316">
            <v>6.5000000000000002E-2</v>
          </cell>
          <cell r="T316">
            <v>6.4000000000000001E-2</v>
          </cell>
          <cell r="U316">
            <v>6.3E-2</v>
          </cell>
        </row>
        <row r="317">
          <cell r="A317">
            <v>360810124</v>
          </cell>
          <cell r="B317">
            <v>44201</v>
          </cell>
          <cell r="C317">
            <v>1</v>
          </cell>
          <cell r="D317">
            <v>0</v>
          </cell>
          <cell r="E317" t="str">
            <v>W</v>
          </cell>
          <cell r="F317">
            <v>2015</v>
          </cell>
          <cell r="G317">
            <v>7</v>
          </cell>
          <cell r="H317">
            <v>2</v>
          </cell>
          <cell r="I317">
            <v>43</v>
          </cell>
          <cell r="J317">
            <v>35620</v>
          </cell>
          <cell r="K317">
            <v>5601</v>
          </cell>
          <cell r="L317">
            <v>51000</v>
          </cell>
          <cell r="M317" t="str">
            <v>Queens College   65-30 Kissena Blvd  Par</v>
          </cell>
          <cell r="N317">
            <v>40.736139999999999</v>
          </cell>
          <cell r="O317">
            <v>-73.821529999999996</v>
          </cell>
          <cell r="P317">
            <v>8584</v>
          </cell>
          <cell r="Q317">
            <v>98</v>
          </cell>
          <cell r="R317">
            <v>8.1000000000000003E-2</v>
          </cell>
          <cell r="S317">
            <v>7.9000000000000001E-2</v>
          </cell>
          <cell r="T317">
            <v>7.5999999999999998E-2</v>
          </cell>
          <cell r="U317">
            <v>7.2999999999999995E-2</v>
          </cell>
        </row>
        <row r="318">
          <cell r="A318">
            <v>360810124</v>
          </cell>
          <cell r="B318">
            <v>44201</v>
          </cell>
          <cell r="C318">
            <v>1</v>
          </cell>
          <cell r="D318">
            <v>0</v>
          </cell>
          <cell r="E318" t="str">
            <v>W</v>
          </cell>
          <cell r="F318">
            <v>2016</v>
          </cell>
          <cell r="G318">
            <v>7</v>
          </cell>
          <cell r="H318">
            <v>2</v>
          </cell>
          <cell r="I318">
            <v>43</v>
          </cell>
          <cell r="J318">
            <v>35620</v>
          </cell>
          <cell r="K318">
            <v>5601</v>
          </cell>
          <cell r="L318">
            <v>51000</v>
          </cell>
          <cell r="M318" t="str">
            <v>Queens College   65-30 Kissena Blvd  Par</v>
          </cell>
          <cell r="N318">
            <v>40.736139999999999</v>
          </cell>
          <cell r="O318">
            <v>-73.821529999999996</v>
          </cell>
          <cell r="P318">
            <v>8603</v>
          </cell>
          <cell r="Q318">
            <v>98</v>
          </cell>
          <cell r="R318">
            <v>8.3000000000000004E-2</v>
          </cell>
          <cell r="S318">
            <v>8.2000000000000003E-2</v>
          </cell>
          <cell r="T318">
            <v>7.4999999999999997E-2</v>
          </cell>
          <cell r="U318">
            <v>7.0999999999999994E-2</v>
          </cell>
        </row>
        <row r="319">
          <cell r="A319">
            <v>360810124</v>
          </cell>
          <cell r="B319">
            <v>44201</v>
          </cell>
          <cell r="C319">
            <v>1</v>
          </cell>
          <cell r="D319">
            <v>0</v>
          </cell>
          <cell r="E319" t="str">
            <v>W</v>
          </cell>
          <cell r="F319">
            <v>2017</v>
          </cell>
          <cell r="G319">
            <v>7</v>
          </cell>
          <cell r="H319">
            <v>2</v>
          </cell>
          <cell r="I319">
            <v>43</v>
          </cell>
          <cell r="J319">
            <v>35620</v>
          </cell>
          <cell r="K319">
            <v>5601</v>
          </cell>
          <cell r="L319">
            <v>51000</v>
          </cell>
          <cell r="M319" t="str">
            <v>Queens College   65-30 Kissena Blvd  Par</v>
          </cell>
          <cell r="N319">
            <v>40.736139999999999</v>
          </cell>
          <cell r="O319">
            <v>-73.821529999999996</v>
          </cell>
          <cell r="P319">
            <v>8317</v>
          </cell>
          <cell r="Q319">
            <v>94</v>
          </cell>
          <cell r="R319">
            <v>8.5999999999999993E-2</v>
          </cell>
          <cell r="S319">
            <v>0.08</v>
          </cell>
          <cell r="T319">
            <v>7.9000000000000001E-2</v>
          </cell>
          <cell r="U319">
            <v>7.9000000000000001E-2</v>
          </cell>
        </row>
        <row r="320">
          <cell r="A320">
            <v>360810124</v>
          </cell>
          <cell r="B320">
            <v>44201</v>
          </cell>
          <cell r="C320">
            <v>1</v>
          </cell>
          <cell r="D320">
            <v>0</v>
          </cell>
          <cell r="E320" t="str">
            <v>W</v>
          </cell>
          <cell r="F320">
            <v>2018</v>
          </cell>
          <cell r="G320">
            <v>7</v>
          </cell>
          <cell r="H320">
            <v>2</v>
          </cell>
          <cell r="I320">
            <v>43</v>
          </cell>
          <cell r="J320">
            <v>35620</v>
          </cell>
          <cell r="K320">
            <v>5601</v>
          </cell>
          <cell r="L320">
            <v>51000</v>
          </cell>
          <cell r="M320" t="str">
            <v>Queens College   65-30 Kissena Blvd  Par</v>
          </cell>
          <cell r="N320">
            <v>40.736139999999999</v>
          </cell>
          <cell r="O320">
            <v>-73.821529999999996</v>
          </cell>
          <cell r="P320">
            <v>8631</v>
          </cell>
          <cell r="Q320">
            <v>98</v>
          </cell>
          <cell r="R320">
            <v>8.2000000000000003E-2</v>
          </cell>
          <cell r="S320">
            <v>0.08</v>
          </cell>
          <cell r="T320">
            <v>7.5999999999999998E-2</v>
          </cell>
          <cell r="U320">
            <v>7.2999999999999995E-2</v>
          </cell>
        </row>
        <row r="321">
          <cell r="A321">
            <v>360850067</v>
          </cell>
          <cell r="B321">
            <v>44201</v>
          </cell>
          <cell r="C321">
            <v>1</v>
          </cell>
          <cell r="D321">
            <v>0</v>
          </cell>
          <cell r="E321" t="str">
            <v>W</v>
          </cell>
          <cell r="F321">
            <v>2010</v>
          </cell>
          <cell r="G321">
            <v>7</v>
          </cell>
          <cell r="H321">
            <v>2</v>
          </cell>
          <cell r="I321">
            <v>43</v>
          </cell>
          <cell r="J321">
            <v>35620</v>
          </cell>
          <cell r="K321">
            <v>5601</v>
          </cell>
          <cell r="L321">
            <v>51000</v>
          </cell>
          <cell r="M321" t="str">
            <v>SUSAN WAGNER HS,   1200 MANOR RD, near B</v>
          </cell>
          <cell r="N321">
            <v>40.596640000000001</v>
          </cell>
          <cell r="O321">
            <v>-74.125249999999994</v>
          </cell>
          <cell r="P321">
            <v>8703</v>
          </cell>
          <cell r="Q321">
            <v>100</v>
          </cell>
          <cell r="R321">
            <v>0.113</v>
          </cell>
          <cell r="S321">
            <v>8.8999999999999996E-2</v>
          </cell>
          <cell r="T321">
            <v>8.7999999999999995E-2</v>
          </cell>
          <cell r="U321">
            <v>8.5000000000000006E-2</v>
          </cell>
        </row>
        <row r="322">
          <cell r="A322">
            <v>360850067</v>
          </cell>
          <cell r="B322">
            <v>44201</v>
          </cell>
          <cell r="C322">
            <v>1</v>
          </cell>
          <cell r="D322">
            <v>0</v>
          </cell>
          <cell r="E322" t="str">
            <v>W</v>
          </cell>
          <cell r="F322">
            <v>2011</v>
          </cell>
          <cell r="G322">
            <v>7</v>
          </cell>
          <cell r="H322">
            <v>2</v>
          </cell>
          <cell r="I322">
            <v>43</v>
          </cell>
          <cell r="J322">
            <v>35620</v>
          </cell>
          <cell r="K322">
            <v>5601</v>
          </cell>
          <cell r="L322">
            <v>51000</v>
          </cell>
          <cell r="M322" t="str">
            <v>SUSAN WAGNER HS,   1200 MANOR RD, near B</v>
          </cell>
          <cell r="N322">
            <v>40.596640000000001</v>
          </cell>
          <cell r="O322">
            <v>-74.125249999999994</v>
          </cell>
          <cell r="P322">
            <v>8654</v>
          </cell>
          <cell r="Q322">
            <v>98</v>
          </cell>
          <cell r="R322">
            <v>9.2999999999999999E-2</v>
          </cell>
          <cell r="S322">
            <v>0.09</v>
          </cell>
          <cell r="T322">
            <v>8.8999999999999996E-2</v>
          </cell>
          <cell r="U322">
            <v>8.6999999999999994E-2</v>
          </cell>
        </row>
        <row r="323">
          <cell r="A323">
            <v>360850067</v>
          </cell>
          <cell r="B323">
            <v>44201</v>
          </cell>
          <cell r="C323">
            <v>1</v>
          </cell>
          <cell r="D323">
            <v>0</v>
          </cell>
          <cell r="E323" t="str">
            <v>W</v>
          </cell>
          <cell r="F323">
            <v>2012</v>
          </cell>
          <cell r="G323">
            <v>7</v>
          </cell>
          <cell r="H323">
            <v>2</v>
          </cell>
          <cell r="I323">
            <v>43</v>
          </cell>
          <cell r="J323">
            <v>35620</v>
          </cell>
          <cell r="K323">
            <v>5601</v>
          </cell>
          <cell r="L323">
            <v>51000</v>
          </cell>
          <cell r="M323" t="str">
            <v>SUSAN WAGNER HS,   1200 MANOR RD, near B</v>
          </cell>
          <cell r="N323">
            <v>40.596640000000001</v>
          </cell>
          <cell r="O323">
            <v>-74.125249999999994</v>
          </cell>
          <cell r="P323">
            <v>8578</v>
          </cell>
          <cell r="Q323">
            <v>98</v>
          </cell>
          <cell r="R323">
            <v>8.4000000000000005E-2</v>
          </cell>
          <cell r="S323">
            <v>8.2000000000000003E-2</v>
          </cell>
          <cell r="T323">
            <v>0.08</v>
          </cell>
          <cell r="U323">
            <v>7.8E-2</v>
          </cell>
        </row>
        <row r="324">
          <cell r="A324">
            <v>360850067</v>
          </cell>
          <cell r="B324">
            <v>44201</v>
          </cell>
          <cell r="C324">
            <v>1</v>
          </cell>
          <cell r="D324">
            <v>0</v>
          </cell>
          <cell r="E324" t="str">
            <v>W</v>
          </cell>
          <cell r="F324">
            <v>2013</v>
          </cell>
          <cell r="G324">
            <v>7</v>
          </cell>
          <cell r="H324">
            <v>2</v>
          </cell>
          <cell r="I324">
            <v>43</v>
          </cell>
          <cell r="J324">
            <v>35620</v>
          </cell>
          <cell r="K324">
            <v>5601</v>
          </cell>
          <cell r="L324">
            <v>51000</v>
          </cell>
          <cell r="M324" t="str">
            <v>SUSAN WAGNER HS,   1200 MANOR RD, near B</v>
          </cell>
          <cell r="N324">
            <v>40.596640000000001</v>
          </cell>
          <cell r="O324">
            <v>-74.125249999999994</v>
          </cell>
          <cell r="P324">
            <v>7506</v>
          </cell>
          <cell r="Q324">
            <v>100</v>
          </cell>
          <cell r="R324">
            <v>8.5999999999999993E-2</v>
          </cell>
          <cell r="S324">
            <v>7.2999999999999995E-2</v>
          </cell>
          <cell r="T324">
            <v>7.0999999999999994E-2</v>
          </cell>
          <cell r="U324">
            <v>7.0999999999999994E-2</v>
          </cell>
        </row>
        <row r="325">
          <cell r="A325">
            <v>360850067</v>
          </cell>
          <cell r="B325">
            <v>44201</v>
          </cell>
          <cell r="C325">
            <v>1</v>
          </cell>
          <cell r="D325">
            <v>0</v>
          </cell>
          <cell r="E325" t="str">
            <v>W</v>
          </cell>
          <cell r="F325">
            <v>2014</v>
          </cell>
          <cell r="G325">
            <v>7</v>
          </cell>
          <cell r="H325">
            <v>2</v>
          </cell>
          <cell r="I325">
            <v>43</v>
          </cell>
          <cell r="J325">
            <v>35620</v>
          </cell>
          <cell r="K325">
            <v>5601</v>
          </cell>
          <cell r="L325">
            <v>51000</v>
          </cell>
          <cell r="M325" t="str">
            <v>SUSAN WAGNER HS,   1200 MANOR RD, near B</v>
          </cell>
          <cell r="N325">
            <v>40.596640000000001</v>
          </cell>
          <cell r="O325">
            <v>-74.125249999999994</v>
          </cell>
          <cell r="P325">
            <v>5940</v>
          </cell>
          <cell r="Q325">
            <v>95</v>
          </cell>
          <cell r="R325">
            <v>0.1</v>
          </cell>
          <cell r="S325">
            <v>8.3000000000000004E-2</v>
          </cell>
          <cell r="T325">
            <v>7.8E-2</v>
          </cell>
          <cell r="U325">
            <v>7.1999999999999995E-2</v>
          </cell>
        </row>
        <row r="326">
          <cell r="A326">
            <v>360850067</v>
          </cell>
          <cell r="B326">
            <v>44201</v>
          </cell>
          <cell r="C326">
            <v>1</v>
          </cell>
          <cell r="D326">
            <v>0</v>
          </cell>
          <cell r="E326" t="str">
            <v>W</v>
          </cell>
          <cell r="F326">
            <v>2015</v>
          </cell>
          <cell r="G326">
            <v>7</v>
          </cell>
          <cell r="H326">
            <v>2</v>
          </cell>
          <cell r="I326">
            <v>43</v>
          </cell>
          <cell r="J326">
            <v>35620</v>
          </cell>
          <cell r="K326">
            <v>5601</v>
          </cell>
          <cell r="L326">
            <v>51000</v>
          </cell>
          <cell r="M326" t="str">
            <v>SUSAN WAGNER HS,   1200 MANOR RD, near B</v>
          </cell>
          <cell r="N326">
            <v>40.596640000000001</v>
          </cell>
          <cell r="O326">
            <v>-74.125249999999994</v>
          </cell>
          <cell r="P326">
            <v>6016</v>
          </cell>
          <cell r="Q326">
            <v>100</v>
          </cell>
          <cell r="R326">
            <v>8.5000000000000006E-2</v>
          </cell>
          <cell r="S326">
            <v>8.1000000000000003E-2</v>
          </cell>
          <cell r="T326">
            <v>0.08</v>
          </cell>
          <cell r="U326">
            <v>7.9000000000000001E-2</v>
          </cell>
        </row>
        <row r="327">
          <cell r="A327">
            <v>360850067</v>
          </cell>
          <cell r="B327">
            <v>44201</v>
          </cell>
          <cell r="C327">
            <v>1</v>
          </cell>
          <cell r="D327">
            <v>0</v>
          </cell>
          <cell r="E327" t="str">
            <v>W</v>
          </cell>
          <cell r="F327">
            <v>2016</v>
          </cell>
          <cell r="G327">
            <v>7</v>
          </cell>
          <cell r="H327">
            <v>2</v>
          </cell>
          <cell r="I327">
            <v>43</v>
          </cell>
          <cell r="J327">
            <v>35620</v>
          </cell>
          <cell r="K327">
            <v>5601</v>
          </cell>
          <cell r="L327">
            <v>51000</v>
          </cell>
          <cell r="M327" t="str">
            <v>SUSAN WAGNER HS,   1200 MANOR RD, near B</v>
          </cell>
          <cell r="N327">
            <v>40.596640000000001</v>
          </cell>
          <cell r="O327">
            <v>-74.125249999999994</v>
          </cell>
          <cell r="P327">
            <v>6290</v>
          </cell>
          <cell r="Q327">
            <v>99</v>
          </cell>
          <cell r="R327">
            <v>8.5999999999999993E-2</v>
          </cell>
          <cell r="S327">
            <v>8.1000000000000003E-2</v>
          </cell>
          <cell r="T327">
            <v>7.8E-2</v>
          </cell>
          <cell r="U327">
            <v>7.6999999999999999E-2</v>
          </cell>
        </row>
        <row r="328">
          <cell r="A328">
            <v>360850067</v>
          </cell>
          <cell r="B328">
            <v>44201</v>
          </cell>
          <cell r="C328">
            <v>1</v>
          </cell>
          <cell r="D328">
            <v>0</v>
          </cell>
          <cell r="E328" t="str">
            <v>W</v>
          </cell>
          <cell r="F328">
            <v>2017</v>
          </cell>
          <cell r="G328">
            <v>7</v>
          </cell>
          <cell r="H328">
            <v>2</v>
          </cell>
          <cell r="I328">
            <v>43</v>
          </cell>
          <cell r="J328">
            <v>35620</v>
          </cell>
          <cell r="K328">
            <v>5601</v>
          </cell>
          <cell r="L328">
            <v>51000</v>
          </cell>
          <cell r="M328" t="str">
            <v>SUSAN WAGNER HS,   1200 MANOR RD, near B</v>
          </cell>
          <cell r="N328">
            <v>40.596640000000001</v>
          </cell>
          <cell r="O328">
            <v>-74.125249999999994</v>
          </cell>
          <cell r="P328">
            <v>6246</v>
          </cell>
          <cell r="Q328">
            <v>99</v>
          </cell>
          <cell r="R328">
            <v>8.1000000000000003E-2</v>
          </cell>
          <cell r="S328">
            <v>7.9000000000000001E-2</v>
          </cell>
          <cell r="T328">
            <v>7.3999999999999996E-2</v>
          </cell>
          <cell r="U328">
            <v>7.1999999999999995E-2</v>
          </cell>
        </row>
        <row r="329">
          <cell r="A329">
            <v>360850111</v>
          </cell>
          <cell r="B329">
            <v>44201</v>
          </cell>
          <cell r="C329">
            <v>2</v>
          </cell>
          <cell r="D329">
            <v>0</v>
          </cell>
          <cell r="E329" t="str">
            <v>W</v>
          </cell>
          <cell r="F329">
            <v>2018</v>
          </cell>
          <cell r="G329">
            <v>7</v>
          </cell>
          <cell r="H329">
            <v>2</v>
          </cell>
          <cell r="I329">
            <v>43</v>
          </cell>
          <cell r="J329">
            <v>35620</v>
          </cell>
          <cell r="K329">
            <v>5601</v>
          </cell>
          <cell r="L329">
            <v>51000</v>
          </cell>
          <cell r="M329" t="str">
            <v>FRESHKILLS WEST   310 West Service Road</v>
          </cell>
          <cell r="N329">
            <v>40.580269999999999</v>
          </cell>
          <cell r="O329">
            <v>-74.198319999999995</v>
          </cell>
          <cell r="P329">
            <v>4150</v>
          </cell>
          <cell r="Q329">
            <v>69</v>
          </cell>
          <cell r="R329">
            <v>8.1000000000000003E-2</v>
          </cell>
          <cell r="S329">
            <v>7.8E-2</v>
          </cell>
          <cell r="T329">
            <v>7.8E-2</v>
          </cell>
          <cell r="U329">
            <v>7.6999999999999999E-2</v>
          </cell>
        </row>
        <row r="330">
          <cell r="A330">
            <v>360870005</v>
          </cell>
          <cell r="B330">
            <v>44201</v>
          </cell>
          <cell r="C330">
            <v>1</v>
          </cell>
          <cell r="D330">
            <v>0</v>
          </cell>
          <cell r="E330" t="str">
            <v>W</v>
          </cell>
          <cell r="F330">
            <v>2010</v>
          </cell>
          <cell r="G330">
            <v>7</v>
          </cell>
          <cell r="H330">
            <v>2</v>
          </cell>
          <cell r="I330">
            <v>43</v>
          </cell>
          <cell r="J330">
            <v>35620</v>
          </cell>
          <cell r="K330">
            <v>5601</v>
          </cell>
          <cell r="L330">
            <v>0</v>
          </cell>
          <cell r="M330" t="str">
            <v>2 South Mountain Road</v>
          </cell>
          <cell r="N330">
            <v>41.182079999999999</v>
          </cell>
          <cell r="O330">
            <v>-74.028189999999995</v>
          </cell>
          <cell r="P330">
            <v>8721</v>
          </cell>
          <cell r="Q330">
            <v>100</v>
          </cell>
          <cell r="R330">
            <v>8.7999999999999995E-2</v>
          </cell>
          <cell r="S330">
            <v>8.4000000000000005E-2</v>
          </cell>
          <cell r="T330">
            <v>7.8E-2</v>
          </cell>
          <cell r="U330">
            <v>7.5999999999999998E-2</v>
          </cell>
        </row>
        <row r="331">
          <cell r="A331">
            <v>360870005</v>
          </cell>
          <cell r="B331">
            <v>44201</v>
          </cell>
          <cell r="C331">
            <v>1</v>
          </cell>
          <cell r="D331">
            <v>0</v>
          </cell>
          <cell r="E331" t="str">
            <v>W</v>
          </cell>
          <cell r="F331">
            <v>2011</v>
          </cell>
          <cell r="G331">
            <v>7</v>
          </cell>
          <cell r="H331">
            <v>2</v>
          </cell>
          <cell r="I331">
            <v>43</v>
          </cell>
          <cell r="J331">
            <v>35620</v>
          </cell>
          <cell r="K331">
            <v>5601</v>
          </cell>
          <cell r="L331">
            <v>0</v>
          </cell>
          <cell r="M331" t="str">
            <v>2 South Mountain Road</v>
          </cell>
          <cell r="N331">
            <v>41.182079999999999</v>
          </cell>
          <cell r="O331">
            <v>-74.028189999999995</v>
          </cell>
          <cell r="P331">
            <v>7988</v>
          </cell>
          <cell r="Q331">
            <v>83</v>
          </cell>
          <cell r="R331">
            <v>7.6999999999999999E-2</v>
          </cell>
          <cell r="S331">
            <v>7.5999999999999998E-2</v>
          </cell>
          <cell r="T331">
            <v>7.4999999999999997E-2</v>
          </cell>
          <cell r="U331">
            <v>7.3999999999999996E-2</v>
          </cell>
        </row>
        <row r="332">
          <cell r="A332">
            <v>360870005</v>
          </cell>
          <cell r="B332">
            <v>44201</v>
          </cell>
          <cell r="C332">
            <v>1</v>
          </cell>
          <cell r="D332">
            <v>0</v>
          </cell>
          <cell r="E332" t="str">
            <v>W</v>
          </cell>
          <cell r="F332">
            <v>2012</v>
          </cell>
          <cell r="G332">
            <v>7</v>
          </cell>
          <cell r="H332">
            <v>2</v>
          </cell>
          <cell r="I332">
            <v>43</v>
          </cell>
          <cell r="J332">
            <v>35620</v>
          </cell>
          <cell r="K332">
            <v>5601</v>
          </cell>
          <cell r="L332">
            <v>0</v>
          </cell>
          <cell r="M332" t="str">
            <v>2 South Mountain Road</v>
          </cell>
          <cell r="N332">
            <v>41.182079999999999</v>
          </cell>
          <cell r="O332">
            <v>-74.028189999999995</v>
          </cell>
          <cell r="P332">
            <v>8582</v>
          </cell>
          <cell r="Q332">
            <v>97</v>
          </cell>
          <cell r="R332">
            <v>8.8999999999999996E-2</v>
          </cell>
          <cell r="S332">
            <v>8.5000000000000006E-2</v>
          </cell>
          <cell r="T332">
            <v>8.2000000000000003E-2</v>
          </cell>
          <cell r="U332">
            <v>7.9000000000000001E-2</v>
          </cell>
        </row>
        <row r="333">
          <cell r="A333">
            <v>360870005</v>
          </cell>
          <cell r="B333">
            <v>44201</v>
          </cell>
          <cell r="C333">
            <v>1</v>
          </cell>
          <cell r="D333">
            <v>0</v>
          </cell>
          <cell r="E333" t="str">
            <v>W</v>
          </cell>
          <cell r="F333">
            <v>2013</v>
          </cell>
          <cell r="G333">
            <v>7</v>
          </cell>
          <cell r="H333">
            <v>2</v>
          </cell>
          <cell r="I333">
            <v>43</v>
          </cell>
          <cell r="J333">
            <v>35620</v>
          </cell>
          <cell r="K333">
            <v>5601</v>
          </cell>
          <cell r="L333">
            <v>0</v>
          </cell>
          <cell r="M333" t="str">
            <v>2 South Mountain Road</v>
          </cell>
          <cell r="N333">
            <v>41.182079999999999</v>
          </cell>
          <cell r="O333">
            <v>-74.028189999999995</v>
          </cell>
          <cell r="P333">
            <v>8651</v>
          </cell>
          <cell r="Q333">
            <v>98</v>
          </cell>
          <cell r="R333">
            <v>8.3000000000000004E-2</v>
          </cell>
          <cell r="S333">
            <v>7.4999999999999997E-2</v>
          </cell>
          <cell r="T333">
            <v>7.0999999999999994E-2</v>
          </cell>
          <cell r="U333">
            <v>6.9000000000000006E-2</v>
          </cell>
        </row>
        <row r="334">
          <cell r="A334">
            <v>360870005</v>
          </cell>
          <cell r="B334">
            <v>44201</v>
          </cell>
          <cell r="C334">
            <v>1</v>
          </cell>
          <cell r="D334">
            <v>0</v>
          </cell>
          <cell r="E334" t="str">
            <v>W</v>
          </cell>
          <cell r="F334">
            <v>2014</v>
          </cell>
          <cell r="G334">
            <v>7</v>
          </cell>
          <cell r="H334">
            <v>2</v>
          </cell>
          <cell r="I334">
            <v>43</v>
          </cell>
          <cell r="J334">
            <v>35620</v>
          </cell>
          <cell r="K334">
            <v>5601</v>
          </cell>
          <cell r="L334">
            <v>0</v>
          </cell>
          <cell r="M334" t="str">
            <v>2 South Mountain Road</v>
          </cell>
          <cell r="N334">
            <v>41.182079999999999</v>
          </cell>
          <cell r="O334">
            <v>-74.028189999999995</v>
          </cell>
          <cell r="P334">
            <v>8737</v>
          </cell>
          <cell r="Q334">
            <v>100</v>
          </cell>
          <cell r="R334">
            <v>7.0000000000000007E-2</v>
          </cell>
          <cell r="S334">
            <v>6.9000000000000006E-2</v>
          </cell>
          <cell r="T334">
            <v>6.9000000000000006E-2</v>
          </cell>
          <cell r="U334">
            <v>6.8000000000000005E-2</v>
          </cell>
        </row>
        <row r="335">
          <cell r="A335">
            <v>360870005</v>
          </cell>
          <cell r="B335">
            <v>44201</v>
          </cell>
          <cell r="C335">
            <v>1</v>
          </cell>
          <cell r="D335">
            <v>0</v>
          </cell>
          <cell r="E335" t="str">
            <v>W</v>
          </cell>
          <cell r="F335">
            <v>2015</v>
          </cell>
          <cell r="G335">
            <v>7</v>
          </cell>
          <cell r="H335">
            <v>2</v>
          </cell>
          <cell r="I335">
            <v>43</v>
          </cell>
          <cell r="J335">
            <v>35620</v>
          </cell>
          <cell r="K335">
            <v>5601</v>
          </cell>
          <cell r="L335">
            <v>0</v>
          </cell>
          <cell r="M335" t="str">
            <v>2 South Mountain Road</v>
          </cell>
          <cell r="N335">
            <v>41.182079999999999</v>
          </cell>
          <cell r="O335">
            <v>-74.028189999999995</v>
          </cell>
          <cell r="P335">
            <v>8704</v>
          </cell>
          <cell r="Q335">
            <v>100</v>
          </cell>
          <cell r="R335">
            <v>8.3000000000000004E-2</v>
          </cell>
          <cell r="S335">
            <v>7.9000000000000001E-2</v>
          </cell>
          <cell r="T335">
            <v>7.8E-2</v>
          </cell>
          <cell r="U335">
            <v>7.6999999999999999E-2</v>
          </cell>
        </row>
        <row r="336">
          <cell r="A336">
            <v>360870005</v>
          </cell>
          <cell r="B336">
            <v>44201</v>
          </cell>
          <cell r="C336">
            <v>1</v>
          </cell>
          <cell r="D336">
            <v>0</v>
          </cell>
          <cell r="E336" t="str">
            <v>W</v>
          </cell>
          <cell r="F336">
            <v>2016</v>
          </cell>
          <cell r="G336">
            <v>7</v>
          </cell>
          <cell r="H336">
            <v>2</v>
          </cell>
          <cell r="I336">
            <v>43</v>
          </cell>
          <cell r="J336">
            <v>35620</v>
          </cell>
          <cell r="K336">
            <v>5601</v>
          </cell>
          <cell r="L336">
            <v>0</v>
          </cell>
          <cell r="M336" t="str">
            <v>2 South Mountain Road</v>
          </cell>
          <cell r="N336">
            <v>41.182079999999999</v>
          </cell>
          <cell r="O336">
            <v>-74.028189999999995</v>
          </cell>
          <cell r="P336">
            <v>8681</v>
          </cell>
          <cell r="Q336">
            <v>98</v>
          </cell>
          <cell r="R336">
            <v>8.1000000000000003E-2</v>
          </cell>
          <cell r="S336">
            <v>7.8E-2</v>
          </cell>
          <cell r="T336">
            <v>7.5999999999999998E-2</v>
          </cell>
          <cell r="U336">
            <v>7.2999999999999995E-2</v>
          </cell>
        </row>
        <row r="337">
          <cell r="A337">
            <v>360870005</v>
          </cell>
          <cell r="B337">
            <v>44201</v>
          </cell>
          <cell r="C337">
            <v>1</v>
          </cell>
          <cell r="D337">
            <v>0</v>
          </cell>
          <cell r="E337" t="str">
            <v>W</v>
          </cell>
          <cell r="F337">
            <v>2017</v>
          </cell>
          <cell r="G337">
            <v>7</v>
          </cell>
          <cell r="H337">
            <v>2</v>
          </cell>
          <cell r="I337">
            <v>43</v>
          </cell>
          <cell r="J337">
            <v>35620</v>
          </cell>
          <cell r="K337">
            <v>5601</v>
          </cell>
          <cell r="L337">
            <v>0</v>
          </cell>
          <cell r="M337" t="str">
            <v>2 South Mountain Road</v>
          </cell>
          <cell r="N337">
            <v>41.182079999999999</v>
          </cell>
          <cell r="O337">
            <v>-74.028189999999995</v>
          </cell>
          <cell r="P337">
            <v>8730</v>
          </cell>
          <cell r="Q337">
            <v>100</v>
          </cell>
          <cell r="R337">
            <v>7.1999999999999995E-2</v>
          </cell>
          <cell r="S337">
            <v>7.0000000000000007E-2</v>
          </cell>
          <cell r="T337">
            <v>6.7000000000000004E-2</v>
          </cell>
          <cell r="U337">
            <v>6.6000000000000003E-2</v>
          </cell>
        </row>
        <row r="338">
          <cell r="A338">
            <v>360870005</v>
          </cell>
          <cell r="B338">
            <v>44201</v>
          </cell>
          <cell r="C338">
            <v>1</v>
          </cell>
          <cell r="D338">
            <v>0</v>
          </cell>
          <cell r="E338" t="str">
            <v>W</v>
          </cell>
          <cell r="F338">
            <v>2018</v>
          </cell>
          <cell r="G338">
            <v>7</v>
          </cell>
          <cell r="H338">
            <v>2</v>
          </cell>
          <cell r="I338">
            <v>43</v>
          </cell>
          <cell r="J338">
            <v>35620</v>
          </cell>
          <cell r="K338">
            <v>5601</v>
          </cell>
          <cell r="L338">
            <v>0</v>
          </cell>
          <cell r="M338" t="str">
            <v>2 South Mountain Road</v>
          </cell>
          <cell r="N338">
            <v>41.182079999999999</v>
          </cell>
          <cell r="O338">
            <v>-74.028189999999995</v>
          </cell>
          <cell r="P338">
            <v>8711</v>
          </cell>
          <cell r="Q338">
            <v>100</v>
          </cell>
          <cell r="R338">
            <v>0.115</v>
          </cell>
          <cell r="S338">
            <v>7.2999999999999995E-2</v>
          </cell>
          <cell r="T338">
            <v>7.1999999999999995E-2</v>
          </cell>
          <cell r="U338">
            <v>7.1999999999999995E-2</v>
          </cell>
        </row>
        <row r="339">
          <cell r="A339">
            <v>361030002</v>
          </cell>
          <cell r="B339">
            <v>44201</v>
          </cell>
          <cell r="C339">
            <v>1</v>
          </cell>
          <cell r="D339">
            <v>0</v>
          </cell>
          <cell r="E339" t="str">
            <v>W</v>
          </cell>
          <cell r="F339">
            <v>2010</v>
          </cell>
          <cell r="G339">
            <v>7</v>
          </cell>
          <cell r="H339">
            <v>2</v>
          </cell>
          <cell r="I339">
            <v>43</v>
          </cell>
          <cell r="J339">
            <v>35620</v>
          </cell>
          <cell r="K339">
            <v>5601</v>
          </cell>
          <cell r="L339">
            <v>21985</v>
          </cell>
          <cell r="M339" t="str">
            <v>EAST FARMINGDALE WATER DIST., 72 GAZZA B</v>
          </cell>
          <cell r="N339">
            <v>40.745289999999997</v>
          </cell>
          <cell r="O339">
            <v>-73.41919</v>
          </cell>
          <cell r="P339">
            <v>8307</v>
          </cell>
          <cell r="Q339">
            <v>93</v>
          </cell>
          <cell r="R339">
            <v>9.1999999999999998E-2</v>
          </cell>
          <cell r="S339">
            <v>8.8999999999999996E-2</v>
          </cell>
          <cell r="T339">
            <v>8.7999999999999995E-2</v>
          </cell>
          <cell r="U339">
            <v>8.5000000000000006E-2</v>
          </cell>
        </row>
        <row r="340">
          <cell r="A340">
            <v>361030002</v>
          </cell>
          <cell r="B340">
            <v>44201</v>
          </cell>
          <cell r="C340">
            <v>1</v>
          </cell>
          <cell r="D340">
            <v>0</v>
          </cell>
          <cell r="E340" t="str">
            <v>W</v>
          </cell>
          <cell r="F340">
            <v>2011</v>
          </cell>
          <cell r="G340">
            <v>7</v>
          </cell>
          <cell r="H340">
            <v>2</v>
          </cell>
          <cell r="I340">
            <v>43</v>
          </cell>
          <cell r="J340">
            <v>35620</v>
          </cell>
          <cell r="K340">
            <v>5601</v>
          </cell>
          <cell r="L340">
            <v>21985</v>
          </cell>
          <cell r="M340" t="str">
            <v>EAST FARMINGDALE WATER DIST., 72 GAZZA B</v>
          </cell>
          <cell r="N340">
            <v>40.745289999999997</v>
          </cell>
          <cell r="O340">
            <v>-73.41919</v>
          </cell>
          <cell r="P340">
            <v>8518</v>
          </cell>
          <cell r="Q340">
            <v>96</v>
          </cell>
          <cell r="R340">
            <v>0.114</v>
          </cell>
          <cell r="S340">
            <v>0.104</v>
          </cell>
          <cell r="T340">
            <v>9.9000000000000005E-2</v>
          </cell>
          <cell r="U340">
            <v>8.8999999999999996E-2</v>
          </cell>
        </row>
        <row r="341">
          <cell r="A341">
            <v>361030002</v>
          </cell>
          <cell r="B341">
            <v>44201</v>
          </cell>
          <cell r="C341">
            <v>1</v>
          </cell>
          <cell r="D341">
            <v>0</v>
          </cell>
          <cell r="E341" t="str">
            <v>W</v>
          </cell>
          <cell r="F341">
            <v>2012</v>
          </cell>
          <cell r="G341">
            <v>7</v>
          </cell>
          <cell r="H341">
            <v>2</v>
          </cell>
          <cell r="I341">
            <v>43</v>
          </cell>
          <cell r="J341">
            <v>35620</v>
          </cell>
          <cell r="K341">
            <v>5601</v>
          </cell>
          <cell r="L341">
            <v>21985</v>
          </cell>
          <cell r="M341" t="str">
            <v>EAST FARMINGDALE WATER DIST., 72 GAZZA B</v>
          </cell>
          <cell r="N341">
            <v>40.745289999999997</v>
          </cell>
          <cell r="O341">
            <v>-73.41919</v>
          </cell>
          <cell r="P341">
            <v>7966</v>
          </cell>
          <cell r="Q341">
            <v>98</v>
          </cell>
          <cell r="R341">
            <v>9.5000000000000001E-2</v>
          </cell>
          <cell r="S341">
            <v>9.5000000000000001E-2</v>
          </cell>
          <cell r="T341">
            <v>8.5999999999999993E-2</v>
          </cell>
          <cell r="U341">
            <v>8.3000000000000004E-2</v>
          </cell>
        </row>
        <row r="342">
          <cell r="A342">
            <v>361030002</v>
          </cell>
          <cell r="B342">
            <v>44201</v>
          </cell>
          <cell r="C342">
            <v>1</v>
          </cell>
          <cell r="D342">
            <v>0</v>
          </cell>
          <cell r="E342" t="str">
            <v>W</v>
          </cell>
          <cell r="F342">
            <v>2013</v>
          </cell>
          <cell r="G342">
            <v>7</v>
          </cell>
          <cell r="H342">
            <v>2</v>
          </cell>
          <cell r="I342">
            <v>43</v>
          </cell>
          <cell r="J342">
            <v>35620</v>
          </cell>
          <cell r="K342">
            <v>5601</v>
          </cell>
          <cell r="L342">
            <v>21985</v>
          </cell>
          <cell r="M342" t="str">
            <v>EAST FARMINGDALE WATER DIST., 72 GAZZA B</v>
          </cell>
          <cell r="N342">
            <v>40.745289999999997</v>
          </cell>
          <cell r="O342">
            <v>-73.41919</v>
          </cell>
          <cell r="P342">
            <v>8549</v>
          </cell>
          <cell r="Q342">
            <v>99</v>
          </cell>
          <cell r="R342">
            <v>8.3000000000000004E-2</v>
          </cell>
          <cell r="S342">
            <v>7.4999999999999997E-2</v>
          </cell>
          <cell r="T342">
            <v>7.3999999999999996E-2</v>
          </cell>
          <cell r="U342">
            <v>7.1999999999999995E-2</v>
          </cell>
        </row>
        <row r="343">
          <cell r="A343">
            <v>361030002</v>
          </cell>
          <cell r="B343">
            <v>44201</v>
          </cell>
          <cell r="C343">
            <v>1</v>
          </cell>
          <cell r="D343">
            <v>0</v>
          </cell>
          <cell r="E343" t="str">
            <v>W</v>
          </cell>
          <cell r="F343">
            <v>2014</v>
          </cell>
          <cell r="G343">
            <v>7</v>
          </cell>
          <cell r="H343">
            <v>2</v>
          </cell>
          <cell r="I343">
            <v>43</v>
          </cell>
          <cell r="J343">
            <v>35620</v>
          </cell>
          <cell r="K343">
            <v>5601</v>
          </cell>
          <cell r="L343">
            <v>21985</v>
          </cell>
          <cell r="M343" t="str">
            <v>EAST FARMINGDALE WATER DIST., 72 GAZZA B</v>
          </cell>
          <cell r="N343">
            <v>40.745289999999997</v>
          </cell>
          <cell r="O343">
            <v>-73.41919</v>
          </cell>
          <cell r="P343">
            <v>8630</v>
          </cell>
          <cell r="Q343">
            <v>99</v>
          </cell>
          <cell r="R343">
            <v>7.0000000000000007E-2</v>
          </cell>
          <cell r="S343">
            <v>6.9000000000000006E-2</v>
          </cell>
          <cell r="T343">
            <v>6.9000000000000006E-2</v>
          </cell>
          <cell r="U343">
            <v>6.6000000000000003E-2</v>
          </cell>
        </row>
        <row r="344">
          <cell r="A344">
            <v>361030002</v>
          </cell>
          <cell r="B344">
            <v>44201</v>
          </cell>
          <cell r="C344">
            <v>1</v>
          </cell>
          <cell r="D344">
            <v>0</v>
          </cell>
          <cell r="E344" t="str">
            <v>W</v>
          </cell>
          <cell r="F344">
            <v>2015</v>
          </cell>
          <cell r="G344">
            <v>7</v>
          </cell>
          <cell r="H344">
            <v>2</v>
          </cell>
          <cell r="I344">
            <v>43</v>
          </cell>
          <cell r="J344">
            <v>35620</v>
          </cell>
          <cell r="K344">
            <v>5601</v>
          </cell>
          <cell r="L344">
            <v>21985</v>
          </cell>
          <cell r="M344" t="str">
            <v>EAST FARMINGDALE WATER DIST., 72 GAZZA B</v>
          </cell>
          <cell r="N344">
            <v>40.745289999999997</v>
          </cell>
          <cell r="O344">
            <v>-73.41919</v>
          </cell>
          <cell r="P344">
            <v>8633</v>
          </cell>
          <cell r="Q344">
            <v>98</v>
          </cell>
          <cell r="R344">
            <v>8.5000000000000006E-2</v>
          </cell>
          <cell r="S344">
            <v>7.9000000000000001E-2</v>
          </cell>
          <cell r="T344">
            <v>7.9000000000000001E-2</v>
          </cell>
          <cell r="U344">
            <v>7.8E-2</v>
          </cell>
        </row>
        <row r="345">
          <cell r="A345">
            <v>361030002</v>
          </cell>
          <cell r="B345">
            <v>44201</v>
          </cell>
          <cell r="C345">
            <v>1</v>
          </cell>
          <cell r="D345">
            <v>0</v>
          </cell>
          <cell r="E345" t="str">
            <v>W</v>
          </cell>
          <cell r="F345">
            <v>2016</v>
          </cell>
          <cell r="G345">
            <v>7</v>
          </cell>
          <cell r="H345">
            <v>2</v>
          </cell>
          <cell r="I345">
            <v>43</v>
          </cell>
          <cell r="J345">
            <v>35620</v>
          </cell>
          <cell r="K345">
            <v>5601</v>
          </cell>
          <cell r="L345">
            <v>21985</v>
          </cell>
          <cell r="M345" t="str">
            <v>EAST FARMINGDALE WATER DIST., 72 GAZZA B</v>
          </cell>
          <cell r="N345">
            <v>40.745289999999997</v>
          </cell>
          <cell r="O345">
            <v>-73.41919</v>
          </cell>
          <cell r="P345">
            <v>8388</v>
          </cell>
          <cell r="Q345">
            <v>94</v>
          </cell>
          <cell r="R345">
            <v>8.5000000000000006E-2</v>
          </cell>
          <cell r="S345">
            <v>7.5999999999999998E-2</v>
          </cell>
          <cell r="T345">
            <v>7.2999999999999995E-2</v>
          </cell>
          <cell r="U345">
            <v>7.2999999999999995E-2</v>
          </cell>
        </row>
        <row r="346">
          <cell r="A346">
            <v>361030002</v>
          </cell>
          <cell r="B346">
            <v>44201</v>
          </cell>
          <cell r="C346">
            <v>1</v>
          </cell>
          <cell r="D346">
            <v>0</v>
          </cell>
          <cell r="E346" t="str">
            <v>W</v>
          </cell>
          <cell r="F346">
            <v>2017</v>
          </cell>
          <cell r="G346">
            <v>7</v>
          </cell>
          <cell r="H346">
            <v>2</v>
          </cell>
          <cell r="I346">
            <v>43</v>
          </cell>
          <cell r="J346">
            <v>35620</v>
          </cell>
          <cell r="K346">
            <v>5601</v>
          </cell>
          <cell r="L346">
            <v>21985</v>
          </cell>
          <cell r="M346" t="str">
            <v>EAST FARMINGDALE WATER DIST., 72 GAZZA B</v>
          </cell>
          <cell r="N346">
            <v>40.745289999999997</v>
          </cell>
          <cell r="O346">
            <v>-73.41919</v>
          </cell>
          <cell r="P346">
            <v>8191</v>
          </cell>
          <cell r="Q346">
            <v>93</v>
          </cell>
          <cell r="R346">
            <v>8.8999999999999996E-2</v>
          </cell>
          <cell r="S346">
            <v>8.5999999999999993E-2</v>
          </cell>
          <cell r="T346">
            <v>7.6999999999999999E-2</v>
          </cell>
          <cell r="U346">
            <v>7.6999999999999999E-2</v>
          </cell>
        </row>
        <row r="347">
          <cell r="A347">
            <v>361030002</v>
          </cell>
          <cell r="B347">
            <v>44201</v>
          </cell>
          <cell r="C347">
            <v>1</v>
          </cell>
          <cell r="D347">
            <v>0</v>
          </cell>
          <cell r="E347" t="str">
            <v>W</v>
          </cell>
          <cell r="F347">
            <v>2018</v>
          </cell>
          <cell r="G347">
            <v>7</v>
          </cell>
          <cell r="H347">
            <v>2</v>
          </cell>
          <cell r="I347">
            <v>43</v>
          </cell>
          <cell r="J347">
            <v>35620</v>
          </cell>
          <cell r="K347">
            <v>5601</v>
          </cell>
          <cell r="L347">
            <v>21985</v>
          </cell>
          <cell r="M347" t="str">
            <v>EAST FARMINGDALE WATER DIST., 72 GAZZA B</v>
          </cell>
          <cell r="N347">
            <v>40.745289999999997</v>
          </cell>
          <cell r="O347">
            <v>-73.41919</v>
          </cell>
          <cell r="P347">
            <v>8650</v>
          </cell>
          <cell r="Q347">
            <v>98</v>
          </cell>
          <cell r="R347">
            <v>8.3000000000000004E-2</v>
          </cell>
          <cell r="S347">
            <v>8.2000000000000003E-2</v>
          </cell>
          <cell r="T347">
            <v>8.1000000000000003E-2</v>
          </cell>
          <cell r="U347">
            <v>7.3999999999999996E-2</v>
          </cell>
        </row>
        <row r="348">
          <cell r="A348">
            <v>361030004</v>
          </cell>
          <cell r="B348">
            <v>44201</v>
          </cell>
          <cell r="C348">
            <v>1</v>
          </cell>
          <cell r="D348">
            <v>0</v>
          </cell>
          <cell r="E348" t="str">
            <v>W</v>
          </cell>
          <cell r="F348">
            <v>2010</v>
          </cell>
          <cell r="G348">
            <v>7</v>
          </cell>
          <cell r="H348">
            <v>2</v>
          </cell>
          <cell r="I348">
            <v>43</v>
          </cell>
          <cell r="J348">
            <v>35620</v>
          </cell>
          <cell r="K348">
            <v>5601</v>
          </cell>
          <cell r="L348">
            <v>61973</v>
          </cell>
          <cell r="M348" t="str">
            <v>3059 SOUND AVENUE, RIVERHEAD</v>
          </cell>
          <cell r="N348">
            <v>40.96078</v>
          </cell>
          <cell r="O348">
            <v>-72.712379999999996</v>
          </cell>
          <cell r="P348">
            <v>5102</v>
          </cell>
          <cell r="Q348">
            <v>94</v>
          </cell>
          <cell r="R348">
            <v>8.5999999999999993E-2</v>
          </cell>
          <cell r="S348">
            <v>0.08</v>
          </cell>
          <cell r="T348">
            <v>7.5999999999999998E-2</v>
          </cell>
          <cell r="U348">
            <v>7.4999999999999997E-2</v>
          </cell>
        </row>
        <row r="349">
          <cell r="A349">
            <v>361030004</v>
          </cell>
          <cell r="B349">
            <v>44201</v>
          </cell>
          <cell r="C349">
            <v>1</v>
          </cell>
          <cell r="D349">
            <v>0</v>
          </cell>
          <cell r="E349" t="str">
            <v>W</v>
          </cell>
          <cell r="F349">
            <v>2011</v>
          </cell>
          <cell r="G349">
            <v>7</v>
          </cell>
          <cell r="H349">
            <v>2</v>
          </cell>
          <cell r="I349">
            <v>43</v>
          </cell>
          <cell r="J349">
            <v>35620</v>
          </cell>
          <cell r="K349">
            <v>5601</v>
          </cell>
          <cell r="L349">
            <v>61973</v>
          </cell>
          <cell r="M349" t="str">
            <v>3059 SOUND AVENUE, RIVERHEAD</v>
          </cell>
          <cell r="N349">
            <v>40.96078</v>
          </cell>
          <cell r="O349">
            <v>-72.712379999999996</v>
          </cell>
          <cell r="P349">
            <v>5302</v>
          </cell>
          <cell r="Q349">
            <v>97</v>
          </cell>
          <cell r="R349">
            <v>8.8999999999999996E-2</v>
          </cell>
          <cell r="S349">
            <v>8.6999999999999994E-2</v>
          </cell>
          <cell r="T349">
            <v>8.2000000000000003E-2</v>
          </cell>
          <cell r="U349">
            <v>0.08</v>
          </cell>
        </row>
        <row r="350">
          <cell r="A350">
            <v>361030004</v>
          </cell>
          <cell r="B350">
            <v>44201</v>
          </cell>
          <cell r="C350">
            <v>1</v>
          </cell>
          <cell r="D350">
            <v>0</v>
          </cell>
          <cell r="E350" t="str">
            <v>W</v>
          </cell>
          <cell r="F350">
            <v>2012</v>
          </cell>
          <cell r="G350">
            <v>7</v>
          </cell>
          <cell r="H350">
            <v>2</v>
          </cell>
          <cell r="I350">
            <v>43</v>
          </cell>
          <cell r="J350">
            <v>35620</v>
          </cell>
          <cell r="K350">
            <v>5601</v>
          </cell>
          <cell r="L350">
            <v>61973</v>
          </cell>
          <cell r="M350" t="str">
            <v>3059 SOUND AVENUE, RIVERHEAD</v>
          </cell>
          <cell r="N350">
            <v>40.96078</v>
          </cell>
          <cell r="O350">
            <v>-72.712379999999996</v>
          </cell>
          <cell r="P350">
            <v>5539</v>
          </cell>
          <cell r="Q350">
            <v>92</v>
          </cell>
          <cell r="R350">
            <v>9.0999999999999998E-2</v>
          </cell>
          <cell r="S350">
            <v>8.7999999999999995E-2</v>
          </cell>
          <cell r="T350">
            <v>8.4000000000000005E-2</v>
          </cell>
          <cell r="U350">
            <v>8.3000000000000004E-2</v>
          </cell>
        </row>
        <row r="351">
          <cell r="A351">
            <v>361030004</v>
          </cell>
          <cell r="B351">
            <v>44201</v>
          </cell>
          <cell r="C351">
            <v>1</v>
          </cell>
          <cell r="D351">
            <v>0</v>
          </cell>
          <cell r="E351" t="str">
            <v>W</v>
          </cell>
          <cell r="F351">
            <v>2013</v>
          </cell>
          <cell r="G351">
            <v>7</v>
          </cell>
          <cell r="H351">
            <v>2</v>
          </cell>
          <cell r="I351">
            <v>43</v>
          </cell>
          <cell r="J351">
            <v>35620</v>
          </cell>
          <cell r="K351">
            <v>5601</v>
          </cell>
          <cell r="L351">
            <v>61973</v>
          </cell>
          <cell r="M351" t="str">
            <v>3059 SOUND AVENUE, RIVERHEAD</v>
          </cell>
          <cell r="N351">
            <v>40.96078</v>
          </cell>
          <cell r="O351">
            <v>-72.712379999999996</v>
          </cell>
          <cell r="P351">
            <v>5721</v>
          </cell>
          <cell r="Q351">
            <v>96</v>
          </cell>
          <cell r="R351">
            <v>8.5999999999999993E-2</v>
          </cell>
          <cell r="S351">
            <v>8.4000000000000005E-2</v>
          </cell>
          <cell r="T351">
            <v>8.3000000000000004E-2</v>
          </cell>
          <cell r="U351">
            <v>7.8E-2</v>
          </cell>
        </row>
        <row r="352">
          <cell r="A352">
            <v>361030004</v>
          </cell>
          <cell r="B352">
            <v>44201</v>
          </cell>
          <cell r="C352">
            <v>1</v>
          </cell>
          <cell r="D352">
            <v>0</v>
          </cell>
          <cell r="E352" t="str">
            <v>W</v>
          </cell>
          <cell r="F352">
            <v>2014</v>
          </cell>
          <cell r="G352">
            <v>7</v>
          </cell>
          <cell r="H352">
            <v>2</v>
          </cell>
          <cell r="I352">
            <v>43</v>
          </cell>
          <cell r="J352">
            <v>35620</v>
          </cell>
          <cell r="K352">
            <v>5601</v>
          </cell>
          <cell r="L352">
            <v>61973</v>
          </cell>
          <cell r="M352" t="str">
            <v>3059 SOUND AVENUE, RIVERHEAD</v>
          </cell>
          <cell r="N352">
            <v>40.96078</v>
          </cell>
          <cell r="O352">
            <v>-72.712379999999996</v>
          </cell>
          <cell r="P352">
            <v>6148</v>
          </cell>
          <cell r="Q352">
            <v>95</v>
          </cell>
          <cell r="R352">
            <v>8.1000000000000003E-2</v>
          </cell>
          <cell r="S352">
            <v>6.9000000000000006E-2</v>
          </cell>
          <cell r="T352">
            <v>6.7000000000000004E-2</v>
          </cell>
          <cell r="U352">
            <v>6.4000000000000001E-2</v>
          </cell>
        </row>
        <row r="353">
          <cell r="A353">
            <v>361030004</v>
          </cell>
          <cell r="B353">
            <v>44201</v>
          </cell>
          <cell r="C353">
            <v>1</v>
          </cell>
          <cell r="D353">
            <v>0</v>
          </cell>
          <cell r="E353" t="str">
            <v>W</v>
          </cell>
          <cell r="F353">
            <v>2015</v>
          </cell>
          <cell r="G353">
            <v>7</v>
          </cell>
          <cell r="H353">
            <v>2</v>
          </cell>
          <cell r="I353">
            <v>43</v>
          </cell>
          <cell r="J353">
            <v>35620</v>
          </cell>
          <cell r="K353">
            <v>5601</v>
          </cell>
          <cell r="L353">
            <v>61973</v>
          </cell>
          <cell r="M353" t="str">
            <v>3059 SOUND AVENUE, RIVERHEAD</v>
          </cell>
          <cell r="N353">
            <v>40.96078</v>
          </cell>
          <cell r="O353">
            <v>-72.712379999999996</v>
          </cell>
          <cell r="P353">
            <v>5419</v>
          </cell>
          <cell r="Q353">
            <v>99</v>
          </cell>
          <cell r="R353">
            <v>7.9000000000000001E-2</v>
          </cell>
          <cell r="S353">
            <v>7.5999999999999998E-2</v>
          </cell>
          <cell r="T353">
            <v>7.5999999999999998E-2</v>
          </cell>
          <cell r="U353">
            <v>7.5999999999999998E-2</v>
          </cell>
        </row>
        <row r="354">
          <cell r="A354">
            <v>361030004</v>
          </cell>
          <cell r="B354">
            <v>44201</v>
          </cell>
          <cell r="C354">
            <v>1</v>
          </cell>
          <cell r="D354">
            <v>0</v>
          </cell>
          <cell r="E354" t="str">
            <v>W</v>
          </cell>
          <cell r="F354">
            <v>2016</v>
          </cell>
          <cell r="G354">
            <v>7</v>
          </cell>
          <cell r="H354">
            <v>2</v>
          </cell>
          <cell r="I354">
            <v>43</v>
          </cell>
          <cell r="J354">
            <v>35620</v>
          </cell>
          <cell r="K354">
            <v>5601</v>
          </cell>
          <cell r="L354">
            <v>61973</v>
          </cell>
          <cell r="M354" t="str">
            <v>3059 SOUND AVENUE, RIVERHEAD</v>
          </cell>
          <cell r="N354">
            <v>40.96078</v>
          </cell>
          <cell r="O354">
            <v>-72.712379999999996</v>
          </cell>
          <cell r="P354">
            <v>5406</v>
          </cell>
          <cell r="Q354">
            <v>98</v>
          </cell>
          <cell r="R354">
            <v>8.5000000000000006E-2</v>
          </cell>
          <cell r="S354">
            <v>7.9000000000000001E-2</v>
          </cell>
          <cell r="T354">
            <v>7.9000000000000001E-2</v>
          </cell>
          <cell r="U354">
            <v>7.8E-2</v>
          </cell>
        </row>
        <row r="355">
          <cell r="A355">
            <v>361030004</v>
          </cell>
          <cell r="B355">
            <v>44201</v>
          </cell>
          <cell r="C355">
            <v>1</v>
          </cell>
          <cell r="D355">
            <v>0</v>
          </cell>
          <cell r="E355" t="str">
            <v>W</v>
          </cell>
          <cell r="F355">
            <v>2017</v>
          </cell>
          <cell r="G355">
            <v>7</v>
          </cell>
          <cell r="H355">
            <v>2</v>
          </cell>
          <cell r="I355">
            <v>43</v>
          </cell>
          <cell r="J355">
            <v>35620</v>
          </cell>
          <cell r="K355">
            <v>5601</v>
          </cell>
          <cell r="L355">
            <v>61973</v>
          </cell>
          <cell r="M355" t="str">
            <v>3059 SOUND AVENUE, RIVERHEAD</v>
          </cell>
          <cell r="N355">
            <v>40.96078</v>
          </cell>
          <cell r="O355">
            <v>-72.712379999999996</v>
          </cell>
          <cell r="P355">
            <v>6415</v>
          </cell>
          <cell r="Q355">
            <v>99</v>
          </cell>
          <cell r="R355">
            <v>8.8999999999999996E-2</v>
          </cell>
          <cell r="S355">
            <v>8.7999999999999995E-2</v>
          </cell>
          <cell r="T355">
            <v>8.2000000000000003E-2</v>
          </cell>
          <cell r="U355">
            <v>7.5999999999999998E-2</v>
          </cell>
        </row>
        <row r="356">
          <cell r="A356">
            <v>361030004</v>
          </cell>
          <cell r="B356">
            <v>44201</v>
          </cell>
          <cell r="C356">
            <v>1</v>
          </cell>
          <cell r="D356">
            <v>0</v>
          </cell>
          <cell r="E356" t="str">
            <v>W</v>
          </cell>
          <cell r="F356">
            <v>2018</v>
          </cell>
          <cell r="G356">
            <v>7</v>
          </cell>
          <cell r="H356">
            <v>2</v>
          </cell>
          <cell r="I356">
            <v>43</v>
          </cell>
          <cell r="J356">
            <v>35620</v>
          </cell>
          <cell r="K356">
            <v>5601</v>
          </cell>
          <cell r="L356">
            <v>61973</v>
          </cell>
          <cell r="M356" t="str">
            <v>3059 SOUND AVENUE, RIVERHEAD</v>
          </cell>
          <cell r="N356">
            <v>40.96078</v>
          </cell>
          <cell r="O356">
            <v>-72.712379999999996</v>
          </cell>
          <cell r="P356">
            <v>6014</v>
          </cell>
          <cell r="Q356">
            <v>98</v>
          </cell>
          <cell r="R356">
            <v>8.5999999999999993E-2</v>
          </cell>
          <cell r="S356">
            <v>7.4999999999999997E-2</v>
          </cell>
          <cell r="T356">
            <v>7.3999999999999996E-2</v>
          </cell>
          <cell r="U356">
            <v>7.1999999999999995E-2</v>
          </cell>
        </row>
        <row r="357">
          <cell r="A357">
            <v>361030009</v>
          </cell>
          <cell r="B357">
            <v>44201</v>
          </cell>
          <cell r="C357">
            <v>1</v>
          </cell>
          <cell r="D357">
            <v>0</v>
          </cell>
          <cell r="E357" t="str">
            <v>W</v>
          </cell>
          <cell r="F357">
            <v>2010</v>
          </cell>
          <cell r="G357">
            <v>7</v>
          </cell>
          <cell r="H357">
            <v>2</v>
          </cell>
          <cell r="I357">
            <v>43</v>
          </cell>
          <cell r="J357">
            <v>35620</v>
          </cell>
          <cell r="K357">
            <v>5601</v>
          </cell>
          <cell r="L357">
            <v>35254</v>
          </cell>
          <cell r="M357" t="str">
            <v>57 DIVISION STREET</v>
          </cell>
          <cell r="N357">
            <v>40.82799</v>
          </cell>
          <cell r="O357">
            <v>-73.057540000000003</v>
          </cell>
          <cell r="P357">
            <v>5814</v>
          </cell>
          <cell r="Q357">
            <v>99</v>
          </cell>
          <cell r="R357">
            <v>8.5000000000000006E-2</v>
          </cell>
          <cell r="S357">
            <v>8.4000000000000005E-2</v>
          </cell>
          <cell r="T357">
            <v>8.3000000000000004E-2</v>
          </cell>
          <cell r="U357">
            <v>0.08</v>
          </cell>
        </row>
        <row r="358">
          <cell r="A358">
            <v>361030009</v>
          </cell>
          <cell r="B358">
            <v>44201</v>
          </cell>
          <cell r="C358">
            <v>1</v>
          </cell>
          <cell r="D358">
            <v>0</v>
          </cell>
          <cell r="E358" t="str">
            <v>W</v>
          </cell>
          <cell r="F358">
            <v>2011</v>
          </cell>
          <cell r="G358">
            <v>7</v>
          </cell>
          <cell r="H358">
            <v>2</v>
          </cell>
          <cell r="I358">
            <v>43</v>
          </cell>
          <cell r="J358">
            <v>35620</v>
          </cell>
          <cell r="K358">
            <v>5601</v>
          </cell>
          <cell r="L358">
            <v>35254</v>
          </cell>
          <cell r="M358" t="str">
            <v>57 DIVISION STREET</v>
          </cell>
          <cell r="N358">
            <v>40.82799</v>
          </cell>
          <cell r="O358">
            <v>-73.057540000000003</v>
          </cell>
          <cell r="P358">
            <v>6891</v>
          </cell>
          <cell r="Q358">
            <v>93</v>
          </cell>
          <cell r="R358">
            <v>9.4E-2</v>
          </cell>
          <cell r="S358">
            <v>8.6999999999999994E-2</v>
          </cell>
          <cell r="T358">
            <v>8.6999999999999994E-2</v>
          </cell>
          <cell r="U358">
            <v>8.2000000000000003E-2</v>
          </cell>
        </row>
        <row r="359">
          <cell r="A359">
            <v>361030009</v>
          </cell>
          <cell r="B359">
            <v>44201</v>
          </cell>
          <cell r="C359">
            <v>1</v>
          </cell>
          <cell r="D359">
            <v>0</v>
          </cell>
          <cell r="E359" t="str">
            <v>W</v>
          </cell>
          <cell r="F359">
            <v>2012</v>
          </cell>
          <cell r="G359">
            <v>7</v>
          </cell>
          <cell r="H359">
            <v>2</v>
          </cell>
          <cell r="I359">
            <v>43</v>
          </cell>
          <cell r="J359">
            <v>35620</v>
          </cell>
          <cell r="K359">
            <v>5601</v>
          </cell>
          <cell r="L359">
            <v>35254</v>
          </cell>
          <cell r="M359" t="str">
            <v>57 DIVISION STREET</v>
          </cell>
          <cell r="N359">
            <v>40.82799</v>
          </cell>
          <cell r="O359">
            <v>-73.057540000000003</v>
          </cell>
          <cell r="P359">
            <v>7642</v>
          </cell>
          <cell r="Q359">
            <v>85</v>
          </cell>
          <cell r="R359">
            <v>9.1999999999999998E-2</v>
          </cell>
          <cell r="S359">
            <v>8.8999999999999996E-2</v>
          </cell>
          <cell r="T359">
            <v>0.08</v>
          </cell>
          <cell r="U359">
            <v>7.9000000000000001E-2</v>
          </cell>
        </row>
        <row r="360">
          <cell r="A360">
            <v>361030009</v>
          </cell>
          <cell r="B360">
            <v>44201</v>
          </cell>
          <cell r="C360">
            <v>1</v>
          </cell>
          <cell r="D360">
            <v>0</v>
          </cell>
          <cell r="E360" t="str">
            <v>W</v>
          </cell>
          <cell r="F360">
            <v>2013</v>
          </cell>
          <cell r="G360">
            <v>7</v>
          </cell>
          <cell r="H360">
            <v>2</v>
          </cell>
          <cell r="I360">
            <v>43</v>
          </cell>
          <cell r="J360">
            <v>35620</v>
          </cell>
          <cell r="K360">
            <v>5601</v>
          </cell>
          <cell r="L360">
            <v>35254</v>
          </cell>
          <cell r="M360" t="str">
            <v>57 DIVISION STREET</v>
          </cell>
          <cell r="N360">
            <v>40.82799</v>
          </cell>
          <cell r="O360">
            <v>-73.057540000000003</v>
          </cell>
          <cell r="P360">
            <v>8305</v>
          </cell>
          <cell r="Q360">
            <v>93</v>
          </cell>
          <cell r="R360">
            <v>8.8999999999999996E-2</v>
          </cell>
          <cell r="S360">
            <v>0.08</v>
          </cell>
          <cell r="T360">
            <v>7.5999999999999998E-2</v>
          </cell>
          <cell r="U360">
            <v>7.3999999999999996E-2</v>
          </cell>
        </row>
        <row r="361">
          <cell r="A361">
            <v>361030009</v>
          </cell>
          <cell r="B361">
            <v>44201</v>
          </cell>
          <cell r="C361">
            <v>1</v>
          </cell>
          <cell r="D361">
            <v>0</v>
          </cell>
          <cell r="E361" t="str">
            <v>W</v>
          </cell>
          <cell r="F361">
            <v>2014</v>
          </cell>
          <cell r="G361">
            <v>7</v>
          </cell>
          <cell r="H361">
            <v>2</v>
          </cell>
          <cell r="I361">
            <v>43</v>
          </cell>
          <cell r="J361">
            <v>35620</v>
          </cell>
          <cell r="K361">
            <v>5601</v>
          </cell>
          <cell r="L361">
            <v>35254</v>
          </cell>
          <cell r="M361" t="str">
            <v>57 DIVISION STREET</v>
          </cell>
          <cell r="N361">
            <v>40.82799</v>
          </cell>
          <cell r="O361">
            <v>-73.057540000000003</v>
          </cell>
          <cell r="P361">
            <v>8320</v>
          </cell>
          <cell r="Q361">
            <v>91</v>
          </cell>
          <cell r="R361">
            <v>7.1999999999999995E-2</v>
          </cell>
          <cell r="S361">
            <v>6.7000000000000004E-2</v>
          </cell>
          <cell r="T361">
            <v>6.2E-2</v>
          </cell>
          <cell r="U361">
            <v>6.2E-2</v>
          </cell>
        </row>
        <row r="362">
          <cell r="A362">
            <v>361030009</v>
          </cell>
          <cell r="B362">
            <v>44201</v>
          </cell>
          <cell r="C362">
            <v>1</v>
          </cell>
          <cell r="D362">
            <v>0</v>
          </cell>
          <cell r="E362" t="str">
            <v>W</v>
          </cell>
          <cell r="F362">
            <v>2015</v>
          </cell>
          <cell r="G362">
            <v>7</v>
          </cell>
          <cell r="H362">
            <v>2</v>
          </cell>
          <cell r="I362">
            <v>43</v>
          </cell>
          <cell r="J362">
            <v>35620</v>
          </cell>
          <cell r="K362">
            <v>5601</v>
          </cell>
          <cell r="L362">
            <v>35254</v>
          </cell>
          <cell r="M362" t="str">
            <v>57 DIVISION STREET</v>
          </cell>
          <cell r="N362">
            <v>40.82799</v>
          </cell>
          <cell r="O362">
            <v>-73.057540000000003</v>
          </cell>
          <cell r="P362">
            <v>7521</v>
          </cell>
          <cell r="Q362">
            <v>77</v>
          </cell>
          <cell r="R362">
            <v>7.6999999999999999E-2</v>
          </cell>
          <cell r="S362">
            <v>7.0999999999999994E-2</v>
          </cell>
          <cell r="T362">
            <v>7.0000000000000007E-2</v>
          </cell>
          <cell r="U362">
            <v>6.3E-2</v>
          </cell>
        </row>
        <row r="363">
          <cell r="A363">
            <v>361030009</v>
          </cell>
          <cell r="B363">
            <v>44201</v>
          </cell>
          <cell r="C363">
            <v>1</v>
          </cell>
          <cell r="D363">
            <v>0</v>
          </cell>
          <cell r="E363" t="str">
            <v>W</v>
          </cell>
          <cell r="F363">
            <v>2016</v>
          </cell>
          <cell r="G363">
            <v>7</v>
          </cell>
          <cell r="H363">
            <v>2</v>
          </cell>
          <cell r="I363">
            <v>43</v>
          </cell>
          <cell r="J363">
            <v>35620</v>
          </cell>
          <cell r="K363">
            <v>5601</v>
          </cell>
          <cell r="L363">
            <v>35254</v>
          </cell>
          <cell r="M363" t="str">
            <v>57 DIVISION STREET</v>
          </cell>
          <cell r="N363">
            <v>40.82799</v>
          </cell>
          <cell r="O363">
            <v>-73.057540000000003</v>
          </cell>
          <cell r="P363">
            <v>8528</v>
          </cell>
          <cell r="Q363">
            <v>98</v>
          </cell>
          <cell r="R363">
            <v>8.1000000000000003E-2</v>
          </cell>
          <cell r="S363">
            <v>7.5999999999999998E-2</v>
          </cell>
          <cell r="T363">
            <v>7.4999999999999997E-2</v>
          </cell>
          <cell r="U363">
            <v>7.2999999999999995E-2</v>
          </cell>
        </row>
        <row r="364">
          <cell r="A364">
            <v>361030009</v>
          </cell>
          <cell r="B364">
            <v>44201</v>
          </cell>
          <cell r="C364">
            <v>1</v>
          </cell>
          <cell r="D364">
            <v>0</v>
          </cell>
          <cell r="E364" t="str">
            <v>W</v>
          </cell>
          <cell r="F364">
            <v>2017</v>
          </cell>
          <cell r="G364">
            <v>7</v>
          </cell>
          <cell r="H364">
            <v>2</v>
          </cell>
          <cell r="I364">
            <v>43</v>
          </cell>
          <cell r="J364">
            <v>35620</v>
          </cell>
          <cell r="K364">
            <v>5601</v>
          </cell>
          <cell r="L364">
            <v>35254</v>
          </cell>
          <cell r="M364" t="str">
            <v>57 DIVISION STREET</v>
          </cell>
          <cell r="N364">
            <v>40.82799</v>
          </cell>
          <cell r="O364">
            <v>-73.057540000000003</v>
          </cell>
          <cell r="P364">
            <v>8558</v>
          </cell>
          <cell r="Q364">
            <v>98</v>
          </cell>
          <cell r="R364">
            <v>8.3000000000000004E-2</v>
          </cell>
          <cell r="S364">
            <v>0.08</v>
          </cell>
          <cell r="T364">
            <v>7.1999999999999995E-2</v>
          </cell>
          <cell r="U364">
            <v>7.0999999999999994E-2</v>
          </cell>
        </row>
        <row r="365">
          <cell r="A365">
            <v>361030009</v>
          </cell>
          <cell r="B365">
            <v>44201</v>
          </cell>
          <cell r="C365">
            <v>1</v>
          </cell>
          <cell r="D365">
            <v>0</v>
          </cell>
          <cell r="E365" t="str">
            <v>W</v>
          </cell>
          <cell r="F365">
            <v>2018</v>
          </cell>
          <cell r="G365">
            <v>7</v>
          </cell>
          <cell r="H365">
            <v>2</v>
          </cell>
          <cell r="I365">
            <v>43</v>
          </cell>
          <cell r="J365">
            <v>35620</v>
          </cell>
          <cell r="K365">
            <v>5601</v>
          </cell>
          <cell r="L365">
            <v>35254</v>
          </cell>
          <cell r="M365" t="str">
            <v>57 DIVISION STREET</v>
          </cell>
          <cell r="N365">
            <v>40.82799</v>
          </cell>
          <cell r="O365">
            <v>-73.057540000000003</v>
          </cell>
          <cell r="P365">
            <v>8256</v>
          </cell>
          <cell r="Q365">
            <v>97</v>
          </cell>
          <cell r="R365">
            <v>8.5999999999999993E-2</v>
          </cell>
          <cell r="S365">
            <v>8.2000000000000003E-2</v>
          </cell>
          <cell r="T365">
            <v>7.9000000000000001E-2</v>
          </cell>
          <cell r="U365">
            <v>7.5999999999999998E-2</v>
          </cell>
        </row>
        <row r="366">
          <cell r="A366">
            <v>361030009</v>
          </cell>
          <cell r="B366">
            <v>44201</v>
          </cell>
          <cell r="C366">
            <v>2</v>
          </cell>
          <cell r="D366">
            <v>0</v>
          </cell>
          <cell r="E366" t="str">
            <v>W</v>
          </cell>
          <cell r="F366">
            <v>2010</v>
          </cell>
          <cell r="G366">
            <v>7</v>
          </cell>
          <cell r="H366">
            <v>2</v>
          </cell>
          <cell r="I366">
            <v>43</v>
          </cell>
          <cell r="J366">
            <v>35620</v>
          </cell>
          <cell r="K366">
            <v>5601</v>
          </cell>
          <cell r="L366">
            <v>35254</v>
          </cell>
          <cell r="M366" t="str">
            <v>57 DIVISION STREET</v>
          </cell>
          <cell r="N366">
            <v>40.82799</v>
          </cell>
          <cell r="O366">
            <v>-73.057540000000003</v>
          </cell>
          <cell r="P366">
            <v>6621</v>
          </cell>
          <cell r="Q366">
            <v>86</v>
          </cell>
          <cell r="R366">
            <v>9.0999999999999998E-2</v>
          </cell>
          <cell r="S366">
            <v>9.0999999999999998E-2</v>
          </cell>
          <cell r="T366">
            <v>0.09</v>
          </cell>
          <cell r="U366">
            <v>8.5000000000000006E-2</v>
          </cell>
        </row>
        <row r="367">
          <cell r="A367">
            <v>361030044</v>
          </cell>
          <cell r="B367">
            <v>44201</v>
          </cell>
          <cell r="C367">
            <v>1</v>
          </cell>
          <cell r="D367">
            <v>0</v>
          </cell>
          <cell r="E367" t="str">
            <v>W</v>
          </cell>
          <cell r="F367">
            <v>2018</v>
          </cell>
          <cell r="G367">
            <v>7</v>
          </cell>
          <cell r="H367">
            <v>2</v>
          </cell>
          <cell r="I367">
            <v>43</v>
          </cell>
          <cell r="J367">
            <v>35620</v>
          </cell>
          <cell r="K367">
            <v>0</v>
          </cell>
          <cell r="L367">
            <v>54617</v>
          </cell>
          <cell r="M367" t="str">
            <v>15 Shore Dr. Setauket-East Setauket NY 1</v>
          </cell>
          <cell r="N367">
            <v>40.961016999999998</v>
          </cell>
          <cell r="O367">
            <v>-73.139045999999993</v>
          </cell>
          <cell r="P367">
            <v>4754</v>
          </cell>
          <cell r="Q367">
            <v>55</v>
          </cell>
          <cell r="R367">
            <v>9.4E-2</v>
          </cell>
          <cell r="S367">
            <v>8.3000000000000004E-2</v>
          </cell>
          <cell r="T367">
            <v>7.4999999999999997E-2</v>
          </cell>
          <cell r="U367">
            <v>7.3999999999999996E-2</v>
          </cell>
        </row>
        <row r="368">
          <cell r="A368">
            <v>361192004</v>
          </cell>
          <cell r="B368">
            <v>44201</v>
          </cell>
          <cell r="C368">
            <v>1</v>
          </cell>
          <cell r="D368">
            <v>0</v>
          </cell>
          <cell r="E368" t="str">
            <v>W</v>
          </cell>
          <cell r="F368">
            <v>2010</v>
          </cell>
          <cell r="G368">
            <v>7</v>
          </cell>
          <cell r="H368">
            <v>2</v>
          </cell>
          <cell r="I368">
            <v>43</v>
          </cell>
          <cell r="J368">
            <v>35620</v>
          </cell>
          <cell r="K368">
            <v>5601</v>
          </cell>
          <cell r="L368">
            <v>81677</v>
          </cell>
          <cell r="M368" t="str">
            <v>WHITE PLAINS PUMP STATION,  240 ORCHARD</v>
          </cell>
          <cell r="N368">
            <v>41.051920000000003</v>
          </cell>
          <cell r="O368">
            <v>-73.763660000000002</v>
          </cell>
          <cell r="P368">
            <v>7968</v>
          </cell>
          <cell r="Q368">
            <v>87</v>
          </cell>
          <cell r="R368">
            <v>8.5000000000000006E-2</v>
          </cell>
          <cell r="S368">
            <v>8.2000000000000003E-2</v>
          </cell>
          <cell r="T368">
            <v>7.9000000000000001E-2</v>
          </cell>
          <cell r="U368">
            <v>7.4999999999999997E-2</v>
          </cell>
        </row>
        <row r="369">
          <cell r="A369">
            <v>361192004</v>
          </cell>
          <cell r="B369">
            <v>44201</v>
          </cell>
          <cell r="C369">
            <v>1</v>
          </cell>
          <cell r="D369">
            <v>0</v>
          </cell>
          <cell r="E369" t="str">
            <v>W</v>
          </cell>
          <cell r="F369">
            <v>2011</v>
          </cell>
          <cell r="G369">
            <v>7</v>
          </cell>
          <cell r="H369">
            <v>2</v>
          </cell>
          <cell r="I369">
            <v>43</v>
          </cell>
          <cell r="J369">
            <v>35620</v>
          </cell>
          <cell r="K369">
            <v>5601</v>
          </cell>
          <cell r="L369">
            <v>81677</v>
          </cell>
          <cell r="M369" t="str">
            <v>WHITE PLAINS PUMP STATION,  240 ORCHARD</v>
          </cell>
          <cell r="N369">
            <v>41.051920000000003</v>
          </cell>
          <cell r="O369">
            <v>-73.763660000000002</v>
          </cell>
          <cell r="P369">
            <v>8259</v>
          </cell>
          <cell r="Q369">
            <v>93</v>
          </cell>
          <cell r="R369">
            <v>9.8000000000000004E-2</v>
          </cell>
          <cell r="S369">
            <v>8.5999999999999993E-2</v>
          </cell>
          <cell r="T369">
            <v>7.5999999999999998E-2</v>
          </cell>
          <cell r="U369">
            <v>7.5999999999999998E-2</v>
          </cell>
        </row>
        <row r="370">
          <cell r="A370">
            <v>361192004</v>
          </cell>
          <cell r="B370">
            <v>44201</v>
          </cell>
          <cell r="C370">
            <v>1</v>
          </cell>
          <cell r="D370">
            <v>0</v>
          </cell>
          <cell r="E370" t="str">
            <v>W</v>
          </cell>
          <cell r="F370">
            <v>2012</v>
          </cell>
          <cell r="G370">
            <v>7</v>
          </cell>
          <cell r="H370">
            <v>2</v>
          </cell>
          <cell r="I370">
            <v>43</v>
          </cell>
          <cell r="J370">
            <v>35620</v>
          </cell>
          <cell r="K370">
            <v>5601</v>
          </cell>
          <cell r="L370">
            <v>81677</v>
          </cell>
          <cell r="M370" t="str">
            <v>WHITE PLAINS PUMP STATION,  240 ORCHARD</v>
          </cell>
          <cell r="N370">
            <v>41.051920000000003</v>
          </cell>
          <cell r="O370">
            <v>-73.763660000000002</v>
          </cell>
          <cell r="P370">
            <v>8773</v>
          </cell>
          <cell r="Q370">
            <v>100</v>
          </cell>
          <cell r="R370">
            <v>8.5999999999999993E-2</v>
          </cell>
          <cell r="S370">
            <v>0.08</v>
          </cell>
          <cell r="T370">
            <v>0.08</v>
          </cell>
          <cell r="U370">
            <v>7.9000000000000001E-2</v>
          </cell>
        </row>
        <row r="371">
          <cell r="A371">
            <v>361192004</v>
          </cell>
          <cell r="B371">
            <v>44201</v>
          </cell>
          <cell r="C371">
            <v>1</v>
          </cell>
          <cell r="D371">
            <v>0</v>
          </cell>
          <cell r="E371" t="str">
            <v>W</v>
          </cell>
          <cell r="F371">
            <v>2013</v>
          </cell>
          <cell r="G371">
            <v>7</v>
          </cell>
          <cell r="H371">
            <v>2</v>
          </cell>
          <cell r="I371">
            <v>43</v>
          </cell>
          <cell r="J371">
            <v>35620</v>
          </cell>
          <cell r="K371">
            <v>5601</v>
          </cell>
          <cell r="L371">
            <v>81677</v>
          </cell>
          <cell r="M371" t="str">
            <v>WHITE PLAINS PUMP STATION,  240 ORCHARD</v>
          </cell>
          <cell r="N371">
            <v>41.051920000000003</v>
          </cell>
          <cell r="O371">
            <v>-73.763660000000002</v>
          </cell>
          <cell r="P371">
            <v>8678</v>
          </cell>
          <cell r="Q371">
            <v>98</v>
          </cell>
          <cell r="R371">
            <v>8.1000000000000003E-2</v>
          </cell>
          <cell r="S371">
            <v>7.9000000000000001E-2</v>
          </cell>
          <cell r="T371">
            <v>7.4999999999999997E-2</v>
          </cell>
          <cell r="U371">
            <v>7.1999999999999995E-2</v>
          </cell>
        </row>
        <row r="372">
          <cell r="A372">
            <v>361192004</v>
          </cell>
          <cell r="B372">
            <v>44201</v>
          </cell>
          <cell r="C372">
            <v>1</v>
          </cell>
          <cell r="D372">
            <v>0</v>
          </cell>
          <cell r="E372" t="str">
            <v>W</v>
          </cell>
          <cell r="F372">
            <v>2014</v>
          </cell>
          <cell r="G372">
            <v>7</v>
          </cell>
          <cell r="H372">
            <v>2</v>
          </cell>
          <cell r="I372">
            <v>43</v>
          </cell>
          <cell r="J372">
            <v>35620</v>
          </cell>
          <cell r="K372">
            <v>5601</v>
          </cell>
          <cell r="L372">
            <v>81677</v>
          </cell>
          <cell r="M372" t="str">
            <v>WHITE PLAINS PUMP STATION,  240 ORCHARD</v>
          </cell>
          <cell r="N372">
            <v>41.051920000000003</v>
          </cell>
          <cell r="O372">
            <v>-73.763660000000002</v>
          </cell>
          <cell r="P372">
            <v>8717</v>
          </cell>
          <cell r="Q372">
            <v>99</v>
          </cell>
          <cell r="R372">
            <v>8.6999999999999994E-2</v>
          </cell>
          <cell r="S372">
            <v>7.8E-2</v>
          </cell>
          <cell r="T372">
            <v>7.5999999999999998E-2</v>
          </cell>
          <cell r="U372">
            <v>7.3999999999999996E-2</v>
          </cell>
        </row>
        <row r="373">
          <cell r="A373">
            <v>361192004</v>
          </cell>
          <cell r="B373">
            <v>44201</v>
          </cell>
          <cell r="C373">
            <v>1</v>
          </cell>
          <cell r="D373">
            <v>0</v>
          </cell>
          <cell r="E373" t="str">
            <v>W</v>
          </cell>
          <cell r="F373">
            <v>2015</v>
          </cell>
          <cell r="G373">
            <v>7</v>
          </cell>
          <cell r="H373">
            <v>2</v>
          </cell>
          <cell r="I373">
            <v>43</v>
          </cell>
          <cell r="J373">
            <v>35620</v>
          </cell>
          <cell r="K373">
            <v>5601</v>
          </cell>
          <cell r="L373">
            <v>81677</v>
          </cell>
          <cell r="M373" t="str">
            <v>WHITE PLAINS PUMP STATION,  240 ORCHARD</v>
          </cell>
          <cell r="N373">
            <v>41.051920000000003</v>
          </cell>
          <cell r="O373">
            <v>-73.763660000000002</v>
          </cell>
          <cell r="P373">
            <v>8702</v>
          </cell>
          <cell r="Q373">
            <v>100</v>
          </cell>
          <cell r="R373">
            <v>8.2000000000000003E-2</v>
          </cell>
          <cell r="S373">
            <v>0.08</v>
          </cell>
          <cell r="T373">
            <v>7.4999999999999997E-2</v>
          </cell>
          <cell r="U373">
            <v>7.2999999999999995E-2</v>
          </cell>
        </row>
        <row r="374">
          <cell r="A374">
            <v>361192004</v>
          </cell>
          <cell r="B374">
            <v>44201</v>
          </cell>
          <cell r="C374">
            <v>1</v>
          </cell>
          <cell r="D374">
            <v>0</v>
          </cell>
          <cell r="E374" t="str">
            <v>W</v>
          </cell>
          <cell r="F374">
            <v>2016</v>
          </cell>
          <cell r="G374">
            <v>7</v>
          </cell>
          <cell r="H374">
            <v>2</v>
          </cell>
          <cell r="I374">
            <v>43</v>
          </cell>
          <cell r="J374">
            <v>35620</v>
          </cell>
          <cell r="K374">
            <v>5601</v>
          </cell>
          <cell r="L374">
            <v>81677</v>
          </cell>
          <cell r="M374" t="str">
            <v>WHITE PLAINS PUMP STATION,  240 ORCHARD</v>
          </cell>
          <cell r="N374">
            <v>41.051920000000003</v>
          </cell>
          <cell r="O374">
            <v>-73.763660000000002</v>
          </cell>
          <cell r="P374">
            <v>8767</v>
          </cell>
          <cell r="Q374">
            <v>100</v>
          </cell>
          <cell r="R374">
            <v>8.2000000000000003E-2</v>
          </cell>
          <cell r="S374">
            <v>0.08</v>
          </cell>
          <cell r="T374">
            <v>7.5999999999999998E-2</v>
          </cell>
          <cell r="U374">
            <v>7.4999999999999997E-2</v>
          </cell>
        </row>
        <row r="375">
          <cell r="A375">
            <v>361192004</v>
          </cell>
          <cell r="B375">
            <v>44201</v>
          </cell>
          <cell r="C375">
            <v>1</v>
          </cell>
          <cell r="D375">
            <v>0</v>
          </cell>
          <cell r="E375" t="str">
            <v>W</v>
          </cell>
          <cell r="F375">
            <v>2017</v>
          </cell>
          <cell r="G375">
            <v>7</v>
          </cell>
          <cell r="H375">
            <v>2</v>
          </cell>
          <cell r="I375">
            <v>43</v>
          </cell>
          <cell r="J375">
            <v>35620</v>
          </cell>
          <cell r="K375">
            <v>5601</v>
          </cell>
          <cell r="L375">
            <v>81677</v>
          </cell>
          <cell r="M375" t="str">
            <v>WHITE PLAINS PUMP STATION,  240 ORCHARD</v>
          </cell>
          <cell r="N375">
            <v>41.051920000000003</v>
          </cell>
          <cell r="O375">
            <v>-73.763660000000002</v>
          </cell>
          <cell r="P375">
            <v>8697</v>
          </cell>
          <cell r="Q375">
            <v>99</v>
          </cell>
          <cell r="R375">
            <v>7.3999999999999996E-2</v>
          </cell>
          <cell r="S375">
            <v>7.2999999999999995E-2</v>
          </cell>
          <cell r="T375">
            <v>7.1999999999999995E-2</v>
          </cell>
          <cell r="U375">
            <v>7.1999999999999995E-2</v>
          </cell>
        </row>
        <row r="376">
          <cell r="A376">
            <v>361192004</v>
          </cell>
          <cell r="B376">
            <v>44201</v>
          </cell>
          <cell r="C376">
            <v>1</v>
          </cell>
          <cell r="D376">
            <v>0</v>
          </cell>
          <cell r="E376" t="str">
            <v>W</v>
          </cell>
          <cell r="F376">
            <v>2018</v>
          </cell>
          <cell r="G376">
            <v>7</v>
          </cell>
          <cell r="H376">
            <v>2</v>
          </cell>
          <cell r="I376">
            <v>43</v>
          </cell>
          <cell r="J376">
            <v>35620</v>
          </cell>
          <cell r="K376">
            <v>5601</v>
          </cell>
          <cell r="L376">
            <v>81677</v>
          </cell>
          <cell r="M376" t="str">
            <v>WHITE PLAINS PUMP STATION,  240 ORCHARD</v>
          </cell>
          <cell r="N376">
            <v>41.051920000000003</v>
          </cell>
          <cell r="O376">
            <v>-73.763660000000002</v>
          </cell>
          <cell r="P376">
            <v>8619</v>
          </cell>
          <cell r="Q376">
            <v>98</v>
          </cell>
          <cell r="R376">
            <v>9.2999999999999999E-2</v>
          </cell>
          <cell r="S376">
            <v>0.08</v>
          </cell>
          <cell r="T376">
            <v>0.08</v>
          </cell>
          <cell r="U376">
            <v>7.8E-2</v>
          </cell>
        </row>
        <row r="377">
          <cell r="A377">
            <v>420170012</v>
          </cell>
          <cell r="B377">
            <v>44201</v>
          </cell>
          <cell r="C377">
            <v>1</v>
          </cell>
          <cell r="D377">
            <v>0</v>
          </cell>
          <cell r="E377" t="str">
            <v>W</v>
          </cell>
          <cell r="F377">
            <v>2010</v>
          </cell>
          <cell r="G377">
            <v>7</v>
          </cell>
          <cell r="H377">
            <v>3</v>
          </cell>
          <cell r="I377">
            <v>45</v>
          </cell>
          <cell r="J377">
            <v>37980</v>
          </cell>
          <cell r="K377">
            <v>6160</v>
          </cell>
          <cell r="L377">
            <v>8760</v>
          </cell>
          <cell r="M377" t="str">
            <v>ROCKVIEW LANE</v>
          </cell>
          <cell r="N377">
            <v>40.107222</v>
          </cell>
          <cell r="O377">
            <v>-74.882221999999999</v>
          </cell>
          <cell r="P377">
            <v>5076</v>
          </cell>
          <cell r="Q377">
            <v>99</v>
          </cell>
          <cell r="R377">
            <v>0.10100000000000001</v>
          </cell>
          <cell r="S377">
            <v>9.9000000000000005E-2</v>
          </cell>
          <cell r="T377">
            <v>0.09</v>
          </cell>
          <cell r="U377">
            <v>8.6999999999999994E-2</v>
          </cell>
        </row>
        <row r="378">
          <cell r="A378">
            <v>420170012</v>
          </cell>
          <cell r="B378">
            <v>44201</v>
          </cell>
          <cell r="C378">
            <v>1</v>
          </cell>
          <cell r="D378">
            <v>0</v>
          </cell>
          <cell r="E378" t="str">
            <v>W</v>
          </cell>
          <cell r="F378">
            <v>2011</v>
          </cell>
          <cell r="G378">
            <v>7</v>
          </cell>
          <cell r="H378">
            <v>3</v>
          </cell>
          <cell r="I378">
            <v>45</v>
          </cell>
          <cell r="J378">
            <v>37980</v>
          </cell>
          <cell r="K378">
            <v>6160</v>
          </cell>
          <cell r="L378">
            <v>8760</v>
          </cell>
          <cell r="M378" t="str">
            <v>ROCKVIEW LANE</v>
          </cell>
          <cell r="N378">
            <v>40.107222</v>
          </cell>
          <cell r="O378">
            <v>-74.882221999999999</v>
          </cell>
          <cell r="P378">
            <v>7311</v>
          </cell>
          <cell r="Q378">
            <v>99</v>
          </cell>
          <cell r="R378">
            <v>8.5000000000000006E-2</v>
          </cell>
          <cell r="S378">
            <v>8.2000000000000003E-2</v>
          </cell>
          <cell r="T378">
            <v>8.1000000000000003E-2</v>
          </cell>
          <cell r="U378">
            <v>8.1000000000000003E-2</v>
          </cell>
        </row>
        <row r="379">
          <cell r="A379">
            <v>420170012</v>
          </cell>
          <cell r="B379">
            <v>44201</v>
          </cell>
          <cell r="C379">
            <v>1</v>
          </cell>
          <cell r="D379">
            <v>0</v>
          </cell>
          <cell r="E379" t="str">
            <v>W</v>
          </cell>
          <cell r="F379">
            <v>2012</v>
          </cell>
          <cell r="G379">
            <v>7</v>
          </cell>
          <cell r="H379">
            <v>3</v>
          </cell>
          <cell r="I379">
            <v>45</v>
          </cell>
          <cell r="J379">
            <v>37980</v>
          </cell>
          <cell r="K379">
            <v>6160</v>
          </cell>
          <cell r="L379">
            <v>8760</v>
          </cell>
          <cell r="M379" t="str">
            <v>ROCKVIEW LANE</v>
          </cell>
          <cell r="N379">
            <v>40.107222</v>
          </cell>
          <cell r="O379">
            <v>-74.882221999999999</v>
          </cell>
          <cell r="P379">
            <v>8643</v>
          </cell>
          <cell r="Q379">
            <v>98</v>
          </cell>
          <cell r="R379">
            <v>0.09</v>
          </cell>
          <cell r="S379">
            <v>8.4000000000000005E-2</v>
          </cell>
          <cell r="T379">
            <v>8.2000000000000003E-2</v>
          </cell>
          <cell r="U379">
            <v>8.2000000000000003E-2</v>
          </cell>
        </row>
        <row r="380">
          <cell r="A380">
            <v>420170012</v>
          </cell>
          <cell r="B380">
            <v>44201</v>
          </cell>
          <cell r="C380">
            <v>1</v>
          </cell>
          <cell r="D380">
            <v>0</v>
          </cell>
          <cell r="E380" t="str">
            <v>W</v>
          </cell>
          <cell r="F380">
            <v>2013</v>
          </cell>
          <cell r="G380">
            <v>7</v>
          </cell>
          <cell r="H380">
            <v>3</v>
          </cell>
          <cell r="I380">
            <v>45</v>
          </cell>
          <cell r="J380">
            <v>37980</v>
          </cell>
          <cell r="K380">
            <v>6160</v>
          </cell>
          <cell r="L380">
            <v>8760</v>
          </cell>
          <cell r="M380" t="str">
            <v>ROCKVIEW LANE</v>
          </cell>
          <cell r="N380">
            <v>40.107222</v>
          </cell>
          <cell r="O380">
            <v>-74.882221999999999</v>
          </cell>
          <cell r="P380">
            <v>8564</v>
          </cell>
          <cell r="Q380">
            <v>98</v>
          </cell>
          <cell r="R380">
            <v>7.6999999999999999E-2</v>
          </cell>
          <cell r="S380">
            <v>7.6999999999999999E-2</v>
          </cell>
          <cell r="T380">
            <v>7.5999999999999998E-2</v>
          </cell>
          <cell r="U380">
            <v>7.2999999999999995E-2</v>
          </cell>
        </row>
        <row r="381">
          <cell r="A381">
            <v>420170012</v>
          </cell>
          <cell r="B381">
            <v>44201</v>
          </cell>
          <cell r="C381">
            <v>1</v>
          </cell>
          <cell r="D381">
            <v>0</v>
          </cell>
          <cell r="E381" t="str">
            <v>W</v>
          </cell>
          <cell r="F381">
            <v>2014</v>
          </cell>
          <cell r="G381">
            <v>7</v>
          </cell>
          <cell r="H381">
            <v>3</v>
          </cell>
          <cell r="I381">
            <v>45</v>
          </cell>
          <cell r="J381">
            <v>37980</v>
          </cell>
          <cell r="K381">
            <v>6160</v>
          </cell>
          <cell r="L381">
            <v>8760</v>
          </cell>
          <cell r="M381" t="str">
            <v>ROCKVIEW LANE</v>
          </cell>
          <cell r="N381">
            <v>40.107222</v>
          </cell>
          <cell r="O381">
            <v>-74.882221999999999</v>
          </cell>
          <cell r="P381">
            <v>8596</v>
          </cell>
          <cell r="Q381">
            <v>98</v>
          </cell>
          <cell r="R381">
            <v>9.4E-2</v>
          </cell>
          <cell r="S381">
            <v>7.2999999999999995E-2</v>
          </cell>
          <cell r="T381">
            <v>7.1999999999999995E-2</v>
          </cell>
          <cell r="U381">
            <v>7.0999999999999994E-2</v>
          </cell>
        </row>
        <row r="382">
          <cell r="A382">
            <v>420170012</v>
          </cell>
          <cell r="B382">
            <v>44201</v>
          </cell>
          <cell r="C382">
            <v>1</v>
          </cell>
          <cell r="D382">
            <v>0</v>
          </cell>
          <cell r="E382" t="str">
            <v>W</v>
          </cell>
          <cell r="F382">
            <v>2015</v>
          </cell>
          <cell r="G382">
            <v>7</v>
          </cell>
          <cell r="H382">
            <v>3</v>
          </cell>
          <cell r="I382">
            <v>45</v>
          </cell>
          <cell r="J382">
            <v>37980</v>
          </cell>
          <cell r="K382">
            <v>6160</v>
          </cell>
          <cell r="L382">
            <v>8760</v>
          </cell>
          <cell r="M382" t="str">
            <v>ROCKVIEW LANE</v>
          </cell>
          <cell r="N382">
            <v>40.107222</v>
          </cell>
          <cell r="O382">
            <v>-74.882221999999999</v>
          </cell>
          <cell r="P382">
            <v>8370</v>
          </cell>
          <cell r="Q382">
            <v>95</v>
          </cell>
          <cell r="R382">
            <v>9.0999999999999998E-2</v>
          </cell>
          <cell r="S382">
            <v>8.5000000000000006E-2</v>
          </cell>
          <cell r="T382">
            <v>8.3000000000000004E-2</v>
          </cell>
          <cell r="U382">
            <v>8.2000000000000003E-2</v>
          </cell>
        </row>
        <row r="383">
          <cell r="A383">
            <v>420170012</v>
          </cell>
          <cell r="B383">
            <v>44201</v>
          </cell>
          <cell r="C383">
            <v>1</v>
          </cell>
          <cell r="D383">
            <v>5</v>
          </cell>
          <cell r="E383" t="str">
            <v>W</v>
          </cell>
          <cell r="F383">
            <v>2016</v>
          </cell>
          <cell r="G383">
            <v>7</v>
          </cell>
          <cell r="H383">
            <v>3</v>
          </cell>
          <cell r="I383">
            <v>45</v>
          </cell>
          <cell r="J383">
            <v>37980</v>
          </cell>
          <cell r="K383">
            <v>6160</v>
          </cell>
          <cell r="L383">
            <v>8760</v>
          </cell>
          <cell r="M383" t="str">
            <v>ROCKVIEW LANE</v>
          </cell>
          <cell r="N383">
            <v>40.107222</v>
          </cell>
          <cell r="O383">
            <v>-74.882221999999999</v>
          </cell>
          <cell r="P383">
            <v>8387</v>
          </cell>
          <cell r="Q383">
            <v>93</v>
          </cell>
          <cell r="R383">
            <v>8.4000000000000005E-2</v>
          </cell>
          <cell r="S383">
            <v>8.2000000000000003E-2</v>
          </cell>
          <cell r="T383">
            <v>8.1000000000000003E-2</v>
          </cell>
          <cell r="U383">
            <v>0.08</v>
          </cell>
        </row>
        <row r="384">
          <cell r="A384">
            <v>420170012</v>
          </cell>
          <cell r="B384">
            <v>44201</v>
          </cell>
          <cell r="C384">
            <v>1</v>
          </cell>
          <cell r="D384">
            <v>0</v>
          </cell>
          <cell r="E384" t="str">
            <v>W</v>
          </cell>
          <cell r="F384">
            <v>2017</v>
          </cell>
          <cell r="G384">
            <v>7</v>
          </cell>
          <cell r="H384">
            <v>3</v>
          </cell>
          <cell r="I384">
            <v>45</v>
          </cell>
          <cell r="J384">
            <v>37980</v>
          </cell>
          <cell r="K384">
            <v>6160</v>
          </cell>
          <cell r="L384">
            <v>8760</v>
          </cell>
          <cell r="M384" t="str">
            <v>ROCKVIEW LANE</v>
          </cell>
          <cell r="N384">
            <v>40.107222</v>
          </cell>
          <cell r="O384">
            <v>-74.882221999999999</v>
          </cell>
          <cell r="P384">
            <v>7951</v>
          </cell>
          <cell r="Q384">
            <v>87</v>
          </cell>
          <cell r="R384">
            <v>8.3000000000000004E-2</v>
          </cell>
          <cell r="S384">
            <v>8.1000000000000003E-2</v>
          </cell>
          <cell r="T384">
            <v>7.9000000000000001E-2</v>
          </cell>
          <cell r="U384">
            <v>7.9000000000000001E-2</v>
          </cell>
        </row>
        <row r="385">
          <cell r="A385">
            <v>420170012</v>
          </cell>
          <cell r="B385">
            <v>44201</v>
          </cell>
          <cell r="C385">
            <v>1</v>
          </cell>
          <cell r="D385">
            <v>0</v>
          </cell>
          <cell r="E385" t="str">
            <v>W</v>
          </cell>
          <cell r="F385">
            <v>2018</v>
          </cell>
          <cell r="G385">
            <v>7</v>
          </cell>
          <cell r="H385">
            <v>3</v>
          </cell>
          <cell r="I385">
            <v>45</v>
          </cell>
          <cell r="J385">
            <v>37980</v>
          </cell>
          <cell r="K385">
            <v>6160</v>
          </cell>
          <cell r="L385">
            <v>8760</v>
          </cell>
          <cell r="M385" t="str">
            <v>ROCKVIEW LANE</v>
          </cell>
          <cell r="N385">
            <v>40.107222</v>
          </cell>
          <cell r="O385">
            <v>-74.882221999999999</v>
          </cell>
          <cell r="P385">
            <v>6504</v>
          </cell>
          <cell r="Q385">
            <v>89</v>
          </cell>
          <cell r="R385">
            <v>9.0999999999999998E-2</v>
          </cell>
          <cell r="S385">
            <v>8.5999999999999993E-2</v>
          </cell>
          <cell r="T385">
            <v>8.5999999999999993E-2</v>
          </cell>
          <cell r="U385">
            <v>8.4000000000000005E-2</v>
          </cell>
        </row>
        <row r="386">
          <cell r="A386">
            <v>420290100</v>
          </cell>
          <cell r="B386">
            <v>44201</v>
          </cell>
          <cell r="C386">
            <v>1</v>
          </cell>
          <cell r="D386">
            <v>0</v>
          </cell>
          <cell r="E386" t="str">
            <v>W</v>
          </cell>
          <cell r="F386">
            <v>2010</v>
          </cell>
          <cell r="G386">
            <v>7</v>
          </cell>
          <cell r="H386">
            <v>3</v>
          </cell>
          <cell r="I386">
            <v>45</v>
          </cell>
          <cell r="J386">
            <v>37980</v>
          </cell>
          <cell r="K386">
            <v>6160</v>
          </cell>
          <cell r="L386">
            <v>0</v>
          </cell>
          <cell r="M386" t="str">
            <v>NEW GARDEN AIRPORT - TOUGHKENAMON</v>
          </cell>
          <cell r="N386">
            <v>39.834460999999997</v>
          </cell>
          <cell r="O386">
            <v>-75.768242000000001</v>
          </cell>
          <cell r="P386">
            <v>4970</v>
          </cell>
          <cell r="Q386">
            <v>95</v>
          </cell>
          <cell r="R386">
            <v>8.5999999999999993E-2</v>
          </cell>
          <cell r="S386">
            <v>0.08</v>
          </cell>
          <cell r="T386">
            <v>7.8E-2</v>
          </cell>
          <cell r="U386">
            <v>7.6999999999999999E-2</v>
          </cell>
        </row>
        <row r="387">
          <cell r="A387">
            <v>420290100</v>
          </cell>
          <cell r="B387">
            <v>44201</v>
          </cell>
          <cell r="C387">
            <v>1</v>
          </cell>
          <cell r="D387">
            <v>0</v>
          </cell>
          <cell r="E387" t="str">
            <v>W</v>
          </cell>
          <cell r="F387">
            <v>2011</v>
          </cell>
          <cell r="G387">
            <v>7</v>
          </cell>
          <cell r="H387">
            <v>3</v>
          </cell>
          <cell r="I387">
            <v>45</v>
          </cell>
          <cell r="J387">
            <v>37980</v>
          </cell>
          <cell r="K387">
            <v>6160</v>
          </cell>
          <cell r="L387">
            <v>0</v>
          </cell>
          <cell r="M387" t="str">
            <v>NEW GARDEN AIRPORT - TOUGHKENAMON</v>
          </cell>
          <cell r="N387">
            <v>39.834460999999997</v>
          </cell>
          <cell r="O387">
            <v>-75.768242000000001</v>
          </cell>
          <cell r="P387">
            <v>6970</v>
          </cell>
          <cell r="Q387">
            <v>98</v>
          </cell>
          <cell r="R387">
            <v>0.09</v>
          </cell>
          <cell r="S387">
            <v>8.6999999999999994E-2</v>
          </cell>
          <cell r="T387">
            <v>7.9000000000000001E-2</v>
          </cell>
          <cell r="U387">
            <v>7.9000000000000001E-2</v>
          </cell>
        </row>
        <row r="388">
          <cell r="A388">
            <v>420290100</v>
          </cell>
          <cell r="B388">
            <v>44201</v>
          </cell>
          <cell r="C388">
            <v>1</v>
          </cell>
          <cell r="D388">
            <v>0</v>
          </cell>
          <cell r="E388" t="str">
            <v>W</v>
          </cell>
          <cell r="F388">
            <v>2012</v>
          </cell>
          <cell r="G388">
            <v>7</v>
          </cell>
          <cell r="H388">
            <v>3</v>
          </cell>
          <cell r="I388">
            <v>45</v>
          </cell>
          <cell r="J388">
            <v>37980</v>
          </cell>
          <cell r="K388">
            <v>6160</v>
          </cell>
          <cell r="L388">
            <v>0</v>
          </cell>
          <cell r="M388" t="str">
            <v>NEW GARDEN AIRPORT - TOUGHKENAMON</v>
          </cell>
          <cell r="N388">
            <v>39.834460999999997</v>
          </cell>
          <cell r="O388">
            <v>-75.768242000000001</v>
          </cell>
          <cell r="P388">
            <v>8477</v>
          </cell>
          <cell r="Q388">
            <v>93</v>
          </cell>
          <cell r="R388">
            <v>8.5999999999999993E-2</v>
          </cell>
          <cell r="S388">
            <v>8.5999999999999993E-2</v>
          </cell>
          <cell r="T388">
            <v>8.5999999999999993E-2</v>
          </cell>
          <cell r="U388">
            <v>8.1000000000000003E-2</v>
          </cell>
        </row>
        <row r="389">
          <cell r="A389">
            <v>420290100</v>
          </cell>
          <cell r="B389">
            <v>44201</v>
          </cell>
          <cell r="C389">
            <v>1</v>
          </cell>
          <cell r="D389">
            <v>0</v>
          </cell>
          <cell r="E389" t="str">
            <v>W</v>
          </cell>
          <cell r="F389">
            <v>2013</v>
          </cell>
          <cell r="G389">
            <v>7</v>
          </cell>
          <cell r="H389">
            <v>3</v>
          </cell>
          <cell r="I389">
            <v>45</v>
          </cell>
          <cell r="J389">
            <v>37980</v>
          </cell>
          <cell r="K389">
            <v>6160</v>
          </cell>
          <cell r="L389">
            <v>0</v>
          </cell>
          <cell r="M389" t="str">
            <v>NEW GARDEN AIRPORT - TOUGHKENAMON</v>
          </cell>
          <cell r="N389">
            <v>39.834460999999997</v>
          </cell>
          <cell r="O389">
            <v>-75.768242000000001</v>
          </cell>
          <cell r="P389">
            <v>8632</v>
          </cell>
          <cell r="Q389">
            <v>100</v>
          </cell>
          <cell r="R389">
            <v>7.2999999999999995E-2</v>
          </cell>
          <cell r="S389">
            <v>7.0000000000000007E-2</v>
          </cell>
          <cell r="T389">
            <v>6.9000000000000006E-2</v>
          </cell>
          <cell r="U389">
            <v>6.8000000000000005E-2</v>
          </cell>
        </row>
        <row r="390">
          <cell r="A390">
            <v>420290100</v>
          </cell>
          <cell r="B390">
            <v>44201</v>
          </cell>
          <cell r="C390">
            <v>1</v>
          </cell>
          <cell r="D390">
            <v>0</v>
          </cell>
          <cell r="E390" t="str">
            <v>W</v>
          </cell>
          <cell r="F390">
            <v>2014</v>
          </cell>
          <cell r="G390">
            <v>7</v>
          </cell>
          <cell r="H390">
            <v>3</v>
          </cell>
          <cell r="I390">
            <v>45</v>
          </cell>
          <cell r="J390">
            <v>37980</v>
          </cell>
          <cell r="K390">
            <v>6160</v>
          </cell>
          <cell r="L390">
            <v>0</v>
          </cell>
          <cell r="M390" t="str">
            <v>NEW GARDEN AIRPORT - TOUGHKENAMON</v>
          </cell>
          <cell r="N390">
            <v>39.834460999999997</v>
          </cell>
          <cell r="O390">
            <v>-75.768242000000001</v>
          </cell>
          <cell r="P390">
            <v>8420</v>
          </cell>
          <cell r="Q390">
            <v>93</v>
          </cell>
          <cell r="R390">
            <v>7.9000000000000001E-2</v>
          </cell>
          <cell r="S390">
            <v>7.3999999999999996E-2</v>
          </cell>
          <cell r="T390">
            <v>7.3999999999999996E-2</v>
          </cell>
          <cell r="U390">
            <v>7.0999999999999994E-2</v>
          </cell>
        </row>
        <row r="391">
          <cell r="A391">
            <v>420290100</v>
          </cell>
          <cell r="B391">
            <v>44201</v>
          </cell>
          <cell r="C391">
            <v>1</v>
          </cell>
          <cell r="D391">
            <v>0</v>
          </cell>
          <cell r="E391" t="str">
            <v>W</v>
          </cell>
          <cell r="F391">
            <v>2015</v>
          </cell>
          <cell r="G391">
            <v>7</v>
          </cell>
          <cell r="H391">
            <v>3</v>
          </cell>
          <cell r="I391">
            <v>45</v>
          </cell>
          <cell r="J391">
            <v>37980</v>
          </cell>
          <cell r="K391">
            <v>6160</v>
          </cell>
          <cell r="L391">
            <v>0</v>
          </cell>
          <cell r="M391" t="str">
            <v>NEW GARDEN AIRPORT - TOUGHKENAMON</v>
          </cell>
          <cell r="N391">
            <v>39.834460999999997</v>
          </cell>
          <cell r="O391">
            <v>-75.768242000000001</v>
          </cell>
          <cell r="P391">
            <v>8307</v>
          </cell>
          <cell r="Q391">
            <v>97</v>
          </cell>
          <cell r="R391">
            <v>9.1999999999999998E-2</v>
          </cell>
          <cell r="S391">
            <v>7.6999999999999999E-2</v>
          </cell>
          <cell r="T391">
            <v>6.9000000000000006E-2</v>
          </cell>
          <cell r="U391">
            <v>6.8000000000000005E-2</v>
          </cell>
        </row>
        <row r="392">
          <cell r="A392">
            <v>420290100</v>
          </cell>
          <cell r="B392">
            <v>44201</v>
          </cell>
          <cell r="C392">
            <v>1</v>
          </cell>
          <cell r="D392">
            <v>5</v>
          </cell>
          <cell r="E392" t="str">
            <v>W</v>
          </cell>
          <cell r="F392">
            <v>2016</v>
          </cell>
          <cell r="G392">
            <v>7</v>
          </cell>
          <cell r="H392">
            <v>3</v>
          </cell>
          <cell r="I392">
            <v>45</v>
          </cell>
          <cell r="J392">
            <v>37980</v>
          </cell>
          <cell r="K392">
            <v>6160</v>
          </cell>
          <cell r="L392">
            <v>0</v>
          </cell>
          <cell r="M392" t="str">
            <v>NEW GARDEN AIRPORT - TOUGHKENAMON</v>
          </cell>
          <cell r="N392">
            <v>39.834460999999997</v>
          </cell>
          <cell r="O392">
            <v>-75.768242000000001</v>
          </cell>
          <cell r="P392">
            <v>8530</v>
          </cell>
          <cell r="Q392">
            <v>95</v>
          </cell>
          <cell r="R392">
            <v>8.3000000000000004E-2</v>
          </cell>
          <cell r="S392">
            <v>8.1000000000000003E-2</v>
          </cell>
          <cell r="T392">
            <v>8.1000000000000003E-2</v>
          </cell>
          <cell r="U392">
            <v>0.08</v>
          </cell>
        </row>
        <row r="393">
          <cell r="A393">
            <v>420290100</v>
          </cell>
          <cell r="B393">
            <v>44201</v>
          </cell>
          <cell r="C393">
            <v>1</v>
          </cell>
          <cell r="D393">
            <v>0</v>
          </cell>
          <cell r="E393" t="str">
            <v>W</v>
          </cell>
          <cell r="F393">
            <v>2017</v>
          </cell>
          <cell r="G393">
            <v>7</v>
          </cell>
          <cell r="H393">
            <v>3</v>
          </cell>
          <cell r="I393">
            <v>45</v>
          </cell>
          <cell r="J393">
            <v>37980</v>
          </cell>
          <cell r="K393">
            <v>6160</v>
          </cell>
          <cell r="L393">
            <v>0</v>
          </cell>
          <cell r="M393" t="str">
            <v>NEW GARDEN AIRPORT - TOUGHKENAMON</v>
          </cell>
          <cell r="N393">
            <v>39.834460999999997</v>
          </cell>
          <cell r="O393">
            <v>-75.768242000000001</v>
          </cell>
          <cell r="P393">
            <v>8042</v>
          </cell>
          <cell r="Q393">
            <v>88</v>
          </cell>
          <cell r="R393">
            <v>8.1000000000000003E-2</v>
          </cell>
          <cell r="S393">
            <v>7.9000000000000001E-2</v>
          </cell>
          <cell r="T393">
            <v>7.8E-2</v>
          </cell>
          <cell r="U393">
            <v>7.0999999999999994E-2</v>
          </cell>
        </row>
        <row r="394">
          <cell r="A394">
            <v>420290100</v>
          </cell>
          <cell r="B394">
            <v>44201</v>
          </cell>
          <cell r="C394">
            <v>1</v>
          </cell>
          <cell r="D394">
            <v>0</v>
          </cell>
          <cell r="E394" t="str">
            <v>W</v>
          </cell>
          <cell r="F394">
            <v>2018</v>
          </cell>
          <cell r="G394">
            <v>7</v>
          </cell>
          <cell r="H394">
            <v>3</v>
          </cell>
          <cell r="I394">
            <v>45</v>
          </cell>
          <cell r="J394">
            <v>37980</v>
          </cell>
          <cell r="K394">
            <v>6160</v>
          </cell>
          <cell r="L394">
            <v>0</v>
          </cell>
          <cell r="M394" t="str">
            <v>NEW GARDEN AIRPORT - TOUGHKENAMON</v>
          </cell>
          <cell r="N394">
            <v>39.834460999999997</v>
          </cell>
          <cell r="O394">
            <v>-75.768242000000001</v>
          </cell>
          <cell r="P394">
            <v>8268</v>
          </cell>
          <cell r="Q394">
            <v>93</v>
          </cell>
          <cell r="R394">
            <v>7.3999999999999996E-2</v>
          </cell>
          <cell r="S394">
            <v>7.0000000000000007E-2</v>
          </cell>
          <cell r="T394">
            <v>6.9000000000000006E-2</v>
          </cell>
          <cell r="U394">
            <v>6.5000000000000002E-2</v>
          </cell>
        </row>
        <row r="395">
          <cell r="A395">
            <v>420450002</v>
          </cell>
          <cell r="B395">
            <v>44201</v>
          </cell>
          <cell r="C395">
            <v>1</v>
          </cell>
          <cell r="D395">
            <v>0</v>
          </cell>
          <cell r="E395" t="str">
            <v>W</v>
          </cell>
          <cell r="F395">
            <v>2010</v>
          </cell>
          <cell r="G395">
            <v>7</v>
          </cell>
          <cell r="H395">
            <v>3</v>
          </cell>
          <cell r="I395">
            <v>45</v>
          </cell>
          <cell r="J395">
            <v>37980</v>
          </cell>
          <cell r="K395">
            <v>6160</v>
          </cell>
          <cell r="L395">
            <v>13208</v>
          </cell>
          <cell r="M395" t="str">
            <v>FRONT ST &amp; NORRIS ST</v>
          </cell>
          <cell r="N395">
            <v>39.835555999999997</v>
          </cell>
          <cell r="O395">
            <v>-75.372500000000002</v>
          </cell>
          <cell r="P395">
            <v>4929</v>
          </cell>
          <cell r="Q395">
            <v>96</v>
          </cell>
          <cell r="R395">
            <v>8.5999999999999993E-2</v>
          </cell>
          <cell r="S395">
            <v>8.4000000000000005E-2</v>
          </cell>
          <cell r="T395">
            <v>7.9000000000000001E-2</v>
          </cell>
          <cell r="U395">
            <v>7.5999999999999998E-2</v>
          </cell>
        </row>
        <row r="396">
          <cell r="A396">
            <v>420450002</v>
          </cell>
          <cell r="B396">
            <v>44201</v>
          </cell>
          <cell r="C396">
            <v>1</v>
          </cell>
          <cell r="D396">
            <v>0</v>
          </cell>
          <cell r="E396" t="str">
            <v>W</v>
          </cell>
          <cell r="F396">
            <v>2011</v>
          </cell>
          <cell r="G396">
            <v>7</v>
          </cell>
          <cell r="H396">
            <v>3</v>
          </cell>
          <cell r="I396">
            <v>45</v>
          </cell>
          <cell r="J396">
            <v>37980</v>
          </cell>
          <cell r="K396">
            <v>6160</v>
          </cell>
          <cell r="L396">
            <v>13208</v>
          </cell>
          <cell r="M396" t="str">
            <v>FRONT ST &amp; NORRIS ST</v>
          </cell>
          <cell r="N396">
            <v>39.835555999999997</v>
          </cell>
          <cell r="O396">
            <v>-75.372500000000002</v>
          </cell>
          <cell r="P396">
            <v>7260</v>
          </cell>
          <cell r="Q396">
            <v>98</v>
          </cell>
          <cell r="R396">
            <v>8.5999999999999993E-2</v>
          </cell>
          <cell r="S396">
            <v>8.4000000000000005E-2</v>
          </cell>
          <cell r="T396">
            <v>8.4000000000000005E-2</v>
          </cell>
          <cell r="U396">
            <v>7.9000000000000001E-2</v>
          </cell>
        </row>
        <row r="397">
          <cell r="A397">
            <v>420450002</v>
          </cell>
          <cell r="B397">
            <v>44201</v>
          </cell>
          <cell r="C397">
            <v>1</v>
          </cell>
          <cell r="D397">
            <v>0</v>
          </cell>
          <cell r="E397" t="str">
            <v>W</v>
          </cell>
          <cell r="F397">
            <v>2012</v>
          </cell>
          <cell r="G397">
            <v>7</v>
          </cell>
          <cell r="H397">
            <v>3</v>
          </cell>
          <cell r="I397">
            <v>45</v>
          </cell>
          <cell r="J397">
            <v>37980</v>
          </cell>
          <cell r="K397">
            <v>6160</v>
          </cell>
          <cell r="L397">
            <v>13208</v>
          </cell>
          <cell r="M397" t="str">
            <v>FRONT ST &amp; NORRIS ST</v>
          </cell>
          <cell r="N397">
            <v>39.835555999999997</v>
          </cell>
          <cell r="O397">
            <v>-75.372500000000002</v>
          </cell>
          <cell r="P397">
            <v>8534</v>
          </cell>
          <cell r="Q397">
            <v>95</v>
          </cell>
          <cell r="R397">
            <v>8.6999999999999994E-2</v>
          </cell>
          <cell r="S397">
            <v>8.2000000000000003E-2</v>
          </cell>
          <cell r="T397">
            <v>8.1000000000000003E-2</v>
          </cell>
          <cell r="U397">
            <v>8.1000000000000003E-2</v>
          </cell>
        </row>
        <row r="398">
          <cell r="A398">
            <v>420450002</v>
          </cell>
          <cell r="B398">
            <v>44201</v>
          </cell>
          <cell r="C398">
            <v>1</v>
          </cell>
          <cell r="D398">
            <v>0</v>
          </cell>
          <cell r="E398" t="str">
            <v>W</v>
          </cell>
          <cell r="F398">
            <v>2013</v>
          </cell>
          <cell r="G398">
            <v>7</v>
          </cell>
          <cell r="H398">
            <v>3</v>
          </cell>
          <cell r="I398">
            <v>45</v>
          </cell>
          <cell r="J398">
            <v>37980</v>
          </cell>
          <cell r="K398">
            <v>6160</v>
          </cell>
          <cell r="L398">
            <v>13208</v>
          </cell>
          <cell r="M398" t="str">
            <v>FRONT ST &amp; NORRIS ST</v>
          </cell>
          <cell r="N398">
            <v>39.835555999999997</v>
          </cell>
          <cell r="O398">
            <v>-75.372500000000002</v>
          </cell>
          <cell r="P398">
            <v>8653</v>
          </cell>
          <cell r="Q398">
            <v>100</v>
          </cell>
          <cell r="R398">
            <v>7.5999999999999998E-2</v>
          </cell>
          <cell r="S398">
            <v>7.3999999999999996E-2</v>
          </cell>
          <cell r="T398">
            <v>7.3999999999999996E-2</v>
          </cell>
          <cell r="U398">
            <v>6.9000000000000006E-2</v>
          </cell>
        </row>
        <row r="399">
          <cell r="A399">
            <v>420450002</v>
          </cell>
          <cell r="B399">
            <v>44201</v>
          </cell>
          <cell r="C399">
            <v>1</v>
          </cell>
          <cell r="D399">
            <v>0</v>
          </cell>
          <cell r="E399" t="str">
            <v>W</v>
          </cell>
          <cell r="F399">
            <v>2014</v>
          </cell>
          <cell r="G399">
            <v>7</v>
          </cell>
          <cell r="H399">
            <v>3</v>
          </cell>
          <cell r="I399">
            <v>45</v>
          </cell>
          <cell r="J399">
            <v>37980</v>
          </cell>
          <cell r="K399">
            <v>6160</v>
          </cell>
          <cell r="L399">
            <v>13208</v>
          </cell>
          <cell r="M399" t="str">
            <v>FRONT ST &amp; NORRIS ST</v>
          </cell>
          <cell r="N399">
            <v>39.835555999999997</v>
          </cell>
          <cell r="O399">
            <v>-75.372500000000002</v>
          </cell>
          <cell r="P399">
            <v>8117</v>
          </cell>
          <cell r="Q399">
            <v>97</v>
          </cell>
          <cell r="R399">
            <v>8.3000000000000004E-2</v>
          </cell>
          <cell r="S399">
            <v>7.6999999999999999E-2</v>
          </cell>
          <cell r="T399">
            <v>7.4999999999999997E-2</v>
          </cell>
          <cell r="U399">
            <v>7.2999999999999995E-2</v>
          </cell>
        </row>
        <row r="400">
          <cell r="A400">
            <v>420450002</v>
          </cell>
          <cell r="B400">
            <v>44201</v>
          </cell>
          <cell r="C400">
            <v>1</v>
          </cell>
          <cell r="D400">
            <v>0</v>
          </cell>
          <cell r="E400" t="str">
            <v>W</v>
          </cell>
          <cell r="F400">
            <v>2015</v>
          </cell>
          <cell r="G400">
            <v>7</v>
          </cell>
          <cell r="H400">
            <v>3</v>
          </cell>
          <cell r="I400">
            <v>45</v>
          </cell>
          <cell r="J400">
            <v>37980</v>
          </cell>
          <cell r="K400">
            <v>6160</v>
          </cell>
          <cell r="L400">
            <v>13208</v>
          </cell>
          <cell r="M400" t="str">
            <v>FRONT ST &amp; NORRIS ST</v>
          </cell>
          <cell r="N400">
            <v>39.835555999999997</v>
          </cell>
          <cell r="O400">
            <v>-75.372500000000002</v>
          </cell>
          <cell r="P400">
            <v>8543</v>
          </cell>
          <cell r="Q400">
            <v>95</v>
          </cell>
          <cell r="R400">
            <v>8.5000000000000006E-2</v>
          </cell>
          <cell r="S400">
            <v>0.08</v>
          </cell>
          <cell r="T400">
            <v>7.8E-2</v>
          </cell>
          <cell r="U400">
            <v>7.3999999999999996E-2</v>
          </cell>
        </row>
        <row r="401">
          <cell r="A401">
            <v>420450002</v>
          </cell>
          <cell r="B401">
            <v>44201</v>
          </cell>
          <cell r="C401">
            <v>1</v>
          </cell>
          <cell r="D401">
            <v>5</v>
          </cell>
          <cell r="E401" t="str">
            <v>W</v>
          </cell>
          <cell r="F401">
            <v>2016</v>
          </cell>
          <cell r="G401">
            <v>7</v>
          </cell>
          <cell r="H401">
            <v>3</v>
          </cell>
          <cell r="I401">
            <v>45</v>
          </cell>
          <cell r="J401">
            <v>37980</v>
          </cell>
          <cell r="K401">
            <v>6160</v>
          </cell>
          <cell r="L401">
            <v>13208</v>
          </cell>
          <cell r="M401" t="str">
            <v>FRONT ST &amp; NORRIS ST</v>
          </cell>
          <cell r="N401">
            <v>39.835555999999997</v>
          </cell>
          <cell r="O401">
            <v>-75.372500000000002</v>
          </cell>
          <cell r="P401">
            <v>8533</v>
          </cell>
          <cell r="Q401">
            <v>95</v>
          </cell>
          <cell r="R401">
            <v>8.1000000000000003E-2</v>
          </cell>
          <cell r="S401">
            <v>0.08</v>
          </cell>
          <cell r="T401">
            <v>7.8E-2</v>
          </cell>
          <cell r="U401">
            <v>7.0999999999999994E-2</v>
          </cell>
        </row>
        <row r="402">
          <cell r="A402">
            <v>420450002</v>
          </cell>
          <cell r="B402">
            <v>44201</v>
          </cell>
          <cell r="C402">
            <v>1</v>
          </cell>
          <cell r="D402">
            <v>0</v>
          </cell>
          <cell r="E402" t="str">
            <v>W</v>
          </cell>
          <cell r="F402">
            <v>2017</v>
          </cell>
          <cell r="G402">
            <v>7</v>
          </cell>
          <cell r="H402">
            <v>3</v>
          </cell>
          <cell r="I402">
            <v>45</v>
          </cell>
          <cell r="J402">
            <v>37980</v>
          </cell>
          <cell r="K402">
            <v>6160</v>
          </cell>
          <cell r="L402">
            <v>13208</v>
          </cell>
          <cell r="M402" t="str">
            <v>FRONT ST &amp; NORRIS ST</v>
          </cell>
          <cell r="N402">
            <v>39.835555999999997</v>
          </cell>
          <cell r="O402">
            <v>-75.372500000000002</v>
          </cell>
          <cell r="P402">
            <v>8612</v>
          </cell>
          <cell r="Q402">
            <v>99</v>
          </cell>
          <cell r="R402">
            <v>7.5999999999999998E-2</v>
          </cell>
          <cell r="S402">
            <v>7.4999999999999997E-2</v>
          </cell>
          <cell r="T402">
            <v>7.0000000000000007E-2</v>
          </cell>
          <cell r="U402">
            <v>7.0000000000000007E-2</v>
          </cell>
        </row>
        <row r="403">
          <cell r="A403">
            <v>420450002</v>
          </cell>
          <cell r="B403">
            <v>44201</v>
          </cell>
          <cell r="C403">
            <v>1</v>
          </cell>
          <cell r="D403">
            <v>0</v>
          </cell>
          <cell r="E403" t="str">
            <v>W</v>
          </cell>
          <cell r="F403">
            <v>2018</v>
          </cell>
          <cell r="G403">
            <v>7</v>
          </cell>
          <cell r="H403">
            <v>3</v>
          </cell>
          <cell r="I403">
            <v>45</v>
          </cell>
          <cell r="J403">
            <v>37980</v>
          </cell>
          <cell r="K403">
            <v>6160</v>
          </cell>
          <cell r="L403">
            <v>13208</v>
          </cell>
          <cell r="M403" t="str">
            <v>FRONT ST &amp; NORRIS ST</v>
          </cell>
          <cell r="N403">
            <v>39.835555999999997</v>
          </cell>
          <cell r="O403">
            <v>-75.372500000000002</v>
          </cell>
          <cell r="P403">
            <v>7052</v>
          </cell>
          <cell r="Q403">
            <v>96</v>
          </cell>
          <cell r="R403">
            <v>8.3000000000000004E-2</v>
          </cell>
          <cell r="S403">
            <v>0.08</v>
          </cell>
          <cell r="T403">
            <v>7.5999999999999998E-2</v>
          </cell>
          <cell r="U403">
            <v>7.2999999999999995E-2</v>
          </cell>
        </row>
        <row r="404">
          <cell r="A404">
            <v>420910013</v>
          </cell>
          <cell r="B404">
            <v>44201</v>
          </cell>
          <cell r="C404">
            <v>1</v>
          </cell>
          <cell r="D404">
            <v>0</v>
          </cell>
          <cell r="E404" t="str">
            <v>W</v>
          </cell>
          <cell r="F404">
            <v>2010</v>
          </cell>
          <cell r="G404">
            <v>7</v>
          </cell>
          <cell r="H404">
            <v>3</v>
          </cell>
          <cell r="I404">
            <v>45</v>
          </cell>
          <cell r="J404">
            <v>37980</v>
          </cell>
          <cell r="K404">
            <v>6160</v>
          </cell>
          <cell r="L404">
            <v>54656</v>
          </cell>
          <cell r="M404" t="str">
            <v>STATE ARMORY - 1046 BELVOIR RD</v>
          </cell>
          <cell r="N404">
            <v>40.112222000000003</v>
          </cell>
          <cell r="O404">
            <v>-75.309167000000002</v>
          </cell>
          <cell r="P404">
            <v>5042</v>
          </cell>
          <cell r="Q404">
            <v>98</v>
          </cell>
          <cell r="R404">
            <v>8.8999999999999996E-2</v>
          </cell>
          <cell r="S404">
            <v>8.4000000000000005E-2</v>
          </cell>
          <cell r="T404">
            <v>8.2000000000000003E-2</v>
          </cell>
          <cell r="U404">
            <v>8.1000000000000003E-2</v>
          </cell>
        </row>
        <row r="405">
          <cell r="A405">
            <v>420910013</v>
          </cell>
          <cell r="B405">
            <v>44201</v>
          </cell>
          <cell r="C405">
            <v>1</v>
          </cell>
          <cell r="D405">
            <v>0</v>
          </cell>
          <cell r="E405" t="str">
            <v>W</v>
          </cell>
          <cell r="F405">
            <v>2011</v>
          </cell>
          <cell r="G405">
            <v>7</v>
          </cell>
          <cell r="H405">
            <v>3</v>
          </cell>
          <cell r="I405">
            <v>45</v>
          </cell>
          <cell r="J405">
            <v>37980</v>
          </cell>
          <cell r="K405">
            <v>6160</v>
          </cell>
          <cell r="L405">
            <v>54656</v>
          </cell>
          <cell r="M405" t="str">
            <v>STATE ARMORY - 1046 BELVOIR RD</v>
          </cell>
          <cell r="N405">
            <v>40.112222000000003</v>
          </cell>
          <cell r="O405">
            <v>-75.309167000000002</v>
          </cell>
          <cell r="P405">
            <v>7278</v>
          </cell>
          <cell r="Q405">
            <v>99</v>
          </cell>
          <cell r="R405">
            <v>8.5999999999999993E-2</v>
          </cell>
          <cell r="S405">
            <v>8.5000000000000006E-2</v>
          </cell>
          <cell r="T405">
            <v>8.4000000000000005E-2</v>
          </cell>
          <cell r="U405">
            <v>0.08</v>
          </cell>
        </row>
        <row r="406">
          <cell r="A406">
            <v>420910013</v>
          </cell>
          <cell r="B406">
            <v>44201</v>
          </cell>
          <cell r="C406">
            <v>1</v>
          </cell>
          <cell r="D406">
            <v>0</v>
          </cell>
          <cell r="E406" t="str">
            <v>W</v>
          </cell>
          <cell r="F406">
            <v>2012</v>
          </cell>
          <cell r="G406">
            <v>7</v>
          </cell>
          <cell r="H406">
            <v>3</v>
          </cell>
          <cell r="I406">
            <v>45</v>
          </cell>
          <cell r="J406">
            <v>37980</v>
          </cell>
          <cell r="K406">
            <v>6160</v>
          </cell>
          <cell r="L406">
            <v>54656</v>
          </cell>
          <cell r="M406" t="str">
            <v>STATE ARMORY - 1046 BELVOIR RD</v>
          </cell>
          <cell r="N406">
            <v>40.112222000000003</v>
          </cell>
          <cell r="O406">
            <v>-75.309167000000002</v>
          </cell>
          <cell r="P406">
            <v>8571</v>
          </cell>
          <cell r="Q406">
            <v>98</v>
          </cell>
          <cell r="R406">
            <v>7.8E-2</v>
          </cell>
          <cell r="S406">
            <v>7.6999999999999999E-2</v>
          </cell>
          <cell r="T406">
            <v>7.4999999999999997E-2</v>
          </cell>
          <cell r="U406">
            <v>7.4999999999999997E-2</v>
          </cell>
        </row>
        <row r="407">
          <cell r="A407">
            <v>420910013</v>
          </cell>
          <cell r="B407">
            <v>44201</v>
          </cell>
          <cell r="C407">
            <v>1</v>
          </cell>
          <cell r="D407">
            <v>0</v>
          </cell>
          <cell r="E407" t="str">
            <v>W</v>
          </cell>
          <cell r="F407">
            <v>2013</v>
          </cell>
          <cell r="G407">
            <v>7</v>
          </cell>
          <cell r="H407">
            <v>3</v>
          </cell>
          <cell r="I407">
            <v>45</v>
          </cell>
          <cell r="J407">
            <v>37980</v>
          </cell>
          <cell r="K407">
            <v>6160</v>
          </cell>
          <cell r="L407">
            <v>54656</v>
          </cell>
          <cell r="M407" t="str">
            <v>STATE ARMORY - 1046 BELVOIR RD</v>
          </cell>
          <cell r="N407">
            <v>40.112222000000003</v>
          </cell>
          <cell r="O407">
            <v>-75.309167000000002</v>
          </cell>
          <cell r="P407">
            <v>8656</v>
          </cell>
          <cell r="Q407">
            <v>100</v>
          </cell>
          <cell r="R407">
            <v>7.3999999999999996E-2</v>
          </cell>
          <cell r="S407">
            <v>7.2999999999999995E-2</v>
          </cell>
          <cell r="T407">
            <v>7.0000000000000007E-2</v>
          </cell>
          <cell r="U407">
            <v>6.9000000000000006E-2</v>
          </cell>
        </row>
        <row r="408">
          <cell r="A408">
            <v>420910013</v>
          </cell>
          <cell r="B408">
            <v>44201</v>
          </cell>
          <cell r="C408">
            <v>1</v>
          </cell>
          <cell r="D408">
            <v>0</v>
          </cell>
          <cell r="E408" t="str">
            <v>W</v>
          </cell>
          <cell r="F408">
            <v>2014</v>
          </cell>
          <cell r="G408">
            <v>7</v>
          </cell>
          <cell r="H408">
            <v>3</v>
          </cell>
          <cell r="I408">
            <v>45</v>
          </cell>
          <cell r="J408">
            <v>37980</v>
          </cell>
          <cell r="K408">
            <v>6160</v>
          </cell>
          <cell r="L408">
            <v>54656</v>
          </cell>
          <cell r="M408" t="str">
            <v>STATE ARMORY - 1046 BELVOIR RD</v>
          </cell>
          <cell r="N408">
            <v>40.112222000000003</v>
          </cell>
          <cell r="O408">
            <v>-75.309167000000002</v>
          </cell>
          <cell r="P408">
            <v>8640</v>
          </cell>
          <cell r="Q408">
            <v>99</v>
          </cell>
          <cell r="R408">
            <v>7.6999999999999999E-2</v>
          </cell>
          <cell r="S408">
            <v>7.3999999999999996E-2</v>
          </cell>
          <cell r="T408">
            <v>7.2999999999999995E-2</v>
          </cell>
          <cell r="U408">
            <v>7.1999999999999995E-2</v>
          </cell>
        </row>
        <row r="409">
          <cell r="A409">
            <v>420910013</v>
          </cell>
          <cell r="B409">
            <v>44201</v>
          </cell>
          <cell r="C409">
            <v>1</v>
          </cell>
          <cell r="D409">
            <v>0</v>
          </cell>
          <cell r="E409" t="str">
            <v>W</v>
          </cell>
          <cell r="F409">
            <v>2015</v>
          </cell>
          <cell r="G409">
            <v>7</v>
          </cell>
          <cell r="H409">
            <v>3</v>
          </cell>
          <cell r="I409">
            <v>45</v>
          </cell>
          <cell r="J409">
            <v>37980</v>
          </cell>
          <cell r="K409">
            <v>6160</v>
          </cell>
          <cell r="L409">
            <v>54656</v>
          </cell>
          <cell r="M409" t="str">
            <v>STATE ARMORY - 1046 BELVOIR RD</v>
          </cell>
          <cell r="N409">
            <v>40.112222000000003</v>
          </cell>
          <cell r="O409">
            <v>-75.309167000000002</v>
          </cell>
          <cell r="P409">
            <v>8703</v>
          </cell>
          <cell r="Q409">
            <v>99</v>
          </cell>
          <cell r="R409">
            <v>0.08</v>
          </cell>
          <cell r="S409">
            <v>7.5999999999999998E-2</v>
          </cell>
          <cell r="T409">
            <v>7.4999999999999997E-2</v>
          </cell>
          <cell r="U409">
            <v>7.2999999999999995E-2</v>
          </cell>
        </row>
        <row r="410">
          <cell r="A410">
            <v>420910013</v>
          </cell>
          <cell r="B410">
            <v>44201</v>
          </cell>
          <cell r="C410">
            <v>1</v>
          </cell>
          <cell r="D410">
            <v>5</v>
          </cell>
          <cell r="E410" t="str">
            <v>W</v>
          </cell>
          <cell r="F410">
            <v>2016</v>
          </cell>
          <cell r="G410">
            <v>7</v>
          </cell>
          <cell r="H410">
            <v>3</v>
          </cell>
          <cell r="I410">
            <v>45</v>
          </cell>
          <cell r="J410">
            <v>37980</v>
          </cell>
          <cell r="K410">
            <v>6160</v>
          </cell>
          <cell r="L410">
            <v>54656</v>
          </cell>
          <cell r="M410" t="str">
            <v>STATE ARMORY - 1046 BELVOIR RD</v>
          </cell>
          <cell r="N410">
            <v>40.112222000000003</v>
          </cell>
          <cell r="O410">
            <v>-75.309167000000002</v>
          </cell>
          <cell r="P410">
            <v>7549</v>
          </cell>
          <cell r="Q410">
            <v>93</v>
          </cell>
          <cell r="R410">
            <v>7.8E-2</v>
          </cell>
          <cell r="S410">
            <v>7.2999999999999995E-2</v>
          </cell>
          <cell r="T410">
            <v>7.0999999999999994E-2</v>
          </cell>
          <cell r="U410">
            <v>6.7000000000000004E-2</v>
          </cell>
        </row>
        <row r="411">
          <cell r="A411">
            <v>420910013</v>
          </cell>
          <cell r="B411">
            <v>44201</v>
          </cell>
          <cell r="C411">
            <v>1</v>
          </cell>
          <cell r="D411">
            <v>0</v>
          </cell>
          <cell r="E411" t="str">
            <v>W</v>
          </cell>
          <cell r="F411">
            <v>2017</v>
          </cell>
          <cell r="G411">
            <v>7</v>
          </cell>
          <cell r="H411">
            <v>3</v>
          </cell>
          <cell r="I411">
            <v>45</v>
          </cell>
          <cell r="J411">
            <v>37980</v>
          </cell>
          <cell r="K411">
            <v>6160</v>
          </cell>
          <cell r="L411">
            <v>54656</v>
          </cell>
          <cell r="M411" t="str">
            <v>STATE ARMORY - 1046 BELVOIR RD</v>
          </cell>
          <cell r="N411">
            <v>40.112222000000003</v>
          </cell>
          <cell r="O411">
            <v>-75.309167000000002</v>
          </cell>
          <cell r="P411">
            <v>8176</v>
          </cell>
          <cell r="Q411">
            <v>90</v>
          </cell>
          <cell r="R411">
            <v>7.9000000000000001E-2</v>
          </cell>
          <cell r="S411">
            <v>7.6999999999999999E-2</v>
          </cell>
          <cell r="T411">
            <v>7.5999999999999998E-2</v>
          </cell>
          <cell r="U411">
            <v>7.5999999999999998E-2</v>
          </cell>
        </row>
        <row r="412">
          <cell r="A412">
            <v>420910013</v>
          </cell>
          <cell r="B412">
            <v>44201</v>
          </cell>
          <cell r="C412">
            <v>1</v>
          </cell>
          <cell r="D412">
            <v>0</v>
          </cell>
          <cell r="E412" t="str">
            <v>W</v>
          </cell>
          <cell r="F412">
            <v>2018</v>
          </cell>
          <cell r="G412">
            <v>7</v>
          </cell>
          <cell r="H412">
            <v>3</v>
          </cell>
          <cell r="I412">
            <v>45</v>
          </cell>
          <cell r="J412">
            <v>37980</v>
          </cell>
          <cell r="K412">
            <v>6160</v>
          </cell>
          <cell r="L412">
            <v>54656</v>
          </cell>
          <cell r="M412" t="str">
            <v>STATE ARMORY - 1046 BELVOIR RD</v>
          </cell>
          <cell r="N412">
            <v>40.112222000000003</v>
          </cell>
          <cell r="O412">
            <v>-75.309167000000002</v>
          </cell>
          <cell r="P412">
            <v>7485</v>
          </cell>
          <cell r="Q412">
            <v>91</v>
          </cell>
          <cell r="R412">
            <v>7.9000000000000001E-2</v>
          </cell>
          <cell r="S412">
            <v>7.8E-2</v>
          </cell>
          <cell r="T412">
            <v>7.3999999999999996E-2</v>
          </cell>
          <cell r="U412">
            <v>7.2999999999999995E-2</v>
          </cell>
        </row>
        <row r="413">
          <cell r="A413">
            <v>421010004</v>
          </cell>
          <cell r="B413">
            <v>44201</v>
          </cell>
          <cell r="C413">
            <v>1</v>
          </cell>
          <cell r="D413">
            <v>0</v>
          </cell>
          <cell r="E413" t="str">
            <v>W</v>
          </cell>
          <cell r="F413">
            <v>2010</v>
          </cell>
          <cell r="G413">
            <v>7</v>
          </cell>
          <cell r="H413">
            <v>3</v>
          </cell>
          <cell r="I413">
            <v>45</v>
          </cell>
          <cell r="J413">
            <v>37980</v>
          </cell>
          <cell r="K413">
            <v>6160</v>
          </cell>
          <cell r="L413">
            <v>60000</v>
          </cell>
          <cell r="M413" t="str">
            <v>1501 E. LYCOMING AVE.</v>
          </cell>
          <cell r="N413">
            <v>40.008889000000003</v>
          </cell>
          <cell r="O413">
            <v>-75.09778</v>
          </cell>
          <cell r="P413">
            <v>8586</v>
          </cell>
          <cell r="Q413">
            <v>95</v>
          </cell>
          <cell r="R413">
            <v>8.5999999999999993E-2</v>
          </cell>
          <cell r="S413">
            <v>7.9000000000000001E-2</v>
          </cell>
          <cell r="T413">
            <v>7.8E-2</v>
          </cell>
          <cell r="U413">
            <v>7.6999999999999999E-2</v>
          </cell>
        </row>
        <row r="414">
          <cell r="A414">
            <v>421010004</v>
          </cell>
          <cell r="B414">
            <v>44201</v>
          </cell>
          <cell r="C414">
            <v>1</v>
          </cell>
          <cell r="D414">
            <v>0</v>
          </cell>
          <cell r="E414" t="str">
            <v>W</v>
          </cell>
          <cell r="F414">
            <v>2011</v>
          </cell>
          <cell r="G414">
            <v>7</v>
          </cell>
          <cell r="H414">
            <v>3</v>
          </cell>
          <cell r="I414">
            <v>45</v>
          </cell>
          <cell r="J414">
            <v>37980</v>
          </cell>
          <cell r="K414">
            <v>6160</v>
          </cell>
          <cell r="L414">
            <v>60000</v>
          </cell>
          <cell r="M414" t="str">
            <v>1501 E. LYCOMING AVE.</v>
          </cell>
          <cell r="N414">
            <v>40.008889000000003</v>
          </cell>
          <cell r="O414">
            <v>-75.09778</v>
          </cell>
          <cell r="P414">
            <v>8685</v>
          </cell>
          <cell r="Q414">
            <v>98</v>
          </cell>
          <cell r="R414">
            <v>7.1999999999999995E-2</v>
          </cell>
          <cell r="S414">
            <v>7.0999999999999994E-2</v>
          </cell>
          <cell r="T414">
            <v>7.0000000000000007E-2</v>
          </cell>
          <cell r="U414">
            <v>7.0000000000000007E-2</v>
          </cell>
        </row>
        <row r="415">
          <cell r="A415">
            <v>421010004</v>
          </cell>
          <cell r="B415">
            <v>44201</v>
          </cell>
          <cell r="C415">
            <v>1</v>
          </cell>
          <cell r="D415">
            <v>0</v>
          </cell>
          <cell r="E415" t="str">
            <v>W</v>
          </cell>
          <cell r="F415">
            <v>2012</v>
          </cell>
          <cell r="G415">
            <v>7</v>
          </cell>
          <cell r="H415">
            <v>3</v>
          </cell>
          <cell r="I415">
            <v>45</v>
          </cell>
          <cell r="J415">
            <v>37980</v>
          </cell>
          <cell r="K415">
            <v>6160</v>
          </cell>
          <cell r="L415">
            <v>60000</v>
          </cell>
          <cell r="M415" t="str">
            <v>1501 E. LYCOMING AVE.</v>
          </cell>
          <cell r="N415">
            <v>40.008889000000003</v>
          </cell>
          <cell r="O415">
            <v>-75.09778</v>
          </cell>
          <cell r="P415">
            <v>8672</v>
          </cell>
          <cell r="Q415">
            <v>99</v>
          </cell>
          <cell r="R415">
            <v>6.7000000000000004E-2</v>
          </cell>
          <cell r="S415">
            <v>6.5000000000000002E-2</v>
          </cell>
          <cell r="T415">
            <v>6.5000000000000002E-2</v>
          </cell>
          <cell r="U415">
            <v>6.5000000000000002E-2</v>
          </cell>
        </row>
        <row r="416">
          <cell r="A416">
            <v>421010004</v>
          </cell>
          <cell r="B416">
            <v>44201</v>
          </cell>
          <cell r="C416">
            <v>1</v>
          </cell>
          <cell r="D416">
            <v>0</v>
          </cell>
          <cell r="E416" t="str">
            <v>W</v>
          </cell>
          <cell r="F416">
            <v>2013</v>
          </cell>
          <cell r="G416">
            <v>7</v>
          </cell>
          <cell r="H416">
            <v>3</v>
          </cell>
          <cell r="I416">
            <v>45</v>
          </cell>
          <cell r="J416">
            <v>37980</v>
          </cell>
          <cell r="K416">
            <v>6160</v>
          </cell>
          <cell r="L416">
            <v>60000</v>
          </cell>
          <cell r="M416" t="str">
            <v>1501 E. LYCOMING AVE.</v>
          </cell>
          <cell r="N416">
            <v>40.008889000000003</v>
          </cell>
          <cell r="O416">
            <v>-75.09778</v>
          </cell>
          <cell r="P416">
            <v>8675</v>
          </cell>
          <cell r="Q416">
            <v>100</v>
          </cell>
          <cell r="R416">
            <v>5.8000000000000003E-2</v>
          </cell>
          <cell r="S416">
            <v>5.1999999999999998E-2</v>
          </cell>
          <cell r="T416">
            <v>4.7E-2</v>
          </cell>
          <cell r="U416">
            <v>4.7E-2</v>
          </cell>
        </row>
        <row r="417">
          <cell r="A417">
            <v>421010004</v>
          </cell>
          <cell r="B417">
            <v>44201</v>
          </cell>
          <cell r="C417">
            <v>1</v>
          </cell>
          <cell r="D417">
            <v>0</v>
          </cell>
          <cell r="E417" t="str">
            <v>W</v>
          </cell>
          <cell r="F417">
            <v>2014</v>
          </cell>
          <cell r="G417">
            <v>7</v>
          </cell>
          <cell r="H417">
            <v>3</v>
          </cell>
          <cell r="I417">
            <v>45</v>
          </cell>
          <cell r="J417">
            <v>37980</v>
          </cell>
          <cell r="K417">
            <v>6160</v>
          </cell>
          <cell r="L417">
            <v>60000</v>
          </cell>
          <cell r="M417" t="str">
            <v>1501 E. LYCOMING AVE.</v>
          </cell>
          <cell r="N417">
            <v>40.008889000000003</v>
          </cell>
          <cell r="O417">
            <v>-75.09778</v>
          </cell>
          <cell r="P417">
            <v>8628</v>
          </cell>
          <cell r="Q417">
            <v>98</v>
          </cell>
          <cell r="R417">
            <v>7.9000000000000001E-2</v>
          </cell>
          <cell r="S417">
            <v>6.7000000000000004E-2</v>
          </cell>
          <cell r="T417">
            <v>0.06</v>
          </cell>
          <cell r="U417">
            <v>5.8000000000000003E-2</v>
          </cell>
        </row>
        <row r="418">
          <cell r="A418">
            <v>421010004</v>
          </cell>
          <cell r="B418">
            <v>44201</v>
          </cell>
          <cell r="C418">
            <v>1</v>
          </cell>
          <cell r="D418">
            <v>0</v>
          </cell>
          <cell r="E418" t="str">
            <v>W</v>
          </cell>
          <cell r="F418">
            <v>2015</v>
          </cell>
          <cell r="G418">
            <v>7</v>
          </cell>
          <cell r="H418">
            <v>3</v>
          </cell>
          <cell r="I418">
            <v>45</v>
          </cell>
          <cell r="J418">
            <v>37980</v>
          </cell>
          <cell r="K418">
            <v>6160</v>
          </cell>
          <cell r="L418">
            <v>60000</v>
          </cell>
          <cell r="M418" t="str">
            <v>1501 E. LYCOMING AVE.</v>
          </cell>
          <cell r="N418">
            <v>40.008889000000003</v>
          </cell>
          <cell r="O418">
            <v>-75.09778</v>
          </cell>
          <cell r="P418">
            <v>8629</v>
          </cell>
          <cell r="Q418">
            <v>99</v>
          </cell>
          <cell r="R418">
            <v>6.7000000000000004E-2</v>
          </cell>
          <cell r="S418">
            <v>0.06</v>
          </cell>
          <cell r="T418">
            <v>5.8000000000000003E-2</v>
          </cell>
          <cell r="U418">
            <v>5.7000000000000002E-2</v>
          </cell>
        </row>
        <row r="419">
          <cell r="A419">
            <v>421010004</v>
          </cell>
          <cell r="B419">
            <v>44201</v>
          </cell>
          <cell r="C419">
            <v>1</v>
          </cell>
          <cell r="D419">
            <v>5</v>
          </cell>
          <cell r="E419" t="str">
            <v>W</v>
          </cell>
          <cell r="F419">
            <v>2016</v>
          </cell>
          <cell r="G419">
            <v>7</v>
          </cell>
          <cell r="H419">
            <v>3</v>
          </cell>
          <cell r="I419">
            <v>45</v>
          </cell>
          <cell r="J419">
            <v>37980</v>
          </cell>
          <cell r="K419">
            <v>6160</v>
          </cell>
          <cell r="L419">
            <v>60000</v>
          </cell>
          <cell r="M419" t="str">
            <v>1501 E. LYCOMING AVE.</v>
          </cell>
          <cell r="N419">
            <v>40.008889000000003</v>
          </cell>
          <cell r="O419">
            <v>-75.09778</v>
          </cell>
          <cell r="P419">
            <v>8718</v>
          </cell>
          <cell r="Q419">
            <v>100</v>
          </cell>
          <cell r="R419">
            <v>7.3999999999999996E-2</v>
          </cell>
          <cell r="S419">
            <v>7.2999999999999995E-2</v>
          </cell>
          <cell r="T419">
            <v>7.0999999999999994E-2</v>
          </cell>
          <cell r="U419">
            <v>6.9000000000000006E-2</v>
          </cell>
        </row>
        <row r="420">
          <cell r="A420">
            <v>421010004</v>
          </cell>
          <cell r="B420">
            <v>44201</v>
          </cell>
          <cell r="C420">
            <v>1</v>
          </cell>
          <cell r="D420">
            <v>0</v>
          </cell>
          <cell r="E420" t="str">
            <v>W</v>
          </cell>
          <cell r="F420">
            <v>2017</v>
          </cell>
          <cell r="G420">
            <v>7</v>
          </cell>
          <cell r="H420">
            <v>3</v>
          </cell>
          <cell r="I420">
            <v>45</v>
          </cell>
          <cell r="J420">
            <v>37980</v>
          </cell>
          <cell r="K420">
            <v>6160</v>
          </cell>
          <cell r="L420">
            <v>60000</v>
          </cell>
          <cell r="M420" t="str">
            <v>1501 E. LYCOMING AVE.</v>
          </cell>
          <cell r="N420">
            <v>40.008889000000003</v>
          </cell>
          <cell r="O420">
            <v>-75.09778</v>
          </cell>
          <cell r="P420">
            <v>1888</v>
          </cell>
          <cell r="Q420">
            <v>12</v>
          </cell>
          <cell r="R420">
            <v>0.05</v>
          </cell>
          <cell r="S420">
            <v>4.7E-2</v>
          </cell>
          <cell r="T420">
            <v>4.4999999999999998E-2</v>
          </cell>
          <cell r="U420">
            <v>4.2000000000000003E-2</v>
          </cell>
        </row>
        <row r="421">
          <cell r="A421">
            <v>421010004</v>
          </cell>
          <cell r="B421">
            <v>44201</v>
          </cell>
          <cell r="C421">
            <v>2</v>
          </cell>
          <cell r="D421">
            <v>0</v>
          </cell>
          <cell r="E421" t="str">
            <v>W</v>
          </cell>
          <cell r="F421">
            <v>2018</v>
          </cell>
          <cell r="G421">
            <v>7</v>
          </cell>
          <cell r="H421">
            <v>3</v>
          </cell>
          <cell r="I421">
            <v>45</v>
          </cell>
          <cell r="J421">
            <v>37980</v>
          </cell>
          <cell r="K421">
            <v>6160</v>
          </cell>
          <cell r="L421">
            <v>60000</v>
          </cell>
          <cell r="M421" t="str">
            <v>1501 E. LYCOMING AVE.</v>
          </cell>
          <cell r="N421">
            <v>40.008889000000003</v>
          </cell>
          <cell r="O421">
            <v>-75.09778</v>
          </cell>
          <cell r="P421">
            <v>6925</v>
          </cell>
          <cell r="Q421">
            <v>67</v>
          </cell>
          <cell r="R421">
            <v>7.9000000000000001E-2</v>
          </cell>
          <cell r="S421">
            <v>7.2999999999999995E-2</v>
          </cell>
          <cell r="T421">
            <v>7.1999999999999995E-2</v>
          </cell>
          <cell r="U421">
            <v>7.0999999999999994E-2</v>
          </cell>
        </row>
        <row r="422">
          <cell r="A422">
            <v>421010024</v>
          </cell>
          <cell r="B422">
            <v>44201</v>
          </cell>
          <cell r="C422">
            <v>1</v>
          </cell>
          <cell r="D422">
            <v>0</v>
          </cell>
          <cell r="E422" t="str">
            <v>W</v>
          </cell>
          <cell r="F422">
            <v>2010</v>
          </cell>
          <cell r="G422">
            <v>7</v>
          </cell>
          <cell r="H422">
            <v>3</v>
          </cell>
          <cell r="I422">
            <v>45</v>
          </cell>
          <cell r="J422">
            <v>37980</v>
          </cell>
          <cell r="K422">
            <v>6160</v>
          </cell>
          <cell r="L422">
            <v>60000</v>
          </cell>
          <cell r="M422" t="str">
            <v>GRANT-ASHTON ROADS PHILA NE AIRPORT</v>
          </cell>
          <cell r="N422">
            <v>40.076388999999999</v>
          </cell>
          <cell r="O422">
            <v>-75.011944</v>
          </cell>
          <cell r="P422">
            <v>8727</v>
          </cell>
          <cell r="Q422">
            <v>100</v>
          </cell>
          <cell r="R422">
            <v>9.4E-2</v>
          </cell>
          <cell r="S422">
            <v>9.1999999999999998E-2</v>
          </cell>
          <cell r="T422">
            <v>8.7999999999999995E-2</v>
          </cell>
          <cell r="U422">
            <v>8.7999999999999995E-2</v>
          </cell>
        </row>
        <row r="423">
          <cell r="A423">
            <v>421010024</v>
          </cell>
          <cell r="B423">
            <v>44201</v>
          </cell>
          <cell r="C423">
            <v>1</v>
          </cell>
          <cell r="D423">
            <v>0</v>
          </cell>
          <cell r="E423" t="str">
            <v>W</v>
          </cell>
          <cell r="F423">
            <v>2011</v>
          </cell>
          <cell r="G423">
            <v>7</v>
          </cell>
          <cell r="H423">
            <v>3</v>
          </cell>
          <cell r="I423">
            <v>45</v>
          </cell>
          <cell r="J423">
            <v>37980</v>
          </cell>
          <cell r="K423">
            <v>6160</v>
          </cell>
          <cell r="L423">
            <v>60000</v>
          </cell>
          <cell r="M423" t="str">
            <v>GRANT-ASHTON ROADS PHILA NE AIRPORT</v>
          </cell>
          <cell r="N423">
            <v>40.076388999999999</v>
          </cell>
          <cell r="O423">
            <v>-75.011944</v>
          </cell>
          <cell r="P423">
            <v>8730</v>
          </cell>
          <cell r="Q423">
            <v>99</v>
          </cell>
          <cell r="R423">
            <v>9.4E-2</v>
          </cell>
          <cell r="S423">
            <v>9.2999999999999999E-2</v>
          </cell>
          <cell r="T423">
            <v>9.1999999999999998E-2</v>
          </cell>
          <cell r="U423">
            <v>8.8999999999999996E-2</v>
          </cell>
        </row>
        <row r="424">
          <cell r="A424">
            <v>421010024</v>
          </cell>
          <cell r="B424">
            <v>44201</v>
          </cell>
          <cell r="C424">
            <v>1</v>
          </cell>
          <cell r="D424">
            <v>0</v>
          </cell>
          <cell r="E424" t="str">
            <v>W</v>
          </cell>
          <cell r="F424">
            <v>2012</v>
          </cell>
          <cell r="G424">
            <v>7</v>
          </cell>
          <cell r="H424">
            <v>3</v>
          </cell>
          <cell r="I424">
            <v>45</v>
          </cell>
          <cell r="J424">
            <v>37980</v>
          </cell>
          <cell r="K424">
            <v>6160</v>
          </cell>
          <cell r="L424">
            <v>60000</v>
          </cell>
          <cell r="M424" t="str">
            <v>GRANT-ASHTON ROADS PHILA NE AIRPORT</v>
          </cell>
          <cell r="N424">
            <v>40.076388999999999</v>
          </cell>
          <cell r="O424">
            <v>-75.011944</v>
          </cell>
          <cell r="P424">
            <v>8655</v>
          </cell>
          <cell r="Q424">
            <v>97</v>
          </cell>
          <cell r="R424">
            <v>8.6999999999999994E-2</v>
          </cell>
          <cell r="S424">
            <v>8.5999999999999993E-2</v>
          </cell>
          <cell r="T424">
            <v>8.5999999999999993E-2</v>
          </cell>
          <cell r="U424">
            <v>8.5000000000000006E-2</v>
          </cell>
        </row>
        <row r="425">
          <cell r="A425">
            <v>421010024</v>
          </cell>
          <cell r="B425">
            <v>44201</v>
          </cell>
          <cell r="C425">
            <v>1</v>
          </cell>
          <cell r="D425">
            <v>0</v>
          </cell>
          <cell r="E425" t="str">
            <v>W</v>
          </cell>
          <cell r="F425">
            <v>2013</v>
          </cell>
          <cell r="G425">
            <v>7</v>
          </cell>
          <cell r="H425">
            <v>3</v>
          </cell>
          <cell r="I425">
            <v>45</v>
          </cell>
          <cell r="J425">
            <v>37980</v>
          </cell>
          <cell r="K425">
            <v>6160</v>
          </cell>
          <cell r="L425">
            <v>60000</v>
          </cell>
          <cell r="M425" t="str">
            <v>GRANT-ASHTON ROADS PHILA NE AIRPORT</v>
          </cell>
          <cell r="N425">
            <v>40.076388999999999</v>
          </cell>
          <cell r="O425">
            <v>-75.011944</v>
          </cell>
          <cell r="P425">
            <v>8253</v>
          </cell>
          <cell r="Q425">
            <v>91</v>
          </cell>
          <cell r="R425">
            <v>7.1999999999999995E-2</v>
          </cell>
          <cell r="S425">
            <v>6.9000000000000006E-2</v>
          </cell>
          <cell r="T425">
            <v>6.8000000000000005E-2</v>
          </cell>
          <cell r="U425">
            <v>6.8000000000000005E-2</v>
          </cell>
        </row>
        <row r="426">
          <cell r="A426">
            <v>421010024</v>
          </cell>
          <cell r="B426">
            <v>44201</v>
          </cell>
          <cell r="C426">
            <v>1</v>
          </cell>
          <cell r="D426">
            <v>0</v>
          </cell>
          <cell r="E426" t="str">
            <v>W</v>
          </cell>
          <cell r="F426">
            <v>2014</v>
          </cell>
          <cell r="G426">
            <v>7</v>
          </cell>
          <cell r="H426">
            <v>3</v>
          </cell>
          <cell r="I426">
            <v>45</v>
          </cell>
          <cell r="J426">
            <v>37980</v>
          </cell>
          <cell r="K426">
            <v>6160</v>
          </cell>
          <cell r="L426">
            <v>60000</v>
          </cell>
          <cell r="M426" t="str">
            <v>GRANT-ASHTON ROADS PHILA NE AIRPORT</v>
          </cell>
          <cell r="N426">
            <v>40.076388999999999</v>
          </cell>
          <cell r="O426">
            <v>-75.011944</v>
          </cell>
          <cell r="P426">
            <v>7511</v>
          </cell>
          <cell r="Q426">
            <v>95</v>
          </cell>
          <cell r="R426">
            <v>8.4000000000000005E-2</v>
          </cell>
          <cell r="S426">
            <v>8.1000000000000003E-2</v>
          </cell>
          <cell r="T426">
            <v>7.2999999999999995E-2</v>
          </cell>
          <cell r="U426">
            <v>7.1999999999999995E-2</v>
          </cell>
        </row>
        <row r="427">
          <cell r="A427">
            <v>421010024</v>
          </cell>
          <cell r="B427">
            <v>44201</v>
          </cell>
          <cell r="C427">
            <v>1</v>
          </cell>
          <cell r="D427">
            <v>0</v>
          </cell>
          <cell r="E427" t="str">
            <v>W</v>
          </cell>
          <cell r="F427">
            <v>2015</v>
          </cell>
          <cell r="G427">
            <v>7</v>
          </cell>
          <cell r="H427">
            <v>3</v>
          </cell>
          <cell r="I427">
            <v>45</v>
          </cell>
          <cell r="J427">
            <v>37980</v>
          </cell>
          <cell r="K427">
            <v>6160</v>
          </cell>
          <cell r="L427">
            <v>60000</v>
          </cell>
          <cell r="M427" t="str">
            <v>GRANT-ASHTON ROADS PHILA NE AIRPORT</v>
          </cell>
          <cell r="N427">
            <v>40.076388999999999</v>
          </cell>
          <cell r="O427">
            <v>-75.011944</v>
          </cell>
          <cell r="P427">
            <v>8634</v>
          </cell>
          <cell r="Q427">
            <v>100</v>
          </cell>
          <cell r="R427">
            <v>8.8999999999999996E-2</v>
          </cell>
          <cell r="S427">
            <v>8.5999999999999993E-2</v>
          </cell>
          <cell r="T427">
            <v>0.08</v>
          </cell>
          <cell r="U427">
            <v>7.9000000000000001E-2</v>
          </cell>
        </row>
        <row r="428">
          <cell r="A428">
            <v>421010024</v>
          </cell>
          <cell r="B428">
            <v>44201</v>
          </cell>
          <cell r="C428">
            <v>1</v>
          </cell>
          <cell r="D428">
            <v>5</v>
          </cell>
          <cell r="E428" t="str">
            <v>W</v>
          </cell>
          <cell r="F428">
            <v>2016</v>
          </cell>
          <cell r="G428">
            <v>7</v>
          </cell>
          <cell r="H428">
            <v>3</v>
          </cell>
          <cell r="I428">
            <v>45</v>
          </cell>
          <cell r="J428">
            <v>37980</v>
          </cell>
          <cell r="K428">
            <v>6160</v>
          </cell>
          <cell r="L428">
            <v>60000</v>
          </cell>
          <cell r="M428" t="str">
            <v>GRANT-ASHTON ROADS PHILA NE AIRPORT</v>
          </cell>
          <cell r="N428">
            <v>40.076388999999999</v>
          </cell>
          <cell r="O428">
            <v>-75.011944</v>
          </cell>
          <cell r="P428">
            <v>8624</v>
          </cell>
          <cell r="Q428">
            <v>98</v>
          </cell>
          <cell r="R428">
            <v>8.4000000000000005E-2</v>
          </cell>
          <cell r="S428">
            <v>8.4000000000000005E-2</v>
          </cell>
          <cell r="T428">
            <v>8.1000000000000003E-2</v>
          </cell>
          <cell r="U428">
            <v>0.08</v>
          </cell>
        </row>
        <row r="429">
          <cell r="A429">
            <v>421010024</v>
          </cell>
          <cell r="B429">
            <v>44201</v>
          </cell>
          <cell r="C429">
            <v>1</v>
          </cell>
          <cell r="D429">
            <v>0</v>
          </cell>
          <cell r="E429" t="str">
            <v>W</v>
          </cell>
          <cell r="F429">
            <v>2017</v>
          </cell>
          <cell r="G429">
            <v>7</v>
          </cell>
          <cell r="H429">
            <v>3</v>
          </cell>
          <cell r="I429">
            <v>45</v>
          </cell>
          <cell r="J429">
            <v>37980</v>
          </cell>
          <cell r="K429">
            <v>6160</v>
          </cell>
          <cell r="L429">
            <v>60000</v>
          </cell>
          <cell r="M429" t="str">
            <v>GRANT-ASHTON ROADS PHILA NE AIRPORT</v>
          </cell>
          <cell r="N429">
            <v>40.076388999999999</v>
          </cell>
          <cell r="O429">
            <v>-75.011944</v>
          </cell>
          <cell r="P429">
            <v>8442</v>
          </cell>
          <cell r="Q429">
            <v>94</v>
          </cell>
          <cell r="R429">
            <v>9.1999999999999998E-2</v>
          </cell>
          <cell r="S429">
            <v>8.5999999999999993E-2</v>
          </cell>
          <cell r="T429">
            <v>0.08</v>
          </cell>
          <cell r="U429">
            <v>7.5999999999999998E-2</v>
          </cell>
        </row>
        <row r="430">
          <cell r="A430">
            <v>421010024</v>
          </cell>
          <cell r="B430">
            <v>44201</v>
          </cell>
          <cell r="C430">
            <v>1</v>
          </cell>
          <cell r="D430">
            <v>0</v>
          </cell>
          <cell r="E430" t="str">
            <v>W</v>
          </cell>
          <cell r="F430">
            <v>2018</v>
          </cell>
          <cell r="G430">
            <v>7</v>
          </cell>
          <cell r="H430">
            <v>3</v>
          </cell>
          <cell r="I430">
            <v>45</v>
          </cell>
          <cell r="J430">
            <v>37980</v>
          </cell>
          <cell r="K430">
            <v>6160</v>
          </cell>
          <cell r="L430">
            <v>60000</v>
          </cell>
          <cell r="M430" t="str">
            <v>GRANT-ASHTON ROADS PHILA NE AIRPORT</v>
          </cell>
          <cell r="N430">
            <v>40.076388999999999</v>
          </cell>
          <cell r="O430">
            <v>-75.011944</v>
          </cell>
          <cell r="P430">
            <v>8617</v>
          </cell>
          <cell r="Q430">
            <v>97</v>
          </cell>
          <cell r="R430">
            <v>8.7999999999999995E-2</v>
          </cell>
          <cell r="S430">
            <v>8.1000000000000003E-2</v>
          </cell>
          <cell r="T430">
            <v>8.1000000000000003E-2</v>
          </cell>
          <cell r="U430">
            <v>7.9000000000000001E-2</v>
          </cell>
        </row>
        <row r="431">
          <cell r="A431">
            <v>421010048</v>
          </cell>
          <cell r="B431">
            <v>44201</v>
          </cell>
          <cell r="C431">
            <v>1</v>
          </cell>
          <cell r="D431">
            <v>0</v>
          </cell>
          <cell r="E431" t="str">
            <v>W</v>
          </cell>
          <cell r="F431">
            <v>2013</v>
          </cell>
          <cell r="G431">
            <v>7</v>
          </cell>
          <cell r="H431">
            <v>3</v>
          </cell>
          <cell r="I431">
            <v>45</v>
          </cell>
          <cell r="J431">
            <v>37980</v>
          </cell>
          <cell r="K431">
            <v>6160</v>
          </cell>
          <cell r="L431">
            <v>60000</v>
          </cell>
          <cell r="M431" t="str">
            <v>3000 LEWIS ST. (NEAR BATH ST.) Philadelp</v>
          </cell>
          <cell r="N431">
            <v>39.991388999999998</v>
          </cell>
          <cell r="O431">
            <v>-75.080832999999998</v>
          </cell>
          <cell r="P431">
            <v>1736</v>
          </cell>
          <cell r="Q431">
            <v>6</v>
          </cell>
          <cell r="R431">
            <v>0.04</v>
          </cell>
          <cell r="S431">
            <v>3.5999999999999997E-2</v>
          </cell>
          <cell r="T431">
            <v>3.5999999999999997E-2</v>
          </cell>
          <cell r="U431">
            <v>3.5000000000000003E-2</v>
          </cell>
        </row>
        <row r="432">
          <cell r="A432">
            <v>421010048</v>
          </cell>
          <cell r="B432">
            <v>44201</v>
          </cell>
          <cell r="C432">
            <v>1</v>
          </cell>
          <cell r="D432">
            <v>0</v>
          </cell>
          <cell r="E432" t="str">
            <v>W</v>
          </cell>
          <cell r="F432">
            <v>2014</v>
          </cell>
          <cell r="G432">
            <v>7</v>
          </cell>
          <cell r="H432">
            <v>3</v>
          </cell>
          <cell r="I432">
            <v>45</v>
          </cell>
          <cell r="J432">
            <v>37980</v>
          </cell>
          <cell r="K432">
            <v>6160</v>
          </cell>
          <cell r="L432">
            <v>60000</v>
          </cell>
          <cell r="M432" t="str">
            <v>3000 LEWIS ST. (NEAR BATH ST.) Philadelp</v>
          </cell>
          <cell r="N432">
            <v>39.991388999999998</v>
          </cell>
          <cell r="O432">
            <v>-75.080832999999998</v>
          </cell>
          <cell r="P432">
            <v>7065</v>
          </cell>
          <cell r="Q432">
            <v>76</v>
          </cell>
          <cell r="R432">
            <v>8.5999999999999993E-2</v>
          </cell>
          <cell r="S432">
            <v>7.9000000000000001E-2</v>
          </cell>
          <cell r="T432">
            <v>7.0000000000000007E-2</v>
          </cell>
          <cell r="U432">
            <v>6.8000000000000005E-2</v>
          </cell>
        </row>
        <row r="433">
          <cell r="A433">
            <v>421010048</v>
          </cell>
          <cell r="B433">
            <v>44201</v>
          </cell>
          <cell r="C433">
            <v>1</v>
          </cell>
          <cell r="D433">
            <v>0</v>
          </cell>
          <cell r="E433" t="str">
            <v>W</v>
          </cell>
          <cell r="F433">
            <v>2015</v>
          </cell>
          <cell r="G433">
            <v>7</v>
          </cell>
          <cell r="H433">
            <v>3</v>
          </cell>
          <cell r="I433">
            <v>45</v>
          </cell>
          <cell r="J433">
            <v>37980</v>
          </cell>
          <cell r="K433">
            <v>6160</v>
          </cell>
          <cell r="L433">
            <v>60000</v>
          </cell>
          <cell r="M433" t="str">
            <v>3000 LEWIS ST. (NEAR BATH ST.) Philadelp</v>
          </cell>
          <cell r="N433">
            <v>39.991388999999998</v>
          </cell>
          <cell r="O433">
            <v>-75.080832999999998</v>
          </cell>
          <cell r="P433">
            <v>8448</v>
          </cell>
          <cell r="Q433">
            <v>98</v>
          </cell>
          <cell r="R433">
            <v>0.09</v>
          </cell>
          <cell r="S433">
            <v>7.9000000000000001E-2</v>
          </cell>
          <cell r="T433">
            <v>7.8E-2</v>
          </cell>
          <cell r="U433">
            <v>7.8E-2</v>
          </cell>
        </row>
        <row r="434">
          <cell r="A434">
            <v>421010048</v>
          </cell>
          <cell r="B434">
            <v>44201</v>
          </cell>
          <cell r="C434">
            <v>1</v>
          </cell>
          <cell r="D434">
            <v>5</v>
          </cell>
          <cell r="E434" t="str">
            <v>W</v>
          </cell>
          <cell r="F434">
            <v>2016</v>
          </cell>
          <cell r="G434">
            <v>7</v>
          </cell>
          <cell r="H434">
            <v>3</v>
          </cell>
          <cell r="I434">
            <v>45</v>
          </cell>
          <cell r="J434">
            <v>37980</v>
          </cell>
          <cell r="K434">
            <v>6160</v>
          </cell>
          <cell r="L434">
            <v>60000</v>
          </cell>
          <cell r="M434" t="str">
            <v>3000 LEWIS ST. (NEAR BATH ST.) Philadelp</v>
          </cell>
          <cell r="N434">
            <v>39.991388999999998</v>
          </cell>
          <cell r="O434">
            <v>-75.080832999999998</v>
          </cell>
          <cell r="P434">
            <v>8684</v>
          </cell>
          <cell r="Q434">
            <v>99</v>
          </cell>
          <cell r="R434">
            <v>8.2000000000000003E-2</v>
          </cell>
          <cell r="S434">
            <v>7.8E-2</v>
          </cell>
          <cell r="T434">
            <v>7.6999999999999999E-2</v>
          </cell>
          <cell r="U434">
            <v>7.5999999999999998E-2</v>
          </cell>
        </row>
        <row r="435">
          <cell r="A435">
            <v>421010048</v>
          </cell>
          <cell r="B435">
            <v>44201</v>
          </cell>
          <cell r="C435">
            <v>1</v>
          </cell>
          <cell r="D435">
            <v>0</v>
          </cell>
          <cell r="E435" t="str">
            <v>W</v>
          </cell>
          <cell r="F435">
            <v>2017</v>
          </cell>
          <cell r="G435">
            <v>7</v>
          </cell>
          <cell r="H435">
            <v>3</v>
          </cell>
          <cell r="I435">
            <v>45</v>
          </cell>
          <cell r="J435">
            <v>37980</v>
          </cell>
          <cell r="K435">
            <v>6160</v>
          </cell>
          <cell r="L435">
            <v>60000</v>
          </cell>
          <cell r="M435" t="str">
            <v>3000 LEWIS ST. (NEAR BATH ST.) Philadelp</v>
          </cell>
          <cell r="N435">
            <v>39.991388999999998</v>
          </cell>
          <cell r="O435">
            <v>-75.080832999999998</v>
          </cell>
          <cell r="P435">
            <v>8282</v>
          </cell>
          <cell r="Q435">
            <v>93</v>
          </cell>
          <cell r="R435">
            <v>7.9000000000000001E-2</v>
          </cell>
          <cell r="S435">
            <v>7.6999999999999999E-2</v>
          </cell>
          <cell r="T435">
            <v>7.5999999999999998E-2</v>
          </cell>
          <cell r="U435">
            <v>7.5999999999999998E-2</v>
          </cell>
        </row>
        <row r="436">
          <cell r="A436">
            <v>421010048</v>
          </cell>
          <cell r="B436">
            <v>44201</v>
          </cell>
          <cell r="C436">
            <v>1</v>
          </cell>
          <cell r="D436">
            <v>0</v>
          </cell>
          <cell r="E436" t="str">
            <v>W</v>
          </cell>
          <cell r="F436">
            <v>2018</v>
          </cell>
          <cell r="G436">
            <v>7</v>
          </cell>
          <cell r="H436">
            <v>3</v>
          </cell>
          <cell r="I436">
            <v>45</v>
          </cell>
          <cell r="J436">
            <v>37980</v>
          </cell>
          <cell r="K436">
            <v>6160</v>
          </cell>
          <cell r="L436">
            <v>60000</v>
          </cell>
          <cell r="M436" t="str">
            <v>3000 LEWIS ST. (NEAR BATH ST.) Philadelp</v>
          </cell>
          <cell r="N436">
            <v>39.991388999999998</v>
          </cell>
          <cell r="O436">
            <v>-75.080832999999998</v>
          </cell>
          <cell r="P436">
            <v>8101</v>
          </cell>
          <cell r="Q436">
            <v>91</v>
          </cell>
          <cell r="R436">
            <v>8.1000000000000003E-2</v>
          </cell>
          <cell r="S436">
            <v>7.9000000000000001E-2</v>
          </cell>
          <cell r="T436">
            <v>7.9000000000000001E-2</v>
          </cell>
          <cell r="U436">
            <v>7.5999999999999998E-2</v>
          </cell>
        </row>
        <row r="437">
          <cell r="A437">
            <v>421011002</v>
          </cell>
          <cell r="B437">
            <v>44201</v>
          </cell>
          <cell r="C437">
            <v>1</v>
          </cell>
          <cell r="D437">
            <v>0</v>
          </cell>
          <cell r="E437" t="str">
            <v>W</v>
          </cell>
          <cell r="F437">
            <v>2011</v>
          </cell>
          <cell r="G437">
            <v>7</v>
          </cell>
          <cell r="H437">
            <v>3</v>
          </cell>
          <cell r="I437">
            <v>45</v>
          </cell>
          <cell r="J437">
            <v>37980</v>
          </cell>
          <cell r="K437">
            <v>6160</v>
          </cell>
          <cell r="L437">
            <v>60000</v>
          </cell>
          <cell r="M437" t="str">
            <v>5200 PENNYPACK PARK PHILADELPHIA, PA. 19</v>
          </cell>
          <cell r="N437">
            <v>40.035984999999997</v>
          </cell>
          <cell r="O437">
            <v>-75.002404999999996</v>
          </cell>
          <cell r="P437">
            <v>7567</v>
          </cell>
          <cell r="Q437">
            <v>85</v>
          </cell>
          <cell r="R437">
            <v>9.0999999999999998E-2</v>
          </cell>
          <cell r="S437">
            <v>8.8999999999999996E-2</v>
          </cell>
          <cell r="T437">
            <v>8.8999999999999996E-2</v>
          </cell>
          <cell r="U437">
            <v>8.7999999999999995E-2</v>
          </cell>
        </row>
        <row r="438">
          <cell r="A438">
            <v>421011002</v>
          </cell>
          <cell r="B438">
            <v>44201</v>
          </cell>
          <cell r="C438">
            <v>1</v>
          </cell>
          <cell r="D438">
            <v>0</v>
          </cell>
          <cell r="E438" t="str">
            <v>W</v>
          </cell>
          <cell r="F438">
            <v>2012</v>
          </cell>
          <cell r="G438">
            <v>7</v>
          </cell>
          <cell r="H438">
            <v>3</v>
          </cell>
          <cell r="I438">
            <v>45</v>
          </cell>
          <cell r="J438">
            <v>37980</v>
          </cell>
          <cell r="K438">
            <v>6160</v>
          </cell>
          <cell r="L438">
            <v>60000</v>
          </cell>
          <cell r="M438" t="str">
            <v>5200 PENNYPACK PARK PHILADELPHIA, PA. 19</v>
          </cell>
          <cell r="N438">
            <v>40.035984999999997</v>
          </cell>
          <cell r="O438">
            <v>-75.002404999999996</v>
          </cell>
          <cell r="P438">
            <v>7918</v>
          </cell>
          <cell r="Q438">
            <v>87</v>
          </cell>
          <cell r="R438">
            <v>8.6999999999999994E-2</v>
          </cell>
          <cell r="S438">
            <v>8.6999999999999994E-2</v>
          </cell>
          <cell r="T438">
            <v>8.4000000000000005E-2</v>
          </cell>
          <cell r="U438">
            <v>8.3000000000000004E-2</v>
          </cell>
        </row>
        <row r="439">
          <cell r="A439">
            <v>421011002</v>
          </cell>
          <cell r="B439">
            <v>44201</v>
          </cell>
          <cell r="C439">
            <v>1</v>
          </cell>
          <cell r="D439">
            <v>0</v>
          </cell>
          <cell r="E439" t="str">
            <v>W</v>
          </cell>
          <cell r="F439">
            <v>2013</v>
          </cell>
          <cell r="G439">
            <v>7</v>
          </cell>
          <cell r="H439">
            <v>3</v>
          </cell>
          <cell r="I439">
            <v>45</v>
          </cell>
          <cell r="J439">
            <v>37980</v>
          </cell>
          <cell r="K439">
            <v>6160</v>
          </cell>
          <cell r="L439">
            <v>60000</v>
          </cell>
          <cell r="M439" t="str">
            <v>5200 PENNYPACK PARK PHILADELPHIA, PA. 19</v>
          </cell>
          <cell r="N439">
            <v>40.035984999999997</v>
          </cell>
          <cell r="O439">
            <v>-75.002404999999996</v>
          </cell>
          <cell r="P439">
            <v>6379</v>
          </cell>
          <cell r="Q439">
            <v>82</v>
          </cell>
          <cell r="R439">
            <v>7.5999999999999998E-2</v>
          </cell>
          <cell r="S439">
            <v>7.1999999999999995E-2</v>
          </cell>
          <cell r="T439">
            <v>7.0999999999999994E-2</v>
          </cell>
          <cell r="U439">
            <v>7.0999999999999994E-2</v>
          </cell>
        </row>
      </sheetData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Hr Rpt"/>
      <sheetName val="NY-8Hr"/>
      <sheetName val="DailyMax"/>
      <sheetName val="8hr&gt;65"/>
      <sheetName val="8hr&gt;70"/>
      <sheetName val="8hr&gt;75"/>
      <sheetName val="8hr&gt;84"/>
      <sheetName val="Season"/>
      <sheetName val="Historic"/>
      <sheetName val="Past-Seasons"/>
      <sheetName val="O3-8hr"/>
      <sheetName val="Sites"/>
      <sheetName val="Area"/>
      <sheetName val="Source"/>
      <sheetName val="checks"/>
      <sheetName val="data_inv"/>
      <sheetName val="8hrMX"/>
      <sheetName val="DV8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AQS-ID</v>
          </cell>
          <cell r="B1" t="str">
            <v xml:space="preserve">Latitude </v>
          </cell>
          <cell r="C1" t="str">
            <v>Longitude</v>
          </cell>
          <cell r="D1" t="str">
            <v>State</v>
          </cell>
          <cell r="E1" t="str">
            <v>County</v>
          </cell>
          <cell r="F1" t="str">
            <v>Site Name</v>
          </cell>
          <cell r="G1" t="str">
            <v>Source</v>
          </cell>
          <cell r="H1" t="str">
            <v>Method</v>
          </cell>
          <cell r="I1" t="str">
            <v>Cnty Cd</v>
          </cell>
          <cell r="J1" t="str">
            <v>Elev (m)</v>
          </cell>
          <cell r="K1" t="str">
            <v>Estab.</v>
          </cell>
          <cell r="L1" t="str">
            <v>Active</v>
          </cell>
          <cell r="M1" t="str">
            <v>8hr Dat?</v>
          </cell>
          <cell r="N1" t="str">
            <v>8hr Rpt?</v>
          </cell>
        </row>
        <row r="2">
          <cell r="A2">
            <v>90010017</v>
          </cell>
          <cell r="B2">
            <v>41.003610999999999</v>
          </cell>
          <cell r="C2">
            <v>-73.584999999999994</v>
          </cell>
          <cell r="D2" t="str">
            <v>CT</v>
          </cell>
          <cell r="E2" t="str">
            <v>Fairfield</v>
          </cell>
          <cell r="F2" t="str">
            <v>Greenwich</v>
          </cell>
          <cell r="G2" t="str">
            <v>AirNow</v>
          </cell>
          <cell r="H2" t="str">
            <v>047</v>
          </cell>
          <cell r="I2">
            <v>9001</v>
          </cell>
          <cell r="J2" t="str">
            <v>3.0</v>
          </cell>
          <cell r="K2">
            <v>28491</v>
          </cell>
          <cell r="L2" t="str">
            <v>Yes</v>
          </cell>
          <cell r="M2" t="str">
            <v>Yes</v>
          </cell>
          <cell r="N2" t="str">
            <v>Yes</v>
          </cell>
        </row>
        <row r="3">
          <cell r="A3">
            <v>90011123</v>
          </cell>
          <cell r="B3">
            <v>41.399166999999998</v>
          </cell>
          <cell r="C3">
            <v>-73.443055999999999</v>
          </cell>
          <cell r="D3" t="str">
            <v>CT</v>
          </cell>
          <cell r="E3" t="str">
            <v>Fairfield</v>
          </cell>
          <cell r="F3" t="str">
            <v>Danbury</v>
          </cell>
          <cell r="G3" t="str">
            <v>AirNow</v>
          </cell>
          <cell r="H3" t="str">
            <v>047</v>
          </cell>
          <cell r="I3">
            <v>9001</v>
          </cell>
          <cell r="J3" t="str">
            <v>116.0</v>
          </cell>
          <cell r="K3">
            <v>27030</v>
          </cell>
          <cell r="L3" t="str">
            <v>Yes</v>
          </cell>
          <cell r="M3" t="str">
            <v>Yes</v>
          </cell>
          <cell r="N3" t="str">
            <v>Yes</v>
          </cell>
        </row>
        <row r="4">
          <cell r="A4">
            <v>90013007</v>
          </cell>
          <cell r="B4">
            <v>41.152500000000003</v>
          </cell>
          <cell r="C4">
            <v>-73.103055999999995</v>
          </cell>
          <cell r="D4" t="str">
            <v>CT</v>
          </cell>
          <cell r="E4" t="str">
            <v>Fairfield</v>
          </cell>
          <cell r="F4" t="str">
            <v>Stratford</v>
          </cell>
          <cell r="G4" t="str">
            <v>AirNow</v>
          </cell>
          <cell r="H4" t="str">
            <v>047</v>
          </cell>
          <cell r="I4">
            <v>9001</v>
          </cell>
          <cell r="J4" t="str">
            <v>3.0</v>
          </cell>
          <cell r="K4">
            <v>29221</v>
          </cell>
          <cell r="L4" t="str">
            <v>Yes</v>
          </cell>
          <cell r="M4" t="str">
            <v>Yes</v>
          </cell>
          <cell r="N4" t="str">
            <v>Yes</v>
          </cell>
        </row>
        <row r="5">
          <cell r="A5">
            <v>90019003</v>
          </cell>
          <cell r="B5">
            <v>41.118333</v>
          </cell>
          <cell r="C5">
            <v>-73.336667000000006</v>
          </cell>
          <cell r="D5" t="str">
            <v>CT</v>
          </cell>
          <cell r="E5" t="str">
            <v>Fairfield</v>
          </cell>
          <cell r="F5" t="str">
            <v>Westport</v>
          </cell>
          <cell r="G5" t="str">
            <v>AirNow</v>
          </cell>
          <cell r="H5" t="str">
            <v>047</v>
          </cell>
          <cell r="I5">
            <v>9001</v>
          </cell>
          <cell r="J5" t="str">
            <v>4.0</v>
          </cell>
          <cell r="K5">
            <v>35076</v>
          </cell>
          <cell r="L5" t="str">
            <v>Yes</v>
          </cell>
          <cell r="M5" t="str">
            <v>Yes</v>
          </cell>
          <cell r="N5" t="str">
            <v>Yes</v>
          </cell>
        </row>
        <row r="6">
          <cell r="A6">
            <v>90070007</v>
          </cell>
          <cell r="B6">
            <v>41.552222</v>
          </cell>
          <cell r="C6">
            <v>-72.63</v>
          </cell>
          <cell r="D6" t="str">
            <v>CT</v>
          </cell>
          <cell r="E6" t="str">
            <v>Middlesex</v>
          </cell>
          <cell r="F6" t="str">
            <v>Middletown</v>
          </cell>
          <cell r="G6" t="str">
            <v>None</v>
          </cell>
          <cell r="H6" t="str">
            <v>047</v>
          </cell>
          <cell r="I6">
            <v>9007</v>
          </cell>
          <cell r="J6" t="str">
            <v>58.0</v>
          </cell>
          <cell r="K6">
            <v>29221</v>
          </cell>
          <cell r="L6" t="str">
            <v>No</v>
          </cell>
          <cell r="M6" t="str">
            <v>Yes</v>
          </cell>
          <cell r="N6" t="str">
            <v>No</v>
          </cell>
        </row>
        <row r="7">
          <cell r="A7">
            <v>90079007</v>
          </cell>
          <cell r="B7">
            <v>41.552222</v>
          </cell>
          <cell r="C7">
            <v>-72.63</v>
          </cell>
          <cell r="D7" t="str">
            <v>CT</v>
          </cell>
          <cell r="E7" t="str">
            <v>Middlesex</v>
          </cell>
          <cell r="F7" t="str">
            <v>Middletown-CVH</v>
          </cell>
          <cell r="G7" t="str">
            <v>AirNow</v>
          </cell>
          <cell r="H7" t="str">
            <v>047</v>
          </cell>
          <cell r="I7">
            <v>9007</v>
          </cell>
          <cell r="J7" t="str">
            <v>58.0</v>
          </cell>
          <cell r="K7">
            <v>29221</v>
          </cell>
          <cell r="L7" t="str">
            <v>Yes</v>
          </cell>
          <cell r="M7" t="str">
            <v>Yes</v>
          </cell>
          <cell r="N7" t="str">
            <v>Yes</v>
          </cell>
        </row>
        <row r="8">
          <cell r="A8">
            <v>90090027</v>
          </cell>
          <cell r="B8">
            <v>41.301400000000001</v>
          </cell>
          <cell r="C8">
            <v>-72.902871000000005</v>
          </cell>
          <cell r="D8" t="str">
            <v>CT</v>
          </cell>
          <cell r="E8" t="str">
            <v>New Haven</v>
          </cell>
          <cell r="F8" t="str">
            <v>New Haven-Criscuolo Pk</v>
          </cell>
          <cell r="G8" t="str">
            <v>AirNow</v>
          </cell>
          <cell r="H8" t="str">
            <v>047</v>
          </cell>
          <cell r="I8">
            <v>9009</v>
          </cell>
          <cell r="J8" t="str">
            <v>3.6</v>
          </cell>
          <cell r="K8">
            <v>37987</v>
          </cell>
          <cell r="L8" t="str">
            <v>Yes</v>
          </cell>
          <cell r="M8" t="str">
            <v>Yes</v>
          </cell>
          <cell r="N8" t="str">
            <v>Yes</v>
          </cell>
        </row>
        <row r="9">
          <cell r="A9">
            <v>90093002</v>
          </cell>
          <cell r="B9">
            <v>41.260832999999998</v>
          </cell>
          <cell r="C9">
            <v>-72.55</v>
          </cell>
          <cell r="D9" t="str">
            <v>CT</v>
          </cell>
          <cell r="E9" t="str">
            <v>New Haven</v>
          </cell>
          <cell r="F9" t="str">
            <v>Madison</v>
          </cell>
          <cell r="G9" t="str">
            <v>None</v>
          </cell>
          <cell r="H9" t="str">
            <v>047</v>
          </cell>
          <cell r="I9">
            <v>9009</v>
          </cell>
          <cell r="J9" t="str">
            <v>3.0</v>
          </cell>
          <cell r="K9">
            <v>29587</v>
          </cell>
          <cell r="L9" t="str">
            <v>No</v>
          </cell>
          <cell r="M9" t="str">
            <v>No</v>
          </cell>
          <cell r="N9" t="str">
            <v>No</v>
          </cell>
        </row>
        <row r="10">
          <cell r="A10">
            <v>90099002</v>
          </cell>
          <cell r="B10">
            <v>41.256788</v>
          </cell>
          <cell r="C10">
            <v>-72.553269999999998</v>
          </cell>
          <cell r="D10" t="str">
            <v>CT</v>
          </cell>
          <cell r="E10" t="str">
            <v>New Haven</v>
          </cell>
          <cell r="F10" t="str">
            <v>Madison-Beach Rd</v>
          </cell>
          <cell r="G10" t="str">
            <v>AirNow</v>
          </cell>
          <cell r="H10" t="str">
            <v>087</v>
          </cell>
          <cell r="I10">
            <v>9009</v>
          </cell>
          <cell r="J10" t="str">
            <v>3.0</v>
          </cell>
          <cell r="K10">
            <v>41151</v>
          </cell>
          <cell r="L10" t="str">
            <v>Yes</v>
          </cell>
          <cell r="M10" t="str">
            <v>Yes</v>
          </cell>
          <cell r="N10" t="str">
            <v>Yes</v>
          </cell>
        </row>
        <row r="11">
          <cell r="A11">
            <v>340030006</v>
          </cell>
          <cell r="B11">
            <v>40.870435999999998</v>
          </cell>
          <cell r="C11">
            <v>-73.991994000000005</v>
          </cell>
          <cell r="D11" t="str">
            <v>NJ</v>
          </cell>
          <cell r="E11" t="str">
            <v>Bergen</v>
          </cell>
          <cell r="F11" t="str">
            <v>Leonia</v>
          </cell>
          <cell r="G11" t="str">
            <v>Envista</v>
          </cell>
          <cell r="H11" t="str">
            <v>047</v>
          </cell>
          <cell r="I11">
            <v>34003</v>
          </cell>
          <cell r="J11" t="str">
            <v>1.0</v>
          </cell>
          <cell r="K11">
            <v>39423</v>
          </cell>
          <cell r="L11" t="str">
            <v>Yes</v>
          </cell>
          <cell r="M11" t="str">
            <v>Yes</v>
          </cell>
          <cell r="N11" t="str">
            <v>Yes</v>
          </cell>
        </row>
        <row r="12">
          <cell r="A12">
            <v>340130003</v>
          </cell>
          <cell r="B12">
            <v>40.720989000000003</v>
          </cell>
          <cell r="C12">
            <v>-74.192892000000001</v>
          </cell>
          <cell r="D12" t="str">
            <v>NJ</v>
          </cell>
          <cell r="E12" t="str">
            <v>Essex</v>
          </cell>
          <cell r="F12" t="str">
            <v>Newark Firehouse</v>
          </cell>
          <cell r="G12" t="str">
            <v>Envista</v>
          </cell>
          <cell r="H12" t="str">
            <v>047</v>
          </cell>
          <cell r="I12">
            <v>34013</v>
          </cell>
          <cell r="J12" t="str">
            <v>27.0</v>
          </cell>
          <cell r="K12">
            <v>39965</v>
          </cell>
          <cell r="L12" t="str">
            <v>Yes</v>
          </cell>
          <cell r="M12" t="str">
            <v>Yes</v>
          </cell>
          <cell r="N12" t="str">
            <v>Yes</v>
          </cell>
        </row>
        <row r="13">
          <cell r="A13">
            <v>340170006</v>
          </cell>
          <cell r="B13">
            <v>40.670250000000003</v>
          </cell>
          <cell r="C13">
            <v>-74.126080999999999</v>
          </cell>
          <cell r="D13" t="str">
            <v>NJ</v>
          </cell>
          <cell r="E13" t="str">
            <v>Hudson</v>
          </cell>
          <cell r="F13" t="str">
            <v>Bayonne</v>
          </cell>
          <cell r="G13" t="str">
            <v>Envista</v>
          </cell>
          <cell r="H13" t="str">
            <v>056</v>
          </cell>
          <cell r="I13">
            <v>34017</v>
          </cell>
          <cell r="J13" t="str">
            <v>3.0</v>
          </cell>
          <cell r="K13">
            <v>30317</v>
          </cell>
          <cell r="L13" t="str">
            <v>Yes</v>
          </cell>
          <cell r="M13" t="str">
            <v>Yes</v>
          </cell>
          <cell r="N13" t="str">
            <v>Yes</v>
          </cell>
        </row>
        <row r="14">
          <cell r="A14">
            <v>340190001</v>
          </cell>
          <cell r="B14">
            <v>40.515262</v>
          </cell>
          <cell r="C14">
            <v>-74.806670999999994</v>
          </cell>
          <cell r="D14" t="str">
            <v>NJ</v>
          </cell>
          <cell r="E14" t="str">
            <v>Hunterdon</v>
          </cell>
          <cell r="F14" t="str">
            <v>Flemington</v>
          </cell>
          <cell r="G14" t="str">
            <v>Envista</v>
          </cell>
          <cell r="H14" t="str">
            <v>047</v>
          </cell>
          <cell r="I14">
            <v>34019</v>
          </cell>
          <cell r="J14" t="str">
            <v>45.0</v>
          </cell>
          <cell r="K14">
            <v>29221</v>
          </cell>
          <cell r="L14" t="str">
            <v>Yes</v>
          </cell>
          <cell r="M14" t="str">
            <v>Yes</v>
          </cell>
          <cell r="N14" t="str">
            <v>Yes</v>
          </cell>
        </row>
        <row r="15">
          <cell r="A15">
            <v>340230011</v>
          </cell>
          <cell r="B15">
            <v>40.462181999999999</v>
          </cell>
          <cell r="C15">
            <v>-74.429439000000002</v>
          </cell>
          <cell r="D15" t="str">
            <v>NJ</v>
          </cell>
          <cell r="E15" t="str">
            <v>Middlesex</v>
          </cell>
          <cell r="F15" t="str">
            <v>Rutgers University</v>
          </cell>
          <cell r="G15" t="str">
            <v>Envista</v>
          </cell>
          <cell r="H15" t="str">
            <v>047</v>
          </cell>
          <cell r="I15">
            <v>34023</v>
          </cell>
          <cell r="J15" t="str">
            <v>19.0</v>
          </cell>
          <cell r="K15">
            <v>34608</v>
          </cell>
          <cell r="L15" t="str">
            <v>Yes</v>
          </cell>
          <cell r="M15" t="str">
            <v>Yes</v>
          </cell>
          <cell r="N15" t="str">
            <v>Yes</v>
          </cell>
        </row>
        <row r="16">
          <cell r="A16">
            <v>340250005</v>
          </cell>
          <cell r="B16">
            <v>40.277647000000002</v>
          </cell>
          <cell r="C16">
            <v>-74.005099999999999</v>
          </cell>
          <cell r="D16" t="str">
            <v>NJ</v>
          </cell>
          <cell r="E16" t="str">
            <v>Monmouth</v>
          </cell>
          <cell r="F16" t="str">
            <v>Monmouth University</v>
          </cell>
          <cell r="G16" t="str">
            <v>Envista</v>
          </cell>
          <cell r="H16" t="str">
            <v>047</v>
          </cell>
          <cell r="I16">
            <v>34025</v>
          </cell>
          <cell r="J16" t="str">
            <v>8.0</v>
          </cell>
          <cell r="K16">
            <v>32641</v>
          </cell>
          <cell r="L16" t="str">
            <v>Yes</v>
          </cell>
          <cell r="M16" t="str">
            <v>Yes</v>
          </cell>
          <cell r="N16" t="str">
            <v>Yes</v>
          </cell>
        </row>
        <row r="17">
          <cell r="A17">
            <v>340273001</v>
          </cell>
          <cell r="B17">
            <v>40.787627999999998</v>
          </cell>
          <cell r="C17">
            <v>-74.676300999999995</v>
          </cell>
          <cell r="D17" t="str">
            <v>NJ</v>
          </cell>
          <cell r="E17" t="str">
            <v>Morris</v>
          </cell>
          <cell r="F17" t="str">
            <v>Chester</v>
          </cell>
          <cell r="G17" t="str">
            <v>Envista</v>
          </cell>
          <cell r="H17" t="str">
            <v>047</v>
          </cell>
          <cell r="I17">
            <v>34027</v>
          </cell>
          <cell r="J17" t="str">
            <v>278.0</v>
          </cell>
          <cell r="K17">
            <v>28491</v>
          </cell>
          <cell r="L17" t="str">
            <v>Yes</v>
          </cell>
          <cell r="M17" t="str">
            <v>Yes</v>
          </cell>
          <cell r="N17" t="str">
            <v>Yes</v>
          </cell>
        </row>
        <row r="18">
          <cell r="A18">
            <v>340290006</v>
          </cell>
          <cell r="B18">
            <v>40.064830000000001</v>
          </cell>
          <cell r="C18">
            <v>-74.444050000000004</v>
          </cell>
          <cell r="D18" t="str">
            <v>NJ</v>
          </cell>
          <cell r="E18" t="str">
            <v>Ocean</v>
          </cell>
          <cell r="F18" t="str">
            <v>Colliers Mills</v>
          </cell>
          <cell r="G18" t="str">
            <v>Envista</v>
          </cell>
          <cell r="H18" t="str">
            <v>047</v>
          </cell>
          <cell r="I18">
            <v>34029</v>
          </cell>
          <cell r="J18" t="str">
            <v>41.0</v>
          </cell>
          <cell r="K18">
            <v>31048</v>
          </cell>
          <cell r="L18" t="str">
            <v>Yes</v>
          </cell>
          <cell r="M18" t="str">
            <v>No</v>
          </cell>
          <cell r="N18" t="str">
            <v>No</v>
          </cell>
        </row>
        <row r="19">
          <cell r="A19">
            <v>340315001</v>
          </cell>
          <cell r="B19">
            <v>41.058616999999998</v>
          </cell>
          <cell r="C19">
            <v>-74.255544</v>
          </cell>
          <cell r="D19" t="str">
            <v>NJ</v>
          </cell>
          <cell r="E19" t="str">
            <v>Passaic</v>
          </cell>
          <cell r="F19" t="str">
            <v>Ramapo</v>
          </cell>
          <cell r="G19" t="str">
            <v>Envista</v>
          </cell>
          <cell r="H19" t="str">
            <v>056</v>
          </cell>
          <cell r="I19">
            <v>34031</v>
          </cell>
          <cell r="J19" t="str">
            <v>307.0</v>
          </cell>
          <cell r="K19">
            <v>35951</v>
          </cell>
          <cell r="L19" t="str">
            <v>Yes</v>
          </cell>
          <cell r="M19" t="str">
            <v>Yes</v>
          </cell>
          <cell r="N19" t="str">
            <v>Yes</v>
          </cell>
        </row>
        <row r="20">
          <cell r="A20">
            <v>340410007</v>
          </cell>
          <cell r="B20">
            <v>40.924579999999999</v>
          </cell>
          <cell r="C20">
            <v>-75.067814999999996</v>
          </cell>
          <cell r="D20" t="str">
            <v>NJ</v>
          </cell>
          <cell r="E20" t="str">
            <v>Warren</v>
          </cell>
          <cell r="F20" t="str">
            <v>Columbia</v>
          </cell>
          <cell r="G20" t="str">
            <v>Envista</v>
          </cell>
          <cell r="H20" t="str">
            <v>047</v>
          </cell>
          <cell r="I20">
            <v>34041</v>
          </cell>
          <cell r="J20" t="str">
            <v>146.0</v>
          </cell>
          <cell r="K20">
            <v>40444</v>
          </cell>
          <cell r="L20" t="str">
            <v>Yes</v>
          </cell>
          <cell r="M20" t="str">
            <v>Yes</v>
          </cell>
          <cell r="N20" t="str">
            <v>Yes</v>
          </cell>
        </row>
        <row r="21">
          <cell r="A21">
            <v>360050110</v>
          </cell>
          <cell r="B21">
            <v>40.816180000000003</v>
          </cell>
          <cell r="C21">
            <v>-73.902000000000001</v>
          </cell>
          <cell r="D21" t="str">
            <v>NY</v>
          </cell>
          <cell r="E21" t="str">
            <v>Bronx</v>
          </cell>
          <cell r="F21" t="str">
            <v>IS52</v>
          </cell>
          <cell r="G21" t="str">
            <v>AirNow</v>
          </cell>
          <cell r="H21" t="str">
            <v>047</v>
          </cell>
          <cell r="I21">
            <v>36005</v>
          </cell>
          <cell r="J21" t="str">
            <v>17.0</v>
          </cell>
          <cell r="K21">
            <v>36396</v>
          </cell>
          <cell r="L21" t="str">
            <v>Yes</v>
          </cell>
          <cell r="M21" t="str">
            <v>Yes</v>
          </cell>
          <cell r="N21" t="str">
            <v>Yes</v>
          </cell>
        </row>
        <row r="22">
          <cell r="A22">
            <v>360050133</v>
          </cell>
          <cell r="B22">
            <v>40.867899999999999</v>
          </cell>
          <cell r="C22">
            <v>-73.87809</v>
          </cell>
          <cell r="D22" t="str">
            <v>NY</v>
          </cell>
          <cell r="E22" t="str">
            <v>Bronx</v>
          </cell>
          <cell r="F22" t="str">
            <v>Pfizer Lab</v>
          </cell>
          <cell r="G22" t="str">
            <v>AirNow</v>
          </cell>
          <cell r="H22" t="str">
            <v>047</v>
          </cell>
          <cell r="I22">
            <v>36005</v>
          </cell>
          <cell r="J22" t="str">
            <v>31.0</v>
          </cell>
          <cell r="K22">
            <v>38718</v>
          </cell>
          <cell r="L22" t="str">
            <v>Yes</v>
          </cell>
          <cell r="M22" t="str">
            <v>Yes</v>
          </cell>
          <cell r="N22" t="str">
            <v>Yes</v>
          </cell>
        </row>
        <row r="23">
          <cell r="A23">
            <v>360610135</v>
          </cell>
          <cell r="B23">
            <v>40.819760000000002</v>
          </cell>
          <cell r="C23">
            <v>-73.948250000000002</v>
          </cell>
          <cell r="D23" t="str">
            <v>NY</v>
          </cell>
          <cell r="E23" t="str">
            <v>New York</v>
          </cell>
          <cell r="F23" t="str">
            <v>Convent Av</v>
          </cell>
          <cell r="G23" t="str">
            <v>AirNow</v>
          </cell>
          <cell r="H23" t="str">
            <v>047</v>
          </cell>
          <cell r="I23">
            <v>36061</v>
          </cell>
          <cell r="J23" t="str">
            <v>45.0</v>
          </cell>
          <cell r="K23">
            <v>39234</v>
          </cell>
          <cell r="L23" t="str">
            <v>Yes</v>
          </cell>
          <cell r="M23" t="str">
            <v>Yes</v>
          </cell>
          <cell r="N23" t="str">
            <v>Yes</v>
          </cell>
        </row>
        <row r="24">
          <cell r="A24">
            <v>360810124</v>
          </cell>
          <cell r="B24">
            <v>40.736139999999999</v>
          </cell>
          <cell r="C24">
            <v>-73.821529999999996</v>
          </cell>
          <cell r="D24" t="str">
            <v>NY</v>
          </cell>
          <cell r="E24" t="str">
            <v>Queens</v>
          </cell>
          <cell r="F24" t="str">
            <v>Queens</v>
          </cell>
          <cell r="G24" t="str">
            <v>AirNow</v>
          </cell>
          <cell r="H24" t="str">
            <v>047</v>
          </cell>
          <cell r="I24">
            <v>36081</v>
          </cell>
          <cell r="J24" t="str">
            <v>25.0</v>
          </cell>
          <cell r="K24">
            <v>36892</v>
          </cell>
          <cell r="L24" t="str">
            <v>Yes</v>
          </cell>
          <cell r="M24" t="str">
            <v>Yes</v>
          </cell>
          <cell r="N24" t="str">
            <v>Yes</v>
          </cell>
        </row>
        <row r="25">
          <cell r="A25">
            <v>360850067</v>
          </cell>
          <cell r="B25">
            <v>40.596640000000001</v>
          </cell>
          <cell r="C25">
            <v>-74.125249999999994</v>
          </cell>
          <cell r="D25" t="str">
            <v>NY</v>
          </cell>
          <cell r="E25" t="str">
            <v>Richmond</v>
          </cell>
          <cell r="F25" t="str">
            <v>Susan Wagner</v>
          </cell>
          <cell r="G25" t="str">
            <v>None</v>
          </cell>
          <cell r="H25">
            <v>87</v>
          </cell>
          <cell r="I25">
            <v>36085</v>
          </cell>
          <cell r="J25" t="str">
            <v>95.0</v>
          </cell>
          <cell r="K25">
            <v>28126</v>
          </cell>
          <cell r="L25" t="str">
            <v>No</v>
          </cell>
          <cell r="M25" t="str">
            <v>Yes</v>
          </cell>
          <cell r="N25" t="str">
            <v>No</v>
          </cell>
        </row>
        <row r="26">
          <cell r="A26">
            <v>360850111</v>
          </cell>
          <cell r="B26">
            <v>40.580269999999999</v>
          </cell>
          <cell r="C26">
            <v>-74.198319999999995</v>
          </cell>
          <cell r="D26" t="str">
            <v>NY</v>
          </cell>
          <cell r="E26" t="str">
            <v>Richmond</v>
          </cell>
          <cell r="F26" t="str">
            <v>Fresh Kills</v>
          </cell>
          <cell r="G26" t="str">
            <v>AirNow</v>
          </cell>
          <cell r="H26">
            <v>87</v>
          </cell>
          <cell r="I26">
            <v>36085</v>
          </cell>
          <cell r="J26">
            <v>3</v>
          </cell>
          <cell r="K26">
            <v>43249</v>
          </cell>
          <cell r="L26" t="str">
            <v>Yes</v>
          </cell>
          <cell r="M26" t="str">
            <v>Yes</v>
          </cell>
          <cell r="N26" t="str">
            <v>Yes</v>
          </cell>
        </row>
        <row r="27">
          <cell r="A27">
            <v>360870005</v>
          </cell>
          <cell r="B27">
            <v>41.182079999999999</v>
          </cell>
          <cell r="C27">
            <v>-74.028189999999995</v>
          </cell>
          <cell r="D27" t="str">
            <v>NY</v>
          </cell>
          <cell r="E27" t="str">
            <v>Rockland</v>
          </cell>
          <cell r="F27" t="str">
            <v>South Mountain Rd</v>
          </cell>
          <cell r="G27" t="str">
            <v>AirNow</v>
          </cell>
          <cell r="H27" t="str">
            <v>047</v>
          </cell>
          <cell r="I27">
            <v>36087</v>
          </cell>
          <cell r="J27" t="str">
            <v>140.0</v>
          </cell>
          <cell r="K27">
            <v>39965</v>
          </cell>
          <cell r="L27" t="str">
            <v>Yes</v>
          </cell>
          <cell r="M27" t="str">
            <v>Yes</v>
          </cell>
          <cell r="N27" t="str">
            <v>Yes</v>
          </cell>
        </row>
        <row r="28">
          <cell r="A28">
            <v>361030002</v>
          </cell>
          <cell r="B28">
            <v>40.745289999999997</v>
          </cell>
          <cell r="C28">
            <v>-73.41919</v>
          </cell>
          <cell r="D28" t="str">
            <v>NY</v>
          </cell>
          <cell r="E28" t="str">
            <v>Suffolk</v>
          </cell>
          <cell r="F28" t="str">
            <v>Babylon</v>
          </cell>
          <cell r="G28" t="str">
            <v>AirNow</v>
          </cell>
          <cell r="H28" t="str">
            <v>047</v>
          </cell>
          <cell r="I28">
            <v>36103</v>
          </cell>
          <cell r="J28" t="str">
            <v>27.0</v>
          </cell>
          <cell r="K28">
            <v>26908</v>
          </cell>
          <cell r="L28" t="str">
            <v>Yes</v>
          </cell>
          <cell r="M28" t="str">
            <v>Yes</v>
          </cell>
          <cell r="N28" t="str">
            <v>Yes</v>
          </cell>
        </row>
        <row r="29">
          <cell r="A29">
            <v>361030004</v>
          </cell>
          <cell r="B29">
            <v>40.96078</v>
          </cell>
          <cell r="C29">
            <v>-72.712379999999996</v>
          </cell>
          <cell r="D29" t="str">
            <v>NY</v>
          </cell>
          <cell r="E29" t="str">
            <v>Suffolk</v>
          </cell>
          <cell r="F29" t="str">
            <v>Riverhead</v>
          </cell>
          <cell r="G29" t="str">
            <v>AirNow</v>
          </cell>
          <cell r="H29" t="str">
            <v>047</v>
          </cell>
          <cell r="I29">
            <v>36103</v>
          </cell>
          <cell r="J29" t="str">
            <v>31.0</v>
          </cell>
          <cell r="K29">
            <v>33715</v>
          </cell>
          <cell r="L29" t="str">
            <v>Yes</v>
          </cell>
          <cell r="M29" t="str">
            <v>Yes</v>
          </cell>
          <cell r="N29" t="str">
            <v>Yes</v>
          </cell>
        </row>
        <row r="30">
          <cell r="A30">
            <v>361030009</v>
          </cell>
          <cell r="B30">
            <v>40.82799</v>
          </cell>
          <cell r="C30">
            <v>-73.057540000000003</v>
          </cell>
          <cell r="D30" t="str">
            <v>NY</v>
          </cell>
          <cell r="E30" t="str">
            <v>Suffolk</v>
          </cell>
          <cell r="F30" t="str">
            <v>Holtsville</v>
          </cell>
          <cell r="G30" t="str">
            <v>AirNow</v>
          </cell>
          <cell r="H30" t="str">
            <v>047</v>
          </cell>
          <cell r="I30">
            <v>36103</v>
          </cell>
          <cell r="J30" t="str">
            <v>45.0</v>
          </cell>
          <cell r="K30">
            <v>36526</v>
          </cell>
          <cell r="L30" t="str">
            <v>Yes</v>
          </cell>
          <cell r="M30" t="str">
            <v>Yes</v>
          </cell>
          <cell r="N30" t="str">
            <v>Yes</v>
          </cell>
        </row>
        <row r="31">
          <cell r="A31"/>
          <cell r="B31"/>
          <cell r="C31"/>
          <cell r="D31"/>
          <cell r="E31"/>
          <cell r="F31" t="str">
            <v>Flax Pond</v>
          </cell>
          <cell r="G31"/>
          <cell r="H31"/>
          <cell r="I31"/>
          <cell r="J31"/>
          <cell r="K31"/>
          <cell r="L31"/>
          <cell r="M31"/>
          <cell r="N31"/>
        </row>
        <row r="32">
          <cell r="A32">
            <v>361192004</v>
          </cell>
          <cell r="B32">
            <v>41.051920000000003</v>
          </cell>
          <cell r="C32">
            <v>-73.763660000000002</v>
          </cell>
          <cell r="D32" t="str">
            <v>NY</v>
          </cell>
          <cell r="E32" t="str">
            <v>Westchester</v>
          </cell>
          <cell r="F32" t="str">
            <v>White Plains</v>
          </cell>
          <cell r="G32" t="str">
            <v>AirNow</v>
          </cell>
          <cell r="H32" t="str">
            <v>047</v>
          </cell>
          <cell r="I32">
            <v>36119</v>
          </cell>
          <cell r="J32" t="str">
            <v>64.0</v>
          </cell>
          <cell r="K32">
            <v>27760</v>
          </cell>
          <cell r="L32" t="str">
            <v>Yes</v>
          </cell>
          <cell r="M32" t="str">
            <v>Yes</v>
          </cell>
          <cell r="N32" t="str">
            <v>Yes</v>
          </cell>
        </row>
        <row r="33">
          <cell r="A33"/>
          <cell r="B33"/>
          <cell r="C33"/>
          <cell r="D33"/>
          <cell r="E33"/>
          <cell r="F33" t="str">
            <v>Total:</v>
          </cell>
          <cell r="G33"/>
          <cell r="H33"/>
          <cell r="I33"/>
          <cell r="J33"/>
          <cell r="K33"/>
          <cell r="L33">
            <v>27</v>
          </cell>
          <cell r="M33">
            <v>28</v>
          </cell>
          <cell r="N33">
            <v>26</v>
          </cell>
        </row>
      </sheetData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pa.gov/air-trends/air-quality-design-value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://epa.gov/oar/oaqps/greenbk/gnca.html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aqs.epa.gov/aqsweb/airdata/download_files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B1:AH51"/>
  <sheetViews>
    <sheetView tabSelected="1" topLeftCell="A4" workbookViewId="0">
      <selection activeCell="N39" sqref="N39"/>
    </sheetView>
  </sheetViews>
  <sheetFormatPr defaultColWidth="10.7109375" defaultRowHeight="12.75" customHeight="1" x14ac:dyDescent="0.2"/>
  <cols>
    <col min="1" max="2" width="10.7109375" style="83" customWidth="1"/>
    <col min="3" max="3" width="5.7109375" style="83" customWidth="1"/>
    <col min="4" max="4" width="21.7109375" style="83" customWidth="1"/>
    <col min="5" max="12" width="8.7109375" style="83" customWidth="1"/>
    <col min="13" max="26" width="12.7109375" style="83" customWidth="1"/>
    <col min="27" max="31" width="12.7109375" style="205" customWidth="1"/>
    <col min="32" max="33" width="10.7109375" style="205"/>
    <col min="34" max="34" width="15.7109375" style="205" customWidth="1"/>
    <col min="35" max="16384" width="10.7109375" style="83"/>
  </cols>
  <sheetData>
    <row r="1" spans="2:34" ht="12.75" customHeight="1" x14ac:dyDescent="0.2">
      <c r="AA1" s="83"/>
      <c r="AB1" s="83"/>
    </row>
    <row r="2" spans="2:34" s="81" customFormat="1" ht="12.75" customHeight="1" x14ac:dyDescent="0.2">
      <c r="B2" s="206" t="s">
        <v>0</v>
      </c>
      <c r="G2" s="358"/>
      <c r="H2" s="359"/>
      <c r="I2" s="359"/>
      <c r="J2" s="359"/>
      <c r="K2" s="359"/>
      <c r="L2" s="359"/>
      <c r="Z2" s="83"/>
      <c r="AA2" s="83"/>
      <c r="AB2" s="83"/>
    </row>
    <row r="3" spans="2:34" s="207" customFormat="1" ht="12.75" customHeight="1" thickBot="1" x14ac:dyDescent="0.25">
      <c r="B3" s="389" t="str">
        <f>'NY-8Hr'!E2</f>
        <v>As of 11/26/19</v>
      </c>
      <c r="W3" s="81"/>
      <c r="X3" s="81"/>
      <c r="Y3" s="81"/>
      <c r="Z3" s="83"/>
      <c r="AA3" s="83"/>
      <c r="AB3" s="83"/>
    </row>
    <row r="4" spans="2:34" s="207" customFormat="1" ht="12.75" customHeight="1" thickTop="1" x14ac:dyDescent="0.2">
      <c r="B4" s="302">
        <v>2022</v>
      </c>
      <c r="C4" s="303"/>
      <c r="D4" s="304"/>
      <c r="E4" s="302" t="s">
        <v>1</v>
      </c>
      <c r="F4" s="305"/>
      <c r="G4" s="305"/>
      <c r="H4" s="305"/>
      <c r="I4" s="306"/>
      <c r="J4" s="302" t="s">
        <v>2</v>
      </c>
      <c r="K4" s="305"/>
      <c r="L4" s="307"/>
      <c r="U4" s="73" t="str">
        <f>I6 &amp; " Tab"</f>
        <v>2022 Tab</v>
      </c>
      <c r="V4" s="208" t="s">
        <v>3</v>
      </c>
      <c r="W4" s="209"/>
      <c r="X4" s="208"/>
      <c r="Y4" s="81"/>
      <c r="Z4" s="83"/>
      <c r="AA4" s="83"/>
      <c r="AB4" s="83"/>
    </row>
    <row r="5" spans="2:34" s="207" customFormat="1" ht="12.75" customHeight="1" x14ac:dyDescent="0.2">
      <c r="B5" s="308"/>
      <c r="C5" s="244"/>
      <c r="D5" s="309"/>
      <c r="E5" s="385" t="s">
        <v>432</v>
      </c>
      <c r="F5" s="383"/>
      <c r="G5" s="393"/>
      <c r="H5" s="394"/>
      <c r="I5" s="395" t="s">
        <v>4</v>
      </c>
      <c r="J5" s="589"/>
      <c r="K5" s="590"/>
      <c r="L5" s="591"/>
      <c r="U5" s="210" t="s">
        <v>5</v>
      </c>
      <c r="V5" s="211" t="s">
        <v>6</v>
      </c>
      <c r="W5" s="212"/>
      <c r="X5" s="210"/>
      <c r="Y5" s="81"/>
      <c r="Z5" s="83"/>
      <c r="AA5" s="83"/>
      <c r="AB5" s="83"/>
    </row>
    <row r="6" spans="2:34" s="207" customFormat="1" ht="12.75" customHeight="1" x14ac:dyDescent="0.2">
      <c r="B6" s="388" t="s">
        <v>7</v>
      </c>
      <c r="C6" s="213" t="s">
        <v>8</v>
      </c>
      <c r="D6" s="298" t="s">
        <v>9</v>
      </c>
      <c r="E6" s="214">
        <f t="shared" ref="E6:G6" si="0">F6-1</f>
        <v>2018</v>
      </c>
      <c r="F6" s="390">
        <f t="shared" si="0"/>
        <v>2019</v>
      </c>
      <c r="G6" s="390">
        <f t="shared" si="0"/>
        <v>2020</v>
      </c>
      <c r="H6" s="391">
        <f>I6-1</f>
        <v>2021</v>
      </c>
      <c r="I6" s="215">
        <f>B4</f>
        <v>2022</v>
      </c>
      <c r="J6" s="356">
        <f>G6</f>
        <v>2020</v>
      </c>
      <c r="K6" s="562">
        <f>H6</f>
        <v>2021</v>
      </c>
      <c r="L6" s="357">
        <f>I6</f>
        <v>2022</v>
      </c>
      <c r="U6" s="73" t="s">
        <v>10</v>
      </c>
      <c r="V6" s="73" t="s">
        <v>11</v>
      </c>
      <c r="W6" s="209"/>
      <c r="X6" s="209"/>
      <c r="Y6" s="81"/>
      <c r="Z6" s="83"/>
      <c r="AA6" s="83"/>
      <c r="AB6" s="83"/>
      <c r="AC6" s="205"/>
      <c r="AD6" s="205"/>
      <c r="AE6" s="205"/>
      <c r="AF6" s="205"/>
      <c r="AG6" s="205"/>
      <c r="AH6" s="205"/>
    </row>
    <row r="7" spans="2:34" ht="12.75" customHeight="1" x14ac:dyDescent="0.2">
      <c r="B7" s="248">
        <v>90090027</v>
      </c>
      <c r="C7" s="217" t="str">
        <f>INDEX(Sites!$A:$I,MATCH($B7,Sites!$A:$A,0),4)</f>
        <v>CT</v>
      </c>
      <c r="D7" s="218" t="str">
        <f>INDEX(Sites!$A:$I,MATCH($B7,Sites!$A:$A,0),6)</f>
        <v>New Haven-Criscuolo Pk</v>
      </c>
      <c r="E7" s="216">
        <f t="array" ref="E7">IF(ISERROR(MATCH(1,(E$6='8hrMX'!$F$1:$F$500)*($B7='8hrMX'!$A$1:$A$500),0)),"No Data",INDEX('8hrMX'!$A$1:$U$500,MATCH(1,(E$6='8hrMX'!$F$1:$F$500)*($B7='8hrMX'!$A$1:$A$500),0),21) * 10^3)</f>
        <v>72</v>
      </c>
      <c r="F7" s="217">
        <v>78</v>
      </c>
      <c r="G7" s="592">
        <v>68</v>
      </c>
      <c r="H7" s="219">
        <v>71</v>
      </c>
      <c r="I7" s="219" t="str">
        <f ca="1">IF(U7="No Data","No Data",INDIRECT($U$5 &amp; $U7))</f>
        <v>No Data</v>
      </c>
      <c r="J7" s="360">
        <f t="shared" ref="J7:J35" si="1">IF(COUNT(E7:G7)=3,TRUNC(SUM(E7:G7)/3,0),"No Data")</f>
        <v>72</v>
      </c>
      <c r="K7" s="365">
        <f t="shared" ref="K7:K35" si="2">IF(COUNT(F7:H7)=3,TRUNC(SUM(F7:H7)/3,0),"No Data")</f>
        <v>72</v>
      </c>
      <c r="L7" s="220" t="str">
        <f t="shared" ref="L7:L35" ca="1" si="3">IF(COUNT(G7:I7)=3,TRUNC(SUM(G7:I7)/3,0),"No Data")</f>
        <v>No Data</v>
      </c>
      <c r="U7" s="83">
        <f>IF(ISERROR(MATCH($D7,'NY-8Hr'!$F$1:$F$29,0)),"No Data",MATCH($D7,'NY-8Hr'!$F$1:$F$29,0))</f>
        <v>4</v>
      </c>
      <c r="V7" s="82" t="str">
        <f ca="1">IF(ISERROR(MATCH($B7,INDIRECT($V$5 &amp; "A1:AZ1"),0)),"No Data",SUBSTITUTE(ADDRESS(1,MATCH($B7,INDIRECT($V$5 &amp; "A1:AZ1"),0),4),"1",""))</f>
        <v>I</v>
      </c>
      <c r="W7" s="82"/>
      <c r="Y7" s="81"/>
      <c r="Z7" s="81"/>
    </row>
    <row r="8" spans="2:34" ht="12.75" customHeight="1" x14ac:dyDescent="0.2">
      <c r="B8" s="249">
        <v>90011123</v>
      </c>
      <c r="C8" s="222" t="str">
        <f>INDEX(Sites!$A:$I,MATCH($B8,Sites!$A:$A,0),4)</f>
        <v>CT</v>
      </c>
      <c r="D8" s="223" t="str">
        <f>INDEX(Sites!$A:$I,MATCH($B8,Sites!$A:$A,0),6)</f>
        <v>Danbury</v>
      </c>
      <c r="E8" s="221">
        <f t="array" ref="E8">IF(ISERROR(MATCH(1,(E$6='8hrMX'!$F$1:$F$500)*($B8='8hrMX'!$A$1:$A$500),0)),"No Data",INDEX('8hrMX'!$A$1:$U$500,MATCH(1,(E$6='8hrMX'!$F$1:$F$500)*($B8='8hrMX'!$A$1:$A$500),0),21) * 10^3)</f>
        <v>75</v>
      </c>
      <c r="F8" s="222">
        <v>72</v>
      </c>
      <c r="G8" s="593">
        <v>67</v>
      </c>
      <c r="H8" s="224">
        <v>71</v>
      </c>
      <c r="I8" s="219" t="str">
        <f t="shared" ref="I8:I35" ca="1" si="4">IF(U8="No Data","No Data",INDIRECT($U$5 &amp; $U8))</f>
        <v>No Data</v>
      </c>
      <c r="J8" s="361">
        <f t="shared" si="1"/>
        <v>71</v>
      </c>
      <c r="K8" s="366">
        <f t="shared" si="2"/>
        <v>70</v>
      </c>
      <c r="L8" s="225" t="str">
        <f t="shared" ca="1" si="3"/>
        <v>No Data</v>
      </c>
      <c r="U8" s="83">
        <f>IF(ISERROR(MATCH($D8,'NY-8Hr'!$F$1:$F$29,0)),"No Data",MATCH($D8,'NY-8Hr'!$F$1:$F$29,0))</f>
        <v>5</v>
      </c>
      <c r="V8" s="82" t="str">
        <f t="shared" ref="V8:V35" ca="1" si="5">IF(ISERROR(MATCH($B8,INDIRECT($V$5 &amp; "A1:AZ1"),0)),"No Data",SUBSTITUTE(ADDRESS(1,MATCH($B8,INDIRECT($V$5 &amp; "A1:AZ1"),0),4),"1",""))</f>
        <v>D</v>
      </c>
      <c r="W8" s="82"/>
      <c r="Y8" s="81"/>
      <c r="Z8" s="81"/>
    </row>
    <row r="9" spans="2:34" ht="12.75" customHeight="1" x14ac:dyDescent="0.2">
      <c r="B9" s="249">
        <v>90010017</v>
      </c>
      <c r="C9" s="222" t="str">
        <f>INDEX(Sites!$A:$I,MATCH($B9,Sites!$A:$A,0),4)</f>
        <v>CT</v>
      </c>
      <c r="D9" s="223" t="str">
        <f>INDEX(Sites!$A:$I,MATCH($B9,Sites!$A:$A,0),6)</f>
        <v>Greenwich</v>
      </c>
      <c r="E9" s="221">
        <f t="array" ref="E9">IF(ISERROR(MATCH(1,(E$6='8hrMX'!$F$1:$F$500)*($B9='8hrMX'!$A$1:$A$500),0)),"No Data",INDEX('8hrMX'!$A$1:$U$500,MATCH(1,(E$6='8hrMX'!$F$1:$F$500)*($B9='8hrMX'!$A$1:$A$500),0),21) * 10^3)</f>
        <v>86</v>
      </c>
      <c r="F9" s="222">
        <v>84</v>
      </c>
      <c r="G9" s="593">
        <v>77</v>
      </c>
      <c r="H9" s="224">
        <v>78</v>
      </c>
      <c r="I9" s="219" t="str">
        <f t="shared" ca="1" si="4"/>
        <v>No Data</v>
      </c>
      <c r="J9" s="361">
        <f t="shared" si="1"/>
        <v>82</v>
      </c>
      <c r="K9" s="366">
        <f t="shared" si="2"/>
        <v>79</v>
      </c>
      <c r="L9" s="225" t="str">
        <f t="shared" ca="1" si="3"/>
        <v>No Data</v>
      </c>
      <c r="U9" s="83">
        <f>IF(ISERROR(MATCH($D9,'NY-8Hr'!$F$1:$F$29,0)),"No Data",MATCH($D9,'NY-8Hr'!$F$1:$F$29,0))</f>
        <v>6</v>
      </c>
      <c r="V9" s="82" t="str">
        <f t="shared" ca="1" si="5"/>
        <v>C</v>
      </c>
      <c r="W9" s="82"/>
      <c r="Y9" s="81"/>
      <c r="Z9" s="81"/>
    </row>
    <row r="10" spans="2:34" ht="12.75" customHeight="1" x14ac:dyDescent="0.2">
      <c r="B10" s="249">
        <v>90099002</v>
      </c>
      <c r="C10" s="222" t="str">
        <f>INDEX(Sites!$A:$I,MATCH($B10,Sites!$A:$A,0),4)</f>
        <v>CT</v>
      </c>
      <c r="D10" s="223" t="str">
        <f>INDEX(Sites!$A:$I,MATCH($B10,Sites!$A:$A,0),6)</f>
        <v>Madison-Beach Rd</v>
      </c>
      <c r="E10" s="221">
        <f t="array" ref="E10">IF(ISERROR(MATCH(1,(E$6='8hrMX'!$F$1:$F$500)*($B10='8hrMX'!$A$1:$A$500),0)),"No Data",INDEX('8hrMX'!$A$1:$U$500,MATCH(1,(E$6='8hrMX'!$F$1:$F$500)*($B10='8hrMX'!$A$1:$A$500),0),21) * 10^3)</f>
        <v>77</v>
      </c>
      <c r="F10" s="222">
        <v>84</v>
      </c>
      <c r="G10" s="593">
        <v>80</v>
      </c>
      <c r="H10" s="224">
        <v>83</v>
      </c>
      <c r="I10" s="219" t="str">
        <f t="shared" ca="1" si="4"/>
        <v>No Data</v>
      </c>
      <c r="J10" s="361">
        <f t="shared" si="1"/>
        <v>80</v>
      </c>
      <c r="K10" s="366">
        <f t="shared" si="2"/>
        <v>82</v>
      </c>
      <c r="L10" s="225" t="str">
        <f t="shared" ca="1" si="3"/>
        <v>No Data</v>
      </c>
      <c r="U10" s="83">
        <f>IF(ISERROR(MATCH($D10,'NY-8Hr'!$F$1:$F$29,0)),"No Data",MATCH($D10,'NY-8Hr'!$F$1:$F$29,0))</f>
        <v>7</v>
      </c>
      <c r="V10" s="82" t="str">
        <f t="shared" ca="1" si="5"/>
        <v>J</v>
      </c>
      <c r="W10" s="82"/>
      <c r="Y10" s="81"/>
      <c r="Z10" s="81"/>
    </row>
    <row r="11" spans="2:34" ht="12.75" customHeight="1" x14ac:dyDescent="0.2">
      <c r="B11" s="249">
        <v>90070007</v>
      </c>
      <c r="C11" s="222" t="str">
        <f>INDEX(Sites!$A:$I,MATCH($B11,Sites!$A:$A,0),4)</f>
        <v>CT</v>
      </c>
      <c r="D11" s="223" t="str">
        <f>INDEX(Sites!$A:$I,MATCH($B11,Sites!$A:$A,0),6)</f>
        <v>Middletown</v>
      </c>
      <c r="E11" s="221" t="str">
        <f t="array" ref="E11">IF(ISERROR(MATCH(1,(E$6='8hrMX'!$F$1:$F$500)*($B11='8hrMX'!$A$1:$A$500),0)),"No Data",INDEX('8hrMX'!$A$1:$U$500,MATCH(1,(E$6='8hrMX'!$F$1:$F$500)*($B11='8hrMX'!$A$1:$A$500),0),21) * 10^3)</f>
        <v>No Data</v>
      </c>
      <c r="F11" s="222" t="str">
        <f t="array" ref="F11">IF(ISERROR(MATCH(1,(F$6='8hrMX'!$F$1:$F$500)*($B11='8hrMX'!$A$1:$A$500),0)),"No Data",INDEX('8hrMX'!$A$1:$U$500,MATCH(1,(F$6='8hrMX'!$F$1:$F$500)*($B11='8hrMX'!$A$1:$A$500),0),21) * 10^3)</f>
        <v>No Data</v>
      </c>
      <c r="G11" s="593"/>
      <c r="H11" s="224" t="s">
        <v>434</v>
      </c>
      <c r="I11" s="219" t="str">
        <f t="shared" ca="1" si="4"/>
        <v>No Data</v>
      </c>
      <c r="J11" s="361" t="str">
        <f t="shared" si="1"/>
        <v>No Data</v>
      </c>
      <c r="K11" s="366" t="str">
        <f t="shared" si="2"/>
        <v>No Data</v>
      </c>
      <c r="L11" s="225" t="str">
        <f t="shared" ca="1" si="3"/>
        <v>No Data</v>
      </c>
      <c r="U11" s="83" t="str">
        <f>IF(ISERROR(MATCH($D11,'NY-8Hr'!$F$1:$F$29,0)),"No Data",MATCH($D11,'NY-8Hr'!$F$1:$F$29,0))</f>
        <v>No Data</v>
      </c>
      <c r="V11" s="82" t="str">
        <f t="shared" ca="1" si="5"/>
        <v>G</v>
      </c>
      <c r="W11" s="82"/>
      <c r="Y11" s="81"/>
      <c r="Z11" s="81"/>
    </row>
    <row r="12" spans="2:34" s="247" customFormat="1" ht="12.75" customHeight="1" x14ac:dyDescent="0.2">
      <c r="B12" s="249">
        <v>90079007</v>
      </c>
      <c r="C12" s="222" t="str">
        <f>INDEX(Sites!$A:$I,MATCH($B12,Sites!$A:$A,0),4)</f>
        <v>CT</v>
      </c>
      <c r="D12" s="223" t="str">
        <f>INDEX(Sites!$A:$I,MATCH($B12,Sites!$A:$A,0),6)</f>
        <v>Middletown-CVH</v>
      </c>
      <c r="E12" s="387">
        <v>79</v>
      </c>
      <c r="F12" s="392">
        <v>76</v>
      </c>
      <c r="G12" s="593">
        <v>69</v>
      </c>
      <c r="H12" s="224">
        <v>78</v>
      </c>
      <c r="I12" s="219" t="str">
        <f t="shared" ca="1" si="4"/>
        <v>No Data</v>
      </c>
      <c r="J12" s="361">
        <f t="shared" si="1"/>
        <v>74</v>
      </c>
      <c r="K12" s="366">
        <f t="shared" si="2"/>
        <v>74</v>
      </c>
      <c r="L12" s="225" t="str">
        <f t="shared" ca="1" si="3"/>
        <v>No Data</v>
      </c>
      <c r="M12" s="83"/>
      <c r="N12" s="83"/>
      <c r="O12" s="83"/>
      <c r="P12" s="83"/>
      <c r="Q12" s="83"/>
      <c r="R12" s="83"/>
      <c r="S12" s="83"/>
      <c r="T12" s="83"/>
      <c r="U12" s="83">
        <f>IF(ISERROR(MATCH($D12,'NY-8Hr'!$F$1:$F$29,0)),"No Data",MATCH($D12,'NY-8Hr'!$F$1:$F$29,0))</f>
        <v>8</v>
      </c>
      <c r="V12" s="82" t="str">
        <f t="shared" ca="1" si="5"/>
        <v>H</v>
      </c>
      <c r="W12" s="212"/>
      <c r="X12" s="212"/>
      <c r="Y12" s="83"/>
      <c r="AA12" s="205"/>
      <c r="AB12" s="205"/>
      <c r="AC12" s="205"/>
      <c r="AD12" s="205"/>
      <c r="AE12" s="205"/>
      <c r="AF12" s="205"/>
      <c r="AG12" s="205"/>
      <c r="AH12" s="205"/>
    </row>
    <row r="13" spans="2:34" ht="12.75" customHeight="1" x14ac:dyDescent="0.2">
      <c r="B13" s="249">
        <v>90013007</v>
      </c>
      <c r="C13" s="222" t="str">
        <f>INDEX(Sites!$A:$I,MATCH($B13,Sites!$A:$A,0),4)</f>
        <v>CT</v>
      </c>
      <c r="D13" s="223" t="str">
        <f>INDEX(Sites!$A:$I,MATCH($B13,Sites!$A:$A,0),6)</f>
        <v>Stratford</v>
      </c>
      <c r="E13" s="221">
        <f t="array" ref="E13">IF(ISERROR(MATCH(1,(E$6='8hrMX'!$F$1:$F$500)*($B13='8hrMX'!$A$1:$A$500),0)),"No Data",INDEX('8hrMX'!$A$1:$U$500,MATCH(1,(E$6='8hrMX'!$F$1:$F$500)*($B13='8hrMX'!$A$1:$A$500),0),21) * 10^3)</f>
        <v>83</v>
      </c>
      <c r="F13" s="222">
        <v>82</v>
      </c>
      <c r="G13" s="593">
        <v>76</v>
      </c>
      <c r="H13" s="224">
        <v>86</v>
      </c>
      <c r="I13" s="219" t="str">
        <f t="shared" ca="1" si="4"/>
        <v>No Data</v>
      </c>
      <c r="J13" s="361">
        <f t="shared" si="1"/>
        <v>80</v>
      </c>
      <c r="K13" s="366">
        <f t="shared" si="2"/>
        <v>81</v>
      </c>
      <c r="L13" s="225" t="str">
        <f t="shared" ca="1" si="3"/>
        <v>No Data</v>
      </c>
      <c r="U13" s="83">
        <f>IF(ISERROR(MATCH($D13,'NY-8Hr'!$F$1:$F$29,0)),"No Data",MATCH($D13,'NY-8Hr'!$F$1:$F$29,0))</f>
        <v>9</v>
      </c>
      <c r="V13" s="82" t="str">
        <f t="shared" ca="1" si="5"/>
        <v>E</v>
      </c>
      <c r="W13" s="82"/>
      <c r="Y13" s="81"/>
      <c r="Z13" s="81"/>
    </row>
    <row r="14" spans="2:34" ht="12.75" customHeight="1" x14ac:dyDescent="0.2">
      <c r="B14" s="250">
        <v>90019003</v>
      </c>
      <c r="C14" s="227" t="str">
        <f>INDEX(Sites!$A:$I,MATCH($B14,Sites!$A:$A,0),4)</f>
        <v>CT</v>
      </c>
      <c r="D14" s="228" t="str">
        <f>INDEX(Sites!$A:$I,MATCH($B14,Sites!$A:$A,0),6)</f>
        <v>Westport</v>
      </c>
      <c r="E14" s="226">
        <f t="array" ref="E14">IF(ISERROR(MATCH(1,(E$6='8hrMX'!$F$1:$F$500)*($B14='8hrMX'!$A$1:$A$500),0)),"No Data",INDEX('8hrMX'!$A$1:$U$500,MATCH(1,(E$6='8hrMX'!$F$1:$F$500)*($B14='8hrMX'!$A$1:$A$500),0),21) * 10^3)</f>
        <v>84</v>
      </c>
      <c r="F14" s="227">
        <v>81</v>
      </c>
      <c r="G14" s="594">
        <v>73</v>
      </c>
      <c r="H14" s="229">
        <v>86</v>
      </c>
      <c r="I14" s="219" t="str">
        <f t="shared" ca="1" si="4"/>
        <v>No Data</v>
      </c>
      <c r="J14" s="362">
        <f t="shared" si="1"/>
        <v>79</v>
      </c>
      <c r="K14" s="367">
        <f t="shared" si="2"/>
        <v>80</v>
      </c>
      <c r="L14" s="230" t="str">
        <f t="shared" ca="1" si="3"/>
        <v>No Data</v>
      </c>
      <c r="U14" s="83">
        <f>IF(ISERROR(MATCH($D14,'NY-8Hr'!$F$1:$F$29,0)),"No Data",MATCH($D14,'NY-8Hr'!$F$1:$F$29,0))</f>
        <v>10</v>
      </c>
      <c r="V14" s="82" t="str">
        <f t="shared" ca="1" si="5"/>
        <v>F</v>
      </c>
      <c r="W14" s="82"/>
      <c r="Y14" s="81"/>
      <c r="Z14" s="81"/>
    </row>
    <row r="15" spans="2:34" ht="12.75" customHeight="1" x14ac:dyDescent="0.2">
      <c r="B15" s="248">
        <v>340170006</v>
      </c>
      <c r="C15" s="217" t="str">
        <f>INDEX(Sites!$A:$I,MATCH($B15,Sites!$A:$A,0),4)</f>
        <v>NJ</v>
      </c>
      <c r="D15" s="218" t="str">
        <f>INDEX(Sites!$A:$I,MATCH($B15,Sites!$A:$A,0),6)</f>
        <v>Bayonne</v>
      </c>
      <c r="E15" s="216">
        <f t="array" ref="E15">IF(ISERROR(MATCH(1,(E$6='8hrMX'!$F$1:$F$500)*($B15='8hrMX'!$A$1:$A$500),0)),"No Data",INDEX('8hrMX'!$A$1:$U$500,MATCH(1,(E$6='8hrMX'!$F$1:$F$500)*($B15='8hrMX'!$A$1:$A$500),0),21) * 10^3)</f>
        <v>78</v>
      </c>
      <c r="F15" s="217">
        <v>65</v>
      </c>
      <c r="G15" s="592">
        <v>63</v>
      </c>
      <c r="H15" s="219">
        <v>70</v>
      </c>
      <c r="I15" s="219" t="str">
        <f t="shared" ca="1" si="4"/>
        <v>No Data</v>
      </c>
      <c r="J15" s="360">
        <f t="shared" si="1"/>
        <v>68</v>
      </c>
      <c r="K15" s="365">
        <f t="shared" si="2"/>
        <v>66</v>
      </c>
      <c r="L15" s="220" t="str">
        <f t="shared" ca="1" si="3"/>
        <v>No Data</v>
      </c>
      <c r="U15" s="83">
        <f>IF(ISERROR(MATCH($D15,'NY-8Hr'!$F$1:$F$29,0)),"No Data",MATCH($D15,'NY-8Hr'!$F$1:$F$29,0))</f>
        <v>11</v>
      </c>
      <c r="V15" s="82" t="str">
        <f t="shared" ca="1" si="5"/>
        <v>M</v>
      </c>
      <c r="W15" s="82"/>
      <c r="Y15" s="81"/>
      <c r="Z15" s="81"/>
    </row>
    <row r="16" spans="2:34" ht="12.75" customHeight="1" x14ac:dyDescent="0.2">
      <c r="B16" s="249">
        <v>340273001</v>
      </c>
      <c r="C16" s="222" t="str">
        <f>INDEX(Sites!$A:$I,MATCH($B16,Sites!$A:$A,0),4)</f>
        <v>NJ</v>
      </c>
      <c r="D16" s="223" t="str">
        <f>INDEX(Sites!$A:$I,MATCH($B16,Sites!$A:$A,0),6)</f>
        <v>Chester</v>
      </c>
      <c r="E16" s="221">
        <f t="array" ref="E16">IF(ISERROR(MATCH(1,(E$6='8hrMX'!$F$1:$F$500)*($B16='8hrMX'!$A$1:$A$500),0)),"No Data",INDEX('8hrMX'!$A$1:$U$500,MATCH(1,(E$6='8hrMX'!$F$1:$F$500)*($B16='8hrMX'!$A$1:$A$500),0),21) * 10^3)</f>
        <v>73</v>
      </c>
      <c r="F16" s="222">
        <v>62</v>
      </c>
      <c r="G16" s="593">
        <v>60</v>
      </c>
      <c r="H16" s="224">
        <v>64</v>
      </c>
      <c r="I16" s="219" t="str">
        <f t="shared" ca="1" si="4"/>
        <v>No Data</v>
      </c>
      <c r="J16" s="361">
        <f t="shared" si="1"/>
        <v>65</v>
      </c>
      <c r="K16" s="366">
        <f t="shared" si="2"/>
        <v>62</v>
      </c>
      <c r="L16" s="225" t="str">
        <f t="shared" ca="1" si="3"/>
        <v>No Data</v>
      </c>
      <c r="U16" s="83">
        <f>IF(ISERROR(MATCH($D16,'NY-8Hr'!$F$1:$F$29,0)),"No Data",MATCH($D16,'NY-8Hr'!$F$1:$F$29,0))</f>
        <v>12</v>
      </c>
      <c r="V16" s="82" t="str">
        <f t="shared" ca="1" si="5"/>
        <v>Q</v>
      </c>
      <c r="W16" s="82"/>
      <c r="Y16" s="81"/>
      <c r="Z16" s="81"/>
    </row>
    <row r="17" spans="2:34" ht="12.75" customHeight="1" x14ac:dyDescent="0.2">
      <c r="B17" s="249">
        <v>340410007</v>
      </c>
      <c r="C17" s="222" t="str">
        <f>INDEX(Sites!$A:$I,MATCH($B17,Sites!$A:$A,0),4)</f>
        <v>NJ</v>
      </c>
      <c r="D17" s="223" t="str">
        <f>INDEX(Sites!$A:$I,MATCH($B17,Sites!$A:$A,0),6)</f>
        <v>Columbia</v>
      </c>
      <c r="E17" s="221">
        <f t="array" ref="E17">IF(ISERROR(MATCH(1,(E$6='8hrMX'!$F$1:$F$500)*($B17='8hrMX'!$A$1:$A$500),0)),"No Data",INDEX('8hrMX'!$A$1:$U$500,MATCH(1,(E$6='8hrMX'!$F$1:$F$500)*($B17='8hrMX'!$A$1:$A$500),0),21) * 10^3)</f>
        <v>67</v>
      </c>
      <c r="F17" s="222">
        <v>58</v>
      </c>
      <c r="G17" s="593">
        <v>54</v>
      </c>
      <c r="H17" s="224">
        <v>62</v>
      </c>
      <c r="I17" s="219" t="str">
        <f t="shared" ca="1" si="4"/>
        <v>No Data</v>
      </c>
      <c r="J17" s="361">
        <f t="shared" si="1"/>
        <v>59</v>
      </c>
      <c r="K17" s="366">
        <f t="shared" si="2"/>
        <v>58</v>
      </c>
      <c r="L17" s="225" t="str">
        <f t="shared" ca="1" si="3"/>
        <v>No Data</v>
      </c>
      <c r="U17" s="83">
        <f>IF(ISERROR(MATCH($D17,'NY-8Hr'!$F$1:$F$29,0)),"No Data",MATCH($D17,'NY-8Hr'!$F$1:$F$29,0))</f>
        <v>13</v>
      </c>
      <c r="V17" s="82" t="str">
        <f t="shared" ca="1" si="5"/>
        <v>S</v>
      </c>
      <c r="W17" s="82"/>
      <c r="Y17" s="81"/>
      <c r="Z17" s="81"/>
    </row>
    <row r="18" spans="2:34" ht="12.75" customHeight="1" x14ac:dyDescent="0.2">
      <c r="B18" s="249">
        <v>340190001</v>
      </c>
      <c r="C18" s="222" t="str">
        <f>INDEX(Sites!$A:$I,MATCH($B18,Sites!$A:$A,0),4)</f>
        <v>NJ</v>
      </c>
      <c r="D18" s="223" t="str">
        <f>INDEX(Sites!$A:$I,MATCH($B18,Sites!$A:$A,0),6)</f>
        <v>Flemington</v>
      </c>
      <c r="E18" s="221">
        <f t="array" ref="E18">IF(ISERROR(MATCH(1,(E$6='8hrMX'!$F$1:$F$500)*($B18='8hrMX'!$A$1:$A$500),0)),"No Data",INDEX('8hrMX'!$A$1:$U$500,MATCH(1,(E$6='8hrMX'!$F$1:$F$500)*($B18='8hrMX'!$A$1:$A$500),0),21) * 10^3)</f>
        <v>72</v>
      </c>
      <c r="F18" s="222">
        <v>66</v>
      </c>
      <c r="G18" s="593">
        <v>59</v>
      </c>
      <c r="H18" s="224">
        <v>66</v>
      </c>
      <c r="I18" s="219" t="str">
        <f t="shared" ca="1" si="4"/>
        <v>No Data</v>
      </c>
      <c r="J18" s="361">
        <f t="shared" si="1"/>
        <v>65</v>
      </c>
      <c r="K18" s="366">
        <f t="shared" si="2"/>
        <v>63</v>
      </c>
      <c r="L18" s="225" t="str">
        <f t="shared" ca="1" si="3"/>
        <v>No Data</v>
      </c>
      <c r="U18" s="83">
        <f>IF(ISERROR(MATCH($D18,'NY-8Hr'!$F$1:$F$29,0)),"No Data",MATCH($D18,'NY-8Hr'!$F$1:$F$29,0))</f>
        <v>14</v>
      </c>
      <c r="V18" s="82" t="str">
        <f t="shared" ca="1" si="5"/>
        <v>N</v>
      </c>
      <c r="W18" s="82"/>
      <c r="Y18" s="81"/>
      <c r="Z18" s="81"/>
    </row>
    <row r="19" spans="2:34" ht="12.75" customHeight="1" x14ac:dyDescent="0.2">
      <c r="B19" s="249">
        <v>340030006</v>
      </c>
      <c r="C19" s="222" t="str">
        <f>INDEX(Sites!$A:$I,MATCH($B19,Sites!$A:$A,0),4)</f>
        <v>NJ</v>
      </c>
      <c r="D19" s="223" t="str">
        <f>INDEX(Sites!$A:$I,MATCH($B19,Sites!$A:$A,0),6)</f>
        <v>Leonia</v>
      </c>
      <c r="E19" s="221">
        <f t="array" ref="E19">IF(ISERROR(MATCH(1,(E$6='8hrMX'!$F$1:$F$500)*($B19='8hrMX'!$A$1:$A$500),0)),"No Data",INDEX('8hrMX'!$A$1:$U$500,MATCH(1,(E$6='8hrMX'!$F$1:$F$500)*($B19='8hrMX'!$A$1:$A$500),0),21) * 10^3)</f>
        <v>79</v>
      </c>
      <c r="F19" s="222">
        <v>71</v>
      </c>
      <c r="G19" s="593">
        <v>66</v>
      </c>
      <c r="H19" s="224">
        <v>76</v>
      </c>
      <c r="I19" s="219" t="str">
        <f t="shared" ca="1" si="4"/>
        <v>No Data</v>
      </c>
      <c r="J19" s="361">
        <f t="shared" si="1"/>
        <v>72</v>
      </c>
      <c r="K19" s="366">
        <f t="shared" si="2"/>
        <v>71</v>
      </c>
      <c r="L19" s="225" t="str">
        <f t="shared" ca="1" si="3"/>
        <v>No Data</v>
      </c>
      <c r="U19" s="83">
        <f>IF(ISERROR(MATCH($D19,'NY-8Hr'!$F$1:$F$29,0)),"No Data",MATCH($D19,'NY-8Hr'!$F$1:$F$29,0))</f>
        <v>15</v>
      </c>
      <c r="V19" s="82" t="str">
        <f t="shared" ca="1" si="5"/>
        <v>K</v>
      </c>
      <c r="W19" s="82"/>
      <c r="Y19" s="81"/>
      <c r="Z19" s="81"/>
    </row>
    <row r="20" spans="2:34" ht="12.75" customHeight="1" x14ac:dyDescent="0.2">
      <c r="B20" s="249">
        <v>340250005</v>
      </c>
      <c r="C20" s="222" t="str">
        <f>INDEX(Sites!$A:$I,MATCH($B20,Sites!$A:$A,0),4)</f>
        <v>NJ</v>
      </c>
      <c r="D20" s="223" t="str">
        <f>INDEX(Sites!$A:$I,MATCH($B20,Sites!$A:$A,0),6)</f>
        <v>Monmouth University</v>
      </c>
      <c r="E20" s="221">
        <f t="array" ref="E20">IF(ISERROR(MATCH(1,(E$6='8hrMX'!$F$1:$F$500)*($B20='8hrMX'!$A$1:$A$500),0)),"No Data",INDEX('8hrMX'!$A$1:$U$500,MATCH(1,(E$6='8hrMX'!$F$1:$F$500)*($B20='8hrMX'!$A$1:$A$500),0),21) * 10^3)</f>
        <v>68</v>
      </c>
      <c r="F20" s="222">
        <v>67</v>
      </c>
      <c r="G20" s="593">
        <v>62</v>
      </c>
      <c r="H20" s="224">
        <v>71</v>
      </c>
      <c r="I20" s="219" t="str">
        <f t="shared" ca="1" si="4"/>
        <v>No Data</v>
      </c>
      <c r="J20" s="361">
        <f t="shared" si="1"/>
        <v>65</v>
      </c>
      <c r="K20" s="366">
        <f t="shared" si="2"/>
        <v>66</v>
      </c>
      <c r="L20" s="225" t="str">
        <f t="shared" ca="1" si="3"/>
        <v>No Data</v>
      </c>
      <c r="U20" s="83">
        <f>IF(ISERROR(MATCH($D20,'NY-8Hr'!$F$1:$F$29,0)),"No Data",MATCH($D20,'NY-8Hr'!$F$1:$F$29,0))</f>
        <v>16</v>
      </c>
      <c r="V20" s="82" t="str">
        <f t="shared" ca="1" si="5"/>
        <v>P</v>
      </c>
      <c r="W20" s="82"/>
      <c r="Y20" s="81"/>
      <c r="Z20" s="81"/>
    </row>
    <row r="21" spans="2:34" ht="12.75" customHeight="1" x14ac:dyDescent="0.2">
      <c r="B21" s="249">
        <v>340130003</v>
      </c>
      <c r="C21" s="222" t="str">
        <f>INDEX(Sites!$A:$I,MATCH($B21,Sites!$A:$A,0),4)</f>
        <v>NJ</v>
      </c>
      <c r="D21" s="223" t="str">
        <f>INDEX(Sites!$A:$I,MATCH($B21,Sites!$A:$A,0),6)</f>
        <v>Newark Firehouse</v>
      </c>
      <c r="E21" s="221">
        <f t="array" ref="E21">IF(ISERROR(MATCH(1,(E$6='8hrMX'!$F$1:$F$500)*($B21='8hrMX'!$A$1:$A$500),0)),"No Data",INDEX('8hrMX'!$A$1:$U$500,MATCH(1,(E$6='8hrMX'!$F$1:$F$500)*($B21='8hrMX'!$A$1:$A$500),0),21) * 10^3)</f>
        <v>71</v>
      </c>
      <c r="F21" s="222">
        <v>65</v>
      </c>
      <c r="G21" s="593">
        <v>64</v>
      </c>
      <c r="H21" s="224">
        <v>66</v>
      </c>
      <c r="I21" s="219" t="str">
        <f t="shared" ca="1" si="4"/>
        <v>No Data</v>
      </c>
      <c r="J21" s="361">
        <f t="shared" si="1"/>
        <v>66</v>
      </c>
      <c r="K21" s="366">
        <f t="shared" si="2"/>
        <v>65</v>
      </c>
      <c r="L21" s="225" t="str">
        <f t="shared" ca="1" si="3"/>
        <v>No Data</v>
      </c>
      <c r="U21" s="83">
        <f>IF(ISERROR(MATCH($D21,'NY-8Hr'!$F$1:$F$29,0)),"No Data",MATCH($D21,'NY-8Hr'!$F$1:$F$29,0))</f>
        <v>17</v>
      </c>
      <c r="V21" s="82" t="str">
        <f t="shared" ca="1" si="5"/>
        <v>L</v>
      </c>
      <c r="W21" s="82"/>
      <c r="Y21" s="81"/>
      <c r="Z21" s="81"/>
    </row>
    <row r="22" spans="2:34" ht="12.75" customHeight="1" x14ac:dyDescent="0.2">
      <c r="B22" s="249">
        <v>340315001</v>
      </c>
      <c r="C22" s="222" t="str">
        <f>INDEX(Sites!$A:$I,MATCH($B22,Sites!$A:$A,0),4)</f>
        <v>NJ</v>
      </c>
      <c r="D22" s="223" t="str">
        <f>INDEX(Sites!$A:$I,MATCH($B22,Sites!$A:$A,0),6)</f>
        <v>Ramapo</v>
      </c>
      <c r="E22" s="221">
        <f t="array" ref="E22">IF(ISERROR(MATCH(1,(E$6='8hrMX'!$F$1:$F$500)*($B22='8hrMX'!$A$1:$A$500),0)),"No Data",INDEX('8hrMX'!$A$1:$U$500,MATCH(1,(E$6='8hrMX'!$F$1:$F$500)*($B22='8hrMX'!$A$1:$A$500),0),21) * 10^3)</f>
        <v>69</v>
      </c>
      <c r="F22" s="222">
        <v>64</v>
      </c>
      <c r="G22" s="593">
        <v>62</v>
      </c>
      <c r="H22" s="224">
        <v>62</v>
      </c>
      <c r="I22" s="219" t="str">
        <f t="shared" ca="1" si="4"/>
        <v>No Data</v>
      </c>
      <c r="J22" s="361">
        <f t="shared" si="1"/>
        <v>65</v>
      </c>
      <c r="K22" s="366">
        <f t="shared" si="2"/>
        <v>62</v>
      </c>
      <c r="L22" s="225" t="str">
        <f t="shared" ca="1" si="3"/>
        <v>No Data</v>
      </c>
      <c r="U22" s="83">
        <f>IF(ISERROR(MATCH($D22,'NY-8Hr'!$F$1:$F$29,0)),"No Data",MATCH($D22,'NY-8Hr'!$F$1:$F$29,0))</f>
        <v>18</v>
      </c>
      <c r="V22" s="82" t="str">
        <f t="shared" ca="1" si="5"/>
        <v>R</v>
      </c>
      <c r="W22" s="82"/>
      <c r="Y22" s="81"/>
      <c r="Z22" s="81"/>
    </row>
    <row r="23" spans="2:34" ht="12.75" customHeight="1" x14ac:dyDescent="0.2">
      <c r="B23" s="250">
        <v>340230011</v>
      </c>
      <c r="C23" s="227" t="str">
        <f>INDEX(Sites!$A:$I,MATCH($B23,Sites!$A:$A,0),4)</f>
        <v>NJ</v>
      </c>
      <c r="D23" s="228" t="str">
        <f>INDEX(Sites!$A:$I,MATCH($B23,Sites!$A:$A,0),6)</f>
        <v>Rutgers University</v>
      </c>
      <c r="E23" s="226">
        <f t="array" ref="E23">IF(ISERROR(MATCH(1,(E$6='8hrMX'!$F$1:$F$500)*($B23='8hrMX'!$A$1:$A$500),0)),"No Data",INDEX('8hrMX'!$A$1:$U$500,MATCH(1,(E$6='8hrMX'!$F$1:$F$500)*($B23='8hrMX'!$A$1:$A$500),0),21) * 10^3)</f>
        <v>76</v>
      </c>
      <c r="F23" s="227">
        <v>70</v>
      </c>
      <c r="G23" s="594">
        <v>66</v>
      </c>
      <c r="H23" s="229">
        <v>70</v>
      </c>
      <c r="I23" s="219" t="str">
        <f t="shared" ca="1" si="4"/>
        <v>No Data</v>
      </c>
      <c r="J23" s="362">
        <f t="shared" si="1"/>
        <v>70</v>
      </c>
      <c r="K23" s="367">
        <f t="shared" si="2"/>
        <v>68</v>
      </c>
      <c r="L23" s="230" t="str">
        <f t="shared" ca="1" si="3"/>
        <v>No Data</v>
      </c>
      <c r="U23" s="83">
        <f>IF(ISERROR(MATCH($D23,'NY-8Hr'!$F$1:$F$29,0)),"No Data",MATCH($D23,'NY-8Hr'!$F$1:$F$29,0))</f>
        <v>19</v>
      </c>
      <c r="V23" s="82" t="str">
        <f t="shared" ca="1" si="5"/>
        <v>O</v>
      </c>
      <c r="W23" s="82"/>
      <c r="Y23" s="81"/>
      <c r="Z23" s="81"/>
    </row>
    <row r="24" spans="2:34" ht="12.75" customHeight="1" x14ac:dyDescent="0.2">
      <c r="B24" s="251">
        <v>361030002</v>
      </c>
      <c r="C24" s="232" t="str">
        <f>INDEX(Sites!$A:$I,MATCH($B24,Sites!$A:$A,0),4)</f>
        <v>NY</v>
      </c>
      <c r="D24" s="233" t="str">
        <f>INDEX(Sites!$A:$I,MATCH($B24,Sites!$A:$A,0),6)</f>
        <v>Babylon</v>
      </c>
      <c r="E24" s="231">
        <f t="array" ref="E24">IF(ISERROR(MATCH(1,(E$6='8hrMX'!$F$1:$F$500)*($B24='8hrMX'!$A$1:$A$500),0)),"No Data",INDEX('8hrMX'!$A$1:$U$500,MATCH(1,(E$6='8hrMX'!$F$1:$F$500)*($B24='8hrMX'!$A$1:$A$500),0),21) * 10^3)</f>
        <v>74</v>
      </c>
      <c r="F24" s="232">
        <v>72</v>
      </c>
      <c r="G24" s="595">
        <v>69</v>
      </c>
      <c r="H24" s="234">
        <v>79</v>
      </c>
      <c r="I24" s="219" t="str">
        <f t="shared" ca="1" si="4"/>
        <v>No Data</v>
      </c>
      <c r="J24" s="363">
        <f t="shared" si="1"/>
        <v>71</v>
      </c>
      <c r="K24" s="368">
        <f t="shared" si="2"/>
        <v>73</v>
      </c>
      <c r="L24" s="235" t="str">
        <f t="shared" ca="1" si="3"/>
        <v>No Data</v>
      </c>
      <c r="U24" s="83">
        <f>IF(ISERROR(MATCH($D24,'NY-8Hr'!$F$1:$F$29,0)),"No Data",MATCH($D24,'NY-8Hr'!$F$1:$F$29,0))</f>
        <v>20</v>
      </c>
      <c r="V24" s="82" t="str">
        <f t="shared" ca="1" si="5"/>
        <v>AA</v>
      </c>
      <c r="W24" s="82"/>
      <c r="Y24" s="81"/>
      <c r="Z24" s="81"/>
    </row>
    <row r="25" spans="2:34" ht="12.75" customHeight="1" x14ac:dyDescent="0.2">
      <c r="B25" s="249">
        <v>360610135</v>
      </c>
      <c r="C25" s="222" t="str">
        <f>INDEX(Sites!$A:$I,MATCH($B25,Sites!$A:$A,0),4)</f>
        <v>NY</v>
      </c>
      <c r="D25" s="223" t="str">
        <f>INDEX(Sites!$A:$I,MATCH($B25,Sites!$A:$A,0),6)</f>
        <v>Convent Av</v>
      </c>
      <c r="E25" s="221">
        <f t="array" ref="E25">IF(ISERROR(MATCH(1,(E$6='8hrMX'!$F$1:$F$500)*($B25='8hrMX'!$A$1:$A$500),0)),"No Data",INDEX('8hrMX'!$A$1:$U$500,MATCH(1,(E$6='8hrMX'!$F$1:$F$500)*($B25='8hrMX'!$A$1:$A$500),0),21) * 10^3)</f>
        <v>77</v>
      </c>
      <c r="F25" s="222">
        <v>66</v>
      </c>
      <c r="G25" s="593">
        <v>69</v>
      </c>
      <c r="H25" s="224">
        <v>76</v>
      </c>
      <c r="I25" s="219" t="str">
        <f t="shared" ca="1" si="4"/>
        <v>No Data</v>
      </c>
      <c r="J25" s="361">
        <f t="shared" si="1"/>
        <v>70</v>
      </c>
      <c r="K25" s="366">
        <f t="shared" si="2"/>
        <v>70</v>
      </c>
      <c r="L25" s="225" t="str">
        <f t="shared" ca="1" si="3"/>
        <v>No Data</v>
      </c>
      <c r="U25" s="83">
        <f>IF(ISERROR(MATCH($D25,'NY-8Hr'!$F$1:$F$29,0)),"No Data",MATCH($D25,'NY-8Hr'!$F$1:$F$29,0))</f>
        <v>21</v>
      </c>
      <c r="V25" s="82" t="str">
        <f t="shared" ca="1" si="5"/>
        <v>V</v>
      </c>
      <c r="W25" s="82"/>
      <c r="Y25" s="81"/>
      <c r="Z25" s="81"/>
    </row>
    <row r="26" spans="2:34" ht="12.75" customHeight="1" x14ac:dyDescent="0.2">
      <c r="B26" s="249">
        <v>361030009</v>
      </c>
      <c r="C26" s="222" t="str">
        <f>INDEX(Sites!$A:$I,MATCH($B26,Sites!$A:$A,0),4)</f>
        <v>NY</v>
      </c>
      <c r="D26" s="223" t="str">
        <f>INDEX(Sites!$A:$I,MATCH($B26,Sites!$A:$A,0),6)</f>
        <v>Holtsville</v>
      </c>
      <c r="E26" s="221">
        <f t="array" ref="E26">IF(ISERROR(MATCH(1,(E$6='8hrMX'!$F$1:$F$500)*($B26='8hrMX'!$A$1:$A$500),0)),"No Data",INDEX('8hrMX'!$A$1:$U$500,MATCH(1,(E$6='8hrMX'!$F$1:$F$500)*($B26='8hrMX'!$A$1:$A$500),0),21) * 10^3)</f>
        <v>76</v>
      </c>
      <c r="F26" s="222">
        <v>68</v>
      </c>
      <c r="G26" s="593">
        <v>73</v>
      </c>
      <c r="H26" s="224">
        <v>71</v>
      </c>
      <c r="I26" s="219" t="str">
        <f t="shared" ca="1" si="4"/>
        <v>No Data</v>
      </c>
      <c r="J26" s="361">
        <f t="shared" si="1"/>
        <v>72</v>
      </c>
      <c r="K26" s="366">
        <f t="shared" si="2"/>
        <v>70</v>
      </c>
      <c r="L26" s="225" t="str">
        <f t="shared" ca="1" si="3"/>
        <v>No Data</v>
      </c>
      <c r="U26" s="83">
        <f>IF(ISERROR(MATCH($D26,'NY-8Hr'!$F$1:$F$29,0)),"No Data",MATCH($D26,'NY-8Hr'!$F$1:$F$29,0))</f>
        <v>22</v>
      </c>
      <c r="V26" s="82" t="str">
        <f t="shared" ca="1" si="5"/>
        <v>AC</v>
      </c>
      <c r="W26" s="82"/>
      <c r="Y26" s="81"/>
      <c r="Z26" s="81"/>
    </row>
    <row r="27" spans="2:34" ht="12.75" customHeight="1" x14ac:dyDescent="0.2">
      <c r="B27" s="249">
        <v>360050110</v>
      </c>
      <c r="C27" s="222" t="str">
        <f>INDEX(Sites!$A:$I,MATCH($B27,Sites!$A:$A,0),4)</f>
        <v>NY</v>
      </c>
      <c r="D27" s="223" t="str">
        <f>INDEX(Sites!$A:$I,MATCH($B27,Sites!$A:$A,0),6)</f>
        <v>IS52</v>
      </c>
      <c r="E27" s="221">
        <f t="array" ref="E27">IF(ISERROR(MATCH(1,(E$6='8hrMX'!$F$1:$F$500)*($B27='8hrMX'!$A$1:$A$500),0)),"No Data",INDEX('8hrMX'!$A$1:$U$500,MATCH(1,(E$6='8hrMX'!$F$1:$F$500)*($B27='8hrMX'!$A$1:$A$500),0),21) * 10^3)</f>
        <v>71</v>
      </c>
      <c r="F27" s="222">
        <v>69</v>
      </c>
      <c r="G27" s="593">
        <v>66</v>
      </c>
      <c r="H27" s="224">
        <v>70</v>
      </c>
      <c r="I27" s="219" t="str">
        <f t="shared" ca="1" si="4"/>
        <v>No Data</v>
      </c>
      <c r="J27" s="361">
        <f t="shared" si="1"/>
        <v>68</v>
      </c>
      <c r="K27" s="366">
        <f t="shared" si="2"/>
        <v>68</v>
      </c>
      <c r="L27" s="225" t="str">
        <f t="shared" ca="1" si="3"/>
        <v>No Data</v>
      </c>
      <c r="U27" s="83">
        <f>IF(ISERROR(MATCH($D27,'NY-8Hr'!$F$1:$F$29,0)),"No Data",MATCH($D27,'NY-8Hr'!$F$1:$F$29,0))</f>
        <v>23</v>
      </c>
      <c r="V27" s="82" t="str">
        <f t="shared" ca="1" si="5"/>
        <v>T</v>
      </c>
      <c r="W27" s="82"/>
      <c r="Y27" s="81"/>
      <c r="Z27" s="81"/>
    </row>
    <row r="28" spans="2:34" ht="12.75" customHeight="1" x14ac:dyDescent="0.2">
      <c r="B28" s="249">
        <v>360050133</v>
      </c>
      <c r="C28" s="222" t="str">
        <f>INDEX(Sites!$A:$I,MATCH($B28,Sites!$A:$A,0),4)</f>
        <v>NY</v>
      </c>
      <c r="D28" s="223" t="str">
        <f>INDEX(Sites!$A:$I,MATCH($B28,Sites!$A:$A,0),6)</f>
        <v>Pfizer Lab</v>
      </c>
      <c r="E28" s="221">
        <f t="array" ref="E28">IF(ISERROR(MATCH(1,(E$6='8hrMX'!$F$1:$F$500)*($B28='8hrMX'!$A$1:$A$500),0)),"No Data",INDEX('8hrMX'!$A$1:$U$500,MATCH(1,(E$6='8hrMX'!$F$1:$F$500)*($B28='8hrMX'!$A$1:$A$500),0),21) * 10^3)</f>
        <v>77</v>
      </c>
      <c r="F28" s="222">
        <v>68</v>
      </c>
      <c r="G28" s="593">
        <v>69</v>
      </c>
      <c r="H28" s="224">
        <v>74</v>
      </c>
      <c r="I28" s="219" t="str">
        <f t="shared" ca="1" si="4"/>
        <v>No Data</v>
      </c>
      <c r="J28" s="361">
        <f t="shared" si="1"/>
        <v>71</v>
      </c>
      <c r="K28" s="366">
        <f t="shared" si="2"/>
        <v>70</v>
      </c>
      <c r="L28" s="225" t="str">
        <f t="shared" ca="1" si="3"/>
        <v>No Data</v>
      </c>
      <c r="U28" s="83">
        <f>IF(ISERROR(MATCH($D28,'NY-8Hr'!$F$1:$F$29,0)),"No Data",MATCH($D28,'NY-8Hr'!$F$1:$F$29,0))</f>
        <v>24</v>
      </c>
      <c r="V28" s="82" t="str">
        <f t="shared" ca="1" si="5"/>
        <v>U</v>
      </c>
      <c r="W28" s="82"/>
      <c r="Y28" s="81"/>
      <c r="Z28" s="81"/>
      <c r="AC28" s="212"/>
      <c r="AD28" s="212"/>
      <c r="AE28" s="212"/>
      <c r="AH28" s="212"/>
    </row>
    <row r="29" spans="2:34" ht="12.75" customHeight="1" x14ac:dyDescent="0.2">
      <c r="B29" s="249">
        <v>360810124</v>
      </c>
      <c r="C29" s="222" t="str">
        <f>INDEX(Sites!$A:$I,MATCH($B29,Sites!$A:$A,0),4)</f>
        <v>NY</v>
      </c>
      <c r="D29" s="223" t="str">
        <f>INDEX(Sites!$A:$I,MATCH($B29,Sites!$A:$A,0),6)</f>
        <v>Queens</v>
      </c>
      <c r="E29" s="221">
        <f t="array" ref="E29">IF(ISERROR(MATCH(1,(E$6='8hrMX'!$F$1:$F$500)*($B29='8hrMX'!$A$1:$A$500),0)),"No Data",INDEX('8hrMX'!$A$1:$U$500,MATCH(1,(E$6='8hrMX'!$F$1:$F$500)*($B29='8hrMX'!$A$1:$A$500),0),21) * 10^3)</f>
        <v>73</v>
      </c>
      <c r="F29" s="222">
        <v>71</v>
      </c>
      <c r="G29" s="593">
        <v>68</v>
      </c>
      <c r="H29" s="224">
        <v>74</v>
      </c>
      <c r="I29" s="219" t="str">
        <f t="shared" ca="1" si="4"/>
        <v>No Data</v>
      </c>
      <c r="J29" s="361">
        <f t="shared" si="1"/>
        <v>70</v>
      </c>
      <c r="K29" s="366">
        <f t="shared" si="2"/>
        <v>71</v>
      </c>
      <c r="L29" s="225" t="str">
        <f t="shared" ca="1" si="3"/>
        <v>No Data</v>
      </c>
      <c r="U29" s="83">
        <f>IF(ISERROR(MATCH($D29,'NY-8Hr'!$F$1:$F$29,0)),"No Data",MATCH($D29,'NY-8Hr'!$F$1:$F$29,0))</f>
        <v>25</v>
      </c>
      <c r="V29" s="82" t="str">
        <f t="shared" ca="1" si="5"/>
        <v>W</v>
      </c>
      <c r="W29" s="82"/>
      <c r="Y29" s="81"/>
      <c r="Z29" s="81"/>
      <c r="AC29" s="212"/>
      <c r="AD29" s="212"/>
      <c r="AE29" s="212"/>
      <c r="AH29" s="212"/>
    </row>
    <row r="30" spans="2:34" ht="12.75" customHeight="1" x14ac:dyDescent="0.2">
      <c r="B30" s="249">
        <v>361030004</v>
      </c>
      <c r="C30" s="222" t="str">
        <f>INDEX(Sites!$A:$I,MATCH($B30,Sites!$A:$A,0),4)</f>
        <v>NY</v>
      </c>
      <c r="D30" s="223" t="str">
        <f>INDEX(Sites!$A:$I,MATCH($B30,Sites!$A:$A,0),6)</f>
        <v>Riverhead</v>
      </c>
      <c r="E30" s="221">
        <f t="array" ref="E30">IF(ISERROR(MATCH(1,(E$6='8hrMX'!$F$1:$F$500)*($B30='8hrMX'!$A$1:$A$500),0)),"No Data",INDEX('8hrMX'!$A$1:$U$500,MATCH(1,(E$6='8hrMX'!$F$1:$F$500)*($B30='8hrMX'!$A$1:$A$500),0),21) * 10^3)</f>
        <v>72</v>
      </c>
      <c r="F30" s="222">
        <v>70</v>
      </c>
      <c r="G30" s="593">
        <v>69</v>
      </c>
      <c r="H30" s="224">
        <v>70</v>
      </c>
      <c r="I30" s="219" t="str">
        <f t="shared" ca="1" si="4"/>
        <v>No Data</v>
      </c>
      <c r="J30" s="361">
        <f t="shared" si="1"/>
        <v>70</v>
      </c>
      <c r="K30" s="366">
        <f t="shared" si="2"/>
        <v>69</v>
      </c>
      <c r="L30" s="225" t="str">
        <f t="shared" ca="1" si="3"/>
        <v>No Data</v>
      </c>
      <c r="U30" s="83">
        <f>IF(ISERROR(MATCH($D30,'NY-8Hr'!$F$1:$F$29,0)),"No Data",MATCH($D30,'NY-8Hr'!$F$1:$F$29,0))</f>
        <v>26</v>
      </c>
      <c r="V30" s="82" t="str">
        <f t="shared" ca="1" si="5"/>
        <v>AB</v>
      </c>
      <c r="W30" s="82"/>
      <c r="Y30" s="81"/>
      <c r="Z30" s="81"/>
      <c r="AC30" s="212"/>
      <c r="AD30" s="212"/>
      <c r="AE30" s="212"/>
      <c r="AH30" s="212"/>
    </row>
    <row r="31" spans="2:34" ht="12.75" customHeight="1" x14ac:dyDescent="0.2">
      <c r="B31" s="249">
        <v>360870005</v>
      </c>
      <c r="C31" s="222" t="str">
        <f>INDEX(Sites!$A:$I,MATCH($B31,Sites!$A:$A,0),4)</f>
        <v>NY</v>
      </c>
      <c r="D31" s="223" t="str">
        <f>INDEX(Sites!$A:$I,MATCH($B31,Sites!$A:$A,0),6)</f>
        <v>South Mountain Rd</v>
      </c>
      <c r="E31" s="221">
        <f t="array" ref="E31">IF(ISERROR(MATCH(1,(E$6='8hrMX'!$F$1:$F$500)*($B31='8hrMX'!$A$1:$A$500),0)),"No Data",INDEX('8hrMX'!$A$1:$U$500,MATCH(1,(E$6='8hrMX'!$F$1:$F$500)*($B31='8hrMX'!$A$1:$A$500),0),21) * 10^3)</f>
        <v>72</v>
      </c>
      <c r="F31" s="222">
        <v>66</v>
      </c>
      <c r="G31" s="593">
        <v>61</v>
      </c>
      <c r="H31" s="224">
        <v>64</v>
      </c>
      <c r="I31" s="219" t="str">
        <f t="shared" ca="1" si="4"/>
        <v>No Data</v>
      </c>
      <c r="J31" s="361">
        <f t="shared" si="1"/>
        <v>66</v>
      </c>
      <c r="K31" s="366">
        <f t="shared" si="2"/>
        <v>63</v>
      </c>
      <c r="L31" s="225" t="str">
        <f t="shared" ca="1" si="3"/>
        <v>No Data</v>
      </c>
      <c r="U31" s="83">
        <f>IF(ISERROR(MATCH($D31,'NY-8Hr'!$F$1:$F$29,0)),"No Data",MATCH($D31,'NY-8Hr'!$F$1:$F$29,0))</f>
        <v>27</v>
      </c>
      <c r="V31" s="82" t="str">
        <f t="shared" ca="1" si="5"/>
        <v>Z</v>
      </c>
      <c r="W31" s="82"/>
      <c r="Y31" s="81"/>
      <c r="Z31" s="81"/>
      <c r="AC31" s="212"/>
      <c r="AD31" s="212"/>
      <c r="AE31" s="212"/>
      <c r="AH31" s="212"/>
    </row>
    <row r="32" spans="2:34" ht="12.75" customHeight="1" x14ac:dyDescent="0.2">
      <c r="B32" s="249">
        <v>360850067</v>
      </c>
      <c r="C32" s="222" t="str">
        <f>INDEX(Sites!$A:$I,MATCH($B32,Sites!$A:$A,0),4)</f>
        <v>NY</v>
      </c>
      <c r="D32" s="223" t="str">
        <f>INDEX(Sites!$A:$I,MATCH($B32,Sites!$A:$A,0),6)</f>
        <v>Susan Wagner</v>
      </c>
      <c r="E32" s="221" t="str">
        <f t="array" ref="E32">IF(ISERROR(MATCH(1,(E$6='8hrMX'!$F$1:$F$500)*($B32='8hrMX'!$A$1:$A$500),0)),"No Data",INDEX('8hrMX'!$A$1:$U$500,MATCH(1,(E$6='8hrMX'!$F$1:$F$500)*($B32='8hrMX'!$A$1:$A$500),0),21) * 10^3)</f>
        <v>No Data</v>
      </c>
      <c r="F32" s="222" t="str">
        <f t="array" ref="F32">IF(ISERROR(MATCH(1,(F$6='8hrMX'!$F$1:$F$500)*($B32='8hrMX'!$A$1:$A$500),0)),"No Data",INDEX('8hrMX'!$A$1:$U$500,MATCH(1,(F$6='8hrMX'!$F$1:$F$500)*($B32='8hrMX'!$A$1:$A$500),0),21) * 10^3)</f>
        <v>No Data</v>
      </c>
      <c r="G32" s="593" t="str">
        <f t="array" ref="G32">IF(ISERROR(MATCH(1,(G$6='[1]8hrMX'!$F$1:$F$500)*($B32='[1]8hrMX'!$A$1:$A$500),0)),"No Data",INDEX('[1]8hrMX'!$A$1:$U$500,MATCH(1,(G$6='[1]8hrMX'!$F$1:$F$500)*($B32='[1]8hrMX'!$A$1:$A$500),0),21) * 10^3)</f>
        <v>No Data</v>
      </c>
      <c r="H32" s="224" t="s">
        <v>434</v>
      </c>
      <c r="I32" s="219" t="str">
        <f t="shared" ca="1" si="4"/>
        <v>No Data</v>
      </c>
      <c r="J32" s="361" t="str">
        <f t="shared" si="1"/>
        <v>No Data</v>
      </c>
      <c r="K32" s="366" t="str">
        <f t="shared" si="2"/>
        <v>No Data</v>
      </c>
      <c r="L32" s="225" t="str">
        <f t="shared" ca="1" si="3"/>
        <v>No Data</v>
      </c>
      <c r="U32" s="83" t="str">
        <f>IF(ISERROR(MATCH($D32,'NY-8Hr'!$F$1:$F$29,0)),"No Data",MATCH($D32,'NY-8Hr'!$F$1:$F$29,0))</f>
        <v>No Data</v>
      </c>
      <c r="V32" s="82" t="str">
        <f t="shared" ca="1" si="5"/>
        <v>X</v>
      </c>
      <c r="W32" s="82"/>
      <c r="Y32" s="81"/>
      <c r="Z32" s="81"/>
      <c r="AA32" s="212"/>
      <c r="AC32" s="212"/>
      <c r="AD32" s="212"/>
      <c r="AE32" s="212"/>
      <c r="AH32" s="212"/>
    </row>
    <row r="33" spans="2:34" ht="12.75" customHeight="1" x14ac:dyDescent="0.2">
      <c r="B33" s="400">
        <v>360850111</v>
      </c>
      <c r="C33" s="401" t="str">
        <f>INDEX(Sites!$A:$I,MATCH($B33,Sites!$A:$A,0),4)</f>
        <v>NY</v>
      </c>
      <c r="D33" s="402" t="str">
        <f>INDEX(Sites!$A:$I,MATCH($B33,Sites!$A:$A,0),6)</f>
        <v>Fresh Kills</v>
      </c>
      <c r="E33" s="403">
        <f t="array" ref="E33">IF(ISERROR(MATCH(1,(E$6='8hrMX'!$F$1:$F$500)*($B33='8hrMX'!$A$1:$A$500),0)),"No Data",INDEX('8hrMX'!$A$1:$U$500,MATCH(1,(E$6='8hrMX'!$F$1:$F$500)*($B33='8hrMX'!$A$1:$A$500),0),21) * 10^3)</f>
        <v>77</v>
      </c>
      <c r="F33" s="401">
        <v>65</v>
      </c>
      <c r="G33" s="596">
        <v>62</v>
      </c>
      <c r="H33" s="404">
        <v>74</v>
      </c>
      <c r="I33" s="219" t="str">
        <f t="shared" ca="1" si="4"/>
        <v>No Data</v>
      </c>
      <c r="J33" s="405">
        <v>71</v>
      </c>
      <c r="K33" s="406">
        <f t="shared" si="2"/>
        <v>67</v>
      </c>
      <c r="L33" s="407" t="str">
        <f t="shared" ca="1" si="3"/>
        <v>No Data</v>
      </c>
      <c r="U33" s="83">
        <f>IF(ISERROR(MATCH($D33,'NY-8Hr'!$F$1:$F$29,0)),"No Data",MATCH($D33,'NY-8Hr'!$F$1:$F$29,0))</f>
        <v>28</v>
      </c>
      <c r="V33" s="82" t="str">
        <f t="shared" ca="1" si="5"/>
        <v>Y</v>
      </c>
      <c r="W33" s="82"/>
      <c r="Y33" s="81"/>
      <c r="Z33" s="81"/>
      <c r="AA33" s="212"/>
      <c r="AC33" s="212"/>
      <c r="AD33" s="212"/>
      <c r="AE33" s="212"/>
      <c r="AH33" s="212"/>
    </row>
    <row r="34" spans="2:34" ht="12.75" customHeight="1" thickBot="1" x14ac:dyDescent="0.25">
      <c r="B34" s="252">
        <v>361192004</v>
      </c>
      <c r="C34" s="237" t="str">
        <f>INDEX(Sites!$A:$I,MATCH($B34,Sites!$A:$A,0),4)</f>
        <v>NY</v>
      </c>
      <c r="D34" s="238" t="str">
        <f>INDEX(Sites!$A:$I,MATCH($B34,Sites!$A:$A,0),6)</f>
        <v>White Plains</v>
      </c>
      <c r="E34" s="236">
        <f t="array" ref="E34">IF(ISERROR(MATCH(1,(E$6='8hrMX'!$F$1:$F$500)*($B34='8hrMX'!$A$1:$A$500),0)),"No Data",INDEX('8hrMX'!$A$1:$U$500,MATCH(1,(E$6='8hrMX'!$F$1:$F$500)*($B34='8hrMX'!$A$1:$A$500),0),21) * 10^3)</f>
        <v>78</v>
      </c>
      <c r="F34" s="237">
        <v>69</v>
      </c>
      <c r="G34" s="597">
        <v>67</v>
      </c>
      <c r="H34" s="239">
        <v>71</v>
      </c>
      <c r="I34" s="219" t="str">
        <f t="shared" ca="1" si="4"/>
        <v>No Data</v>
      </c>
      <c r="J34" s="364">
        <f t="shared" si="1"/>
        <v>71</v>
      </c>
      <c r="K34" s="369">
        <f t="shared" si="2"/>
        <v>69</v>
      </c>
      <c r="L34" s="240" t="str">
        <f t="shared" ca="1" si="3"/>
        <v>No Data</v>
      </c>
      <c r="U34" s="83">
        <f>IF(ISERROR(MATCH($D34,'NY-8Hr'!$F$1:$F$29,0)),"No Data",MATCH($D34,'NY-8Hr'!$F$1:$F$29,0))</f>
        <v>29</v>
      </c>
      <c r="V34" s="82" t="str">
        <f t="shared" ca="1" si="5"/>
        <v>AD</v>
      </c>
      <c r="W34" s="82"/>
      <c r="Y34" s="81"/>
      <c r="Z34" s="81"/>
      <c r="AA34" s="212"/>
      <c r="AB34" s="212"/>
      <c r="AC34" s="212"/>
      <c r="AD34" s="212"/>
      <c r="AE34" s="212"/>
      <c r="AF34" s="212"/>
      <c r="AG34" s="212"/>
      <c r="AH34" s="212"/>
    </row>
    <row r="35" spans="2:34" ht="12.75" customHeight="1" thickTop="1" thickBot="1" x14ac:dyDescent="0.25">
      <c r="B35" s="83">
        <v>361030044</v>
      </c>
      <c r="C35" s="83" t="s">
        <v>44</v>
      </c>
      <c r="D35" s="83" t="s">
        <v>435</v>
      </c>
      <c r="E35" s="236"/>
      <c r="F35" s="237"/>
      <c r="G35" s="597"/>
      <c r="H35" s="207">
        <v>75</v>
      </c>
      <c r="I35" s="219" t="e">
        <f t="shared" ca="1" si="4"/>
        <v>#REF!</v>
      </c>
      <c r="J35" s="364" t="str">
        <f t="shared" si="1"/>
        <v>No Data</v>
      </c>
      <c r="K35" s="369" t="str">
        <f t="shared" si="2"/>
        <v>No Data</v>
      </c>
      <c r="L35" s="240" t="str">
        <f t="shared" ca="1" si="3"/>
        <v>No Data</v>
      </c>
      <c r="V35" s="83" t="str">
        <f t="shared" ca="1" si="5"/>
        <v>No Data</v>
      </c>
      <c r="W35" s="81"/>
      <c r="X35" s="81"/>
      <c r="Y35" s="81"/>
      <c r="Z35" s="81"/>
      <c r="AA35" s="212"/>
      <c r="AB35" s="212"/>
      <c r="AC35" s="212"/>
      <c r="AD35" s="212"/>
      <c r="AE35" s="212"/>
      <c r="AF35" s="212"/>
      <c r="AG35" s="212"/>
      <c r="AH35" s="212"/>
    </row>
    <row r="36" spans="2:34" ht="12.75" customHeight="1" thickTop="1" x14ac:dyDescent="0.2">
      <c r="D36" s="208" t="s">
        <v>13</v>
      </c>
      <c r="E36" s="386" t="s">
        <v>14</v>
      </c>
      <c r="J36" s="241" t="s">
        <v>12</v>
      </c>
      <c r="V36" s="82"/>
      <c r="W36" s="81"/>
      <c r="X36" s="81"/>
      <c r="Y36" s="81"/>
      <c r="Z36" s="81"/>
      <c r="AA36" s="212"/>
      <c r="AB36" s="212"/>
      <c r="AC36" s="212"/>
      <c r="AD36" s="212"/>
      <c r="AE36" s="212"/>
      <c r="AF36" s="212"/>
      <c r="AG36" s="212"/>
      <c r="AH36" s="212"/>
    </row>
    <row r="37" spans="2:34" ht="12.75" customHeight="1" x14ac:dyDescent="0.2">
      <c r="J37" s="242" t="s">
        <v>15</v>
      </c>
      <c r="V37" s="82"/>
      <c r="W37" s="81"/>
      <c r="X37" s="81"/>
      <c r="Y37" s="81"/>
      <c r="Z37" s="81"/>
      <c r="AA37" s="212"/>
      <c r="AB37" s="212"/>
      <c r="AF37" s="212"/>
      <c r="AG37" s="212"/>
    </row>
    <row r="38" spans="2:34" ht="12.75" customHeight="1" x14ac:dyDescent="0.2">
      <c r="V38" s="82"/>
      <c r="W38" s="81"/>
      <c r="X38" s="81"/>
      <c r="Y38" s="81"/>
      <c r="Z38" s="81"/>
      <c r="AA38" s="212"/>
      <c r="AB38" s="212"/>
      <c r="AF38" s="212"/>
      <c r="AG38" s="212"/>
    </row>
    <row r="39" spans="2:34" s="243" customFormat="1" ht="12.75" customHeight="1" x14ac:dyDescent="0.2">
      <c r="B39" s="378"/>
      <c r="C39" s="378"/>
      <c r="D39" s="378"/>
      <c r="E39" s="382" t="str">
        <f>E5</f>
        <v xml:space="preserve">AQS AMP450 </v>
      </c>
      <c r="F39" s="383"/>
      <c r="G39" s="393"/>
      <c r="H39" s="394"/>
      <c r="I39" s="395" t="str">
        <f>I5</f>
        <v>AirNow</v>
      </c>
      <c r="J39" s="310" t="e">
        <f>#REF!</f>
        <v>#REF!</v>
      </c>
      <c r="K39" s="382"/>
      <c r="L39" s="384"/>
      <c r="M39" s="83"/>
      <c r="N39" s="83"/>
      <c r="O39" s="83"/>
      <c r="P39" s="83"/>
      <c r="Q39" s="83"/>
      <c r="R39" s="83"/>
      <c r="S39" s="83"/>
      <c r="T39" s="83"/>
      <c r="U39" s="83"/>
      <c r="V39" s="82"/>
      <c r="W39" s="81"/>
      <c r="X39" s="81"/>
      <c r="Y39" s="81"/>
      <c r="Z39" s="81"/>
      <c r="AA39" s="212"/>
      <c r="AB39" s="212"/>
      <c r="AC39" s="205"/>
      <c r="AD39" s="205"/>
      <c r="AE39" s="205"/>
      <c r="AF39" s="212"/>
      <c r="AG39" s="212"/>
      <c r="AH39" s="205"/>
    </row>
    <row r="40" spans="2:34" ht="12.75" customHeight="1" x14ac:dyDescent="0.2">
      <c r="B40" s="378"/>
      <c r="C40" s="378"/>
      <c r="D40" s="378"/>
      <c r="E40" s="396">
        <f t="shared" ref="E40:L40" si="6">E6</f>
        <v>2018</v>
      </c>
      <c r="F40" s="397">
        <f t="shared" si="6"/>
        <v>2019</v>
      </c>
      <c r="G40" s="397">
        <f t="shared" si="6"/>
        <v>2020</v>
      </c>
      <c r="H40" s="398">
        <f t="shared" si="6"/>
        <v>2021</v>
      </c>
      <c r="I40" s="374">
        <f t="shared" si="6"/>
        <v>2022</v>
      </c>
      <c r="J40" s="370">
        <f t="shared" si="6"/>
        <v>2020</v>
      </c>
      <c r="K40" s="371">
        <f t="shared" si="6"/>
        <v>2021</v>
      </c>
      <c r="L40" s="371">
        <f t="shared" si="6"/>
        <v>2022</v>
      </c>
      <c r="V40" s="82"/>
      <c r="W40" s="81"/>
      <c r="X40" s="81"/>
      <c r="Y40" s="81"/>
      <c r="Z40" s="81"/>
      <c r="AA40" s="212"/>
      <c r="AB40" s="212"/>
      <c r="AF40" s="212"/>
      <c r="AG40" s="212"/>
    </row>
    <row r="41" spans="2:34" ht="12.75" customHeight="1" x14ac:dyDescent="0.2">
      <c r="B41" s="378"/>
      <c r="C41" s="378"/>
      <c r="D41" s="379"/>
      <c r="E41" s="245">
        <f>MAX(E7:E34)</f>
        <v>86</v>
      </c>
      <c r="F41" s="246">
        <f>MAX(F7:F34)</f>
        <v>84</v>
      </c>
      <c r="G41" s="246">
        <f>MAX(G7:G34)</f>
        <v>80</v>
      </c>
      <c r="H41" s="399">
        <f>MAX(H7:H34)</f>
        <v>86</v>
      </c>
      <c r="I41" s="375">
        <f ca="1">MAX(I7:I34)</f>
        <v>0</v>
      </c>
      <c r="J41" s="372">
        <f t="shared" ref="J41:K41" si="7">MAX(J7:J34)</f>
        <v>82</v>
      </c>
      <c r="K41" s="373">
        <f t="shared" si="7"/>
        <v>82</v>
      </c>
      <c r="L41" s="373">
        <f ca="1">MAX(L7:L34)</f>
        <v>0</v>
      </c>
      <c r="V41" s="82"/>
      <c r="X41" s="81"/>
      <c r="Y41" s="81"/>
      <c r="Z41" s="81"/>
      <c r="AB41" s="212"/>
      <c r="AF41" s="212"/>
      <c r="AG41" s="212"/>
    </row>
    <row r="42" spans="2:34" ht="12.75" customHeight="1" x14ac:dyDescent="0.2">
      <c r="U42" s="84"/>
      <c r="V42" s="82"/>
      <c r="X42" s="81"/>
      <c r="Y42" s="81"/>
      <c r="Z42" s="81"/>
    </row>
    <row r="43" spans="2:34" ht="12.75" customHeight="1" x14ac:dyDescent="0.2">
      <c r="J43" s="389"/>
      <c r="K43" s="84"/>
      <c r="L43" s="84"/>
      <c r="M43" s="84"/>
      <c r="W43" s="212"/>
      <c r="X43" s="205"/>
    </row>
    <row r="44" spans="2:34" ht="12.75" customHeight="1" x14ac:dyDescent="0.2">
      <c r="J44" s="389"/>
      <c r="K44" s="84"/>
      <c r="L44" s="84"/>
      <c r="M44" s="84"/>
      <c r="W44" s="212"/>
      <c r="X44" s="205"/>
    </row>
    <row r="45" spans="2:34" ht="12.75" customHeight="1" x14ac:dyDescent="0.2">
      <c r="D45" s="563" t="s">
        <v>17</v>
      </c>
      <c r="E45" s="84"/>
      <c r="F45" s="84"/>
      <c r="G45" s="380" t="e">
        <f ca="1">MATCH(G$6,INDIRECT($V$5 &amp; "A1:A1500"),0)</f>
        <v>#N/A</v>
      </c>
      <c r="H45" s="380" t="e">
        <f ca="1">MATCH(H$6,INDIRECT($V$5 &amp; "A1:A1500"),0)</f>
        <v>#N/A</v>
      </c>
      <c r="J45" s="498" t="s">
        <v>16</v>
      </c>
    </row>
    <row r="46" spans="2:34" ht="12.75" customHeight="1" x14ac:dyDescent="0.2">
      <c r="D46" s="563" t="s">
        <v>18</v>
      </c>
      <c r="E46" s="212"/>
      <c r="F46" s="212"/>
      <c r="G46" s="380" t="e">
        <f ca="1">H45-1</f>
        <v>#N/A</v>
      </c>
      <c r="H46" s="380" t="e">
        <f ca="1">MATCH(MAX(INDIRECT($V$5 &amp; "B" &amp; H$45 &amp; ":" &amp; "B1500")),INDIRECT($V$5 &amp; "B1:B1500"),0)</f>
        <v>#N/A</v>
      </c>
      <c r="J46" s="564">
        <v>83</v>
      </c>
    </row>
    <row r="47" spans="2:34" ht="12.75" customHeight="1" x14ac:dyDescent="0.2">
      <c r="J47" s="389" t="s">
        <v>19</v>
      </c>
    </row>
    <row r="48" spans="2:34" ht="12.75" customHeight="1" x14ac:dyDescent="0.2">
      <c r="J48" s="358" t="s">
        <v>20</v>
      </c>
    </row>
    <row r="49" spans="10:10" ht="12.75" customHeight="1" x14ac:dyDescent="0.2">
      <c r="J49" s="389" t="s">
        <v>21</v>
      </c>
    </row>
    <row r="50" spans="10:10" ht="12.75" customHeight="1" x14ac:dyDescent="0.2">
      <c r="J50" s="389" t="s">
        <v>22</v>
      </c>
    </row>
    <row r="51" spans="10:10" ht="12.75" customHeight="1" x14ac:dyDescent="0.2">
      <c r="J51" s="497" t="s">
        <v>23</v>
      </c>
    </row>
  </sheetData>
  <sortState xmlns:xlrd2="http://schemas.microsoft.com/office/spreadsheetml/2017/richdata2" ref="B7:O35">
    <sortCondition ref="C7:C35"/>
    <sortCondition ref="D7:D35"/>
  </sortState>
  <conditionalFormatting sqref="E7:F35 I7:I35">
    <cfRule type="cellIs" dxfId="74" priority="84" operator="equal">
      <formula>E$41</formula>
    </cfRule>
  </conditionalFormatting>
  <conditionalFormatting sqref="J7:L35">
    <cfRule type="cellIs" dxfId="73" priority="34" stopIfTrue="1" operator="between">
      <formula>71</formula>
      <formula>84</formula>
    </cfRule>
    <cfRule type="cellIs" dxfId="72" priority="35" stopIfTrue="1" operator="between">
      <formula>85</formula>
      <formula>999</formula>
    </cfRule>
  </conditionalFormatting>
  <conditionalFormatting sqref="J46">
    <cfRule type="cellIs" dxfId="71" priority="4" stopIfTrue="1" operator="equal">
      <formula>J$41</formula>
    </cfRule>
  </conditionalFormatting>
  <conditionalFormatting sqref="G7:G35">
    <cfRule type="cellIs" dxfId="70" priority="2" operator="equal">
      <formula>G$41</formula>
    </cfRule>
  </conditionalFormatting>
  <conditionalFormatting sqref="H7:H34">
    <cfRule type="cellIs" dxfId="69" priority="1" operator="equal">
      <formula>H$41</formula>
    </cfRule>
  </conditionalFormatting>
  <hyperlinks>
    <hyperlink ref="J51" r:id="rId1" xr:uid="{BC555E6A-CCDA-4395-90F3-8C06EB4DB353}"/>
  </hyperlinks>
  <pageMargins left="0.7" right="0.7" top="0.75" bottom="0.75" header="0.3" footer="0.3"/>
  <pageSetup orientation="landscape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A54"/>
  <sheetViews>
    <sheetView zoomScaleNormal="100" workbookViewId="0">
      <selection activeCell="B19" sqref="B19"/>
    </sheetView>
  </sheetViews>
  <sheetFormatPr defaultColWidth="6.7109375" defaultRowHeight="12.75" customHeight="1" x14ac:dyDescent="0.2"/>
  <cols>
    <col min="1" max="1" width="12.7109375" style="313" customWidth="1"/>
    <col min="2" max="2" width="10.7109375" style="313" customWidth="1"/>
    <col min="3" max="3" width="6.7109375" style="313" customWidth="1"/>
    <col min="4" max="4" width="20.7109375" style="313" customWidth="1"/>
    <col min="5" max="5" width="6.7109375" style="313" customWidth="1"/>
    <col min="6" max="6" width="21.7109375" style="313" customWidth="1"/>
    <col min="7" max="250" width="8.7109375" style="313" customWidth="1"/>
    <col min="251" max="16384" width="6.7109375" style="313"/>
  </cols>
  <sheetData>
    <row r="1" spans="1:27" ht="12.75" customHeight="1" x14ac:dyDescent="0.2">
      <c r="A1" s="311" t="s">
        <v>24</v>
      </c>
      <c r="E1" s="312" t="str">
        <f>$A$3 &amp; " Ozone Levels " &amp; $A$4 &amp; "  (" &amp; $A$2 &amp; ")"</f>
        <v>NY-NJ-CT Ozone Levels 2021  (8-Hr Max)</v>
      </c>
      <c r="F1" s="314"/>
      <c r="G1" s="314"/>
      <c r="H1" s="314"/>
      <c r="I1" s="314"/>
      <c r="J1" s="314"/>
      <c r="K1" s="314"/>
      <c r="L1" s="314"/>
      <c r="M1" s="314"/>
      <c r="N1" s="314"/>
      <c r="O1" s="314"/>
      <c r="P1" s="314"/>
      <c r="Q1" s="314"/>
      <c r="AA1" s="315" t="s">
        <v>25</v>
      </c>
    </row>
    <row r="2" spans="1:27" ht="12.75" customHeight="1" x14ac:dyDescent="0.2">
      <c r="A2" s="311" t="s">
        <v>26</v>
      </c>
      <c r="D2" s="316"/>
      <c r="E2" s="314" t="s">
        <v>27</v>
      </c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/>
      <c r="Q2" s="314"/>
      <c r="AA2" s="317" t="e">
        <f>$E$1 &amp; " " &amp;#REF! &amp; " " &amp; $P$3 &amp; CHAR(10) &amp; $E$2</f>
        <v>#REF!</v>
      </c>
    </row>
    <row r="3" spans="1:27" ht="12.75" customHeight="1" x14ac:dyDescent="0.2">
      <c r="A3" s="311" t="s">
        <v>28</v>
      </c>
      <c r="E3" s="319" t="s">
        <v>8</v>
      </c>
      <c r="F3" s="320" t="s">
        <v>9</v>
      </c>
      <c r="G3" s="319" t="s">
        <v>29</v>
      </c>
      <c r="H3" s="321" t="s">
        <v>30</v>
      </c>
      <c r="I3" s="321" t="s">
        <v>31</v>
      </c>
      <c r="J3" s="321" t="s">
        <v>32</v>
      </c>
      <c r="K3" s="321" t="s">
        <v>33</v>
      </c>
      <c r="L3" s="321" t="s">
        <v>34</v>
      </c>
      <c r="M3" s="322" t="s">
        <v>35</v>
      </c>
      <c r="N3" s="321" t="s">
        <v>12</v>
      </c>
      <c r="O3" s="321" t="s">
        <v>36</v>
      </c>
      <c r="P3" s="319" t="s">
        <v>15</v>
      </c>
      <c r="Q3" s="322" t="s">
        <v>37</v>
      </c>
      <c r="AA3" s="317" t="e">
        <f>$E$1 &amp; " " &amp;#REF! &amp; " " &amp; $O$3 &amp; CHAR(10) &amp; $E$2</f>
        <v>#REF!</v>
      </c>
    </row>
    <row r="4" spans="1:27" ht="12.75" customHeight="1" x14ac:dyDescent="0.2">
      <c r="A4" s="311">
        <v>2021</v>
      </c>
      <c r="E4" s="318" t="str">
        <f>DailyMax!C5</f>
        <v>CT</v>
      </c>
      <c r="F4" s="301" t="str">
        <f>DailyMax!D5</f>
        <v>New Haven-Criscuolo Pk</v>
      </c>
      <c r="G4" s="323" t="str">
        <f>IF(COUNT(DailyMax!$H5:$IR5) &lt; VALUE(LEFT(G$3,1)),"No Data",LARGE(DailyMax!$H5:$IR5,LEFT(G$3,1)))</f>
        <v>No Data</v>
      </c>
      <c r="H4" s="324" t="str">
        <f>IF(COUNT(DailyMax!$H5:$IR5) &lt; VALUE(LEFT(H$3,1)),"No Data",LARGE(DailyMax!$H5:$IR5,LEFT(H$3,1)))</f>
        <v>No Data</v>
      </c>
      <c r="I4" s="324" t="str">
        <f>IF(COUNT(DailyMax!$H5:$IR5) &lt; VALUE(LEFT(I$3,1)),"No Data",LARGE(DailyMax!$H5:$IR5,LEFT(I$3,1)))</f>
        <v>No Data</v>
      </c>
      <c r="J4" s="324" t="str">
        <f>IF(COUNT(DailyMax!$H5:$IR5) &lt; VALUE(LEFT(J$3,1)),"No Data",LARGE(DailyMax!$H5:$IR5,LEFT(J$3,1)))</f>
        <v>No Data</v>
      </c>
      <c r="K4" s="324" t="str">
        <f>IF(COUNT(DailyMax!$H5:$IR5) &lt; VALUE(LEFT(K$3,1)),"No Data",LARGE(DailyMax!$H5:$IR5,LEFT(K$3,1)))</f>
        <v>No Data</v>
      </c>
      <c r="L4" s="324" t="str">
        <f>IF(COUNT(DailyMax!$H5:$IR5) &lt; VALUE(LEFT(L$3,1)),"No Data",LARGE(DailyMax!$H5:$IR5,LEFT(L$3,1)))</f>
        <v>No Data</v>
      </c>
      <c r="M4" s="325" t="str">
        <f>IF(COUNT(DailyMax!$H5:$IR5) &lt; VALUE(LEFT(M$3,1)),"No Data",LARGE(DailyMax!$H5:$IR5,LEFT(M$3,1)))</f>
        <v>No Data</v>
      </c>
      <c r="N4" s="324" t="str">
        <f>IF(COUNT(DailyMax!$H5:$IR5)&gt;0,IF(COUNTIF(DailyMax!$H5:$IR55,N$3)&gt;0,COUNTIF(DailyMax!$H5:$IR5,N$3),""),"No Data")</f>
        <v>No Data</v>
      </c>
      <c r="O4" s="324" t="str">
        <f>IF(COUNT(DailyMax!$H5:$IR5)&gt;0,IF(COUNTIF(DailyMax!$H5:$IR5,O$3)&gt;0,COUNTIF(DailyMax!$H5:$IR5,O$3),""),"No Data")</f>
        <v>No Data</v>
      </c>
      <c r="P4" s="323" t="str">
        <f>IF(COUNT(DailyMax!$H5:$IR5)&gt;0,IF(COUNTIF(DailyMax!$H5:$IR5,P$3)&gt;0,COUNTIF(DailyMax!$H5:$IR5,P$3),""),"No Data")</f>
        <v>No Data</v>
      </c>
      <c r="Q4" s="325" t="str">
        <f>IF(COUNT(DailyMax!$H5:$K5)&gt;0,IF(COUNTIF(DailyMax!$H5:$K5,Q$3)&gt;0,COUNTIF(DailyMax!$H5:$K5,Q$3),""),"No Data")</f>
        <v>No Data</v>
      </c>
      <c r="AA4" s="317" t="e">
        <f>$E$1 &amp; " " &amp;#REF! &amp; " " &amp; $N$3 &amp; CHAR(10) &amp; $E$2</f>
        <v>#REF!</v>
      </c>
    </row>
    <row r="5" spans="1:27" ht="12.75" customHeight="1" x14ac:dyDescent="0.2">
      <c r="A5" s="339"/>
      <c r="E5" s="326" t="str">
        <f>DailyMax!C6</f>
        <v>CT</v>
      </c>
      <c r="F5" s="327" t="str">
        <f>DailyMax!D6</f>
        <v>Danbury</v>
      </c>
      <c r="G5" s="323" t="str">
        <f>IF(COUNT(DailyMax!$H6:$IR6) &lt; VALUE(LEFT(G$3,1)),"No Data",LARGE(DailyMax!$H6:$IR6,LEFT(G$3,1)))</f>
        <v>No Data</v>
      </c>
      <c r="H5" s="324" t="str">
        <f>IF(COUNT(DailyMax!$H6:$IR6) &lt; VALUE(LEFT(H$3,1)),"No Data",LARGE(DailyMax!$H6:$IR6,LEFT(H$3,1)))</f>
        <v>No Data</v>
      </c>
      <c r="I5" s="324" t="str">
        <f>IF(COUNT(DailyMax!$H6:$IR6) &lt; VALUE(LEFT(I$3,1)),"No Data",LARGE(DailyMax!$H6:$IR6,LEFT(I$3,1)))</f>
        <v>No Data</v>
      </c>
      <c r="J5" s="324" t="str">
        <f>IF(COUNT(DailyMax!$H6:$IR6) &lt; VALUE(LEFT(J$3,1)),"No Data",LARGE(DailyMax!$H6:$IR6,LEFT(J$3,1)))</f>
        <v>No Data</v>
      </c>
      <c r="K5" s="324" t="str">
        <f>IF(COUNT(DailyMax!$H6:$IR6) &lt; VALUE(LEFT(K$3,1)),"No Data",LARGE(DailyMax!$H6:$IR6,LEFT(K$3,1)))</f>
        <v>No Data</v>
      </c>
      <c r="L5" s="324" t="str">
        <f>IF(COUNT(DailyMax!$H6:$IR6) &lt; VALUE(LEFT(L$3,1)),"No Data",LARGE(DailyMax!$H6:$IR6,LEFT(L$3,1)))</f>
        <v>No Data</v>
      </c>
      <c r="M5" s="325" t="str">
        <f>IF(COUNT(DailyMax!$H6:$IR6) &lt; VALUE(LEFT(M$3,1)),"No Data",LARGE(DailyMax!$H6:$IR6,LEFT(M$3,1)))</f>
        <v>No Data</v>
      </c>
      <c r="N5" s="324" t="str">
        <f>IF(COUNT(DailyMax!$H6:$IR6)&gt;0,IF(COUNTIF(DailyMax!$H6:$IR56,N$3)&gt;0,COUNTIF(DailyMax!$H6:$IR6,N$3),""),"No Data")</f>
        <v>No Data</v>
      </c>
      <c r="O5" s="324" t="str">
        <f>IF(COUNT(DailyMax!$H6:$IR6)&gt;0,IF(COUNTIF(DailyMax!$H6:$IR6,O$3)&gt;0,COUNTIF(DailyMax!$H6:$IR6,O$3),""),"No Data")</f>
        <v>No Data</v>
      </c>
      <c r="P5" s="323" t="str">
        <f>IF(COUNT(DailyMax!$H6:$IR6)&gt;0,IF(COUNTIF(DailyMax!$H6:$IR6,P$3)&gt;0,COUNTIF(DailyMax!$H6:$IR6,P$3),""),"No Data")</f>
        <v>No Data</v>
      </c>
      <c r="Q5" s="328" t="str">
        <f>IF(COUNT(DailyMax!$H6:$K6)&gt;0,IF(COUNTIF(DailyMax!$H6:$K6,Q$3)&gt;0,COUNTIF(DailyMax!$H6:$K6,Q$3),""),"No Data")</f>
        <v>No Data</v>
      </c>
      <c r="AA5" s="317" t="e">
        <f>$E$1 &amp; " " &amp;#REF! &amp; " " &amp; $Q$3 &amp; CHAR(10) &amp; $E$2</f>
        <v>#REF!</v>
      </c>
    </row>
    <row r="6" spans="1:27" ht="12.75" customHeight="1" x14ac:dyDescent="0.2">
      <c r="E6" s="326" t="str">
        <f>DailyMax!C7</f>
        <v>CT</v>
      </c>
      <c r="F6" s="327" t="str">
        <f>DailyMax!D7</f>
        <v>Greenwich</v>
      </c>
      <c r="G6" s="323" t="str">
        <f>IF(COUNT(DailyMax!$H7:$IR7) &lt; VALUE(LEFT(G$3,1)),"No Data",LARGE(DailyMax!$H7:$IR7,LEFT(G$3,1)))</f>
        <v>No Data</v>
      </c>
      <c r="H6" s="324" t="str">
        <f>IF(COUNT(DailyMax!$H7:$IR7) &lt; VALUE(LEFT(H$3,1)),"No Data",LARGE(DailyMax!$H7:$IR7,LEFT(H$3,1)))</f>
        <v>No Data</v>
      </c>
      <c r="I6" s="324" t="str">
        <f>IF(COUNT(DailyMax!$H7:$IR7) &lt; VALUE(LEFT(I$3,1)),"No Data",LARGE(DailyMax!$H7:$IR7,LEFT(I$3,1)))</f>
        <v>No Data</v>
      </c>
      <c r="J6" s="324" t="str">
        <f>IF(COUNT(DailyMax!$H7:$IR7) &lt; VALUE(LEFT(J$3,1)),"No Data",LARGE(DailyMax!$H7:$IR7,LEFT(J$3,1)))</f>
        <v>No Data</v>
      </c>
      <c r="K6" s="324" t="str">
        <f>IF(COUNT(DailyMax!$H7:$IR7) &lt; VALUE(LEFT(K$3,1)),"No Data",LARGE(DailyMax!$H7:$IR7,LEFT(K$3,1)))</f>
        <v>No Data</v>
      </c>
      <c r="L6" s="324" t="str">
        <f>IF(COUNT(DailyMax!$H7:$IR7) &lt; VALUE(LEFT(L$3,1)),"No Data",LARGE(DailyMax!$H7:$IR7,LEFT(L$3,1)))</f>
        <v>No Data</v>
      </c>
      <c r="M6" s="325" t="str">
        <f>IF(COUNT(DailyMax!$H7:$IR7) &lt; VALUE(LEFT(M$3,1)),"No Data",LARGE(DailyMax!$H7:$IR7,LEFT(M$3,1)))</f>
        <v>No Data</v>
      </c>
      <c r="N6" s="324" t="str">
        <f>IF(COUNT(DailyMax!$H7:$IR7)&gt;0,IF(COUNTIF(DailyMax!$H7:$IR57,N$3)&gt;0,COUNTIF(DailyMax!$H7:$IR7,N$3),""),"No Data")</f>
        <v>No Data</v>
      </c>
      <c r="O6" s="324" t="str">
        <f>IF(COUNT(DailyMax!$H7:$IR7)&gt;0,IF(COUNTIF(DailyMax!$H7:$IR7,O$3)&gt;0,COUNTIF(DailyMax!$H7:$IR7,O$3),""),"No Data")</f>
        <v>No Data</v>
      </c>
      <c r="P6" s="323" t="str">
        <f>IF(COUNT(DailyMax!$H7:$IR7)&gt;0,IF(COUNTIF(DailyMax!$H7:$IR7,P$3)&gt;0,COUNTIF(DailyMax!$H7:$IR7,P$3),""),"No Data")</f>
        <v>No Data</v>
      </c>
      <c r="Q6" s="328" t="str">
        <f>IF(COUNT(DailyMax!$H7:$K7)&gt;0,IF(COUNTIF(DailyMax!$H7:$K7,Q$3)&gt;0,COUNTIF(DailyMax!$H7:$K7,Q$3),""),"No Data")</f>
        <v>No Data</v>
      </c>
    </row>
    <row r="7" spans="1:27" ht="12.75" customHeight="1" x14ac:dyDescent="0.2">
      <c r="E7" s="326" t="str">
        <f>DailyMax!C8</f>
        <v>CT</v>
      </c>
      <c r="F7" s="327" t="str">
        <f>DailyMax!D8</f>
        <v>Madison-Beach Rd</v>
      </c>
      <c r="G7" s="323" t="str">
        <f>IF(COUNT(DailyMax!$H8:$IR8) &lt; VALUE(LEFT(G$3,1)),"No Data",LARGE(DailyMax!$H8:$IR8,LEFT(G$3,1)))</f>
        <v>No Data</v>
      </c>
      <c r="H7" s="324" t="str">
        <f>IF(COUNT(DailyMax!$H8:$IR8) &lt; VALUE(LEFT(H$3,1)),"No Data",LARGE(DailyMax!$H8:$IR8,LEFT(H$3,1)))</f>
        <v>No Data</v>
      </c>
      <c r="I7" s="324" t="str">
        <f>IF(COUNT(DailyMax!$H8:$IR8) &lt; VALUE(LEFT(I$3,1)),"No Data",LARGE(DailyMax!$H8:$IR8,LEFT(I$3,1)))</f>
        <v>No Data</v>
      </c>
      <c r="J7" s="324" t="str">
        <f>IF(COUNT(DailyMax!$H8:$IR8) &lt; VALUE(LEFT(J$3,1)),"No Data",LARGE(DailyMax!$H8:$IR8,LEFT(J$3,1)))</f>
        <v>No Data</v>
      </c>
      <c r="K7" s="324" t="str">
        <f>IF(COUNT(DailyMax!$H8:$IR8) &lt; VALUE(LEFT(K$3,1)),"No Data",LARGE(DailyMax!$H8:$IR8,LEFT(K$3,1)))</f>
        <v>No Data</v>
      </c>
      <c r="L7" s="324" t="str">
        <f>IF(COUNT(DailyMax!$H8:$IR8) &lt; VALUE(LEFT(L$3,1)),"No Data",LARGE(DailyMax!$H8:$IR8,LEFT(L$3,1)))</f>
        <v>No Data</v>
      </c>
      <c r="M7" s="325" t="str">
        <f>IF(COUNT(DailyMax!$H8:$IR8) &lt; VALUE(LEFT(M$3,1)),"No Data",LARGE(DailyMax!$H8:$IR8,LEFT(M$3,1)))</f>
        <v>No Data</v>
      </c>
      <c r="N7" s="324" t="str">
        <f>IF(COUNT(DailyMax!$H8:$IR8)&gt;0,IF(COUNTIF(DailyMax!$H8:$IR58,N$3)&gt;0,COUNTIF(DailyMax!$H8:$IR8,N$3),""),"No Data")</f>
        <v>No Data</v>
      </c>
      <c r="O7" s="324" t="str">
        <f>IF(COUNT(DailyMax!$H8:$IR8)&gt;0,IF(COUNTIF(DailyMax!$H8:$IR8,O$3)&gt;0,COUNTIF(DailyMax!$H8:$IR8,O$3),""),"No Data")</f>
        <v>No Data</v>
      </c>
      <c r="P7" s="323" t="str">
        <f>IF(COUNT(DailyMax!$H8:$IR8)&gt;0,IF(COUNTIF(DailyMax!$H8:$IR8,P$3)&gt;0,COUNTIF(DailyMax!$H8:$IR8,P$3),""),"No Data")</f>
        <v>No Data</v>
      </c>
      <c r="Q7" s="328" t="str">
        <f>IF(COUNT(DailyMax!$H8:$K8)&gt;0,IF(COUNTIF(DailyMax!$H8:$K8,Q$3)&gt;0,COUNTIF(DailyMax!$H8:$K8,Q$3),""),"No Data")</f>
        <v>No Data</v>
      </c>
    </row>
    <row r="8" spans="1:27" ht="12.75" customHeight="1" x14ac:dyDescent="0.2">
      <c r="E8" s="326" t="str">
        <f>DailyMax!C9</f>
        <v>CT</v>
      </c>
      <c r="F8" s="327" t="str">
        <f>DailyMax!D9</f>
        <v>Middletown-CVH</v>
      </c>
      <c r="G8" s="323" t="str">
        <f>IF(COUNT(DailyMax!$H9:$IR9) &lt; VALUE(LEFT(G$3,1)),"No Data",LARGE(DailyMax!$H9:$IR9,LEFT(G$3,1)))</f>
        <v>No Data</v>
      </c>
      <c r="H8" s="324" t="str">
        <f>IF(COUNT(DailyMax!$H9:$IR9) &lt; VALUE(LEFT(H$3,1)),"No Data",LARGE(DailyMax!$H9:$IR9,LEFT(H$3,1)))</f>
        <v>No Data</v>
      </c>
      <c r="I8" s="324" t="str">
        <f>IF(COUNT(DailyMax!$H9:$IR9) &lt; VALUE(LEFT(I$3,1)),"No Data",LARGE(DailyMax!$H9:$IR9,LEFT(I$3,1)))</f>
        <v>No Data</v>
      </c>
      <c r="J8" s="324" t="str">
        <f>IF(COUNT(DailyMax!$H9:$IR9) &lt; VALUE(LEFT(J$3,1)),"No Data",LARGE(DailyMax!$H9:$IR9,LEFT(J$3,1)))</f>
        <v>No Data</v>
      </c>
      <c r="K8" s="324" t="str">
        <f>IF(COUNT(DailyMax!$H9:$IR9) &lt; VALUE(LEFT(K$3,1)),"No Data",LARGE(DailyMax!$H9:$IR9,LEFT(K$3,1)))</f>
        <v>No Data</v>
      </c>
      <c r="L8" s="324" t="str">
        <f>IF(COUNT(DailyMax!$H9:$IR9) &lt; VALUE(LEFT(L$3,1)),"No Data",LARGE(DailyMax!$H9:$IR9,LEFT(L$3,1)))</f>
        <v>No Data</v>
      </c>
      <c r="M8" s="325" t="str">
        <f>IF(COUNT(DailyMax!$H9:$IR9) &lt; VALUE(LEFT(M$3,1)),"No Data",LARGE(DailyMax!$H9:$IR9,LEFT(M$3,1)))</f>
        <v>No Data</v>
      </c>
      <c r="N8" s="324" t="str">
        <f>IF(COUNT(DailyMax!$H9:$IR9)&gt;0,IF(COUNTIF(DailyMax!$H9:$IR59,N$3)&gt;0,COUNTIF(DailyMax!$H9:$IR9,N$3),""),"No Data")</f>
        <v>No Data</v>
      </c>
      <c r="O8" s="324" t="str">
        <f>IF(COUNT(DailyMax!$H9:$IR9)&gt;0,IF(COUNTIF(DailyMax!$H9:$IR9,O$3)&gt;0,COUNTIF(DailyMax!$H9:$IR9,O$3),""),"No Data")</f>
        <v>No Data</v>
      </c>
      <c r="P8" s="323" t="str">
        <f>IF(COUNT(DailyMax!$H9:$IR9)&gt;0,IF(COUNTIF(DailyMax!$H9:$IR9,P$3)&gt;0,COUNTIF(DailyMax!$H9:$IR9,P$3),""),"No Data")</f>
        <v>No Data</v>
      </c>
      <c r="Q8" s="328" t="str">
        <f>IF(COUNT(DailyMax!$H9:$K9)&gt;0,IF(COUNTIF(DailyMax!$H9:$K9,Q$3)&gt;0,COUNTIF(DailyMax!$H9:$K9,Q$3),""),"No Data")</f>
        <v>No Data</v>
      </c>
    </row>
    <row r="9" spans="1:27" ht="12.75" customHeight="1" x14ac:dyDescent="0.2">
      <c r="A9" s="340" t="s">
        <v>38</v>
      </c>
      <c r="E9" s="326" t="str">
        <f>DailyMax!C10</f>
        <v>CT</v>
      </c>
      <c r="F9" s="327" t="str">
        <f>DailyMax!D10</f>
        <v>Stratford</v>
      </c>
      <c r="G9" s="323" t="str">
        <f>IF(COUNT(DailyMax!$H10:$IR10) &lt; VALUE(LEFT(G$3,1)),"No Data",LARGE(DailyMax!$H10:$IR10,LEFT(G$3,1)))</f>
        <v>No Data</v>
      </c>
      <c r="H9" s="324" t="str">
        <f>IF(COUNT(DailyMax!$H10:$IR10) &lt; VALUE(LEFT(H$3,1)),"No Data",LARGE(DailyMax!$H10:$IR10,LEFT(H$3,1)))</f>
        <v>No Data</v>
      </c>
      <c r="I9" s="324" t="str">
        <f>IF(COUNT(DailyMax!$H10:$IR10) &lt; VALUE(LEFT(I$3,1)),"No Data",LARGE(DailyMax!$H10:$IR10,LEFT(I$3,1)))</f>
        <v>No Data</v>
      </c>
      <c r="J9" s="324" t="str">
        <f>IF(COUNT(DailyMax!$H10:$IR10) &lt; VALUE(LEFT(J$3,1)),"No Data",LARGE(DailyMax!$H10:$IR10,LEFT(J$3,1)))</f>
        <v>No Data</v>
      </c>
      <c r="K9" s="324" t="str">
        <f>IF(COUNT(DailyMax!$H10:$IR10) &lt; VALUE(LEFT(K$3,1)),"No Data",LARGE(DailyMax!$H10:$IR10,LEFT(K$3,1)))</f>
        <v>No Data</v>
      </c>
      <c r="L9" s="324" t="str">
        <f>IF(COUNT(DailyMax!$H10:$IR10) &lt; VALUE(LEFT(L$3,1)),"No Data",LARGE(DailyMax!$H10:$IR10,LEFT(L$3,1)))</f>
        <v>No Data</v>
      </c>
      <c r="M9" s="325" t="str">
        <f>IF(COUNT(DailyMax!$H10:$IR10) &lt; VALUE(LEFT(M$3,1)),"No Data",LARGE(DailyMax!$H10:$IR10,LEFT(M$3,1)))</f>
        <v>No Data</v>
      </c>
      <c r="N9" s="324" t="str">
        <f>IF(COUNT(DailyMax!$H10:$IR10)&gt;0,IF(COUNTIF(DailyMax!$H10:$IR60,N$3)&gt;0,COUNTIF(DailyMax!$H10:$IR10,N$3),""),"No Data")</f>
        <v>No Data</v>
      </c>
      <c r="O9" s="324" t="str">
        <f>IF(COUNT(DailyMax!$H10:$IR10)&gt;0,IF(COUNTIF(DailyMax!$H10:$IR10,O$3)&gt;0,COUNTIF(DailyMax!$H10:$IR10,O$3),""),"No Data")</f>
        <v>No Data</v>
      </c>
      <c r="P9" s="323" t="str">
        <f>IF(COUNT(DailyMax!$H10:$IR10)&gt;0,IF(COUNTIF(DailyMax!$H10:$IR10,P$3)&gt;0,COUNTIF(DailyMax!$H10:$IR10,P$3),""),"No Data")</f>
        <v>No Data</v>
      </c>
      <c r="Q9" s="328" t="str">
        <f>IF(COUNT(DailyMax!$H10:$K10)&gt;0,IF(COUNTIF(DailyMax!$H10:$K10,Q$3)&gt;0,COUNTIF(DailyMax!$H10:$K10,Q$3),""),"No Data")</f>
        <v>No Data</v>
      </c>
    </row>
    <row r="10" spans="1:27" ht="12.75" customHeight="1" x14ac:dyDescent="0.2">
      <c r="A10" s="340" t="s">
        <v>39</v>
      </c>
      <c r="E10" s="326" t="str">
        <f>DailyMax!C11</f>
        <v>CT</v>
      </c>
      <c r="F10" s="327" t="str">
        <f>DailyMax!D11</f>
        <v>Westport</v>
      </c>
      <c r="G10" s="323" t="str">
        <f>IF(COUNT(DailyMax!$H11:$IR11) &lt; VALUE(LEFT(G$3,1)),"No Data",LARGE(DailyMax!$H11:$IR11,LEFT(G$3,1)))</f>
        <v>No Data</v>
      </c>
      <c r="H10" s="324" t="str">
        <f>IF(COUNT(DailyMax!$H11:$IR11) &lt; VALUE(LEFT(H$3,1)),"No Data",LARGE(DailyMax!$H11:$IR11,LEFT(H$3,1)))</f>
        <v>No Data</v>
      </c>
      <c r="I10" s="324" t="str">
        <f>IF(COUNT(DailyMax!$H11:$IR11) &lt; VALUE(LEFT(I$3,1)),"No Data",LARGE(DailyMax!$H11:$IR11,LEFT(I$3,1)))</f>
        <v>No Data</v>
      </c>
      <c r="J10" s="324" t="str">
        <f>IF(COUNT(DailyMax!$H11:$IR11) &lt; VALUE(LEFT(J$3,1)),"No Data",LARGE(DailyMax!$H11:$IR11,LEFT(J$3,1)))</f>
        <v>No Data</v>
      </c>
      <c r="K10" s="324" t="str">
        <f>IF(COUNT(DailyMax!$H11:$IR11) &lt; VALUE(LEFT(K$3,1)),"No Data",LARGE(DailyMax!$H11:$IR11,LEFT(K$3,1)))</f>
        <v>No Data</v>
      </c>
      <c r="L10" s="324" t="str">
        <f>IF(COUNT(DailyMax!$H11:$IR11) &lt; VALUE(LEFT(L$3,1)),"No Data",LARGE(DailyMax!$H11:$IR11,LEFT(L$3,1)))</f>
        <v>No Data</v>
      </c>
      <c r="M10" s="325" t="str">
        <f>IF(COUNT(DailyMax!$H11:$IR11) &lt; VALUE(LEFT(M$3,1)),"No Data",LARGE(DailyMax!$H11:$IR11,LEFT(M$3,1)))</f>
        <v>No Data</v>
      </c>
      <c r="N10" s="324" t="str">
        <f>IF(COUNT(DailyMax!$H11:$IR11)&gt;0,IF(COUNTIF(DailyMax!$H11:$IR61,N$3)&gt;0,COUNTIF(DailyMax!$H11:$IR11,N$3),""),"No Data")</f>
        <v>No Data</v>
      </c>
      <c r="O10" s="324" t="str">
        <f>IF(COUNT(DailyMax!$H11:$IR11)&gt;0,IF(COUNTIF(DailyMax!$H11:$IR11,O$3)&gt;0,COUNTIF(DailyMax!$H11:$IR11,O$3),""),"No Data")</f>
        <v>No Data</v>
      </c>
      <c r="P10" s="323" t="str">
        <f>IF(COUNT(DailyMax!$H11:$IR11)&gt;0,IF(COUNTIF(DailyMax!$H11:$IR11,P$3)&gt;0,COUNTIF(DailyMax!$H11:$IR11,P$3),""),"No Data")</f>
        <v>No Data</v>
      </c>
      <c r="Q10" s="328" t="str">
        <f>IF(COUNT(DailyMax!$H11:$K11)&gt;0,IF(COUNTIF(DailyMax!$H11:$K11,Q$3)&gt;0,COUNTIF(DailyMax!$H11:$K11,Q$3),""),"No Data")</f>
        <v>No Data</v>
      </c>
    </row>
    <row r="11" spans="1:27" ht="12.75" customHeight="1" x14ac:dyDescent="0.2">
      <c r="E11" s="326" t="str">
        <f>DailyMax!C12</f>
        <v>NJ</v>
      </c>
      <c r="F11" s="327" t="str">
        <f>DailyMax!D12</f>
        <v>Bayonne</v>
      </c>
      <c r="G11" s="323" t="str">
        <f>IF(COUNT(DailyMax!$H12:$IR12) &lt; VALUE(LEFT(G$3,1)),"No Data",LARGE(DailyMax!$H12:$IR12,LEFT(G$3,1)))</f>
        <v>No Data</v>
      </c>
      <c r="H11" s="324" t="str">
        <f>IF(COUNT(DailyMax!$H12:$IR12) &lt; VALUE(LEFT(H$3,1)),"No Data",LARGE(DailyMax!$H12:$IR12,LEFT(H$3,1)))</f>
        <v>No Data</v>
      </c>
      <c r="I11" s="324" t="str">
        <f>IF(COUNT(DailyMax!$H12:$IR12) &lt; VALUE(LEFT(I$3,1)),"No Data",LARGE(DailyMax!$H12:$IR12,LEFT(I$3,1)))</f>
        <v>No Data</v>
      </c>
      <c r="J11" s="324" t="str">
        <f>IF(COUNT(DailyMax!$H12:$IR12) &lt; VALUE(LEFT(J$3,1)),"No Data",LARGE(DailyMax!$H12:$IR12,LEFT(J$3,1)))</f>
        <v>No Data</v>
      </c>
      <c r="K11" s="324" t="str">
        <f>IF(COUNT(DailyMax!$H12:$IR12) &lt; VALUE(LEFT(K$3,1)),"No Data",LARGE(DailyMax!$H12:$IR12,LEFT(K$3,1)))</f>
        <v>No Data</v>
      </c>
      <c r="L11" s="324" t="str">
        <f>IF(COUNT(DailyMax!$H12:$IR12) &lt; VALUE(LEFT(L$3,1)),"No Data",LARGE(DailyMax!$H12:$IR12,LEFT(L$3,1)))</f>
        <v>No Data</v>
      </c>
      <c r="M11" s="325" t="str">
        <f>IF(COUNT(DailyMax!$H12:$IR12) &lt; VALUE(LEFT(M$3,1)),"No Data",LARGE(DailyMax!$H12:$IR12,LEFT(M$3,1)))</f>
        <v>No Data</v>
      </c>
      <c r="N11" s="324" t="str">
        <f>IF(COUNT(DailyMax!$H12:$IR12)&gt;0,IF(COUNTIF(DailyMax!$H12:$IR62,N$3)&gt;0,COUNTIF(DailyMax!$H12:$IR12,N$3),""),"No Data")</f>
        <v>No Data</v>
      </c>
      <c r="O11" s="324" t="str">
        <f>IF(COUNT(DailyMax!$H12:$IR12)&gt;0,IF(COUNTIF(DailyMax!$H12:$IR12,O$3)&gt;0,COUNTIF(DailyMax!$H12:$IR12,O$3),""),"No Data")</f>
        <v>No Data</v>
      </c>
      <c r="P11" s="323" t="str">
        <f>IF(COUNT(DailyMax!$H12:$IR12)&gt;0,IF(COUNTIF(DailyMax!$H12:$IR12,P$3)&gt;0,COUNTIF(DailyMax!$H12:$IR12,P$3),""),"No Data")</f>
        <v>No Data</v>
      </c>
      <c r="Q11" s="328" t="str">
        <f>IF(COUNT(DailyMax!$H12:$K12)&gt;0,IF(COUNTIF(DailyMax!$H12:$K12,Q$3)&gt;0,COUNTIF(DailyMax!$H12:$K12,Q$3),""),"No Data")</f>
        <v>No Data</v>
      </c>
    </row>
    <row r="12" spans="1:27" ht="12.75" customHeight="1" x14ac:dyDescent="0.2">
      <c r="E12" s="326" t="str">
        <f>DailyMax!C13</f>
        <v>NJ</v>
      </c>
      <c r="F12" s="327" t="str">
        <f>DailyMax!D13</f>
        <v>Chester</v>
      </c>
      <c r="G12" s="323" t="str">
        <f>IF(COUNT(DailyMax!$H13:$IR13) &lt; VALUE(LEFT(G$3,1)),"No Data",LARGE(DailyMax!$H13:$IR13,LEFT(G$3,1)))</f>
        <v>No Data</v>
      </c>
      <c r="H12" s="324" t="str">
        <f>IF(COUNT(DailyMax!$H13:$IR13) &lt; VALUE(LEFT(H$3,1)),"No Data",LARGE(DailyMax!$H13:$IR13,LEFT(H$3,1)))</f>
        <v>No Data</v>
      </c>
      <c r="I12" s="324" t="str">
        <f>IF(COUNT(DailyMax!$H13:$IR13) &lt; VALUE(LEFT(I$3,1)),"No Data",LARGE(DailyMax!$H13:$IR13,LEFT(I$3,1)))</f>
        <v>No Data</v>
      </c>
      <c r="J12" s="324" t="str">
        <f>IF(COUNT(DailyMax!$H13:$IR13) &lt; VALUE(LEFT(J$3,1)),"No Data",LARGE(DailyMax!$H13:$IR13,LEFT(J$3,1)))</f>
        <v>No Data</v>
      </c>
      <c r="K12" s="324" t="str">
        <f>IF(COUNT(DailyMax!$H13:$IR13) &lt; VALUE(LEFT(K$3,1)),"No Data",LARGE(DailyMax!$H13:$IR13,LEFT(K$3,1)))</f>
        <v>No Data</v>
      </c>
      <c r="L12" s="324" t="str">
        <f>IF(COUNT(DailyMax!$H13:$IR13) &lt; VALUE(LEFT(L$3,1)),"No Data",LARGE(DailyMax!$H13:$IR13,LEFT(L$3,1)))</f>
        <v>No Data</v>
      </c>
      <c r="M12" s="325" t="str">
        <f>IF(COUNT(DailyMax!$H13:$IR13) &lt; VALUE(LEFT(M$3,1)),"No Data",LARGE(DailyMax!$H13:$IR13,LEFT(M$3,1)))</f>
        <v>No Data</v>
      </c>
      <c r="N12" s="324" t="str">
        <f>IF(COUNT(DailyMax!$H13:$IR13)&gt;0,IF(COUNTIF(DailyMax!$H13:$IR63,N$3)&gt;0,COUNTIF(DailyMax!$H13:$IR13,N$3),""),"No Data")</f>
        <v>No Data</v>
      </c>
      <c r="O12" s="324" t="str">
        <f>IF(COUNT(DailyMax!$H13:$IR13)&gt;0,IF(COUNTIF(DailyMax!$H13:$IR13,O$3)&gt;0,COUNTIF(DailyMax!$H13:$IR13,O$3),""),"No Data")</f>
        <v>No Data</v>
      </c>
      <c r="P12" s="323" t="str">
        <f>IF(COUNT(DailyMax!$H13:$IR13)&gt;0,IF(COUNTIF(DailyMax!$H13:$IR13,P$3)&gt;0,COUNTIF(DailyMax!$H13:$IR13,P$3),""),"No Data")</f>
        <v>No Data</v>
      </c>
      <c r="Q12" s="328" t="str">
        <f>IF(COUNT(DailyMax!$H13:$K13)&gt;0,IF(COUNTIF(DailyMax!$H13:$K13,Q$3)&gt;0,COUNTIF(DailyMax!$H13:$K13,Q$3),""),"No Data")</f>
        <v>No Data</v>
      </c>
    </row>
    <row r="13" spans="1:27" ht="12.75" customHeight="1" x14ac:dyDescent="0.2">
      <c r="E13" s="326" t="str">
        <f>DailyMax!C14</f>
        <v>NJ</v>
      </c>
      <c r="F13" s="327" t="str">
        <f>DailyMax!D14</f>
        <v>Columbia</v>
      </c>
      <c r="G13" s="323" t="str">
        <f>IF(COUNT(DailyMax!$H14:$IR14) &lt; VALUE(LEFT(G$3,1)),"No Data",LARGE(DailyMax!$H14:$IR14,LEFT(G$3,1)))</f>
        <v>No Data</v>
      </c>
      <c r="H13" s="324" t="str">
        <f>IF(COUNT(DailyMax!$H14:$IR14) &lt; VALUE(LEFT(H$3,1)),"No Data",LARGE(DailyMax!$H14:$IR14,LEFT(H$3,1)))</f>
        <v>No Data</v>
      </c>
      <c r="I13" s="324" t="str">
        <f>IF(COUNT(DailyMax!$H14:$IR14) &lt; VALUE(LEFT(I$3,1)),"No Data",LARGE(DailyMax!$H14:$IR14,LEFT(I$3,1)))</f>
        <v>No Data</v>
      </c>
      <c r="J13" s="324" t="str">
        <f>IF(COUNT(DailyMax!$H14:$IR14) &lt; VALUE(LEFT(J$3,1)),"No Data",LARGE(DailyMax!$H14:$IR14,LEFT(J$3,1)))</f>
        <v>No Data</v>
      </c>
      <c r="K13" s="324" t="str">
        <f>IF(COUNT(DailyMax!$H14:$IR14) &lt; VALUE(LEFT(K$3,1)),"No Data",LARGE(DailyMax!$H14:$IR14,LEFT(K$3,1)))</f>
        <v>No Data</v>
      </c>
      <c r="L13" s="324" t="str">
        <f>IF(COUNT(DailyMax!$H14:$IR14) &lt; VALUE(LEFT(L$3,1)),"No Data",LARGE(DailyMax!$H14:$IR14,LEFT(L$3,1)))</f>
        <v>No Data</v>
      </c>
      <c r="M13" s="325" t="str">
        <f>IF(COUNT(DailyMax!$H14:$IR14) &lt; VALUE(LEFT(M$3,1)),"No Data",LARGE(DailyMax!$H14:$IR14,LEFT(M$3,1)))</f>
        <v>No Data</v>
      </c>
      <c r="N13" s="324" t="str">
        <f>IF(COUNT(DailyMax!$H14:$IR14)&gt;0,IF(COUNTIF(DailyMax!$H14:$IR64,N$3)&gt;0,COUNTIF(DailyMax!$H14:$IR14,N$3),""),"No Data")</f>
        <v>No Data</v>
      </c>
      <c r="O13" s="324" t="str">
        <f>IF(COUNT(DailyMax!$H14:$IR14)&gt;0,IF(COUNTIF(DailyMax!$H14:$IR14,O$3)&gt;0,COUNTIF(DailyMax!$H14:$IR14,O$3),""),"No Data")</f>
        <v>No Data</v>
      </c>
      <c r="P13" s="323" t="str">
        <f>IF(COUNT(DailyMax!$H14:$IR14)&gt;0,IF(COUNTIF(DailyMax!$H14:$IR14,P$3)&gt;0,COUNTIF(DailyMax!$H14:$IR14,P$3),""),"No Data")</f>
        <v>No Data</v>
      </c>
      <c r="Q13" s="328" t="str">
        <f>IF(COUNT(DailyMax!$H14:$K14)&gt;0,IF(COUNTIF(DailyMax!$H14:$K14,Q$3)&gt;0,COUNTIF(DailyMax!$H14:$K14,Q$3),""),"No Data")</f>
        <v>No Data</v>
      </c>
    </row>
    <row r="14" spans="1:27" ht="12.75" customHeight="1" x14ac:dyDescent="0.2">
      <c r="E14" s="326" t="str">
        <f>DailyMax!C15</f>
        <v>NJ</v>
      </c>
      <c r="F14" s="327" t="str">
        <f>DailyMax!D15</f>
        <v>Flemington</v>
      </c>
      <c r="G14" s="323" t="str">
        <f>IF(COUNT(DailyMax!$H15:$IR15) &lt; VALUE(LEFT(G$3,1)),"No Data",LARGE(DailyMax!$H15:$IR15,LEFT(G$3,1)))</f>
        <v>No Data</v>
      </c>
      <c r="H14" s="324" t="str">
        <f>IF(COUNT(DailyMax!$H15:$IR15) &lt; VALUE(LEFT(H$3,1)),"No Data",LARGE(DailyMax!$H15:$IR15,LEFT(H$3,1)))</f>
        <v>No Data</v>
      </c>
      <c r="I14" s="324" t="str">
        <f>IF(COUNT(DailyMax!$H15:$IR15) &lt; VALUE(LEFT(I$3,1)),"No Data",LARGE(DailyMax!$H15:$IR15,LEFT(I$3,1)))</f>
        <v>No Data</v>
      </c>
      <c r="J14" s="324" t="str">
        <f>IF(COUNT(DailyMax!$H15:$IR15) &lt; VALUE(LEFT(J$3,1)),"No Data",LARGE(DailyMax!$H15:$IR15,LEFT(J$3,1)))</f>
        <v>No Data</v>
      </c>
      <c r="K14" s="324" t="str">
        <f>IF(COUNT(DailyMax!$H15:$IR15) &lt; VALUE(LEFT(K$3,1)),"No Data",LARGE(DailyMax!$H15:$IR15,LEFT(K$3,1)))</f>
        <v>No Data</v>
      </c>
      <c r="L14" s="324" t="str">
        <f>IF(COUNT(DailyMax!$H15:$IR15) &lt; VALUE(LEFT(L$3,1)),"No Data",LARGE(DailyMax!$H15:$IR15,LEFT(L$3,1)))</f>
        <v>No Data</v>
      </c>
      <c r="M14" s="325" t="str">
        <f>IF(COUNT(DailyMax!$H15:$IR15) &lt; VALUE(LEFT(M$3,1)),"No Data",LARGE(DailyMax!$H15:$IR15,LEFT(M$3,1)))</f>
        <v>No Data</v>
      </c>
      <c r="N14" s="324" t="str">
        <f>IF(COUNT(DailyMax!$H15:$IR15)&gt;0,IF(COUNTIF(DailyMax!$H15:$IR65,N$3)&gt;0,COUNTIF(DailyMax!$H15:$IR15,N$3),""),"No Data")</f>
        <v>No Data</v>
      </c>
      <c r="O14" s="324" t="str">
        <f>IF(COUNT(DailyMax!$H15:$IR15)&gt;0,IF(COUNTIF(DailyMax!$H15:$IR15,O$3)&gt;0,COUNTIF(DailyMax!$H15:$IR15,O$3),""),"No Data")</f>
        <v>No Data</v>
      </c>
      <c r="P14" s="323" t="str">
        <f>IF(COUNT(DailyMax!$H15:$IR15)&gt;0,IF(COUNTIF(DailyMax!$H15:$IR15,P$3)&gt;0,COUNTIF(DailyMax!$H15:$IR15,P$3),""),"No Data")</f>
        <v>No Data</v>
      </c>
      <c r="Q14" s="328" t="str">
        <f>IF(COUNT(DailyMax!$H15:$K15)&gt;0,IF(COUNTIF(DailyMax!$H15:$K15,Q$3)&gt;0,COUNTIF(DailyMax!$H15:$K15,Q$3),""),"No Data")</f>
        <v>No Data</v>
      </c>
    </row>
    <row r="15" spans="1:27" ht="12.75" customHeight="1" x14ac:dyDescent="0.2">
      <c r="E15" s="326" t="str">
        <f>DailyMax!C16</f>
        <v>NJ</v>
      </c>
      <c r="F15" s="327" t="str">
        <f>DailyMax!D16</f>
        <v>Leonia</v>
      </c>
      <c r="G15" s="323" t="str">
        <f>IF(COUNT(DailyMax!$H16:$IR16) &lt; VALUE(LEFT(G$3,1)),"No Data",LARGE(DailyMax!$H16:$IR16,LEFT(G$3,1)))</f>
        <v>No Data</v>
      </c>
      <c r="H15" s="324" t="str">
        <f>IF(COUNT(DailyMax!$H16:$IR16) &lt; VALUE(LEFT(H$3,1)),"No Data",LARGE(DailyMax!$H16:$IR16,LEFT(H$3,1)))</f>
        <v>No Data</v>
      </c>
      <c r="I15" s="324" t="str">
        <f>IF(COUNT(DailyMax!$H16:$IR16) &lt; VALUE(LEFT(I$3,1)),"No Data",LARGE(DailyMax!$H16:$IR16,LEFT(I$3,1)))</f>
        <v>No Data</v>
      </c>
      <c r="J15" s="324" t="str">
        <f>IF(COUNT(DailyMax!$H16:$IR16) &lt; VALUE(LEFT(J$3,1)),"No Data",LARGE(DailyMax!$H16:$IR16,LEFT(J$3,1)))</f>
        <v>No Data</v>
      </c>
      <c r="K15" s="324" t="str">
        <f>IF(COUNT(DailyMax!$H16:$IR16) &lt; VALUE(LEFT(K$3,1)),"No Data",LARGE(DailyMax!$H16:$IR16,LEFT(K$3,1)))</f>
        <v>No Data</v>
      </c>
      <c r="L15" s="324" t="str">
        <f>IF(COUNT(DailyMax!$H16:$IR16) &lt; VALUE(LEFT(L$3,1)),"No Data",LARGE(DailyMax!$H16:$IR16,LEFT(L$3,1)))</f>
        <v>No Data</v>
      </c>
      <c r="M15" s="325" t="str">
        <f>IF(COUNT(DailyMax!$H16:$IR16) &lt; VALUE(LEFT(M$3,1)),"No Data",LARGE(DailyMax!$H16:$IR16,LEFT(M$3,1)))</f>
        <v>No Data</v>
      </c>
      <c r="N15" s="324" t="str">
        <f>IF(COUNT(DailyMax!$H16:$IR16)&gt;0,IF(COUNTIF(DailyMax!$H16:$IR66,N$3)&gt;0,COUNTIF(DailyMax!$H16:$IR16,N$3),""),"No Data")</f>
        <v>No Data</v>
      </c>
      <c r="O15" s="324" t="str">
        <f>IF(COUNT(DailyMax!$H16:$IR16)&gt;0,IF(COUNTIF(DailyMax!$H16:$IR16,O$3)&gt;0,COUNTIF(DailyMax!$H16:$IR16,O$3),""),"No Data")</f>
        <v>No Data</v>
      </c>
      <c r="P15" s="323" t="str">
        <f>IF(COUNT(DailyMax!$H16:$IR16)&gt;0,IF(COUNTIF(DailyMax!$H16:$IR16,P$3)&gt;0,COUNTIF(DailyMax!$H16:$IR16,P$3),""),"No Data")</f>
        <v>No Data</v>
      </c>
      <c r="Q15" s="328" t="str">
        <f>IF(COUNT(DailyMax!$H16:$K16)&gt;0,IF(COUNTIF(DailyMax!$H16:$K16,Q$3)&gt;0,COUNTIF(DailyMax!$H16:$K16,Q$3),""),"No Data")</f>
        <v>No Data</v>
      </c>
    </row>
    <row r="16" spans="1:27" ht="12.75" customHeight="1" x14ac:dyDescent="0.2">
      <c r="E16" s="326" t="str">
        <f>DailyMax!C17</f>
        <v>NJ</v>
      </c>
      <c r="F16" s="327" t="str">
        <f>DailyMax!D17</f>
        <v>Monmouth University</v>
      </c>
      <c r="G16" s="323" t="str">
        <f>IF(COUNT(DailyMax!$H17:$IR17) &lt; VALUE(LEFT(G$3,1)),"No Data",LARGE(DailyMax!$H17:$IR17,LEFT(G$3,1)))</f>
        <v>No Data</v>
      </c>
      <c r="H16" s="324" t="str">
        <f>IF(COUNT(DailyMax!$H17:$IR17) &lt; VALUE(LEFT(H$3,1)),"No Data",LARGE(DailyMax!$H17:$IR17,LEFT(H$3,1)))</f>
        <v>No Data</v>
      </c>
      <c r="I16" s="324" t="str">
        <f>IF(COUNT(DailyMax!$H17:$IR17) &lt; VALUE(LEFT(I$3,1)),"No Data",LARGE(DailyMax!$H17:$IR17,LEFT(I$3,1)))</f>
        <v>No Data</v>
      </c>
      <c r="J16" s="324" t="str">
        <f>IF(COUNT(DailyMax!$H17:$IR17) &lt; VALUE(LEFT(J$3,1)),"No Data",LARGE(DailyMax!$H17:$IR17,LEFT(J$3,1)))</f>
        <v>No Data</v>
      </c>
      <c r="K16" s="324" t="str">
        <f>IF(COUNT(DailyMax!$H17:$IR17) &lt; VALUE(LEFT(K$3,1)),"No Data",LARGE(DailyMax!$H17:$IR17,LEFT(K$3,1)))</f>
        <v>No Data</v>
      </c>
      <c r="L16" s="324" t="str">
        <f>IF(COUNT(DailyMax!$H17:$IR17) &lt; VALUE(LEFT(L$3,1)),"No Data",LARGE(DailyMax!$H17:$IR17,LEFT(L$3,1)))</f>
        <v>No Data</v>
      </c>
      <c r="M16" s="325" t="str">
        <f>IF(COUNT(DailyMax!$H17:$IR17) &lt; VALUE(LEFT(M$3,1)),"No Data",LARGE(DailyMax!$H17:$IR17,LEFT(M$3,1)))</f>
        <v>No Data</v>
      </c>
      <c r="N16" s="324" t="str">
        <f>IF(COUNT(DailyMax!$H17:$IR17)&gt;0,IF(COUNTIF(DailyMax!$H17:$IR67,N$3)&gt;0,COUNTIF(DailyMax!$H17:$IR17,N$3),""),"No Data")</f>
        <v>No Data</v>
      </c>
      <c r="O16" s="324" t="str">
        <f>IF(COUNT(DailyMax!$H17:$IR17)&gt;0,IF(COUNTIF(DailyMax!$H17:$IR17,O$3)&gt;0,COUNTIF(DailyMax!$H17:$IR17,O$3),""),"No Data")</f>
        <v>No Data</v>
      </c>
      <c r="P16" s="323" t="str">
        <f>IF(COUNT(DailyMax!$H17:$IR17)&gt;0,IF(COUNTIF(DailyMax!$H17:$IR17,P$3)&gt;0,COUNTIF(DailyMax!$H17:$IR17,P$3),""),"No Data")</f>
        <v>No Data</v>
      </c>
      <c r="Q16" s="328" t="str">
        <f>IF(COUNT(DailyMax!$H17:$K17)&gt;0,IF(COUNTIF(DailyMax!$H17:$K17,Q$3)&gt;0,COUNTIF(DailyMax!$H17:$K17,Q$3),""),"No Data")</f>
        <v>No Data</v>
      </c>
    </row>
    <row r="17" spans="5:17" ht="12.75" customHeight="1" x14ac:dyDescent="0.2">
      <c r="E17" s="326" t="str">
        <f>DailyMax!C18</f>
        <v>NJ</v>
      </c>
      <c r="F17" s="327" t="str">
        <f>DailyMax!D18</f>
        <v>Newark Firehouse</v>
      </c>
      <c r="G17" s="323" t="str">
        <f>IF(COUNT(DailyMax!$H18:$IR18) &lt; VALUE(LEFT(G$3,1)),"No Data",LARGE(DailyMax!$H18:$IR18,LEFT(G$3,1)))</f>
        <v>No Data</v>
      </c>
      <c r="H17" s="324" t="str">
        <f>IF(COUNT(DailyMax!$H18:$IR18) &lt; VALUE(LEFT(H$3,1)),"No Data",LARGE(DailyMax!$H18:$IR18,LEFT(H$3,1)))</f>
        <v>No Data</v>
      </c>
      <c r="I17" s="324" t="str">
        <f>IF(COUNT(DailyMax!$H18:$IR18) &lt; VALUE(LEFT(I$3,1)),"No Data",LARGE(DailyMax!$H18:$IR18,LEFT(I$3,1)))</f>
        <v>No Data</v>
      </c>
      <c r="J17" s="324" t="str">
        <f>IF(COUNT(DailyMax!$H18:$IR18) &lt; VALUE(LEFT(J$3,1)),"No Data",LARGE(DailyMax!$H18:$IR18,LEFT(J$3,1)))</f>
        <v>No Data</v>
      </c>
      <c r="K17" s="324" t="str">
        <f>IF(COUNT(DailyMax!$H18:$IR18) &lt; VALUE(LEFT(K$3,1)),"No Data",LARGE(DailyMax!$H18:$IR18,LEFT(K$3,1)))</f>
        <v>No Data</v>
      </c>
      <c r="L17" s="324" t="str">
        <f>IF(COUNT(DailyMax!$H18:$IR18) &lt; VALUE(LEFT(L$3,1)),"No Data",LARGE(DailyMax!$H18:$IR18,LEFT(L$3,1)))</f>
        <v>No Data</v>
      </c>
      <c r="M17" s="325" t="str">
        <f>IF(COUNT(DailyMax!$H18:$IR18) &lt; VALUE(LEFT(M$3,1)),"No Data",LARGE(DailyMax!$H18:$IR18,LEFT(M$3,1)))</f>
        <v>No Data</v>
      </c>
      <c r="N17" s="324" t="str">
        <f>IF(COUNT(DailyMax!$H18:$IR18)&gt;0,IF(COUNTIF(DailyMax!$H18:$IR68,N$3)&gt;0,COUNTIF(DailyMax!$H18:$IR18,N$3),""),"No Data")</f>
        <v>No Data</v>
      </c>
      <c r="O17" s="324" t="str">
        <f>IF(COUNT(DailyMax!$H18:$IR18)&gt;0,IF(COUNTIF(DailyMax!$H18:$IR18,O$3)&gt;0,COUNTIF(DailyMax!$H18:$IR18,O$3),""),"No Data")</f>
        <v>No Data</v>
      </c>
      <c r="P17" s="323" t="str">
        <f>IF(COUNT(DailyMax!$H18:$IR18)&gt;0,IF(COUNTIF(DailyMax!$H18:$IR18,P$3)&gt;0,COUNTIF(DailyMax!$H18:$IR18,P$3),""),"No Data")</f>
        <v>No Data</v>
      </c>
      <c r="Q17" s="328" t="str">
        <f>IF(COUNT(DailyMax!$H18:$K18)&gt;0,IF(COUNTIF(DailyMax!$H18:$K18,Q$3)&gt;0,COUNTIF(DailyMax!$H18:$K18,Q$3),""),"No Data")</f>
        <v>No Data</v>
      </c>
    </row>
    <row r="18" spans="5:17" ht="12.75" customHeight="1" x14ac:dyDescent="0.2">
      <c r="E18" s="326" t="str">
        <f>DailyMax!C19</f>
        <v>NJ</v>
      </c>
      <c r="F18" s="327" t="str">
        <f>DailyMax!D19</f>
        <v>Ramapo</v>
      </c>
      <c r="G18" s="323" t="str">
        <f>IF(COUNT(DailyMax!$H19:$IR19) &lt; VALUE(LEFT(G$3,1)),"No Data",LARGE(DailyMax!$H19:$IR19,LEFT(G$3,1)))</f>
        <v>No Data</v>
      </c>
      <c r="H18" s="324" t="str">
        <f>IF(COUNT(DailyMax!$H19:$IR19) &lt; VALUE(LEFT(H$3,1)),"No Data",LARGE(DailyMax!$H19:$IR19,LEFT(H$3,1)))</f>
        <v>No Data</v>
      </c>
      <c r="I18" s="324" t="str">
        <f>IF(COUNT(DailyMax!$H19:$IR19) &lt; VALUE(LEFT(I$3,1)),"No Data",LARGE(DailyMax!$H19:$IR19,LEFT(I$3,1)))</f>
        <v>No Data</v>
      </c>
      <c r="J18" s="324" t="str">
        <f>IF(COUNT(DailyMax!$H19:$IR19) &lt; VALUE(LEFT(J$3,1)),"No Data",LARGE(DailyMax!$H19:$IR19,LEFT(J$3,1)))</f>
        <v>No Data</v>
      </c>
      <c r="K18" s="324" t="str">
        <f>IF(COUNT(DailyMax!$H19:$IR19) &lt; VALUE(LEFT(K$3,1)),"No Data",LARGE(DailyMax!$H19:$IR19,LEFT(K$3,1)))</f>
        <v>No Data</v>
      </c>
      <c r="L18" s="324" t="str">
        <f>IF(COUNT(DailyMax!$H19:$IR19) &lt; VALUE(LEFT(L$3,1)),"No Data",LARGE(DailyMax!$H19:$IR19,LEFT(L$3,1)))</f>
        <v>No Data</v>
      </c>
      <c r="M18" s="325" t="str">
        <f>IF(COUNT(DailyMax!$H19:$IR19) &lt; VALUE(LEFT(M$3,1)),"No Data",LARGE(DailyMax!$H19:$IR19,LEFT(M$3,1)))</f>
        <v>No Data</v>
      </c>
      <c r="N18" s="324" t="str">
        <f>IF(COUNT(DailyMax!$H19:$IR19)&gt;0,IF(COUNTIF(DailyMax!$H19:$IR69,N$3)&gt;0,COUNTIF(DailyMax!$H19:$IR19,N$3),""),"No Data")</f>
        <v>No Data</v>
      </c>
      <c r="O18" s="324" t="str">
        <f>IF(COUNT(DailyMax!$H19:$IR19)&gt;0,IF(COUNTIF(DailyMax!$H19:$IR19,O$3)&gt;0,COUNTIF(DailyMax!$H19:$IR19,O$3),""),"No Data")</f>
        <v>No Data</v>
      </c>
      <c r="P18" s="323" t="str">
        <f>IF(COUNT(DailyMax!$H19:$IR19)&gt;0,IF(COUNTIF(DailyMax!$H19:$IR19,P$3)&gt;0,COUNTIF(DailyMax!$H19:$IR19,P$3),""),"No Data")</f>
        <v>No Data</v>
      </c>
      <c r="Q18" s="328" t="str">
        <f>IF(COUNT(DailyMax!$H19:$K19)&gt;0,IF(COUNTIF(DailyMax!$H19:$K19,Q$3)&gt;0,COUNTIF(DailyMax!$H19:$K19,Q$3),""),"No Data")</f>
        <v>No Data</v>
      </c>
    </row>
    <row r="19" spans="5:17" ht="12.75" customHeight="1" x14ac:dyDescent="0.2">
      <c r="E19" s="326" t="str">
        <f>DailyMax!C20</f>
        <v>NJ</v>
      </c>
      <c r="F19" s="327" t="str">
        <f>DailyMax!D20</f>
        <v>Rutgers University</v>
      </c>
      <c r="G19" s="323" t="str">
        <f>IF(COUNT(DailyMax!$H20:$IR20) &lt; VALUE(LEFT(G$3,1)),"No Data",LARGE(DailyMax!$H20:$IR20,LEFT(G$3,1)))</f>
        <v>No Data</v>
      </c>
      <c r="H19" s="324" t="str">
        <f>IF(COUNT(DailyMax!$H20:$IR20) &lt; VALUE(LEFT(H$3,1)),"No Data",LARGE(DailyMax!$H20:$IR20,LEFT(H$3,1)))</f>
        <v>No Data</v>
      </c>
      <c r="I19" s="324" t="str">
        <f>IF(COUNT(DailyMax!$H20:$IR20) &lt; VALUE(LEFT(I$3,1)),"No Data",LARGE(DailyMax!$H20:$IR20,LEFT(I$3,1)))</f>
        <v>No Data</v>
      </c>
      <c r="J19" s="324" t="str">
        <f>IF(COUNT(DailyMax!$H20:$IR20) &lt; VALUE(LEFT(J$3,1)),"No Data",LARGE(DailyMax!$H20:$IR20,LEFT(J$3,1)))</f>
        <v>No Data</v>
      </c>
      <c r="K19" s="324" t="str">
        <f>IF(COUNT(DailyMax!$H20:$IR20) &lt; VALUE(LEFT(K$3,1)),"No Data",LARGE(DailyMax!$H20:$IR20,LEFT(K$3,1)))</f>
        <v>No Data</v>
      </c>
      <c r="L19" s="324" t="str">
        <f>IF(COUNT(DailyMax!$H20:$IR20) &lt; VALUE(LEFT(L$3,1)),"No Data",LARGE(DailyMax!$H20:$IR20,LEFT(L$3,1)))</f>
        <v>No Data</v>
      </c>
      <c r="M19" s="325" t="str">
        <f>IF(COUNT(DailyMax!$H20:$IR20) &lt; VALUE(LEFT(M$3,1)),"No Data",LARGE(DailyMax!$H20:$IR20,LEFT(M$3,1)))</f>
        <v>No Data</v>
      </c>
      <c r="N19" s="324" t="str">
        <f>IF(COUNT(DailyMax!$H20:$IR20)&gt;0,IF(COUNTIF(DailyMax!$H20:$IR70,N$3)&gt;0,COUNTIF(DailyMax!$H20:$IR20,N$3),""),"No Data")</f>
        <v>No Data</v>
      </c>
      <c r="O19" s="324" t="str">
        <f>IF(COUNT(DailyMax!$H20:$IR20)&gt;0,IF(COUNTIF(DailyMax!$H20:$IR20,O$3)&gt;0,COUNTIF(DailyMax!$H20:$IR20,O$3),""),"No Data")</f>
        <v>No Data</v>
      </c>
      <c r="P19" s="323" t="str">
        <f>IF(COUNT(DailyMax!$H20:$IR20)&gt;0,IF(COUNTIF(DailyMax!$H20:$IR20,P$3)&gt;0,COUNTIF(DailyMax!$H20:$IR20,P$3),""),"No Data")</f>
        <v>No Data</v>
      </c>
      <c r="Q19" s="328" t="str">
        <f>IF(COUNT(DailyMax!$H20:$K20)&gt;0,IF(COUNTIF(DailyMax!$H20:$K20,Q$3)&gt;0,COUNTIF(DailyMax!$H20:$K20,Q$3),""),"No Data")</f>
        <v>No Data</v>
      </c>
    </row>
    <row r="20" spans="5:17" ht="12.75" customHeight="1" x14ac:dyDescent="0.2">
      <c r="E20" s="326" t="str">
        <f>DailyMax!C21</f>
        <v>NY</v>
      </c>
      <c r="F20" s="327" t="str">
        <f>DailyMax!D21</f>
        <v>Babylon</v>
      </c>
      <c r="G20" s="323" t="str">
        <f>IF(COUNT(DailyMax!$H21:$IR21) &lt; VALUE(LEFT(G$3,1)),"No Data",LARGE(DailyMax!$H21:$IR21,LEFT(G$3,1)))</f>
        <v>No Data</v>
      </c>
      <c r="H20" s="324" t="str">
        <f>IF(COUNT(DailyMax!$H21:$IR21) &lt; VALUE(LEFT(H$3,1)),"No Data",LARGE(DailyMax!$H21:$IR21,LEFT(H$3,1)))</f>
        <v>No Data</v>
      </c>
      <c r="I20" s="324" t="str">
        <f>IF(COUNT(DailyMax!$H21:$IR21) &lt; VALUE(LEFT(I$3,1)),"No Data",LARGE(DailyMax!$H21:$IR21,LEFT(I$3,1)))</f>
        <v>No Data</v>
      </c>
      <c r="J20" s="324" t="str">
        <f>IF(COUNT(DailyMax!$H21:$IR21) &lt; VALUE(LEFT(J$3,1)),"No Data",LARGE(DailyMax!$H21:$IR21,LEFT(J$3,1)))</f>
        <v>No Data</v>
      </c>
      <c r="K20" s="324" t="str">
        <f>IF(COUNT(DailyMax!$H21:$IR21) &lt; VALUE(LEFT(K$3,1)),"No Data",LARGE(DailyMax!$H21:$IR21,LEFT(K$3,1)))</f>
        <v>No Data</v>
      </c>
      <c r="L20" s="324" t="str">
        <f>IF(COUNT(DailyMax!$H21:$IR21) &lt; VALUE(LEFT(L$3,1)),"No Data",LARGE(DailyMax!$H21:$IR21,LEFT(L$3,1)))</f>
        <v>No Data</v>
      </c>
      <c r="M20" s="325" t="str">
        <f>IF(COUNT(DailyMax!$H21:$IR21) &lt; VALUE(LEFT(M$3,1)),"No Data",LARGE(DailyMax!$H21:$IR21,LEFT(M$3,1)))</f>
        <v>No Data</v>
      </c>
      <c r="N20" s="324" t="str">
        <f>IF(COUNT(DailyMax!$H21:$IR21)&gt;0,IF(COUNTIF(DailyMax!$H21:$IR71,N$3)&gt;0,COUNTIF(DailyMax!$H21:$IR21,N$3),""),"No Data")</f>
        <v>No Data</v>
      </c>
      <c r="O20" s="324" t="str">
        <f>IF(COUNT(DailyMax!$H21:$IR21)&gt;0,IF(COUNTIF(DailyMax!$H21:$IR21,O$3)&gt;0,COUNTIF(DailyMax!$H21:$IR21,O$3),""),"No Data")</f>
        <v>No Data</v>
      </c>
      <c r="P20" s="323" t="str">
        <f>IF(COUNT(DailyMax!$H21:$IR21)&gt;0,IF(COUNTIF(DailyMax!$H21:$IR21,P$3)&gt;0,COUNTIF(DailyMax!$H21:$IR21,P$3),""),"No Data")</f>
        <v>No Data</v>
      </c>
      <c r="Q20" s="328" t="str">
        <f>IF(COUNT(DailyMax!$H21:$K21)&gt;0,IF(COUNTIF(DailyMax!$H21:$K21,Q$3)&gt;0,COUNTIF(DailyMax!$H21:$K21,Q$3),""),"No Data")</f>
        <v>No Data</v>
      </c>
    </row>
    <row r="21" spans="5:17" ht="12.75" customHeight="1" x14ac:dyDescent="0.2">
      <c r="E21" s="326" t="str">
        <f>DailyMax!C22</f>
        <v>NY</v>
      </c>
      <c r="F21" s="327" t="str">
        <f>DailyMax!D22</f>
        <v>Convent Av</v>
      </c>
      <c r="G21" s="323" t="str">
        <f>IF(COUNT(DailyMax!$H22:$IR22) &lt; VALUE(LEFT(G$3,1)),"No Data",LARGE(DailyMax!$H22:$IR22,LEFT(G$3,1)))</f>
        <v>No Data</v>
      </c>
      <c r="H21" s="324" t="str">
        <f>IF(COUNT(DailyMax!$H22:$IR22) &lt; VALUE(LEFT(H$3,1)),"No Data",LARGE(DailyMax!$H22:$IR22,LEFT(H$3,1)))</f>
        <v>No Data</v>
      </c>
      <c r="I21" s="324" t="str">
        <f>IF(COUNT(DailyMax!$H22:$IR22) &lt; VALUE(LEFT(I$3,1)),"No Data",LARGE(DailyMax!$H22:$IR22,LEFT(I$3,1)))</f>
        <v>No Data</v>
      </c>
      <c r="J21" s="324" t="str">
        <f>IF(COUNT(DailyMax!$H22:$IR22) &lt; VALUE(LEFT(J$3,1)),"No Data",LARGE(DailyMax!$H22:$IR22,LEFT(J$3,1)))</f>
        <v>No Data</v>
      </c>
      <c r="K21" s="324" t="str">
        <f>IF(COUNT(DailyMax!$H22:$IR22) &lt; VALUE(LEFT(K$3,1)),"No Data",LARGE(DailyMax!$H22:$IR22,LEFT(K$3,1)))</f>
        <v>No Data</v>
      </c>
      <c r="L21" s="324" t="str">
        <f>IF(COUNT(DailyMax!$H22:$IR22) &lt; VALUE(LEFT(L$3,1)),"No Data",LARGE(DailyMax!$H22:$IR22,LEFT(L$3,1)))</f>
        <v>No Data</v>
      </c>
      <c r="M21" s="325" t="str">
        <f>IF(COUNT(DailyMax!$H22:$IR22) &lt; VALUE(LEFT(M$3,1)),"No Data",LARGE(DailyMax!$H22:$IR22,LEFT(M$3,1)))</f>
        <v>No Data</v>
      </c>
      <c r="N21" s="324" t="str">
        <f>IF(COUNT(DailyMax!$H22:$IR22)&gt;0,IF(COUNTIF(DailyMax!$H22:$IR72,N$3)&gt;0,COUNTIF(DailyMax!$H22:$IR22,N$3),""),"No Data")</f>
        <v>No Data</v>
      </c>
      <c r="O21" s="324" t="str">
        <f>IF(COUNT(DailyMax!$H22:$IR22)&gt;0,IF(COUNTIF(DailyMax!$H22:$IR22,O$3)&gt;0,COUNTIF(DailyMax!$H22:$IR22,O$3),""),"No Data")</f>
        <v>No Data</v>
      </c>
      <c r="P21" s="323" t="str">
        <f>IF(COUNT(DailyMax!$H22:$IR22)&gt;0,IF(COUNTIF(DailyMax!$H22:$IR22,P$3)&gt;0,COUNTIF(DailyMax!$H22:$IR22,P$3),""),"No Data")</f>
        <v>No Data</v>
      </c>
      <c r="Q21" s="328" t="str">
        <f>IF(COUNT(DailyMax!$H22:$K22)&gt;0,IF(COUNTIF(DailyMax!$H22:$K22,Q$3)&gt;0,COUNTIF(DailyMax!$H22:$K22,Q$3),""),"No Data")</f>
        <v>No Data</v>
      </c>
    </row>
    <row r="22" spans="5:17" ht="12.75" customHeight="1" x14ac:dyDescent="0.2">
      <c r="E22" s="326" t="str">
        <f>DailyMax!C23</f>
        <v>NY</v>
      </c>
      <c r="F22" s="327" t="str">
        <f>DailyMax!D23</f>
        <v>Holtsville</v>
      </c>
      <c r="G22" s="323" t="str">
        <f>IF(COUNT(DailyMax!$H23:$IR23) &lt; VALUE(LEFT(G$3,1)),"No Data",LARGE(DailyMax!$H23:$IR23,LEFT(G$3,1)))</f>
        <v>No Data</v>
      </c>
      <c r="H22" s="324" t="str">
        <f>IF(COUNT(DailyMax!$H23:$IR23) &lt; VALUE(LEFT(H$3,1)),"No Data",LARGE(DailyMax!$H23:$IR23,LEFT(H$3,1)))</f>
        <v>No Data</v>
      </c>
      <c r="I22" s="324" t="str">
        <f>IF(COUNT(DailyMax!$H23:$IR23) &lt; VALUE(LEFT(I$3,1)),"No Data",LARGE(DailyMax!$H23:$IR23,LEFT(I$3,1)))</f>
        <v>No Data</v>
      </c>
      <c r="J22" s="324" t="str">
        <f>IF(COUNT(DailyMax!$H23:$IR23) &lt; VALUE(LEFT(J$3,1)),"No Data",LARGE(DailyMax!$H23:$IR23,LEFT(J$3,1)))</f>
        <v>No Data</v>
      </c>
      <c r="K22" s="324" t="str">
        <f>IF(COUNT(DailyMax!$H23:$IR23) &lt; VALUE(LEFT(K$3,1)),"No Data",LARGE(DailyMax!$H23:$IR23,LEFT(K$3,1)))</f>
        <v>No Data</v>
      </c>
      <c r="L22" s="324" t="str">
        <f>IF(COUNT(DailyMax!$H23:$IR23) &lt; VALUE(LEFT(L$3,1)),"No Data",LARGE(DailyMax!$H23:$IR23,LEFT(L$3,1)))</f>
        <v>No Data</v>
      </c>
      <c r="M22" s="325" t="str">
        <f>IF(COUNT(DailyMax!$H23:$IR23) &lt; VALUE(LEFT(M$3,1)),"No Data",LARGE(DailyMax!$H23:$IR23,LEFT(M$3,1)))</f>
        <v>No Data</v>
      </c>
      <c r="N22" s="324" t="str">
        <f>IF(COUNT(DailyMax!$H23:$IR23)&gt;0,IF(COUNTIF(DailyMax!$H23:$IR73,N$3)&gt;0,COUNTIF(DailyMax!$H23:$IR23,N$3),""),"No Data")</f>
        <v>No Data</v>
      </c>
      <c r="O22" s="324" t="str">
        <f>IF(COUNT(DailyMax!$H23:$IR23)&gt;0,IF(COUNTIF(DailyMax!$H23:$IR23,O$3)&gt;0,COUNTIF(DailyMax!$H23:$IR23,O$3),""),"No Data")</f>
        <v>No Data</v>
      </c>
      <c r="P22" s="323" t="str">
        <f>IF(COUNT(DailyMax!$H23:$IR23)&gt;0,IF(COUNTIF(DailyMax!$H23:$IR23,P$3)&gt;0,COUNTIF(DailyMax!$H23:$IR23,P$3),""),"No Data")</f>
        <v>No Data</v>
      </c>
      <c r="Q22" s="328" t="str">
        <f>IF(COUNT(DailyMax!$H23:$K23)&gt;0,IF(COUNTIF(DailyMax!$H23:$K23,Q$3)&gt;0,COUNTIF(DailyMax!$H23:$K23,Q$3),""),"No Data")</f>
        <v>No Data</v>
      </c>
    </row>
    <row r="23" spans="5:17" ht="12.75" customHeight="1" x14ac:dyDescent="0.2">
      <c r="E23" s="326" t="str">
        <f>DailyMax!C24</f>
        <v>NY</v>
      </c>
      <c r="F23" s="327" t="str">
        <f>DailyMax!D24</f>
        <v>IS52</v>
      </c>
      <c r="G23" s="323" t="str">
        <f>IF(COUNT(DailyMax!$H24:$IR24) &lt; VALUE(LEFT(G$3,1)),"No Data",LARGE(DailyMax!$H24:$IR24,LEFT(G$3,1)))</f>
        <v>No Data</v>
      </c>
      <c r="H23" s="324" t="str">
        <f>IF(COUNT(DailyMax!$H24:$IR24) &lt; VALUE(LEFT(H$3,1)),"No Data",LARGE(DailyMax!$H24:$IR24,LEFT(H$3,1)))</f>
        <v>No Data</v>
      </c>
      <c r="I23" s="324" t="str">
        <f>IF(COUNT(DailyMax!$H24:$IR24) &lt; VALUE(LEFT(I$3,1)),"No Data",LARGE(DailyMax!$H24:$IR24,LEFT(I$3,1)))</f>
        <v>No Data</v>
      </c>
      <c r="J23" s="324" t="str">
        <f>IF(COUNT(DailyMax!$H24:$IR24) &lt; VALUE(LEFT(J$3,1)),"No Data",LARGE(DailyMax!$H24:$IR24,LEFT(J$3,1)))</f>
        <v>No Data</v>
      </c>
      <c r="K23" s="324" t="str">
        <f>IF(COUNT(DailyMax!$H24:$IR24) &lt; VALUE(LEFT(K$3,1)),"No Data",LARGE(DailyMax!$H24:$IR24,LEFT(K$3,1)))</f>
        <v>No Data</v>
      </c>
      <c r="L23" s="324" t="str">
        <f>IF(COUNT(DailyMax!$H24:$IR24) &lt; VALUE(LEFT(L$3,1)),"No Data",LARGE(DailyMax!$H24:$IR24,LEFT(L$3,1)))</f>
        <v>No Data</v>
      </c>
      <c r="M23" s="325" t="str">
        <f>IF(COUNT(DailyMax!$H24:$IR24) &lt; VALUE(LEFT(M$3,1)),"No Data",LARGE(DailyMax!$H24:$IR24,LEFT(M$3,1)))</f>
        <v>No Data</v>
      </c>
      <c r="N23" s="324" t="str">
        <f>IF(COUNT(DailyMax!$H24:$IR24)&gt;0,IF(COUNTIF(DailyMax!$H24:$IR74,N$3)&gt;0,COUNTIF(DailyMax!$H24:$IR24,N$3),""),"No Data")</f>
        <v>No Data</v>
      </c>
      <c r="O23" s="324" t="str">
        <f>IF(COUNT(DailyMax!$H24:$IR24)&gt;0,IF(COUNTIF(DailyMax!$H24:$IR24,O$3)&gt;0,COUNTIF(DailyMax!$H24:$IR24,O$3),""),"No Data")</f>
        <v>No Data</v>
      </c>
      <c r="P23" s="323" t="str">
        <f>IF(COUNT(DailyMax!$H24:$IR24)&gt;0,IF(COUNTIF(DailyMax!$H24:$IR24,P$3)&gt;0,COUNTIF(DailyMax!$H24:$IR24,P$3),""),"No Data")</f>
        <v>No Data</v>
      </c>
      <c r="Q23" s="328" t="str">
        <f>IF(COUNT(DailyMax!$H24:$K24)&gt;0,IF(COUNTIF(DailyMax!$H24:$K24,Q$3)&gt;0,COUNTIF(DailyMax!$H24:$K24,Q$3),""),"No Data")</f>
        <v>No Data</v>
      </c>
    </row>
    <row r="24" spans="5:17" ht="12.75" customHeight="1" x14ac:dyDescent="0.2">
      <c r="E24" s="326" t="str">
        <f>DailyMax!C25</f>
        <v>NY</v>
      </c>
      <c r="F24" s="327" t="str">
        <f>DailyMax!D25</f>
        <v>Pfizer Lab</v>
      </c>
      <c r="G24" s="323" t="str">
        <f>IF(COUNT(DailyMax!$H25:$IR25) &lt; VALUE(LEFT(G$3,1)),"No Data",LARGE(DailyMax!$H25:$IR25,LEFT(G$3,1)))</f>
        <v>No Data</v>
      </c>
      <c r="H24" s="324" t="str">
        <f>IF(COUNT(DailyMax!$H25:$IR25) &lt; VALUE(LEFT(H$3,1)),"No Data",LARGE(DailyMax!$H25:$IR25,LEFT(H$3,1)))</f>
        <v>No Data</v>
      </c>
      <c r="I24" s="324" t="str">
        <f>IF(COUNT(DailyMax!$H25:$IR25) &lt; VALUE(LEFT(I$3,1)),"No Data",LARGE(DailyMax!$H25:$IR25,LEFT(I$3,1)))</f>
        <v>No Data</v>
      </c>
      <c r="J24" s="324" t="str">
        <f>IF(COUNT(DailyMax!$H25:$IR25) &lt; VALUE(LEFT(J$3,1)),"No Data",LARGE(DailyMax!$H25:$IR25,LEFT(J$3,1)))</f>
        <v>No Data</v>
      </c>
      <c r="K24" s="324" t="str">
        <f>IF(COUNT(DailyMax!$H25:$IR25) &lt; VALUE(LEFT(K$3,1)),"No Data",LARGE(DailyMax!$H25:$IR25,LEFT(K$3,1)))</f>
        <v>No Data</v>
      </c>
      <c r="L24" s="324" t="str">
        <f>IF(COUNT(DailyMax!$H25:$IR25) &lt; VALUE(LEFT(L$3,1)),"No Data",LARGE(DailyMax!$H25:$IR25,LEFT(L$3,1)))</f>
        <v>No Data</v>
      </c>
      <c r="M24" s="325" t="str">
        <f>IF(COUNT(DailyMax!$H25:$IR25) &lt; VALUE(LEFT(M$3,1)),"No Data",LARGE(DailyMax!$H25:$IR25,LEFT(M$3,1)))</f>
        <v>No Data</v>
      </c>
      <c r="N24" s="324" t="str">
        <f>IF(COUNT(DailyMax!$H25:$IR25)&gt;0,IF(COUNTIF(DailyMax!$H25:$IR75,N$3)&gt;0,COUNTIF(DailyMax!$H25:$IR25,N$3),""),"No Data")</f>
        <v>No Data</v>
      </c>
      <c r="O24" s="324" t="str">
        <f>IF(COUNT(DailyMax!$H25:$IR25)&gt;0,IF(COUNTIF(DailyMax!$H25:$IR25,O$3)&gt;0,COUNTIF(DailyMax!$H25:$IR25,O$3),""),"No Data")</f>
        <v>No Data</v>
      </c>
      <c r="P24" s="323" t="str">
        <f>IF(COUNT(DailyMax!$H25:$IR25)&gt;0,IF(COUNTIF(DailyMax!$H25:$IR25,P$3)&gt;0,COUNTIF(DailyMax!$H25:$IR25,P$3),""),"No Data")</f>
        <v>No Data</v>
      </c>
      <c r="Q24" s="328" t="str">
        <f>IF(COUNT(DailyMax!$H25:$K25)&gt;0,IF(COUNTIF(DailyMax!$H25:$K25,Q$3)&gt;0,COUNTIF(DailyMax!$H25:$K25,Q$3),""),"No Data")</f>
        <v>No Data</v>
      </c>
    </row>
    <row r="25" spans="5:17" ht="12.75" customHeight="1" x14ac:dyDescent="0.2">
      <c r="E25" s="326" t="str">
        <f>DailyMax!C26</f>
        <v>NY</v>
      </c>
      <c r="F25" s="327" t="str">
        <f>DailyMax!D26</f>
        <v>Queens</v>
      </c>
      <c r="G25" s="323" t="str">
        <f>IF(COUNT(DailyMax!$H26:$IR26) &lt; VALUE(LEFT(G$3,1)),"No Data",LARGE(DailyMax!$H26:$IR26,LEFT(G$3,1)))</f>
        <v>No Data</v>
      </c>
      <c r="H25" s="324" t="str">
        <f>IF(COUNT(DailyMax!$H26:$IR26) &lt; VALUE(LEFT(H$3,1)),"No Data",LARGE(DailyMax!$H26:$IR26,LEFT(H$3,1)))</f>
        <v>No Data</v>
      </c>
      <c r="I25" s="324" t="str">
        <f>IF(COUNT(DailyMax!$H26:$IR26) &lt; VALUE(LEFT(I$3,1)),"No Data",LARGE(DailyMax!$H26:$IR26,LEFT(I$3,1)))</f>
        <v>No Data</v>
      </c>
      <c r="J25" s="324" t="str">
        <f>IF(COUNT(DailyMax!$H26:$IR26) &lt; VALUE(LEFT(J$3,1)),"No Data",LARGE(DailyMax!$H26:$IR26,LEFT(J$3,1)))</f>
        <v>No Data</v>
      </c>
      <c r="K25" s="324" t="str">
        <f>IF(COUNT(DailyMax!$H26:$IR26) &lt; VALUE(LEFT(K$3,1)),"No Data",LARGE(DailyMax!$H26:$IR26,LEFT(K$3,1)))</f>
        <v>No Data</v>
      </c>
      <c r="L25" s="324" t="str">
        <f>IF(COUNT(DailyMax!$H26:$IR26) &lt; VALUE(LEFT(L$3,1)),"No Data",LARGE(DailyMax!$H26:$IR26,LEFT(L$3,1)))</f>
        <v>No Data</v>
      </c>
      <c r="M25" s="325" t="str">
        <f>IF(COUNT(DailyMax!$H26:$IR26) &lt; VALUE(LEFT(M$3,1)),"No Data",LARGE(DailyMax!$H26:$IR26,LEFT(M$3,1)))</f>
        <v>No Data</v>
      </c>
      <c r="N25" s="324" t="str">
        <f>IF(COUNT(DailyMax!$H26:$IR26)&gt;0,IF(COUNTIF(DailyMax!$H26:$IR76,N$3)&gt;0,COUNTIF(DailyMax!$H26:$IR26,N$3),""),"No Data")</f>
        <v>No Data</v>
      </c>
      <c r="O25" s="324" t="str">
        <f>IF(COUNT(DailyMax!$H26:$IR26)&gt;0,IF(COUNTIF(DailyMax!$H26:$IR26,O$3)&gt;0,COUNTIF(DailyMax!$H26:$IR26,O$3),""),"No Data")</f>
        <v>No Data</v>
      </c>
      <c r="P25" s="323" t="str">
        <f>IF(COUNT(DailyMax!$H26:$IR26)&gt;0,IF(COUNTIF(DailyMax!$H26:$IR26,P$3)&gt;0,COUNTIF(DailyMax!$H26:$IR26,P$3),""),"No Data")</f>
        <v>No Data</v>
      </c>
      <c r="Q25" s="328" t="str">
        <f>IF(COUNT(DailyMax!$H26:$K26)&gt;0,IF(COUNTIF(DailyMax!$H26:$K26,Q$3)&gt;0,COUNTIF(DailyMax!$H26:$K26,Q$3),""),"No Data")</f>
        <v>No Data</v>
      </c>
    </row>
    <row r="26" spans="5:17" ht="12.75" customHeight="1" x14ac:dyDescent="0.2">
      <c r="E26" s="326" t="str">
        <f>DailyMax!C27</f>
        <v>NY</v>
      </c>
      <c r="F26" s="327" t="str">
        <f>DailyMax!D27</f>
        <v>Riverhead</v>
      </c>
      <c r="G26" s="323" t="str">
        <f>IF(COUNT(DailyMax!$H27:$IR27) &lt; VALUE(LEFT(G$3,1)),"No Data",LARGE(DailyMax!$H27:$IR27,LEFT(G$3,1)))</f>
        <v>No Data</v>
      </c>
      <c r="H26" s="324" t="str">
        <f>IF(COUNT(DailyMax!$H27:$IR27) &lt; VALUE(LEFT(H$3,1)),"No Data",LARGE(DailyMax!$H27:$IR27,LEFT(H$3,1)))</f>
        <v>No Data</v>
      </c>
      <c r="I26" s="324" t="str">
        <f>IF(COUNT(DailyMax!$H27:$IR27) &lt; VALUE(LEFT(I$3,1)),"No Data",LARGE(DailyMax!$H27:$IR27,LEFT(I$3,1)))</f>
        <v>No Data</v>
      </c>
      <c r="J26" s="324" t="str">
        <f>IF(COUNT(DailyMax!$H27:$IR27) &lt; VALUE(LEFT(J$3,1)),"No Data",LARGE(DailyMax!$H27:$IR27,LEFT(J$3,1)))</f>
        <v>No Data</v>
      </c>
      <c r="K26" s="324" t="str">
        <f>IF(COUNT(DailyMax!$H27:$IR27) &lt; VALUE(LEFT(K$3,1)),"No Data",LARGE(DailyMax!$H27:$IR27,LEFT(K$3,1)))</f>
        <v>No Data</v>
      </c>
      <c r="L26" s="324" t="str">
        <f>IF(COUNT(DailyMax!$H27:$IR27) &lt; VALUE(LEFT(L$3,1)),"No Data",LARGE(DailyMax!$H27:$IR27,LEFT(L$3,1)))</f>
        <v>No Data</v>
      </c>
      <c r="M26" s="325" t="str">
        <f>IF(COUNT(DailyMax!$H27:$IR27) &lt; VALUE(LEFT(M$3,1)),"No Data",LARGE(DailyMax!$H27:$IR27,LEFT(M$3,1)))</f>
        <v>No Data</v>
      </c>
      <c r="N26" s="324" t="str">
        <f>IF(COUNT(DailyMax!$H27:$IR27)&gt;0,IF(COUNTIF(DailyMax!$H27:$IR77,N$3)&gt;0,COUNTIF(DailyMax!$H27:$IR27,N$3),""),"No Data")</f>
        <v>No Data</v>
      </c>
      <c r="O26" s="324" t="str">
        <f>IF(COUNT(DailyMax!$H27:$IR27)&gt;0,IF(COUNTIF(DailyMax!$H27:$IR27,O$3)&gt;0,COUNTIF(DailyMax!$H27:$IR27,O$3),""),"No Data")</f>
        <v>No Data</v>
      </c>
      <c r="P26" s="323" t="str">
        <f>IF(COUNT(DailyMax!$H27:$IR27)&gt;0,IF(COUNTIF(DailyMax!$H27:$IR27,P$3)&gt;0,COUNTIF(DailyMax!$H27:$IR27,P$3),""),"No Data")</f>
        <v>No Data</v>
      </c>
      <c r="Q26" s="328" t="str">
        <f>IF(COUNT(DailyMax!$H27:$K27)&gt;0,IF(COUNTIF(DailyMax!$H27:$K27,Q$3)&gt;0,COUNTIF(DailyMax!$H27:$K27,Q$3),""),"No Data")</f>
        <v>No Data</v>
      </c>
    </row>
    <row r="27" spans="5:17" ht="12.75" customHeight="1" x14ac:dyDescent="0.2">
      <c r="E27" s="326" t="str">
        <f>DailyMax!C28</f>
        <v>NY</v>
      </c>
      <c r="F27" s="327" t="str">
        <f>DailyMax!D28</f>
        <v>South Mountain Rd</v>
      </c>
      <c r="G27" s="323" t="str">
        <f>IF(COUNT(DailyMax!$H28:$IR28) &lt; VALUE(LEFT(G$3,1)),"No Data",LARGE(DailyMax!$H28:$IR28,LEFT(G$3,1)))</f>
        <v>No Data</v>
      </c>
      <c r="H27" s="324" t="str">
        <f>IF(COUNT(DailyMax!$H28:$IR28) &lt; VALUE(LEFT(H$3,1)),"No Data",LARGE(DailyMax!$H28:$IR28,LEFT(H$3,1)))</f>
        <v>No Data</v>
      </c>
      <c r="I27" s="324" t="str">
        <f>IF(COUNT(DailyMax!$H28:$IR28) &lt; VALUE(LEFT(I$3,1)),"No Data",LARGE(DailyMax!$H28:$IR28,LEFT(I$3,1)))</f>
        <v>No Data</v>
      </c>
      <c r="J27" s="324" t="str">
        <f>IF(COUNT(DailyMax!$H28:$IR28) &lt; VALUE(LEFT(J$3,1)),"No Data",LARGE(DailyMax!$H28:$IR28,LEFT(J$3,1)))</f>
        <v>No Data</v>
      </c>
      <c r="K27" s="324" t="str">
        <f>IF(COUNT(DailyMax!$H28:$IR28) &lt; VALUE(LEFT(K$3,1)),"No Data",LARGE(DailyMax!$H28:$IR28,LEFT(K$3,1)))</f>
        <v>No Data</v>
      </c>
      <c r="L27" s="324" t="str">
        <f>IF(COUNT(DailyMax!$H28:$IR28) &lt; VALUE(LEFT(L$3,1)),"No Data",LARGE(DailyMax!$H28:$IR28,LEFT(L$3,1)))</f>
        <v>No Data</v>
      </c>
      <c r="M27" s="325" t="str">
        <f>IF(COUNT(DailyMax!$H28:$IR28) &lt; VALUE(LEFT(M$3,1)),"No Data",LARGE(DailyMax!$H28:$IR28,LEFT(M$3,1)))</f>
        <v>No Data</v>
      </c>
      <c r="N27" s="324" t="str">
        <f>IF(COUNT(DailyMax!$H28:$IR28)&gt;0,IF(COUNTIF(DailyMax!$H28:$IR78,N$3)&gt;0,COUNTIF(DailyMax!$H28:$IR28,N$3),""),"No Data")</f>
        <v>No Data</v>
      </c>
      <c r="O27" s="324" t="str">
        <f>IF(COUNT(DailyMax!$H28:$IR28)&gt;0,IF(COUNTIF(DailyMax!$H28:$IR28,O$3)&gt;0,COUNTIF(DailyMax!$H28:$IR28,O$3),""),"No Data")</f>
        <v>No Data</v>
      </c>
      <c r="P27" s="323" t="str">
        <f>IF(COUNT(DailyMax!$H28:$IR28)&gt;0,IF(COUNTIF(DailyMax!$H28:$IR28,P$3)&gt;0,COUNTIF(DailyMax!$H28:$IR28,P$3),""),"No Data")</f>
        <v>No Data</v>
      </c>
      <c r="Q27" s="328" t="str">
        <f>IF(COUNT(DailyMax!$H28:$K28)&gt;0,IF(COUNTIF(DailyMax!$H28:$K28,Q$3)&gt;0,COUNTIF(DailyMax!$H28:$K28,Q$3),""),"No Data")</f>
        <v>No Data</v>
      </c>
    </row>
    <row r="28" spans="5:17" ht="12.75" customHeight="1" x14ac:dyDescent="0.2">
      <c r="E28" s="326" t="str">
        <f>DailyMax!C29</f>
        <v>NY</v>
      </c>
      <c r="F28" s="327" t="str">
        <f>DailyMax!D29</f>
        <v>Fresh Kills</v>
      </c>
      <c r="G28" s="323" t="str">
        <f>IF(COUNT(DailyMax!$H29:$IR29) &lt; VALUE(LEFT(G$3,1)),"No Data",LARGE(DailyMax!$H29:$IR29,LEFT(G$3,1)))</f>
        <v>No Data</v>
      </c>
      <c r="H28" s="324" t="str">
        <f>IF(COUNT(DailyMax!$H29:$IR29) &lt; VALUE(LEFT(H$3,1)),"No Data",LARGE(DailyMax!$H29:$IR29,LEFT(H$3,1)))</f>
        <v>No Data</v>
      </c>
      <c r="I28" s="324" t="str">
        <f>IF(COUNT(DailyMax!$H29:$IR29) &lt; VALUE(LEFT(I$3,1)),"No Data",LARGE(DailyMax!$H29:$IR29,LEFT(I$3,1)))</f>
        <v>No Data</v>
      </c>
      <c r="J28" s="324" t="str">
        <f>IF(COUNT(DailyMax!$H29:$IR29) &lt; VALUE(LEFT(J$3,1)),"No Data",LARGE(DailyMax!$H29:$IR29,LEFT(J$3,1)))</f>
        <v>No Data</v>
      </c>
      <c r="K28" s="324" t="str">
        <f>IF(COUNT(DailyMax!$H29:$IR29) &lt; VALUE(LEFT(K$3,1)),"No Data",LARGE(DailyMax!$H29:$IR29,LEFT(K$3,1)))</f>
        <v>No Data</v>
      </c>
      <c r="L28" s="324" t="str">
        <f>IF(COUNT(DailyMax!$H29:$IR29) &lt; VALUE(LEFT(L$3,1)),"No Data",LARGE(DailyMax!$H29:$IR29,LEFT(L$3,1)))</f>
        <v>No Data</v>
      </c>
      <c r="M28" s="325" t="str">
        <f>IF(COUNT(DailyMax!$H29:$IR29) &lt; VALUE(LEFT(M$3,1)),"No Data",LARGE(DailyMax!$H29:$IR29,LEFT(M$3,1)))</f>
        <v>No Data</v>
      </c>
      <c r="N28" s="324" t="str">
        <f>IF(COUNT(DailyMax!$H29:$IR29)&gt;0,IF(COUNTIF(DailyMax!$H29:$IR79,N$3)&gt;0,COUNTIF(DailyMax!$H29:$IR29,N$3),""),"No Data")</f>
        <v>No Data</v>
      </c>
      <c r="O28" s="324" t="str">
        <f>IF(COUNT(DailyMax!$H29:$IR29)&gt;0,IF(COUNTIF(DailyMax!$H29:$IR29,O$3)&gt;0,COUNTIF(DailyMax!$H29:$IR29,O$3),""),"No Data")</f>
        <v>No Data</v>
      </c>
      <c r="P28" s="323" t="str">
        <f>IF(COUNT(DailyMax!$H29:$IR29)&gt;0,IF(COUNTIF(DailyMax!$H29:$IR29,P$3)&gt;0,COUNTIF(DailyMax!$H29:$IR29,P$3),""),"No Data")</f>
        <v>No Data</v>
      </c>
      <c r="Q28" s="328" t="str">
        <f>IF(COUNT(DailyMax!$H29:$K29)&gt;0,IF(COUNTIF(DailyMax!$H29:$K29,Q$3)&gt;0,COUNTIF(DailyMax!$H29:$K29,Q$3),""),"No Data")</f>
        <v>No Data</v>
      </c>
    </row>
    <row r="29" spans="5:17" ht="12.75" customHeight="1" thickBot="1" x14ac:dyDescent="0.25">
      <c r="E29" s="319" t="str">
        <f>DailyMax!C30</f>
        <v>NY</v>
      </c>
      <c r="F29" s="329" t="str">
        <f>DailyMax!D30</f>
        <v>White Plains</v>
      </c>
      <c r="G29" s="323" t="str">
        <f>IF(COUNT(DailyMax!$H30:$IR30) &lt; VALUE(LEFT(G$3,1)),"No Data",LARGE(DailyMax!$H30:$IR30,LEFT(G$3,1)))</f>
        <v>No Data</v>
      </c>
      <c r="H29" s="324" t="str">
        <f>IF(COUNT(DailyMax!$H30:$IR30) &lt; VALUE(LEFT(H$3,1)),"No Data",LARGE(DailyMax!$H30:$IR30,LEFT(H$3,1)))</f>
        <v>No Data</v>
      </c>
      <c r="I29" s="324" t="str">
        <f>IF(COUNT(DailyMax!$H30:$IR30) &lt; VALUE(LEFT(I$3,1)),"No Data",LARGE(DailyMax!$H30:$IR30,LEFT(I$3,1)))</f>
        <v>No Data</v>
      </c>
      <c r="J29" s="324" t="str">
        <f>IF(COUNT(DailyMax!$H30:$IR30) &lt; VALUE(LEFT(J$3,1)),"No Data",LARGE(DailyMax!$H30:$IR30,LEFT(J$3,1)))</f>
        <v>No Data</v>
      </c>
      <c r="K29" s="324" t="str">
        <f>IF(COUNT(DailyMax!$H30:$IR30) &lt; VALUE(LEFT(K$3,1)),"No Data",LARGE(DailyMax!$H30:$IR30,LEFT(K$3,1)))</f>
        <v>No Data</v>
      </c>
      <c r="L29" s="324" t="str">
        <f>IF(COUNT(DailyMax!$H30:$IR30) &lt; VALUE(LEFT(L$3,1)),"No Data",LARGE(DailyMax!$H30:$IR30,LEFT(L$3,1)))</f>
        <v>No Data</v>
      </c>
      <c r="M29" s="325" t="str">
        <f>IF(COUNT(DailyMax!$H30:$IR30) &lt; VALUE(LEFT(M$3,1)),"No Data",LARGE(DailyMax!$H30:$IR30,LEFT(M$3,1)))</f>
        <v>No Data</v>
      </c>
      <c r="N29" s="324" t="str">
        <f>IF(COUNT(DailyMax!$H30:$IR30)&gt;0,IF(COUNTIF(DailyMax!$H30:$IR80,N$3)&gt;0,COUNTIF(DailyMax!$H30:$IR30,N$3),""),"No Data")</f>
        <v>No Data</v>
      </c>
      <c r="O29" s="324" t="str">
        <f>IF(COUNT(DailyMax!$H30:$IR30)&gt;0,IF(COUNTIF(DailyMax!$H30:$IR30,O$3)&gt;0,COUNTIF(DailyMax!$H30:$IR30,O$3),""),"No Data")</f>
        <v>No Data</v>
      </c>
      <c r="P29" s="323" t="str">
        <f>IF(COUNT(DailyMax!$H30:$IR30)&gt;0,IF(COUNTIF(DailyMax!$H30:$IR30,P$3)&gt;0,COUNTIF(DailyMax!$H30:$IR30,P$3),""),"No Data")</f>
        <v>No Data</v>
      </c>
      <c r="Q29" s="330" t="str">
        <f>IF(COUNT(DailyMax!$H30:$K30)&gt;0,IF(COUNTIF(DailyMax!$H30:$K30,Q$3)&gt;0,COUNTIF(DailyMax!$H30:$K30,Q$3),""),"No Data")</f>
        <v>No Data</v>
      </c>
    </row>
    <row r="30" spans="5:17" ht="12.75" customHeight="1" x14ac:dyDescent="0.2">
      <c r="E30" s="331"/>
      <c r="F30" s="565" t="s">
        <v>14</v>
      </c>
      <c r="G30" s="332">
        <f t="shared" ref="G30:M30" si="0">MAX(G4:G29)</f>
        <v>0</v>
      </c>
      <c r="H30" s="333">
        <f t="shared" si="0"/>
        <v>0</v>
      </c>
      <c r="I30" s="333">
        <f t="shared" si="0"/>
        <v>0</v>
      </c>
      <c r="J30" s="333">
        <f t="shared" si="0"/>
        <v>0</v>
      </c>
      <c r="K30" s="333">
        <f t="shared" si="0"/>
        <v>0</v>
      </c>
      <c r="L30" s="333">
        <f t="shared" si="0"/>
        <v>0</v>
      </c>
      <c r="M30" s="334">
        <f t="shared" si="0"/>
        <v>0</v>
      </c>
      <c r="N30" s="336">
        <f>SUM(N$4:N$29)</f>
        <v>0</v>
      </c>
      <c r="O30" s="336">
        <f>SUM(O$4:O$29)</f>
        <v>0</v>
      </c>
      <c r="P30" s="335">
        <f>SUM(P$4:P$29)</f>
        <v>0</v>
      </c>
      <c r="Q30" s="337">
        <f>SUM(Q$4:Q$29)</f>
        <v>0</v>
      </c>
    </row>
    <row r="37" spans="1:1" ht="12.75" customHeight="1" x14ac:dyDescent="0.2">
      <c r="A37" s="74"/>
    </row>
    <row r="41" spans="1:1" ht="12.75" customHeight="1" x14ac:dyDescent="0.2">
      <c r="A41" s="338"/>
    </row>
    <row r="42" spans="1:1" ht="12.75" customHeight="1" x14ac:dyDescent="0.2">
      <c r="A42" s="338"/>
    </row>
    <row r="43" spans="1:1" ht="12.75" customHeight="1" x14ac:dyDescent="0.2">
      <c r="A43" s="338"/>
    </row>
    <row r="44" spans="1:1" ht="12.75" customHeight="1" x14ac:dyDescent="0.2">
      <c r="A44" s="338"/>
    </row>
    <row r="45" spans="1:1" ht="12.75" customHeight="1" x14ac:dyDescent="0.2">
      <c r="A45" s="338"/>
    </row>
    <row r="46" spans="1:1" ht="12.75" customHeight="1" x14ac:dyDescent="0.2">
      <c r="A46" s="338"/>
    </row>
    <row r="47" spans="1:1" ht="12.75" customHeight="1" x14ac:dyDescent="0.2">
      <c r="A47" s="338"/>
    </row>
    <row r="48" spans="1:1" ht="12.75" customHeight="1" x14ac:dyDescent="0.2">
      <c r="A48" s="338"/>
    </row>
    <row r="49" spans="1:1" ht="12.75" customHeight="1" x14ac:dyDescent="0.2">
      <c r="A49" s="338"/>
    </row>
    <row r="50" spans="1:1" ht="12.75" customHeight="1" x14ac:dyDescent="0.2">
      <c r="A50" s="338"/>
    </row>
    <row r="51" spans="1:1" ht="12.75" customHeight="1" x14ac:dyDescent="0.2">
      <c r="A51" s="338"/>
    </row>
    <row r="52" spans="1:1" ht="12.75" customHeight="1" x14ac:dyDescent="0.2">
      <c r="A52" s="338"/>
    </row>
    <row r="53" spans="1:1" ht="12.75" customHeight="1" x14ac:dyDescent="0.2">
      <c r="A53" s="338"/>
    </row>
    <row r="54" spans="1:1" ht="12.75" customHeight="1" x14ac:dyDescent="0.2">
      <c r="A54" s="338"/>
    </row>
  </sheetData>
  <conditionalFormatting sqref="G4:O29">
    <cfRule type="cellIs" dxfId="68" priority="12" stopIfTrue="1" operator="between">
      <formula>85</formula>
      <formula>999</formula>
    </cfRule>
    <cfRule type="cellIs" dxfId="67" priority="13" stopIfTrue="1" operator="between">
      <formula>71</formula>
      <formula>84</formula>
    </cfRule>
  </conditionalFormatting>
  <pageMargins left="0.7" right="0.7" top="0.75" bottom="0.75" header="0.3" footer="0.3"/>
  <pageSetup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IS44"/>
  <sheetViews>
    <sheetView workbookViewId="0">
      <pane xSplit="6" ySplit="4" topLeftCell="I5" activePane="bottomRight" state="frozen"/>
      <selection pane="topRight" activeCell="G1" sqref="G1"/>
      <selection pane="bottomLeft" activeCell="A7" sqref="A7"/>
      <selection pane="bottomRight" activeCell="I4" sqref="I4"/>
    </sheetView>
  </sheetViews>
  <sheetFormatPr defaultColWidth="6.7109375" defaultRowHeight="12.75" customHeight="1" x14ac:dyDescent="0.2"/>
  <cols>
    <col min="1" max="1" width="12.7109375" style="270" customWidth="1"/>
    <col min="2" max="2" width="10.7109375" style="270" customWidth="1"/>
    <col min="3" max="3" width="6.7109375" style="270" customWidth="1"/>
    <col min="4" max="4" width="20.7109375" style="270" customWidth="1"/>
    <col min="5" max="5" width="10.7109375" style="444" customWidth="1"/>
    <col min="6" max="6" width="18.7109375" style="270" customWidth="1"/>
    <col min="7" max="11" width="8.7109375" style="270" customWidth="1"/>
    <col min="12" max="12" width="6.28515625" style="270" bestFit="1" customWidth="1"/>
    <col min="13" max="252" width="8.7109375" style="270" customWidth="1"/>
    <col min="254" max="16384" width="6.7109375" style="270"/>
  </cols>
  <sheetData>
    <row r="1" spans="1:252" ht="12.75" customHeight="1" x14ac:dyDescent="0.2">
      <c r="A1" s="376" t="s">
        <v>433</v>
      </c>
      <c r="B1" s="376"/>
      <c r="C1" s="376"/>
      <c r="D1" s="376"/>
      <c r="E1" s="443"/>
      <c r="F1" s="377"/>
    </row>
    <row r="4" spans="1:252" ht="12.75" customHeight="1" x14ac:dyDescent="0.2">
      <c r="A4" s="518" t="s">
        <v>45</v>
      </c>
      <c r="B4" s="518" t="s">
        <v>46</v>
      </c>
      <c r="C4" s="518" t="s">
        <v>8</v>
      </c>
      <c r="D4" s="518" t="s">
        <v>47</v>
      </c>
      <c r="E4" s="519" t="s">
        <v>48</v>
      </c>
      <c r="F4" s="518" t="s">
        <v>49</v>
      </c>
      <c r="G4" s="518" t="s">
        <v>14</v>
      </c>
      <c r="H4" s="299">
        <v>43891</v>
      </c>
      <c r="I4" s="300">
        <v>43892</v>
      </c>
      <c r="J4" s="300">
        <v>43893</v>
      </c>
      <c r="K4" s="300">
        <v>43894</v>
      </c>
      <c r="L4" s="300">
        <v>43895</v>
      </c>
      <c r="M4" s="300">
        <v>43896</v>
      </c>
      <c r="N4" s="300">
        <v>43897</v>
      </c>
      <c r="O4" s="300">
        <v>43898</v>
      </c>
      <c r="P4" s="300">
        <v>43899</v>
      </c>
      <c r="Q4" s="300">
        <v>43900</v>
      </c>
      <c r="R4" s="300">
        <v>43901</v>
      </c>
      <c r="S4" s="300">
        <v>43902</v>
      </c>
      <c r="T4" s="300">
        <v>43903</v>
      </c>
      <c r="U4" s="300">
        <v>43904</v>
      </c>
      <c r="V4" s="300">
        <v>43905</v>
      </c>
      <c r="W4" s="300">
        <v>43906</v>
      </c>
      <c r="X4" s="300">
        <v>43907</v>
      </c>
      <c r="Y4" s="300">
        <v>43908</v>
      </c>
      <c r="Z4" s="300">
        <v>43909</v>
      </c>
      <c r="AA4" s="300">
        <v>43910</v>
      </c>
      <c r="AB4" s="300">
        <v>43911</v>
      </c>
      <c r="AC4" s="300">
        <v>43912</v>
      </c>
      <c r="AD4" s="300">
        <v>43913</v>
      </c>
      <c r="AE4" s="300">
        <v>43914</v>
      </c>
      <c r="AF4" s="300">
        <v>43915</v>
      </c>
      <c r="AG4" s="300">
        <v>43916</v>
      </c>
      <c r="AH4" s="300">
        <v>43917</v>
      </c>
      <c r="AI4" s="300">
        <v>43918</v>
      </c>
      <c r="AJ4" s="300">
        <v>43919</v>
      </c>
      <c r="AK4" s="300">
        <v>43920</v>
      </c>
      <c r="AL4" s="300">
        <v>43921</v>
      </c>
      <c r="AM4" s="300">
        <v>43922</v>
      </c>
      <c r="AN4" s="300">
        <v>43923</v>
      </c>
      <c r="AO4" s="300">
        <v>43924</v>
      </c>
      <c r="AP4" s="300">
        <v>43925</v>
      </c>
      <c r="AQ4" s="300">
        <v>43926</v>
      </c>
      <c r="AR4" s="300">
        <v>43927</v>
      </c>
      <c r="AS4" s="300">
        <v>43928</v>
      </c>
      <c r="AT4" s="300">
        <v>43929</v>
      </c>
      <c r="AU4" s="300">
        <v>43930</v>
      </c>
      <c r="AV4" s="300">
        <v>43931</v>
      </c>
      <c r="AW4" s="300">
        <v>43932</v>
      </c>
      <c r="AX4" s="300">
        <v>43933</v>
      </c>
      <c r="AY4" s="300">
        <v>43934</v>
      </c>
      <c r="AZ4" s="300">
        <v>43935</v>
      </c>
      <c r="BA4" s="300">
        <v>43936</v>
      </c>
      <c r="BB4" s="300">
        <v>43937</v>
      </c>
      <c r="BC4" s="300">
        <v>43938</v>
      </c>
      <c r="BD4" s="300">
        <v>43939</v>
      </c>
      <c r="BE4" s="300">
        <v>43940</v>
      </c>
      <c r="BF4" s="300">
        <v>43941</v>
      </c>
      <c r="BG4" s="300">
        <v>43942</v>
      </c>
      <c r="BH4" s="300">
        <v>43943</v>
      </c>
      <c r="BI4" s="300">
        <v>43944</v>
      </c>
      <c r="BJ4" s="300">
        <v>43945</v>
      </c>
      <c r="BK4" s="300">
        <v>43946</v>
      </c>
      <c r="BL4" s="300">
        <v>43947</v>
      </c>
      <c r="BM4" s="300">
        <v>43948</v>
      </c>
      <c r="BN4" s="300">
        <v>43949</v>
      </c>
      <c r="BO4" s="300">
        <v>43950</v>
      </c>
      <c r="BP4" s="300">
        <v>43951</v>
      </c>
      <c r="BQ4" s="300">
        <v>43952</v>
      </c>
      <c r="BR4" s="300">
        <v>43953</v>
      </c>
      <c r="BS4" s="300">
        <v>43954</v>
      </c>
      <c r="BT4" s="300">
        <v>43955</v>
      </c>
      <c r="BU4" s="300">
        <v>43956</v>
      </c>
      <c r="BV4" s="300">
        <v>43957</v>
      </c>
      <c r="BW4" s="300">
        <v>43958</v>
      </c>
      <c r="BX4" s="300">
        <v>43959</v>
      </c>
      <c r="BY4" s="300">
        <v>43960</v>
      </c>
      <c r="BZ4" s="300">
        <v>43961</v>
      </c>
      <c r="CA4" s="300">
        <v>43962</v>
      </c>
      <c r="CB4" s="300">
        <v>43963</v>
      </c>
      <c r="CC4" s="300">
        <v>43964</v>
      </c>
      <c r="CD4" s="300">
        <v>43965</v>
      </c>
      <c r="CE4" s="300">
        <v>43966</v>
      </c>
      <c r="CF4" s="300">
        <v>43967</v>
      </c>
      <c r="CG4" s="300">
        <v>43968</v>
      </c>
      <c r="CH4" s="300">
        <v>43969</v>
      </c>
      <c r="CI4" s="300">
        <v>43970</v>
      </c>
      <c r="CJ4" s="300">
        <v>43971</v>
      </c>
      <c r="CK4" s="300">
        <v>43972</v>
      </c>
      <c r="CL4" s="300">
        <v>43973</v>
      </c>
      <c r="CM4" s="300">
        <v>43974</v>
      </c>
      <c r="CN4" s="300">
        <v>43975</v>
      </c>
      <c r="CO4" s="300">
        <v>43976</v>
      </c>
      <c r="CP4" s="300">
        <v>43977</v>
      </c>
      <c r="CQ4" s="300">
        <v>43978</v>
      </c>
      <c r="CR4" s="300">
        <v>43979</v>
      </c>
      <c r="CS4" s="300">
        <v>43980</v>
      </c>
      <c r="CT4" s="300">
        <v>43981</v>
      </c>
      <c r="CU4" s="300">
        <v>43982</v>
      </c>
      <c r="CV4" s="300">
        <v>43983</v>
      </c>
      <c r="CW4" s="300">
        <v>43984</v>
      </c>
      <c r="CX4" s="300">
        <v>43985</v>
      </c>
      <c r="CY4" s="300">
        <v>43986</v>
      </c>
      <c r="CZ4" s="300">
        <v>43987</v>
      </c>
      <c r="DA4" s="300">
        <v>43988</v>
      </c>
      <c r="DB4" s="300">
        <v>43989</v>
      </c>
      <c r="DC4" s="300">
        <v>43990</v>
      </c>
      <c r="DD4" s="300">
        <v>43991</v>
      </c>
      <c r="DE4" s="300">
        <v>43992</v>
      </c>
      <c r="DF4" s="300">
        <v>43993</v>
      </c>
      <c r="DG4" s="300">
        <v>43994</v>
      </c>
      <c r="DH4" s="300">
        <v>43995</v>
      </c>
      <c r="DI4" s="300">
        <v>43996</v>
      </c>
      <c r="DJ4" s="300">
        <v>43997</v>
      </c>
      <c r="DK4" s="300">
        <v>43998</v>
      </c>
      <c r="DL4" s="300">
        <v>43999</v>
      </c>
      <c r="DM4" s="300">
        <v>44000</v>
      </c>
      <c r="DN4" s="300">
        <v>44001</v>
      </c>
      <c r="DO4" s="300">
        <v>44002</v>
      </c>
      <c r="DP4" s="300">
        <v>44003</v>
      </c>
      <c r="DQ4" s="300">
        <v>44004</v>
      </c>
      <c r="DR4" s="300">
        <v>44005</v>
      </c>
      <c r="DS4" s="300">
        <v>44006</v>
      </c>
      <c r="DT4" s="300">
        <v>44007</v>
      </c>
      <c r="DU4" s="300">
        <v>44008</v>
      </c>
      <c r="DV4" s="300">
        <v>44009</v>
      </c>
      <c r="DW4" s="300">
        <v>44010</v>
      </c>
      <c r="DX4" s="300">
        <v>44011</v>
      </c>
      <c r="DY4" s="300">
        <v>44012</v>
      </c>
      <c r="DZ4" s="300">
        <v>44013</v>
      </c>
      <c r="EA4" s="300">
        <v>44014</v>
      </c>
      <c r="EB4" s="300">
        <v>44015</v>
      </c>
      <c r="EC4" s="300">
        <v>44016</v>
      </c>
      <c r="ED4" s="300">
        <v>44017</v>
      </c>
      <c r="EE4" s="300">
        <v>44018</v>
      </c>
      <c r="EF4" s="300">
        <v>44019</v>
      </c>
      <c r="EG4" s="300">
        <v>44020</v>
      </c>
      <c r="EH4" s="300">
        <v>44021</v>
      </c>
      <c r="EI4" s="300">
        <v>44022</v>
      </c>
      <c r="EJ4" s="300">
        <v>44023</v>
      </c>
      <c r="EK4" s="300">
        <v>44024</v>
      </c>
      <c r="EL4" s="300">
        <v>44025</v>
      </c>
      <c r="EM4" s="300">
        <v>44026</v>
      </c>
      <c r="EN4" s="300">
        <v>44027</v>
      </c>
      <c r="EO4" s="300">
        <v>44028</v>
      </c>
      <c r="EP4" s="300">
        <v>44029</v>
      </c>
      <c r="EQ4" s="300">
        <v>44030</v>
      </c>
      <c r="ER4" s="300">
        <v>44031</v>
      </c>
      <c r="ES4" s="300">
        <v>44032</v>
      </c>
      <c r="ET4" s="300">
        <v>44033</v>
      </c>
      <c r="EU4" s="300">
        <v>44034</v>
      </c>
      <c r="EV4" s="300">
        <v>44035</v>
      </c>
      <c r="EW4" s="300">
        <v>44036</v>
      </c>
      <c r="EX4" s="300">
        <v>44037</v>
      </c>
      <c r="EY4" s="300">
        <v>44038</v>
      </c>
      <c r="EZ4" s="300">
        <v>44039</v>
      </c>
      <c r="FA4" s="300">
        <v>44040</v>
      </c>
      <c r="FB4" s="300">
        <v>44041</v>
      </c>
      <c r="FC4" s="300">
        <v>44042</v>
      </c>
      <c r="FD4" s="300">
        <v>44043</v>
      </c>
      <c r="FE4" s="300">
        <v>44044</v>
      </c>
      <c r="FF4" s="300">
        <v>44045</v>
      </c>
      <c r="FG4" s="300">
        <v>44046</v>
      </c>
      <c r="FH4" s="300">
        <v>44047</v>
      </c>
      <c r="FI4" s="300">
        <v>44048</v>
      </c>
      <c r="FJ4" s="300">
        <v>44049</v>
      </c>
      <c r="FK4" s="300">
        <v>44050</v>
      </c>
      <c r="FL4" s="300">
        <v>44051</v>
      </c>
      <c r="FM4" s="300">
        <v>44052</v>
      </c>
      <c r="FN4" s="300">
        <v>44053</v>
      </c>
      <c r="FO4" s="300">
        <v>44054</v>
      </c>
      <c r="FP4" s="300">
        <v>44055</v>
      </c>
      <c r="FQ4" s="300">
        <v>44056</v>
      </c>
      <c r="FR4" s="300">
        <v>44057</v>
      </c>
      <c r="FS4" s="300">
        <v>44058</v>
      </c>
      <c r="FT4" s="300">
        <v>44059</v>
      </c>
      <c r="FU4" s="300">
        <v>44060</v>
      </c>
      <c r="FV4" s="300">
        <v>44061</v>
      </c>
      <c r="FW4" s="300">
        <v>44062</v>
      </c>
      <c r="FX4" s="300">
        <v>44063</v>
      </c>
      <c r="FY4" s="300">
        <v>44064</v>
      </c>
      <c r="FZ4" s="300">
        <v>44065</v>
      </c>
      <c r="GA4" s="300">
        <v>44066</v>
      </c>
      <c r="GB4" s="300">
        <v>44067</v>
      </c>
      <c r="GC4" s="300">
        <v>44068</v>
      </c>
      <c r="GD4" s="300">
        <v>44069</v>
      </c>
      <c r="GE4" s="300">
        <v>44070</v>
      </c>
      <c r="GF4" s="300">
        <v>44071</v>
      </c>
      <c r="GG4" s="300">
        <v>44072</v>
      </c>
      <c r="GH4" s="300">
        <v>44073</v>
      </c>
      <c r="GI4" s="300">
        <v>44074</v>
      </c>
      <c r="GJ4" s="300">
        <v>44075</v>
      </c>
      <c r="GK4" s="300">
        <v>44076</v>
      </c>
      <c r="GL4" s="300">
        <v>44077</v>
      </c>
      <c r="GM4" s="300">
        <v>44078</v>
      </c>
      <c r="GN4" s="300">
        <v>44079</v>
      </c>
      <c r="GO4" s="300">
        <v>44080</v>
      </c>
      <c r="GP4" s="300">
        <v>44081</v>
      </c>
      <c r="GQ4" s="300">
        <v>44082</v>
      </c>
      <c r="GR4" s="300">
        <v>44083</v>
      </c>
      <c r="GS4" s="300">
        <v>44084</v>
      </c>
      <c r="GT4" s="300">
        <v>44085</v>
      </c>
      <c r="GU4" s="300">
        <v>44086</v>
      </c>
      <c r="GV4" s="300">
        <v>44087</v>
      </c>
      <c r="GW4" s="300">
        <v>44088</v>
      </c>
      <c r="GX4" s="300">
        <v>44089</v>
      </c>
      <c r="GY4" s="300">
        <v>44090</v>
      </c>
      <c r="GZ4" s="300">
        <v>44091</v>
      </c>
      <c r="HA4" s="300">
        <v>44092</v>
      </c>
      <c r="HB4" s="300">
        <v>44093</v>
      </c>
      <c r="HC4" s="300">
        <v>44094</v>
      </c>
      <c r="HD4" s="300">
        <v>44095</v>
      </c>
      <c r="HE4" s="300">
        <v>44096</v>
      </c>
      <c r="HF4" s="300">
        <v>44097</v>
      </c>
      <c r="HG4" s="300">
        <v>44098</v>
      </c>
      <c r="HH4" s="300">
        <v>44099</v>
      </c>
      <c r="HI4" s="300">
        <v>44100</v>
      </c>
      <c r="HJ4" s="300">
        <v>44101</v>
      </c>
      <c r="HK4" s="300">
        <v>44102</v>
      </c>
      <c r="HL4" s="300">
        <v>44103</v>
      </c>
      <c r="HM4" s="300">
        <v>44104</v>
      </c>
      <c r="HN4" s="300">
        <v>44105</v>
      </c>
      <c r="HO4" s="300">
        <v>44106</v>
      </c>
      <c r="HP4" s="300">
        <v>44107</v>
      </c>
      <c r="HQ4" s="300">
        <v>44108</v>
      </c>
      <c r="HR4" s="300">
        <v>44109</v>
      </c>
      <c r="HS4" s="300">
        <v>44110</v>
      </c>
      <c r="HT4" s="300">
        <v>44111</v>
      </c>
      <c r="HU4" s="300">
        <v>44112</v>
      </c>
      <c r="HV4" s="300">
        <v>44113</v>
      </c>
      <c r="HW4" s="300">
        <v>44114</v>
      </c>
      <c r="HX4" s="300">
        <v>44115</v>
      </c>
      <c r="HY4" s="300">
        <v>44116</v>
      </c>
      <c r="HZ4" s="300">
        <v>44117</v>
      </c>
      <c r="IA4" s="300">
        <v>44118</v>
      </c>
      <c r="IB4" s="300">
        <v>44119</v>
      </c>
      <c r="IC4" s="300">
        <v>44120</v>
      </c>
      <c r="ID4" s="300">
        <v>44121</v>
      </c>
      <c r="IE4" s="300">
        <v>44122</v>
      </c>
      <c r="IF4" s="300">
        <v>44123</v>
      </c>
      <c r="IG4" s="300">
        <v>44124</v>
      </c>
      <c r="IH4" s="300">
        <v>44125</v>
      </c>
      <c r="II4" s="300">
        <v>44126</v>
      </c>
      <c r="IJ4" s="300">
        <v>44127</v>
      </c>
      <c r="IK4" s="300">
        <v>44128</v>
      </c>
      <c r="IL4" s="300">
        <v>44129</v>
      </c>
      <c r="IM4" s="300">
        <v>44130</v>
      </c>
      <c r="IN4" s="300">
        <v>44131</v>
      </c>
      <c r="IO4" s="300">
        <v>44132</v>
      </c>
      <c r="IP4" s="300">
        <v>44133</v>
      </c>
      <c r="IQ4" s="300">
        <v>44134</v>
      </c>
      <c r="IR4" s="520">
        <v>44135</v>
      </c>
    </row>
    <row r="5" spans="1:252" ht="12.75" customHeight="1" x14ac:dyDescent="0.2">
      <c r="A5" s="521">
        <v>90090027</v>
      </c>
      <c r="B5" s="522">
        <f>INDEX([2]Sites!$A:$N,MATCH($A5,[2]Sites!$A:$A,0),2)</f>
        <v>41.301400000000001</v>
      </c>
      <c r="C5" s="522" t="str">
        <f>INDEX([2]Sites!$A:$N,MATCH($A5,[2]Sites!$A:$A,0),4)</f>
        <v>CT</v>
      </c>
      <c r="D5" s="522" t="str">
        <f>INDEX([2]Sites!$A:$N,MATCH($A5,[2]Sites!$A:$A,0),6)</f>
        <v>New Haven-Criscuolo Pk</v>
      </c>
      <c r="E5" s="523" t="str">
        <f>INDEX([2]Sites!$A:$N,MATCH($A5,[2]Sites!$A:$A,0),10)</f>
        <v>3.6</v>
      </c>
      <c r="F5" s="522" t="str">
        <f>INDEX([2]Sites!$A:$N,MATCH($A5,[2]Sites!$A:$A,0),5) &amp; ", " &amp; C5</f>
        <v>New Haven, CT</v>
      </c>
      <c r="G5" s="522">
        <f t="shared" ref="G5:G31" si="0">MAX(H5:IR5)</f>
        <v>0</v>
      </c>
      <c r="H5" s="524"/>
      <c r="I5" s="525"/>
      <c r="J5" s="525"/>
      <c r="K5" s="525"/>
      <c r="L5" s="525"/>
      <c r="M5" s="525"/>
      <c r="N5" s="525"/>
      <c r="O5" s="525"/>
      <c r="P5" s="525"/>
      <c r="Q5" s="525"/>
      <c r="R5" s="525"/>
      <c r="S5" s="525"/>
      <c r="T5" s="525"/>
      <c r="U5" s="525"/>
      <c r="V5" s="525"/>
      <c r="W5" s="525"/>
      <c r="X5" s="525"/>
      <c r="Y5" s="525"/>
      <c r="Z5" s="525"/>
      <c r="AA5" s="525"/>
      <c r="AB5" s="525"/>
      <c r="AC5" s="525"/>
      <c r="AD5" s="525"/>
      <c r="AE5" s="525"/>
      <c r="AF5" s="525"/>
      <c r="AG5" s="525"/>
      <c r="AH5" s="525"/>
      <c r="AI5" s="525"/>
      <c r="AJ5" s="525"/>
      <c r="AK5" s="525"/>
      <c r="AL5" s="525"/>
      <c r="AM5" s="525"/>
      <c r="AN5" s="525"/>
      <c r="AO5" s="525"/>
      <c r="AP5" s="525"/>
      <c r="AQ5" s="525"/>
      <c r="AR5" s="525"/>
      <c r="AS5" s="525"/>
      <c r="AT5" s="525"/>
      <c r="AU5" s="525"/>
      <c r="AV5" s="525"/>
      <c r="AW5" s="525"/>
      <c r="AX5" s="525"/>
      <c r="AY5" s="525"/>
      <c r="AZ5" s="525"/>
      <c r="BA5" s="525"/>
      <c r="BB5" s="525"/>
      <c r="BC5" s="525"/>
      <c r="BD5" s="525"/>
      <c r="BE5" s="525"/>
      <c r="BF5" s="525"/>
      <c r="BG5" s="525"/>
      <c r="BH5" s="525"/>
      <c r="BI5" s="525"/>
      <c r="BJ5" s="525"/>
      <c r="BK5" s="525"/>
      <c r="BL5" s="525"/>
      <c r="BM5" s="525"/>
      <c r="BN5" s="525"/>
      <c r="BO5" s="525"/>
      <c r="BP5" s="525"/>
      <c r="BQ5" s="525"/>
      <c r="BR5" s="525"/>
      <c r="BS5" s="525"/>
      <c r="BT5" s="525"/>
      <c r="BU5" s="525"/>
      <c r="BV5" s="525"/>
      <c r="BW5" s="525"/>
      <c r="BX5" s="525"/>
      <c r="BY5" s="525"/>
      <c r="BZ5" s="525"/>
      <c r="CA5" s="525"/>
      <c r="CB5" s="525"/>
      <c r="CC5" s="525"/>
      <c r="CD5" s="525"/>
      <c r="CE5" s="525"/>
      <c r="CF5" s="525"/>
      <c r="CG5" s="525"/>
      <c r="CH5" s="525"/>
      <c r="CI5" s="525"/>
      <c r="CJ5" s="525"/>
      <c r="CK5" s="525"/>
      <c r="CL5" s="525"/>
      <c r="CM5" s="525"/>
      <c r="CN5" s="525"/>
      <c r="CO5" s="525"/>
      <c r="CP5" s="525"/>
      <c r="CQ5" s="525"/>
      <c r="CR5" s="525"/>
      <c r="CS5" s="525"/>
      <c r="CT5" s="525"/>
      <c r="CU5" s="525"/>
      <c r="CV5" s="525"/>
      <c r="CW5" s="525"/>
      <c r="CX5" s="525"/>
      <c r="CY5" s="525"/>
      <c r="CZ5" s="525"/>
      <c r="DA5" s="525"/>
      <c r="DB5" s="525"/>
      <c r="DC5" s="525"/>
      <c r="DD5" s="525"/>
      <c r="DE5" s="525"/>
      <c r="DF5" s="525"/>
      <c r="DG5" s="525"/>
      <c r="DH5" s="525"/>
      <c r="DI5" s="525"/>
      <c r="DJ5" s="525"/>
      <c r="DK5" s="525"/>
      <c r="DL5" s="525"/>
      <c r="DM5" s="525"/>
      <c r="DN5" s="525"/>
      <c r="DO5" s="525"/>
      <c r="DP5" s="525"/>
      <c r="DQ5" s="525"/>
      <c r="DR5" s="525"/>
      <c r="DS5" s="525"/>
      <c r="DT5" s="525"/>
      <c r="DU5" s="525"/>
      <c r="DV5" s="525"/>
      <c r="DW5" s="525"/>
      <c r="DX5" s="525"/>
      <c r="DY5" s="525"/>
      <c r="DZ5" s="525"/>
      <c r="EA5" s="525"/>
      <c r="EB5" s="525"/>
      <c r="EC5" s="525"/>
      <c r="ED5" s="525"/>
      <c r="EE5" s="525"/>
      <c r="EF5" s="525"/>
      <c r="EG5" s="525"/>
      <c r="EH5" s="525"/>
      <c r="EI5" s="525"/>
      <c r="EJ5" s="525"/>
      <c r="EK5" s="525"/>
      <c r="EL5" s="525"/>
      <c r="EM5" s="525"/>
      <c r="EN5" s="525"/>
      <c r="EO5" s="525"/>
      <c r="EP5" s="525"/>
      <c r="EQ5" s="525"/>
      <c r="ER5" s="525"/>
      <c r="ES5" s="525"/>
      <c r="ET5" s="525"/>
      <c r="EU5" s="525"/>
      <c r="EV5" s="525"/>
      <c r="EW5" s="525"/>
      <c r="EX5" s="525"/>
      <c r="EY5" s="525"/>
      <c r="EZ5" s="525"/>
      <c r="FA5" s="525"/>
      <c r="FB5" s="525"/>
      <c r="FC5" s="525"/>
      <c r="FD5" s="525"/>
      <c r="FE5" s="526"/>
      <c r="FF5" s="526"/>
      <c r="FG5" s="526"/>
      <c r="FH5" s="526"/>
      <c r="FI5" s="526"/>
      <c r="FJ5" s="526"/>
      <c r="FK5" s="526"/>
      <c r="FL5" s="526"/>
      <c r="FM5" s="526"/>
      <c r="FN5" s="526"/>
      <c r="FO5" s="526"/>
      <c r="FP5" s="525"/>
      <c r="FQ5" s="525"/>
      <c r="FR5" s="525"/>
      <c r="FS5" s="525"/>
      <c r="FT5" s="525"/>
      <c r="FU5" s="525"/>
      <c r="FV5" s="525"/>
      <c r="FW5" s="525"/>
      <c r="FX5" s="525"/>
      <c r="FY5" s="525"/>
      <c r="FZ5" s="525"/>
      <c r="GA5" s="525"/>
      <c r="GB5" s="525"/>
      <c r="GC5" s="525"/>
      <c r="GD5" s="525"/>
      <c r="GE5" s="525"/>
      <c r="GF5" s="525"/>
      <c r="GG5" s="525"/>
      <c r="GH5" s="525"/>
      <c r="GI5" s="525"/>
      <c r="GJ5" s="525"/>
      <c r="GK5" s="525"/>
      <c r="GL5" s="525"/>
      <c r="GM5" s="525"/>
      <c r="GN5" s="525"/>
      <c r="GO5" s="525"/>
      <c r="GP5" s="525"/>
      <c r="GQ5" s="525"/>
      <c r="GR5" s="525"/>
      <c r="GS5" s="525"/>
      <c r="GT5" s="525"/>
      <c r="GU5" s="525"/>
      <c r="GV5" s="525"/>
      <c r="GW5" s="525"/>
      <c r="GX5" s="525"/>
      <c r="GY5" s="525"/>
      <c r="GZ5" s="525"/>
      <c r="HA5" s="525"/>
      <c r="HB5" s="525"/>
      <c r="HC5" s="525"/>
      <c r="HD5" s="525"/>
      <c r="HE5" s="525"/>
      <c r="HF5" s="525"/>
      <c r="HG5" s="525"/>
      <c r="HH5" s="525"/>
      <c r="HI5" s="525"/>
      <c r="HJ5" s="525"/>
      <c r="HK5" s="525"/>
      <c r="HL5" s="525"/>
      <c r="HM5" s="525"/>
      <c r="HN5" s="525"/>
      <c r="HO5" s="525"/>
      <c r="HP5" s="525"/>
      <c r="HQ5" s="525"/>
      <c r="HR5" s="525"/>
      <c r="HS5" s="525"/>
      <c r="HT5" s="525"/>
      <c r="HU5" s="525"/>
      <c r="HV5" s="525"/>
      <c r="HW5" s="525"/>
      <c r="HX5" s="525"/>
      <c r="HY5" s="525"/>
      <c r="HZ5" s="525"/>
      <c r="IA5" s="525"/>
      <c r="IB5" s="525"/>
      <c r="IC5" s="525"/>
      <c r="ID5" s="525"/>
      <c r="IE5" s="525"/>
      <c r="IF5" s="525"/>
      <c r="IG5" s="525"/>
      <c r="IH5" s="525"/>
      <c r="II5" s="525"/>
      <c r="IJ5" s="525"/>
      <c r="IK5" s="525"/>
      <c r="IL5" s="525"/>
      <c r="IM5" s="525"/>
      <c r="IN5" s="525"/>
      <c r="IO5" s="525"/>
      <c r="IP5" s="525"/>
      <c r="IQ5" s="525"/>
      <c r="IR5" s="527"/>
    </row>
    <row r="6" spans="1:252" ht="12.75" customHeight="1" x14ac:dyDescent="0.2">
      <c r="A6" s="528">
        <v>90011123</v>
      </c>
      <c r="B6" s="529">
        <f>INDEX([2]Sites!$A:$N,MATCH($A6,[2]Sites!$A:$A,0),2)</f>
        <v>41.399166999999998</v>
      </c>
      <c r="C6" s="529" t="str">
        <f>INDEX([2]Sites!$A:$N,MATCH($A6,[2]Sites!$A:$A,0),4)</f>
        <v>CT</v>
      </c>
      <c r="D6" s="529" t="str">
        <f>INDEX([2]Sites!$A:$N,MATCH($A6,[2]Sites!$A:$A,0),6)</f>
        <v>Danbury</v>
      </c>
      <c r="E6" s="530" t="str">
        <f>INDEX([2]Sites!$A:$N,MATCH($A6,[2]Sites!$A:$A,0),10)</f>
        <v>116.0</v>
      </c>
      <c r="F6" s="529" t="str">
        <f>INDEX([2]Sites!$A:$N,MATCH($A6,[2]Sites!$A:$A,0),5) &amp; ", " &amp; C6</f>
        <v>Fairfield, CT</v>
      </c>
      <c r="G6" s="529">
        <f t="shared" si="0"/>
        <v>0</v>
      </c>
      <c r="H6" s="531"/>
      <c r="I6" s="532"/>
      <c r="J6" s="532"/>
      <c r="K6" s="532"/>
      <c r="L6" s="532"/>
      <c r="M6" s="532"/>
      <c r="N6" s="532"/>
      <c r="O6" s="532"/>
      <c r="P6" s="532"/>
      <c r="Q6" s="532"/>
      <c r="R6" s="532"/>
      <c r="S6" s="532"/>
      <c r="T6" s="532"/>
      <c r="U6" s="532"/>
      <c r="V6" s="532"/>
      <c r="W6" s="532"/>
      <c r="X6" s="532"/>
      <c r="Y6" s="532"/>
      <c r="Z6" s="532"/>
      <c r="AA6" s="532"/>
      <c r="AB6" s="532"/>
      <c r="AC6" s="532"/>
      <c r="AD6" s="532"/>
      <c r="AE6" s="532"/>
      <c r="AF6" s="532"/>
      <c r="AG6" s="532"/>
      <c r="AH6" s="532"/>
      <c r="AI6" s="532"/>
      <c r="AJ6" s="532"/>
      <c r="AK6" s="532"/>
      <c r="AL6" s="532"/>
      <c r="AM6" s="532"/>
      <c r="AN6" s="532"/>
      <c r="AO6" s="532"/>
      <c r="AP6" s="532"/>
      <c r="AQ6" s="532"/>
      <c r="AR6" s="532"/>
      <c r="AS6" s="532"/>
      <c r="AT6" s="532"/>
      <c r="AU6" s="532"/>
      <c r="AV6" s="532"/>
      <c r="AW6" s="532"/>
      <c r="AX6" s="532"/>
      <c r="AY6" s="532"/>
      <c r="AZ6" s="532"/>
      <c r="BA6" s="532"/>
      <c r="BB6" s="532"/>
      <c r="BC6" s="532"/>
      <c r="BD6" s="532"/>
      <c r="BE6" s="532"/>
      <c r="BF6" s="532"/>
      <c r="BG6" s="532"/>
      <c r="BH6" s="532"/>
      <c r="BI6" s="532"/>
      <c r="BJ6" s="532"/>
      <c r="BK6" s="532"/>
      <c r="BL6" s="532"/>
      <c r="BM6" s="532"/>
      <c r="BN6" s="532"/>
      <c r="BO6" s="532"/>
      <c r="BP6" s="532"/>
      <c r="BQ6" s="532"/>
      <c r="BR6" s="532"/>
      <c r="BS6" s="532"/>
      <c r="BT6" s="532"/>
      <c r="BU6" s="532"/>
      <c r="BV6" s="532"/>
      <c r="BW6" s="532"/>
      <c r="BX6" s="532"/>
      <c r="BY6" s="532"/>
      <c r="BZ6" s="532"/>
      <c r="CA6" s="532"/>
      <c r="CB6" s="532"/>
      <c r="CC6" s="532"/>
      <c r="CD6" s="532"/>
      <c r="CE6" s="532"/>
      <c r="CF6" s="532"/>
      <c r="CG6" s="532"/>
      <c r="CH6" s="532"/>
      <c r="CI6" s="532"/>
      <c r="CJ6" s="532"/>
      <c r="CK6" s="532"/>
      <c r="CL6" s="532"/>
      <c r="CM6" s="532"/>
      <c r="CN6" s="532"/>
      <c r="CO6" s="532"/>
      <c r="CP6" s="532"/>
      <c r="CQ6" s="532"/>
      <c r="CR6" s="532"/>
      <c r="CS6" s="532"/>
      <c r="CT6" s="532"/>
      <c r="CU6" s="532"/>
      <c r="CV6" s="532"/>
      <c r="CW6" s="532"/>
      <c r="CX6" s="532"/>
      <c r="CY6" s="532"/>
      <c r="CZ6" s="532"/>
      <c r="DA6" s="532"/>
      <c r="DB6" s="532"/>
      <c r="DC6" s="532"/>
      <c r="DD6" s="532"/>
      <c r="DE6" s="532"/>
      <c r="DF6" s="532"/>
      <c r="DG6" s="532"/>
      <c r="DH6" s="532"/>
      <c r="DI6" s="532"/>
      <c r="DJ6" s="532"/>
      <c r="DK6" s="532"/>
      <c r="DL6" s="532"/>
      <c r="DM6" s="532"/>
      <c r="DN6" s="532"/>
      <c r="DO6" s="532"/>
      <c r="DP6" s="532"/>
      <c r="DQ6" s="532"/>
      <c r="DR6" s="532"/>
      <c r="DS6" s="532"/>
      <c r="DT6" s="532"/>
      <c r="DU6" s="532"/>
      <c r="DV6" s="532"/>
      <c r="DW6" s="532"/>
      <c r="DX6" s="532"/>
      <c r="DY6" s="532"/>
      <c r="DZ6" s="532"/>
      <c r="EA6" s="532"/>
      <c r="EB6" s="532"/>
      <c r="EC6" s="532"/>
      <c r="ED6" s="532"/>
      <c r="EE6" s="532"/>
      <c r="EF6" s="532"/>
      <c r="EG6" s="532"/>
      <c r="EH6" s="532"/>
      <c r="EI6" s="532"/>
      <c r="EJ6" s="532"/>
      <c r="EK6" s="532"/>
      <c r="EL6" s="532"/>
      <c r="EM6" s="532"/>
      <c r="EN6" s="532"/>
      <c r="EO6" s="532"/>
      <c r="EP6" s="532"/>
      <c r="EQ6" s="532"/>
      <c r="ER6" s="532"/>
      <c r="ES6" s="532"/>
      <c r="ET6" s="532"/>
      <c r="EU6" s="532"/>
      <c r="EV6" s="532"/>
      <c r="EW6" s="532"/>
      <c r="EX6" s="532"/>
      <c r="EY6" s="532"/>
      <c r="EZ6" s="532"/>
      <c r="FA6" s="532"/>
      <c r="FB6" s="532"/>
      <c r="FC6" s="532"/>
      <c r="FD6" s="532"/>
      <c r="FE6" s="533"/>
      <c r="FF6" s="533"/>
      <c r="FG6" s="533"/>
      <c r="FH6" s="533"/>
      <c r="FI6" s="533"/>
      <c r="FJ6" s="533"/>
      <c r="FK6" s="533"/>
      <c r="FL6" s="533"/>
      <c r="FM6" s="533"/>
      <c r="FN6" s="533"/>
      <c r="FO6" s="533"/>
      <c r="FP6" s="532"/>
      <c r="FQ6" s="532"/>
      <c r="FR6" s="532"/>
      <c r="FS6" s="532"/>
      <c r="FT6" s="532"/>
      <c r="FU6" s="532"/>
      <c r="FV6" s="532"/>
      <c r="FW6" s="532"/>
      <c r="FX6" s="532"/>
      <c r="FY6" s="532"/>
      <c r="FZ6" s="532"/>
      <c r="GA6" s="532"/>
      <c r="GB6" s="532"/>
      <c r="GC6" s="532"/>
      <c r="GD6" s="532"/>
      <c r="GE6" s="532"/>
      <c r="GF6" s="532"/>
      <c r="GG6" s="532"/>
      <c r="GH6" s="532"/>
      <c r="GI6" s="532"/>
      <c r="GJ6" s="532"/>
      <c r="GK6" s="532"/>
      <c r="GL6" s="532"/>
      <c r="GM6" s="532"/>
      <c r="GN6" s="532"/>
      <c r="GO6" s="532"/>
      <c r="GP6" s="532"/>
      <c r="GQ6" s="532"/>
      <c r="GR6" s="532"/>
      <c r="GS6" s="532"/>
      <c r="GT6" s="532"/>
      <c r="GU6" s="532"/>
      <c r="GV6" s="532"/>
      <c r="GW6" s="532"/>
      <c r="GX6" s="532"/>
      <c r="GY6" s="532"/>
      <c r="GZ6" s="532"/>
      <c r="HA6" s="532"/>
      <c r="HB6" s="532"/>
      <c r="HC6" s="532"/>
      <c r="HD6" s="532"/>
      <c r="HE6" s="532"/>
      <c r="HF6" s="532"/>
      <c r="HG6" s="532"/>
      <c r="HH6" s="532"/>
      <c r="HI6" s="532"/>
      <c r="HJ6" s="532"/>
      <c r="HK6" s="532"/>
      <c r="HL6" s="532"/>
      <c r="HM6" s="532"/>
      <c r="HN6" s="532"/>
      <c r="HO6" s="532"/>
      <c r="HP6" s="532"/>
      <c r="HQ6" s="532"/>
      <c r="HR6" s="532"/>
      <c r="HS6" s="532"/>
      <c r="HT6" s="532"/>
      <c r="HU6" s="532"/>
      <c r="HV6" s="532"/>
      <c r="HW6" s="532"/>
      <c r="HX6" s="532"/>
      <c r="HY6" s="532"/>
      <c r="HZ6" s="532"/>
      <c r="IA6" s="532"/>
      <c r="IB6" s="532"/>
      <c r="IC6" s="532"/>
      <c r="ID6" s="532"/>
      <c r="IE6" s="532"/>
      <c r="IF6" s="532"/>
      <c r="IG6" s="532"/>
      <c r="IH6" s="532"/>
      <c r="II6" s="532"/>
      <c r="IJ6" s="532"/>
      <c r="IK6" s="532"/>
      <c r="IL6" s="532"/>
      <c r="IM6" s="532"/>
      <c r="IN6" s="532"/>
      <c r="IO6" s="532"/>
      <c r="IP6" s="532"/>
      <c r="IQ6" s="532"/>
      <c r="IR6" s="534"/>
    </row>
    <row r="7" spans="1:252" ht="12.75" customHeight="1" x14ac:dyDescent="0.2">
      <c r="A7" s="528">
        <v>90010017</v>
      </c>
      <c r="B7" s="529">
        <f>INDEX([2]Sites!$A:$N,MATCH($A7,[2]Sites!$A:$A,0),2)</f>
        <v>41.003610999999999</v>
      </c>
      <c r="C7" s="529" t="str">
        <f>INDEX([2]Sites!$A:$N,MATCH($A7,[2]Sites!$A:$A,0),4)</f>
        <v>CT</v>
      </c>
      <c r="D7" s="529" t="str">
        <f>INDEX([2]Sites!$A:$N,MATCH($A7,[2]Sites!$A:$A,0),6)</f>
        <v>Greenwich</v>
      </c>
      <c r="E7" s="530" t="str">
        <f>INDEX([2]Sites!$A:$N,MATCH($A7,[2]Sites!$A:$A,0),10)</f>
        <v>3.0</v>
      </c>
      <c r="F7" s="529" t="str">
        <f>INDEX([2]Sites!$A:$N,MATCH($A7,[2]Sites!$A:$A,0),5) &amp; ", " &amp; C7</f>
        <v>Fairfield, CT</v>
      </c>
      <c r="G7" s="529">
        <f t="shared" si="0"/>
        <v>0</v>
      </c>
      <c r="H7" s="531"/>
      <c r="I7" s="532"/>
      <c r="J7" s="532"/>
      <c r="K7" s="532"/>
      <c r="L7" s="532"/>
      <c r="M7" s="532"/>
      <c r="N7" s="532"/>
      <c r="O7" s="532"/>
      <c r="P7" s="532"/>
      <c r="Q7" s="532"/>
      <c r="R7" s="532"/>
      <c r="S7" s="532"/>
      <c r="T7" s="532"/>
      <c r="U7" s="532"/>
      <c r="V7" s="532"/>
      <c r="W7" s="532"/>
      <c r="X7" s="532"/>
      <c r="Y7" s="532"/>
      <c r="Z7" s="532"/>
      <c r="AA7" s="532"/>
      <c r="AB7" s="532"/>
      <c r="AC7" s="532"/>
      <c r="AD7" s="532"/>
      <c r="AE7" s="532"/>
      <c r="AF7" s="532"/>
      <c r="AG7" s="532"/>
      <c r="AH7" s="532"/>
      <c r="AI7" s="532"/>
      <c r="AJ7" s="532"/>
      <c r="AK7" s="532"/>
      <c r="AL7" s="532"/>
      <c r="AM7" s="532"/>
      <c r="AN7" s="532"/>
      <c r="AO7" s="532"/>
      <c r="AP7" s="532"/>
      <c r="AQ7" s="532"/>
      <c r="AR7" s="532"/>
      <c r="AS7" s="532"/>
      <c r="AT7" s="532"/>
      <c r="AU7" s="532"/>
      <c r="AV7" s="532"/>
      <c r="AW7" s="532"/>
      <c r="AX7" s="532"/>
      <c r="AY7" s="532"/>
      <c r="AZ7" s="532"/>
      <c r="BA7" s="532"/>
      <c r="BB7" s="532"/>
      <c r="BC7" s="532"/>
      <c r="BD7" s="532"/>
      <c r="BE7" s="532"/>
      <c r="BF7" s="532"/>
      <c r="BG7" s="532"/>
      <c r="BH7" s="532"/>
      <c r="BI7" s="532"/>
      <c r="BJ7" s="532"/>
      <c r="BK7" s="532"/>
      <c r="BL7" s="532"/>
      <c r="BM7" s="532"/>
      <c r="BN7" s="532"/>
      <c r="BO7" s="532"/>
      <c r="BP7" s="532"/>
      <c r="BQ7" s="532"/>
      <c r="BR7" s="532"/>
      <c r="BS7" s="532"/>
      <c r="BT7" s="532"/>
      <c r="BU7" s="532"/>
      <c r="BV7" s="532"/>
      <c r="BW7" s="532"/>
      <c r="BX7" s="532"/>
      <c r="BY7" s="532"/>
      <c r="BZ7" s="532"/>
      <c r="CA7" s="532"/>
      <c r="CB7" s="532"/>
      <c r="CC7" s="532"/>
      <c r="CD7" s="532"/>
      <c r="CE7" s="532"/>
      <c r="CF7" s="532"/>
      <c r="CG7" s="532"/>
      <c r="CH7" s="532"/>
      <c r="CI7" s="532"/>
      <c r="CJ7" s="532"/>
      <c r="CK7" s="532"/>
      <c r="CL7" s="532"/>
      <c r="CM7" s="532"/>
      <c r="CN7" s="532"/>
      <c r="CO7" s="532"/>
      <c r="CP7" s="532"/>
      <c r="CQ7" s="532"/>
      <c r="CR7" s="532"/>
      <c r="CS7" s="532"/>
      <c r="CT7" s="532"/>
      <c r="CU7" s="532"/>
      <c r="CV7" s="532"/>
      <c r="CW7" s="532"/>
      <c r="CX7" s="532"/>
      <c r="CY7" s="532"/>
      <c r="CZ7" s="532"/>
      <c r="DA7" s="532"/>
      <c r="DB7" s="532"/>
      <c r="DC7" s="532"/>
      <c r="DD7" s="532"/>
      <c r="DE7" s="532"/>
      <c r="DF7" s="532"/>
      <c r="DG7" s="532"/>
      <c r="DH7" s="532"/>
      <c r="DI7" s="532"/>
      <c r="DJ7" s="532"/>
      <c r="DK7" s="532"/>
      <c r="DL7" s="532"/>
      <c r="DM7" s="532"/>
      <c r="DN7" s="532"/>
      <c r="DO7" s="532"/>
      <c r="DP7" s="532"/>
      <c r="DQ7" s="532"/>
      <c r="DR7" s="532"/>
      <c r="DS7" s="532"/>
      <c r="DT7" s="532"/>
      <c r="DU7" s="532"/>
      <c r="DV7" s="532"/>
      <c r="DW7" s="532"/>
      <c r="DX7" s="532"/>
      <c r="DY7" s="532"/>
      <c r="DZ7" s="532"/>
      <c r="EA7" s="532"/>
      <c r="EB7" s="532"/>
      <c r="EC7" s="532"/>
      <c r="ED7" s="532"/>
      <c r="EE7" s="532"/>
      <c r="EF7" s="532"/>
      <c r="EG7" s="532"/>
      <c r="EH7" s="532"/>
      <c r="EI7" s="532"/>
      <c r="EJ7" s="532"/>
      <c r="EK7" s="532"/>
      <c r="EL7" s="532"/>
      <c r="EM7" s="532"/>
      <c r="EN7" s="532"/>
      <c r="EO7" s="532"/>
      <c r="EP7" s="532"/>
      <c r="EQ7" s="532"/>
      <c r="ER7" s="532"/>
      <c r="ES7" s="532"/>
      <c r="ET7" s="532"/>
      <c r="EU7" s="532"/>
      <c r="EV7" s="532"/>
      <c r="EW7" s="532"/>
      <c r="EX7" s="532"/>
      <c r="EY7" s="532"/>
      <c r="EZ7" s="532"/>
      <c r="FA7" s="532"/>
      <c r="FB7" s="532"/>
      <c r="FC7" s="532"/>
      <c r="FD7" s="532"/>
      <c r="FE7" s="533"/>
      <c r="FF7" s="533"/>
      <c r="FG7" s="533"/>
      <c r="FH7" s="533"/>
      <c r="FI7" s="533"/>
      <c r="FJ7" s="533"/>
      <c r="FK7" s="533"/>
      <c r="FL7" s="533"/>
      <c r="FM7" s="533"/>
      <c r="FN7" s="533"/>
      <c r="FO7" s="533"/>
      <c r="FP7" s="532"/>
      <c r="FQ7" s="532"/>
      <c r="FR7" s="532"/>
      <c r="FS7" s="532"/>
      <c r="FT7" s="532"/>
      <c r="FU7" s="532"/>
      <c r="FV7" s="532"/>
      <c r="FW7" s="532"/>
      <c r="FX7" s="532"/>
      <c r="FY7" s="532"/>
      <c r="FZ7" s="532"/>
      <c r="GA7" s="532"/>
      <c r="GB7" s="532"/>
      <c r="GC7" s="532"/>
      <c r="GD7" s="532"/>
      <c r="GE7" s="532"/>
      <c r="GF7" s="532"/>
      <c r="GG7" s="532"/>
      <c r="GH7" s="532"/>
      <c r="GI7" s="532"/>
      <c r="GJ7" s="532"/>
      <c r="GK7" s="532"/>
      <c r="GL7" s="532"/>
      <c r="GM7" s="532"/>
      <c r="GN7" s="532"/>
      <c r="GO7" s="532"/>
      <c r="GP7" s="532"/>
      <c r="GQ7" s="532"/>
      <c r="GR7" s="532"/>
      <c r="GS7" s="532"/>
      <c r="GT7" s="532"/>
      <c r="GU7" s="532"/>
      <c r="GV7" s="532"/>
      <c r="GW7" s="532"/>
      <c r="GX7" s="532"/>
      <c r="GY7" s="532"/>
      <c r="GZ7" s="532"/>
      <c r="HA7" s="532"/>
      <c r="HB7" s="532"/>
      <c r="HC7" s="532"/>
      <c r="HD7" s="532"/>
      <c r="HE7" s="532"/>
      <c r="HF7" s="532"/>
      <c r="HG7" s="532"/>
      <c r="HH7" s="532"/>
      <c r="HI7" s="532"/>
      <c r="HJ7" s="532"/>
      <c r="HK7" s="532"/>
      <c r="HL7" s="532"/>
      <c r="HM7" s="532"/>
      <c r="HN7" s="532"/>
      <c r="HO7" s="532"/>
      <c r="HP7" s="532"/>
      <c r="HQ7" s="532"/>
      <c r="HR7" s="532"/>
      <c r="HS7" s="532"/>
      <c r="HT7" s="532"/>
      <c r="HU7" s="532"/>
      <c r="HV7" s="532"/>
      <c r="HW7" s="532"/>
      <c r="HX7" s="532"/>
      <c r="HY7" s="532"/>
      <c r="HZ7" s="532"/>
      <c r="IA7" s="532"/>
      <c r="IB7" s="532"/>
      <c r="IC7" s="532"/>
      <c r="ID7" s="532"/>
      <c r="IE7" s="532"/>
      <c r="IF7" s="532"/>
      <c r="IG7" s="532"/>
      <c r="IH7" s="532"/>
      <c r="II7" s="532"/>
      <c r="IJ7" s="532"/>
      <c r="IK7" s="532"/>
      <c r="IL7" s="532"/>
      <c r="IM7" s="532"/>
      <c r="IN7" s="532"/>
      <c r="IO7" s="532"/>
      <c r="IP7" s="532"/>
      <c r="IQ7" s="532"/>
      <c r="IR7" s="534"/>
    </row>
    <row r="8" spans="1:252" ht="12.75" customHeight="1" x14ac:dyDescent="0.2">
      <c r="A8" s="528">
        <v>90099002</v>
      </c>
      <c r="B8" s="529">
        <f>INDEX([2]Sites!$A:$N,MATCH($A8,[2]Sites!$A:$A,0),2)</f>
        <v>41.256788</v>
      </c>
      <c r="C8" s="529" t="str">
        <f>INDEX([2]Sites!$A:$N,MATCH($A8,[2]Sites!$A:$A,0),4)</f>
        <v>CT</v>
      </c>
      <c r="D8" s="529" t="str">
        <f>INDEX([2]Sites!$A:$N,MATCH($A8,[2]Sites!$A:$A,0),6)</f>
        <v>Madison-Beach Rd</v>
      </c>
      <c r="E8" s="530" t="str">
        <f>INDEX([2]Sites!$A:$N,MATCH($A8,[2]Sites!$A:$A,0),10)</f>
        <v>3.0</v>
      </c>
      <c r="F8" s="529" t="str">
        <f>INDEX([2]Sites!$A:$N,MATCH($A8,[2]Sites!$A:$A,0),5) &amp; ", " &amp; C8</f>
        <v>New Haven, CT</v>
      </c>
      <c r="G8" s="529">
        <f t="shared" si="0"/>
        <v>0</v>
      </c>
      <c r="H8" s="531"/>
      <c r="I8" s="532"/>
      <c r="J8" s="532"/>
      <c r="K8" s="532"/>
      <c r="L8" s="532"/>
      <c r="M8" s="532"/>
      <c r="N8" s="532"/>
      <c r="O8" s="532"/>
      <c r="P8" s="532"/>
      <c r="Q8" s="532"/>
      <c r="R8" s="532"/>
      <c r="S8" s="532"/>
      <c r="T8" s="532"/>
      <c r="U8" s="532"/>
      <c r="V8" s="532"/>
      <c r="W8" s="532"/>
      <c r="X8" s="532"/>
      <c r="Y8" s="532"/>
      <c r="Z8" s="532"/>
      <c r="AA8" s="532"/>
      <c r="AB8" s="532"/>
      <c r="AC8" s="532"/>
      <c r="AD8" s="532"/>
      <c r="AE8" s="532"/>
      <c r="AF8" s="532"/>
      <c r="AG8" s="532"/>
      <c r="AH8" s="532"/>
      <c r="AI8" s="532"/>
      <c r="AJ8" s="532"/>
      <c r="AK8" s="532"/>
      <c r="AL8" s="532"/>
      <c r="AM8" s="532"/>
      <c r="AN8" s="532"/>
      <c r="AO8" s="532"/>
      <c r="AP8" s="532"/>
      <c r="AQ8" s="532"/>
      <c r="AR8" s="532"/>
      <c r="AS8" s="532"/>
      <c r="AT8" s="532"/>
      <c r="AU8" s="532"/>
      <c r="AV8" s="532"/>
      <c r="AW8" s="532"/>
      <c r="AX8" s="532"/>
      <c r="AY8" s="532"/>
      <c r="AZ8" s="532"/>
      <c r="BA8" s="532"/>
      <c r="BB8" s="532"/>
      <c r="BC8" s="532"/>
      <c r="BD8" s="532"/>
      <c r="BE8" s="532"/>
      <c r="BF8" s="532"/>
      <c r="BG8" s="532"/>
      <c r="BH8" s="532"/>
      <c r="BI8" s="532"/>
      <c r="BJ8" s="532"/>
      <c r="BK8" s="532"/>
      <c r="BL8" s="532"/>
      <c r="BM8" s="532"/>
      <c r="BN8" s="532"/>
      <c r="BO8" s="532"/>
      <c r="BP8" s="532"/>
      <c r="BQ8" s="532"/>
      <c r="BR8" s="532"/>
      <c r="BS8" s="532"/>
      <c r="BT8" s="532"/>
      <c r="BU8" s="532"/>
      <c r="BV8" s="532"/>
      <c r="BW8" s="532"/>
      <c r="BX8" s="532"/>
      <c r="BY8" s="532"/>
      <c r="BZ8" s="532"/>
      <c r="CA8" s="532"/>
      <c r="CB8" s="532"/>
      <c r="CC8" s="532"/>
      <c r="CD8" s="532"/>
      <c r="CE8" s="532"/>
      <c r="CF8" s="532"/>
      <c r="CG8" s="532"/>
      <c r="CH8" s="532"/>
      <c r="CI8" s="532"/>
      <c r="CJ8" s="532"/>
      <c r="CK8" s="532"/>
      <c r="CL8" s="532"/>
      <c r="CM8" s="532"/>
      <c r="CN8" s="532"/>
      <c r="CO8" s="532"/>
      <c r="CP8" s="532"/>
      <c r="CQ8" s="532"/>
      <c r="CR8" s="532"/>
      <c r="CS8" s="532"/>
      <c r="CT8" s="532"/>
      <c r="CU8" s="532"/>
      <c r="CV8" s="532"/>
      <c r="CW8" s="532"/>
      <c r="CX8" s="532"/>
      <c r="CY8" s="532"/>
      <c r="CZ8" s="532"/>
      <c r="DA8" s="532"/>
      <c r="DB8" s="532"/>
      <c r="DC8" s="532"/>
      <c r="DD8" s="532"/>
      <c r="DE8" s="532"/>
      <c r="DF8" s="532"/>
      <c r="DG8" s="532"/>
      <c r="DH8" s="532"/>
      <c r="DI8" s="532"/>
      <c r="DJ8" s="532"/>
      <c r="DK8" s="532"/>
      <c r="DL8" s="532"/>
      <c r="DM8" s="532"/>
      <c r="DN8" s="532"/>
      <c r="DO8" s="532"/>
      <c r="DP8" s="532"/>
      <c r="DQ8" s="532"/>
      <c r="DR8" s="532"/>
      <c r="DS8" s="532"/>
      <c r="DT8" s="532"/>
      <c r="DU8" s="532"/>
      <c r="DV8" s="532"/>
      <c r="DW8" s="532"/>
      <c r="DX8" s="532"/>
      <c r="DY8" s="532"/>
      <c r="DZ8" s="532"/>
      <c r="EA8" s="532"/>
      <c r="EB8" s="532"/>
      <c r="EC8" s="532"/>
      <c r="ED8" s="532"/>
      <c r="EE8" s="532"/>
      <c r="EF8" s="532"/>
      <c r="EG8" s="532"/>
      <c r="EH8" s="532"/>
      <c r="EI8" s="532"/>
      <c r="EJ8" s="532"/>
      <c r="EK8" s="532"/>
      <c r="EL8" s="532"/>
      <c r="EM8" s="532"/>
      <c r="EN8" s="532"/>
      <c r="EO8" s="532"/>
      <c r="EP8" s="532"/>
      <c r="EQ8" s="532"/>
      <c r="ER8" s="532"/>
      <c r="ES8" s="532"/>
      <c r="ET8" s="532"/>
      <c r="EU8" s="532"/>
      <c r="EV8" s="532"/>
      <c r="EW8" s="532"/>
      <c r="EX8" s="532"/>
      <c r="EY8" s="532"/>
      <c r="EZ8" s="532"/>
      <c r="FA8" s="532"/>
      <c r="FB8" s="532"/>
      <c r="FC8" s="532"/>
      <c r="FD8" s="532"/>
      <c r="FE8" s="533"/>
      <c r="FF8" s="533"/>
      <c r="FG8" s="533"/>
      <c r="FH8" s="533"/>
      <c r="FI8" s="533"/>
      <c r="FJ8" s="533"/>
      <c r="FK8" s="533"/>
      <c r="FL8" s="533"/>
      <c r="FM8" s="533"/>
      <c r="FN8" s="533"/>
      <c r="FO8" s="533"/>
      <c r="FP8" s="532"/>
      <c r="FQ8" s="532"/>
      <c r="FR8" s="532"/>
      <c r="FS8" s="532"/>
      <c r="FT8" s="532"/>
      <c r="FU8" s="532"/>
      <c r="FV8" s="532"/>
      <c r="FW8" s="532"/>
      <c r="FX8" s="532"/>
      <c r="FY8" s="532"/>
      <c r="FZ8" s="532"/>
      <c r="GA8" s="532"/>
      <c r="GB8" s="532"/>
      <c r="GC8" s="532"/>
      <c r="GD8" s="532"/>
      <c r="GE8" s="532"/>
      <c r="GF8" s="532"/>
      <c r="GG8" s="532"/>
      <c r="GH8" s="532"/>
      <c r="GI8" s="532"/>
      <c r="GJ8" s="532"/>
      <c r="GK8" s="532"/>
      <c r="GL8" s="532"/>
      <c r="GM8" s="532"/>
      <c r="GN8" s="532"/>
      <c r="GO8" s="532"/>
      <c r="GP8" s="532"/>
      <c r="GQ8" s="532"/>
      <c r="GR8" s="532"/>
      <c r="GS8" s="532"/>
      <c r="GT8" s="532"/>
      <c r="GU8" s="532"/>
      <c r="GV8" s="532"/>
      <c r="GW8" s="532"/>
      <c r="GX8" s="532"/>
      <c r="GY8" s="532"/>
      <c r="GZ8" s="532"/>
      <c r="HA8" s="532"/>
      <c r="HB8" s="532"/>
      <c r="HC8" s="532"/>
      <c r="HD8" s="532"/>
      <c r="HE8" s="532"/>
      <c r="HF8" s="532"/>
      <c r="HG8" s="532"/>
      <c r="HH8" s="532"/>
      <c r="HI8" s="532"/>
      <c r="HJ8" s="532"/>
      <c r="HK8" s="532"/>
      <c r="HL8" s="532"/>
      <c r="HM8" s="532"/>
      <c r="HN8" s="532"/>
      <c r="HO8" s="532"/>
      <c r="HP8" s="532"/>
      <c r="HQ8" s="532"/>
      <c r="HR8" s="532"/>
      <c r="HS8" s="532"/>
      <c r="HT8" s="532"/>
      <c r="HU8" s="532"/>
      <c r="HV8" s="532"/>
      <c r="HW8" s="532"/>
      <c r="HX8" s="532"/>
      <c r="HY8" s="532"/>
      <c r="HZ8" s="532"/>
      <c r="IA8" s="532"/>
      <c r="IB8" s="532"/>
      <c r="IC8" s="532"/>
      <c r="ID8" s="532"/>
      <c r="IE8" s="532"/>
      <c r="IF8" s="532"/>
      <c r="IG8" s="532"/>
      <c r="IH8" s="532"/>
      <c r="II8" s="532"/>
      <c r="IJ8" s="532"/>
      <c r="IK8" s="532"/>
      <c r="IL8" s="532"/>
      <c r="IM8" s="532"/>
      <c r="IN8" s="532"/>
      <c r="IO8" s="532"/>
      <c r="IP8" s="532"/>
      <c r="IQ8" s="532"/>
      <c r="IR8" s="534"/>
    </row>
    <row r="9" spans="1:252" ht="12.75" customHeight="1" x14ac:dyDescent="0.2">
      <c r="A9" s="528">
        <v>90079007</v>
      </c>
      <c r="B9" s="529">
        <f>INDEX([2]Sites!$A:$N,MATCH($A9,[2]Sites!$A:$A,0),2)</f>
        <v>41.552222</v>
      </c>
      <c r="C9" s="529" t="str">
        <f>INDEX([2]Sites!$A:$N,MATCH($A9,[2]Sites!$A:$A,0),4)</f>
        <v>CT</v>
      </c>
      <c r="D9" s="529" t="str">
        <f>INDEX([2]Sites!$A:$N,MATCH($A9,[2]Sites!$A:$A,0),6)</f>
        <v>Middletown-CVH</v>
      </c>
      <c r="E9" s="530" t="str">
        <f>INDEX([2]Sites!$A:$N,MATCH($A9,[2]Sites!$A:$A,0),10)</f>
        <v>58.0</v>
      </c>
      <c r="F9" s="529" t="str">
        <f>INDEX([2]Sites!$A:$N,MATCH($A9,[2]Sites!$A:$A,0),5) &amp; ", " &amp; C9</f>
        <v>Middlesex, CT</v>
      </c>
      <c r="G9" s="529">
        <f t="shared" si="0"/>
        <v>0</v>
      </c>
      <c r="H9" s="531"/>
      <c r="I9" s="532"/>
      <c r="J9" s="532"/>
      <c r="K9" s="532"/>
      <c r="L9" s="532"/>
      <c r="M9" s="532"/>
      <c r="N9" s="532"/>
      <c r="O9" s="532"/>
      <c r="P9" s="532"/>
      <c r="Q9" s="532"/>
      <c r="R9" s="532"/>
      <c r="S9" s="532"/>
      <c r="T9" s="532"/>
      <c r="U9" s="532"/>
      <c r="V9" s="532"/>
      <c r="W9" s="532"/>
      <c r="X9" s="532"/>
      <c r="Y9" s="532"/>
      <c r="Z9" s="532"/>
      <c r="AA9" s="532"/>
      <c r="AB9" s="532"/>
      <c r="AC9" s="532"/>
      <c r="AD9" s="532"/>
      <c r="AE9" s="532"/>
      <c r="AF9" s="532"/>
      <c r="AG9" s="532"/>
      <c r="AH9" s="532"/>
      <c r="AI9" s="532"/>
      <c r="AJ9" s="532"/>
      <c r="AK9" s="532"/>
      <c r="AL9" s="532"/>
      <c r="AM9" s="532"/>
      <c r="AN9" s="532"/>
      <c r="AO9" s="532"/>
      <c r="AP9" s="532"/>
      <c r="AQ9" s="532"/>
      <c r="AR9" s="532"/>
      <c r="AS9" s="532"/>
      <c r="AT9" s="532"/>
      <c r="AU9" s="532"/>
      <c r="AV9" s="532"/>
      <c r="AW9" s="532"/>
      <c r="AX9" s="532"/>
      <c r="AY9" s="532"/>
      <c r="AZ9" s="532"/>
      <c r="BA9" s="532"/>
      <c r="BB9" s="532"/>
      <c r="BC9" s="532"/>
      <c r="BD9" s="532"/>
      <c r="BE9" s="532"/>
      <c r="BF9" s="532"/>
      <c r="BG9" s="532"/>
      <c r="BH9" s="532"/>
      <c r="BI9" s="532"/>
      <c r="BJ9" s="532"/>
      <c r="BK9" s="532"/>
      <c r="BL9" s="532"/>
      <c r="BM9" s="532"/>
      <c r="BN9" s="532"/>
      <c r="BO9" s="532"/>
      <c r="BP9" s="532"/>
      <c r="BQ9" s="532"/>
      <c r="BR9" s="532"/>
      <c r="BS9" s="532"/>
      <c r="BT9" s="532"/>
      <c r="BU9" s="532"/>
      <c r="BV9" s="532"/>
      <c r="BW9" s="532"/>
      <c r="BX9" s="532"/>
      <c r="BY9" s="532"/>
      <c r="BZ9" s="532"/>
      <c r="CA9" s="532"/>
      <c r="CB9" s="532"/>
      <c r="CC9" s="532"/>
      <c r="CD9" s="532"/>
      <c r="CE9" s="532"/>
      <c r="CF9" s="532"/>
      <c r="CG9" s="532"/>
      <c r="CH9" s="532"/>
      <c r="CI9" s="532"/>
      <c r="CJ9" s="532"/>
      <c r="CK9" s="532"/>
      <c r="CL9" s="532"/>
      <c r="CM9" s="532"/>
      <c r="CN9" s="532"/>
      <c r="CO9" s="532"/>
      <c r="CP9" s="532"/>
      <c r="CQ9" s="532"/>
      <c r="CR9" s="532"/>
      <c r="CS9" s="532"/>
      <c r="CT9" s="532"/>
      <c r="CU9" s="532"/>
      <c r="CV9" s="532"/>
      <c r="CW9" s="532"/>
      <c r="CX9" s="532"/>
      <c r="CY9" s="532"/>
      <c r="CZ9" s="532"/>
      <c r="DA9" s="532"/>
      <c r="DB9" s="532"/>
      <c r="DC9" s="532"/>
      <c r="DD9" s="532"/>
      <c r="DE9" s="532"/>
      <c r="DF9" s="532"/>
      <c r="DG9" s="532"/>
      <c r="DH9" s="532"/>
      <c r="DI9" s="532"/>
      <c r="DJ9" s="532"/>
      <c r="DK9" s="532"/>
      <c r="DL9" s="532"/>
      <c r="DM9" s="532"/>
      <c r="DN9" s="532"/>
      <c r="DO9" s="532"/>
      <c r="DP9" s="532"/>
      <c r="DQ9" s="532"/>
      <c r="DR9" s="532"/>
      <c r="DS9" s="532"/>
      <c r="DT9" s="532"/>
      <c r="DU9" s="532"/>
      <c r="DV9" s="532"/>
      <c r="DW9" s="532"/>
      <c r="DX9" s="532"/>
      <c r="DY9" s="532"/>
      <c r="DZ9" s="532"/>
      <c r="EA9" s="532"/>
      <c r="EB9" s="532"/>
      <c r="EC9" s="532"/>
      <c r="ED9" s="532"/>
      <c r="EE9" s="532"/>
      <c r="EF9" s="532"/>
      <c r="EG9" s="532"/>
      <c r="EH9" s="532"/>
      <c r="EI9" s="532"/>
      <c r="EJ9" s="532"/>
      <c r="EK9" s="532"/>
      <c r="EL9" s="532"/>
      <c r="EM9" s="532"/>
      <c r="EN9" s="532"/>
      <c r="EO9" s="532"/>
      <c r="EP9" s="532"/>
      <c r="EQ9" s="532"/>
      <c r="ER9" s="532"/>
      <c r="ES9" s="532"/>
      <c r="ET9" s="532"/>
      <c r="EU9" s="532"/>
      <c r="EV9" s="532"/>
      <c r="EW9" s="532"/>
      <c r="EX9" s="532"/>
      <c r="EY9" s="532"/>
      <c r="EZ9" s="532"/>
      <c r="FA9" s="532"/>
      <c r="FB9" s="532"/>
      <c r="FC9" s="532"/>
      <c r="FD9" s="532"/>
      <c r="FE9" s="533"/>
      <c r="FF9" s="533"/>
      <c r="FG9" s="533"/>
      <c r="FH9" s="533"/>
      <c r="FI9" s="533"/>
      <c r="FJ9" s="533"/>
      <c r="FK9" s="533"/>
      <c r="FL9" s="533"/>
      <c r="FM9" s="533"/>
      <c r="FN9" s="533"/>
      <c r="FO9" s="533"/>
      <c r="FP9" s="532"/>
      <c r="FQ9" s="532"/>
      <c r="FR9" s="532"/>
      <c r="FS9" s="532"/>
      <c r="FT9" s="532"/>
      <c r="FU9" s="532"/>
      <c r="FV9" s="532"/>
      <c r="FW9" s="532"/>
      <c r="FX9" s="532"/>
      <c r="FY9" s="532"/>
      <c r="FZ9" s="532"/>
      <c r="GA9" s="532"/>
      <c r="GB9" s="532"/>
      <c r="GC9" s="532"/>
      <c r="GD9" s="532"/>
      <c r="GE9" s="532"/>
      <c r="GF9" s="532"/>
      <c r="GG9" s="532"/>
      <c r="GH9" s="532"/>
      <c r="GI9" s="532"/>
      <c r="GJ9" s="532"/>
      <c r="GK9" s="532"/>
      <c r="GL9" s="532"/>
      <c r="GM9" s="532"/>
      <c r="GN9" s="532"/>
      <c r="GO9" s="532"/>
      <c r="GP9" s="532"/>
      <c r="GQ9" s="532"/>
      <c r="GR9" s="532"/>
      <c r="GS9" s="532"/>
      <c r="GT9" s="532"/>
      <c r="GU9" s="532"/>
      <c r="GV9" s="532"/>
      <c r="GW9" s="532"/>
      <c r="GX9" s="532"/>
      <c r="GY9" s="532"/>
      <c r="GZ9" s="532"/>
      <c r="HA9" s="532"/>
      <c r="HB9" s="532"/>
      <c r="HC9" s="532"/>
      <c r="HD9" s="532"/>
      <c r="HE9" s="532"/>
      <c r="HF9" s="532"/>
      <c r="HG9" s="532"/>
      <c r="HH9" s="532"/>
      <c r="HI9" s="532"/>
      <c r="HJ9" s="532"/>
      <c r="HK9" s="532"/>
      <c r="HL9" s="532"/>
      <c r="HM9" s="532"/>
      <c r="HN9" s="532"/>
      <c r="HO9" s="532"/>
      <c r="HP9" s="532"/>
      <c r="HQ9" s="532"/>
      <c r="HR9" s="532"/>
      <c r="HS9" s="532"/>
      <c r="HT9" s="532"/>
      <c r="HU9" s="532"/>
      <c r="HV9" s="532"/>
      <c r="HW9" s="532"/>
      <c r="HX9" s="532"/>
      <c r="HY9" s="532"/>
      <c r="HZ9" s="532"/>
      <c r="IA9" s="532"/>
      <c r="IB9" s="532"/>
      <c r="IC9" s="532"/>
      <c r="ID9" s="532"/>
      <c r="IE9" s="532"/>
      <c r="IF9" s="532"/>
      <c r="IG9" s="532"/>
      <c r="IH9" s="532"/>
      <c r="II9" s="532"/>
      <c r="IJ9" s="532"/>
      <c r="IK9" s="532"/>
      <c r="IL9" s="532"/>
      <c r="IM9" s="532"/>
      <c r="IN9" s="532"/>
      <c r="IO9" s="532"/>
      <c r="IP9" s="532"/>
      <c r="IQ9" s="532"/>
      <c r="IR9" s="534"/>
    </row>
    <row r="10" spans="1:252" ht="12.75" customHeight="1" x14ac:dyDescent="0.2">
      <c r="A10" s="528">
        <v>90013007</v>
      </c>
      <c r="B10" s="529">
        <f>INDEX([2]Sites!$A:$N,MATCH($A10,[2]Sites!$A:$A,0),2)</f>
        <v>41.152500000000003</v>
      </c>
      <c r="C10" s="529" t="str">
        <f>INDEX([2]Sites!$A:$N,MATCH($A10,[2]Sites!$A:$A,0),4)</f>
        <v>CT</v>
      </c>
      <c r="D10" s="529" t="str">
        <f>INDEX([2]Sites!$A:$N,MATCH($A10,[2]Sites!$A:$A,0),6)</f>
        <v>Stratford</v>
      </c>
      <c r="E10" s="530" t="str">
        <f>INDEX([2]Sites!$A:$N,MATCH($A10,[2]Sites!$A:$A,0),10)</f>
        <v>3.0</v>
      </c>
      <c r="F10" s="529" t="str">
        <f>INDEX([2]Sites!$A:$N,MATCH($A10,[2]Sites!$A:$A,0),5) &amp; ", " &amp; C10</f>
        <v>Fairfield, CT</v>
      </c>
      <c r="G10" s="529">
        <f t="shared" si="0"/>
        <v>0</v>
      </c>
      <c r="H10" s="531"/>
      <c r="I10" s="532"/>
      <c r="J10" s="532"/>
      <c r="K10" s="532"/>
      <c r="L10" s="532"/>
      <c r="M10" s="532"/>
      <c r="N10" s="532"/>
      <c r="O10" s="532"/>
      <c r="P10" s="532"/>
      <c r="Q10" s="532"/>
      <c r="R10" s="532"/>
      <c r="S10" s="532"/>
      <c r="T10" s="532"/>
      <c r="U10" s="532"/>
      <c r="V10" s="532"/>
      <c r="W10" s="532"/>
      <c r="X10" s="532"/>
      <c r="Y10" s="532"/>
      <c r="Z10" s="532"/>
      <c r="AA10" s="532"/>
      <c r="AB10" s="532"/>
      <c r="AC10" s="532"/>
      <c r="AD10" s="532"/>
      <c r="AE10" s="532"/>
      <c r="AF10" s="532"/>
      <c r="AG10" s="532"/>
      <c r="AH10" s="532"/>
      <c r="AI10" s="532"/>
      <c r="AJ10" s="532"/>
      <c r="AK10" s="532"/>
      <c r="AL10" s="532"/>
      <c r="AM10" s="532"/>
      <c r="AN10" s="532"/>
      <c r="AO10" s="532"/>
      <c r="AP10" s="532"/>
      <c r="AQ10" s="532"/>
      <c r="AR10" s="532"/>
      <c r="AS10" s="532"/>
      <c r="AT10" s="532"/>
      <c r="AU10" s="532"/>
      <c r="AV10" s="532"/>
      <c r="AW10" s="532"/>
      <c r="AX10" s="532"/>
      <c r="AY10" s="532"/>
      <c r="AZ10" s="532"/>
      <c r="BA10" s="532"/>
      <c r="BB10" s="532"/>
      <c r="BC10" s="532"/>
      <c r="BD10" s="532"/>
      <c r="BE10" s="532"/>
      <c r="BF10" s="532"/>
      <c r="BG10" s="532"/>
      <c r="BH10" s="532"/>
      <c r="BI10" s="532"/>
      <c r="BJ10" s="532"/>
      <c r="BK10" s="532"/>
      <c r="BL10" s="532"/>
      <c r="BM10" s="532"/>
      <c r="BN10" s="532"/>
      <c r="BO10" s="532"/>
      <c r="BP10" s="532"/>
      <c r="BQ10" s="532"/>
      <c r="BR10" s="532"/>
      <c r="BS10" s="532"/>
      <c r="BT10" s="532"/>
      <c r="BU10" s="532"/>
      <c r="BV10" s="532"/>
      <c r="BW10" s="532"/>
      <c r="BX10" s="532"/>
      <c r="BY10" s="532"/>
      <c r="BZ10" s="532"/>
      <c r="CA10" s="532"/>
      <c r="CB10" s="532"/>
      <c r="CC10" s="532"/>
      <c r="CD10" s="532"/>
      <c r="CE10" s="532"/>
      <c r="CF10" s="532"/>
      <c r="CG10" s="532"/>
      <c r="CH10" s="532"/>
      <c r="CI10" s="532"/>
      <c r="CJ10" s="532"/>
      <c r="CK10" s="532"/>
      <c r="CL10" s="532"/>
      <c r="CM10" s="532"/>
      <c r="CN10" s="532"/>
      <c r="CO10" s="532"/>
      <c r="CP10" s="532"/>
      <c r="CQ10" s="532"/>
      <c r="CR10" s="532"/>
      <c r="CS10" s="532"/>
      <c r="CT10" s="532"/>
      <c r="CU10" s="532"/>
      <c r="CV10" s="532"/>
      <c r="CW10" s="532"/>
      <c r="CX10" s="532"/>
      <c r="CY10" s="532"/>
      <c r="CZ10" s="532"/>
      <c r="DA10" s="532"/>
      <c r="DB10" s="532"/>
      <c r="DC10" s="532"/>
      <c r="DD10" s="532"/>
      <c r="DE10" s="532"/>
      <c r="DF10" s="532"/>
      <c r="DG10" s="532"/>
      <c r="DH10" s="532"/>
      <c r="DI10" s="532"/>
      <c r="DJ10" s="532"/>
      <c r="DK10" s="532"/>
      <c r="DL10" s="532"/>
      <c r="DM10" s="532"/>
      <c r="DN10" s="532"/>
      <c r="DO10" s="532"/>
      <c r="DP10" s="532"/>
      <c r="DQ10" s="532"/>
      <c r="DR10" s="532"/>
      <c r="DS10" s="532"/>
      <c r="DT10" s="532"/>
      <c r="DU10" s="532"/>
      <c r="DV10" s="532"/>
      <c r="DW10" s="532"/>
      <c r="DX10" s="532"/>
      <c r="DY10" s="532"/>
      <c r="DZ10" s="532"/>
      <c r="EA10" s="532"/>
      <c r="EB10" s="532"/>
      <c r="EC10" s="532"/>
      <c r="ED10" s="532"/>
      <c r="EE10" s="532"/>
      <c r="EF10" s="532"/>
      <c r="EG10" s="532"/>
      <c r="EH10" s="532"/>
      <c r="EI10" s="532"/>
      <c r="EJ10" s="532"/>
      <c r="EK10" s="532"/>
      <c r="EL10" s="532"/>
      <c r="EM10" s="532"/>
      <c r="EN10" s="532"/>
      <c r="EO10" s="532"/>
      <c r="EP10" s="532"/>
      <c r="EQ10" s="532"/>
      <c r="ER10" s="532"/>
      <c r="ES10" s="532"/>
      <c r="ET10" s="532"/>
      <c r="EU10" s="532"/>
      <c r="EV10" s="532"/>
      <c r="EW10" s="532"/>
      <c r="EX10" s="532"/>
      <c r="EY10" s="532"/>
      <c r="EZ10" s="532"/>
      <c r="FA10" s="532"/>
      <c r="FB10" s="532"/>
      <c r="FC10" s="532"/>
      <c r="FD10" s="532"/>
      <c r="FE10" s="533"/>
      <c r="FF10" s="533"/>
      <c r="FG10" s="533"/>
      <c r="FH10" s="533"/>
      <c r="FI10" s="533"/>
      <c r="FJ10" s="533"/>
      <c r="FK10" s="533"/>
      <c r="FL10" s="533"/>
      <c r="FM10" s="533"/>
      <c r="FN10" s="533"/>
      <c r="FO10" s="533"/>
      <c r="FP10" s="532"/>
      <c r="FQ10" s="532"/>
      <c r="FR10" s="532"/>
      <c r="FS10" s="532"/>
      <c r="FT10" s="532"/>
      <c r="FU10" s="532"/>
      <c r="FV10" s="532"/>
      <c r="FW10" s="532"/>
      <c r="FX10" s="532"/>
      <c r="FY10" s="532"/>
      <c r="FZ10" s="532"/>
      <c r="GA10" s="532"/>
      <c r="GB10" s="532"/>
      <c r="GC10" s="532"/>
      <c r="GD10" s="532"/>
      <c r="GE10" s="532"/>
      <c r="GF10" s="532"/>
      <c r="GG10" s="532"/>
      <c r="GH10" s="532"/>
      <c r="GI10" s="532"/>
      <c r="GJ10" s="532"/>
      <c r="GK10" s="532"/>
      <c r="GL10" s="532"/>
      <c r="GM10" s="532"/>
      <c r="GN10" s="532"/>
      <c r="GO10" s="532"/>
      <c r="GP10" s="532"/>
      <c r="GQ10" s="532"/>
      <c r="GR10" s="532"/>
      <c r="GS10" s="532"/>
      <c r="GT10" s="532"/>
      <c r="GU10" s="532"/>
      <c r="GV10" s="532"/>
      <c r="GW10" s="532"/>
      <c r="GX10" s="532"/>
      <c r="GY10" s="532"/>
      <c r="GZ10" s="532"/>
      <c r="HA10" s="532"/>
      <c r="HB10" s="532"/>
      <c r="HC10" s="532"/>
      <c r="HD10" s="532"/>
      <c r="HE10" s="532"/>
      <c r="HF10" s="532"/>
      <c r="HG10" s="532"/>
      <c r="HH10" s="532"/>
      <c r="HI10" s="532"/>
      <c r="HJ10" s="532"/>
      <c r="HK10" s="532"/>
      <c r="HL10" s="532"/>
      <c r="HM10" s="532"/>
      <c r="HN10" s="532"/>
      <c r="HO10" s="532"/>
      <c r="HP10" s="532"/>
      <c r="HQ10" s="532"/>
      <c r="HR10" s="532"/>
      <c r="HS10" s="532"/>
      <c r="HT10" s="532"/>
      <c r="HU10" s="532"/>
      <c r="HV10" s="532"/>
      <c r="HW10" s="532"/>
      <c r="HX10" s="532"/>
      <c r="HY10" s="532"/>
      <c r="HZ10" s="532"/>
      <c r="IA10" s="532"/>
      <c r="IB10" s="532"/>
      <c r="IC10" s="532"/>
      <c r="ID10" s="532"/>
      <c r="IE10" s="532"/>
      <c r="IF10" s="532"/>
      <c r="IG10" s="532"/>
      <c r="IH10" s="532"/>
      <c r="II10" s="532"/>
      <c r="IJ10" s="532"/>
      <c r="IK10" s="532"/>
      <c r="IL10" s="532"/>
      <c r="IM10" s="532"/>
      <c r="IN10" s="532"/>
      <c r="IO10" s="532"/>
      <c r="IP10" s="532"/>
      <c r="IQ10" s="532"/>
      <c r="IR10" s="534"/>
    </row>
    <row r="11" spans="1:252" ht="12.75" customHeight="1" x14ac:dyDescent="0.2">
      <c r="A11" s="528">
        <v>90019003</v>
      </c>
      <c r="B11" s="529">
        <f>INDEX([2]Sites!$A:$N,MATCH($A11,[2]Sites!$A:$A,0),2)</f>
        <v>41.118333</v>
      </c>
      <c r="C11" s="529" t="str">
        <f>INDEX([2]Sites!$A:$N,MATCH($A11,[2]Sites!$A:$A,0),4)</f>
        <v>CT</v>
      </c>
      <c r="D11" s="529" t="str">
        <f>INDEX([2]Sites!$A:$N,MATCH($A11,[2]Sites!$A:$A,0),6)</f>
        <v>Westport</v>
      </c>
      <c r="E11" s="530" t="str">
        <f>INDEX([2]Sites!$A:$N,MATCH($A11,[2]Sites!$A:$A,0),10)</f>
        <v>4.0</v>
      </c>
      <c r="F11" s="529" t="str">
        <f>INDEX([2]Sites!$A:$N,MATCH($A11,[2]Sites!$A:$A,0),5) &amp; ", " &amp; C11</f>
        <v>Fairfield, CT</v>
      </c>
      <c r="G11" s="529">
        <f t="shared" si="0"/>
        <v>0</v>
      </c>
      <c r="H11" s="531"/>
      <c r="I11" s="532"/>
      <c r="J11" s="532"/>
      <c r="K11" s="532"/>
      <c r="L11" s="532"/>
      <c r="M11" s="532"/>
      <c r="N11" s="532"/>
      <c r="O11" s="532"/>
      <c r="P11" s="532"/>
      <c r="Q11" s="532"/>
      <c r="R11" s="532"/>
      <c r="S11" s="532"/>
      <c r="T11" s="532"/>
      <c r="U11" s="532"/>
      <c r="V11" s="532"/>
      <c r="W11" s="532"/>
      <c r="X11" s="532"/>
      <c r="Y11" s="532"/>
      <c r="Z11" s="532"/>
      <c r="AA11" s="532"/>
      <c r="AB11" s="532"/>
      <c r="AC11" s="532"/>
      <c r="AD11" s="532"/>
      <c r="AE11" s="532"/>
      <c r="AF11" s="532"/>
      <c r="AG11" s="532"/>
      <c r="AH11" s="532"/>
      <c r="AI11" s="532"/>
      <c r="AJ11" s="532"/>
      <c r="AK11" s="532"/>
      <c r="AL11" s="532"/>
      <c r="AM11" s="532"/>
      <c r="AN11" s="532"/>
      <c r="AO11" s="532"/>
      <c r="AP11" s="532"/>
      <c r="AQ11" s="532"/>
      <c r="AR11" s="532"/>
      <c r="AS11" s="532"/>
      <c r="AT11" s="532"/>
      <c r="AU11" s="532"/>
      <c r="AV11" s="532"/>
      <c r="AW11" s="532"/>
      <c r="AX11" s="532"/>
      <c r="AY11" s="532"/>
      <c r="AZ11" s="532"/>
      <c r="BA11" s="532"/>
      <c r="BB11" s="532"/>
      <c r="BC11" s="532"/>
      <c r="BD11" s="532"/>
      <c r="BE11" s="532"/>
      <c r="BF11" s="532"/>
      <c r="BG11" s="532"/>
      <c r="BH11" s="532"/>
      <c r="BI11" s="532"/>
      <c r="BJ11" s="532"/>
      <c r="BK11" s="532"/>
      <c r="BL11" s="532"/>
      <c r="BM11" s="532"/>
      <c r="BN11" s="532"/>
      <c r="BO11" s="532"/>
      <c r="BP11" s="532"/>
      <c r="BQ11" s="532"/>
      <c r="BR11" s="532"/>
      <c r="BS11" s="532"/>
      <c r="BT11" s="532"/>
      <c r="BU11" s="532"/>
      <c r="BV11" s="532"/>
      <c r="BW11" s="532"/>
      <c r="BX11" s="532"/>
      <c r="BY11" s="532"/>
      <c r="BZ11" s="532"/>
      <c r="CA11" s="532"/>
      <c r="CB11" s="532"/>
      <c r="CC11" s="532"/>
      <c r="CD11" s="532"/>
      <c r="CE11" s="532"/>
      <c r="CF11" s="532"/>
      <c r="CG11" s="532"/>
      <c r="CH11" s="532"/>
      <c r="CI11" s="532"/>
      <c r="CJ11" s="532"/>
      <c r="CK11" s="532"/>
      <c r="CL11" s="532"/>
      <c r="CM11" s="532"/>
      <c r="CN11" s="532"/>
      <c r="CO11" s="532"/>
      <c r="CP11" s="532"/>
      <c r="CQ11" s="532"/>
      <c r="CR11" s="532"/>
      <c r="CS11" s="532"/>
      <c r="CT11" s="532"/>
      <c r="CU11" s="532"/>
      <c r="CV11" s="532"/>
      <c r="CW11" s="532"/>
      <c r="CX11" s="532"/>
      <c r="CY11" s="532"/>
      <c r="CZ11" s="532"/>
      <c r="DA11" s="532"/>
      <c r="DB11" s="532"/>
      <c r="DC11" s="532"/>
      <c r="DD11" s="532"/>
      <c r="DE11" s="532"/>
      <c r="DF11" s="532"/>
      <c r="DG11" s="532"/>
      <c r="DH11" s="532"/>
      <c r="DI11" s="532"/>
      <c r="DJ11" s="532"/>
      <c r="DK11" s="532"/>
      <c r="DL11" s="532"/>
      <c r="DM11" s="532"/>
      <c r="DN11" s="532"/>
      <c r="DO11" s="532"/>
      <c r="DP11" s="532"/>
      <c r="DQ11" s="532"/>
      <c r="DR11" s="532"/>
      <c r="DS11" s="532"/>
      <c r="DT11" s="532"/>
      <c r="DU11" s="532"/>
      <c r="DV11" s="532"/>
      <c r="DW11" s="532"/>
      <c r="DX11" s="532"/>
      <c r="DY11" s="532"/>
      <c r="DZ11" s="532"/>
      <c r="EA11" s="532"/>
      <c r="EB11" s="532"/>
      <c r="EC11" s="532"/>
      <c r="ED11" s="532"/>
      <c r="EE11" s="532"/>
      <c r="EF11" s="532"/>
      <c r="EG11" s="532"/>
      <c r="EH11" s="532"/>
      <c r="EI11" s="532"/>
      <c r="EJ11" s="532"/>
      <c r="EK11" s="532"/>
      <c r="EL11" s="532"/>
      <c r="EM11" s="532"/>
      <c r="EN11" s="532"/>
      <c r="EO11" s="532"/>
      <c r="EP11" s="532"/>
      <c r="EQ11" s="532"/>
      <c r="ER11" s="532"/>
      <c r="ES11" s="532"/>
      <c r="ET11" s="532"/>
      <c r="EU11" s="532"/>
      <c r="EV11" s="532"/>
      <c r="EW11" s="532"/>
      <c r="EX11" s="532"/>
      <c r="EY11" s="532"/>
      <c r="EZ11" s="532"/>
      <c r="FA11" s="532"/>
      <c r="FB11" s="532"/>
      <c r="FC11" s="532"/>
      <c r="FD11" s="532"/>
      <c r="FE11" s="533"/>
      <c r="FF11" s="533"/>
      <c r="FG11" s="533"/>
      <c r="FH11" s="533"/>
      <c r="FI11" s="533"/>
      <c r="FJ11" s="533"/>
      <c r="FK11" s="533"/>
      <c r="FL11" s="533"/>
      <c r="FM11" s="533"/>
      <c r="FN11" s="533"/>
      <c r="FO11" s="533"/>
      <c r="FP11" s="532"/>
      <c r="FQ11" s="532"/>
      <c r="FR11" s="532"/>
      <c r="FS11" s="532"/>
      <c r="FT11" s="532"/>
      <c r="FU11" s="532"/>
      <c r="FV11" s="532"/>
      <c r="FW11" s="532"/>
      <c r="FX11" s="532"/>
      <c r="FY11" s="532"/>
      <c r="FZ11" s="532"/>
      <c r="GA11" s="532"/>
      <c r="GB11" s="532"/>
      <c r="GC11" s="532"/>
      <c r="GD11" s="532"/>
      <c r="GE11" s="532"/>
      <c r="GF11" s="532"/>
      <c r="GG11" s="532"/>
      <c r="GH11" s="532"/>
      <c r="GI11" s="532"/>
      <c r="GJ11" s="532"/>
      <c r="GK11" s="532"/>
      <c r="GL11" s="532"/>
      <c r="GM11" s="532"/>
      <c r="GN11" s="532"/>
      <c r="GO11" s="532"/>
      <c r="GP11" s="532"/>
      <c r="GQ11" s="532"/>
      <c r="GR11" s="532"/>
      <c r="GS11" s="532"/>
      <c r="GT11" s="532"/>
      <c r="GU11" s="532"/>
      <c r="GV11" s="532"/>
      <c r="GW11" s="532"/>
      <c r="GX11" s="532"/>
      <c r="GY11" s="532"/>
      <c r="GZ11" s="532"/>
      <c r="HA11" s="532"/>
      <c r="HB11" s="532"/>
      <c r="HC11" s="532"/>
      <c r="HD11" s="532"/>
      <c r="HE11" s="532"/>
      <c r="HF11" s="532"/>
      <c r="HG11" s="532"/>
      <c r="HH11" s="532"/>
      <c r="HI11" s="532"/>
      <c r="HJ11" s="532"/>
      <c r="HK11" s="532"/>
      <c r="HL11" s="532"/>
      <c r="HM11" s="532"/>
      <c r="HN11" s="532"/>
      <c r="HO11" s="532"/>
      <c r="HP11" s="532"/>
      <c r="HQ11" s="532"/>
      <c r="HR11" s="532"/>
      <c r="HS11" s="532"/>
      <c r="HT11" s="532"/>
      <c r="HU11" s="532"/>
      <c r="HV11" s="532"/>
      <c r="HW11" s="532"/>
      <c r="HX11" s="532"/>
      <c r="HY11" s="532"/>
      <c r="HZ11" s="532"/>
      <c r="IA11" s="532"/>
      <c r="IB11" s="532"/>
      <c r="IC11" s="532"/>
      <c r="ID11" s="532"/>
      <c r="IE11" s="532"/>
      <c r="IF11" s="532"/>
      <c r="IG11" s="532"/>
      <c r="IH11" s="532"/>
      <c r="II11" s="532"/>
      <c r="IJ11" s="532"/>
      <c r="IK11" s="532"/>
      <c r="IL11" s="532"/>
      <c r="IM11" s="532"/>
      <c r="IN11" s="532"/>
      <c r="IO11" s="532"/>
      <c r="IP11" s="532"/>
      <c r="IQ11" s="532"/>
      <c r="IR11" s="534"/>
    </row>
    <row r="12" spans="1:252" ht="12.75" customHeight="1" x14ac:dyDescent="0.2">
      <c r="A12" s="528">
        <v>340170006</v>
      </c>
      <c r="B12" s="529">
        <f>INDEX([2]Sites!$A:$N,MATCH($A12,[2]Sites!$A:$A,0),2)</f>
        <v>40.670250000000003</v>
      </c>
      <c r="C12" s="529" t="str">
        <f>INDEX([2]Sites!$A:$N,MATCH($A12,[2]Sites!$A:$A,0),4)</f>
        <v>NJ</v>
      </c>
      <c r="D12" s="529" t="str">
        <f>INDEX([2]Sites!$A:$N,MATCH($A12,[2]Sites!$A:$A,0),6)</f>
        <v>Bayonne</v>
      </c>
      <c r="E12" s="530" t="str">
        <f>INDEX([2]Sites!$A:$N,MATCH($A12,[2]Sites!$A:$A,0),10)</f>
        <v>3.0</v>
      </c>
      <c r="F12" s="529" t="str">
        <f>INDEX([2]Sites!$A:$N,MATCH($A12,[2]Sites!$A:$A,0),5) &amp; ", " &amp; C12</f>
        <v>Hudson, NJ</v>
      </c>
      <c r="G12" s="529">
        <f t="shared" si="0"/>
        <v>0</v>
      </c>
      <c r="H12" s="531"/>
      <c r="I12" s="532"/>
      <c r="J12" s="532"/>
      <c r="K12" s="532"/>
      <c r="L12" s="532"/>
      <c r="M12" s="532"/>
      <c r="N12" s="532"/>
      <c r="O12" s="532"/>
      <c r="P12" s="532"/>
      <c r="Q12" s="532"/>
      <c r="R12" s="532"/>
      <c r="S12" s="532"/>
      <c r="T12" s="532"/>
      <c r="U12" s="532"/>
      <c r="V12" s="532"/>
      <c r="W12" s="532"/>
      <c r="X12" s="532"/>
      <c r="Y12" s="532"/>
      <c r="Z12" s="532"/>
      <c r="AA12" s="532"/>
      <c r="AB12" s="532"/>
      <c r="AC12" s="532"/>
      <c r="AD12" s="532"/>
      <c r="AE12" s="532"/>
      <c r="AF12" s="532"/>
      <c r="AG12" s="532"/>
      <c r="AH12" s="532"/>
      <c r="AI12" s="532"/>
      <c r="AJ12" s="532"/>
      <c r="AK12" s="532"/>
      <c r="AL12" s="532"/>
      <c r="AM12" s="532"/>
      <c r="AN12" s="532"/>
      <c r="AO12" s="532"/>
      <c r="AP12" s="532"/>
      <c r="AQ12" s="532"/>
      <c r="AR12" s="532"/>
      <c r="AS12" s="532"/>
      <c r="AT12" s="532"/>
      <c r="AU12" s="532"/>
      <c r="AV12" s="532"/>
      <c r="AW12" s="532"/>
      <c r="AX12" s="532"/>
      <c r="AY12" s="532"/>
      <c r="AZ12" s="532"/>
      <c r="BA12" s="532"/>
      <c r="BB12" s="532"/>
      <c r="BC12" s="532"/>
      <c r="BD12" s="532"/>
      <c r="BE12" s="532"/>
      <c r="BF12" s="532"/>
      <c r="BG12" s="532"/>
      <c r="BH12" s="532"/>
      <c r="BI12" s="532"/>
      <c r="BJ12" s="532"/>
      <c r="BK12" s="532"/>
      <c r="BL12" s="532"/>
      <c r="BM12" s="532"/>
      <c r="BN12" s="532"/>
      <c r="BO12" s="532"/>
      <c r="BP12" s="532"/>
      <c r="BQ12" s="532"/>
      <c r="BR12" s="532"/>
      <c r="BS12" s="532"/>
      <c r="BT12" s="532"/>
      <c r="BU12" s="532"/>
      <c r="BV12" s="532"/>
      <c r="BW12" s="532"/>
      <c r="BX12" s="532"/>
      <c r="BY12" s="532"/>
      <c r="BZ12" s="532"/>
      <c r="CA12" s="532"/>
      <c r="CB12" s="532"/>
      <c r="CC12" s="532"/>
      <c r="CD12" s="532"/>
      <c r="CE12" s="532"/>
      <c r="CF12" s="532"/>
      <c r="CG12" s="532"/>
      <c r="CH12" s="532"/>
      <c r="CI12" s="532"/>
      <c r="CJ12" s="532"/>
      <c r="CK12" s="532"/>
      <c r="CL12" s="532"/>
      <c r="CM12" s="532"/>
      <c r="CN12" s="532"/>
      <c r="CO12" s="532"/>
      <c r="CP12" s="532"/>
      <c r="CQ12" s="532"/>
      <c r="CR12" s="532"/>
      <c r="CS12" s="532"/>
      <c r="CT12" s="532"/>
      <c r="CU12" s="532"/>
      <c r="CV12" s="532"/>
      <c r="CW12" s="532"/>
      <c r="CX12" s="532"/>
      <c r="CY12" s="532"/>
      <c r="CZ12" s="532"/>
      <c r="DA12" s="532"/>
      <c r="DB12" s="532"/>
      <c r="DC12" s="532"/>
      <c r="DD12" s="532"/>
      <c r="DE12" s="532"/>
      <c r="DF12" s="532"/>
      <c r="DG12" s="532"/>
      <c r="DH12" s="532"/>
      <c r="DI12" s="532"/>
      <c r="DJ12" s="532"/>
      <c r="DK12" s="532"/>
      <c r="DL12" s="532"/>
      <c r="DM12" s="532"/>
      <c r="DN12" s="532"/>
      <c r="DO12" s="532"/>
      <c r="DP12" s="532"/>
      <c r="DQ12" s="532"/>
      <c r="DR12" s="532"/>
      <c r="DS12" s="532"/>
      <c r="DT12" s="532"/>
      <c r="DU12" s="532"/>
      <c r="DV12" s="532"/>
      <c r="DW12" s="532"/>
      <c r="DX12" s="532"/>
      <c r="DY12" s="532"/>
      <c r="DZ12" s="532"/>
      <c r="EA12" s="532"/>
      <c r="EB12" s="532"/>
      <c r="EC12" s="532"/>
      <c r="ED12" s="532"/>
      <c r="EE12" s="532"/>
      <c r="EF12" s="532"/>
      <c r="EG12" s="532"/>
      <c r="EH12" s="532"/>
      <c r="EI12" s="532"/>
      <c r="EJ12" s="532"/>
      <c r="EK12" s="532"/>
      <c r="EL12" s="532"/>
      <c r="EM12" s="532"/>
      <c r="EN12" s="532"/>
      <c r="EO12" s="532"/>
      <c r="EP12" s="532"/>
      <c r="EQ12" s="532"/>
      <c r="ER12" s="532"/>
      <c r="ES12" s="532"/>
      <c r="ET12" s="532"/>
      <c r="EU12" s="532"/>
      <c r="EV12" s="532"/>
      <c r="EW12" s="532"/>
      <c r="EX12" s="532"/>
      <c r="EY12" s="532"/>
      <c r="EZ12" s="532"/>
      <c r="FA12" s="532"/>
      <c r="FB12" s="532"/>
      <c r="FC12" s="532"/>
      <c r="FD12" s="532"/>
      <c r="FE12" s="535"/>
      <c r="FF12" s="535"/>
      <c r="FG12" s="535"/>
      <c r="FH12" s="535"/>
      <c r="FI12" s="535"/>
      <c r="FJ12" s="535"/>
      <c r="FK12" s="535"/>
      <c r="FL12" s="535"/>
      <c r="FM12" s="535"/>
      <c r="FN12" s="535"/>
      <c r="FO12" s="535"/>
      <c r="FP12" s="532"/>
      <c r="FQ12" s="532"/>
      <c r="FR12" s="532"/>
      <c r="FS12" s="532"/>
      <c r="FT12" s="532"/>
      <c r="FU12" s="532"/>
      <c r="FV12" s="532"/>
      <c r="FW12" s="532"/>
      <c r="FX12" s="532"/>
      <c r="FY12" s="532"/>
      <c r="FZ12" s="532"/>
      <c r="GA12" s="532"/>
      <c r="GB12" s="532"/>
      <c r="GC12" s="532"/>
      <c r="GD12" s="532"/>
      <c r="GE12" s="532"/>
      <c r="GF12" s="532"/>
      <c r="GG12" s="532"/>
      <c r="GH12" s="532"/>
      <c r="GI12" s="532"/>
      <c r="GJ12" s="532"/>
      <c r="GK12" s="532"/>
      <c r="GL12" s="532"/>
      <c r="GM12" s="532"/>
      <c r="GN12" s="532"/>
      <c r="GO12" s="532"/>
      <c r="GP12" s="532"/>
      <c r="GQ12" s="532"/>
      <c r="GR12" s="532"/>
      <c r="GS12" s="532"/>
      <c r="GT12" s="532"/>
      <c r="GU12" s="532"/>
      <c r="GV12" s="532"/>
      <c r="GW12" s="532"/>
      <c r="GX12" s="532"/>
      <c r="GY12" s="532"/>
      <c r="GZ12" s="532"/>
      <c r="HA12" s="532"/>
      <c r="HB12" s="532"/>
      <c r="HC12" s="532"/>
      <c r="HD12" s="532"/>
      <c r="HE12" s="532"/>
      <c r="HF12" s="532"/>
      <c r="HG12" s="532"/>
      <c r="HH12" s="532"/>
      <c r="HI12" s="532"/>
      <c r="HJ12" s="532"/>
      <c r="HK12" s="532"/>
      <c r="HL12" s="532"/>
      <c r="HM12" s="532"/>
      <c r="HN12" s="532"/>
      <c r="HO12" s="532"/>
      <c r="HP12" s="532"/>
      <c r="HQ12" s="532"/>
      <c r="HR12" s="532"/>
      <c r="HS12"/>
      <c r="HT12"/>
      <c r="HU12" s="532"/>
      <c r="HV12" s="532"/>
      <c r="HW12" s="532"/>
      <c r="HX12" s="532"/>
      <c r="HY12" s="532"/>
      <c r="HZ12" s="532"/>
      <c r="IA12" s="532"/>
      <c r="IB12" s="532"/>
      <c r="IC12" s="532"/>
      <c r="ID12" s="532"/>
      <c r="IE12" s="532"/>
      <c r="IF12" s="532"/>
      <c r="IG12" s="532"/>
      <c r="IH12" s="532"/>
      <c r="II12" s="532"/>
      <c r="IJ12" s="532"/>
      <c r="IK12" s="532"/>
      <c r="IL12" s="532"/>
      <c r="IM12" s="532"/>
      <c r="IN12" s="532"/>
      <c r="IO12" s="532"/>
      <c r="IP12" s="532"/>
      <c r="IQ12" s="532"/>
      <c r="IR12" s="534"/>
    </row>
    <row r="13" spans="1:252" ht="12.75" customHeight="1" x14ac:dyDescent="0.2">
      <c r="A13" s="528">
        <v>340273001</v>
      </c>
      <c r="B13" s="529">
        <f>INDEX([2]Sites!$A:$N,MATCH($A13,[2]Sites!$A:$A,0),2)</f>
        <v>40.787627999999998</v>
      </c>
      <c r="C13" s="529" t="str">
        <f>INDEX([2]Sites!$A:$N,MATCH($A13,[2]Sites!$A:$A,0),4)</f>
        <v>NJ</v>
      </c>
      <c r="D13" s="529" t="str">
        <f>INDEX([2]Sites!$A:$N,MATCH($A13,[2]Sites!$A:$A,0),6)</f>
        <v>Chester</v>
      </c>
      <c r="E13" s="530" t="str">
        <f>INDEX([2]Sites!$A:$N,MATCH($A13,[2]Sites!$A:$A,0),10)</f>
        <v>278.0</v>
      </c>
      <c r="F13" s="529" t="str">
        <f>INDEX([2]Sites!$A:$N,MATCH($A13,[2]Sites!$A:$A,0),5) &amp; ", " &amp; C13</f>
        <v>Morris, NJ</v>
      </c>
      <c r="G13" s="529">
        <f t="shared" si="0"/>
        <v>0</v>
      </c>
      <c r="H13" s="531"/>
      <c r="I13" s="532"/>
      <c r="J13" s="532"/>
      <c r="K13" s="532"/>
      <c r="L13" s="532"/>
      <c r="M13" s="532"/>
      <c r="N13" s="532"/>
      <c r="O13" s="532"/>
      <c r="P13" s="532"/>
      <c r="Q13" s="532"/>
      <c r="R13" s="532"/>
      <c r="S13" s="532"/>
      <c r="T13" s="532"/>
      <c r="U13" s="532"/>
      <c r="V13" s="532"/>
      <c r="W13" s="532"/>
      <c r="X13" s="532"/>
      <c r="Y13" s="532"/>
      <c r="Z13" s="532"/>
      <c r="AA13" s="532"/>
      <c r="AB13" s="532"/>
      <c r="AC13" s="532"/>
      <c r="AD13" s="532"/>
      <c r="AE13" s="532"/>
      <c r="AF13" s="532"/>
      <c r="AG13" s="532"/>
      <c r="AH13" s="532"/>
      <c r="AI13" s="532"/>
      <c r="AJ13" s="532"/>
      <c r="AK13" s="532"/>
      <c r="AL13" s="532"/>
      <c r="AM13" s="532"/>
      <c r="AN13" s="532"/>
      <c r="AO13" s="532"/>
      <c r="AP13" s="532"/>
      <c r="AQ13" s="532"/>
      <c r="AR13" s="532"/>
      <c r="AS13" s="532"/>
      <c r="AT13" s="532"/>
      <c r="AU13" s="532"/>
      <c r="AV13" s="532"/>
      <c r="AW13" s="532"/>
      <c r="AX13" s="532"/>
      <c r="AY13" s="532"/>
      <c r="AZ13" s="532"/>
      <c r="BA13" s="532"/>
      <c r="BB13" s="532"/>
      <c r="BC13" s="532"/>
      <c r="BD13" s="532"/>
      <c r="BE13" s="532"/>
      <c r="BF13" s="532"/>
      <c r="BG13" s="532"/>
      <c r="BH13" s="532"/>
      <c r="BI13" s="532"/>
      <c r="BJ13" s="532"/>
      <c r="BK13" s="532"/>
      <c r="BL13" s="532"/>
      <c r="BM13" s="532"/>
      <c r="BN13" s="532"/>
      <c r="BO13" s="532"/>
      <c r="BP13" s="532"/>
      <c r="BQ13" s="532"/>
      <c r="BR13" s="532"/>
      <c r="BS13" s="532"/>
      <c r="BT13" s="532"/>
      <c r="BU13" s="532"/>
      <c r="BV13" s="532"/>
      <c r="BW13" s="532"/>
      <c r="BX13" s="532"/>
      <c r="BY13" s="532"/>
      <c r="BZ13" s="532"/>
      <c r="CA13" s="532"/>
      <c r="CB13" s="532"/>
      <c r="CC13" s="532"/>
      <c r="CD13" s="532"/>
      <c r="CE13" s="532"/>
      <c r="CF13" s="532"/>
      <c r="CG13" s="532"/>
      <c r="CH13" s="532"/>
      <c r="CI13" s="532"/>
      <c r="CJ13" s="532"/>
      <c r="CK13" s="532"/>
      <c r="CL13" s="532"/>
      <c r="CM13" s="532"/>
      <c r="CN13" s="532"/>
      <c r="CO13" s="532"/>
      <c r="CP13" s="532"/>
      <c r="CQ13" s="532"/>
      <c r="CR13" s="532"/>
      <c r="CS13" s="532"/>
      <c r="CT13" s="532"/>
      <c r="CU13" s="532"/>
      <c r="CV13" s="532"/>
      <c r="CW13" s="532"/>
      <c r="CX13" s="532"/>
      <c r="CY13" s="532"/>
      <c r="CZ13" s="532"/>
      <c r="DA13" s="532"/>
      <c r="DB13" s="532"/>
      <c r="DC13" s="532"/>
      <c r="DD13" s="532"/>
      <c r="DE13" s="532"/>
      <c r="DF13" s="532"/>
      <c r="DG13" s="532"/>
      <c r="DH13" s="532"/>
      <c r="DI13" s="532"/>
      <c r="DJ13" s="532"/>
      <c r="DK13" s="532"/>
      <c r="DL13" s="532"/>
      <c r="DM13" s="532"/>
      <c r="DN13" s="532"/>
      <c r="DO13" s="532"/>
      <c r="DP13" s="532"/>
      <c r="DQ13" s="532"/>
      <c r="DR13" s="532"/>
      <c r="DS13" s="532"/>
      <c r="DT13" s="532"/>
      <c r="DU13" s="532"/>
      <c r="DV13" s="532"/>
      <c r="DW13" s="532"/>
      <c r="DX13" s="532"/>
      <c r="DY13" s="532"/>
      <c r="DZ13" s="532"/>
      <c r="EA13" s="532"/>
      <c r="EB13" s="532"/>
      <c r="EC13" s="532"/>
      <c r="ED13" s="532"/>
      <c r="EE13" s="532"/>
      <c r="EF13" s="532"/>
      <c r="EG13" s="532"/>
      <c r="EH13" s="532"/>
      <c r="EI13" s="532"/>
      <c r="EJ13" s="532"/>
      <c r="EK13" s="532"/>
      <c r="EL13" s="532"/>
      <c r="EM13" s="532"/>
      <c r="EN13" s="532"/>
      <c r="EO13" s="532"/>
      <c r="EP13" s="532"/>
      <c r="EQ13" s="532"/>
      <c r="ER13" s="532"/>
      <c r="ES13" s="532"/>
      <c r="ET13" s="532"/>
      <c r="EU13" s="532"/>
      <c r="EV13" s="532"/>
      <c r="EW13" s="532"/>
      <c r="EX13" s="532"/>
      <c r="EY13" s="532"/>
      <c r="EZ13" s="532"/>
      <c r="FA13" s="532"/>
      <c r="FB13" s="532"/>
      <c r="FC13" s="532"/>
      <c r="FD13" s="532"/>
      <c r="FE13" s="535"/>
      <c r="FF13" s="535"/>
      <c r="FG13" s="535"/>
      <c r="FH13" s="535"/>
      <c r="FI13" s="535"/>
      <c r="FJ13" s="535"/>
      <c r="FK13" s="535"/>
      <c r="FL13" s="535"/>
      <c r="FM13" s="535"/>
      <c r="FN13" s="535"/>
      <c r="FO13" s="535"/>
      <c r="FP13" s="532"/>
      <c r="FQ13" s="532"/>
      <c r="FR13" s="532"/>
      <c r="FS13" s="532"/>
      <c r="FT13" s="532"/>
      <c r="FU13" s="532"/>
      <c r="FV13" s="532"/>
      <c r="FW13" s="532"/>
      <c r="FX13" s="532"/>
      <c r="FY13" s="532"/>
      <c r="FZ13" s="532"/>
      <c r="GA13" s="532"/>
      <c r="GB13" s="532"/>
      <c r="GC13" s="532"/>
      <c r="GD13" s="532"/>
      <c r="GE13" s="532"/>
      <c r="GF13" s="532"/>
      <c r="GG13" s="532"/>
      <c r="GH13" s="532"/>
      <c r="GI13" s="532"/>
      <c r="GJ13" s="532"/>
      <c r="GK13" s="532"/>
      <c r="GL13" s="532"/>
      <c r="GM13" s="532"/>
      <c r="GN13" s="532"/>
      <c r="GO13" s="532"/>
      <c r="GP13" s="532"/>
      <c r="GQ13" s="532"/>
      <c r="GR13" s="532"/>
      <c r="GS13" s="532"/>
      <c r="GT13" s="532"/>
      <c r="GU13" s="532"/>
      <c r="GV13" s="532"/>
      <c r="GW13" s="532"/>
      <c r="GX13" s="532"/>
      <c r="GY13" s="532"/>
      <c r="GZ13" s="532"/>
      <c r="HA13" s="532"/>
      <c r="HB13" s="532"/>
      <c r="HC13" s="532"/>
      <c r="HD13" s="532"/>
      <c r="HE13" s="532"/>
      <c r="HF13" s="532"/>
      <c r="HG13" s="532"/>
      <c r="HH13" s="532"/>
      <c r="HI13" s="532"/>
      <c r="HJ13" s="532"/>
      <c r="HK13" s="532"/>
      <c r="HL13" s="532"/>
      <c r="HM13" s="532"/>
      <c r="HN13" s="532"/>
      <c r="HO13" s="532"/>
      <c r="HP13" s="532"/>
      <c r="HQ13" s="532"/>
      <c r="HR13" s="532"/>
      <c r="HS13"/>
      <c r="HT13"/>
      <c r="HU13" s="532"/>
      <c r="HV13" s="532"/>
      <c r="HW13" s="532"/>
      <c r="HX13" s="532"/>
      <c r="HY13" s="532"/>
      <c r="HZ13" s="532"/>
      <c r="IA13" s="532"/>
      <c r="IB13" s="532"/>
      <c r="IC13" s="532"/>
      <c r="ID13" s="532"/>
      <c r="IE13" s="532"/>
      <c r="IF13" s="532"/>
      <c r="IG13" s="532"/>
      <c r="IH13" s="532"/>
      <c r="II13" s="532"/>
      <c r="IJ13" s="532"/>
      <c r="IK13" s="532"/>
      <c r="IL13" s="532"/>
      <c r="IM13" s="532"/>
      <c r="IN13" s="532"/>
      <c r="IO13" s="532"/>
      <c r="IP13" s="532"/>
      <c r="IQ13" s="532"/>
      <c r="IR13" s="534"/>
    </row>
    <row r="14" spans="1:252" ht="12.75" customHeight="1" x14ac:dyDescent="0.2">
      <c r="A14" s="528">
        <v>340410007</v>
      </c>
      <c r="B14" s="529">
        <f>INDEX([2]Sites!$A:$N,MATCH($A14,[2]Sites!$A:$A,0),2)</f>
        <v>40.924579999999999</v>
      </c>
      <c r="C14" s="529" t="str">
        <f>INDEX([2]Sites!$A:$N,MATCH($A14,[2]Sites!$A:$A,0),4)</f>
        <v>NJ</v>
      </c>
      <c r="D14" s="529" t="str">
        <f>INDEX([2]Sites!$A:$N,MATCH($A14,[2]Sites!$A:$A,0),6)</f>
        <v>Columbia</v>
      </c>
      <c r="E14" s="530" t="str">
        <f>INDEX([2]Sites!$A:$N,MATCH($A14,[2]Sites!$A:$A,0),10)</f>
        <v>146.0</v>
      </c>
      <c r="F14" s="529" t="str">
        <f>INDEX([2]Sites!$A:$N,MATCH($A14,[2]Sites!$A:$A,0),5) &amp; ", " &amp; C14</f>
        <v>Warren, NJ</v>
      </c>
      <c r="G14" s="529">
        <f t="shared" si="0"/>
        <v>0</v>
      </c>
      <c r="H14" s="531"/>
      <c r="I14" s="532"/>
      <c r="J14" s="532"/>
      <c r="K14" s="532"/>
      <c r="L14" s="532"/>
      <c r="M14" s="532"/>
      <c r="N14" s="532"/>
      <c r="O14" s="532"/>
      <c r="P14" s="532"/>
      <c r="Q14" s="532"/>
      <c r="R14" s="532"/>
      <c r="S14" s="532"/>
      <c r="T14" s="532"/>
      <c r="U14" s="532"/>
      <c r="V14" s="532"/>
      <c r="W14" s="532"/>
      <c r="X14" s="532"/>
      <c r="Y14" s="532"/>
      <c r="Z14" s="532"/>
      <c r="AA14" s="532"/>
      <c r="AB14" s="532"/>
      <c r="AC14" s="532"/>
      <c r="AD14" s="532"/>
      <c r="AE14" s="532"/>
      <c r="AF14" s="532"/>
      <c r="AG14" s="532"/>
      <c r="AH14" s="532"/>
      <c r="AI14" s="532"/>
      <c r="AJ14" s="532"/>
      <c r="AK14" s="532"/>
      <c r="AL14" s="532"/>
      <c r="AM14" s="532"/>
      <c r="AN14" s="532"/>
      <c r="AO14" s="532"/>
      <c r="AP14" s="532"/>
      <c r="AQ14" s="532"/>
      <c r="AR14" s="532"/>
      <c r="AS14" s="532"/>
      <c r="AT14" s="532"/>
      <c r="AU14" s="532"/>
      <c r="AV14" s="532"/>
      <c r="AW14" s="532"/>
      <c r="AX14" s="532"/>
      <c r="AY14" s="532"/>
      <c r="AZ14" s="532"/>
      <c r="BA14" s="532"/>
      <c r="BB14" s="532"/>
      <c r="BC14" s="532"/>
      <c r="BD14" s="532"/>
      <c r="BE14" s="532"/>
      <c r="BF14" s="532"/>
      <c r="BG14" s="532"/>
      <c r="BH14" s="532"/>
      <c r="BI14" s="532"/>
      <c r="BJ14" s="532"/>
      <c r="BK14" s="532"/>
      <c r="BL14" s="532"/>
      <c r="BM14" s="532"/>
      <c r="BN14" s="532"/>
      <c r="BO14" s="532"/>
      <c r="BP14" s="532"/>
      <c r="BQ14" s="532"/>
      <c r="BR14" s="532"/>
      <c r="BS14" s="532"/>
      <c r="BT14" s="532"/>
      <c r="BU14" s="532"/>
      <c r="BV14" s="532"/>
      <c r="BW14" s="532"/>
      <c r="BX14" s="532"/>
      <c r="BY14" s="532"/>
      <c r="BZ14" s="532"/>
      <c r="CA14" s="532"/>
      <c r="CB14" s="532"/>
      <c r="CC14" s="532"/>
      <c r="CD14" s="532"/>
      <c r="CE14" s="532"/>
      <c r="CF14" s="532"/>
      <c r="CG14" s="532"/>
      <c r="CH14" s="532"/>
      <c r="CI14" s="532"/>
      <c r="CJ14" s="532"/>
      <c r="CK14" s="532"/>
      <c r="CL14" s="532"/>
      <c r="CM14" s="532"/>
      <c r="CN14" s="532"/>
      <c r="CO14" s="532"/>
      <c r="CP14" s="532"/>
      <c r="CQ14" s="532"/>
      <c r="CR14" s="532"/>
      <c r="CS14" s="532"/>
      <c r="CT14" s="532"/>
      <c r="CU14" s="532"/>
      <c r="CV14" s="532"/>
      <c r="CW14" s="532"/>
      <c r="CX14" s="532"/>
      <c r="CY14" s="532"/>
      <c r="CZ14" s="532"/>
      <c r="DA14" s="532"/>
      <c r="DB14" s="532"/>
      <c r="DC14" s="532"/>
      <c r="DD14" s="532"/>
      <c r="DE14" s="532"/>
      <c r="DF14" s="532"/>
      <c r="DG14" s="532"/>
      <c r="DH14" s="532"/>
      <c r="DI14" s="532"/>
      <c r="DJ14" s="532"/>
      <c r="DK14" s="532"/>
      <c r="DL14" s="532"/>
      <c r="DM14" s="532"/>
      <c r="DN14" s="532"/>
      <c r="DO14" s="532"/>
      <c r="DP14" s="532"/>
      <c r="DQ14" s="532"/>
      <c r="DR14" s="532"/>
      <c r="DS14" s="532"/>
      <c r="DT14" s="532"/>
      <c r="DU14" s="532"/>
      <c r="DV14" s="532"/>
      <c r="DW14" s="532"/>
      <c r="DX14" s="532"/>
      <c r="DY14" s="532"/>
      <c r="DZ14" s="532"/>
      <c r="EA14" s="532"/>
      <c r="EB14" s="532"/>
      <c r="EC14" s="532"/>
      <c r="ED14" s="532"/>
      <c r="EE14" s="532"/>
      <c r="EF14" s="532"/>
      <c r="EG14" s="532"/>
      <c r="EH14" s="532"/>
      <c r="EI14" s="532"/>
      <c r="EJ14" s="532"/>
      <c r="EK14" s="532"/>
      <c r="EL14" s="532"/>
      <c r="EM14" s="532"/>
      <c r="EN14" s="532"/>
      <c r="EO14" s="532"/>
      <c r="EP14" s="532"/>
      <c r="EQ14" s="532"/>
      <c r="ER14" s="532"/>
      <c r="ES14" s="532"/>
      <c r="ET14" s="532"/>
      <c r="EU14" s="532"/>
      <c r="EV14" s="532"/>
      <c r="EW14" s="532"/>
      <c r="EX14" s="532"/>
      <c r="EY14" s="532"/>
      <c r="EZ14" s="532"/>
      <c r="FA14" s="532"/>
      <c r="FB14" s="532"/>
      <c r="FC14" s="532"/>
      <c r="FD14" s="532"/>
      <c r="FE14" s="535"/>
      <c r="FF14" s="535"/>
      <c r="FG14" s="535"/>
      <c r="FH14" s="535"/>
      <c r="FI14" s="535"/>
      <c r="FJ14" s="535"/>
      <c r="FK14" s="535"/>
      <c r="FL14" s="535"/>
      <c r="FM14" s="535"/>
      <c r="FN14" s="535"/>
      <c r="FO14" s="535"/>
      <c r="FP14" s="532"/>
      <c r="FQ14" s="532"/>
      <c r="FR14" s="532"/>
      <c r="FS14" s="532"/>
      <c r="FT14" s="532"/>
      <c r="FU14" s="532"/>
      <c r="FV14" s="532"/>
      <c r="FW14" s="532"/>
      <c r="FX14" s="532"/>
      <c r="FY14" s="532"/>
      <c r="FZ14" s="532"/>
      <c r="GA14" s="532"/>
      <c r="GB14" s="532"/>
      <c r="GC14" s="532"/>
      <c r="GD14" s="532"/>
      <c r="GE14" s="532"/>
      <c r="GF14" s="532"/>
      <c r="GG14" s="532"/>
      <c r="GH14" s="532"/>
      <c r="GI14" s="532"/>
      <c r="GJ14" s="532"/>
      <c r="GK14" s="532"/>
      <c r="GL14" s="532"/>
      <c r="GM14" s="532"/>
      <c r="GN14" s="532"/>
      <c r="GO14" s="532"/>
      <c r="GP14" s="532"/>
      <c r="GQ14" s="532"/>
      <c r="GR14" s="532"/>
      <c r="GS14" s="532"/>
      <c r="GT14" s="532"/>
      <c r="GU14" s="532"/>
      <c r="GV14" s="532"/>
      <c r="GW14" s="532"/>
      <c r="GX14" s="532"/>
      <c r="GY14" s="532"/>
      <c r="GZ14" s="532"/>
      <c r="HA14" s="532"/>
      <c r="HB14" s="532"/>
      <c r="HC14" s="532"/>
      <c r="HD14" s="532"/>
      <c r="HE14" s="532"/>
      <c r="HF14" s="532"/>
      <c r="HG14" s="532"/>
      <c r="HH14" s="532"/>
      <c r="HI14" s="532"/>
      <c r="HJ14" s="532"/>
      <c r="HK14" s="532"/>
      <c r="HL14" s="532"/>
      <c r="HM14" s="532"/>
      <c r="HN14" s="532"/>
      <c r="HO14" s="532"/>
      <c r="HP14" s="532"/>
      <c r="HQ14" s="532"/>
      <c r="HR14" s="532"/>
      <c r="HS14"/>
      <c r="HT14"/>
      <c r="HU14" s="532"/>
      <c r="HV14" s="532"/>
      <c r="HW14" s="532"/>
      <c r="HX14" s="532"/>
      <c r="HY14" s="532"/>
      <c r="HZ14" s="532"/>
      <c r="IA14" s="532"/>
      <c r="IB14" s="532"/>
      <c r="IC14" s="532"/>
      <c r="ID14" s="532"/>
      <c r="IE14" s="532"/>
      <c r="IF14" s="532"/>
      <c r="IG14" s="532"/>
      <c r="IH14" s="532"/>
      <c r="II14" s="532"/>
      <c r="IJ14" s="532"/>
      <c r="IK14" s="532"/>
      <c r="IL14" s="532"/>
      <c r="IM14" s="532"/>
      <c r="IN14" s="532"/>
      <c r="IO14" s="532"/>
      <c r="IP14" s="532"/>
      <c r="IQ14" s="532"/>
      <c r="IR14" s="534"/>
    </row>
    <row r="15" spans="1:252" ht="12.75" customHeight="1" x14ac:dyDescent="0.2">
      <c r="A15" s="528">
        <v>340190001</v>
      </c>
      <c r="B15" s="529">
        <f>INDEX([2]Sites!$A:$N,MATCH($A15,[2]Sites!$A:$A,0),2)</f>
        <v>40.515262</v>
      </c>
      <c r="C15" s="529" t="str">
        <f>INDEX([2]Sites!$A:$N,MATCH($A15,[2]Sites!$A:$A,0),4)</f>
        <v>NJ</v>
      </c>
      <c r="D15" s="529" t="str">
        <f>INDEX([2]Sites!$A:$N,MATCH($A15,[2]Sites!$A:$A,0),6)</f>
        <v>Flemington</v>
      </c>
      <c r="E15" s="530" t="str">
        <f>INDEX([2]Sites!$A:$N,MATCH($A15,[2]Sites!$A:$A,0),10)</f>
        <v>45.0</v>
      </c>
      <c r="F15" s="529" t="str">
        <f>INDEX([2]Sites!$A:$N,MATCH($A15,[2]Sites!$A:$A,0),5) &amp; ", " &amp; C15</f>
        <v>Hunterdon, NJ</v>
      </c>
      <c r="G15" s="529">
        <f t="shared" si="0"/>
        <v>0</v>
      </c>
      <c r="H15" s="531"/>
      <c r="I15" s="532"/>
      <c r="J15" s="532"/>
      <c r="K15" s="532"/>
      <c r="L15" s="532"/>
      <c r="M15" s="532"/>
      <c r="N15" s="532"/>
      <c r="O15" s="532"/>
      <c r="P15" s="532"/>
      <c r="Q15" s="532"/>
      <c r="R15" s="532"/>
      <c r="S15" s="532"/>
      <c r="T15" s="532"/>
      <c r="U15" s="532"/>
      <c r="V15" s="532"/>
      <c r="W15" s="532"/>
      <c r="X15" s="532"/>
      <c r="Y15" s="532"/>
      <c r="Z15" s="532"/>
      <c r="AA15" s="532"/>
      <c r="AB15" s="532"/>
      <c r="AC15" s="532"/>
      <c r="AD15" s="532"/>
      <c r="AE15" s="532"/>
      <c r="AF15" s="532"/>
      <c r="AG15" s="532"/>
      <c r="AH15" s="532"/>
      <c r="AI15" s="532"/>
      <c r="AJ15" s="532"/>
      <c r="AK15" s="532"/>
      <c r="AL15" s="532"/>
      <c r="AM15" s="532"/>
      <c r="AN15" s="532"/>
      <c r="AO15" s="532"/>
      <c r="AP15" s="532"/>
      <c r="AQ15" s="532"/>
      <c r="AR15" s="532"/>
      <c r="AS15" s="532"/>
      <c r="AT15" s="532"/>
      <c r="AU15" s="532"/>
      <c r="AV15" s="532"/>
      <c r="AW15" s="532"/>
      <c r="AX15" s="532"/>
      <c r="AY15" s="532"/>
      <c r="AZ15" s="532"/>
      <c r="BA15" s="532"/>
      <c r="BB15" s="532"/>
      <c r="BC15" s="532"/>
      <c r="BD15" s="532"/>
      <c r="BE15" s="532"/>
      <c r="BF15" s="532"/>
      <c r="BG15" s="532"/>
      <c r="BH15" s="532"/>
      <c r="BI15" s="532"/>
      <c r="BJ15" s="532"/>
      <c r="BK15" s="532"/>
      <c r="BL15" s="532"/>
      <c r="BM15" s="532"/>
      <c r="BN15" s="532"/>
      <c r="BO15" s="532"/>
      <c r="BP15" s="532"/>
      <c r="BQ15" s="532"/>
      <c r="BR15" s="532"/>
      <c r="BS15" s="532"/>
      <c r="BT15" s="532"/>
      <c r="BU15" s="532"/>
      <c r="BV15" s="532"/>
      <c r="BW15" s="532"/>
      <c r="BX15" s="532"/>
      <c r="BY15" s="532"/>
      <c r="BZ15" s="532"/>
      <c r="CA15" s="532"/>
      <c r="CB15" s="532"/>
      <c r="CC15" s="532"/>
      <c r="CD15" s="532"/>
      <c r="CE15" s="532"/>
      <c r="CF15" s="532"/>
      <c r="CG15" s="532"/>
      <c r="CH15" s="532"/>
      <c r="CI15" s="532"/>
      <c r="CJ15" s="532"/>
      <c r="CK15" s="532"/>
      <c r="CL15" s="532"/>
      <c r="CM15" s="532"/>
      <c r="CN15" s="532"/>
      <c r="CO15" s="532"/>
      <c r="CP15" s="532"/>
      <c r="CQ15" s="532"/>
      <c r="CR15" s="532"/>
      <c r="CS15" s="532"/>
      <c r="CT15" s="532"/>
      <c r="CU15" s="532"/>
      <c r="CV15" s="532"/>
      <c r="CW15" s="532"/>
      <c r="CX15" s="532"/>
      <c r="CY15" s="532"/>
      <c r="CZ15" s="532"/>
      <c r="DA15" s="532"/>
      <c r="DB15" s="532"/>
      <c r="DC15" s="532"/>
      <c r="DD15" s="532"/>
      <c r="DE15" s="532"/>
      <c r="DF15" s="532"/>
      <c r="DG15" s="532"/>
      <c r="DH15" s="532"/>
      <c r="DI15" s="532"/>
      <c r="DJ15" s="532"/>
      <c r="DK15" s="532"/>
      <c r="DL15" s="532"/>
      <c r="DM15" s="532"/>
      <c r="DN15" s="532"/>
      <c r="DO15" s="532"/>
      <c r="DP15" s="532"/>
      <c r="DQ15" s="532"/>
      <c r="DR15" s="532"/>
      <c r="DS15" s="532"/>
      <c r="DT15" s="532"/>
      <c r="DU15" s="532"/>
      <c r="DV15" s="532"/>
      <c r="DW15" s="532"/>
      <c r="DX15" s="532"/>
      <c r="DY15" s="532"/>
      <c r="DZ15" s="532"/>
      <c r="EA15" s="532"/>
      <c r="EB15" s="532"/>
      <c r="EC15" s="532"/>
      <c r="ED15" s="532"/>
      <c r="EE15" s="532"/>
      <c r="EF15" s="532"/>
      <c r="EG15" s="532"/>
      <c r="EH15" s="532"/>
      <c r="EI15" s="532"/>
      <c r="EJ15" s="532"/>
      <c r="EK15" s="532"/>
      <c r="EL15" s="532"/>
      <c r="EM15" s="532"/>
      <c r="EN15" s="532"/>
      <c r="EO15" s="532"/>
      <c r="EP15" s="532"/>
      <c r="EQ15" s="532"/>
      <c r="ER15" s="532"/>
      <c r="ES15" s="532"/>
      <c r="ET15" s="532"/>
      <c r="EU15" s="532"/>
      <c r="EV15" s="532"/>
      <c r="EW15" s="532"/>
      <c r="EX15" s="532"/>
      <c r="EY15" s="532"/>
      <c r="EZ15" s="532"/>
      <c r="FA15" s="532"/>
      <c r="FB15" s="532"/>
      <c r="FC15" s="532"/>
      <c r="FD15" s="532"/>
      <c r="FE15" s="535"/>
      <c r="FF15" s="535"/>
      <c r="FG15" s="535"/>
      <c r="FH15" s="535"/>
      <c r="FI15" s="535"/>
      <c r="FJ15" s="535"/>
      <c r="FK15" s="535"/>
      <c r="FL15" s="535"/>
      <c r="FM15" s="535"/>
      <c r="FN15" s="535"/>
      <c r="FO15" s="535"/>
      <c r="FP15" s="532"/>
      <c r="FQ15" s="532"/>
      <c r="FR15" s="532"/>
      <c r="FS15" s="532"/>
      <c r="FT15" s="532"/>
      <c r="FU15" s="532"/>
      <c r="FV15" s="532"/>
      <c r="FW15" s="532"/>
      <c r="FX15" s="532"/>
      <c r="FY15" s="532"/>
      <c r="FZ15" s="532"/>
      <c r="GA15" s="532"/>
      <c r="GB15" s="532"/>
      <c r="GC15" s="532"/>
      <c r="GD15" s="532"/>
      <c r="GE15" s="532"/>
      <c r="GF15" s="532"/>
      <c r="GG15" s="532"/>
      <c r="GH15" s="532"/>
      <c r="GI15" s="532"/>
      <c r="GJ15" s="532"/>
      <c r="GK15" s="532"/>
      <c r="GL15" s="532"/>
      <c r="GM15" s="532"/>
      <c r="GN15" s="532"/>
      <c r="GO15" s="532"/>
      <c r="GP15" s="532"/>
      <c r="GQ15" s="532"/>
      <c r="GR15" s="532"/>
      <c r="GS15" s="532"/>
      <c r="GT15" s="532"/>
      <c r="GU15" s="532"/>
      <c r="GV15" s="532"/>
      <c r="GW15" s="532"/>
      <c r="GX15" s="532"/>
      <c r="GY15" s="532"/>
      <c r="GZ15" s="532"/>
      <c r="HA15" s="532"/>
      <c r="HB15" s="532"/>
      <c r="HC15" s="532"/>
      <c r="HD15" s="532"/>
      <c r="HE15" s="532"/>
      <c r="HF15" s="532"/>
      <c r="HG15" s="532"/>
      <c r="HH15" s="532"/>
      <c r="HI15" s="532"/>
      <c r="HJ15" s="532"/>
      <c r="HK15" s="532"/>
      <c r="HL15" s="532"/>
      <c r="HM15" s="532"/>
      <c r="HN15" s="532"/>
      <c r="HO15" s="532"/>
      <c r="HP15" s="532"/>
      <c r="HQ15" s="532"/>
      <c r="HR15" s="532"/>
      <c r="HS15"/>
      <c r="HT15"/>
      <c r="HU15" s="532"/>
      <c r="HV15" s="532"/>
      <c r="HW15" s="532"/>
      <c r="HX15" s="532"/>
      <c r="HY15" s="532"/>
      <c r="HZ15" s="532"/>
      <c r="IA15" s="532"/>
      <c r="IB15" s="532"/>
      <c r="IC15" s="532"/>
      <c r="ID15" s="532"/>
      <c r="IE15" s="532"/>
      <c r="IF15" s="532"/>
      <c r="IG15" s="532"/>
      <c r="IH15" s="532"/>
      <c r="II15" s="532"/>
      <c r="IJ15" s="532"/>
      <c r="IK15" s="532"/>
      <c r="IL15" s="532"/>
      <c r="IM15" s="532"/>
      <c r="IN15" s="532"/>
      <c r="IO15" s="532"/>
      <c r="IP15" s="532"/>
      <c r="IQ15" s="532"/>
      <c r="IR15" s="534"/>
    </row>
    <row r="16" spans="1:252" ht="12.75" customHeight="1" x14ac:dyDescent="0.2">
      <c r="A16" s="528">
        <v>340030006</v>
      </c>
      <c r="B16" s="529">
        <f>INDEX([2]Sites!$A:$N,MATCH($A16,[2]Sites!$A:$A,0),2)</f>
        <v>40.870435999999998</v>
      </c>
      <c r="C16" s="529" t="str">
        <f>INDEX([2]Sites!$A:$N,MATCH($A16,[2]Sites!$A:$A,0),4)</f>
        <v>NJ</v>
      </c>
      <c r="D16" s="529" t="str">
        <f>INDEX([2]Sites!$A:$N,MATCH($A16,[2]Sites!$A:$A,0),6)</f>
        <v>Leonia</v>
      </c>
      <c r="E16" s="530" t="str">
        <f>INDEX([2]Sites!$A:$N,MATCH($A16,[2]Sites!$A:$A,0),10)</f>
        <v>1.0</v>
      </c>
      <c r="F16" s="529" t="str">
        <f>INDEX([2]Sites!$A:$N,MATCH($A16,[2]Sites!$A:$A,0),5) &amp; ", " &amp; C16</f>
        <v>Bergen, NJ</v>
      </c>
      <c r="G16" s="529">
        <f t="shared" si="0"/>
        <v>0</v>
      </c>
      <c r="H16" s="531"/>
      <c r="I16" s="532"/>
      <c r="J16" s="532"/>
      <c r="K16" s="532"/>
      <c r="L16" s="532"/>
      <c r="M16" s="532"/>
      <c r="N16" s="532"/>
      <c r="O16" s="532"/>
      <c r="P16" s="532"/>
      <c r="Q16" s="532"/>
      <c r="R16" s="532"/>
      <c r="S16" s="532"/>
      <c r="T16" s="532"/>
      <c r="U16" s="532"/>
      <c r="V16" s="532"/>
      <c r="W16" s="532"/>
      <c r="X16" s="532"/>
      <c r="Y16" s="532"/>
      <c r="Z16" s="532"/>
      <c r="AA16" s="532"/>
      <c r="AB16" s="532"/>
      <c r="AC16" s="532"/>
      <c r="AD16" s="532"/>
      <c r="AE16" s="532"/>
      <c r="AF16" s="532"/>
      <c r="AG16" s="532"/>
      <c r="AH16" s="532"/>
      <c r="AI16" s="532"/>
      <c r="AJ16" s="532"/>
      <c r="AK16" s="532"/>
      <c r="AL16" s="532"/>
      <c r="AM16" s="532"/>
      <c r="AN16" s="532"/>
      <c r="AO16" s="532"/>
      <c r="AP16" s="532"/>
      <c r="AQ16" s="532"/>
      <c r="AR16" s="532"/>
      <c r="AS16" s="532"/>
      <c r="AT16" s="532"/>
      <c r="AU16" s="532"/>
      <c r="AV16" s="532"/>
      <c r="AW16" s="532"/>
      <c r="AX16" s="532"/>
      <c r="AY16" s="532"/>
      <c r="AZ16" s="532"/>
      <c r="BA16" s="532"/>
      <c r="BB16" s="532"/>
      <c r="BC16" s="532"/>
      <c r="BD16" s="532"/>
      <c r="BE16" s="532"/>
      <c r="BF16" s="532"/>
      <c r="BG16" s="532"/>
      <c r="BH16" s="532"/>
      <c r="BI16" s="532"/>
      <c r="BJ16" s="532"/>
      <c r="BK16" s="532"/>
      <c r="BL16" s="532"/>
      <c r="BM16" s="532"/>
      <c r="BN16" s="532"/>
      <c r="BO16" s="532"/>
      <c r="BP16" s="532"/>
      <c r="BQ16" s="532"/>
      <c r="BR16" s="532"/>
      <c r="BS16" s="532"/>
      <c r="BT16" s="532"/>
      <c r="BU16" s="532"/>
      <c r="BV16" s="532"/>
      <c r="BW16" s="532"/>
      <c r="BX16" s="532"/>
      <c r="BY16" s="532"/>
      <c r="BZ16" s="532"/>
      <c r="CA16" s="532"/>
      <c r="CB16" s="532"/>
      <c r="CC16" s="532"/>
      <c r="CD16" s="532"/>
      <c r="CE16" s="532"/>
      <c r="CF16" s="532"/>
      <c r="CG16" s="532"/>
      <c r="CH16" s="532"/>
      <c r="CI16" s="532"/>
      <c r="CJ16" s="532"/>
      <c r="CK16" s="532"/>
      <c r="CL16" s="532"/>
      <c r="CM16" s="532"/>
      <c r="CN16" s="532"/>
      <c r="CO16" s="532"/>
      <c r="CP16" s="532"/>
      <c r="CQ16" s="532"/>
      <c r="CR16" s="532"/>
      <c r="CS16" s="532"/>
      <c r="CT16" s="532"/>
      <c r="CU16" s="532"/>
      <c r="CV16" s="532"/>
      <c r="CW16" s="532"/>
      <c r="CX16" s="532"/>
      <c r="CY16" s="532"/>
      <c r="CZ16" s="532"/>
      <c r="DA16" s="532"/>
      <c r="DB16" s="532"/>
      <c r="DC16" s="532"/>
      <c r="DD16" s="532"/>
      <c r="DE16" s="532"/>
      <c r="DF16" s="532"/>
      <c r="DG16" s="532"/>
      <c r="DH16" s="532"/>
      <c r="DI16" s="532"/>
      <c r="DJ16" s="532"/>
      <c r="DK16" s="532"/>
      <c r="DL16" s="532"/>
      <c r="DM16" s="532"/>
      <c r="DN16" s="532"/>
      <c r="DO16" s="532"/>
      <c r="DP16" s="532"/>
      <c r="DQ16" s="532"/>
      <c r="DR16" s="532"/>
      <c r="DS16" s="532"/>
      <c r="DT16" s="532"/>
      <c r="DU16" s="532"/>
      <c r="DV16" s="532"/>
      <c r="DW16" s="532"/>
      <c r="DX16" s="532"/>
      <c r="DY16" s="532"/>
      <c r="DZ16" s="532"/>
      <c r="EA16" s="532"/>
      <c r="EB16" s="532"/>
      <c r="EC16" s="532"/>
      <c r="ED16" s="532"/>
      <c r="EE16" s="532"/>
      <c r="EF16" s="532"/>
      <c r="EG16" s="532"/>
      <c r="EH16" s="532"/>
      <c r="EI16" s="532"/>
      <c r="EJ16" s="532"/>
      <c r="EK16" s="532"/>
      <c r="EL16" s="532"/>
      <c r="EM16" s="532"/>
      <c r="EN16" s="532"/>
      <c r="EO16" s="532"/>
      <c r="EP16" s="532"/>
      <c r="EQ16" s="532"/>
      <c r="ER16" s="532"/>
      <c r="ES16" s="532"/>
      <c r="ET16" s="532"/>
      <c r="EU16" s="532"/>
      <c r="EV16" s="532"/>
      <c r="EW16" s="532"/>
      <c r="EX16" s="532"/>
      <c r="EY16" s="532"/>
      <c r="EZ16" s="532"/>
      <c r="FA16" s="532"/>
      <c r="FB16" s="532"/>
      <c r="FC16" s="532"/>
      <c r="FD16" s="532"/>
      <c r="FE16" s="535"/>
      <c r="FF16" s="535"/>
      <c r="FG16" s="535"/>
      <c r="FH16" s="535"/>
      <c r="FI16" s="535"/>
      <c r="FJ16" s="535"/>
      <c r="FK16" s="535"/>
      <c r="FL16" s="535"/>
      <c r="FM16" s="535"/>
      <c r="FN16" s="535"/>
      <c r="FO16" s="535"/>
      <c r="FP16" s="532"/>
      <c r="FQ16" s="532"/>
      <c r="FR16" s="532"/>
      <c r="FS16" s="532"/>
      <c r="FT16" s="532"/>
      <c r="FU16" s="532"/>
      <c r="FV16" s="532"/>
      <c r="FW16" s="532"/>
      <c r="FX16" s="532"/>
      <c r="FY16" s="532"/>
      <c r="FZ16" s="532"/>
      <c r="GA16" s="532"/>
      <c r="GB16" s="532"/>
      <c r="GC16" s="532"/>
      <c r="GD16" s="532"/>
      <c r="GE16" s="532"/>
      <c r="GF16" s="532"/>
      <c r="GG16" s="532"/>
      <c r="GH16" s="532"/>
      <c r="GI16" s="532"/>
      <c r="GJ16" s="532"/>
      <c r="GK16" s="532"/>
      <c r="GL16" s="532"/>
      <c r="GM16" s="532"/>
      <c r="GN16" s="532"/>
      <c r="GO16" s="532"/>
      <c r="GP16" s="532"/>
      <c r="GQ16" s="532"/>
      <c r="GR16" s="532"/>
      <c r="GS16" s="532"/>
      <c r="GT16" s="532"/>
      <c r="GU16" s="532"/>
      <c r="GV16" s="532"/>
      <c r="GW16" s="532"/>
      <c r="GX16" s="532"/>
      <c r="GY16" s="532"/>
      <c r="GZ16" s="532"/>
      <c r="HA16" s="532"/>
      <c r="HB16" s="532"/>
      <c r="HC16" s="532"/>
      <c r="HD16" s="532"/>
      <c r="HE16" s="532"/>
      <c r="HF16" s="532"/>
      <c r="HG16" s="532"/>
      <c r="HH16" s="532"/>
      <c r="HI16" s="532"/>
      <c r="HJ16" s="532"/>
      <c r="HK16" s="532"/>
      <c r="HL16" s="532"/>
      <c r="HM16" s="532"/>
      <c r="HN16" s="532"/>
      <c r="HO16" s="532"/>
      <c r="HP16" s="532"/>
      <c r="HQ16" s="532"/>
      <c r="HR16" s="532"/>
      <c r="HS16"/>
      <c r="HT16"/>
      <c r="HU16" s="532"/>
      <c r="HV16" s="532"/>
      <c r="HW16" s="532"/>
      <c r="HX16" s="532"/>
      <c r="HY16" s="532"/>
      <c r="HZ16" s="532"/>
      <c r="IA16" s="532"/>
      <c r="IB16" s="532"/>
      <c r="IC16" s="532"/>
      <c r="ID16" s="532"/>
      <c r="IE16" s="532"/>
      <c r="IF16" s="532"/>
      <c r="IG16" s="532"/>
      <c r="IH16" s="532"/>
      <c r="II16" s="532"/>
      <c r="IJ16" s="532"/>
      <c r="IK16" s="532"/>
      <c r="IL16" s="532"/>
      <c r="IM16" s="532"/>
      <c r="IN16" s="532"/>
      <c r="IO16" s="532"/>
      <c r="IP16" s="532"/>
      <c r="IQ16" s="532"/>
      <c r="IR16" s="534"/>
    </row>
    <row r="17" spans="1:252" ht="12.75" customHeight="1" x14ac:dyDescent="0.2">
      <c r="A17" s="528">
        <v>340250005</v>
      </c>
      <c r="B17" s="529">
        <f>INDEX([2]Sites!$A:$N,MATCH($A17,[2]Sites!$A:$A,0),2)</f>
        <v>40.277647000000002</v>
      </c>
      <c r="C17" s="529" t="str">
        <f>INDEX([2]Sites!$A:$N,MATCH($A17,[2]Sites!$A:$A,0),4)</f>
        <v>NJ</v>
      </c>
      <c r="D17" s="529" t="str">
        <f>INDEX([2]Sites!$A:$N,MATCH($A17,[2]Sites!$A:$A,0),6)</f>
        <v>Monmouth University</v>
      </c>
      <c r="E17" s="530" t="str">
        <f>INDEX([2]Sites!$A:$N,MATCH($A17,[2]Sites!$A:$A,0),10)</f>
        <v>8.0</v>
      </c>
      <c r="F17" s="529" t="str">
        <f>INDEX([2]Sites!$A:$N,MATCH($A17,[2]Sites!$A:$A,0),5) &amp; ", " &amp; C17</f>
        <v>Monmouth, NJ</v>
      </c>
      <c r="G17" s="529">
        <f t="shared" si="0"/>
        <v>0</v>
      </c>
      <c r="H17" s="531"/>
      <c r="I17" s="532"/>
      <c r="J17" s="532"/>
      <c r="K17" s="532"/>
      <c r="L17" s="532"/>
      <c r="M17" s="532"/>
      <c r="N17" s="532"/>
      <c r="O17" s="532"/>
      <c r="P17" s="532"/>
      <c r="Q17" s="532"/>
      <c r="R17" s="532"/>
      <c r="S17" s="532"/>
      <c r="T17" s="532"/>
      <c r="U17" s="532"/>
      <c r="V17" s="532"/>
      <c r="W17" s="532"/>
      <c r="X17" s="532"/>
      <c r="Y17" s="532"/>
      <c r="Z17" s="532"/>
      <c r="AA17" s="532"/>
      <c r="AB17" s="532"/>
      <c r="AC17" s="532"/>
      <c r="AD17" s="532"/>
      <c r="AE17" s="532"/>
      <c r="AF17" s="532"/>
      <c r="AG17" s="532"/>
      <c r="AH17" s="532"/>
      <c r="AI17" s="532"/>
      <c r="AJ17" s="532"/>
      <c r="AK17" s="532"/>
      <c r="AL17" s="532"/>
      <c r="AM17" s="532"/>
      <c r="AN17" s="532"/>
      <c r="AO17" s="532"/>
      <c r="AP17" s="532"/>
      <c r="AQ17" s="532"/>
      <c r="AR17" s="532"/>
      <c r="AS17" s="532"/>
      <c r="AT17" s="532"/>
      <c r="AU17" s="532"/>
      <c r="AV17" s="532"/>
      <c r="AW17" s="532"/>
      <c r="AX17" s="532"/>
      <c r="AY17" s="532"/>
      <c r="AZ17" s="532"/>
      <c r="BA17" s="532"/>
      <c r="BB17" s="532"/>
      <c r="BC17" s="532"/>
      <c r="BD17" s="532"/>
      <c r="BE17" s="532"/>
      <c r="BF17" s="532"/>
      <c r="BG17" s="532"/>
      <c r="BH17" s="532"/>
      <c r="BI17" s="532"/>
      <c r="BJ17" s="532"/>
      <c r="BK17" s="532"/>
      <c r="BL17" s="532"/>
      <c r="BM17" s="532"/>
      <c r="BN17" s="532"/>
      <c r="BO17" s="532"/>
      <c r="BP17" s="532"/>
      <c r="BQ17" s="532"/>
      <c r="BR17" s="532"/>
      <c r="BS17" s="532"/>
      <c r="BT17" s="532"/>
      <c r="BU17" s="532"/>
      <c r="BV17" s="532"/>
      <c r="BW17" s="532"/>
      <c r="BX17" s="532"/>
      <c r="BY17" s="532"/>
      <c r="BZ17" s="532"/>
      <c r="CA17" s="532"/>
      <c r="CB17" s="532"/>
      <c r="CC17" s="532"/>
      <c r="CD17" s="532"/>
      <c r="CE17" s="532"/>
      <c r="CF17" s="532"/>
      <c r="CG17" s="532"/>
      <c r="CH17" s="532"/>
      <c r="CI17" s="532"/>
      <c r="CJ17" s="532"/>
      <c r="CK17" s="532"/>
      <c r="CL17" s="532"/>
      <c r="CM17" s="532"/>
      <c r="CN17" s="532"/>
      <c r="CO17" s="532"/>
      <c r="CP17" s="532"/>
      <c r="CQ17" s="532"/>
      <c r="CR17" s="532"/>
      <c r="CS17" s="532"/>
      <c r="CT17" s="532"/>
      <c r="CU17" s="532"/>
      <c r="CV17" s="532"/>
      <c r="CW17" s="532"/>
      <c r="CX17" s="532"/>
      <c r="CY17" s="532"/>
      <c r="CZ17" s="532"/>
      <c r="DA17" s="532"/>
      <c r="DB17" s="532"/>
      <c r="DC17" s="532"/>
      <c r="DD17" s="532"/>
      <c r="DE17" s="532"/>
      <c r="DF17" s="532"/>
      <c r="DG17" s="532"/>
      <c r="DH17" s="532"/>
      <c r="DI17" s="532"/>
      <c r="DJ17" s="532"/>
      <c r="DK17" s="532"/>
      <c r="DL17" s="532"/>
      <c r="DM17" s="532"/>
      <c r="DN17" s="532"/>
      <c r="DO17" s="532"/>
      <c r="DP17" s="532"/>
      <c r="DQ17" s="532"/>
      <c r="DR17" s="532"/>
      <c r="DS17" s="532"/>
      <c r="DT17" s="532"/>
      <c r="DU17" s="532"/>
      <c r="DV17" s="532"/>
      <c r="DW17" s="532"/>
      <c r="DX17" s="532"/>
      <c r="DY17" s="532"/>
      <c r="DZ17" s="532"/>
      <c r="EA17" s="532"/>
      <c r="EB17" s="532"/>
      <c r="EC17" s="532"/>
      <c r="ED17" s="532"/>
      <c r="EE17" s="532"/>
      <c r="EF17" s="532"/>
      <c r="EG17" s="532"/>
      <c r="EH17" s="532"/>
      <c r="EI17" s="532"/>
      <c r="EJ17" s="532"/>
      <c r="EK17" s="532"/>
      <c r="EL17" s="532"/>
      <c r="EM17" s="532"/>
      <c r="EN17" s="532"/>
      <c r="EO17" s="532"/>
      <c r="EP17" s="532"/>
      <c r="EQ17" s="532"/>
      <c r="ER17" s="532"/>
      <c r="ES17" s="532"/>
      <c r="ET17" s="532"/>
      <c r="EU17" s="532"/>
      <c r="EV17" s="532"/>
      <c r="EW17" s="532"/>
      <c r="EX17" s="532"/>
      <c r="EY17" s="532"/>
      <c r="EZ17" s="532"/>
      <c r="FA17" s="532"/>
      <c r="FB17" s="532"/>
      <c r="FC17" s="532"/>
      <c r="FD17" s="532"/>
      <c r="FE17" s="535"/>
      <c r="FF17" s="535"/>
      <c r="FG17" s="535"/>
      <c r="FH17" s="535"/>
      <c r="FI17" s="535"/>
      <c r="FJ17" s="535"/>
      <c r="FK17" s="535"/>
      <c r="FL17" s="535"/>
      <c r="FM17" s="535"/>
      <c r="FN17" s="535"/>
      <c r="FO17" s="535"/>
      <c r="FP17" s="532"/>
      <c r="FQ17" s="532"/>
      <c r="FR17" s="532"/>
      <c r="FS17" s="532"/>
      <c r="FT17" s="532"/>
      <c r="FU17" s="532"/>
      <c r="FV17" s="532"/>
      <c r="FW17" s="532"/>
      <c r="FX17" s="532"/>
      <c r="FY17" s="532"/>
      <c r="FZ17" s="532"/>
      <c r="GA17" s="532"/>
      <c r="GB17" s="532"/>
      <c r="GC17" s="532"/>
      <c r="GD17" s="532"/>
      <c r="GE17" s="532"/>
      <c r="GF17" s="532"/>
      <c r="GG17" s="532"/>
      <c r="GH17" s="532"/>
      <c r="GI17" s="532"/>
      <c r="GJ17" s="532"/>
      <c r="GK17" s="532"/>
      <c r="GL17" s="532"/>
      <c r="GM17" s="532"/>
      <c r="GN17" s="532"/>
      <c r="GO17" s="532"/>
      <c r="GP17" s="532"/>
      <c r="GQ17" s="532"/>
      <c r="GR17" s="532"/>
      <c r="GS17" s="532"/>
      <c r="GT17" s="532"/>
      <c r="GU17" s="532"/>
      <c r="GV17" s="532"/>
      <c r="GW17" s="532"/>
      <c r="GX17" s="532"/>
      <c r="GY17" s="532"/>
      <c r="GZ17" s="532"/>
      <c r="HA17" s="532"/>
      <c r="HB17" s="532"/>
      <c r="HC17" s="532"/>
      <c r="HD17" s="532"/>
      <c r="HE17" s="532"/>
      <c r="HF17" s="532"/>
      <c r="HG17" s="532"/>
      <c r="HH17" s="532"/>
      <c r="HI17" s="532"/>
      <c r="HJ17" s="532"/>
      <c r="HK17" s="532"/>
      <c r="HL17" s="532"/>
      <c r="HM17" s="532"/>
      <c r="HN17" s="532"/>
      <c r="HO17" s="532"/>
      <c r="HP17" s="532"/>
      <c r="HQ17" s="532"/>
      <c r="HR17" s="532"/>
      <c r="HS17"/>
      <c r="HT17"/>
      <c r="HU17" s="532"/>
      <c r="HV17" s="532"/>
      <c r="HW17" s="532"/>
      <c r="HX17" s="532"/>
      <c r="HY17" s="532"/>
      <c r="HZ17" s="532"/>
      <c r="IA17" s="532"/>
      <c r="IB17" s="532"/>
      <c r="IC17" s="532"/>
      <c r="ID17" s="532"/>
      <c r="IE17" s="532"/>
      <c r="IF17" s="532"/>
      <c r="IG17" s="532"/>
      <c r="IH17" s="532"/>
      <c r="II17" s="532"/>
      <c r="IJ17" s="532"/>
      <c r="IK17" s="532"/>
      <c r="IL17" s="532"/>
      <c r="IM17" s="532"/>
      <c r="IN17" s="532"/>
      <c r="IO17" s="532"/>
      <c r="IP17" s="532"/>
      <c r="IQ17" s="532"/>
      <c r="IR17" s="534"/>
    </row>
    <row r="18" spans="1:252" ht="12.75" customHeight="1" x14ac:dyDescent="0.2">
      <c r="A18" s="528">
        <v>340130003</v>
      </c>
      <c r="B18" s="529">
        <f>INDEX([2]Sites!$A:$N,MATCH($A18,[2]Sites!$A:$A,0),2)</f>
        <v>40.720989000000003</v>
      </c>
      <c r="C18" s="529" t="str">
        <f>INDEX([2]Sites!$A:$N,MATCH($A18,[2]Sites!$A:$A,0),4)</f>
        <v>NJ</v>
      </c>
      <c r="D18" s="529" t="str">
        <f>INDEX([2]Sites!$A:$N,MATCH($A18,[2]Sites!$A:$A,0),6)</f>
        <v>Newark Firehouse</v>
      </c>
      <c r="E18" s="530" t="str">
        <f>INDEX([2]Sites!$A:$N,MATCH($A18,[2]Sites!$A:$A,0),10)</f>
        <v>27.0</v>
      </c>
      <c r="F18" s="529" t="str">
        <f>INDEX([2]Sites!$A:$N,MATCH($A18,[2]Sites!$A:$A,0),5) &amp; ", " &amp; C18</f>
        <v>Essex, NJ</v>
      </c>
      <c r="G18" s="529">
        <f t="shared" si="0"/>
        <v>0</v>
      </c>
      <c r="H18" s="531"/>
      <c r="I18" s="532"/>
      <c r="J18" s="532"/>
      <c r="K18" s="532"/>
      <c r="L18" s="532"/>
      <c r="M18" s="532"/>
      <c r="N18" s="532"/>
      <c r="O18" s="532"/>
      <c r="P18" s="532"/>
      <c r="Q18" s="532"/>
      <c r="R18" s="532"/>
      <c r="S18" s="532"/>
      <c r="T18" s="532"/>
      <c r="U18" s="532"/>
      <c r="V18" s="532"/>
      <c r="W18" s="532"/>
      <c r="X18" s="532"/>
      <c r="Y18" s="532"/>
      <c r="Z18" s="532"/>
      <c r="AA18" s="532"/>
      <c r="AB18" s="532"/>
      <c r="AC18" s="532"/>
      <c r="AD18" s="532"/>
      <c r="AE18" s="532"/>
      <c r="AF18" s="532"/>
      <c r="AG18" s="532"/>
      <c r="AH18" s="532"/>
      <c r="AI18" s="532"/>
      <c r="AJ18" s="532"/>
      <c r="AK18" s="532"/>
      <c r="AL18" s="532"/>
      <c r="AM18" s="532"/>
      <c r="AN18" s="532"/>
      <c r="AO18" s="532"/>
      <c r="AP18" s="532"/>
      <c r="AQ18" s="532"/>
      <c r="AR18" s="532"/>
      <c r="AS18" s="532"/>
      <c r="AT18" s="532"/>
      <c r="AU18" s="532"/>
      <c r="AV18" s="532"/>
      <c r="AW18" s="532"/>
      <c r="AX18" s="532"/>
      <c r="AY18" s="532"/>
      <c r="AZ18" s="532"/>
      <c r="BA18" s="532"/>
      <c r="BB18" s="532"/>
      <c r="BC18" s="532"/>
      <c r="BD18" s="532"/>
      <c r="BE18" s="532"/>
      <c r="BF18" s="532"/>
      <c r="BG18" s="532"/>
      <c r="BH18" s="532"/>
      <c r="BI18" s="532"/>
      <c r="BJ18" s="532"/>
      <c r="BK18" s="532"/>
      <c r="BL18" s="532"/>
      <c r="BM18" s="532"/>
      <c r="BN18" s="532"/>
      <c r="BO18" s="532"/>
      <c r="BP18" s="532"/>
      <c r="BQ18" s="532"/>
      <c r="BR18" s="532"/>
      <c r="BS18" s="532"/>
      <c r="BT18" s="532"/>
      <c r="BU18" s="532"/>
      <c r="BV18" s="532"/>
      <c r="BW18" s="532"/>
      <c r="BX18" s="532"/>
      <c r="BY18" s="532"/>
      <c r="BZ18" s="532"/>
      <c r="CA18" s="532"/>
      <c r="CB18" s="532"/>
      <c r="CC18" s="532"/>
      <c r="CD18" s="532"/>
      <c r="CE18" s="532"/>
      <c r="CF18" s="532"/>
      <c r="CG18" s="532"/>
      <c r="CH18" s="532"/>
      <c r="CI18" s="532"/>
      <c r="CJ18" s="532"/>
      <c r="CK18" s="532"/>
      <c r="CL18" s="532"/>
      <c r="CM18" s="532"/>
      <c r="CN18" s="532"/>
      <c r="CO18" s="532"/>
      <c r="CP18" s="532"/>
      <c r="CQ18" s="532"/>
      <c r="CR18" s="532"/>
      <c r="CS18" s="532"/>
      <c r="CT18" s="532"/>
      <c r="CU18" s="532"/>
      <c r="CV18" s="532"/>
      <c r="CW18" s="532"/>
      <c r="CX18" s="532"/>
      <c r="CY18" s="532"/>
      <c r="CZ18" s="532"/>
      <c r="DA18" s="532"/>
      <c r="DB18" s="532"/>
      <c r="DC18" s="532"/>
      <c r="DD18" s="532"/>
      <c r="DE18" s="532"/>
      <c r="DF18" s="532"/>
      <c r="DG18" s="532"/>
      <c r="DH18" s="532"/>
      <c r="DI18" s="532"/>
      <c r="DJ18" s="532"/>
      <c r="DK18" s="532"/>
      <c r="DL18" s="532"/>
      <c r="DM18" s="532"/>
      <c r="DN18" s="532"/>
      <c r="DO18" s="532"/>
      <c r="DP18" s="532"/>
      <c r="DQ18" s="532"/>
      <c r="DR18" s="532"/>
      <c r="DS18" s="532"/>
      <c r="DT18" s="532"/>
      <c r="DU18" s="532"/>
      <c r="DV18" s="532"/>
      <c r="DW18" s="532"/>
      <c r="DX18" s="532"/>
      <c r="DY18" s="532"/>
      <c r="DZ18" s="532"/>
      <c r="EA18" s="532"/>
      <c r="EB18" s="532"/>
      <c r="EC18" s="532"/>
      <c r="ED18" s="532"/>
      <c r="EE18" s="532"/>
      <c r="EF18" s="532"/>
      <c r="EG18" s="532"/>
      <c r="EH18" s="532"/>
      <c r="EI18" s="532"/>
      <c r="EJ18" s="532"/>
      <c r="EK18" s="532"/>
      <c r="EL18" s="532"/>
      <c r="EM18" s="532"/>
      <c r="EN18" s="532"/>
      <c r="EO18" s="532"/>
      <c r="EP18" s="532"/>
      <c r="EQ18" s="532"/>
      <c r="ER18" s="532"/>
      <c r="ES18" s="532"/>
      <c r="ET18" s="532"/>
      <c r="EU18" s="532"/>
      <c r="EV18" s="532"/>
      <c r="EW18" s="532"/>
      <c r="EX18" s="532"/>
      <c r="EY18" s="532"/>
      <c r="EZ18" s="532"/>
      <c r="FA18" s="532"/>
      <c r="FB18" s="532"/>
      <c r="FC18" s="532"/>
      <c r="FD18" s="532"/>
      <c r="FE18" s="535"/>
      <c r="FF18" s="535"/>
      <c r="FG18" s="535"/>
      <c r="FH18" s="535"/>
      <c r="FI18" s="535"/>
      <c r="FJ18" s="535"/>
      <c r="FK18" s="535"/>
      <c r="FL18" s="535"/>
      <c r="FM18" s="535"/>
      <c r="FN18" s="535"/>
      <c r="FO18" s="535"/>
      <c r="FP18" s="532"/>
      <c r="FQ18" s="532"/>
      <c r="FR18" s="532"/>
      <c r="FS18" s="532"/>
      <c r="FT18" s="532"/>
      <c r="FU18" s="532"/>
      <c r="FV18" s="532"/>
      <c r="FW18" s="532"/>
      <c r="FX18" s="532"/>
      <c r="FY18" s="532"/>
      <c r="FZ18" s="532"/>
      <c r="GA18" s="532"/>
      <c r="GB18" s="532"/>
      <c r="GC18" s="532"/>
      <c r="GD18" s="532"/>
      <c r="GE18" s="532"/>
      <c r="GF18" s="532"/>
      <c r="GG18" s="532"/>
      <c r="GH18" s="532"/>
      <c r="GI18" s="532"/>
      <c r="GJ18" s="532"/>
      <c r="GK18" s="532"/>
      <c r="GL18" s="532"/>
      <c r="GM18" s="532"/>
      <c r="GN18" s="532"/>
      <c r="GO18" s="532"/>
      <c r="GP18" s="532"/>
      <c r="GQ18" s="532"/>
      <c r="GR18" s="532"/>
      <c r="GS18" s="532"/>
      <c r="GT18" s="532"/>
      <c r="GU18" s="532"/>
      <c r="GV18" s="532"/>
      <c r="GW18" s="532"/>
      <c r="GX18" s="532"/>
      <c r="GY18" s="532"/>
      <c r="GZ18" s="532"/>
      <c r="HA18" s="532"/>
      <c r="HB18" s="532"/>
      <c r="HC18" s="532"/>
      <c r="HD18" s="532"/>
      <c r="HE18" s="532"/>
      <c r="HF18" s="532"/>
      <c r="HG18" s="532"/>
      <c r="HH18" s="532"/>
      <c r="HI18" s="532"/>
      <c r="HJ18" s="532"/>
      <c r="HK18" s="532"/>
      <c r="HL18" s="532"/>
      <c r="HM18" s="532"/>
      <c r="HN18" s="532"/>
      <c r="HO18" s="532"/>
      <c r="HP18" s="532"/>
      <c r="HQ18" s="532"/>
      <c r="HR18" s="532"/>
      <c r="HS18"/>
      <c r="HT18"/>
      <c r="HU18" s="532"/>
      <c r="HV18" s="532"/>
      <c r="HW18" s="532"/>
      <c r="HX18" s="532"/>
      <c r="HY18" s="532"/>
      <c r="HZ18" s="532"/>
      <c r="IA18" s="532"/>
      <c r="IB18" s="532"/>
      <c r="IC18" s="532"/>
      <c r="ID18" s="532"/>
      <c r="IE18" s="532"/>
      <c r="IF18" s="532"/>
      <c r="IG18" s="532"/>
      <c r="IH18" s="532"/>
      <c r="II18" s="532"/>
      <c r="IJ18" s="532"/>
      <c r="IK18" s="532"/>
      <c r="IL18" s="532"/>
      <c r="IM18" s="532"/>
      <c r="IN18" s="532"/>
      <c r="IO18" s="532"/>
      <c r="IP18" s="532"/>
      <c r="IQ18" s="532"/>
      <c r="IR18" s="534"/>
    </row>
    <row r="19" spans="1:252" ht="12.75" customHeight="1" x14ac:dyDescent="0.2">
      <c r="A19" s="528">
        <v>340315001</v>
      </c>
      <c r="B19" s="529">
        <f>INDEX([2]Sites!$A:$N,MATCH($A19,[2]Sites!$A:$A,0),2)</f>
        <v>41.058616999999998</v>
      </c>
      <c r="C19" s="529" t="str">
        <f>INDEX([2]Sites!$A:$N,MATCH($A19,[2]Sites!$A:$A,0),4)</f>
        <v>NJ</v>
      </c>
      <c r="D19" s="529" t="str">
        <f>INDEX([2]Sites!$A:$N,MATCH($A19,[2]Sites!$A:$A,0),6)</f>
        <v>Ramapo</v>
      </c>
      <c r="E19" s="530" t="str">
        <f>INDEX([2]Sites!$A:$N,MATCH($A19,[2]Sites!$A:$A,0),10)</f>
        <v>307.0</v>
      </c>
      <c r="F19" s="529" t="str">
        <f>INDEX([2]Sites!$A:$N,MATCH($A19,[2]Sites!$A:$A,0),5) &amp; ", " &amp; C19</f>
        <v>Passaic, NJ</v>
      </c>
      <c r="G19" s="529">
        <f t="shared" si="0"/>
        <v>0</v>
      </c>
      <c r="H19" s="531"/>
      <c r="I19" s="532"/>
      <c r="J19" s="532"/>
      <c r="K19" s="532"/>
      <c r="L19" s="532"/>
      <c r="M19" s="532"/>
      <c r="N19" s="532"/>
      <c r="O19" s="532"/>
      <c r="P19" s="532"/>
      <c r="Q19" s="532"/>
      <c r="R19" s="532"/>
      <c r="S19" s="532"/>
      <c r="T19" s="532"/>
      <c r="U19" s="532"/>
      <c r="V19" s="532"/>
      <c r="W19" s="532"/>
      <c r="X19" s="532"/>
      <c r="Y19" s="532"/>
      <c r="Z19" s="532"/>
      <c r="AA19" s="532"/>
      <c r="AB19" s="532"/>
      <c r="AC19" s="532"/>
      <c r="AD19" s="532"/>
      <c r="AE19" s="532"/>
      <c r="AF19" s="532"/>
      <c r="AG19" s="532"/>
      <c r="AH19" s="532"/>
      <c r="AI19" s="532"/>
      <c r="AJ19" s="532"/>
      <c r="AK19" s="532"/>
      <c r="AL19" s="532"/>
      <c r="AM19" s="532"/>
      <c r="AN19" s="532"/>
      <c r="AO19" s="532"/>
      <c r="AP19" s="532"/>
      <c r="AQ19" s="532"/>
      <c r="AR19" s="532"/>
      <c r="AS19" s="532"/>
      <c r="AT19" s="532"/>
      <c r="AU19" s="532"/>
      <c r="AV19" s="532"/>
      <c r="AW19" s="532"/>
      <c r="AX19" s="532"/>
      <c r="AY19" s="532"/>
      <c r="AZ19" s="532"/>
      <c r="BA19" s="532"/>
      <c r="BB19" s="532"/>
      <c r="BC19" s="532"/>
      <c r="BD19" s="532"/>
      <c r="BE19" s="532"/>
      <c r="BF19" s="532"/>
      <c r="BG19" s="532"/>
      <c r="BH19" s="532"/>
      <c r="BI19" s="532"/>
      <c r="BJ19" s="532"/>
      <c r="BK19" s="532"/>
      <c r="BL19" s="532"/>
      <c r="BM19" s="532"/>
      <c r="BN19" s="532"/>
      <c r="BO19" s="532"/>
      <c r="BP19" s="532"/>
      <c r="BQ19" s="532"/>
      <c r="BR19" s="532"/>
      <c r="BS19" s="532"/>
      <c r="BT19" s="532"/>
      <c r="BU19" s="532"/>
      <c r="BV19" s="532"/>
      <c r="BW19" s="532"/>
      <c r="BX19" s="532"/>
      <c r="BY19" s="532"/>
      <c r="BZ19" s="532"/>
      <c r="CA19" s="532"/>
      <c r="CB19" s="532"/>
      <c r="CC19" s="532"/>
      <c r="CD19" s="532"/>
      <c r="CE19" s="532"/>
      <c r="CF19" s="532"/>
      <c r="CG19" s="532"/>
      <c r="CH19" s="532"/>
      <c r="CI19" s="532"/>
      <c r="CJ19" s="532"/>
      <c r="CK19" s="532"/>
      <c r="CL19" s="532"/>
      <c r="CM19" s="532"/>
      <c r="CN19" s="532"/>
      <c r="CO19" s="532"/>
      <c r="CP19" s="532"/>
      <c r="CQ19" s="532"/>
      <c r="CR19" s="532"/>
      <c r="CS19" s="532"/>
      <c r="CT19" s="532"/>
      <c r="CU19" s="532"/>
      <c r="CV19" s="532"/>
      <c r="CW19" s="532"/>
      <c r="CX19" s="532"/>
      <c r="CY19" s="532"/>
      <c r="CZ19" s="532"/>
      <c r="DA19" s="532"/>
      <c r="DB19" s="532"/>
      <c r="DC19" s="532"/>
      <c r="DD19" s="532"/>
      <c r="DE19" s="532"/>
      <c r="DF19" s="532"/>
      <c r="DG19" s="532"/>
      <c r="DH19" s="532"/>
      <c r="DI19" s="532"/>
      <c r="DJ19" s="532"/>
      <c r="DK19" s="532"/>
      <c r="DL19" s="532"/>
      <c r="DM19" s="532"/>
      <c r="DN19" s="532"/>
      <c r="DO19" s="532"/>
      <c r="DP19" s="532"/>
      <c r="DQ19" s="532"/>
      <c r="DR19" s="532"/>
      <c r="DS19" s="532"/>
      <c r="DT19" s="532"/>
      <c r="DU19" s="532"/>
      <c r="DV19" s="532"/>
      <c r="DW19" s="532"/>
      <c r="DX19" s="532"/>
      <c r="DY19" s="532"/>
      <c r="DZ19" s="532"/>
      <c r="EA19" s="532"/>
      <c r="EB19" s="532"/>
      <c r="EC19" s="532"/>
      <c r="ED19" s="532"/>
      <c r="EE19" s="532"/>
      <c r="EF19" s="532"/>
      <c r="EG19" s="532"/>
      <c r="EH19" s="532"/>
      <c r="EI19" s="532"/>
      <c r="EJ19" s="532"/>
      <c r="EK19" s="532"/>
      <c r="EL19" s="532"/>
      <c r="EM19" s="532"/>
      <c r="EN19" s="532"/>
      <c r="EO19" s="532"/>
      <c r="EP19" s="532"/>
      <c r="EQ19" s="532"/>
      <c r="ER19" s="532"/>
      <c r="ES19" s="532"/>
      <c r="ET19" s="532"/>
      <c r="EU19" s="532"/>
      <c r="EV19" s="532"/>
      <c r="EW19" s="532"/>
      <c r="EX19" s="532"/>
      <c r="EY19" s="532"/>
      <c r="EZ19" s="532"/>
      <c r="FA19" s="532"/>
      <c r="FB19" s="532"/>
      <c r="FC19" s="532"/>
      <c r="FD19" s="532"/>
      <c r="FE19" s="535"/>
      <c r="FF19" s="535"/>
      <c r="FG19" s="535"/>
      <c r="FH19" s="535"/>
      <c r="FI19" s="535"/>
      <c r="FJ19" s="535"/>
      <c r="FK19" s="535"/>
      <c r="FL19" s="535"/>
      <c r="FM19" s="535"/>
      <c r="FN19" s="535"/>
      <c r="FO19" s="535"/>
      <c r="FP19" s="532"/>
      <c r="FQ19" s="532"/>
      <c r="FR19" s="532"/>
      <c r="FS19" s="532"/>
      <c r="FT19" s="532"/>
      <c r="FU19" s="532"/>
      <c r="FV19" s="532"/>
      <c r="FW19" s="532"/>
      <c r="FX19" s="532"/>
      <c r="FY19" s="532"/>
      <c r="FZ19" s="532"/>
      <c r="GA19" s="532"/>
      <c r="GB19" s="532"/>
      <c r="GC19" s="532"/>
      <c r="GD19" s="532"/>
      <c r="GE19" s="532"/>
      <c r="GF19" s="532"/>
      <c r="GG19" s="532"/>
      <c r="GH19" s="532"/>
      <c r="GI19" s="532"/>
      <c r="GJ19" s="532"/>
      <c r="GK19" s="532"/>
      <c r="GL19" s="532"/>
      <c r="GM19" s="532"/>
      <c r="GN19" s="532"/>
      <c r="GO19" s="532"/>
      <c r="GP19" s="532"/>
      <c r="GQ19" s="532"/>
      <c r="GR19" s="532"/>
      <c r="GS19" s="532"/>
      <c r="GT19" s="532"/>
      <c r="GU19" s="532"/>
      <c r="GV19" s="532"/>
      <c r="GW19" s="532"/>
      <c r="GX19" s="532"/>
      <c r="GY19" s="532"/>
      <c r="GZ19" s="532"/>
      <c r="HA19" s="532"/>
      <c r="HB19" s="532"/>
      <c r="HC19" s="532"/>
      <c r="HD19" s="532"/>
      <c r="HE19" s="532"/>
      <c r="HF19" s="532"/>
      <c r="HG19" s="532"/>
      <c r="HH19" s="532"/>
      <c r="HI19" s="532"/>
      <c r="HJ19" s="532"/>
      <c r="HK19" s="532"/>
      <c r="HL19" s="532"/>
      <c r="HM19" s="532"/>
      <c r="HN19" s="532"/>
      <c r="HO19" s="532"/>
      <c r="HP19" s="532"/>
      <c r="HQ19" s="532"/>
      <c r="HR19" s="532"/>
      <c r="HS19"/>
      <c r="HT19"/>
      <c r="HU19" s="532"/>
      <c r="HV19" s="532"/>
      <c r="HW19" s="532"/>
      <c r="HX19" s="532"/>
      <c r="HY19" s="532"/>
      <c r="HZ19" s="532"/>
      <c r="IA19" s="532"/>
      <c r="IB19" s="532"/>
      <c r="IC19" s="532"/>
      <c r="ID19" s="532"/>
      <c r="IE19" s="532"/>
      <c r="IF19" s="532"/>
      <c r="IG19" s="532"/>
      <c r="IH19" s="532"/>
      <c r="II19" s="532"/>
      <c r="IJ19" s="532"/>
      <c r="IK19" s="532"/>
      <c r="IL19" s="532"/>
      <c r="IM19" s="532"/>
      <c r="IN19" s="532"/>
      <c r="IO19" s="532"/>
      <c r="IP19" s="532"/>
      <c r="IQ19" s="532"/>
      <c r="IR19" s="534"/>
    </row>
    <row r="20" spans="1:252" ht="12.75" customHeight="1" x14ac:dyDescent="0.2">
      <c r="A20" s="528">
        <v>340230011</v>
      </c>
      <c r="B20" s="529">
        <f>INDEX([2]Sites!$A:$N,MATCH($A20,[2]Sites!$A:$A,0),2)</f>
        <v>40.462181999999999</v>
      </c>
      <c r="C20" s="529" t="str">
        <f>INDEX([2]Sites!$A:$N,MATCH($A20,[2]Sites!$A:$A,0),4)</f>
        <v>NJ</v>
      </c>
      <c r="D20" s="529" t="str">
        <f>INDEX([2]Sites!$A:$N,MATCH($A20,[2]Sites!$A:$A,0),6)</f>
        <v>Rutgers University</v>
      </c>
      <c r="E20" s="530" t="str">
        <f>INDEX([2]Sites!$A:$N,MATCH($A20,[2]Sites!$A:$A,0),10)</f>
        <v>19.0</v>
      </c>
      <c r="F20" s="529" t="str">
        <f>INDEX([2]Sites!$A:$N,MATCH($A20,[2]Sites!$A:$A,0),5) &amp; ", " &amp; C20</f>
        <v>Middlesex, NJ</v>
      </c>
      <c r="G20" s="529">
        <f t="shared" si="0"/>
        <v>0</v>
      </c>
      <c r="H20" s="531"/>
      <c r="I20" s="532"/>
      <c r="J20" s="532"/>
      <c r="K20" s="532"/>
      <c r="L20" s="532"/>
      <c r="M20" s="532"/>
      <c r="N20" s="532"/>
      <c r="O20" s="532"/>
      <c r="P20" s="532"/>
      <c r="Q20" s="532"/>
      <c r="R20" s="532"/>
      <c r="S20" s="532"/>
      <c r="T20" s="532"/>
      <c r="U20" s="532"/>
      <c r="V20" s="532"/>
      <c r="W20" s="532"/>
      <c r="X20" s="532"/>
      <c r="Y20" s="532"/>
      <c r="Z20" s="532"/>
      <c r="AA20" s="532"/>
      <c r="AB20" s="532"/>
      <c r="AC20" s="532"/>
      <c r="AD20" s="532"/>
      <c r="AE20" s="532"/>
      <c r="AF20" s="532"/>
      <c r="AG20" s="532"/>
      <c r="AH20" s="532"/>
      <c r="AI20" s="532"/>
      <c r="AJ20" s="532"/>
      <c r="AK20" s="532"/>
      <c r="AL20" s="532"/>
      <c r="AM20" s="532"/>
      <c r="AN20" s="532"/>
      <c r="AO20" s="532"/>
      <c r="AP20" s="532"/>
      <c r="AQ20" s="532"/>
      <c r="AR20" s="532"/>
      <c r="AS20" s="532"/>
      <c r="AT20" s="532"/>
      <c r="AU20" s="532"/>
      <c r="AV20" s="532"/>
      <c r="AW20" s="532"/>
      <c r="AX20" s="532"/>
      <c r="AY20" s="532"/>
      <c r="AZ20" s="532"/>
      <c r="BA20" s="532"/>
      <c r="BB20" s="532"/>
      <c r="BC20" s="532"/>
      <c r="BD20" s="532"/>
      <c r="BE20" s="532"/>
      <c r="BF20" s="532"/>
      <c r="BG20" s="532"/>
      <c r="BH20" s="532"/>
      <c r="BI20" s="532"/>
      <c r="BJ20" s="532"/>
      <c r="BK20" s="532"/>
      <c r="BL20" s="532"/>
      <c r="BM20" s="532"/>
      <c r="BN20" s="532"/>
      <c r="BO20" s="532"/>
      <c r="BP20" s="532"/>
      <c r="BQ20" s="532"/>
      <c r="BR20" s="532"/>
      <c r="BS20" s="532"/>
      <c r="BT20" s="532"/>
      <c r="BU20" s="532"/>
      <c r="BV20" s="532"/>
      <c r="BW20" s="532"/>
      <c r="BX20" s="532"/>
      <c r="BY20" s="532"/>
      <c r="BZ20" s="532"/>
      <c r="CA20" s="532"/>
      <c r="CB20" s="532"/>
      <c r="CC20" s="532"/>
      <c r="CD20" s="532"/>
      <c r="CE20" s="532"/>
      <c r="CF20" s="532"/>
      <c r="CG20" s="532"/>
      <c r="CH20" s="532"/>
      <c r="CI20" s="532"/>
      <c r="CJ20" s="532"/>
      <c r="CK20" s="532"/>
      <c r="CL20" s="532"/>
      <c r="CM20" s="532"/>
      <c r="CN20" s="532"/>
      <c r="CO20" s="532"/>
      <c r="CP20" s="532"/>
      <c r="CQ20" s="532"/>
      <c r="CR20" s="532"/>
      <c r="CS20" s="532"/>
      <c r="CT20" s="532"/>
      <c r="CU20" s="532"/>
      <c r="CV20" s="532"/>
      <c r="CW20" s="532"/>
      <c r="CX20" s="532"/>
      <c r="CY20" s="532"/>
      <c r="CZ20" s="532"/>
      <c r="DA20" s="532"/>
      <c r="DB20" s="532"/>
      <c r="DC20" s="532"/>
      <c r="DD20" s="532"/>
      <c r="DE20" s="532"/>
      <c r="DF20" s="532"/>
      <c r="DG20" s="532"/>
      <c r="DH20" s="532"/>
      <c r="DI20" s="532"/>
      <c r="DJ20" s="532"/>
      <c r="DK20" s="532"/>
      <c r="DL20" s="532"/>
      <c r="DM20" s="532"/>
      <c r="DN20" s="532"/>
      <c r="DO20" s="532"/>
      <c r="DP20" s="532"/>
      <c r="DQ20" s="532"/>
      <c r="DR20" s="532"/>
      <c r="DS20" s="532"/>
      <c r="DT20" s="532"/>
      <c r="DU20" s="532"/>
      <c r="DV20" s="532"/>
      <c r="DW20" s="532"/>
      <c r="DX20" s="532"/>
      <c r="DY20" s="532"/>
      <c r="DZ20" s="532"/>
      <c r="EA20" s="532"/>
      <c r="EB20" s="532"/>
      <c r="EC20" s="532"/>
      <c r="ED20" s="532"/>
      <c r="EE20" s="532"/>
      <c r="EF20" s="532"/>
      <c r="EG20" s="532"/>
      <c r="EH20" s="532"/>
      <c r="EI20" s="532"/>
      <c r="EJ20" s="532"/>
      <c r="EK20" s="532"/>
      <c r="EL20" s="532"/>
      <c r="EM20" s="532"/>
      <c r="EN20" s="532"/>
      <c r="EO20" s="532"/>
      <c r="EP20" s="532"/>
      <c r="EQ20" s="532"/>
      <c r="ER20" s="532"/>
      <c r="ES20" s="532"/>
      <c r="ET20" s="532"/>
      <c r="EU20" s="532"/>
      <c r="EV20" s="532"/>
      <c r="EW20" s="532"/>
      <c r="EX20" s="532"/>
      <c r="EY20" s="532"/>
      <c r="EZ20" s="532"/>
      <c r="FA20" s="532"/>
      <c r="FB20" s="532"/>
      <c r="FC20" s="532"/>
      <c r="FD20" s="532"/>
      <c r="FE20" s="535"/>
      <c r="FF20" s="535"/>
      <c r="FG20" s="535"/>
      <c r="FH20" s="535"/>
      <c r="FI20" s="535"/>
      <c r="FJ20" s="535"/>
      <c r="FK20" s="535"/>
      <c r="FL20" s="535"/>
      <c r="FM20" s="535"/>
      <c r="FN20" s="535"/>
      <c r="FO20" s="535"/>
      <c r="FP20" s="532"/>
      <c r="FQ20" s="532"/>
      <c r="FR20" s="532"/>
      <c r="FS20" s="532"/>
      <c r="FT20" s="532"/>
      <c r="FU20" s="532"/>
      <c r="FV20" s="532"/>
      <c r="FW20" s="532"/>
      <c r="FX20" s="532"/>
      <c r="FY20" s="532"/>
      <c r="FZ20" s="532"/>
      <c r="GA20" s="532"/>
      <c r="GB20" s="532"/>
      <c r="GC20" s="532"/>
      <c r="GD20" s="532"/>
      <c r="GE20" s="532"/>
      <c r="GF20" s="532"/>
      <c r="GG20" s="532"/>
      <c r="GH20" s="532"/>
      <c r="GI20" s="532"/>
      <c r="GJ20" s="532"/>
      <c r="GK20" s="532"/>
      <c r="GL20" s="532"/>
      <c r="GM20" s="532"/>
      <c r="GN20" s="532"/>
      <c r="GO20" s="532"/>
      <c r="GP20" s="532"/>
      <c r="GQ20" s="532"/>
      <c r="GR20" s="532"/>
      <c r="GS20" s="532"/>
      <c r="GT20" s="532"/>
      <c r="GU20" s="532"/>
      <c r="GV20" s="532"/>
      <c r="GW20" s="532"/>
      <c r="GX20" s="532"/>
      <c r="GY20" s="532"/>
      <c r="GZ20" s="532"/>
      <c r="HA20" s="532"/>
      <c r="HB20" s="532"/>
      <c r="HC20" s="532"/>
      <c r="HD20" s="532"/>
      <c r="HE20" s="532"/>
      <c r="HF20" s="532"/>
      <c r="HG20" s="532"/>
      <c r="HH20" s="532"/>
      <c r="HI20" s="532"/>
      <c r="HJ20" s="532"/>
      <c r="HK20" s="532"/>
      <c r="HL20" s="532"/>
      <c r="HM20" s="532"/>
      <c r="HN20" s="532"/>
      <c r="HO20" s="532"/>
      <c r="HP20" s="532"/>
      <c r="HQ20" s="532"/>
      <c r="HR20" s="532"/>
      <c r="HS20"/>
      <c r="HT20"/>
      <c r="HU20" s="532"/>
      <c r="HV20" s="532"/>
      <c r="HW20" s="532"/>
      <c r="HX20" s="532"/>
      <c r="HY20" s="532"/>
      <c r="HZ20" s="532"/>
      <c r="IA20" s="532"/>
      <c r="IB20" s="532"/>
      <c r="IC20" s="532"/>
      <c r="ID20" s="532"/>
      <c r="IE20" s="532"/>
      <c r="IF20" s="532"/>
      <c r="IG20" s="532"/>
      <c r="IH20" s="532"/>
      <c r="II20" s="532"/>
      <c r="IJ20" s="532"/>
      <c r="IK20" s="532"/>
      <c r="IL20" s="532"/>
      <c r="IM20" s="532"/>
      <c r="IN20" s="532"/>
      <c r="IO20" s="532"/>
      <c r="IP20" s="532"/>
      <c r="IQ20" s="532"/>
      <c r="IR20" s="534"/>
    </row>
    <row r="21" spans="1:252" ht="12.75" customHeight="1" x14ac:dyDescent="0.2">
      <c r="A21" s="528">
        <v>361030002</v>
      </c>
      <c r="B21" s="529">
        <f>INDEX([2]Sites!$A:$N,MATCH($A21,[2]Sites!$A:$A,0),2)</f>
        <v>40.745289999999997</v>
      </c>
      <c r="C21" s="529" t="str">
        <f>INDEX([2]Sites!$A:$N,MATCH($A21,[2]Sites!$A:$A,0),4)</f>
        <v>NY</v>
      </c>
      <c r="D21" s="529" t="str">
        <f>INDEX([2]Sites!$A:$N,MATCH($A21,[2]Sites!$A:$A,0),6)</f>
        <v>Babylon</v>
      </c>
      <c r="E21" s="530" t="str">
        <f>INDEX([2]Sites!$A:$N,MATCH($A21,[2]Sites!$A:$A,0),10)</f>
        <v>27.0</v>
      </c>
      <c r="F21" s="529" t="str">
        <f>INDEX([2]Sites!$A:$N,MATCH($A21,[2]Sites!$A:$A,0),5) &amp; ", " &amp; C21</f>
        <v>Suffolk, NY</v>
      </c>
      <c r="G21" s="529">
        <f t="shared" si="0"/>
        <v>0</v>
      </c>
      <c r="H21" s="558"/>
      <c r="I21" s="559"/>
      <c r="J21" s="559"/>
      <c r="K21" s="559"/>
      <c r="L21" s="559"/>
      <c r="M21" s="559"/>
      <c r="N21" s="559"/>
      <c r="O21" s="559"/>
      <c r="P21" s="559"/>
      <c r="Q21" s="559"/>
      <c r="R21" s="559"/>
      <c r="S21" s="559"/>
      <c r="T21" s="559"/>
      <c r="U21" s="559"/>
      <c r="V21" s="559"/>
      <c r="W21" s="559"/>
      <c r="X21" s="559"/>
      <c r="Y21" s="559"/>
      <c r="Z21" s="559"/>
      <c r="AA21" s="559"/>
      <c r="AB21" s="559"/>
      <c r="AC21" s="559"/>
      <c r="AD21" s="559"/>
      <c r="AE21" s="559"/>
      <c r="AF21" s="559"/>
      <c r="AG21" s="559"/>
      <c r="AH21" s="559"/>
      <c r="AI21" s="559"/>
      <c r="AJ21" s="559"/>
      <c r="AK21" s="559"/>
      <c r="AL21" s="559"/>
      <c r="AM21" s="532"/>
      <c r="AN21" s="532"/>
      <c r="AO21" s="532"/>
      <c r="AP21" s="532"/>
      <c r="AQ21" s="532"/>
      <c r="AR21" s="532"/>
      <c r="AS21" s="532"/>
      <c r="AT21" s="532"/>
      <c r="AU21" s="532"/>
      <c r="AV21" s="532"/>
      <c r="AW21" s="532"/>
      <c r="AX21" s="532"/>
      <c r="AY21" s="532"/>
      <c r="AZ21" s="532"/>
      <c r="BA21" s="532"/>
      <c r="BB21" s="532"/>
      <c r="BC21" s="532"/>
      <c r="BD21" s="532"/>
      <c r="BE21" s="532"/>
      <c r="BF21" s="532"/>
      <c r="BG21" s="532"/>
      <c r="BH21" s="532"/>
      <c r="BI21" s="532"/>
      <c r="BJ21" s="532"/>
      <c r="BK21" s="532"/>
      <c r="BL21" s="532"/>
      <c r="BM21" s="532"/>
      <c r="BN21" s="532"/>
      <c r="BO21" s="532"/>
      <c r="BP21" s="532"/>
      <c r="BQ21" s="532"/>
      <c r="BR21" s="532"/>
      <c r="BS21" s="532"/>
      <c r="BT21" s="532"/>
      <c r="BU21" s="532"/>
      <c r="BV21" s="532"/>
      <c r="BW21" s="532"/>
      <c r="BX21" s="532"/>
      <c r="BY21" s="532"/>
      <c r="BZ21" s="532"/>
      <c r="CA21" s="532"/>
      <c r="CB21" s="532"/>
      <c r="CC21" s="532"/>
      <c r="CD21" s="532"/>
      <c r="CE21" s="532"/>
      <c r="CF21" s="532"/>
      <c r="CG21" s="532"/>
      <c r="CH21" s="532"/>
      <c r="CI21" s="532"/>
      <c r="CJ21" s="532"/>
      <c r="CK21" s="532"/>
      <c r="CL21" s="532"/>
      <c r="CM21" s="532"/>
      <c r="CN21" s="532"/>
      <c r="CO21" s="532"/>
      <c r="CP21" s="532"/>
      <c r="CQ21" s="532"/>
      <c r="CR21" s="532"/>
      <c r="CS21" s="532"/>
      <c r="CT21" s="532"/>
      <c r="CU21" s="532"/>
      <c r="CV21" s="532"/>
      <c r="CW21" s="532"/>
      <c r="CX21" s="532"/>
      <c r="CY21" s="532"/>
      <c r="CZ21" s="532"/>
      <c r="DA21" s="532"/>
      <c r="DB21" s="532"/>
      <c r="DC21" s="532"/>
      <c r="DD21" s="532"/>
      <c r="DE21" s="532"/>
      <c r="DF21" s="532"/>
      <c r="DG21" s="532"/>
      <c r="DH21" s="532"/>
      <c r="DI21" s="532"/>
      <c r="DJ21" s="532"/>
      <c r="DK21" s="532"/>
      <c r="DL21" s="532"/>
      <c r="DM21" s="532"/>
      <c r="DN21" s="532"/>
      <c r="DO21" s="532"/>
      <c r="DP21" s="532"/>
      <c r="DQ21" s="532"/>
      <c r="DR21" s="532"/>
      <c r="DS21" s="532"/>
      <c r="DT21" s="532"/>
      <c r="DU21" s="532"/>
      <c r="DV21" s="532"/>
      <c r="DW21" s="532"/>
      <c r="DX21" s="532"/>
      <c r="DY21" s="532"/>
      <c r="DZ21" s="532"/>
      <c r="EA21" s="532"/>
      <c r="EB21" s="532"/>
      <c r="EC21" s="532"/>
      <c r="ED21" s="532"/>
      <c r="EE21" s="532"/>
      <c r="EF21" s="532"/>
      <c r="EG21" s="532"/>
      <c r="EH21" s="532"/>
      <c r="EI21" s="532"/>
      <c r="EJ21" s="532"/>
      <c r="EK21" s="532"/>
      <c r="EL21" s="532"/>
      <c r="EM21" s="532"/>
      <c r="EN21" s="532"/>
      <c r="EO21" s="532"/>
      <c r="EP21" s="532"/>
      <c r="EQ21" s="532"/>
      <c r="ER21" s="532"/>
      <c r="ES21" s="532"/>
      <c r="ET21" s="532"/>
      <c r="EU21" s="532"/>
      <c r="EV21" s="532"/>
      <c r="EW21" s="532"/>
      <c r="EX21" s="532"/>
      <c r="EY21" s="532"/>
      <c r="EZ21" s="532"/>
      <c r="FA21" s="532"/>
      <c r="FB21" s="532"/>
      <c r="FC21" s="532"/>
      <c r="FD21" s="532"/>
      <c r="FE21" s="533"/>
      <c r="FF21" s="533"/>
      <c r="FG21" s="533"/>
      <c r="FH21" s="533"/>
      <c r="FI21" s="533"/>
      <c r="FJ21" s="533"/>
      <c r="FK21" s="533"/>
      <c r="FL21" s="533"/>
      <c r="FM21" s="533"/>
      <c r="FN21" s="533"/>
      <c r="FO21" s="533"/>
      <c r="FP21" s="532"/>
      <c r="FQ21" s="532"/>
      <c r="FR21" s="532"/>
      <c r="FS21" s="532"/>
      <c r="FT21" s="532"/>
      <c r="FU21" s="532"/>
      <c r="FV21" s="532"/>
      <c r="FW21" s="532"/>
      <c r="FX21" s="532"/>
      <c r="FY21" s="532"/>
      <c r="FZ21" s="532"/>
      <c r="GA21" s="532"/>
      <c r="GB21" s="532"/>
      <c r="GC21" s="532"/>
      <c r="GD21" s="532"/>
      <c r="GE21" s="532"/>
      <c r="GF21" s="532"/>
      <c r="GG21" s="532"/>
      <c r="GH21" s="532"/>
      <c r="GI21" s="532"/>
      <c r="GJ21" s="532"/>
      <c r="GK21" s="532"/>
      <c r="GL21" s="532"/>
      <c r="GM21" s="532"/>
      <c r="GN21" s="532"/>
      <c r="GO21" s="532"/>
      <c r="GP21" s="532"/>
      <c r="GQ21" s="532"/>
      <c r="GR21" s="532"/>
      <c r="GS21" s="532"/>
      <c r="GT21" s="532"/>
      <c r="GU21" s="532"/>
      <c r="GV21" s="532"/>
      <c r="GW21" s="532"/>
      <c r="GX21" s="532"/>
      <c r="GY21" s="532"/>
      <c r="GZ21" s="532"/>
      <c r="HA21" s="532"/>
      <c r="HB21" s="532"/>
      <c r="HC21" s="532"/>
      <c r="HD21" s="532"/>
      <c r="HE21" s="532"/>
      <c r="HF21" s="532"/>
      <c r="HG21" s="532"/>
      <c r="HH21" s="532"/>
      <c r="HI21" s="532"/>
      <c r="HJ21" s="532"/>
      <c r="HK21" s="532"/>
      <c r="HL21" s="532"/>
      <c r="HM21" s="532"/>
      <c r="HN21" s="532"/>
      <c r="HO21" s="532"/>
      <c r="HP21" s="532"/>
      <c r="HQ21" s="532"/>
      <c r="HR21" s="532"/>
      <c r="HS21" s="532"/>
      <c r="HT21" s="532"/>
      <c r="HU21" s="532"/>
      <c r="HV21" s="532"/>
      <c r="HW21" s="532"/>
      <c r="HX21" s="532"/>
      <c r="HY21" s="532"/>
      <c r="HZ21" s="532"/>
      <c r="IA21" s="532"/>
      <c r="IB21" s="532"/>
      <c r="IC21" s="532"/>
      <c r="ID21" s="532"/>
      <c r="IE21" s="532"/>
      <c r="IF21" s="532"/>
      <c r="IG21" s="532"/>
      <c r="IH21" s="532"/>
      <c r="II21" s="532"/>
      <c r="IJ21" s="532"/>
      <c r="IK21" s="532"/>
      <c r="IL21" s="532"/>
      <c r="IM21" s="532"/>
      <c r="IN21" s="532"/>
      <c r="IO21" s="532"/>
      <c r="IP21" s="532"/>
      <c r="IQ21" s="532"/>
      <c r="IR21" s="534"/>
    </row>
    <row r="22" spans="1:252" ht="12.75" customHeight="1" x14ac:dyDescent="0.2">
      <c r="A22" s="528">
        <v>360610135</v>
      </c>
      <c r="B22" s="529">
        <f>INDEX([2]Sites!$A:$N,MATCH($A22,[2]Sites!$A:$A,0),2)</f>
        <v>40.819760000000002</v>
      </c>
      <c r="C22" s="529" t="str">
        <f>INDEX([2]Sites!$A:$N,MATCH($A22,[2]Sites!$A:$A,0),4)</f>
        <v>NY</v>
      </c>
      <c r="D22" s="529" t="str">
        <f>INDEX([2]Sites!$A:$N,MATCH($A22,[2]Sites!$A:$A,0),6)</f>
        <v>Convent Av</v>
      </c>
      <c r="E22" s="530" t="str">
        <f>INDEX([2]Sites!$A:$N,MATCH($A22,[2]Sites!$A:$A,0),10)</f>
        <v>45.0</v>
      </c>
      <c r="F22" s="529" t="str">
        <f>INDEX([2]Sites!$A:$N,MATCH($A22,[2]Sites!$A:$A,0),5) &amp; ", " &amp; C22</f>
        <v>New York, NY</v>
      </c>
      <c r="G22" s="529">
        <f t="shared" si="0"/>
        <v>0</v>
      </c>
      <c r="H22" s="558"/>
      <c r="I22" s="559"/>
      <c r="J22" s="559"/>
      <c r="K22" s="559"/>
      <c r="L22" s="559"/>
      <c r="M22" s="559"/>
      <c r="N22" s="559"/>
      <c r="O22" s="559"/>
      <c r="P22" s="559"/>
      <c r="Q22" s="559"/>
      <c r="R22" s="559"/>
      <c r="S22" s="559"/>
      <c r="T22" s="559"/>
      <c r="U22" s="559"/>
      <c r="V22" s="559"/>
      <c r="W22" s="559"/>
      <c r="X22" s="559"/>
      <c r="Y22" s="559"/>
      <c r="Z22" s="559"/>
      <c r="AA22" s="559"/>
      <c r="AB22" s="559"/>
      <c r="AC22" s="559"/>
      <c r="AD22" s="559"/>
      <c r="AE22" s="559"/>
      <c r="AF22" s="559"/>
      <c r="AG22" s="559"/>
      <c r="AH22" s="559"/>
      <c r="AI22" s="559"/>
      <c r="AJ22" s="559"/>
      <c r="AK22" s="559"/>
      <c r="AL22" s="559"/>
      <c r="AM22" s="532"/>
      <c r="AN22" s="532"/>
      <c r="AO22" s="532"/>
      <c r="AP22" s="532"/>
      <c r="AQ22" s="532"/>
      <c r="AR22" s="532"/>
      <c r="AS22" s="532"/>
      <c r="AT22" s="532"/>
      <c r="AU22" s="532"/>
      <c r="AV22" s="532"/>
      <c r="AW22" s="532"/>
      <c r="AX22" s="532"/>
      <c r="AY22" s="532"/>
      <c r="AZ22" s="532"/>
      <c r="BA22" s="532"/>
      <c r="BB22" s="532"/>
      <c r="BC22" s="532"/>
      <c r="BD22" s="532"/>
      <c r="BE22" s="532"/>
      <c r="BF22" s="532"/>
      <c r="BG22" s="532"/>
      <c r="BH22" s="532"/>
      <c r="BI22" s="532"/>
      <c r="BJ22" s="532"/>
      <c r="BK22" s="532"/>
      <c r="BL22" s="532"/>
      <c r="BM22" s="532"/>
      <c r="BN22" s="532"/>
      <c r="BO22" s="532"/>
      <c r="BP22" s="532"/>
      <c r="BQ22" s="532"/>
      <c r="BR22" s="532"/>
      <c r="BS22" s="532"/>
      <c r="BT22" s="532"/>
      <c r="BU22" s="532"/>
      <c r="BV22" s="532"/>
      <c r="BW22" s="532"/>
      <c r="BX22" s="532"/>
      <c r="BY22" s="532"/>
      <c r="BZ22" s="532"/>
      <c r="CA22" s="532"/>
      <c r="CB22" s="532"/>
      <c r="CC22" s="532"/>
      <c r="CD22" s="532"/>
      <c r="CE22" s="532"/>
      <c r="CF22" s="532"/>
      <c r="CG22" s="532"/>
      <c r="CH22" s="532"/>
      <c r="CI22" s="532"/>
      <c r="CJ22" s="532"/>
      <c r="CK22" s="532"/>
      <c r="CL22" s="532"/>
      <c r="CM22" s="532"/>
      <c r="CN22" s="532"/>
      <c r="CO22" s="532"/>
      <c r="CP22" s="532"/>
      <c r="CQ22" s="532"/>
      <c r="CR22" s="532"/>
      <c r="CS22" s="532"/>
      <c r="CT22" s="532"/>
      <c r="CU22" s="532"/>
      <c r="CV22" s="532"/>
      <c r="CW22" s="532"/>
      <c r="CX22" s="532"/>
      <c r="CY22" s="532"/>
      <c r="CZ22" s="532"/>
      <c r="DA22" s="532"/>
      <c r="DB22" s="532"/>
      <c r="DC22" s="532"/>
      <c r="DD22" s="532"/>
      <c r="DE22" s="532"/>
      <c r="DF22" s="532"/>
      <c r="DG22" s="532"/>
      <c r="DH22" s="532"/>
      <c r="DI22" s="532"/>
      <c r="DJ22" s="532"/>
      <c r="DK22" s="532"/>
      <c r="DL22" s="532"/>
      <c r="DM22" s="532"/>
      <c r="DN22" s="532"/>
      <c r="DO22" s="532"/>
      <c r="DP22" s="532"/>
      <c r="DQ22" s="532"/>
      <c r="DR22" s="532"/>
      <c r="DS22" s="532"/>
      <c r="DT22" s="532"/>
      <c r="DU22" s="532"/>
      <c r="DV22" s="532"/>
      <c r="DW22" s="532"/>
      <c r="DX22" s="532"/>
      <c r="DY22" s="532"/>
      <c r="DZ22" s="532"/>
      <c r="EA22" s="532"/>
      <c r="EB22" s="532"/>
      <c r="EC22" s="532"/>
      <c r="ED22" s="532"/>
      <c r="EE22" s="532"/>
      <c r="EF22" s="532"/>
      <c r="EG22" s="532"/>
      <c r="EH22" s="532"/>
      <c r="EI22" s="532"/>
      <c r="EJ22" s="532"/>
      <c r="EK22" s="532"/>
      <c r="EL22" s="532"/>
      <c r="EM22" s="532"/>
      <c r="EN22" s="532"/>
      <c r="EO22" s="532"/>
      <c r="EP22" s="532"/>
      <c r="EQ22" s="532"/>
      <c r="ER22" s="532"/>
      <c r="ES22" s="532"/>
      <c r="ET22" s="532"/>
      <c r="EU22" s="532"/>
      <c r="EV22" s="532"/>
      <c r="EW22" s="532"/>
      <c r="EX22" s="532"/>
      <c r="EY22" s="532"/>
      <c r="EZ22" s="532"/>
      <c r="FA22" s="532"/>
      <c r="FB22" s="532"/>
      <c r="FC22" s="532"/>
      <c r="FD22" s="532"/>
      <c r="FE22" s="533"/>
      <c r="FF22" s="533"/>
      <c r="FG22" s="533"/>
      <c r="FH22" s="533"/>
      <c r="FI22" s="533"/>
      <c r="FJ22" s="533"/>
      <c r="FK22" s="533"/>
      <c r="FL22" s="533"/>
      <c r="FM22" s="533"/>
      <c r="FN22" s="533"/>
      <c r="FO22" s="533"/>
      <c r="FP22" s="532"/>
      <c r="FQ22" s="532"/>
      <c r="FR22" s="532"/>
      <c r="FS22" s="532"/>
      <c r="FT22" s="532"/>
      <c r="FU22" s="532"/>
      <c r="FV22" s="532"/>
      <c r="FW22" s="532"/>
      <c r="FX22" s="532"/>
      <c r="FY22" s="532"/>
      <c r="FZ22" s="532"/>
      <c r="GA22" s="532"/>
      <c r="GB22" s="532"/>
      <c r="GC22" s="532"/>
      <c r="GD22" s="532"/>
      <c r="GE22" s="532"/>
      <c r="GF22" s="532"/>
      <c r="GG22" s="532"/>
      <c r="GH22" s="532"/>
      <c r="GI22" s="532"/>
      <c r="GJ22" s="532"/>
      <c r="GK22" s="532"/>
      <c r="GL22" s="532"/>
      <c r="GM22" s="532"/>
      <c r="GN22" s="532"/>
      <c r="GO22" s="532"/>
      <c r="GP22" s="532"/>
      <c r="GQ22" s="532"/>
      <c r="GR22" s="532"/>
      <c r="GS22" s="532"/>
      <c r="GT22" s="532"/>
      <c r="GU22" s="532"/>
      <c r="GV22" s="532"/>
      <c r="GW22" s="532"/>
      <c r="GX22" s="532"/>
      <c r="GY22" s="532"/>
      <c r="GZ22" s="532"/>
      <c r="HA22" s="532"/>
      <c r="HB22" s="532"/>
      <c r="HC22" s="532"/>
      <c r="HD22" s="532"/>
      <c r="HE22" s="532"/>
      <c r="HF22" s="532"/>
      <c r="HG22" s="532"/>
      <c r="HH22" s="532"/>
      <c r="HI22" s="532"/>
      <c r="HJ22" s="532"/>
      <c r="HK22" s="532"/>
      <c r="HL22" s="532"/>
      <c r="HM22" s="532"/>
      <c r="HN22" s="532"/>
      <c r="HO22" s="532"/>
      <c r="HP22" s="532"/>
      <c r="HQ22" s="532"/>
      <c r="HR22" s="532"/>
      <c r="HS22" s="532"/>
      <c r="HT22" s="532"/>
      <c r="HU22" s="532"/>
      <c r="HV22" s="532"/>
      <c r="HW22" s="532"/>
      <c r="HX22" s="532"/>
      <c r="HY22" s="532"/>
      <c r="HZ22" s="532"/>
      <c r="IA22" s="532"/>
      <c r="IB22" s="532"/>
      <c r="IC22" s="532"/>
      <c r="ID22" s="532"/>
      <c r="IE22" s="532"/>
      <c r="IF22" s="532"/>
      <c r="IG22" s="532"/>
      <c r="IH22" s="532"/>
      <c r="II22" s="532"/>
      <c r="IJ22" s="532"/>
      <c r="IK22" s="532"/>
      <c r="IL22" s="532"/>
      <c r="IM22" s="532"/>
      <c r="IN22" s="532"/>
      <c r="IO22" s="532"/>
      <c r="IP22" s="532"/>
      <c r="IQ22" s="532"/>
      <c r="IR22" s="534"/>
    </row>
    <row r="23" spans="1:252" ht="12.75" customHeight="1" x14ac:dyDescent="0.2">
      <c r="A23" s="528">
        <v>361030009</v>
      </c>
      <c r="B23" s="529">
        <f>INDEX([2]Sites!$A:$N,MATCH($A23,[2]Sites!$A:$A,0),2)</f>
        <v>40.82799</v>
      </c>
      <c r="C23" s="529" t="str">
        <f>INDEX([2]Sites!$A:$N,MATCH($A23,[2]Sites!$A:$A,0),4)</f>
        <v>NY</v>
      </c>
      <c r="D23" s="529" t="str">
        <f>INDEX([2]Sites!$A:$N,MATCH($A23,[2]Sites!$A:$A,0),6)</f>
        <v>Holtsville</v>
      </c>
      <c r="E23" s="530" t="str">
        <f>INDEX([2]Sites!$A:$N,MATCH($A23,[2]Sites!$A:$A,0),10)</f>
        <v>45.0</v>
      </c>
      <c r="F23" s="529" t="str">
        <f>INDEX([2]Sites!$A:$N,MATCH($A23,[2]Sites!$A:$A,0),5) &amp; ", " &amp; C23</f>
        <v>Suffolk, NY</v>
      </c>
      <c r="G23" s="529">
        <f t="shared" si="0"/>
        <v>0</v>
      </c>
      <c r="H23" s="558"/>
      <c r="I23" s="559"/>
      <c r="J23" s="559"/>
      <c r="K23" s="559"/>
      <c r="L23" s="559"/>
      <c r="M23" s="559"/>
      <c r="N23" s="559"/>
      <c r="O23" s="559"/>
      <c r="P23" s="559"/>
      <c r="Q23" s="559"/>
      <c r="R23" s="559"/>
      <c r="S23" s="559"/>
      <c r="T23" s="559"/>
      <c r="U23" s="559"/>
      <c r="V23" s="559"/>
      <c r="W23" s="559"/>
      <c r="X23" s="559"/>
      <c r="Y23" s="559"/>
      <c r="Z23" s="559"/>
      <c r="AA23" s="559"/>
      <c r="AB23" s="559"/>
      <c r="AC23" s="559"/>
      <c r="AD23" s="559"/>
      <c r="AE23" s="559"/>
      <c r="AF23" s="559"/>
      <c r="AG23" s="559"/>
      <c r="AH23" s="559"/>
      <c r="AI23" s="559"/>
      <c r="AJ23" s="559"/>
      <c r="AK23" s="559"/>
      <c r="AL23" s="559"/>
      <c r="AM23" s="532"/>
      <c r="AN23" s="532"/>
      <c r="AO23" s="532"/>
      <c r="AP23" s="532"/>
      <c r="AQ23" s="532"/>
      <c r="AR23" s="532"/>
      <c r="AS23" s="532"/>
      <c r="AT23" s="532"/>
      <c r="AU23" s="532"/>
      <c r="AV23" s="532"/>
      <c r="AW23" s="532"/>
      <c r="AX23" s="532"/>
      <c r="AY23" s="532"/>
      <c r="AZ23" s="532"/>
      <c r="BA23" s="532"/>
      <c r="BB23" s="532"/>
      <c r="BC23" s="532"/>
      <c r="BD23" s="532"/>
      <c r="BE23" s="532"/>
      <c r="BF23" s="532"/>
      <c r="BG23" s="532"/>
      <c r="BH23" s="532"/>
      <c r="BI23" s="532"/>
      <c r="BJ23" s="532"/>
      <c r="BK23" s="532"/>
      <c r="BL23" s="532"/>
      <c r="BM23" s="532"/>
      <c r="BN23" s="532"/>
      <c r="BO23" s="532"/>
      <c r="BP23" s="532"/>
      <c r="BQ23" s="532"/>
      <c r="BR23" s="532"/>
      <c r="BS23" s="532"/>
      <c r="BT23" s="532"/>
      <c r="BU23" s="532"/>
      <c r="BV23" s="532"/>
      <c r="BW23" s="532"/>
      <c r="BX23" s="532"/>
      <c r="BY23" s="532"/>
      <c r="BZ23" s="532"/>
      <c r="CA23" s="532"/>
      <c r="CB23" s="532"/>
      <c r="CC23" s="532"/>
      <c r="CD23" s="532"/>
      <c r="CE23" s="532"/>
      <c r="CF23" s="532"/>
      <c r="CG23" s="532"/>
      <c r="CH23" s="532"/>
      <c r="CI23" s="532"/>
      <c r="CJ23" s="532"/>
      <c r="CK23" s="532"/>
      <c r="CL23" s="532"/>
      <c r="CM23" s="532"/>
      <c r="CN23" s="532"/>
      <c r="CO23" s="532"/>
      <c r="CP23" s="532"/>
      <c r="CQ23" s="532"/>
      <c r="CR23" s="532"/>
      <c r="CS23" s="532"/>
      <c r="CT23" s="532"/>
      <c r="CU23" s="532"/>
      <c r="CV23" s="532"/>
      <c r="CW23" s="532"/>
      <c r="CX23" s="532"/>
      <c r="CY23" s="532"/>
      <c r="CZ23" s="532"/>
      <c r="DA23" s="532"/>
      <c r="DB23" s="532"/>
      <c r="DC23" s="532"/>
      <c r="DD23" s="532"/>
      <c r="DE23" s="532"/>
      <c r="DF23" s="532"/>
      <c r="DG23" s="532"/>
      <c r="DH23" s="532"/>
      <c r="DI23" s="532"/>
      <c r="DJ23" s="532"/>
      <c r="DK23" s="532"/>
      <c r="DL23" s="532"/>
      <c r="DM23" s="532"/>
      <c r="DN23" s="532"/>
      <c r="DO23" s="532"/>
      <c r="DP23" s="532"/>
      <c r="DQ23" s="532"/>
      <c r="DR23" s="532"/>
      <c r="DS23" s="532"/>
      <c r="DT23" s="532"/>
      <c r="DU23" s="532"/>
      <c r="DV23" s="532"/>
      <c r="DW23" s="532"/>
      <c r="DX23" s="532"/>
      <c r="DY23" s="532"/>
      <c r="DZ23" s="532"/>
      <c r="EA23" s="532"/>
      <c r="EB23" s="532"/>
      <c r="EC23" s="532"/>
      <c r="ED23" s="532"/>
      <c r="EE23" s="532"/>
      <c r="EF23" s="532"/>
      <c r="EG23" s="532"/>
      <c r="EH23" s="532"/>
      <c r="EI23" s="532"/>
      <c r="EJ23" s="532"/>
      <c r="EK23" s="532"/>
      <c r="EL23" s="532"/>
      <c r="EM23" s="532"/>
      <c r="EN23" s="532"/>
      <c r="EO23" s="532"/>
      <c r="EP23" s="532"/>
      <c r="EQ23" s="532"/>
      <c r="ER23" s="532"/>
      <c r="ES23" s="532"/>
      <c r="ET23" s="532"/>
      <c r="EU23" s="532"/>
      <c r="EV23" s="532"/>
      <c r="EW23" s="532"/>
      <c r="EX23" s="532"/>
      <c r="EY23" s="532"/>
      <c r="EZ23" s="532"/>
      <c r="FA23" s="532"/>
      <c r="FB23" s="532"/>
      <c r="FC23" s="532"/>
      <c r="FD23" s="532"/>
      <c r="FE23" s="533"/>
      <c r="FF23" s="533"/>
      <c r="FG23" s="533"/>
      <c r="FH23" s="533"/>
      <c r="FI23" s="533"/>
      <c r="FJ23" s="533"/>
      <c r="FK23" s="533"/>
      <c r="FL23" s="533"/>
      <c r="FM23" s="533"/>
      <c r="FN23" s="533"/>
      <c r="FO23" s="533"/>
      <c r="FP23" s="532"/>
      <c r="FQ23" s="532"/>
      <c r="FR23" s="532"/>
      <c r="FS23" s="532"/>
      <c r="FT23" s="532"/>
      <c r="FU23" s="532"/>
      <c r="FV23" s="532"/>
      <c r="FW23" s="532"/>
      <c r="FX23" s="532"/>
      <c r="FY23" s="532"/>
      <c r="FZ23" s="532"/>
      <c r="GA23" s="532"/>
      <c r="GB23" s="532"/>
      <c r="GC23" s="532"/>
      <c r="GD23" s="532"/>
      <c r="GE23" s="532"/>
      <c r="GF23" s="532"/>
      <c r="GG23" s="532"/>
      <c r="GH23" s="532"/>
      <c r="GI23" s="532"/>
      <c r="GJ23" s="532"/>
      <c r="GK23" s="532"/>
      <c r="GL23" s="532"/>
      <c r="GM23" s="532"/>
      <c r="GN23" s="532"/>
      <c r="GO23" s="532"/>
      <c r="GP23" s="532"/>
      <c r="GQ23" s="532"/>
      <c r="GR23" s="532"/>
      <c r="GS23" s="532"/>
      <c r="GT23" s="532"/>
      <c r="GU23" s="532"/>
      <c r="GV23" s="532"/>
      <c r="GW23" s="532"/>
      <c r="GX23" s="532"/>
      <c r="GY23" s="532"/>
      <c r="GZ23" s="532"/>
      <c r="HA23" s="532"/>
      <c r="HB23" s="532"/>
      <c r="HC23" s="532"/>
      <c r="HD23" s="532"/>
      <c r="HE23" s="532"/>
      <c r="HF23" s="532"/>
      <c r="HG23" s="532"/>
      <c r="HH23" s="532"/>
      <c r="HI23" s="532"/>
      <c r="HJ23" s="532"/>
      <c r="HK23" s="532"/>
      <c r="HL23" s="532"/>
      <c r="HM23" s="532"/>
      <c r="HN23" s="532"/>
      <c r="HO23" s="532"/>
      <c r="HP23" s="532"/>
      <c r="HQ23" s="532"/>
      <c r="HR23" s="532"/>
      <c r="HS23" s="532"/>
      <c r="HT23" s="532"/>
      <c r="HU23" s="532"/>
      <c r="HV23" s="532"/>
      <c r="HW23" s="532"/>
      <c r="HX23" s="532"/>
      <c r="HY23" s="532"/>
      <c r="HZ23" s="532"/>
      <c r="IA23" s="532"/>
      <c r="IB23" s="532"/>
      <c r="IC23" s="532"/>
      <c r="ID23" s="532"/>
      <c r="IE23" s="532"/>
      <c r="IF23" s="532"/>
      <c r="IG23" s="532"/>
      <c r="IH23" s="532"/>
      <c r="II23" s="532"/>
      <c r="IJ23" s="532"/>
      <c r="IK23" s="532"/>
      <c r="IL23" s="532"/>
      <c r="IM23" s="532"/>
      <c r="IN23" s="532"/>
      <c r="IO23" s="532"/>
      <c r="IP23" s="532"/>
      <c r="IQ23" s="532"/>
      <c r="IR23" s="534"/>
    </row>
    <row r="24" spans="1:252" ht="12.75" customHeight="1" x14ac:dyDescent="0.2">
      <c r="A24" s="528">
        <v>360050110</v>
      </c>
      <c r="B24" s="529">
        <f>INDEX([2]Sites!$A:$N,MATCH($A24,[2]Sites!$A:$A,0),2)</f>
        <v>40.816180000000003</v>
      </c>
      <c r="C24" s="529" t="str">
        <f>INDEX([2]Sites!$A:$N,MATCH($A24,[2]Sites!$A:$A,0),4)</f>
        <v>NY</v>
      </c>
      <c r="D24" s="529" t="str">
        <f>INDEX([2]Sites!$A:$N,MATCH($A24,[2]Sites!$A:$A,0),6)</f>
        <v>IS52</v>
      </c>
      <c r="E24" s="530" t="str">
        <f>INDEX([2]Sites!$A:$N,MATCH($A24,[2]Sites!$A:$A,0),10)</f>
        <v>17.0</v>
      </c>
      <c r="F24" s="529" t="str">
        <f>INDEX([2]Sites!$A:$N,MATCH($A24,[2]Sites!$A:$A,0),5) &amp; ", " &amp; C24</f>
        <v>Bronx, NY</v>
      </c>
      <c r="G24" s="529">
        <f t="shared" si="0"/>
        <v>0</v>
      </c>
      <c r="H24" s="558"/>
      <c r="I24" s="559"/>
      <c r="J24" s="559"/>
      <c r="K24" s="559"/>
      <c r="L24" s="559"/>
      <c r="M24" s="559"/>
      <c r="N24" s="559"/>
      <c r="O24" s="559"/>
      <c r="P24" s="559"/>
      <c r="Q24" s="559"/>
      <c r="R24" s="559"/>
      <c r="S24" s="559"/>
      <c r="T24" s="559"/>
      <c r="U24" s="559"/>
      <c r="V24" s="559"/>
      <c r="W24" s="559"/>
      <c r="X24" s="559"/>
      <c r="Y24" s="559"/>
      <c r="Z24" s="559"/>
      <c r="AA24" s="559"/>
      <c r="AB24" s="559"/>
      <c r="AC24" s="559"/>
      <c r="AD24" s="559"/>
      <c r="AE24" s="559"/>
      <c r="AF24" s="559"/>
      <c r="AG24" s="559"/>
      <c r="AH24" s="559"/>
      <c r="AI24" s="559"/>
      <c r="AJ24" s="559"/>
      <c r="AK24" s="559"/>
      <c r="AL24" s="559"/>
      <c r="AM24" s="532"/>
      <c r="AN24" s="532"/>
      <c r="AO24" s="532"/>
      <c r="AP24" s="532"/>
      <c r="AQ24" s="532"/>
      <c r="AR24" s="532"/>
      <c r="AS24" s="532"/>
      <c r="AT24" s="532"/>
      <c r="AU24" s="532"/>
      <c r="AV24" s="532"/>
      <c r="AW24" s="532"/>
      <c r="AX24" s="532"/>
      <c r="AY24" s="532"/>
      <c r="AZ24" s="532"/>
      <c r="BA24" s="532"/>
      <c r="BB24" s="532"/>
      <c r="BC24" s="532"/>
      <c r="BD24" s="532"/>
      <c r="BE24" s="532"/>
      <c r="BF24" s="532"/>
      <c r="BG24" s="532"/>
      <c r="BH24" s="532"/>
      <c r="BI24" s="532"/>
      <c r="BJ24" s="532"/>
      <c r="BK24" s="532"/>
      <c r="BL24" s="532"/>
      <c r="BM24" s="532"/>
      <c r="BN24" s="532"/>
      <c r="BO24" s="532"/>
      <c r="BP24" s="532"/>
      <c r="BQ24" s="532"/>
      <c r="BR24" s="532"/>
      <c r="BS24" s="532"/>
      <c r="BT24" s="532"/>
      <c r="BU24" s="532"/>
      <c r="BV24" s="532"/>
      <c r="BW24" s="532"/>
      <c r="BX24" s="532"/>
      <c r="BY24" s="532"/>
      <c r="BZ24" s="532"/>
      <c r="CA24" s="532"/>
      <c r="CB24" s="532"/>
      <c r="CC24" s="532"/>
      <c r="CD24" s="532"/>
      <c r="CE24" s="532"/>
      <c r="CF24" s="532"/>
      <c r="CG24" s="532"/>
      <c r="CH24" s="532"/>
      <c r="CI24" s="532"/>
      <c r="CJ24" s="532"/>
      <c r="CK24" s="532"/>
      <c r="CL24" s="532"/>
      <c r="CM24" s="532"/>
      <c r="CN24" s="532"/>
      <c r="CO24" s="532"/>
      <c r="CP24" s="532"/>
      <c r="CQ24" s="532"/>
      <c r="CR24" s="532"/>
      <c r="CS24" s="532"/>
      <c r="CT24" s="532"/>
      <c r="CU24" s="532"/>
      <c r="CV24" s="532"/>
      <c r="CW24" s="532"/>
      <c r="CX24" s="532"/>
      <c r="CY24" s="532"/>
      <c r="CZ24" s="532"/>
      <c r="DA24" s="532"/>
      <c r="DB24" s="532"/>
      <c r="DC24" s="532"/>
      <c r="DD24" s="532"/>
      <c r="DE24" s="532"/>
      <c r="DF24" s="532"/>
      <c r="DG24" s="532"/>
      <c r="DH24" s="532"/>
      <c r="DI24" s="532"/>
      <c r="DJ24" s="532"/>
      <c r="DK24" s="532"/>
      <c r="DL24" s="532"/>
      <c r="DM24" s="532"/>
      <c r="DN24" s="532"/>
      <c r="DO24" s="532"/>
      <c r="DP24" s="532"/>
      <c r="DQ24" s="532"/>
      <c r="DR24" s="532"/>
      <c r="DS24" s="532"/>
      <c r="DT24" s="532"/>
      <c r="DU24" s="532"/>
      <c r="DV24" s="532"/>
      <c r="DW24" s="532"/>
      <c r="DX24" s="532"/>
      <c r="DY24" s="532"/>
      <c r="DZ24" s="532"/>
      <c r="EA24" s="532"/>
      <c r="EB24" s="532"/>
      <c r="EC24" s="532"/>
      <c r="ED24" s="532"/>
      <c r="EE24" s="532"/>
      <c r="EF24" s="532"/>
      <c r="EG24" s="532"/>
      <c r="EH24" s="532"/>
      <c r="EI24" s="532"/>
      <c r="EJ24" s="532"/>
      <c r="EK24" s="532"/>
      <c r="EL24" s="532"/>
      <c r="EM24" s="532"/>
      <c r="EN24" s="532"/>
      <c r="EO24" s="532"/>
      <c r="EP24" s="532"/>
      <c r="EQ24" s="532"/>
      <c r="ER24" s="532"/>
      <c r="ES24" s="532"/>
      <c r="ET24" s="532"/>
      <c r="EU24" s="532"/>
      <c r="EV24" s="532"/>
      <c r="EW24" s="532"/>
      <c r="EX24" s="532"/>
      <c r="EY24" s="532"/>
      <c r="EZ24" s="532"/>
      <c r="FA24" s="532"/>
      <c r="FB24" s="532"/>
      <c r="FC24" s="532"/>
      <c r="FD24" s="532"/>
      <c r="FE24" s="533"/>
      <c r="FF24" s="533"/>
      <c r="FG24" s="533"/>
      <c r="FH24" s="533"/>
      <c r="FI24" s="533"/>
      <c r="FJ24" s="533"/>
      <c r="FK24" s="533"/>
      <c r="FL24" s="533"/>
      <c r="FM24" s="533"/>
      <c r="FN24" s="533"/>
      <c r="FO24" s="533"/>
      <c r="FP24" s="532"/>
      <c r="FQ24" s="532"/>
      <c r="FR24" s="532"/>
      <c r="FS24" s="532"/>
      <c r="FT24" s="532"/>
      <c r="FU24" s="532"/>
      <c r="FV24" s="532"/>
      <c r="FW24" s="532"/>
      <c r="FX24" s="532"/>
      <c r="FY24" s="532"/>
      <c r="FZ24" s="532"/>
      <c r="GA24" s="532"/>
      <c r="GB24" s="532"/>
      <c r="GC24" s="532"/>
      <c r="GD24" s="532"/>
      <c r="GE24" s="532"/>
      <c r="GF24" s="532"/>
      <c r="GG24" s="532"/>
      <c r="GH24" s="532"/>
      <c r="GI24" s="532"/>
      <c r="GJ24" s="532"/>
      <c r="GK24" s="532"/>
      <c r="GL24" s="532"/>
      <c r="GM24" s="532"/>
      <c r="GN24" s="532"/>
      <c r="GO24" s="532"/>
      <c r="GP24" s="532"/>
      <c r="GQ24" s="532"/>
      <c r="GR24" s="532"/>
      <c r="GS24" s="532"/>
      <c r="GT24" s="532"/>
      <c r="GU24" s="532"/>
      <c r="GV24" s="532"/>
      <c r="GW24" s="532"/>
      <c r="GX24" s="532"/>
      <c r="GY24" s="532"/>
      <c r="GZ24" s="532"/>
      <c r="HA24" s="532"/>
      <c r="HB24" s="532"/>
      <c r="HC24" s="532"/>
      <c r="HD24" s="532"/>
      <c r="HE24" s="532"/>
      <c r="HF24" s="532"/>
      <c r="HG24" s="532"/>
      <c r="HH24" s="532"/>
      <c r="HI24" s="532"/>
      <c r="HJ24" s="532"/>
      <c r="HK24" s="532"/>
      <c r="HL24" s="532"/>
      <c r="HM24" s="532"/>
      <c r="HN24" s="532"/>
      <c r="HO24" s="532"/>
      <c r="HP24" s="532"/>
      <c r="HQ24" s="532"/>
      <c r="HR24" s="532"/>
      <c r="HS24" s="532"/>
      <c r="HT24" s="532"/>
      <c r="HU24" s="532"/>
      <c r="HV24" s="532"/>
      <c r="HW24" s="532"/>
      <c r="HX24" s="532"/>
      <c r="HY24" s="532"/>
      <c r="HZ24" s="532"/>
      <c r="IA24" s="532"/>
      <c r="IB24" s="532"/>
      <c r="IC24" s="532"/>
      <c r="ID24" s="532"/>
      <c r="IE24" s="532"/>
      <c r="IF24" s="532"/>
      <c r="IG24" s="532"/>
      <c r="IH24" s="532"/>
      <c r="II24" s="532"/>
      <c r="IJ24" s="532"/>
      <c r="IK24" s="532"/>
      <c r="IL24" s="532"/>
      <c r="IM24" s="532"/>
      <c r="IN24" s="532"/>
      <c r="IO24" s="532"/>
      <c r="IP24" s="532"/>
      <c r="IQ24" s="532"/>
      <c r="IR24" s="534"/>
    </row>
    <row r="25" spans="1:252" ht="12.75" customHeight="1" x14ac:dyDescent="0.2">
      <c r="A25" s="528">
        <v>360050133</v>
      </c>
      <c r="B25" s="529">
        <f>INDEX([2]Sites!$A:$N,MATCH($A25,[2]Sites!$A:$A,0),2)</f>
        <v>40.867899999999999</v>
      </c>
      <c r="C25" s="529" t="str">
        <f>INDEX([2]Sites!$A:$N,MATCH($A25,[2]Sites!$A:$A,0),4)</f>
        <v>NY</v>
      </c>
      <c r="D25" s="529" t="str">
        <f>INDEX([2]Sites!$A:$N,MATCH($A25,[2]Sites!$A:$A,0),6)</f>
        <v>Pfizer Lab</v>
      </c>
      <c r="E25" s="530" t="str">
        <f>INDEX([2]Sites!$A:$N,MATCH($A25,[2]Sites!$A:$A,0),10)</f>
        <v>31.0</v>
      </c>
      <c r="F25" s="529" t="str">
        <f>INDEX([2]Sites!$A:$N,MATCH($A25,[2]Sites!$A:$A,0),5) &amp; ", " &amp; C25</f>
        <v>Bronx, NY</v>
      </c>
      <c r="G25" s="529">
        <f t="shared" si="0"/>
        <v>0</v>
      </c>
      <c r="H25" s="558"/>
      <c r="I25" s="559"/>
      <c r="J25" s="559"/>
      <c r="K25" s="559"/>
      <c r="L25" s="559"/>
      <c r="M25" s="559"/>
      <c r="N25" s="559"/>
      <c r="O25" s="559"/>
      <c r="P25" s="559"/>
      <c r="Q25" s="559"/>
      <c r="R25" s="559"/>
      <c r="S25" s="559"/>
      <c r="T25" s="559"/>
      <c r="U25" s="559"/>
      <c r="V25" s="559"/>
      <c r="W25" s="559"/>
      <c r="X25" s="559"/>
      <c r="Y25" s="559"/>
      <c r="Z25" s="559"/>
      <c r="AA25" s="559"/>
      <c r="AB25" s="559"/>
      <c r="AC25" s="559"/>
      <c r="AD25" s="559"/>
      <c r="AE25" s="559"/>
      <c r="AF25" s="559"/>
      <c r="AG25" s="559"/>
      <c r="AH25" s="559"/>
      <c r="AI25" s="559"/>
      <c r="AJ25" s="559"/>
      <c r="AK25" s="559"/>
      <c r="AL25" s="559"/>
      <c r="AM25" s="532"/>
      <c r="AN25" s="532"/>
      <c r="AO25" s="532"/>
      <c r="AP25" s="532"/>
      <c r="AQ25" s="532"/>
      <c r="AR25" s="532"/>
      <c r="AS25" s="532"/>
      <c r="AT25" s="532"/>
      <c r="AU25" s="532"/>
      <c r="AV25" s="532"/>
      <c r="AW25" s="532"/>
      <c r="AX25" s="532"/>
      <c r="AY25" s="532"/>
      <c r="AZ25" s="532"/>
      <c r="BA25" s="532"/>
      <c r="BB25" s="532"/>
      <c r="BC25" s="532"/>
      <c r="BD25" s="532"/>
      <c r="BE25" s="532"/>
      <c r="BF25" s="532"/>
      <c r="BG25" s="532"/>
      <c r="BH25" s="532"/>
      <c r="BI25" s="532"/>
      <c r="BJ25" s="532"/>
      <c r="BK25" s="532"/>
      <c r="BL25" s="532"/>
      <c r="BM25" s="532"/>
      <c r="BN25" s="532"/>
      <c r="BO25" s="532"/>
      <c r="BP25" s="532"/>
      <c r="BQ25" s="532"/>
      <c r="BR25" s="532"/>
      <c r="BS25" s="532"/>
      <c r="BT25" s="532"/>
      <c r="BU25" s="532"/>
      <c r="BV25" s="532"/>
      <c r="BW25" s="532"/>
      <c r="BX25" s="532"/>
      <c r="BY25" s="532"/>
      <c r="BZ25" s="532"/>
      <c r="CA25" s="532"/>
      <c r="CB25" s="532"/>
      <c r="CC25" s="532"/>
      <c r="CD25" s="532"/>
      <c r="CE25" s="532"/>
      <c r="CF25" s="532"/>
      <c r="CG25" s="532"/>
      <c r="CH25" s="532"/>
      <c r="CI25" s="532"/>
      <c r="CJ25" s="532"/>
      <c r="CK25" s="532"/>
      <c r="CL25" s="532"/>
      <c r="CM25" s="532"/>
      <c r="CN25" s="532"/>
      <c r="CO25" s="532"/>
      <c r="CP25" s="532"/>
      <c r="CQ25" s="532"/>
      <c r="CR25" s="532"/>
      <c r="CS25" s="532"/>
      <c r="CT25" s="532"/>
      <c r="CU25" s="532"/>
      <c r="CV25" s="532"/>
      <c r="CW25" s="532"/>
      <c r="CX25" s="532"/>
      <c r="CY25" s="532"/>
      <c r="CZ25" s="532"/>
      <c r="DA25" s="532"/>
      <c r="DB25" s="532"/>
      <c r="DC25" s="532"/>
      <c r="DD25" s="532"/>
      <c r="DE25" s="532"/>
      <c r="DF25" s="532"/>
      <c r="DG25" s="532"/>
      <c r="DH25" s="532"/>
      <c r="DI25" s="532"/>
      <c r="DJ25" s="532"/>
      <c r="DK25" s="532"/>
      <c r="DL25" s="532"/>
      <c r="DM25" s="532"/>
      <c r="DN25" s="532"/>
      <c r="DO25" s="532"/>
      <c r="DP25" s="532"/>
      <c r="DQ25" s="532"/>
      <c r="DR25" s="532"/>
      <c r="DS25" s="532"/>
      <c r="DT25" s="532"/>
      <c r="DU25" s="532"/>
      <c r="DV25" s="532"/>
      <c r="DW25" s="532"/>
      <c r="DX25" s="532"/>
      <c r="DY25" s="532"/>
      <c r="DZ25" s="532"/>
      <c r="EA25" s="532"/>
      <c r="EB25" s="532"/>
      <c r="EC25" s="532"/>
      <c r="ED25" s="532"/>
      <c r="EE25" s="532"/>
      <c r="EF25" s="532"/>
      <c r="EG25" s="532"/>
      <c r="EH25" s="532"/>
      <c r="EI25" s="532"/>
      <c r="EJ25" s="532"/>
      <c r="EK25" s="532"/>
      <c r="EL25" s="532"/>
      <c r="EM25" s="532"/>
      <c r="EN25" s="532"/>
      <c r="EO25" s="532"/>
      <c r="EP25" s="532"/>
      <c r="EQ25" s="532"/>
      <c r="ER25" s="532"/>
      <c r="ES25" s="532"/>
      <c r="ET25" s="532"/>
      <c r="EU25" s="532"/>
      <c r="EV25" s="532"/>
      <c r="EW25" s="532"/>
      <c r="EX25" s="532"/>
      <c r="EY25" s="532"/>
      <c r="EZ25" s="532"/>
      <c r="FA25" s="532"/>
      <c r="FB25" s="532"/>
      <c r="FC25" s="532"/>
      <c r="FD25" s="532"/>
      <c r="FE25" s="533"/>
      <c r="FF25" s="533"/>
      <c r="FG25" s="533"/>
      <c r="FH25" s="533"/>
      <c r="FI25" s="533"/>
      <c r="FJ25" s="533"/>
      <c r="FK25" s="533"/>
      <c r="FL25" s="533"/>
      <c r="FM25" s="533"/>
      <c r="FN25" s="533"/>
      <c r="FO25" s="533"/>
      <c r="FP25" s="532"/>
      <c r="FQ25" s="532"/>
      <c r="FR25" s="532"/>
      <c r="FS25" s="532"/>
      <c r="FT25" s="532"/>
      <c r="FU25" s="532"/>
      <c r="FV25" s="532"/>
      <c r="FW25" s="532"/>
      <c r="FX25" s="532"/>
      <c r="FY25" s="532"/>
      <c r="FZ25" s="532"/>
      <c r="GA25" s="532"/>
      <c r="GB25" s="532"/>
      <c r="GC25" s="532"/>
      <c r="GD25" s="532"/>
      <c r="GE25" s="532"/>
      <c r="GF25" s="532"/>
      <c r="GG25" s="532"/>
      <c r="GH25" s="532"/>
      <c r="GI25" s="532"/>
      <c r="GJ25" s="532"/>
      <c r="GK25" s="532"/>
      <c r="GL25" s="532"/>
      <c r="GM25" s="532"/>
      <c r="GN25" s="532"/>
      <c r="GO25" s="532"/>
      <c r="GP25" s="532"/>
      <c r="GQ25" s="532"/>
      <c r="GR25" s="532"/>
      <c r="GS25" s="532"/>
      <c r="GT25" s="532"/>
      <c r="GU25" s="532"/>
      <c r="GV25" s="532"/>
      <c r="GW25" s="532"/>
      <c r="GX25" s="532"/>
      <c r="GY25" s="532"/>
      <c r="GZ25" s="532"/>
      <c r="HA25" s="532"/>
      <c r="HB25" s="532"/>
      <c r="HC25" s="532"/>
      <c r="HD25" s="532"/>
      <c r="HE25" s="532"/>
      <c r="HF25" s="532"/>
      <c r="HG25" s="532"/>
      <c r="HH25" s="532"/>
      <c r="HI25" s="532"/>
      <c r="HJ25" s="532"/>
      <c r="HK25" s="532"/>
      <c r="HL25" s="532"/>
      <c r="HM25" s="532"/>
      <c r="HN25" s="532"/>
      <c r="HO25" s="532"/>
      <c r="HP25" s="532"/>
      <c r="HQ25" s="532"/>
      <c r="HR25" s="532"/>
      <c r="HS25" s="532"/>
      <c r="HT25" s="532"/>
      <c r="HU25" s="532"/>
      <c r="HV25" s="532"/>
      <c r="HW25" s="532"/>
      <c r="HX25" s="532"/>
      <c r="HY25" s="532"/>
      <c r="HZ25" s="532"/>
      <c r="IA25" s="532"/>
      <c r="IB25" s="532"/>
      <c r="IC25" s="532"/>
      <c r="ID25" s="532"/>
      <c r="IE25" s="532"/>
      <c r="IF25" s="532"/>
      <c r="IG25" s="532"/>
      <c r="IH25" s="532"/>
      <c r="II25" s="532"/>
      <c r="IJ25" s="532"/>
      <c r="IK25" s="532"/>
      <c r="IL25" s="532"/>
      <c r="IM25" s="532"/>
      <c r="IN25" s="532"/>
      <c r="IO25" s="532"/>
      <c r="IP25" s="532"/>
      <c r="IQ25" s="532"/>
      <c r="IR25" s="534"/>
    </row>
    <row r="26" spans="1:252" ht="12.75" customHeight="1" x14ac:dyDescent="0.2">
      <c r="A26" s="528">
        <v>360810124</v>
      </c>
      <c r="B26" s="529">
        <f>INDEX([2]Sites!$A:$N,MATCH($A26,[2]Sites!$A:$A,0),2)</f>
        <v>40.736139999999999</v>
      </c>
      <c r="C26" s="529" t="str">
        <f>INDEX([2]Sites!$A:$N,MATCH($A26,[2]Sites!$A:$A,0),4)</f>
        <v>NY</v>
      </c>
      <c r="D26" s="529" t="str">
        <f>INDEX([2]Sites!$A:$N,MATCH($A26,[2]Sites!$A:$A,0),6)</f>
        <v>Queens</v>
      </c>
      <c r="E26" s="530" t="str">
        <f>INDEX([2]Sites!$A:$N,MATCH($A26,[2]Sites!$A:$A,0),10)</f>
        <v>25.0</v>
      </c>
      <c r="F26" s="529" t="str">
        <f>INDEX([2]Sites!$A:$N,MATCH($A26,[2]Sites!$A:$A,0),5) &amp; ", " &amp; C26</f>
        <v>Queens, NY</v>
      </c>
      <c r="G26" s="529">
        <f t="shared" si="0"/>
        <v>0</v>
      </c>
      <c r="H26" s="558"/>
      <c r="I26" s="559"/>
      <c r="J26" s="559"/>
      <c r="K26" s="559"/>
      <c r="L26" s="559"/>
      <c r="M26" s="559"/>
      <c r="N26" s="559"/>
      <c r="O26" s="559"/>
      <c r="P26" s="559"/>
      <c r="Q26" s="559"/>
      <c r="R26" s="559"/>
      <c r="S26" s="559"/>
      <c r="T26" s="559"/>
      <c r="U26" s="559"/>
      <c r="V26" s="559"/>
      <c r="W26" s="559"/>
      <c r="X26" s="559"/>
      <c r="Y26" s="559"/>
      <c r="Z26" s="559"/>
      <c r="AA26" s="559"/>
      <c r="AB26" s="559"/>
      <c r="AC26" s="559"/>
      <c r="AD26" s="559"/>
      <c r="AE26" s="559"/>
      <c r="AF26" s="559"/>
      <c r="AG26" s="559"/>
      <c r="AH26" s="559"/>
      <c r="AI26" s="559"/>
      <c r="AJ26" s="559"/>
      <c r="AK26" s="559"/>
      <c r="AL26" s="559"/>
      <c r="AM26" s="532"/>
      <c r="AN26" s="532"/>
      <c r="AO26" s="532"/>
      <c r="AP26" s="532"/>
      <c r="AQ26" s="532"/>
      <c r="AR26" s="532"/>
      <c r="AS26" s="532"/>
      <c r="AT26" s="532"/>
      <c r="AU26" s="532"/>
      <c r="AV26" s="532"/>
      <c r="AW26" s="532"/>
      <c r="AX26" s="532"/>
      <c r="AY26" s="532"/>
      <c r="AZ26" s="532"/>
      <c r="BA26" s="532"/>
      <c r="BB26" s="532"/>
      <c r="BC26" s="532"/>
      <c r="BD26" s="532"/>
      <c r="BE26" s="532"/>
      <c r="BF26" s="532"/>
      <c r="BG26" s="532"/>
      <c r="BH26" s="532"/>
      <c r="BI26" s="532"/>
      <c r="BJ26" s="532"/>
      <c r="BK26" s="532"/>
      <c r="BL26" s="532"/>
      <c r="BM26" s="532"/>
      <c r="BN26" s="532"/>
      <c r="BO26" s="532"/>
      <c r="BP26" s="532"/>
      <c r="BQ26" s="532"/>
      <c r="BR26" s="532"/>
      <c r="BS26" s="532"/>
      <c r="BT26" s="532"/>
      <c r="BU26" s="532"/>
      <c r="BV26" s="532"/>
      <c r="BW26" s="532"/>
      <c r="BX26" s="532"/>
      <c r="BY26" s="532"/>
      <c r="BZ26" s="532"/>
      <c r="CA26" s="532"/>
      <c r="CB26" s="532"/>
      <c r="CC26" s="532"/>
      <c r="CD26" s="532"/>
      <c r="CE26" s="532"/>
      <c r="CF26" s="532"/>
      <c r="CG26" s="532"/>
      <c r="CH26" s="532"/>
      <c r="CI26" s="532"/>
      <c r="CJ26" s="532"/>
      <c r="CK26" s="532"/>
      <c r="CL26" s="532"/>
      <c r="CM26" s="532"/>
      <c r="CN26" s="532"/>
      <c r="CO26" s="532"/>
      <c r="CP26" s="532"/>
      <c r="CQ26" s="532"/>
      <c r="CR26" s="532"/>
      <c r="CS26" s="532"/>
      <c r="CT26" s="532"/>
      <c r="CU26" s="532"/>
      <c r="CV26" s="532"/>
      <c r="CW26" s="532"/>
      <c r="CX26" s="532"/>
      <c r="CY26" s="532"/>
      <c r="CZ26" s="532"/>
      <c r="DA26" s="532"/>
      <c r="DB26" s="532"/>
      <c r="DC26" s="532"/>
      <c r="DD26" s="532"/>
      <c r="DE26" s="532"/>
      <c r="DF26" s="532"/>
      <c r="DG26" s="532"/>
      <c r="DH26" s="532"/>
      <c r="DI26" s="532"/>
      <c r="DJ26" s="532"/>
      <c r="DK26" s="532"/>
      <c r="DL26" s="532"/>
      <c r="DM26" s="532"/>
      <c r="DN26" s="532"/>
      <c r="DO26" s="532"/>
      <c r="DP26" s="532"/>
      <c r="DQ26" s="532"/>
      <c r="DR26" s="532"/>
      <c r="DS26" s="532"/>
      <c r="DT26" s="532"/>
      <c r="DU26" s="532"/>
      <c r="DV26" s="532"/>
      <c r="DW26" s="532"/>
      <c r="DX26" s="532"/>
      <c r="DY26" s="532"/>
      <c r="DZ26" s="532"/>
      <c r="EA26" s="532"/>
      <c r="EB26" s="532"/>
      <c r="EC26" s="532"/>
      <c r="ED26" s="532"/>
      <c r="EE26" s="532"/>
      <c r="EF26" s="532"/>
      <c r="EG26" s="532"/>
      <c r="EH26" s="532"/>
      <c r="EI26" s="532"/>
      <c r="EJ26" s="532"/>
      <c r="EK26" s="532"/>
      <c r="EL26" s="532"/>
      <c r="EM26" s="532"/>
      <c r="EN26" s="532"/>
      <c r="EO26" s="532"/>
      <c r="EP26" s="532"/>
      <c r="EQ26" s="532"/>
      <c r="ER26" s="532"/>
      <c r="ES26" s="532"/>
      <c r="ET26" s="532"/>
      <c r="EU26" s="532"/>
      <c r="EV26" s="532"/>
      <c r="EW26" s="532"/>
      <c r="EX26" s="532"/>
      <c r="EY26" s="532"/>
      <c r="EZ26" s="532"/>
      <c r="FA26" s="532"/>
      <c r="FB26" s="532"/>
      <c r="FC26" s="532"/>
      <c r="FD26" s="532"/>
      <c r="FE26" s="533"/>
      <c r="FF26" s="533"/>
      <c r="FG26" s="533"/>
      <c r="FH26" s="533"/>
      <c r="FI26" s="533"/>
      <c r="FJ26" s="533"/>
      <c r="FK26" s="533"/>
      <c r="FL26" s="533"/>
      <c r="FM26" s="533"/>
      <c r="FN26" s="533"/>
      <c r="FO26" s="533"/>
      <c r="FP26" s="532"/>
      <c r="FQ26" s="532"/>
      <c r="FR26" s="532"/>
      <c r="FS26" s="532"/>
      <c r="FT26" s="532"/>
      <c r="FU26" s="532"/>
      <c r="FV26" s="532"/>
      <c r="FW26" s="532"/>
      <c r="FX26" s="532"/>
      <c r="FY26" s="532"/>
      <c r="FZ26" s="532"/>
      <c r="GA26" s="532"/>
      <c r="GB26" s="532"/>
      <c r="GC26" s="532"/>
      <c r="GD26" s="532"/>
      <c r="GE26" s="532"/>
      <c r="GF26" s="532"/>
      <c r="GG26" s="532"/>
      <c r="GH26" s="532"/>
      <c r="GI26" s="532"/>
      <c r="GJ26" s="532"/>
      <c r="GK26" s="532"/>
      <c r="GL26" s="532"/>
      <c r="GM26" s="532"/>
      <c r="GN26" s="532"/>
      <c r="GO26" s="532"/>
      <c r="GP26" s="532"/>
      <c r="GQ26" s="532"/>
      <c r="GR26" s="532"/>
      <c r="GS26" s="532"/>
      <c r="GT26" s="532"/>
      <c r="GU26" s="532"/>
      <c r="GV26" s="532"/>
      <c r="GW26" s="532"/>
      <c r="GX26" s="532"/>
      <c r="GY26" s="532"/>
      <c r="GZ26" s="532"/>
      <c r="HA26" s="532"/>
      <c r="HB26" s="532"/>
      <c r="HC26" s="532"/>
      <c r="HD26" s="532"/>
      <c r="HE26" s="532"/>
      <c r="HF26" s="532"/>
      <c r="HG26" s="532"/>
      <c r="HH26" s="532"/>
      <c r="HI26" s="532"/>
      <c r="HJ26" s="532"/>
      <c r="HK26" s="532"/>
      <c r="HL26" s="532"/>
      <c r="HM26" s="532"/>
      <c r="HN26" s="532"/>
      <c r="HO26" s="532"/>
      <c r="HP26" s="532"/>
      <c r="HQ26" s="532"/>
      <c r="HR26" s="532"/>
      <c r="HS26" s="532"/>
      <c r="HT26" s="532"/>
      <c r="HU26" s="532"/>
      <c r="HV26" s="532"/>
      <c r="HW26" s="532"/>
      <c r="HX26" s="532"/>
      <c r="HY26" s="532"/>
      <c r="HZ26" s="532"/>
      <c r="IA26" s="532"/>
      <c r="IB26" s="532"/>
      <c r="IC26" s="532"/>
      <c r="ID26" s="532"/>
      <c r="IE26" s="532"/>
      <c r="IF26" s="532"/>
      <c r="IG26" s="532"/>
      <c r="IH26" s="532"/>
      <c r="II26" s="532"/>
      <c r="IJ26" s="532"/>
      <c r="IK26" s="532"/>
      <c r="IL26" s="532"/>
      <c r="IM26" s="532"/>
      <c r="IN26" s="532"/>
      <c r="IO26" s="532"/>
      <c r="IP26" s="532"/>
      <c r="IQ26" s="532"/>
      <c r="IR26" s="534"/>
    </row>
    <row r="27" spans="1:252" ht="12.75" customHeight="1" x14ac:dyDescent="0.2">
      <c r="A27" s="528">
        <v>361030004</v>
      </c>
      <c r="B27" s="529">
        <f>INDEX([2]Sites!$A:$N,MATCH($A27,[2]Sites!$A:$A,0),2)</f>
        <v>40.96078</v>
      </c>
      <c r="C27" s="529" t="str">
        <f>INDEX([2]Sites!$A:$N,MATCH($A27,[2]Sites!$A:$A,0),4)</f>
        <v>NY</v>
      </c>
      <c r="D27" s="529" t="str">
        <f>INDEX([2]Sites!$A:$N,MATCH($A27,[2]Sites!$A:$A,0),6)</f>
        <v>Riverhead</v>
      </c>
      <c r="E27" s="530" t="str">
        <f>INDEX([2]Sites!$A:$N,MATCH($A27,[2]Sites!$A:$A,0),10)</f>
        <v>31.0</v>
      </c>
      <c r="F27" s="529" t="str">
        <f>INDEX([2]Sites!$A:$N,MATCH($A27,[2]Sites!$A:$A,0),5) &amp; ", " &amp; C27</f>
        <v>Suffolk, NY</v>
      </c>
      <c r="G27" s="529">
        <f t="shared" si="0"/>
        <v>0</v>
      </c>
      <c r="H27" s="558"/>
      <c r="I27" s="559"/>
      <c r="J27" s="559"/>
      <c r="K27" s="559"/>
      <c r="L27" s="559"/>
      <c r="M27" s="559"/>
      <c r="N27" s="559"/>
      <c r="O27" s="559"/>
      <c r="P27" s="559"/>
      <c r="Q27" s="559"/>
      <c r="R27" s="559"/>
      <c r="S27" s="559"/>
      <c r="T27" s="559"/>
      <c r="U27" s="559"/>
      <c r="V27" s="559"/>
      <c r="W27" s="559"/>
      <c r="X27" s="559"/>
      <c r="Y27" s="559"/>
      <c r="Z27" s="559"/>
      <c r="AA27" s="559"/>
      <c r="AB27" s="559"/>
      <c r="AC27" s="559"/>
      <c r="AD27" s="559"/>
      <c r="AE27" s="559"/>
      <c r="AF27" s="559"/>
      <c r="AG27" s="559"/>
      <c r="AH27" s="559"/>
      <c r="AI27" s="559"/>
      <c r="AJ27" s="559"/>
      <c r="AK27" s="559"/>
      <c r="AL27" s="559"/>
      <c r="AM27" s="532"/>
      <c r="AN27" s="532"/>
      <c r="AO27" s="532"/>
      <c r="AP27" s="532"/>
      <c r="AQ27" s="532"/>
      <c r="AR27" s="532"/>
      <c r="AS27" s="532"/>
      <c r="AT27" s="532"/>
      <c r="AU27" s="532"/>
      <c r="AV27" s="532"/>
      <c r="AW27" s="532"/>
      <c r="AX27" s="532"/>
      <c r="AY27" s="532"/>
      <c r="AZ27" s="532"/>
      <c r="BA27" s="532"/>
      <c r="BB27" s="532"/>
      <c r="BC27" s="532"/>
      <c r="BD27" s="532"/>
      <c r="BE27" s="532"/>
      <c r="BF27" s="532"/>
      <c r="BG27" s="532"/>
      <c r="BH27" s="532"/>
      <c r="BI27" s="532"/>
      <c r="BJ27" s="532"/>
      <c r="BK27" s="532"/>
      <c r="BL27" s="532"/>
      <c r="BM27" s="532"/>
      <c r="BN27" s="532"/>
      <c r="BO27" s="532"/>
      <c r="BP27" s="532"/>
      <c r="BQ27" s="532"/>
      <c r="BR27" s="532"/>
      <c r="BS27" s="532"/>
      <c r="BT27" s="532"/>
      <c r="BU27" s="532"/>
      <c r="BV27" s="532"/>
      <c r="BW27" s="532"/>
      <c r="BX27" s="532"/>
      <c r="BY27" s="532"/>
      <c r="BZ27" s="532"/>
      <c r="CA27" s="532"/>
      <c r="CB27" s="532"/>
      <c r="CC27" s="532"/>
      <c r="CD27" s="532"/>
      <c r="CE27" s="532"/>
      <c r="CF27" s="532"/>
      <c r="CG27" s="532"/>
      <c r="CH27" s="532"/>
      <c r="CI27" s="532"/>
      <c r="CJ27" s="532"/>
      <c r="CK27" s="532"/>
      <c r="CL27" s="532"/>
      <c r="CM27" s="532"/>
      <c r="CN27" s="532"/>
      <c r="CO27" s="532"/>
      <c r="CP27" s="532"/>
      <c r="CQ27" s="532"/>
      <c r="CR27" s="532"/>
      <c r="CS27" s="532"/>
      <c r="CT27" s="532"/>
      <c r="CU27" s="532"/>
      <c r="CV27" s="532"/>
      <c r="CW27" s="532"/>
      <c r="CX27" s="532"/>
      <c r="CY27" s="532"/>
      <c r="CZ27" s="532"/>
      <c r="DA27" s="532"/>
      <c r="DB27" s="532"/>
      <c r="DC27" s="532"/>
      <c r="DD27" s="532"/>
      <c r="DE27" s="532"/>
      <c r="DF27" s="532"/>
      <c r="DG27" s="532"/>
      <c r="DH27" s="532"/>
      <c r="DI27" s="532"/>
      <c r="DJ27" s="532"/>
      <c r="DK27" s="532"/>
      <c r="DL27" s="532"/>
      <c r="DM27" s="532"/>
      <c r="DN27" s="532"/>
      <c r="DO27" s="532"/>
      <c r="DP27" s="532"/>
      <c r="DQ27" s="532"/>
      <c r="DR27" s="532"/>
      <c r="DS27" s="532"/>
      <c r="DT27" s="532"/>
      <c r="DU27" s="532"/>
      <c r="DV27" s="532"/>
      <c r="DW27" s="532"/>
      <c r="DX27" s="532"/>
      <c r="DY27" s="532"/>
      <c r="DZ27" s="532"/>
      <c r="EA27" s="532"/>
      <c r="EB27" s="532"/>
      <c r="EC27" s="532"/>
      <c r="ED27" s="532"/>
      <c r="EE27" s="532"/>
      <c r="EF27" s="532"/>
      <c r="EG27" s="532"/>
      <c r="EH27" s="532"/>
      <c r="EI27" s="532"/>
      <c r="EJ27" s="532"/>
      <c r="EK27" s="532"/>
      <c r="EL27" s="532"/>
      <c r="EM27" s="532"/>
      <c r="EN27" s="532"/>
      <c r="EO27" s="532"/>
      <c r="EP27" s="532"/>
      <c r="EQ27" s="532"/>
      <c r="ER27" s="532"/>
      <c r="ES27" s="532"/>
      <c r="ET27" s="532"/>
      <c r="EU27" s="532"/>
      <c r="EV27" s="532"/>
      <c r="EW27" s="532"/>
      <c r="EX27" s="532"/>
      <c r="EY27" s="532"/>
      <c r="EZ27" s="532"/>
      <c r="FA27" s="532"/>
      <c r="FB27" s="532"/>
      <c r="FC27" s="532"/>
      <c r="FD27" s="532"/>
      <c r="FE27" s="533"/>
      <c r="FF27" s="533"/>
      <c r="FG27" s="533"/>
      <c r="FH27" s="533"/>
      <c r="FI27" s="533"/>
      <c r="FJ27" s="533"/>
      <c r="FK27" s="533"/>
      <c r="FL27" s="533"/>
      <c r="FM27" s="533"/>
      <c r="FN27" s="533"/>
      <c r="FO27" s="533"/>
      <c r="FP27" s="532"/>
      <c r="FQ27" s="532"/>
      <c r="FR27" s="532"/>
      <c r="FS27" s="532"/>
      <c r="FT27" s="532"/>
      <c r="FU27" s="532"/>
      <c r="FV27" s="532"/>
      <c r="FW27" s="532"/>
      <c r="FX27" s="532"/>
      <c r="FY27" s="532"/>
      <c r="FZ27" s="532"/>
      <c r="GA27" s="532"/>
      <c r="GB27" s="532"/>
      <c r="GC27" s="532"/>
      <c r="GD27" s="532"/>
      <c r="GE27" s="532"/>
      <c r="GF27" s="532"/>
      <c r="GG27" s="532"/>
      <c r="GH27" s="532"/>
      <c r="GI27" s="532"/>
      <c r="GJ27" s="532"/>
      <c r="GK27" s="532"/>
      <c r="GL27" s="532"/>
      <c r="GM27" s="532"/>
      <c r="GN27" s="532"/>
      <c r="GO27" s="532"/>
      <c r="GP27" s="532"/>
      <c r="GQ27" s="532"/>
      <c r="GR27" s="532"/>
      <c r="GS27" s="532"/>
      <c r="GT27" s="532"/>
      <c r="GU27" s="532"/>
      <c r="GV27" s="532"/>
      <c r="GW27" s="532"/>
      <c r="GX27" s="532"/>
      <c r="GY27" s="532"/>
      <c r="GZ27" s="532"/>
      <c r="HA27" s="532"/>
      <c r="HB27" s="532"/>
      <c r="HC27" s="532"/>
      <c r="HD27" s="532"/>
      <c r="HE27" s="532"/>
      <c r="HF27" s="532"/>
      <c r="HG27" s="532"/>
      <c r="HH27" s="532"/>
      <c r="HI27" s="532"/>
      <c r="HJ27" s="532"/>
      <c r="HK27" s="532"/>
      <c r="HL27" s="532"/>
      <c r="HM27" s="532"/>
      <c r="HN27" s="532"/>
      <c r="HO27" s="532"/>
      <c r="HP27" s="532"/>
      <c r="HQ27" s="532"/>
      <c r="HR27" s="532"/>
      <c r="HS27" s="532"/>
      <c r="HT27" s="532"/>
      <c r="HU27" s="532"/>
      <c r="HV27" s="532"/>
      <c r="HW27" s="532"/>
      <c r="HX27" s="532"/>
      <c r="HY27" s="532"/>
      <c r="HZ27" s="532"/>
      <c r="IA27" s="532"/>
      <c r="IB27" s="532"/>
      <c r="IC27" s="532"/>
      <c r="ID27" s="532"/>
      <c r="IE27" s="532"/>
      <c r="IF27" s="532"/>
      <c r="IG27" s="532"/>
      <c r="IH27" s="532"/>
      <c r="II27" s="532"/>
      <c r="IJ27" s="532"/>
      <c r="IK27" s="532"/>
      <c r="IL27" s="532"/>
      <c r="IM27" s="532"/>
      <c r="IN27" s="532"/>
      <c r="IO27" s="532"/>
      <c r="IP27" s="532"/>
      <c r="IQ27" s="532"/>
      <c r="IR27" s="534"/>
    </row>
    <row r="28" spans="1:252" ht="12.75" customHeight="1" x14ac:dyDescent="0.2">
      <c r="A28" s="528">
        <v>360870005</v>
      </c>
      <c r="B28" s="529">
        <f>INDEX([2]Sites!$A:$N,MATCH($A28,[2]Sites!$A:$A,0),2)</f>
        <v>41.182079999999999</v>
      </c>
      <c r="C28" s="529" t="str">
        <f>INDEX([2]Sites!$A:$N,MATCH($A28,[2]Sites!$A:$A,0),4)</f>
        <v>NY</v>
      </c>
      <c r="D28" s="529" t="str">
        <f>INDEX([2]Sites!$A:$N,MATCH($A28,[2]Sites!$A:$A,0),6)</f>
        <v>South Mountain Rd</v>
      </c>
      <c r="E28" s="530" t="str">
        <f>INDEX([2]Sites!$A:$N,MATCH($A28,[2]Sites!$A:$A,0),10)</f>
        <v>140.0</v>
      </c>
      <c r="F28" s="529" t="str">
        <f>INDEX([2]Sites!$A:$N,MATCH($A28,[2]Sites!$A:$A,0),5) &amp; ", " &amp; C28</f>
        <v>Rockland, NY</v>
      </c>
      <c r="G28" s="529">
        <f t="shared" si="0"/>
        <v>0</v>
      </c>
      <c r="H28" s="558"/>
      <c r="I28" s="559"/>
      <c r="J28" s="559"/>
      <c r="K28" s="559"/>
      <c r="L28" s="559"/>
      <c r="M28" s="559"/>
      <c r="N28" s="559"/>
      <c r="O28" s="559"/>
      <c r="P28" s="559"/>
      <c r="Q28" s="559"/>
      <c r="R28" s="559"/>
      <c r="S28" s="559"/>
      <c r="T28" s="559"/>
      <c r="U28" s="559"/>
      <c r="V28" s="559"/>
      <c r="W28" s="559"/>
      <c r="X28" s="559"/>
      <c r="Y28" s="559"/>
      <c r="Z28" s="559"/>
      <c r="AA28" s="559"/>
      <c r="AB28" s="559"/>
      <c r="AC28" s="559"/>
      <c r="AD28" s="559"/>
      <c r="AE28" s="559"/>
      <c r="AF28" s="559"/>
      <c r="AG28" s="559"/>
      <c r="AH28" s="559"/>
      <c r="AI28" s="559"/>
      <c r="AJ28" s="559"/>
      <c r="AK28" s="559"/>
      <c r="AL28" s="559"/>
      <c r="AM28" s="532"/>
      <c r="AN28" s="532"/>
      <c r="AO28" s="532"/>
      <c r="AP28" s="532"/>
      <c r="AQ28" s="532"/>
      <c r="AR28" s="532"/>
      <c r="AS28" s="532"/>
      <c r="AT28" s="532"/>
      <c r="AU28" s="532"/>
      <c r="AV28" s="532"/>
      <c r="AW28" s="532"/>
      <c r="AX28" s="532"/>
      <c r="AY28" s="532"/>
      <c r="AZ28" s="532"/>
      <c r="BA28" s="532"/>
      <c r="BB28" s="532"/>
      <c r="BC28" s="532"/>
      <c r="BD28" s="532"/>
      <c r="BE28" s="532"/>
      <c r="BF28" s="532"/>
      <c r="BG28" s="532"/>
      <c r="BH28" s="532"/>
      <c r="BI28" s="532"/>
      <c r="BJ28" s="532"/>
      <c r="BK28" s="532"/>
      <c r="BL28" s="532"/>
      <c r="BM28" s="532"/>
      <c r="BN28" s="532"/>
      <c r="BO28" s="532"/>
      <c r="BP28" s="532"/>
      <c r="BQ28" s="532"/>
      <c r="BR28" s="532"/>
      <c r="BS28" s="532"/>
      <c r="BT28" s="532"/>
      <c r="BU28" s="532"/>
      <c r="BV28" s="532"/>
      <c r="BW28" s="532"/>
      <c r="BX28" s="532"/>
      <c r="BY28" s="532"/>
      <c r="BZ28" s="532"/>
      <c r="CA28" s="532"/>
      <c r="CB28" s="532"/>
      <c r="CC28" s="532"/>
      <c r="CD28" s="532"/>
      <c r="CE28" s="532"/>
      <c r="CF28" s="532"/>
      <c r="CG28" s="532"/>
      <c r="CH28" s="532"/>
      <c r="CI28" s="532"/>
      <c r="CJ28" s="532"/>
      <c r="CK28" s="532"/>
      <c r="CL28" s="532"/>
      <c r="CM28" s="532"/>
      <c r="CN28" s="532"/>
      <c r="CO28" s="532"/>
      <c r="CP28" s="532"/>
      <c r="CQ28" s="532"/>
      <c r="CR28" s="532"/>
      <c r="CS28" s="532"/>
      <c r="CT28" s="532"/>
      <c r="CU28" s="532"/>
      <c r="CV28" s="532"/>
      <c r="CW28" s="532"/>
      <c r="CX28" s="532"/>
      <c r="CY28" s="532"/>
      <c r="CZ28" s="532"/>
      <c r="DA28" s="532"/>
      <c r="DB28" s="532"/>
      <c r="DC28" s="532"/>
      <c r="DD28" s="532"/>
      <c r="DE28" s="532"/>
      <c r="DF28" s="532"/>
      <c r="DG28" s="532"/>
      <c r="DH28" s="532"/>
      <c r="DI28" s="532"/>
      <c r="DJ28" s="532"/>
      <c r="DK28" s="532"/>
      <c r="DL28" s="532"/>
      <c r="DM28" s="532"/>
      <c r="DN28" s="532"/>
      <c r="DO28" s="532"/>
      <c r="DP28" s="532"/>
      <c r="DQ28" s="532"/>
      <c r="DR28" s="532"/>
      <c r="DS28" s="532"/>
      <c r="DT28" s="532"/>
      <c r="DU28" s="532"/>
      <c r="DV28" s="532"/>
      <c r="DW28" s="532"/>
      <c r="DX28" s="532"/>
      <c r="DY28" s="532"/>
      <c r="DZ28" s="532"/>
      <c r="EA28" s="532"/>
      <c r="EB28" s="532"/>
      <c r="EC28" s="532"/>
      <c r="ED28" s="532"/>
      <c r="EE28" s="532"/>
      <c r="EF28" s="532"/>
      <c r="EG28" s="532"/>
      <c r="EH28" s="532"/>
      <c r="EI28" s="532"/>
      <c r="EJ28" s="532"/>
      <c r="EK28" s="532"/>
      <c r="EL28" s="532"/>
      <c r="EM28" s="532"/>
      <c r="EN28" s="532"/>
      <c r="EO28" s="532"/>
      <c r="EP28" s="532"/>
      <c r="EQ28" s="532"/>
      <c r="ER28" s="532"/>
      <c r="ES28" s="532"/>
      <c r="ET28" s="532"/>
      <c r="EU28" s="532"/>
      <c r="EV28" s="532"/>
      <c r="EW28" s="532"/>
      <c r="EX28" s="532"/>
      <c r="EY28" s="532"/>
      <c r="EZ28" s="532"/>
      <c r="FA28" s="532"/>
      <c r="FB28" s="532"/>
      <c r="FC28" s="532"/>
      <c r="FD28" s="532"/>
      <c r="FE28" s="533"/>
      <c r="FF28" s="533"/>
      <c r="FG28" s="533"/>
      <c r="FH28" s="533"/>
      <c r="FI28" s="533"/>
      <c r="FJ28" s="533"/>
      <c r="FK28" s="533"/>
      <c r="FL28" s="533"/>
      <c r="FM28" s="533"/>
      <c r="FN28" s="533"/>
      <c r="FO28" s="533"/>
      <c r="FP28" s="532"/>
      <c r="FQ28" s="532"/>
      <c r="FR28" s="532"/>
      <c r="FS28" s="532"/>
      <c r="FT28" s="532"/>
      <c r="FU28" s="532"/>
      <c r="FV28" s="532"/>
      <c r="FW28" s="532"/>
      <c r="FX28" s="532"/>
      <c r="FY28" s="532"/>
      <c r="FZ28" s="532"/>
      <c r="GA28" s="532"/>
      <c r="GB28" s="532"/>
      <c r="GC28" s="532"/>
      <c r="GD28" s="532"/>
      <c r="GE28" s="532"/>
      <c r="GF28" s="532"/>
      <c r="GG28" s="532"/>
      <c r="GH28" s="532"/>
      <c r="GI28" s="532"/>
      <c r="GJ28" s="532"/>
      <c r="GK28" s="532"/>
      <c r="GL28" s="532"/>
      <c r="GM28" s="532"/>
      <c r="GN28" s="532"/>
      <c r="GO28" s="532"/>
      <c r="GP28" s="532"/>
      <c r="GQ28" s="532"/>
      <c r="GR28" s="532"/>
      <c r="GS28" s="532"/>
      <c r="GT28" s="532"/>
      <c r="GU28" s="532"/>
      <c r="GV28" s="532"/>
      <c r="GW28" s="532"/>
      <c r="GX28" s="532"/>
      <c r="GY28" s="532"/>
      <c r="GZ28" s="532"/>
      <c r="HA28" s="532"/>
      <c r="HB28" s="532"/>
      <c r="HC28" s="532"/>
      <c r="HD28" s="532"/>
      <c r="HE28" s="532"/>
      <c r="HF28" s="532"/>
      <c r="HG28" s="532"/>
      <c r="HH28" s="532"/>
      <c r="HI28" s="532"/>
      <c r="HJ28" s="532"/>
      <c r="HK28" s="532"/>
      <c r="HL28" s="532"/>
      <c r="HM28" s="532"/>
      <c r="HN28" s="532"/>
      <c r="HO28" s="532"/>
      <c r="HP28" s="532"/>
      <c r="HQ28" s="532"/>
      <c r="HR28" s="532"/>
      <c r="HS28" s="532"/>
      <c r="HT28" s="532"/>
      <c r="HU28" s="532"/>
      <c r="HV28" s="532"/>
      <c r="HW28" s="532"/>
      <c r="HX28" s="532"/>
      <c r="HY28" s="532"/>
      <c r="HZ28" s="532"/>
      <c r="IA28" s="532"/>
      <c r="IB28" s="532"/>
      <c r="IC28" s="532"/>
      <c r="ID28" s="532"/>
      <c r="IE28" s="532"/>
      <c r="IF28" s="532"/>
      <c r="IG28" s="532"/>
      <c r="IH28" s="532"/>
      <c r="II28" s="532"/>
      <c r="IJ28" s="532"/>
      <c r="IK28" s="532"/>
      <c r="IL28" s="532"/>
      <c r="IM28" s="532"/>
      <c r="IN28" s="532"/>
      <c r="IO28" s="532"/>
      <c r="IP28" s="532"/>
      <c r="IQ28" s="532"/>
      <c r="IR28" s="534"/>
    </row>
    <row r="29" spans="1:252" ht="12.75" customHeight="1" x14ac:dyDescent="0.2">
      <c r="A29" s="528">
        <v>360850111</v>
      </c>
      <c r="B29" s="529">
        <f>INDEX([2]Sites!$A:$N,MATCH($A29,[2]Sites!$A:$A,0),2)</f>
        <v>40.580269999999999</v>
      </c>
      <c r="C29" s="529" t="str">
        <f>INDEX([2]Sites!$A:$N,MATCH($A29,[2]Sites!$A:$A,0),4)</f>
        <v>NY</v>
      </c>
      <c r="D29" s="529" t="str">
        <f>INDEX([2]Sites!$A:$N,MATCH($A29,[2]Sites!$A:$A,0),6)</f>
        <v>Fresh Kills</v>
      </c>
      <c r="E29" s="530">
        <f>INDEX([2]Sites!$A:$N,MATCH($A29,[2]Sites!$A:$A,0),10)</f>
        <v>3</v>
      </c>
      <c r="F29" s="529" t="str">
        <f>INDEX([2]Sites!$A:$N,MATCH($A29,[2]Sites!$A:$A,0),5) &amp; ", " &amp; C29</f>
        <v>Richmond, NY</v>
      </c>
      <c r="G29" s="529">
        <f t="shared" si="0"/>
        <v>0</v>
      </c>
      <c r="H29" s="558"/>
      <c r="I29" s="559"/>
      <c r="J29" s="559"/>
      <c r="K29" s="559"/>
      <c r="L29" s="559"/>
      <c r="M29" s="559"/>
      <c r="N29" s="559"/>
      <c r="O29" s="559"/>
      <c r="P29" s="559"/>
      <c r="Q29" s="559"/>
      <c r="R29" s="559"/>
      <c r="S29" s="559"/>
      <c r="T29" s="559"/>
      <c r="U29" s="559"/>
      <c r="V29" s="559"/>
      <c r="W29" s="559"/>
      <c r="X29" s="559"/>
      <c r="Y29" s="559"/>
      <c r="Z29" s="559"/>
      <c r="AA29" s="559"/>
      <c r="AB29" s="559"/>
      <c r="AC29" s="559"/>
      <c r="AD29" s="559"/>
      <c r="AE29" s="559"/>
      <c r="AF29" s="559"/>
      <c r="AG29" s="559"/>
      <c r="AH29" s="559"/>
      <c r="AI29" s="559"/>
      <c r="AJ29" s="559"/>
      <c r="AK29" s="559"/>
      <c r="AL29" s="559"/>
      <c r="AM29" s="532"/>
      <c r="AN29" s="532"/>
      <c r="AO29" s="532"/>
      <c r="AP29" s="532"/>
      <c r="AQ29" s="532"/>
      <c r="AR29" s="532"/>
      <c r="AS29" s="532"/>
      <c r="AT29" s="532"/>
      <c r="AU29" s="532"/>
      <c r="AV29" s="532"/>
      <c r="AW29" s="532"/>
      <c r="AX29" s="532"/>
      <c r="AY29" s="532"/>
      <c r="AZ29" s="532"/>
      <c r="BA29" s="532"/>
      <c r="BB29" s="532"/>
      <c r="BC29" s="532"/>
      <c r="BD29" s="532"/>
      <c r="BE29" s="532"/>
      <c r="BF29" s="532"/>
      <c r="BG29" s="532"/>
      <c r="BH29" s="532"/>
      <c r="BI29" s="532"/>
      <c r="BJ29" s="532"/>
      <c r="BK29" s="532"/>
      <c r="BL29" s="532"/>
      <c r="BM29" s="532"/>
      <c r="BN29" s="532"/>
      <c r="BO29" s="532"/>
      <c r="BP29" s="532"/>
      <c r="BQ29" s="532"/>
      <c r="BR29" s="532"/>
      <c r="BS29" s="532"/>
      <c r="BT29" s="532"/>
      <c r="BU29" s="532"/>
      <c r="BV29" s="532"/>
      <c r="BW29" s="532"/>
      <c r="BX29" s="532"/>
      <c r="BY29" s="532"/>
      <c r="BZ29" s="532"/>
      <c r="CA29" s="532"/>
      <c r="CB29" s="532"/>
      <c r="CC29" s="532"/>
      <c r="CD29" s="532"/>
      <c r="CE29" s="532"/>
      <c r="CF29" s="532"/>
      <c r="CG29" s="532"/>
      <c r="CH29" s="532"/>
      <c r="CI29" s="532"/>
      <c r="CJ29" s="532"/>
      <c r="CK29" s="532"/>
      <c r="CL29" s="532"/>
      <c r="CM29" s="532"/>
      <c r="CN29" s="532"/>
      <c r="CO29" s="532"/>
      <c r="CP29" s="532"/>
      <c r="CQ29" s="532"/>
      <c r="CR29" s="532"/>
      <c r="CS29" s="532"/>
      <c r="CT29" s="532"/>
      <c r="CU29" s="532"/>
      <c r="CV29" s="532"/>
      <c r="CW29" s="532"/>
      <c r="CX29" s="532"/>
      <c r="CY29" s="532"/>
      <c r="CZ29" s="532"/>
      <c r="DA29" s="532"/>
      <c r="DB29" s="532"/>
      <c r="DC29" s="532"/>
      <c r="DD29" s="532"/>
      <c r="DE29" s="532"/>
      <c r="DF29" s="532"/>
      <c r="DG29" s="532"/>
      <c r="DH29" s="532"/>
      <c r="DI29" s="532"/>
      <c r="DJ29" s="532"/>
      <c r="DK29" s="532"/>
      <c r="DL29" s="532"/>
      <c r="DM29" s="532"/>
      <c r="DN29" s="532"/>
      <c r="DO29" s="532"/>
      <c r="DP29" s="532"/>
      <c r="DQ29" s="532"/>
      <c r="DR29" s="532"/>
      <c r="DS29" s="532"/>
      <c r="DT29" s="532"/>
      <c r="DU29" s="532"/>
      <c r="DV29" s="532"/>
      <c r="DW29" s="532"/>
      <c r="DX29" s="532"/>
      <c r="DY29" s="532"/>
      <c r="DZ29" s="532"/>
      <c r="EA29" s="532"/>
      <c r="EB29" s="532"/>
      <c r="EC29" s="532"/>
      <c r="ED29" s="532"/>
      <c r="EE29" s="532"/>
      <c r="EF29" s="532"/>
      <c r="EG29" s="532"/>
      <c r="EH29" s="532"/>
      <c r="EI29" s="532"/>
      <c r="EJ29" s="532"/>
      <c r="EK29" s="532"/>
      <c r="EL29" s="532"/>
      <c r="EM29" s="532"/>
      <c r="EN29" s="532"/>
      <c r="EO29" s="532"/>
      <c r="EP29" s="532"/>
      <c r="EQ29" s="532"/>
      <c r="ER29" s="532"/>
      <c r="ES29" s="532"/>
      <c r="ET29" s="532"/>
      <c r="EU29" s="532"/>
      <c r="EV29" s="532"/>
      <c r="EW29" s="532"/>
      <c r="EX29" s="532"/>
      <c r="EY29" s="532"/>
      <c r="EZ29" s="532"/>
      <c r="FA29" s="532"/>
      <c r="FB29" s="532"/>
      <c r="FC29" s="532"/>
      <c r="FD29" s="532"/>
      <c r="FE29" s="533"/>
      <c r="FF29" s="533"/>
      <c r="FG29" s="533"/>
      <c r="FH29" s="533"/>
      <c r="FI29" s="533"/>
      <c r="FJ29" s="533"/>
      <c r="FK29" s="533"/>
      <c r="FL29" s="533"/>
      <c r="FM29" s="533"/>
      <c r="FN29" s="533"/>
      <c r="FO29" s="533"/>
      <c r="FP29" s="532"/>
      <c r="FQ29" s="532"/>
      <c r="FR29" s="532"/>
      <c r="FS29" s="532"/>
      <c r="FT29" s="532"/>
      <c r="FU29" s="532"/>
      <c r="FV29" s="532"/>
      <c r="FW29" s="532"/>
      <c r="FX29" s="532"/>
      <c r="FY29" s="532"/>
      <c r="FZ29" s="532"/>
      <c r="GA29" s="532"/>
      <c r="GB29" s="532"/>
      <c r="GC29" s="532"/>
      <c r="GD29" s="532"/>
      <c r="GE29" s="532"/>
      <c r="GF29" s="532"/>
      <c r="GG29" s="532"/>
      <c r="GH29" s="532"/>
      <c r="GI29" s="532"/>
      <c r="GJ29" s="532"/>
      <c r="GK29" s="532"/>
      <c r="GL29" s="532"/>
      <c r="GM29" s="532"/>
      <c r="GN29" s="532"/>
      <c r="GO29" s="532"/>
      <c r="GP29" s="532"/>
      <c r="GQ29" s="532"/>
      <c r="GR29" s="532"/>
      <c r="GS29" s="532"/>
      <c r="GT29" s="532"/>
      <c r="GU29" s="532"/>
      <c r="GV29" s="532"/>
      <c r="GW29" s="532"/>
      <c r="GX29" s="532"/>
      <c r="GY29" s="532"/>
      <c r="GZ29" s="532"/>
      <c r="HA29" s="532"/>
      <c r="HB29" s="532"/>
      <c r="HC29" s="532"/>
      <c r="HD29" s="532"/>
      <c r="HE29" s="532"/>
      <c r="HF29" s="532"/>
      <c r="HG29" s="532"/>
      <c r="HH29" s="532"/>
      <c r="HI29" s="532"/>
      <c r="HJ29" s="532"/>
      <c r="HK29" s="532"/>
      <c r="HL29" s="532"/>
      <c r="HM29" s="532"/>
      <c r="HN29" s="532"/>
      <c r="HO29" s="532"/>
      <c r="HP29" s="532"/>
      <c r="HQ29" s="532"/>
      <c r="HR29" s="532"/>
      <c r="HS29" s="532"/>
      <c r="HT29" s="532"/>
      <c r="HU29" s="532"/>
      <c r="HV29" s="532"/>
      <c r="HW29" s="532"/>
      <c r="HX29" s="532"/>
      <c r="HY29" s="532"/>
      <c r="HZ29" s="532"/>
      <c r="IA29" s="532"/>
      <c r="IB29" s="532"/>
      <c r="IC29" s="532"/>
      <c r="ID29" s="532"/>
      <c r="IE29" s="532"/>
      <c r="IF29" s="532"/>
      <c r="IG29" s="532"/>
      <c r="IH29" s="532"/>
      <c r="II29" s="532"/>
      <c r="IJ29" s="532"/>
      <c r="IK29" s="532"/>
      <c r="IL29" s="532"/>
      <c r="IM29" s="532"/>
      <c r="IN29" s="532"/>
      <c r="IO29" s="532"/>
      <c r="IP29" s="532"/>
      <c r="IQ29" s="532"/>
      <c r="IR29" s="534"/>
    </row>
    <row r="30" spans="1:252" ht="12.75" customHeight="1" x14ac:dyDescent="0.2">
      <c r="A30" s="536">
        <v>361192004</v>
      </c>
      <c r="B30" s="537">
        <f>INDEX([2]Sites!$A:$N,MATCH($A30,[2]Sites!$A:$A,0),2)</f>
        <v>41.051920000000003</v>
      </c>
      <c r="C30" s="537" t="str">
        <f>INDEX([2]Sites!$A:$N,MATCH($A30,[2]Sites!$A:$A,0),4)</f>
        <v>NY</v>
      </c>
      <c r="D30" s="537" t="str">
        <f>INDEX([2]Sites!$A:$N,MATCH($A30,[2]Sites!$A:$A,0),6)</f>
        <v>White Plains</v>
      </c>
      <c r="E30" s="538" t="str">
        <f>INDEX([2]Sites!$A:$N,MATCH($A30,[2]Sites!$A:$A,0),10)</f>
        <v>64.0</v>
      </c>
      <c r="F30" s="537" t="str">
        <f>INDEX([2]Sites!$A:$N,MATCH($A30,[2]Sites!$A:$A,0),5) &amp; ", " &amp; C30</f>
        <v>Westchester, NY</v>
      </c>
      <c r="G30" s="537">
        <f t="shared" si="0"/>
        <v>0</v>
      </c>
      <c r="H30" s="560"/>
      <c r="I30" s="561"/>
      <c r="J30" s="561"/>
      <c r="K30" s="561"/>
      <c r="L30" s="561"/>
      <c r="M30" s="561"/>
      <c r="N30" s="561"/>
      <c r="O30" s="561"/>
      <c r="P30" s="561"/>
      <c r="Q30" s="561"/>
      <c r="R30" s="561"/>
      <c r="S30" s="561"/>
      <c r="T30" s="561"/>
      <c r="U30" s="561"/>
      <c r="V30" s="561"/>
      <c r="W30" s="561"/>
      <c r="X30" s="561"/>
      <c r="Y30" s="561"/>
      <c r="Z30" s="561"/>
      <c r="AA30" s="561"/>
      <c r="AB30" s="561"/>
      <c r="AC30" s="561"/>
      <c r="AD30" s="561"/>
      <c r="AE30" s="561"/>
      <c r="AF30" s="561"/>
      <c r="AG30" s="561"/>
      <c r="AH30" s="561"/>
      <c r="AI30" s="561"/>
      <c r="AJ30" s="561"/>
      <c r="AK30" s="561"/>
      <c r="AL30" s="561"/>
      <c r="AM30" s="539"/>
      <c r="AN30" s="539"/>
      <c r="AO30" s="539"/>
      <c r="AP30" s="539"/>
      <c r="AQ30" s="539"/>
      <c r="AR30" s="539"/>
      <c r="AS30" s="539"/>
      <c r="AT30" s="539"/>
      <c r="AU30" s="539"/>
      <c r="AV30" s="539"/>
      <c r="AW30" s="539"/>
      <c r="AX30" s="539"/>
      <c r="AY30" s="539"/>
      <c r="AZ30" s="539"/>
      <c r="BA30" s="539"/>
      <c r="BB30" s="539"/>
      <c r="BC30" s="539"/>
      <c r="BD30" s="539"/>
      <c r="BE30" s="539"/>
      <c r="BF30" s="539"/>
      <c r="BG30" s="539"/>
      <c r="BH30" s="539"/>
      <c r="BI30" s="539"/>
      <c r="BJ30" s="539"/>
      <c r="BK30" s="539"/>
      <c r="BL30" s="539"/>
      <c r="BM30" s="539"/>
      <c r="BN30" s="539"/>
      <c r="BO30" s="539"/>
      <c r="BP30" s="539"/>
      <c r="BQ30" s="539"/>
      <c r="BR30" s="539"/>
      <c r="BS30" s="539"/>
      <c r="BT30" s="539"/>
      <c r="BU30" s="539"/>
      <c r="BV30" s="539"/>
      <c r="BW30" s="539"/>
      <c r="BX30" s="539"/>
      <c r="BY30" s="539"/>
      <c r="BZ30" s="539"/>
      <c r="CA30" s="539"/>
      <c r="CB30" s="539"/>
      <c r="CC30" s="539"/>
      <c r="CD30" s="539"/>
      <c r="CE30" s="539"/>
      <c r="CF30" s="539"/>
      <c r="CG30" s="539"/>
      <c r="CH30" s="539"/>
      <c r="CI30" s="539"/>
      <c r="CJ30" s="539"/>
      <c r="CK30" s="539"/>
      <c r="CL30" s="539"/>
      <c r="CM30" s="539"/>
      <c r="CN30" s="539"/>
      <c r="CO30" s="539"/>
      <c r="CP30" s="539"/>
      <c r="CQ30" s="539"/>
      <c r="CR30" s="539"/>
      <c r="CS30" s="539"/>
      <c r="CT30" s="539"/>
      <c r="CU30" s="539"/>
      <c r="CV30" s="539"/>
      <c r="CW30" s="539"/>
      <c r="CX30" s="539"/>
      <c r="CY30" s="539"/>
      <c r="CZ30" s="539"/>
      <c r="DA30" s="539"/>
      <c r="DB30" s="539"/>
      <c r="DC30" s="539"/>
      <c r="DD30" s="539"/>
      <c r="DE30" s="539"/>
      <c r="DF30" s="539"/>
      <c r="DG30" s="539"/>
      <c r="DH30" s="539"/>
      <c r="DI30" s="539"/>
      <c r="DJ30" s="539"/>
      <c r="DK30" s="539"/>
      <c r="DL30" s="539"/>
      <c r="DM30" s="539"/>
      <c r="DN30" s="539"/>
      <c r="DO30" s="539"/>
      <c r="DP30" s="539"/>
      <c r="DQ30" s="539"/>
      <c r="DR30" s="539"/>
      <c r="DS30" s="539"/>
      <c r="DT30" s="539"/>
      <c r="DU30" s="539"/>
      <c r="DV30" s="539"/>
      <c r="DW30" s="539"/>
      <c r="DX30" s="539"/>
      <c r="DY30" s="539"/>
      <c r="DZ30" s="539"/>
      <c r="EA30" s="539"/>
      <c r="EB30" s="539"/>
      <c r="EC30" s="539"/>
      <c r="ED30" s="539"/>
      <c r="EE30" s="539"/>
      <c r="EF30" s="539"/>
      <c r="EG30" s="539"/>
      <c r="EH30" s="539"/>
      <c r="EI30" s="539"/>
      <c r="EJ30" s="539"/>
      <c r="EK30" s="539"/>
      <c r="EL30" s="539"/>
      <c r="EM30" s="539"/>
      <c r="EN30" s="539"/>
      <c r="EO30" s="539"/>
      <c r="EP30" s="539"/>
      <c r="EQ30" s="539"/>
      <c r="ER30" s="539"/>
      <c r="ES30" s="539"/>
      <c r="ET30" s="539"/>
      <c r="EU30" s="539"/>
      <c r="EV30" s="539"/>
      <c r="EW30" s="539"/>
      <c r="EX30" s="539"/>
      <c r="EY30" s="539"/>
      <c r="EZ30" s="539"/>
      <c r="FA30" s="539"/>
      <c r="FB30" s="539"/>
      <c r="FC30" s="539"/>
      <c r="FD30" s="539"/>
      <c r="FE30" s="540"/>
      <c r="FF30" s="540"/>
      <c r="FG30" s="540"/>
      <c r="FH30" s="540"/>
      <c r="FI30" s="540"/>
      <c r="FJ30" s="540"/>
      <c r="FK30" s="540"/>
      <c r="FL30" s="540"/>
      <c r="FM30" s="540"/>
      <c r="FN30" s="540"/>
      <c r="FO30" s="540"/>
      <c r="FP30" s="539"/>
      <c r="FQ30" s="539"/>
      <c r="FR30" s="539"/>
      <c r="FS30" s="539"/>
      <c r="FT30" s="539"/>
      <c r="FU30" s="539"/>
      <c r="FV30" s="539"/>
      <c r="FW30" s="539"/>
      <c r="FX30" s="539"/>
      <c r="FY30" s="539"/>
      <c r="FZ30" s="539"/>
      <c r="GA30" s="539"/>
      <c r="GB30" s="539"/>
      <c r="GC30" s="539"/>
      <c r="GD30" s="539"/>
      <c r="GE30" s="539"/>
      <c r="GF30" s="539"/>
      <c r="GG30" s="539"/>
      <c r="GH30" s="539"/>
      <c r="GI30" s="539"/>
      <c r="GJ30" s="539"/>
      <c r="GK30" s="539"/>
      <c r="GL30" s="539"/>
      <c r="GM30" s="539"/>
      <c r="GN30" s="539"/>
      <c r="GO30" s="539"/>
      <c r="GP30" s="539"/>
      <c r="GQ30" s="539"/>
      <c r="GR30" s="539"/>
      <c r="GS30" s="539"/>
      <c r="GT30" s="539"/>
      <c r="GU30" s="539"/>
      <c r="GV30" s="539"/>
      <c r="GW30" s="539"/>
      <c r="GX30" s="539"/>
      <c r="GY30" s="539"/>
      <c r="GZ30" s="539"/>
      <c r="HA30" s="539"/>
      <c r="HB30" s="539"/>
      <c r="HC30" s="539"/>
      <c r="HD30" s="539"/>
      <c r="HE30" s="539"/>
      <c r="HF30" s="539"/>
      <c r="HG30" s="539"/>
      <c r="HH30" s="539"/>
      <c r="HI30" s="539"/>
      <c r="HJ30" s="539"/>
      <c r="HK30" s="539"/>
      <c r="HL30" s="539"/>
      <c r="HM30" s="539"/>
      <c r="HN30" s="539"/>
      <c r="HO30" s="539"/>
      <c r="HP30" s="539"/>
      <c r="HQ30" s="539"/>
      <c r="HR30" s="539"/>
      <c r="HS30" s="539"/>
      <c r="HT30" s="539"/>
      <c r="HU30" s="539"/>
      <c r="HV30" s="539"/>
      <c r="HW30" s="539"/>
      <c r="HX30" s="539"/>
      <c r="HY30" s="539"/>
      <c r="HZ30" s="539"/>
      <c r="IA30" s="539"/>
      <c r="IB30" s="539"/>
      <c r="IC30" s="539"/>
      <c r="ID30" s="539"/>
      <c r="IE30" s="539"/>
      <c r="IF30" s="539"/>
      <c r="IG30" s="539"/>
      <c r="IH30" s="539"/>
      <c r="II30" s="539"/>
      <c r="IJ30" s="539"/>
      <c r="IK30" s="539"/>
      <c r="IL30" s="539"/>
      <c r="IM30" s="539"/>
      <c r="IN30" s="539"/>
      <c r="IO30" s="539"/>
      <c r="IP30" s="539"/>
      <c r="IQ30" s="539"/>
      <c r="IR30" s="541"/>
    </row>
    <row r="31" spans="1:252" ht="12.75" customHeight="1" x14ac:dyDescent="0.2">
      <c r="A31" s="542"/>
      <c r="B31" s="542"/>
      <c r="C31" s="542" t="s">
        <v>50</v>
      </c>
      <c r="D31" s="542"/>
      <c r="E31" s="543" t="s">
        <v>50</v>
      </c>
      <c r="F31" s="518" t="s">
        <v>51</v>
      </c>
      <c r="G31" s="547">
        <f t="shared" si="0"/>
        <v>0</v>
      </c>
      <c r="H31" s="544" t="str">
        <f>IF(MAX(H5:H30)&gt;0,MAX(H5:H30),"")</f>
        <v/>
      </c>
      <c r="I31" s="545" t="str">
        <f t="shared" ref="I31:BT31" si="1">IF(MAX(I5:I30)&gt;0,MAX(I5:I30),"")</f>
        <v/>
      </c>
      <c r="J31" s="545" t="str">
        <f t="shared" si="1"/>
        <v/>
      </c>
      <c r="K31" s="545" t="str">
        <f t="shared" si="1"/>
        <v/>
      </c>
      <c r="L31" s="545" t="str">
        <f t="shared" si="1"/>
        <v/>
      </c>
      <c r="M31" s="545" t="str">
        <f t="shared" si="1"/>
        <v/>
      </c>
      <c r="N31" s="545" t="str">
        <f t="shared" si="1"/>
        <v/>
      </c>
      <c r="O31" s="545" t="str">
        <f t="shared" si="1"/>
        <v/>
      </c>
      <c r="P31" s="545" t="str">
        <f t="shared" si="1"/>
        <v/>
      </c>
      <c r="Q31" s="545" t="str">
        <f t="shared" si="1"/>
        <v/>
      </c>
      <c r="R31" s="545" t="str">
        <f t="shared" si="1"/>
        <v/>
      </c>
      <c r="S31" s="545" t="str">
        <f t="shared" si="1"/>
        <v/>
      </c>
      <c r="T31" s="545" t="str">
        <f t="shared" si="1"/>
        <v/>
      </c>
      <c r="U31" s="545" t="str">
        <f t="shared" si="1"/>
        <v/>
      </c>
      <c r="V31" s="545" t="str">
        <f t="shared" si="1"/>
        <v/>
      </c>
      <c r="W31" s="545" t="str">
        <f t="shared" si="1"/>
        <v/>
      </c>
      <c r="X31" s="545" t="str">
        <f t="shared" si="1"/>
        <v/>
      </c>
      <c r="Y31" s="545" t="str">
        <f t="shared" si="1"/>
        <v/>
      </c>
      <c r="Z31" s="545" t="str">
        <f t="shared" si="1"/>
        <v/>
      </c>
      <c r="AA31" s="545" t="str">
        <f t="shared" si="1"/>
        <v/>
      </c>
      <c r="AB31" s="545" t="str">
        <f t="shared" si="1"/>
        <v/>
      </c>
      <c r="AC31" s="545" t="str">
        <f t="shared" si="1"/>
        <v/>
      </c>
      <c r="AD31" s="545" t="str">
        <f t="shared" si="1"/>
        <v/>
      </c>
      <c r="AE31" s="545" t="str">
        <f t="shared" si="1"/>
        <v/>
      </c>
      <c r="AF31" s="545" t="str">
        <f t="shared" si="1"/>
        <v/>
      </c>
      <c r="AG31" s="545" t="str">
        <f t="shared" si="1"/>
        <v/>
      </c>
      <c r="AH31" s="545" t="str">
        <f t="shared" si="1"/>
        <v/>
      </c>
      <c r="AI31" s="545" t="str">
        <f t="shared" si="1"/>
        <v/>
      </c>
      <c r="AJ31" s="545" t="str">
        <f t="shared" si="1"/>
        <v/>
      </c>
      <c r="AK31" s="545" t="str">
        <f t="shared" si="1"/>
        <v/>
      </c>
      <c r="AL31" s="545" t="str">
        <f t="shared" si="1"/>
        <v/>
      </c>
      <c r="AM31" s="545" t="str">
        <f t="shared" si="1"/>
        <v/>
      </c>
      <c r="AN31" s="545" t="str">
        <f t="shared" si="1"/>
        <v/>
      </c>
      <c r="AO31" s="545" t="str">
        <f t="shared" si="1"/>
        <v/>
      </c>
      <c r="AP31" s="545" t="str">
        <f t="shared" si="1"/>
        <v/>
      </c>
      <c r="AQ31" s="545" t="str">
        <f t="shared" si="1"/>
        <v/>
      </c>
      <c r="AR31" s="545" t="str">
        <f t="shared" si="1"/>
        <v/>
      </c>
      <c r="AS31" s="545" t="str">
        <f t="shared" si="1"/>
        <v/>
      </c>
      <c r="AT31" s="545" t="str">
        <f t="shared" si="1"/>
        <v/>
      </c>
      <c r="AU31" s="545" t="str">
        <f t="shared" si="1"/>
        <v/>
      </c>
      <c r="AV31" s="545" t="str">
        <f t="shared" si="1"/>
        <v/>
      </c>
      <c r="AW31" s="545" t="str">
        <f t="shared" si="1"/>
        <v/>
      </c>
      <c r="AX31" s="545" t="str">
        <f t="shared" si="1"/>
        <v/>
      </c>
      <c r="AY31" s="545" t="str">
        <f t="shared" si="1"/>
        <v/>
      </c>
      <c r="AZ31" s="545" t="str">
        <f t="shared" si="1"/>
        <v/>
      </c>
      <c r="BA31" s="545" t="str">
        <f t="shared" si="1"/>
        <v/>
      </c>
      <c r="BB31" s="545" t="str">
        <f t="shared" si="1"/>
        <v/>
      </c>
      <c r="BC31" s="545" t="str">
        <f t="shared" si="1"/>
        <v/>
      </c>
      <c r="BD31" s="545" t="str">
        <f t="shared" si="1"/>
        <v/>
      </c>
      <c r="BE31" s="545" t="str">
        <f t="shared" si="1"/>
        <v/>
      </c>
      <c r="BF31" s="545" t="str">
        <f t="shared" si="1"/>
        <v/>
      </c>
      <c r="BG31" s="545" t="str">
        <f t="shared" si="1"/>
        <v/>
      </c>
      <c r="BH31" s="545" t="str">
        <f t="shared" si="1"/>
        <v/>
      </c>
      <c r="BI31" s="545" t="str">
        <f t="shared" si="1"/>
        <v/>
      </c>
      <c r="BJ31" s="545" t="str">
        <f t="shared" si="1"/>
        <v/>
      </c>
      <c r="BK31" s="545" t="str">
        <f t="shared" si="1"/>
        <v/>
      </c>
      <c r="BL31" s="545" t="str">
        <f t="shared" si="1"/>
        <v/>
      </c>
      <c r="BM31" s="545" t="str">
        <f t="shared" si="1"/>
        <v/>
      </c>
      <c r="BN31" s="545" t="str">
        <f t="shared" si="1"/>
        <v/>
      </c>
      <c r="BO31" s="545" t="str">
        <f t="shared" si="1"/>
        <v/>
      </c>
      <c r="BP31" s="545" t="str">
        <f t="shared" si="1"/>
        <v/>
      </c>
      <c r="BQ31" s="545" t="str">
        <f t="shared" si="1"/>
        <v/>
      </c>
      <c r="BR31" s="545" t="str">
        <f t="shared" si="1"/>
        <v/>
      </c>
      <c r="BS31" s="545" t="str">
        <f t="shared" si="1"/>
        <v/>
      </c>
      <c r="BT31" s="545" t="str">
        <f t="shared" si="1"/>
        <v/>
      </c>
      <c r="BU31" s="545" t="str">
        <f t="shared" ref="BU31:EF31" si="2">IF(MAX(BU5:BU30)&gt;0,MAX(BU5:BU30),"")</f>
        <v/>
      </c>
      <c r="BV31" s="545" t="str">
        <f t="shared" si="2"/>
        <v/>
      </c>
      <c r="BW31" s="545" t="str">
        <f t="shared" si="2"/>
        <v/>
      </c>
      <c r="BX31" s="545" t="str">
        <f t="shared" si="2"/>
        <v/>
      </c>
      <c r="BY31" s="545" t="str">
        <f t="shared" si="2"/>
        <v/>
      </c>
      <c r="BZ31" s="545" t="str">
        <f t="shared" si="2"/>
        <v/>
      </c>
      <c r="CA31" s="545" t="str">
        <f t="shared" si="2"/>
        <v/>
      </c>
      <c r="CB31" s="545" t="str">
        <f t="shared" si="2"/>
        <v/>
      </c>
      <c r="CC31" s="545" t="str">
        <f t="shared" si="2"/>
        <v/>
      </c>
      <c r="CD31" s="545" t="str">
        <f t="shared" si="2"/>
        <v/>
      </c>
      <c r="CE31" s="545" t="str">
        <f t="shared" si="2"/>
        <v/>
      </c>
      <c r="CF31" s="545" t="str">
        <f t="shared" si="2"/>
        <v/>
      </c>
      <c r="CG31" s="545" t="str">
        <f t="shared" si="2"/>
        <v/>
      </c>
      <c r="CH31" s="545" t="str">
        <f t="shared" si="2"/>
        <v/>
      </c>
      <c r="CI31" s="545" t="str">
        <f t="shared" si="2"/>
        <v/>
      </c>
      <c r="CJ31" s="545" t="str">
        <f t="shared" si="2"/>
        <v/>
      </c>
      <c r="CK31" s="545" t="str">
        <f t="shared" si="2"/>
        <v/>
      </c>
      <c r="CL31" s="545" t="str">
        <f t="shared" si="2"/>
        <v/>
      </c>
      <c r="CM31" s="545" t="str">
        <f t="shared" si="2"/>
        <v/>
      </c>
      <c r="CN31" s="545" t="str">
        <f t="shared" si="2"/>
        <v/>
      </c>
      <c r="CO31" s="545" t="str">
        <f t="shared" si="2"/>
        <v/>
      </c>
      <c r="CP31" s="545" t="str">
        <f t="shared" si="2"/>
        <v/>
      </c>
      <c r="CQ31" s="545" t="str">
        <f t="shared" si="2"/>
        <v/>
      </c>
      <c r="CR31" s="545" t="str">
        <f t="shared" si="2"/>
        <v/>
      </c>
      <c r="CS31" s="545" t="str">
        <f t="shared" si="2"/>
        <v/>
      </c>
      <c r="CT31" s="545" t="str">
        <f t="shared" si="2"/>
        <v/>
      </c>
      <c r="CU31" s="545" t="str">
        <f t="shared" si="2"/>
        <v/>
      </c>
      <c r="CV31" s="545" t="str">
        <f t="shared" si="2"/>
        <v/>
      </c>
      <c r="CW31" s="545" t="str">
        <f t="shared" si="2"/>
        <v/>
      </c>
      <c r="CX31" s="545" t="str">
        <f t="shared" si="2"/>
        <v/>
      </c>
      <c r="CY31" s="545" t="str">
        <f t="shared" si="2"/>
        <v/>
      </c>
      <c r="CZ31" s="545" t="str">
        <f t="shared" si="2"/>
        <v/>
      </c>
      <c r="DA31" s="545" t="str">
        <f t="shared" si="2"/>
        <v/>
      </c>
      <c r="DB31" s="545" t="str">
        <f t="shared" si="2"/>
        <v/>
      </c>
      <c r="DC31" s="545" t="str">
        <f t="shared" si="2"/>
        <v/>
      </c>
      <c r="DD31" s="545" t="str">
        <f t="shared" si="2"/>
        <v/>
      </c>
      <c r="DE31" s="545" t="str">
        <f t="shared" si="2"/>
        <v/>
      </c>
      <c r="DF31" s="545" t="str">
        <f t="shared" si="2"/>
        <v/>
      </c>
      <c r="DG31" s="545" t="str">
        <f t="shared" si="2"/>
        <v/>
      </c>
      <c r="DH31" s="545" t="str">
        <f t="shared" si="2"/>
        <v/>
      </c>
      <c r="DI31" s="545" t="str">
        <f t="shared" si="2"/>
        <v/>
      </c>
      <c r="DJ31" s="545" t="str">
        <f t="shared" si="2"/>
        <v/>
      </c>
      <c r="DK31" s="545" t="str">
        <f t="shared" si="2"/>
        <v/>
      </c>
      <c r="DL31" s="545" t="str">
        <f t="shared" si="2"/>
        <v/>
      </c>
      <c r="DM31" s="545" t="str">
        <f t="shared" si="2"/>
        <v/>
      </c>
      <c r="DN31" s="545" t="str">
        <f t="shared" si="2"/>
        <v/>
      </c>
      <c r="DO31" s="545" t="str">
        <f t="shared" si="2"/>
        <v/>
      </c>
      <c r="DP31" s="545" t="str">
        <f t="shared" si="2"/>
        <v/>
      </c>
      <c r="DQ31" s="545" t="str">
        <f t="shared" si="2"/>
        <v/>
      </c>
      <c r="DR31" s="545" t="str">
        <f t="shared" si="2"/>
        <v/>
      </c>
      <c r="DS31" s="545" t="str">
        <f t="shared" si="2"/>
        <v/>
      </c>
      <c r="DT31" s="545" t="str">
        <f t="shared" si="2"/>
        <v/>
      </c>
      <c r="DU31" s="545" t="str">
        <f t="shared" si="2"/>
        <v/>
      </c>
      <c r="DV31" s="545" t="str">
        <f t="shared" si="2"/>
        <v/>
      </c>
      <c r="DW31" s="545" t="str">
        <f t="shared" si="2"/>
        <v/>
      </c>
      <c r="DX31" s="545" t="str">
        <f t="shared" si="2"/>
        <v/>
      </c>
      <c r="DY31" s="545" t="str">
        <f t="shared" si="2"/>
        <v/>
      </c>
      <c r="DZ31" s="545" t="str">
        <f t="shared" si="2"/>
        <v/>
      </c>
      <c r="EA31" s="545" t="str">
        <f t="shared" si="2"/>
        <v/>
      </c>
      <c r="EB31" s="545" t="str">
        <f t="shared" si="2"/>
        <v/>
      </c>
      <c r="EC31" s="545" t="str">
        <f t="shared" si="2"/>
        <v/>
      </c>
      <c r="ED31" s="545" t="str">
        <f t="shared" si="2"/>
        <v/>
      </c>
      <c r="EE31" s="545" t="str">
        <f t="shared" si="2"/>
        <v/>
      </c>
      <c r="EF31" s="545" t="str">
        <f t="shared" si="2"/>
        <v/>
      </c>
      <c r="EG31" s="545" t="str">
        <f t="shared" ref="EG31:GR31" si="3">IF(MAX(EG5:EG30)&gt;0,MAX(EG5:EG30),"")</f>
        <v/>
      </c>
      <c r="EH31" s="545" t="str">
        <f t="shared" si="3"/>
        <v/>
      </c>
      <c r="EI31" s="545" t="str">
        <f t="shared" si="3"/>
        <v/>
      </c>
      <c r="EJ31" s="545" t="str">
        <f t="shared" si="3"/>
        <v/>
      </c>
      <c r="EK31" s="545" t="str">
        <f t="shared" si="3"/>
        <v/>
      </c>
      <c r="EL31" s="545" t="str">
        <f t="shared" si="3"/>
        <v/>
      </c>
      <c r="EM31" s="545" t="str">
        <f t="shared" si="3"/>
        <v/>
      </c>
      <c r="EN31" s="545" t="str">
        <f t="shared" si="3"/>
        <v/>
      </c>
      <c r="EO31" s="545" t="str">
        <f t="shared" si="3"/>
        <v/>
      </c>
      <c r="EP31" s="545" t="str">
        <f t="shared" si="3"/>
        <v/>
      </c>
      <c r="EQ31" s="545" t="str">
        <f t="shared" si="3"/>
        <v/>
      </c>
      <c r="ER31" s="545" t="str">
        <f t="shared" si="3"/>
        <v/>
      </c>
      <c r="ES31" s="545" t="str">
        <f t="shared" si="3"/>
        <v/>
      </c>
      <c r="ET31" s="545" t="str">
        <f t="shared" si="3"/>
        <v/>
      </c>
      <c r="EU31" s="545" t="str">
        <f t="shared" si="3"/>
        <v/>
      </c>
      <c r="EV31" s="545" t="str">
        <f t="shared" si="3"/>
        <v/>
      </c>
      <c r="EW31" s="545" t="str">
        <f t="shared" si="3"/>
        <v/>
      </c>
      <c r="EX31" s="545" t="str">
        <f t="shared" si="3"/>
        <v/>
      </c>
      <c r="EY31" s="545" t="str">
        <f t="shared" si="3"/>
        <v/>
      </c>
      <c r="EZ31" s="545" t="str">
        <f t="shared" si="3"/>
        <v/>
      </c>
      <c r="FA31" s="545" t="str">
        <f t="shared" si="3"/>
        <v/>
      </c>
      <c r="FB31" s="545" t="str">
        <f t="shared" si="3"/>
        <v/>
      </c>
      <c r="FC31" s="545" t="str">
        <f t="shared" si="3"/>
        <v/>
      </c>
      <c r="FD31" s="545" t="str">
        <f t="shared" si="3"/>
        <v/>
      </c>
      <c r="FE31" s="545" t="str">
        <f t="shared" si="3"/>
        <v/>
      </c>
      <c r="FF31" s="545" t="str">
        <f t="shared" si="3"/>
        <v/>
      </c>
      <c r="FG31" s="545" t="str">
        <f t="shared" si="3"/>
        <v/>
      </c>
      <c r="FH31" s="545" t="str">
        <f t="shared" si="3"/>
        <v/>
      </c>
      <c r="FI31" s="545" t="str">
        <f t="shared" si="3"/>
        <v/>
      </c>
      <c r="FJ31" s="545" t="str">
        <f t="shared" si="3"/>
        <v/>
      </c>
      <c r="FK31" s="545" t="str">
        <f t="shared" si="3"/>
        <v/>
      </c>
      <c r="FL31" s="545" t="str">
        <f t="shared" si="3"/>
        <v/>
      </c>
      <c r="FM31" s="545" t="str">
        <f t="shared" si="3"/>
        <v/>
      </c>
      <c r="FN31" s="545" t="str">
        <f t="shared" si="3"/>
        <v/>
      </c>
      <c r="FO31" s="545" t="str">
        <f t="shared" si="3"/>
        <v/>
      </c>
      <c r="FP31" s="545" t="str">
        <f t="shared" si="3"/>
        <v/>
      </c>
      <c r="FQ31" s="545" t="str">
        <f t="shared" si="3"/>
        <v/>
      </c>
      <c r="FR31" s="545" t="str">
        <f t="shared" si="3"/>
        <v/>
      </c>
      <c r="FS31" s="545" t="str">
        <f t="shared" si="3"/>
        <v/>
      </c>
      <c r="FT31" s="545" t="str">
        <f t="shared" si="3"/>
        <v/>
      </c>
      <c r="FU31" s="545" t="str">
        <f t="shared" si="3"/>
        <v/>
      </c>
      <c r="FV31" s="545" t="str">
        <f t="shared" si="3"/>
        <v/>
      </c>
      <c r="FW31" s="545" t="str">
        <f t="shared" si="3"/>
        <v/>
      </c>
      <c r="FX31" s="545" t="str">
        <f t="shared" si="3"/>
        <v/>
      </c>
      <c r="FY31" s="545" t="str">
        <f t="shared" si="3"/>
        <v/>
      </c>
      <c r="FZ31" s="545" t="str">
        <f t="shared" si="3"/>
        <v/>
      </c>
      <c r="GA31" s="545" t="str">
        <f t="shared" si="3"/>
        <v/>
      </c>
      <c r="GB31" s="545" t="str">
        <f t="shared" si="3"/>
        <v/>
      </c>
      <c r="GC31" s="545" t="str">
        <f t="shared" si="3"/>
        <v/>
      </c>
      <c r="GD31" s="545" t="str">
        <f t="shared" si="3"/>
        <v/>
      </c>
      <c r="GE31" s="545" t="str">
        <f t="shared" si="3"/>
        <v/>
      </c>
      <c r="GF31" s="545" t="str">
        <f t="shared" si="3"/>
        <v/>
      </c>
      <c r="GG31" s="545" t="str">
        <f t="shared" si="3"/>
        <v/>
      </c>
      <c r="GH31" s="545" t="str">
        <f t="shared" si="3"/>
        <v/>
      </c>
      <c r="GI31" s="545" t="str">
        <f t="shared" si="3"/>
        <v/>
      </c>
      <c r="GJ31" s="545" t="str">
        <f t="shared" si="3"/>
        <v/>
      </c>
      <c r="GK31" s="545" t="str">
        <f t="shared" si="3"/>
        <v/>
      </c>
      <c r="GL31" s="545" t="str">
        <f t="shared" si="3"/>
        <v/>
      </c>
      <c r="GM31" s="545" t="str">
        <f t="shared" si="3"/>
        <v/>
      </c>
      <c r="GN31" s="545" t="str">
        <f t="shared" si="3"/>
        <v/>
      </c>
      <c r="GO31" s="545" t="str">
        <f t="shared" si="3"/>
        <v/>
      </c>
      <c r="GP31" s="545" t="str">
        <f t="shared" si="3"/>
        <v/>
      </c>
      <c r="GQ31" s="545" t="str">
        <f t="shared" si="3"/>
        <v/>
      </c>
      <c r="GR31" s="545" t="str">
        <f t="shared" si="3"/>
        <v/>
      </c>
      <c r="GS31" s="545" t="str">
        <f t="shared" ref="GS31:IR31" si="4">IF(MAX(GS5:GS30)&gt;0,MAX(GS5:GS30),"")</f>
        <v/>
      </c>
      <c r="GT31" s="545" t="str">
        <f t="shared" si="4"/>
        <v/>
      </c>
      <c r="GU31" s="545" t="str">
        <f t="shared" si="4"/>
        <v/>
      </c>
      <c r="GV31" s="545" t="str">
        <f t="shared" si="4"/>
        <v/>
      </c>
      <c r="GW31" s="545" t="str">
        <f t="shared" si="4"/>
        <v/>
      </c>
      <c r="GX31" s="545" t="str">
        <f t="shared" si="4"/>
        <v/>
      </c>
      <c r="GY31" s="545" t="str">
        <f t="shared" si="4"/>
        <v/>
      </c>
      <c r="GZ31" s="545" t="str">
        <f t="shared" si="4"/>
        <v/>
      </c>
      <c r="HA31" s="545" t="str">
        <f t="shared" si="4"/>
        <v/>
      </c>
      <c r="HB31" s="545" t="str">
        <f t="shared" si="4"/>
        <v/>
      </c>
      <c r="HC31" s="545" t="str">
        <f t="shared" si="4"/>
        <v/>
      </c>
      <c r="HD31" s="545" t="str">
        <f t="shared" si="4"/>
        <v/>
      </c>
      <c r="HE31" s="545" t="str">
        <f t="shared" si="4"/>
        <v/>
      </c>
      <c r="HF31" s="545" t="str">
        <f t="shared" si="4"/>
        <v/>
      </c>
      <c r="HG31" s="545" t="str">
        <f t="shared" si="4"/>
        <v/>
      </c>
      <c r="HH31" s="545" t="str">
        <f t="shared" si="4"/>
        <v/>
      </c>
      <c r="HI31" s="545" t="str">
        <f t="shared" si="4"/>
        <v/>
      </c>
      <c r="HJ31" s="545" t="str">
        <f t="shared" si="4"/>
        <v/>
      </c>
      <c r="HK31" s="545" t="str">
        <f t="shared" si="4"/>
        <v/>
      </c>
      <c r="HL31" s="545" t="str">
        <f t="shared" si="4"/>
        <v/>
      </c>
      <c r="HM31" s="545" t="str">
        <f t="shared" si="4"/>
        <v/>
      </c>
      <c r="HN31" s="545" t="str">
        <f t="shared" si="4"/>
        <v/>
      </c>
      <c r="HO31" s="545" t="str">
        <f t="shared" si="4"/>
        <v/>
      </c>
      <c r="HP31" s="545" t="str">
        <f t="shared" si="4"/>
        <v/>
      </c>
      <c r="HQ31" s="545" t="str">
        <f t="shared" si="4"/>
        <v/>
      </c>
      <c r="HR31" s="545" t="str">
        <f t="shared" si="4"/>
        <v/>
      </c>
      <c r="HS31" s="545" t="str">
        <f t="shared" si="4"/>
        <v/>
      </c>
      <c r="HT31" s="545" t="str">
        <f t="shared" si="4"/>
        <v/>
      </c>
      <c r="HU31" s="545" t="str">
        <f t="shared" si="4"/>
        <v/>
      </c>
      <c r="HV31" s="545" t="str">
        <f t="shared" si="4"/>
        <v/>
      </c>
      <c r="HW31" s="545" t="str">
        <f t="shared" si="4"/>
        <v/>
      </c>
      <c r="HX31" s="545" t="str">
        <f t="shared" si="4"/>
        <v/>
      </c>
      <c r="HY31" s="545" t="str">
        <f t="shared" si="4"/>
        <v/>
      </c>
      <c r="HZ31" s="545" t="str">
        <f t="shared" si="4"/>
        <v/>
      </c>
      <c r="IA31" s="545" t="str">
        <f t="shared" si="4"/>
        <v/>
      </c>
      <c r="IB31" s="545" t="str">
        <f t="shared" si="4"/>
        <v/>
      </c>
      <c r="IC31" s="545" t="str">
        <f t="shared" si="4"/>
        <v/>
      </c>
      <c r="ID31" s="545" t="str">
        <f t="shared" si="4"/>
        <v/>
      </c>
      <c r="IE31" s="545" t="str">
        <f t="shared" si="4"/>
        <v/>
      </c>
      <c r="IF31" s="545" t="str">
        <f t="shared" si="4"/>
        <v/>
      </c>
      <c r="IG31" s="545" t="str">
        <f t="shared" si="4"/>
        <v/>
      </c>
      <c r="IH31" s="545" t="str">
        <f t="shared" si="4"/>
        <v/>
      </c>
      <c r="II31" s="545" t="str">
        <f t="shared" si="4"/>
        <v/>
      </c>
      <c r="IJ31" s="545" t="str">
        <f t="shared" si="4"/>
        <v/>
      </c>
      <c r="IK31" s="545" t="str">
        <f t="shared" si="4"/>
        <v/>
      </c>
      <c r="IL31" s="545" t="str">
        <f t="shared" si="4"/>
        <v/>
      </c>
      <c r="IM31" s="545" t="str">
        <f t="shared" si="4"/>
        <v/>
      </c>
      <c r="IN31" s="545" t="str">
        <f t="shared" si="4"/>
        <v/>
      </c>
      <c r="IO31" s="545" t="str">
        <f t="shared" si="4"/>
        <v/>
      </c>
      <c r="IP31" s="545" t="str">
        <f t="shared" si="4"/>
        <v/>
      </c>
      <c r="IQ31" s="545" t="str">
        <f t="shared" si="4"/>
        <v/>
      </c>
      <c r="IR31" s="546" t="str">
        <f t="shared" si="4"/>
        <v/>
      </c>
    </row>
    <row r="32" spans="1:252" ht="12.75" customHeight="1" x14ac:dyDescent="0.2">
      <c r="A32" s="542"/>
      <c r="B32" s="542"/>
      <c r="C32" s="542"/>
      <c r="D32" s="542"/>
      <c r="E32" s="543"/>
      <c r="F32" s="542"/>
      <c r="G32" s="542"/>
      <c r="H32" s="542"/>
      <c r="I32" s="542"/>
      <c r="J32" s="542"/>
      <c r="K32" s="542"/>
      <c r="L32" s="542"/>
      <c r="M32" s="542"/>
      <c r="N32" s="542"/>
      <c r="O32" s="542"/>
      <c r="P32" s="542"/>
      <c r="Q32" s="542"/>
      <c r="R32" s="542"/>
      <c r="S32" s="542"/>
      <c r="T32" s="542"/>
      <c r="U32" s="542"/>
      <c r="V32" s="542"/>
      <c r="W32" s="542"/>
      <c r="X32" s="542"/>
      <c r="Y32" s="542"/>
      <c r="Z32" s="542"/>
      <c r="AA32" s="542"/>
      <c r="AB32" s="542"/>
      <c r="AC32" s="542"/>
      <c r="AD32" s="542"/>
      <c r="AE32" s="542"/>
      <c r="AF32" s="542"/>
      <c r="AG32" s="542"/>
      <c r="AH32" s="542"/>
      <c r="AI32" s="542"/>
      <c r="AJ32" s="542"/>
      <c r="AK32" s="542"/>
      <c r="AL32" s="542"/>
      <c r="AM32" s="542"/>
      <c r="AN32" s="542"/>
      <c r="AO32" s="542"/>
      <c r="AP32" s="542"/>
      <c r="AQ32" s="542"/>
      <c r="AR32" s="542"/>
      <c r="AS32" s="542"/>
      <c r="AT32" s="542"/>
      <c r="AU32" s="542"/>
      <c r="AV32" s="542"/>
      <c r="AW32" s="542"/>
      <c r="AX32" s="542"/>
      <c r="AY32" s="542"/>
      <c r="AZ32" s="542"/>
      <c r="BA32" s="542"/>
      <c r="BB32" s="542"/>
      <c r="BC32" s="542"/>
      <c r="BD32" s="542"/>
      <c r="BE32" s="542"/>
      <c r="BF32" s="542"/>
      <c r="BG32" s="542"/>
      <c r="BH32" s="542"/>
      <c r="BI32" s="542"/>
      <c r="BJ32" s="542"/>
      <c r="BK32" s="542"/>
      <c r="BL32" s="542"/>
      <c r="BM32" s="542"/>
      <c r="BN32" s="542"/>
      <c r="BO32" s="542"/>
      <c r="BP32" s="542"/>
      <c r="BQ32" s="542"/>
      <c r="BR32" s="542"/>
      <c r="BS32" s="542"/>
      <c r="BT32" s="542"/>
      <c r="BU32" s="542"/>
      <c r="BV32" s="542"/>
      <c r="BW32" s="542"/>
      <c r="BX32" s="542"/>
      <c r="BY32" s="542"/>
      <c r="BZ32" s="542"/>
      <c r="CA32" s="542"/>
      <c r="CB32" s="542"/>
      <c r="CC32" s="542"/>
      <c r="CD32" s="542"/>
      <c r="CE32" s="542"/>
      <c r="CF32" s="542"/>
      <c r="CG32" s="542"/>
      <c r="CH32" s="542"/>
      <c r="CI32" s="542"/>
      <c r="CJ32" s="542"/>
      <c r="CK32" s="542"/>
      <c r="CL32" s="542"/>
      <c r="CM32" s="542"/>
      <c r="CN32" s="542"/>
      <c r="CO32" s="542"/>
      <c r="CP32" s="542"/>
      <c r="CQ32" s="542"/>
      <c r="CR32" s="542"/>
      <c r="CS32" s="542"/>
      <c r="CT32" s="542"/>
      <c r="CU32" s="542"/>
      <c r="CV32" s="542"/>
      <c r="CW32" s="542"/>
      <c r="CX32" s="542"/>
      <c r="CY32" s="542"/>
      <c r="CZ32" s="542"/>
      <c r="DA32" s="542"/>
      <c r="DB32" s="542"/>
      <c r="DC32" s="542"/>
      <c r="DD32" s="542"/>
      <c r="DE32" s="542"/>
      <c r="DF32" s="542"/>
      <c r="DG32" s="542"/>
      <c r="DH32" s="542"/>
      <c r="DI32" s="542"/>
      <c r="DJ32" s="542"/>
      <c r="DK32" s="542"/>
      <c r="DL32" s="542"/>
      <c r="DM32" s="542"/>
      <c r="DN32" s="542"/>
      <c r="DO32" s="542"/>
      <c r="DP32" s="542"/>
      <c r="DQ32" s="542"/>
      <c r="DR32" s="542"/>
      <c r="DS32" s="542"/>
      <c r="DT32" s="542"/>
      <c r="DU32" s="542"/>
      <c r="DV32" s="542"/>
      <c r="DW32" s="542"/>
      <c r="DX32" s="542"/>
      <c r="DY32" s="542"/>
      <c r="DZ32" s="542"/>
      <c r="EA32" s="542"/>
      <c r="EB32" s="542"/>
      <c r="EC32" s="542"/>
      <c r="ED32" s="542"/>
      <c r="EE32" s="542"/>
      <c r="EF32" s="542"/>
      <c r="EG32" s="542"/>
      <c r="EH32" s="542"/>
      <c r="EI32" s="542"/>
      <c r="EJ32" s="542"/>
      <c r="EK32" s="542"/>
      <c r="EL32" s="542"/>
      <c r="EM32" s="542"/>
      <c r="EN32" s="542"/>
      <c r="EO32" s="542"/>
      <c r="EP32" s="542"/>
      <c r="EQ32" s="542"/>
      <c r="ER32" s="542"/>
      <c r="ES32" s="542"/>
      <c r="ET32" s="542"/>
      <c r="EU32" s="542"/>
      <c r="EV32" s="542"/>
      <c r="EW32" s="542"/>
      <c r="EX32" s="542"/>
      <c r="EY32" s="542"/>
      <c r="EZ32" s="542"/>
      <c r="FA32" s="542"/>
      <c r="FB32" s="542"/>
      <c r="FC32" s="542"/>
      <c r="FD32" s="542"/>
      <c r="FE32" s="542"/>
      <c r="FF32" s="542"/>
      <c r="FG32" s="542"/>
      <c r="FH32" s="542"/>
      <c r="FI32" s="542"/>
      <c r="FJ32" s="542"/>
      <c r="FK32" s="542"/>
      <c r="FL32" s="542"/>
      <c r="FM32" s="542"/>
      <c r="FN32" s="542"/>
      <c r="FO32" s="542"/>
      <c r="FP32" s="542"/>
      <c r="FQ32" s="542"/>
      <c r="FR32" s="542"/>
      <c r="FS32" s="542"/>
      <c r="FT32" s="542"/>
      <c r="FU32" s="542"/>
      <c r="FV32" s="542"/>
      <c r="FW32" s="542"/>
      <c r="FX32" s="542"/>
      <c r="FY32" s="542"/>
      <c r="FZ32" s="542"/>
      <c r="GA32" s="542"/>
      <c r="GB32" s="542"/>
      <c r="GC32" s="542"/>
      <c r="GD32" s="542"/>
      <c r="GE32" s="542"/>
      <c r="GF32" s="542"/>
      <c r="GG32" s="542"/>
      <c r="GH32" s="542"/>
      <c r="GI32" s="542"/>
      <c r="GJ32" s="542"/>
      <c r="GK32" s="542"/>
      <c r="GL32" s="542"/>
      <c r="GM32" s="542"/>
      <c r="GN32" s="542"/>
      <c r="GO32" s="542"/>
      <c r="GP32" s="542"/>
      <c r="GQ32" s="542"/>
      <c r="GR32" s="542"/>
      <c r="GS32" s="542"/>
      <c r="GT32" s="542"/>
      <c r="GU32" s="542"/>
      <c r="GV32" s="542"/>
      <c r="GW32" s="542"/>
      <c r="GX32" s="542"/>
      <c r="GY32" s="542"/>
      <c r="GZ32" s="542"/>
      <c r="HA32" s="542"/>
      <c r="HB32" s="542"/>
      <c r="HC32" s="542"/>
      <c r="HD32" s="542"/>
      <c r="HE32" s="542"/>
      <c r="HF32" s="542"/>
      <c r="HG32" s="542"/>
      <c r="HH32" s="542"/>
      <c r="HI32" s="542"/>
      <c r="HJ32" s="542"/>
      <c r="HK32" s="542"/>
      <c r="HL32" s="542"/>
      <c r="HM32" s="542"/>
      <c r="HN32" s="542"/>
      <c r="HO32" s="542"/>
      <c r="HP32" s="542"/>
      <c r="HQ32" s="542"/>
      <c r="HR32" s="542"/>
      <c r="HS32" s="542"/>
      <c r="HT32" s="542"/>
      <c r="HU32" s="542"/>
      <c r="HV32" s="542"/>
      <c r="HW32" s="542"/>
      <c r="HX32" s="542"/>
      <c r="HY32" s="542"/>
      <c r="HZ32" s="542"/>
      <c r="IA32" s="542"/>
      <c r="IB32" s="542"/>
      <c r="IC32" s="542"/>
      <c r="ID32" s="542"/>
      <c r="IE32" s="542"/>
      <c r="IF32" s="542"/>
      <c r="IG32" s="542"/>
      <c r="IH32" s="542"/>
      <c r="II32" s="542"/>
      <c r="IJ32" s="542"/>
      <c r="IK32" s="542"/>
      <c r="IL32" s="542"/>
      <c r="IM32" s="542"/>
      <c r="IN32" s="542"/>
      <c r="IO32" s="542"/>
      <c r="IP32" s="542"/>
      <c r="IQ32" s="542"/>
      <c r="IR32" s="542"/>
    </row>
    <row r="33" spans="1:252" ht="12.75" customHeight="1" x14ac:dyDescent="0.2">
      <c r="A33" s="548"/>
      <c r="B33" s="542"/>
      <c r="C33" s="542"/>
      <c r="D33" s="542"/>
      <c r="E33" s="543"/>
      <c r="F33" s="542"/>
      <c r="G33" s="542"/>
      <c r="H33" s="542"/>
      <c r="I33" s="542"/>
      <c r="J33" s="542"/>
      <c r="K33" s="542"/>
      <c r="L33" s="542"/>
      <c r="M33" s="542"/>
      <c r="N33" s="542"/>
      <c r="O33" s="542"/>
      <c r="P33" s="542"/>
      <c r="Q33" s="542"/>
      <c r="R33" s="542"/>
      <c r="S33" s="542"/>
      <c r="T33" s="542"/>
      <c r="U33" s="542"/>
      <c r="V33" s="542"/>
      <c r="W33" s="542"/>
      <c r="X33" s="542"/>
      <c r="Y33" s="542"/>
      <c r="Z33" s="542"/>
      <c r="AA33" s="542"/>
      <c r="AB33" s="542"/>
      <c r="AC33" s="542"/>
      <c r="AD33" s="542"/>
      <c r="AE33" s="542"/>
      <c r="AF33" s="542"/>
      <c r="AG33" s="542"/>
      <c r="AH33" s="542"/>
      <c r="AI33" s="542"/>
      <c r="AJ33" s="542"/>
      <c r="AK33" s="542"/>
      <c r="AL33" s="542"/>
      <c r="AM33" s="542"/>
      <c r="AN33" s="542"/>
      <c r="AO33" s="542"/>
      <c r="AP33" s="542"/>
      <c r="AQ33" s="542"/>
      <c r="AR33" s="542"/>
      <c r="AS33" s="542"/>
      <c r="AT33" s="542"/>
      <c r="AU33" s="542"/>
      <c r="AV33" s="542"/>
      <c r="AW33" s="542"/>
      <c r="AX33" s="542"/>
      <c r="AY33" s="542"/>
      <c r="AZ33" s="542"/>
      <c r="BA33" s="542"/>
      <c r="BB33" s="542"/>
      <c r="BC33" s="542"/>
      <c r="BD33" s="542"/>
      <c r="BE33" s="542"/>
      <c r="BF33" s="542"/>
      <c r="BG33" s="542"/>
      <c r="BH33" s="542"/>
      <c r="BI33" s="542"/>
      <c r="BJ33" s="542"/>
      <c r="BK33" s="542"/>
      <c r="BL33" s="542"/>
      <c r="BM33" s="542"/>
      <c r="BN33" s="542"/>
      <c r="BO33" s="542"/>
      <c r="BP33" s="542"/>
      <c r="BQ33" s="542"/>
      <c r="BR33" s="542"/>
      <c r="BS33" s="542"/>
      <c r="BT33" s="542"/>
      <c r="BU33" s="542"/>
      <c r="BV33" s="542"/>
      <c r="BW33" s="542"/>
      <c r="BX33" s="542"/>
      <c r="BY33" s="542"/>
      <c r="BZ33" s="542"/>
      <c r="CA33" s="542"/>
      <c r="CB33" s="542"/>
      <c r="CC33" s="542"/>
      <c r="CD33" s="542"/>
      <c r="CE33" s="542"/>
      <c r="CF33" s="542"/>
      <c r="CG33" s="542"/>
      <c r="CH33" s="542"/>
      <c r="CI33" s="542"/>
      <c r="CJ33" s="542"/>
      <c r="CK33" s="542"/>
      <c r="CL33" s="542"/>
      <c r="CM33" s="542"/>
      <c r="CN33" s="542"/>
      <c r="CO33" s="542"/>
      <c r="CP33" s="542"/>
      <c r="CQ33" s="542"/>
      <c r="CR33" s="542"/>
      <c r="CS33" s="542"/>
      <c r="CT33" s="542"/>
      <c r="CU33" s="542"/>
      <c r="CV33" s="542"/>
      <c r="CW33" s="542"/>
      <c r="CX33" s="542"/>
      <c r="CY33" s="542"/>
      <c r="CZ33" s="542"/>
      <c r="DA33" s="542"/>
      <c r="DB33" s="542"/>
      <c r="DC33" s="542"/>
      <c r="DD33" s="542"/>
      <c r="DE33" s="542"/>
      <c r="DF33" s="542"/>
      <c r="DG33" s="542"/>
      <c r="DH33" s="542"/>
      <c r="DI33" s="542"/>
      <c r="DJ33" s="542"/>
      <c r="DK33" s="542"/>
      <c r="DL33" s="542"/>
      <c r="DM33" s="542"/>
      <c r="DN33" s="542"/>
      <c r="DO33" s="542"/>
      <c r="DP33" s="542"/>
      <c r="DQ33" s="542"/>
      <c r="DR33" s="542"/>
      <c r="DS33" s="542"/>
      <c r="DT33" s="542"/>
      <c r="DU33" s="542"/>
      <c r="DV33" s="542"/>
      <c r="DW33" s="542"/>
      <c r="DX33" s="542"/>
      <c r="DY33" s="542"/>
      <c r="DZ33" s="542"/>
      <c r="EA33" s="542"/>
      <c r="EB33" s="542"/>
      <c r="EC33" s="542"/>
      <c r="ED33" s="542"/>
      <c r="EE33" s="542"/>
      <c r="EF33" s="542"/>
      <c r="EG33" s="542"/>
      <c r="EH33" s="542"/>
      <c r="EI33" s="542"/>
      <c r="EJ33" s="542"/>
      <c r="EK33" s="542"/>
      <c r="EL33" s="542"/>
      <c r="EM33" s="542"/>
      <c r="EN33" s="542"/>
      <c r="EO33" s="542"/>
      <c r="EP33" s="542"/>
      <c r="EQ33" s="542"/>
      <c r="ER33" s="542"/>
      <c r="ES33" s="542"/>
      <c r="ET33" s="542"/>
      <c r="EU33" s="542"/>
      <c r="EV33" s="542"/>
      <c r="EW33" s="542"/>
      <c r="EX33" s="542"/>
      <c r="EY33" s="542"/>
      <c r="EZ33" s="542"/>
      <c r="FA33" s="542"/>
      <c r="FB33" s="542"/>
      <c r="FC33" s="542"/>
      <c r="FD33" s="542"/>
      <c r="FE33" s="542"/>
      <c r="FF33" s="542"/>
      <c r="FG33" s="542"/>
      <c r="FH33" s="542"/>
      <c r="FI33" s="542"/>
      <c r="FJ33" s="542"/>
      <c r="FK33" s="542"/>
      <c r="FL33" s="542"/>
      <c r="FM33" s="542"/>
      <c r="FN33" s="542"/>
      <c r="FO33" s="542"/>
      <c r="FP33" s="542"/>
      <c r="FQ33" s="542"/>
      <c r="FR33" s="542"/>
      <c r="FS33" s="542"/>
      <c r="FT33" s="542"/>
      <c r="FU33" s="542"/>
      <c r="FV33" s="542"/>
      <c r="FW33" s="542"/>
      <c r="FX33" s="542"/>
      <c r="FY33" s="542"/>
      <c r="FZ33" s="542"/>
      <c r="GA33" s="542"/>
      <c r="GB33" s="542"/>
      <c r="GC33" s="542"/>
      <c r="GD33" s="542"/>
      <c r="GE33" s="542"/>
      <c r="GF33" s="542"/>
      <c r="GG33" s="542"/>
      <c r="GH33" s="542"/>
      <c r="GI33" s="542"/>
      <c r="GJ33" s="542"/>
      <c r="GK33" s="542"/>
      <c r="GL33" s="542"/>
      <c r="GM33" s="542"/>
      <c r="GN33" s="542"/>
      <c r="GO33" s="542"/>
      <c r="GP33" s="542"/>
      <c r="GQ33" s="542"/>
      <c r="GR33" s="542"/>
      <c r="GS33" s="542"/>
      <c r="GT33" s="542"/>
      <c r="GU33" s="542"/>
      <c r="GV33" s="542"/>
      <c r="GW33" s="542"/>
      <c r="GX33" s="542"/>
      <c r="GY33" s="542"/>
      <c r="GZ33" s="542"/>
      <c r="HA33" s="542"/>
      <c r="HB33" s="542"/>
      <c r="HC33" s="542"/>
      <c r="HD33" s="542"/>
      <c r="HE33" s="542"/>
      <c r="HF33" s="542"/>
      <c r="HG33" s="542"/>
      <c r="HH33" s="542"/>
      <c r="HI33" s="542"/>
      <c r="HJ33" s="542"/>
      <c r="HK33" s="542"/>
      <c r="HL33" s="542"/>
      <c r="HM33" s="542"/>
      <c r="HN33" s="542"/>
      <c r="HO33" s="542"/>
      <c r="HP33" s="542"/>
      <c r="HQ33" s="542"/>
      <c r="HR33" s="542"/>
      <c r="HS33" s="542"/>
      <c r="HT33" s="542"/>
      <c r="HU33" s="542"/>
      <c r="HV33" s="542"/>
      <c r="HW33" s="542"/>
      <c r="HX33" s="542"/>
      <c r="HY33" s="542"/>
      <c r="HZ33" s="542"/>
      <c r="IA33" s="542"/>
      <c r="IB33" s="542"/>
      <c r="IC33" s="542"/>
      <c r="ID33" s="542"/>
      <c r="IE33" s="542"/>
      <c r="IF33" s="542"/>
      <c r="IG33" s="542"/>
      <c r="IH33" s="542"/>
      <c r="II33" s="542"/>
      <c r="IJ33" s="542"/>
      <c r="IK33" s="542"/>
      <c r="IL33" s="542"/>
      <c r="IM33" s="542"/>
      <c r="IN33" s="542"/>
      <c r="IO33" s="542"/>
      <c r="IP33" s="542"/>
      <c r="IQ33" s="542"/>
      <c r="IR33" s="542"/>
    </row>
    <row r="34" spans="1:252" ht="12.75" customHeight="1" x14ac:dyDescent="0.2">
      <c r="A34" s="548"/>
      <c r="B34" s="549" t="s">
        <v>52</v>
      </c>
      <c r="C34" s="542"/>
      <c r="D34" s="542"/>
      <c r="E34" s="543"/>
      <c r="F34" s="547" t="s">
        <v>11</v>
      </c>
      <c r="G34" s="542"/>
      <c r="H34" s="550" t="str">
        <f>SUBSTITUTE(ADDRESS(1,COLUMN(),4),"1","")</f>
        <v>H</v>
      </c>
      <c r="I34" s="551" t="str">
        <f t="shared" ref="I34:BT34" si="5">SUBSTITUTE(ADDRESS(1,COLUMN(),4),"1","")</f>
        <v>I</v>
      </c>
      <c r="J34" s="551" t="str">
        <f t="shared" si="5"/>
        <v>J</v>
      </c>
      <c r="K34" s="551" t="str">
        <f t="shared" si="5"/>
        <v>K</v>
      </c>
      <c r="L34" s="551" t="str">
        <f t="shared" si="5"/>
        <v>L</v>
      </c>
      <c r="M34" s="551" t="str">
        <f t="shared" si="5"/>
        <v>M</v>
      </c>
      <c r="N34" s="551" t="str">
        <f t="shared" si="5"/>
        <v>N</v>
      </c>
      <c r="O34" s="551" t="str">
        <f t="shared" si="5"/>
        <v>O</v>
      </c>
      <c r="P34" s="551" t="str">
        <f t="shared" si="5"/>
        <v>P</v>
      </c>
      <c r="Q34" s="551" t="str">
        <f t="shared" si="5"/>
        <v>Q</v>
      </c>
      <c r="R34" s="551" t="str">
        <f t="shared" si="5"/>
        <v>R</v>
      </c>
      <c r="S34" s="551" t="str">
        <f t="shared" si="5"/>
        <v>S</v>
      </c>
      <c r="T34" s="551" t="str">
        <f t="shared" si="5"/>
        <v>T</v>
      </c>
      <c r="U34" s="551" t="str">
        <f t="shared" si="5"/>
        <v>U</v>
      </c>
      <c r="V34" s="551" t="str">
        <f t="shared" si="5"/>
        <v>V</v>
      </c>
      <c r="W34" s="551" t="str">
        <f t="shared" si="5"/>
        <v>W</v>
      </c>
      <c r="X34" s="551" t="str">
        <f t="shared" si="5"/>
        <v>X</v>
      </c>
      <c r="Y34" s="551" t="str">
        <f t="shared" si="5"/>
        <v>Y</v>
      </c>
      <c r="Z34" s="551" t="str">
        <f t="shared" si="5"/>
        <v>Z</v>
      </c>
      <c r="AA34" s="551" t="str">
        <f t="shared" si="5"/>
        <v>AA</v>
      </c>
      <c r="AB34" s="551" t="str">
        <f t="shared" si="5"/>
        <v>AB</v>
      </c>
      <c r="AC34" s="551" t="str">
        <f t="shared" si="5"/>
        <v>AC</v>
      </c>
      <c r="AD34" s="551" t="str">
        <f t="shared" si="5"/>
        <v>AD</v>
      </c>
      <c r="AE34" s="551" t="str">
        <f t="shared" si="5"/>
        <v>AE</v>
      </c>
      <c r="AF34" s="551" t="str">
        <f t="shared" si="5"/>
        <v>AF</v>
      </c>
      <c r="AG34" s="551" t="str">
        <f t="shared" si="5"/>
        <v>AG</v>
      </c>
      <c r="AH34" s="551" t="str">
        <f t="shared" si="5"/>
        <v>AH</v>
      </c>
      <c r="AI34" s="551" t="str">
        <f t="shared" si="5"/>
        <v>AI</v>
      </c>
      <c r="AJ34" s="551" t="str">
        <f t="shared" si="5"/>
        <v>AJ</v>
      </c>
      <c r="AK34" s="551" t="str">
        <f t="shared" si="5"/>
        <v>AK</v>
      </c>
      <c r="AL34" s="551" t="str">
        <f t="shared" si="5"/>
        <v>AL</v>
      </c>
      <c r="AM34" s="551" t="str">
        <f t="shared" si="5"/>
        <v>AM</v>
      </c>
      <c r="AN34" s="551" t="str">
        <f t="shared" si="5"/>
        <v>AN</v>
      </c>
      <c r="AO34" s="551" t="str">
        <f t="shared" si="5"/>
        <v>AO</v>
      </c>
      <c r="AP34" s="551" t="str">
        <f t="shared" si="5"/>
        <v>AP</v>
      </c>
      <c r="AQ34" s="551" t="str">
        <f t="shared" si="5"/>
        <v>AQ</v>
      </c>
      <c r="AR34" s="551" t="str">
        <f t="shared" si="5"/>
        <v>AR</v>
      </c>
      <c r="AS34" s="551" t="str">
        <f t="shared" si="5"/>
        <v>AS</v>
      </c>
      <c r="AT34" s="551" t="str">
        <f t="shared" si="5"/>
        <v>AT</v>
      </c>
      <c r="AU34" s="551" t="str">
        <f t="shared" si="5"/>
        <v>AU</v>
      </c>
      <c r="AV34" s="551" t="str">
        <f t="shared" si="5"/>
        <v>AV</v>
      </c>
      <c r="AW34" s="551" t="str">
        <f t="shared" si="5"/>
        <v>AW</v>
      </c>
      <c r="AX34" s="551" t="str">
        <f t="shared" si="5"/>
        <v>AX</v>
      </c>
      <c r="AY34" s="551" t="str">
        <f t="shared" si="5"/>
        <v>AY</v>
      </c>
      <c r="AZ34" s="551" t="str">
        <f t="shared" si="5"/>
        <v>AZ</v>
      </c>
      <c r="BA34" s="551" t="str">
        <f t="shared" si="5"/>
        <v>BA</v>
      </c>
      <c r="BB34" s="551" t="str">
        <f t="shared" si="5"/>
        <v>BB</v>
      </c>
      <c r="BC34" s="551" t="str">
        <f t="shared" si="5"/>
        <v>BC</v>
      </c>
      <c r="BD34" s="551" t="str">
        <f t="shared" si="5"/>
        <v>BD</v>
      </c>
      <c r="BE34" s="551" t="str">
        <f t="shared" si="5"/>
        <v>BE</v>
      </c>
      <c r="BF34" s="551" t="str">
        <f t="shared" si="5"/>
        <v>BF</v>
      </c>
      <c r="BG34" s="551" t="str">
        <f t="shared" si="5"/>
        <v>BG</v>
      </c>
      <c r="BH34" s="551" t="str">
        <f t="shared" si="5"/>
        <v>BH</v>
      </c>
      <c r="BI34" s="551" t="str">
        <f t="shared" si="5"/>
        <v>BI</v>
      </c>
      <c r="BJ34" s="551" t="str">
        <f t="shared" si="5"/>
        <v>BJ</v>
      </c>
      <c r="BK34" s="551" t="str">
        <f t="shared" si="5"/>
        <v>BK</v>
      </c>
      <c r="BL34" s="551" t="str">
        <f t="shared" si="5"/>
        <v>BL</v>
      </c>
      <c r="BM34" s="551" t="str">
        <f t="shared" si="5"/>
        <v>BM</v>
      </c>
      <c r="BN34" s="551" t="str">
        <f t="shared" si="5"/>
        <v>BN</v>
      </c>
      <c r="BO34" s="551" t="str">
        <f t="shared" si="5"/>
        <v>BO</v>
      </c>
      <c r="BP34" s="551" t="str">
        <f t="shared" si="5"/>
        <v>BP</v>
      </c>
      <c r="BQ34" s="551" t="str">
        <f t="shared" si="5"/>
        <v>BQ</v>
      </c>
      <c r="BR34" s="551" t="str">
        <f t="shared" si="5"/>
        <v>BR</v>
      </c>
      <c r="BS34" s="551" t="str">
        <f t="shared" si="5"/>
        <v>BS</v>
      </c>
      <c r="BT34" s="551" t="str">
        <f t="shared" si="5"/>
        <v>BT</v>
      </c>
      <c r="BU34" s="551" t="str">
        <f t="shared" ref="BU34:EF34" si="6">SUBSTITUTE(ADDRESS(1,COLUMN(),4),"1","")</f>
        <v>BU</v>
      </c>
      <c r="BV34" s="551" t="str">
        <f t="shared" si="6"/>
        <v>BV</v>
      </c>
      <c r="BW34" s="551" t="str">
        <f t="shared" si="6"/>
        <v>BW</v>
      </c>
      <c r="BX34" s="551" t="str">
        <f t="shared" si="6"/>
        <v>BX</v>
      </c>
      <c r="BY34" s="551" t="str">
        <f t="shared" si="6"/>
        <v>BY</v>
      </c>
      <c r="BZ34" s="551" t="str">
        <f t="shared" si="6"/>
        <v>BZ</v>
      </c>
      <c r="CA34" s="551" t="str">
        <f t="shared" si="6"/>
        <v>CA</v>
      </c>
      <c r="CB34" s="551" t="str">
        <f t="shared" si="6"/>
        <v>CB</v>
      </c>
      <c r="CC34" s="551" t="str">
        <f t="shared" si="6"/>
        <v>CC</v>
      </c>
      <c r="CD34" s="551" t="str">
        <f t="shared" si="6"/>
        <v>CD</v>
      </c>
      <c r="CE34" s="551" t="str">
        <f t="shared" si="6"/>
        <v>CE</v>
      </c>
      <c r="CF34" s="551" t="str">
        <f t="shared" si="6"/>
        <v>CF</v>
      </c>
      <c r="CG34" s="551" t="str">
        <f t="shared" si="6"/>
        <v>CG</v>
      </c>
      <c r="CH34" s="551" t="str">
        <f t="shared" si="6"/>
        <v>CH</v>
      </c>
      <c r="CI34" s="551" t="str">
        <f t="shared" si="6"/>
        <v>CI</v>
      </c>
      <c r="CJ34" s="551" t="str">
        <f t="shared" si="6"/>
        <v>CJ</v>
      </c>
      <c r="CK34" s="551" t="str">
        <f t="shared" si="6"/>
        <v>CK</v>
      </c>
      <c r="CL34" s="551" t="str">
        <f t="shared" si="6"/>
        <v>CL</v>
      </c>
      <c r="CM34" s="551" t="str">
        <f t="shared" si="6"/>
        <v>CM</v>
      </c>
      <c r="CN34" s="551" t="str">
        <f t="shared" si="6"/>
        <v>CN</v>
      </c>
      <c r="CO34" s="551" t="str">
        <f t="shared" si="6"/>
        <v>CO</v>
      </c>
      <c r="CP34" s="551" t="str">
        <f t="shared" si="6"/>
        <v>CP</v>
      </c>
      <c r="CQ34" s="551" t="str">
        <f t="shared" si="6"/>
        <v>CQ</v>
      </c>
      <c r="CR34" s="551" t="str">
        <f t="shared" si="6"/>
        <v>CR</v>
      </c>
      <c r="CS34" s="551" t="str">
        <f t="shared" si="6"/>
        <v>CS</v>
      </c>
      <c r="CT34" s="551" t="str">
        <f t="shared" si="6"/>
        <v>CT</v>
      </c>
      <c r="CU34" s="551" t="str">
        <f t="shared" si="6"/>
        <v>CU</v>
      </c>
      <c r="CV34" s="551" t="str">
        <f t="shared" si="6"/>
        <v>CV</v>
      </c>
      <c r="CW34" s="551" t="str">
        <f t="shared" si="6"/>
        <v>CW</v>
      </c>
      <c r="CX34" s="551" t="str">
        <f t="shared" si="6"/>
        <v>CX</v>
      </c>
      <c r="CY34" s="551" t="str">
        <f t="shared" si="6"/>
        <v>CY</v>
      </c>
      <c r="CZ34" s="551" t="str">
        <f t="shared" si="6"/>
        <v>CZ</v>
      </c>
      <c r="DA34" s="551" t="str">
        <f t="shared" si="6"/>
        <v>DA</v>
      </c>
      <c r="DB34" s="551" t="str">
        <f t="shared" si="6"/>
        <v>DB</v>
      </c>
      <c r="DC34" s="551" t="str">
        <f t="shared" si="6"/>
        <v>DC</v>
      </c>
      <c r="DD34" s="551" t="str">
        <f t="shared" si="6"/>
        <v>DD</v>
      </c>
      <c r="DE34" s="551" t="str">
        <f t="shared" si="6"/>
        <v>DE</v>
      </c>
      <c r="DF34" s="551" t="str">
        <f t="shared" si="6"/>
        <v>DF</v>
      </c>
      <c r="DG34" s="551" t="str">
        <f t="shared" si="6"/>
        <v>DG</v>
      </c>
      <c r="DH34" s="551" t="str">
        <f t="shared" si="6"/>
        <v>DH</v>
      </c>
      <c r="DI34" s="551" t="str">
        <f t="shared" si="6"/>
        <v>DI</v>
      </c>
      <c r="DJ34" s="551" t="str">
        <f t="shared" si="6"/>
        <v>DJ</v>
      </c>
      <c r="DK34" s="551" t="str">
        <f t="shared" si="6"/>
        <v>DK</v>
      </c>
      <c r="DL34" s="551" t="str">
        <f t="shared" si="6"/>
        <v>DL</v>
      </c>
      <c r="DM34" s="551" t="str">
        <f t="shared" si="6"/>
        <v>DM</v>
      </c>
      <c r="DN34" s="551" t="str">
        <f t="shared" si="6"/>
        <v>DN</v>
      </c>
      <c r="DO34" s="551" t="str">
        <f t="shared" si="6"/>
        <v>DO</v>
      </c>
      <c r="DP34" s="551" t="str">
        <f t="shared" si="6"/>
        <v>DP</v>
      </c>
      <c r="DQ34" s="551" t="str">
        <f t="shared" si="6"/>
        <v>DQ</v>
      </c>
      <c r="DR34" s="551" t="str">
        <f t="shared" si="6"/>
        <v>DR</v>
      </c>
      <c r="DS34" s="551" t="str">
        <f t="shared" si="6"/>
        <v>DS</v>
      </c>
      <c r="DT34" s="551" t="str">
        <f t="shared" si="6"/>
        <v>DT</v>
      </c>
      <c r="DU34" s="551" t="str">
        <f t="shared" si="6"/>
        <v>DU</v>
      </c>
      <c r="DV34" s="551" t="str">
        <f t="shared" si="6"/>
        <v>DV</v>
      </c>
      <c r="DW34" s="551" t="str">
        <f t="shared" si="6"/>
        <v>DW</v>
      </c>
      <c r="DX34" s="551" t="str">
        <f t="shared" si="6"/>
        <v>DX</v>
      </c>
      <c r="DY34" s="551" t="str">
        <f t="shared" si="6"/>
        <v>DY</v>
      </c>
      <c r="DZ34" s="551" t="str">
        <f t="shared" si="6"/>
        <v>DZ</v>
      </c>
      <c r="EA34" s="551" t="str">
        <f t="shared" si="6"/>
        <v>EA</v>
      </c>
      <c r="EB34" s="551" t="str">
        <f t="shared" si="6"/>
        <v>EB</v>
      </c>
      <c r="EC34" s="551" t="str">
        <f t="shared" si="6"/>
        <v>EC</v>
      </c>
      <c r="ED34" s="551" t="str">
        <f t="shared" si="6"/>
        <v>ED</v>
      </c>
      <c r="EE34" s="551" t="str">
        <f t="shared" si="6"/>
        <v>EE</v>
      </c>
      <c r="EF34" s="551" t="str">
        <f t="shared" si="6"/>
        <v>EF</v>
      </c>
      <c r="EG34" s="551" t="str">
        <f t="shared" ref="EG34:GR34" si="7">SUBSTITUTE(ADDRESS(1,COLUMN(),4),"1","")</f>
        <v>EG</v>
      </c>
      <c r="EH34" s="551" t="str">
        <f t="shared" si="7"/>
        <v>EH</v>
      </c>
      <c r="EI34" s="551" t="str">
        <f t="shared" si="7"/>
        <v>EI</v>
      </c>
      <c r="EJ34" s="551" t="str">
        <f t="shared" si="7"/>
        <v>EJ</v>
      </c>
      <c r="EK34" s="551" t="str">
        <f t="shared" si="7"/>
        <v>EK</v>
      </c>
      <c r="EL34" s="551" t="str">
        <f t="shared" si="7"/>
        <v>EL</v>
      </c>
      <c r="EM34" s="551" t="str">
        <f t="shared" si="7"/>
        <v>EM</v>
      </c>
      <c r="EN34" s="551" t="str">
        <f t="shared" si="7"/>
        <v>EN</v>
      </c>
      <c r="EO34" s="551" t="str">
        <f t="shared" si="7"/>
        <v>EO</v>
      </c>
      <c r="EP34" s="551" t="str">
        <f t="shared" si="7"/>
        <v>EP</v>
      </c>
      <c r="EQ34" s="551" t="str">
        <f t="shared" si="7"/>
        <v>EQ</v>
      </c>
      <c r="ER34" s="551" t="str">
        <f t="shared" si="7"/>
        <v>ER</v>
      </c>
      <c r="ES34" s="551" t="str">
        <f t="shared" si="7"/>
        <v>ES</v>
      </c>
      <c r="ET34" s="551" t="str">
        <f t="shared" si="7"/>
        <v>ET</v>
      </c>
      <c r="EU34" s="551" t="str">
        <f t="shared" si="7"/>
        <v>EU</v>
      </c>
      <c r="EV34" s="551" t="str">
        <f t="shared" si="7"/>
        <v>EV</v>
      </c>
      <c r="EW34" s="551" t="str">
        <f t="shared" si="7"/>
        <v>EW</v>
      </c>
      <c r="EX34" s="551" t="str">
        <f t="shared" si="7"/>
        <v>EX</v>
      </c>
      <c r="EY34" s="551" t="str">
        <f t="shared" si="7"/>
        <v>EY</v>
      </c>
      <c r="EZ34" s="551" t="str">
        <f t="shared" si="7"/>
        <v>EZ</v>
      </c>
      <c r="FA34" s="551" t="str">
        <f t="shared" si="7"/>
        <v>FA</v>
      </c>
      <c r="FB34" s="551" t="str">
        <f t="shared" si="7"/>
        <v>FB</v>
      </c>
      <c r="FC34" s="551" t="str">
        <f t="shared" si="7"/>
        <v>FC</v>
      </c>
      <c r="FD34" s="551" t="str">
        <f t="shared" si="7"/>
        <v>FD</v>
      </c>
      <c r="FE34" s="551" t="str">
        <f t="shared" si="7"/>
        <v>FE</v>
      </c>
      <c r="FF34" s="551" t="str">
        <f t="shared" si="7"/>
        <v>FF</v>
      </c>
      <c r="FG34" s="551" t="str">
        <f t="shared" si="7"/>
        <v>FG</v>
      </c>
      <c r="FH34" s="551" t="str">
        <f t="shared" si="7"/>
        <v>FH</v>
      </c>
      <c r="FI34" s="551" t="str">
        <f t="shared" si="7"/>
        <v>FI</v>
      </c>
      <c r="FJ34" s="551" t="str">
        <f t="shared" si="7"/>
        <v>FJ</v>
      </c>
      <c r="FK34" s="551" t="str">
        <f t="shared" si="7"/>
        <v>FK</v>
      </c>
      <c r="FL34" s="551" t="str">
        <f t="shared" si="7"/>
        <v>FL</v>
      </c>
      <c r="FM34" s="551" t="str">
        <f t="shared" si="7"/>
        <v>FM</v>
      </c>
      <c r="FN34" s="551" t="str">
        <f t="shared" si="7"/>
        <v>FN</v>
      </c>
      <c r="FO34" s="551" t="str">
        <f t="shared" si="7"/>
        <v>FO</v>
      </c>
      <c r="FP34" s="551" t="str">
        <f t="shared" si="7"/>
        <v>FP</v>
      </c>
      <c r="FQ34" s="551" t="str">
        <f t="shared" si="7"/>
        <v>FQ</v>
      </c>
      <c r="FR34" s="551" t="str">
        <f t="shared" si="7"/>
        <v>FR</v>
      </c>
      <c r="FS34" s="551" t="str">
        <f t="shared" si="7"/>
        <v>FS</v>
      </c>
      <c r="FT34" s="551" t="str">
        <f t="shared" si="7"/>
        <v>FT</v>
      </c>
      <c r="FU34" s="551" t="str">
        <f t="shared" si="7"/>
        <v>FU</v>
      </c>
      <c r="FV34" s="551" t="str">
        <f t="shared" si="7"/>
        <v>FV</v>
      </c>
      <c r="FW34" s="551" t="str">
        <f t="shared" si="7"/>
        <v>FW</v>
      </c>
      <c r="FX34" s="551" t="str">
        <f t="shared" si="7"/>
        <v>FX</v>
      </c>
      <c r="FY34" s="551" t="str">
        <f t="shared" si="7"/>
        <v>FY</v>
      </c>
      <c r="FZ34" s="551" t="str">
        <f t="shared" si="7"/>
        <v>FZ</v>
      </c>
      <c r="GA34" s="551" t="str">
        <f t="shared" si="7"/>
        <v>GA</v>
      </c>
      <c r="GB34" s="551" t="str">
        <f t="shared" si="7"/>
        <v>GB</v>
      </c>
      <c r="GC34" s="551" t="str">
        <f t="shared" si="7"/>
        <v>GC</v>
      </c>
      <c r="GD34" s="551" t="str">
        <f t="shared" si="7"/>
        <v>GD</v>
      </c>
      <c r="GE34" s="551" t="str">
        <f t="shared" si="7"/>
        <v>GE</v>
      </c>
      <c r="GF34" s="551" t="str">
        <f t="shared" si="7"/>
        <v>GF</v>
      </c>
      <c r="GG34" s="551" t="str">
        <f t="shared" si="7"/>
        <v>GG</v>
      </c>
      <c r="GH34" s="551" t="str">
        <f t="shared" si="7"/>
        <v>GH</v>
      </c>
      <c r="GI34" s="551" t="str">
        <f t="shared" si="7"/>
        <v>GI</v>
      </c>
      <c r="GJ34" s="551" t="str">
        <f t="shared" si="7"/>
        <v>GJ</v>
      </c>
      <c r="GK34" s="551" t="str">
        <f t="shared" si="7"/>
        <v>GK</v>
      </c>
      <c r="GL34" s="551" t="str">
        <f t="shared" si="7"/>
        <v>GL</v>
      </c>
      <c r="GM34" s="551" t="str">
        <f t="shared" si="7"/>
        <v>GM</v>
      </c>
      <c r="GN34" s="551" t="str">
        <f t="shared" si="7"/>
        <v>GN</v>
      </c>
      <c r="GO34" s="551" t="str">
        <f t="shared" si="7"/>
        <v>GO</v>
      </c>
      <c r="GP34" s="551" t="str">
        <f t="shared" si="7"/>
        <v>GP</v>
      </c>
      <c r="GQ34" s="551" t="str">
        <f t="shared" si="7"/>
        <v>GQ</v>
      </c>
      <c r="GR34" s="551" t="str">
        <f t="shared" si="7"/>
        <v>GR</v>
      </c>
      <c r="GS34" s="551" t="str">
        <f t="shared" ref="GS34:IR34" si="8">SUBSTITUTE(ADDRESS(1,COLUMN(),4),"1","")</f>
        <v>GS</v>
      </c>
      <c r="GT34" s="551" t="str">
        <f t="shared" si="8"/>
        <v>GT</v>
      </c>
      <c r="GU34" s="551" t="str">
        <f t="shared" si="8"/>
        <v>GU</v>
      </c>
      <c r="GV34" s="551" t="str">
        <f t="shared" si="8"/>
        <v>GV</v>
      </c>
      <c r="GW34" s="551" t="str">
        <f t="shared" si="8"/>
        <v>GW</v>
      </c>
      <c r="GX34" s="551" t="str">
        <f t="shared" si="8"/>
        <v>GX</v>
      </c>
      <c r="GY34" s="551" t="str">
        <f t="shared" si="8"/>
        <v>GY</v>
      </c>
      <c r="GZ34" s="551" t="str">
        <f t="shared" si="8"/>
        <v>GZ</v>
      </c>
      <c r="HA34" s="551" t="str">
        <f t="shared" si="8"/>
        <v>HA</v>
      </c>
      <c r="HB34" s="551" t="str">
        <f t="shared" si="8"/>
        <v>HB</v>
      </c>
      <c r="HC34" s="551" t="str">
        <f t="shared" si="8"/>
        <v>HC</v>
      </c>
      <c r="HD34" s="551" t="str">
        <f t="shared" si="8"/>
        <v>HD</v>
      </c>
      <c r="HE34" s="551" t="str">
        <f t="shared" si="8"/>
        <v>HE</v>
      </c>
      <c r="HF34" s="551" t="str">
        <f t="shared" si="8"/>
        <v>HF</v>
      </c>
      <c r="HG34" s="551" t="str">
        <f t="shared" si="8"/>
        <v>HG</v>
      </c>
      <c r="HH34" s="551" t="str">
        <f t="shared" si="8"/>
        <v>HH</v>
      </c>
      <c r="HI34" s="551" t="str">
        <f t="shared" si="8"/>
        <v>HI</v>
      </c>
      <c r="HJ34" s="551" t="str">
        <f t="shared" si="8"/>
        <v>HJ</v>
      </c>
      <c r="HK34" s="551" t="str">
        <f t="shared" si="8"/>
        <v>HK</v>
      </c>
      <c r="HL34" s="551" t="str">
        <f t="shared" si="8"/>
        <v>HL</v>
      </c>
      <c r="HM34" s="551" t="str">
        <f t="shared" si="8"/>
        <v>HM</v>
      </c>
      <c r="HN34" s="551" t="str">
        <f t="shared" si="8"/>
        <v>HN</v>
      </c>
      <c r="HO34" s="551" t="str">
        <f t="shared" si="8"/>
        <v>HO</v>
      </c>
      <c r="HP34" s="551" t="str">
        <f t="shared" si="8"/>
        <v>HP</v>
      </c>
      <c r="HQ34" s="551" t="str">
        <f t="shared" si="8"/>
        <v>HQ</v>
      </c>
      <c r="HR34" s="551" t="str">
        <f t="shared" si="8"/>
        <v>HR</v>
      </c>
      <c r="HS34" s="551" t="str">
        <f t="shared" si="8"/>
        <v>HS</v>
      </c>
      <c r="HT34" s="551" t="str">
        <f t="shared" si="8"/>
        <v>HT</v>
      </c>
      <c r="HU34" s="551" t="str">
        <f t="shared" si="8"/>
        <v>HU</v>
      </c>
      <c r="HV34" s="551" t="str">
        <f t="shared" si="8"/>
        <v>HV</v>
      </c>
      <c r="HW34" s="551" t="str">
        <f t="shared" si="8"/>
        <v>HW</v>
      </c>
      <c r="HX34" s="551" t="str">
        <f t="shared" si="8"/>
        <v>HX</v>
      </c>
      <c r="HY34" s="551" t="str">
        <f t="shared" si="8"/>
        <v>HY</v>
      </c>
      <c r="HZ34" s="551" t="str">
        <f t="shared" si="8"/>
        <v>HZ</v>
      </c>
      <c r="IA34" s="551" t="str">
        <f t="shared" si="8"/>
        <v>IA</v>
      </c>
      <c r="IB34" s="551" t="str">
        <f t="shared" si="8"/>
        <v>IB</v>
      </c>
      <c r="IC34" s="551" t="str">
        <f t="shared" si="8"/>
        <v>IC</v>
      </c>
      <c r="ID34" s="551" t="str">
        <f t="shared" si="8"/>
        <v>ID</v>
      </c>
      <c r="IE34" s="551" t="str">
        <f t="shared" si="8"/>
        <v>IE</v>
      </c>
      <c r="IF34" s="551" t="str">
        <f t="shared" si="8"/>
        <v>IF</v>
      </c>
      <c r="IG34" s="551" t="str">
        <f t="shared" si="8"/>
        <v>IG</v>
      </c>
      <c r="IH34" s="551" t="str">
        <f t="shared" si="8"/>
        <v>IH</v>
      </c>
      <c r="II34" s="551" t="str">
        <f t="shared" si="8"/>
        <v>II</v>
      </c>
      <c r="IJ34" s="551" t="str">
        <f t="shared" si="8"/>
        <v>IJ</v>
      </c>
      <c r="IK34" s="551" t="str">
        <f t="shared" si="8"/>
        <v>IK</v>
      </c>
      <c r="IL34" s="551" t="str">
        <f t="shared" si="8"/>
        <v>IL</v>
      </c>
      <c r="IM34" s="551" t="str">
        <f t="shared" si="8"/>
        <v>IM</v>
      </c>
      <c r="IN34" s="551" t="str">
        <f t="shared" si="8"/>
        <v>IN</v>
      </c>
      <c r="IO34" s="551" t="str">
        <f t="shared" si="8"/>
        <v>IO</v>
      </c>
      <c r="IP34" s="551" t="str">
        <f t="shared" si="8"/>
        <v>IP</v>
      </c>
      <c r="IQ34" s="551" t="str">
        <f t="shared" si="8"/>
        <v>IQ</v>
      </c>
      <c r="IR34" s="552" t="str">
        <f t="shared" si="8"/>
        <v>IR</v>
      </c>
    </row>
    <row r="35" spans="1:252" ht="12.75" customHeight="1" x14ac:dyDescent="0.2">
      <c r="A35" s="548"/>
      <c r="B35" s="553" t="s">
        <v>53</v>
      </c>
      <c r="C35" s="542"/>
      <c r="D35" s="542"/>
      <c r="E35" s="543"/>
      <c r="F35" s="547" t="s">
        <v>54</v>
      </c>
      <c r="G35" s="542"/>
      <c r="H35" s="550">
        <f>H4</f>
        <v>43891</v>
      </c>
      <c r="I35" s="551">
        <f t="shared" ref="I35:BT35" si="9">I4</f>
        <v>43892</v>
      </c>
      <c r="J35" s="551">
        <f t="shared" si="9"/>
        <v>43893</v>
      </c>
      <c r="K35" s="551">
        <f t="shared" si="9"/>
        <v>43894</v>
      </c>
      <c r="L35" s="551">
        <f t="shared" si="9"/>
        <v>43895</v>
      </c>
      <c r="M35" s="551">
        <f t="shared" si="9"/>
        <v>43896</v>
      </c>
      <c r="N35" s="551">
        <f t="shared" si="9"/>
        <v>43897</v>
      </c>
      <c r="O35" s="551">
        <f t="shared" si="9"/>
        <v>43898</v>
      </c>
      <c r="P35" s="551">
        <f t="shared" si="9"/>
        <v>43899</v>
      </c>
      <c r="Q35" s="551">
        <f t="shared" si="9"/>
        <v>43900</v>
      </c>
      <c r="R35" s="551">
        <f t="shared" si="9"/>
        <v>43901</v>
      </c>
      <c r="S35" s="551">
        <f t="shared" si="9"/>
        <v>43902</v>
      </c>
      <c r="T35" s="551">
        <f t="shared" si="9"/>
        <v>43903</v>
      </c>
      <c r="U35" s="551">
        <f t="shared" si="9"/>
        <v>43904</v>
      </c>
      <c r="V35" s="551">
        <f t="shared" si="9"/>
        <v>43905</v>
      </c>
      <c r="W35" s="551">
        <f t="shared" si="9"/>
        <v>43906</v>
      </c>
      <c r="X35" s="551">
        <f t="shared" si="9"/>
        <v>43907</v>
      </c>
      <c r="Y35" s="551">
        <f t="shared" si="9"/>
        <v>43908</v>
      </c>
      <c r="Z35" s="551">
        <f t="shared" si="9"/>
        <v>43909</v>
      </c>
      <c r="AA35" s="551">
        <f t="shared" si="9"/>
        <v>43910</v>
      </c>
      <c r="AB35" s="551">
        <f t="shared" si="9"/>
        <v>43911</v>
      </c>
      <c r="AC35" s="551">
        <f t="shared" si="9"/>
        <v>43912</v>
      </c>
      <c r="AD35" s="551">
        <f t="shared" si="9"/>
        <v>43913</v>
      </c>
      <c r="AE35" s="551">
        <f t="shared" si="9"/>
        <v>43914</v>
      </c>
      <c r="AF35" s="551">
        <f t="shared" si="9"/>
        <v>43915</v>
      </c>
      <c r="AG35" s="551">
        <f t="shared" si="9"/>
        <v>43916</v>
      </c>
      <c r="AH35" s="551">
        <f t="shared" si="9"/>
        <v>43917</v>
      </c>
      <c r="AI35" s="551">
        <f t="shared" si="9"/>
        <v>43918</v>
      </c>
      <c r="AJ35" s="551">
        <f t="shared" si="9"/>
        <v>43919</v>
      </c>
      <c r="AK35" s="551">
        <f t="shared" si="9"/>
        <v>43920</v>
      </c>
      <c r="AL35" s="551">
        <f t="shared" si="9"/>
        <v>43921</v>
      </c>
      <c r="AM35" s="551">
        <f t="shared" si="9"/>
        <v>43922</v>
      </c>
      <c r="AN35" s="551">
        <f t="shared" si="9"/>
        <v>43923</v>
      </c>
      <c r="AO35" s="551">
        <f t="shared" si="9"/>
        <v>43924</v>
      </c>
      <c r="AP35" s="551">
        <f t="shared" si="9"/>
        <v>43925</v>
      </c>
      <c r="AQ35" s="551">
        <f t="shared" si="9"/>
        <v>43926</v>
      </c>
      <c r="AR35" s="551">
        <f t="shared" si="9"/>
        <v>43927</v>
      </c>
      <c r="AS35" s="551">
        <f t="shared" si="9"/>
        <v>43928</v>
      </c>
      <c r="AT35" s="551">
        <f t="shared" si="9"/>
        <v>43929</v>
      </c>
      <c r="AU35" s="551">
        <f t="shared" si="9"/>
        <v>43930</v>
      </c>
      <c r="AV35" s="551">
        <f t="shared" si="9"/>
        <v>43931</v>
      </c>
      <c r="AW35" s="551">
        <f t="shared" si="9"/>
        <v>43932</v>
      </c>
      <c r="AX35" s="551">
        <f t="shared" si="9"/>
        <v>43933</v>
      </c>
      <c r="AY35" s="551">
        <f t="shared" si="9"/>
        <v>43934</v>
      </c>
      <c r="AZ35" s="551">
        <f t="shared" si="9"/>
        <v>43935</v>
      </c>
      <c r="BA35" s="551">
        <f t="shared" si="9"/>
        <v>43936</v>
      </c>
      <c r="BB35" s="551">
        <f t="shared" si="9"/>
        <v>43937</v>
      </c>
      <c r="BC35" s="551">
        <f t="shared" si="9"/>
        <v>43938</v>
      </c>
      <c r="BD35" s="551">
        <f t="shared" si="9"/>
        <v>43939</v>
      </c>
      <c r="BE35" s="551">
        <f t="shared" si="9"/>
        <v>43940</v>
      </c>
      <c r="BF35" s="551">
        <f t="shared" si="9"/>
        <v>43941</v>
      </c>
      <c r="BG35" s="551">
        <f t="shared" si="9"/>
        <v>43942</v>
      </c>
      <c r="BH35" s="551">
        <f t="shared" si="9"/>
        <v>43943</v>
      </c>
      <c r="BI35" s="551">
        <f t="shared" si="9"/>
        <v>43944</v>
      </c>
      <c r="BJ35" s="551">
        <f t="shared" si="9"/>
        <v>43945</v>
      </c>
      <c r="BK35" s="551">
        <f t="shared" si="9"/>
        <v>43946</v>
      </c>
      <c r="BL35" s="551">
        <f t="shared" si="9"/>
        <v>43947</v>
      </c>
      <c r="BM35" s="551">
        <f t="shared" si="9"/>
        <v>43948</v>
      </c>
      <c r="BN35" s="551">
        <f t="shared" si="9"/>
        <v>43949</v>
      </c>
      <c r="BO35" s="551">
        <f t="shared" si="9"/>
        <v>43950</v>
      </c>
      <c r="BP35" s="551">
        <f t="shared" si="9"/>
        <v>43951</v>
      </c>
      <c r="BQ35" s="551">
        <f t="shared" si="9"/>
        <v>43952</v>
      </c>
      <c r="BR35" s="551">
        <f t="shared" si="9"/>
        <v>43953</v>
      </c>
      <c r="BS35" s="551">
        <f t="shared" si="9"/>
        <v>43954</v>
      </c>
      <c r="BT35" s="551">
        <f t="shared" si="9"/>
        <v>43955</v>
      </c>
      <c r="BU35" s="551">
        <f t="shared" ref="BU35:EF35" si="10">BU4</f>
        <v>43956</v>
      </c>
      <c r="BV35" s="551">
        <f t="shared" si="10"/>
        <v>43957</v>
      </c>
      <c r="BW35" s="551">
        <f t="shared" si="10"/>
        <v>43958</v>
      </c>
      <c r="BX35" s="551">
        <f t="shared" si="10"/>
        <v>43959</v>
      </c>
      <c r="BY35" s="551">
        <f t="shared" si="10"/>
        <v>43960</v>
      </c>
      <c r="BZ35" s="551">
        <f t="shared" si="10"/>
        <v>43961</v>
      </c>
      <c r="CA35" s="551">
        <f t="shared" si="10"/>
        <v>43962</v>
      </c>
      <c r="CB35" s="551">
        <f t="shared" si="10"/>
        <v>43963</v>
      </c>
      <c r="CC35" s="551">
        <f t="shared" si="10"/>
        <v>43964</v>
      </c>
      <c r="CD35" s="551">
        <f t="shared" si="10"/>
        <v>43965</v>
      </c>
      <c r="CE35" s="551">
        <f t="shared" si="10"/>
        <v>43966</v>
      </c>
      <c r="CF35" s="551">
        <f t="shared" si="10"/>
        <v>43967</v>
      </c>
      <c r="CG35" s="551">
        <f t="shared" si="10"/>
        <v>43968</v>
      </c>
      <c r="CH35" s="551">
        <f t="shared" si="10"/>
        <v>43969</v>
      </c>
      <c r="CI35" s="551">
        <f t="shared" si="10"/>
        <v>43970</v>
      </c>
      <c r="CJ35" s="551">
        <f t="shared" si="10"/>
        <v>43971</v>
      </c>
      <c r="CK35" s="551">
        <f t="shared" si="10"/>
        <v>43972</v>
      </c>
      <c r="CL35" s="551">
        <f t="shared" si="10"/>
        <v>43973</v>
      </c>
      <c r="CM35" s="551">
        <f t="shared" si="10"/>
        <v>43974</v>
      </c>
      <c r="CN35" s="551">
        <f t="shared" si="10"/>
        <v>43975</v>
      </c>
      <c r="CO35" s="551">
        <f t="shared" si="10"/>
        <v>43976</v>
      </c>
      <c r="CP35" s="551">
        <f t="shared" si="10"/>
        <v>43977</v>
      </c>
      <c r="CQ35" s="551">
        <f t="shared" si="10"/>
        <v>43978</v>
      </c>
      <c r="CR35" s="551">
        <f t="shared" si="10"/>
        <v>43979</v>
      </c>
      <c r="CS35" s="551">
        <f t="shared" si="10"/>
        <v>43980</v>
      </c>
      <c r="CT35" s="551">
        <f t="shared" si="10"/>
        <v>43981</v>
      </c>
      <c r="CU35" s="551">
        <f t="shared" si="10"/>
        <v>43982</v>
      </c>
      <c r="CV35" s="551">
        <f t="shared" si="10"/>
        <v>43983</v>
      </c>
      <c r="CW35" s="551">
        <f t="shared" si="10"/>
        <v>43984</v>
      </c>
      <c r="CX35" s="551">
        <f t="shared" si="10"/>
        <v>43985</v>
      </c>
      <c r="CY35" s="551">
        <f t="shared" si="10"/>
        <v>43986</v>
      </c>
      <c r="CZ35" s="551">
        <f t="shared" si="10"/>
        <v>43987</v>
      </c>
      <c r="DA35" s="551">
        <f t="shared" si="10"/>
        <v>43988</v>
      </c>
      <c r="DB35" s="551">
        <f t="shared" si="10"/>
        <v>43989</v>
      </c>
      <c r="DC35" s="551">
        <f t="shared" si="10"/>
        <v>43990</v>
      </c>
      <c r="DD35" s="551">
        <f t="shared" si="10"/>
        <v>43991</v>
      </c>
      <c r="DE35" s="551">
        <f t="shared" si="10"/>
        <v>43992</v>
      </c>
      <c r="DF35" s="551">
        <f t="shared" si="10"/>
        <v>43993</v>
      </c>
      <c r="DG35" s="551">
        <f t="shared" si="10"/>
        <v>43994</v>
      </c>
      <c r="DH35" s="551">
        <f t="shared" si="10"/>
        <v>43995</v>
      </c>
      <c r="DI35" s="551">
        <f t="shared" si="10"/>
        <v>43996</v>
      </c>
      <c r="DJ35" s="551">
        <f t="shared" si="10"/>
        <v>43997</v>
      </c>
      <c r="DK35" s="551">
        <f t="shared" si="10"/>
        <v>43998</v>
      </c>
      <c r="DL35" s="551">
        <f t="shared" si="10"/>
        <v>43999</v>
      </c>
      <c r="DM35" s="551">
        <f t="shared" si="10"/>
        <v>44000</v>
      </c>
      <c r="DN35" s="551">
        <f t="shared" si="10"/>
        <v>44001</v>
      </c>
      <c r="DO35" s="551">
        <f t="shared" si="10"/>
        <v>44002</v>
      </c>
      <c r="DP35" s="551">
        <f t="shared" si="10"/>
        <v>44003</v>
      </c>
      <c r="DQ35" s="551">
        <f t="shared" si="10"/>
        <v>44004</v>
      </c>
      <c r="DR35" s="551">
        <f t="shared" si="10"/>
        <v>44005</v>
      </c>
      <c r="DS35" s="551">
        <f t="shared" si="10"/>
        <v>44006</v>
      </c>
      <c r="DT35" s="551">
        <f t="shared" si="10"/>
        <v>44007</v>
      </c>
      <c r="DU35" s="551">
        <f t="shared" si="10"/>
        <v>44008</v>
      </c>
      <c r="DV35" s="551">
        <f t="shared" si="10"/>
        <v>44009</v>
      </c>
      <c r="DW35" s="551">
        <f t="shared" si="10"/>
        <v>44010</v>
      </c>
      <c r="DX35" s="551">
        <f t="shared" si="10"/>
        <v>44011</v>
      </c>
      <c r="DY35" s="551">
        <f t="shared" si="10"/>
        <v>44012</v>
      </c>
      <c r="DZ35" s="551">
        <f t="shared" si="10"/>
        <v>44013</v>
      </c>
      <c r="EA35" s="551">
        <f t="shared" si="10"/>
        <v>44014</v>
      </c>
      <c r="EB35" s="551">
        <f t="shared" si="10"/>
        <v>44015</v>
      </c>
      <c r="EC35" s="551">
        <f t="shared" si="10"/>
        <v>44016</v>
      </c>
      <c r="ED35" s="551">
        <f t="shared" si="10"/>
        <v>44017</v>
      </c>
      <c r="EE35" s="551">
        <f t="shared" si="10"/>
        <v>44018</v>
      </c>
      <c r="EF35" s="551">
        <f t="shared" si="10"/>
        <v>44019</v>
      </c>
      <c r="EG35" s="551">
        <f t="shared" ref="EG35:GR35" si="11">EG4</f>
        <v>44020</v>
      </c>
      <c r="EH35" s="551">
        <f t="shared" si="11"/>
        <v>44021</v>
      </c>
      <c r="EI35" s="551">
        <f t="shared" si="11"/>
        <v>44022</v>
      </c>
      <c r="EJ35" s="551">
        <f t="shared" si="11"/>
        <v>44023</v>
      </c>
      <c r="EK35" s="551">
        <f t="shared" si="11"/>
        <v>44024</v>
      </c>
      <c r="EL35" s="551">
        <f t="shared" si="11"/>
        <v>44025</v>
      </c>
      <c r="EM35" s="551">
        <f t="shared" si="11"/>
        <v>44026</v>
      </c>
      <c r="EN35" s="551">
        <f t="shared" si="11"/>
        <v>44027</v>
      </c>
      <c r="EO35" s="551">
        <f t="shared" si="11"/>
        <v>44028</v>
      </c>
      <c r="EP35" s="551">
        <f t="shared" si="11"/>
        <v>44029</v>
      </c>
      <c r="EQ35" s="551">
        <f t="shared" si="11"/>
        <v>44030</v>
      </c>
      <c r="ER35" s="551">
        <f t="shared" si="11"/>
        <v>44031</v>
      </c>
      <c r="ES35" s="551">
        <f t="shared" si="11"/>
        <v>44032</v>
      </c>
      <c r="ET35" s="551">
        <f t="shared" si="11"/>
        <v>44033</v>
      </c>
      <c r="EU35" s="551">
        <f t="shared" si="11"/>
        <v>44034</v>
      </c>
      <c r="EV35" s="551">
        <f t="shared" si="11"/>
        <v>44035</v>
      </c>
      <c r="EW35" s="551">
        <f t="shared" si="11"/>
        <v>44036</v>
      </c>
      <c r="EX35" s="551">
        <f t="shared" si="11"/>
        <v>44037</v>
      </c>
      <c r="EY35" s="551">
        <f t="shared" si="11"/>
        <v>44038</v>
      </c>
      <c r="EZ35" s="551">
        <f t="shared" si="11"/>
        <v>44039</v>
      </c>
      <c r="FA35" s="551">
        <f t="shared" si="11"/>
        <v>44040</v>
      </c>
      <c r="FB35" s="551">
        <f t="shared" si="11"/>
        <v>44041</v>
      </c>
      <c r="FC35" s="551">
        <f t="shared" si="11"/>
        <v>44042</v>
      </c>
      <c r="FD35" s="551">
        <f t="shared" si="11"/>
        <v>44043</v>
      </c>
      <c r="FE35" s="551">
        <f t="shared" si="11"/>
        <v>44044</v>
      </c>
      <c r="FF35" s="551">
        <f t="shared" si="11"/>
        <v>44045</v>
      </c>
      <c r="FG35" s="551">
        <f t="shared" si="11"/>
        <v>44046</v>
      </c>
      <c r="FH35" s="551">
        <f t="shared" si="11"/>
        <v>44047</v>
      </c>
      <c r="FI35" s="551">
        <f t="shared" si="11"/>
        <v>44048</v>
      </c>
      <c r="FJ35" s="551">
        <f t="shared" si="11"/>
        <v>44049</v>
      </c>
      <c r="FK35" s="551">
        <f t="shared" si="11"/>
        <v>44050</v>
      </c>
      <c r="FL35" s="551">
        <f t="shared" si="11"/>
        <v>44051</v>
      </c>
      <c r="FM35" s="551">
        <f t="shared" si="11"/>
        <v>44052</v>
      </c>
      <c r="FN35" s="551">
        <f t="shared" si="11"/>
        <v>44053</v>
      </c>
      <c r="FO35" s="551">
        <f t="shared" si="11"/>
        <v>44054</v>
      </c>
      <c r="FP35" s="551">
        <f t="shared" si="11"/>
        <v>44055</v>
      </c>
      <c r="FQ35" s="551">
        <f t="shared" si="11"/>
        <v>44056</v>
      </c>
      <c r="FR35" s="551">
        <f t="shared" si="11"/>
        <v>44057</v>
      </c>
      <c r="FS35" s="551">
        <f t="shared" si="11"/>
        <v>44058</v>
      </c>
      <c r="FT35" s="551">
        <f t="shared" si="11"/>
        <v>44059</v>
      </c>
      <c r="FU35" s="551">
        <f t="shared" si="11"/>
        <v>44060</v>
      </c>
      <c r="FV35" s="551">
        <f t="shared" si="11"/>
        <v>44061</v>
      </c>
      <c r="FW35" s="551">
        <f t="shared" si="11"/>
        <v>44062</v>
      </c>
      <c r="FX35" s="551">
        <f t="shared" si="11"/>
        <v>44063</v>
      </c>
      <c r="FY35" s="551">
        <f t="shared" si="11"/>
        <v>44064</v>
      </c>
      <c r="FZ35" s="551">
        <f t="shared" si="11"/>
        <v>44065</v>
      </c>
      <c r="GA35" s="551">
        <f t="shared" si="11"/>
        <v>44066</v>
      </c>
      <c r="GB35" s="551">
        <f t="shared" si="11"/>
        <v>44067</v>
      </c>
      <c r="GC35" s="551">
        <f t="shared" si="11"/>
        <v>44068</v>
      </c>
      <c r="GD35" s="551">
        <f t="shared" si="11"/>
        <v>44069</v>
      </c>
      <c r="GE35" s="551">
        <f t="shared" si="11"/>
        <v>44070</v>
      </c>
      <c r="GF35" s="551">
        <f t="shared" si="11"/>
        <v>44071</v>
      </c>
      <c r="GG35" s="551">
        <f t="shared" si="11"/>
        <v>44072</v>
      </c>
      <c r="GH35" s="551">
        <f t="shared" si="11"/>
        <v>44073</v>
      </c>
      <c r="GI35" s="551">
        <f t="shared" si="11"/>
        <v>44074</v>
      </c>
      <c r="GJ35" s="551">
        <f t="shared" si="11"/>
        <v>44075</v>
      </c>
      <c r="GK35" s="551">
        <f t="shared" si="11"/>
        <v>44076</v>
      </c>
      <c r="GL35" s="551">
        <f t="shared" si="11"/>
        <v>44077</v>
      </c>
      <c r="GM35" s="551">
        <f t="shared" si="11"/>
        <v>44078</v>
      </c>
      <c r="GN35" s="551">
        <f t="shared" si="11"/>
        <v>44079</v>
      </c>
      <c r="GO35" s="551">
        <f t="shared" si="11"/>
        <v>44080</v>
      </c>
      <c r="GP35" s="551">
        <f t="shared" si="11"/>
        <v>44081</v>
      </c>
      <c r="GQ35" s="551">
        <f t="shared" si="11"/>
        <v>44082</v>
      </c>
      <c r="GR35" s="551">
        <f t="shared" si="11"/>
        <v>44083</v>
      </c>
      <c r="GS35" s="551">
        <f t="shared" ref="GS35:IR35" si="12">GS4</f>
        <v>44084</v>
      </c>
      <c r="GT35" s="551">
        <f t="shared" si="12"/>
        <v>44085</v>
      </c>
      <c r="GU35" s="551">
        <f t="shared" si="12"/>
        <v>44086</v>
      </c>
      <c r="GV35" s="551">
        <f t="shared" si="12"/>
        <v>44087</v>
      </c>
      <c r="GW35" s="551">
        <f t="shared" si="12"/>
        <v>44088</v>
      </c>
      <c r="GX35" s="551">
        <f t="shared" si="12"/>
        <v>44089</v>
      </c>
      <c r="GY35" s="551">
        <f t="shared" si="12"/>
        <v>44090</v>
      </c>
      <c r="GZ35" s="551">
        <f t="shared" si="12"/>
        <v>44091</v>
      </c>
      <c r="HA35" s="551">
        <f t="shared" si="12"/>
        <v>44092</v>
      </c>
      <c r="HB35" s="551">
        <f t="shared" si="12"/>
        <v>44093</v>
      </c>
      <c r="HC35" s="551">
        <f t="shared" si="12"/>
        <v>44094</v>
      </c>
      <c r="HD35" s="551">
        <f t="shared" si="12"/>
        <v>44095</v>
      </c>
      <c r="HE35" s="551">
        <f t="shared" si="12"/>
        <v>44096</v>
      </c>
      <c r="HF35" s="551">
        <f t="shared" si="12"/>
        <v>44097</v>
      </c>
      <c r="HG35" s="551">
        <f t="shared" si="12"/>
        <v>44098</v>
      </c>
      <c r="HH35" s="551">
        <f t="shared" si="12"/>
        <v>44099</v>
      </c>
      <c r="HI35" s="551">
        <f t="shared" si="12"/>
        <v>44100</v>
      </c>
      <c r="HJ35" s="551">
        <f t="shared" si="12"/>
        <v>44101</v>
      </c>
      <c r="HK35" s="551">
        <f t="shared" si="12"/>
        <v>44102</v>
      </c>
      <c r="HL35" s="551">
        <f t="shared" si="12"/>
        <v>44103</v>
      </c>
      <c r="HM35" s="551">
        <f t="shared" si="12"/>
        <v>44104</v>
      </c>
      <c r="HN35" s="551">
        <f t="shared" si="12"/>
        <v>44105</v>
      </c>
      <c r="HO35" s="551">
        <f t="shared" si="12"/>
        <v>44106</v>
      </c>
      <c r="HP35" s="551">
        <f t="shared" si="12"/>
        <v>44107</v>
      </c>
      <c r="HQ35" s="551">
        <f t="shared" si="12"/>
        <v>44108</v>
      </c>
      <c r="HR35" s="551">
        <f t="shared" si="12"/>
        <v>44109</v>
      </c>
      <c r="HS35" s="551">
        <f t="shared" si="12"/>
        <v>44110</v>
      </c>
      <c r="HT35" s="551">
        <f t="shared" si="12"/>
        <v>44111</v>
      </c>
      <c r="HU35" s="551">
        <f t="shared" si="12"/>
        <v>44112</v>
      </c>
      <c r="HV35" s="551">
        <f t="shared" si="12"/>
        <v>44113</v>
      </c>
      <c r="HW35" s="551">
        <f t="shared" si="12"/>
        <v>44114</v>
      </c>
      <c r="HX35" s="551">
        <f t="shared" si="12"/>
        <v>44115</v>
      </c>
      <c r="HY35" s="551">
        <f t="shared" si="12"/>
        <v>44116</v>
      </c>
      <c r="HZ35" s="551">
        <f t="shared" si="12"/>
        <v>44117</v>
      </c>
      <c r="IA35" s="551">
        <f t="shared" si="12"/>
        <v>44118</v>
      </c>
      <c r="IB35" s="551">
        <f t="shared" si="12"/>
        <v>44119</v>
      </c>
      <c r="IC35" s="551">
        <f t="shared" si="12"/>
        <v>44120</v>
      </c>
      <c r="ID35" s="551">
        <f t="shared" si="12"/>
        <v>44121</v>
      </c>
      <c r="IE35" s="551">
        <f t="shared" si="12"/>
        <v>44122</v>
      </c>
      <c r="IF35" s="551">
        <f t="shared" si="12"/>
        <v>44123</v>
      </c>
      <c r="IG35" s="551">
        <f t="shared" si="12"/>
        <v>44124</v>
      </c>
      <c r="IH35" s="551">
        <f t="shared" si="12"/>
        <v>44125</v>
      </c>
      <c r="II35" s="551">
        <f t="shared" si="12"/>
        <v>44126</v>
      </c>
      <c r="IJ35" s="551">
        <f t="shared" si="12"/>
        <v>44127</v>
      </c>
      <c r="IK35" s="551">
        <f t="shared" si="12"/>
        <v>44128</v>
      </c>
      <c r="IL35" s="551">
        <f t="shared" si="12"/>
        <v>44129</v>
      </c>
      <c r="IM35" s="551">
        <f t="shared" si="12"/>
        <v>44130</v>
      </c>
      <c r="IN35" s="551">
        <f t="shared" si="12"/>
        <v>44131</v>
      </c>
      <c r="IO35" s="551">
        <f t="shared" si="12"/>
        <v>44132</v>
      </c>
      <c r="IP35" s="551">
        <f t="shared" si="12"/>
        <v>44133</v>
      </c>
      <c r="IQ35" s="551">
        <f t="shared" si="12"/>
        <v>44134</v>
      </c>
      <c r="IR35" s="552">
        <f t="shared" si="12"/>
        <v>44135</v>
      </c>
    </row>
    <row r="36" spans="1:252" ht="12.75" customHeight="1" x14ac:dyDescent="0.2">
      <c r="A36" s="548"/>
      <c r="B36" s="554" t="s">
        <v>55</v>
      </c>
      <c r="C36" s="542"/>
      <c r="D36" s="542"/>
      <c r="E36" s="543"/>
      <c r="F36" s="547" t="s">
        <v>42</v>
      </c>
      <c r="G36" s="542"/>
      <c r="H36" s="555" t="str">
        <f ca="1">IF(COUNTIF(INDIRECT(H$34 &amp; $I42 &amp; ":" &amp; H$34 &amp; $K42),$H$41)=0,"",COUNTIF(INDIRECT(H$34 &amp; $I42 &amp; ":" &amp; H$34 &amp; $K42),$H$41))</f>
        <v/>
      </c>
      <c r="I36" s="545" t="str">
        <f t="shared" ref="I36:BT38" ca="1" si="13">IF(COUNTIF(INDIRECT(I$34 &amp; $I42 &amp; ":" &amp; I$34 &amp; $K42),$H$41)=0,"",COUNTIF(INDIRECT(I$34 &amp; $I42 &amp; ":" &amp; I$34 &amp; $K42),$H$41))</f>
        <v/>
      </c>
      <c r="J36" s="545" t="str">
        <f t="shared" ca="1" si="13"/>
        <v/>
      </c>
      <c r="K36" s="545" t="str">
        <f t="shared" ca="1" si="13"/>
        <v/>
      </c>
      <c r="L36" s="545" t="str">
        <f t="shared" ca="1" si="13"/>
        <v/>
      </c>
      <c r="M36" s="545" t="str">
        <f t="shared" ca="1" si="13"/>
        <v/>
      </c>
      <c r="N36" s="545" t="str">
        <f t="shared" ca="1" si="13"/>
        <v/>
      </c>
      <c r="O36" s="545" t="str">
        <f t="shared" ca="1" si="13"/>
        <v/>
      </c>
      <c r="P36" s="545" t="str">
        <f t="shared" ca="1" si="13"/>
        <v/>
      </c>
      <c r="Q36" s="545" t="str">
        <f t="shared" ca="1" si="13"/>
        <v/>
      </c>
      <c r="R36" s="545" t="str">
        <f t="shared" ca="1" si="13"/>
        <v/>
      </c>
      <c r="S36" s="545" t="str">
        <f t="shared" ca="1" si="13"/>
        <v/>
      </c>
      <c r="T36" s="545" t="str">
        <f t="shared" ca="1" si="13"/>
        <v/>
      </c>
      <c r="U36" s="545" t="str">
        <f t="shared" ca="1" si="13"/>
        <v/>
      </c>
      <c r="V36" s="545" t="str">
        <f t="shared" ca="1" si="13"/>
        <v/>
      </c>
      <c r="W36" s="545" t="str">
        <f t="shared" ca="1" si="13"/>
        <v/>
      </c>
      <c r="X36" s="545" t="str">
        <f t="shared" ca="1" si="13"/>
        <v/>
      </c>
      <c r="Y36" s="545" t="str">
        <f t="shared" ca="1" si="13"/>
        <v/>
      </c>
      <c r="Z36" s="545" t="str">
        <f t="shared" ca="1" si="13"/>
        <v/>
      </c>
      <c r="AA36" s="545" t="str">
        <f t="shared" ca="1" si="13"/>
        <v/>
      </c>
      <c r="AB36" s="545" t="str">
        <f t="shared" ca="1" si="13"/>
        <v/>
      </c>
      <c r="AC36" s="545" t="str">
        <f t="shared" ca="1" si="13"/>
        <v/>
      </c>
      <c r="AD36" s="545" t="str">
        <f t="shared" ca="1" si="13"/>
        <v/>
      </c>
      <c r="AE36" s="545" t="str">
        <f t="shared" ca="1" si="13"/>
        <v/>
      </c>
      <c r="AF36" s="545" t="str">
        <f t="shared" ca="1" si="13"/>
        <v/>
      </c>
      <c r="AG36" s="545" t="str">
        <f t="shared" ca="1" si="13"/>
        <v/>
      </c>
      <c r="AH36" s="545" t="str">
        <f t="shared" ca="1" si="13"/>
        <v/>
      </c>
      <c r="AI36" s="545" t="str">
        <f t="shared" ca="1" si="13"/>
        <v/>
      </c>
      <c r="AJ36" s="545" t="str">
        <f t="shared" ca="1" si="13"/>
        <v/>
      </c>
      <c r="AK36" s="545" t="str">
        <f t="shared" ca="1" si="13"/>
        <v/>
      </c>
      <c r="AL36" s="545" t="str">
        <f t="shared" ca="1" si="13"/>
        <v/>
      </c>
      <c r="AM36" s="545" t="str">
        <f t="shared" ca="1" si="13"/>
        <v/>
      </c>
      <c r="AN36" s="545" t="str">
        <f t="shared" ca="1" si="13"/>
        <v/>
      </c>
      <c r="AO36" s="545" t="str">
        <f t="shared" ca="1" si="13"/>
        <v/>
      </c>
      <c r="AP36" s="545" t="str">
        <f t="shared" ca="1" si="13"/>
        <v/>
      </c>
      <c r="AQ36" s="545" t="str">
        <f t="shared" ca="1" si="13"/>
        <v/>
      </c>
      <c r="AR36" s="545" t="str">
        <f t="shared" ca="1" si="13"/>
        <v/>
      </c>
      <c r="AS36" s="545" t="str">
        <f t="shared" ca="1" si="13"/>
        <v/>
      </c>
      <c r="AT36" s="545" t="str">
        <f t="shared" ca="1" si="13"/>
        <v/>
      </c>
      <c r="AU36" s="545" t="str">
        <f t="shared" ca="1" si="13"/>
        <v/>
      </c>
      <c r="AV36" s="545" t="str">
        <f t="shared" ca="1" si="13"/>
        <v/>
      </c>
      <c r="AW36" s="545" t="str">
        <f t="shared" ca="1" si="13"/>
        <v/>
      </c>
      <c r="AX36" s="545" t="str">
        <f t="shared" ca="1" si="13"/>
        <v/>
      </c>
      <c r="AY36" s="545" t="str">
        <f t="shared" ca="1" si="13"/>
        <v/>
      </c>
      <c r="AZ36" s="545" t="str">
        <f t="shared" ca="1" si="13"/>
        <v/>
      </c>
      <c r="BA36" s="545" t="str">
        <f t="shared" ca="1" si="13"/>
        <v/>
      </c>
      <c r="BB36" s="545" t="str">
        <f t="shared" ca="1" si="13"/>
        <v/>
      </c>
      <c r="BC36" s="545" t="str">
        <f t="shared" ca="1" si="13"/>
        <v/>
      </c>
      <c r="BD36" s="545" t="str">
        <f t="shared" ca="1" si="13"/>
        <v/>
      </c>
      <c r="BE36" s="545" t="str">
        <f t="shared" ca="1" si="13"/>
        <v/>
      </c>
      <c r="BF36" s="545" t="str">
        <f t="shared" ca="1" si="13"/>
        <v/>
      </c>
      <c r="BG36" s="545" t="str">
        <f t="shared" ca="1" si="13"/>
        <v/>
      </c>
      <c r="BH36" s="545" t="str">
        <f t="shared" ca="1" si="13"/>
        <v/>
      </c>
      <c r="BI36" s="545" t="str">
        <f t="shared" ca="1" si="13"/>
        <v/>
      </c>
      <c r="BJ36" s="545" t="str">
        <f t="shared" ca="1" si="13"/>
        <v/>
      </c>
      <c r="BK36" s="545" t="str">
        <f t="shared" ca="1" si="13"/>
        <v/>
      </c>
      <c r="BL36" s="545" t="str">
        <f t="shared" ca="1" si="13"/>
        <v/>
      </c>
      <c r="BM36" s="545" t="str">
        <f t="shared" ca="1" si="13"/>
        <v/>
      </c>
      <c r="BN36" s="545" t="str">
        <f t="shared" ca="1" si="13"/>
        <v/>
      </c>
      <c r="BO36" s="545" t="str">
        <f t="shared" ca="1" si="13"/>
        <v/>
      </c>
      <c r="BP36" s="545" t="str">
        <f t="shared" ca="1" si="13"/>
        <v/>
      </c>
      <c r="BQ36" s="545" t="str">
        <f t="shared" ca="1" si="13"/>
        <v/>
      </c>
      <c r="BR36" s="545" t="str">
        <f t="shared" ca="1" si="13"/>
        <v/>
      </c>
      <c r="BS36" s="545" t="str">
        <f t="shared" ca="1" si="13"/>
        <v/>
      </c>
      <c r="BT36" s="545" t="str">
        <f t="shared" ca="1" si="13"/>
        <v/>
      </c>
      <c r="BU36" s="545" t="str">
        <f t="shared" ref="BU36:EF38" ca="1" si="14">IF(COUNTIF(INDIRECT(BU$34 &amp; $I42 &amp; ":" &amp; BU$34 &amp; $K42),$H$41)=0,"",COUNTIF(INDIRECT(BU$34 &amp; $I42 &amp; ":" &amp; BU$34 &amp; $K42),$H$41))</f>
        <v/>
      </c>
      <c r="BV36" s="545" t="str">
        <f t="shared" ca="1" si="14"/>
        <v/>
      </c>
      <c r="BW36" s="545" t="str">
        <f t="shared" ca="1" si="14"/>
        <v/>
      </c>
      <c r="BX36" s="545" t="str">
        <f t="shared" ca="1" si="14"/>
        <v/>
      </c>
      <c r="BY36" s="545" t="str">
        <f t="shared" ca="1" si="14"/>
        <v/>
      </c>
      <c r="BZ36" s="545" t="str">
        <f t="shared" ca="1" si="14"/>
        <v/>
      </c>
      <c r="CA36" s="545" t="str">
        <f t="shared" ca="1" si="14"/>
        <v/>
      </c>
      <c r="CB36" s="545" t="str">
        <f t="shared" ca="1" si="14"/>
        <v/>
      </c>
      <c r="CC36" s="545" t="str">
        <f t="shared" ca="1" si="14"/>
        <v/>
      </c>
      <c r="CD36" s="545" t="str">
        <f t="shared" ca="1" si="14"/>
        <v/>
      </c>
      <c r="CE36" s="545" t="str">
        <f t="shared" ca="1" si="14"/>
        <v/>
      </c>
      <c r="CF36" s="545" t="str">
        <f t="shared" ca="1" si="14"/>
        <v/>
      </c>
      <c r="CG36" s="545" t="str">
        <f t="shared" ca="1" si="14"/>
        <v/>
      </c>
      <c r="CH36" s="545" t="str">
        <f t="shared" ca="1" si="14"/>
        <v/>
      </c>
      <c r="CI36" s="545" t="str">
        <f t="shared" ca="1" si="14"/>
        <v/>
      </c>
      <c r="CJ36" s="545" t="str">
        <f t="shared" ca="1" si="14"/>
        <v/>
      </c>
      <c r="CK36" s="545" t="str">
        <f t="shared" ca="1" si="14"/>
        <v/>
      </c>
      <c r="CL36" s="545" t="str">
        <f t="shared" ca="1" si="14"/>
        <v/>
      </c>
      <c r="CM36" s="545" t="str">
        <f t="shared" ca="1" si="14"/>
        <v/>
      </c>
      <c r="CN36" s="545" t="str">
        <f t="shared" ca="1" si="14"/>
        <v/>
      </c>
      <c r="CO36" s="545" t="str">
        <f t="shared" ca="1" si="14"/>
        <v/>
      </c>
      <c r="CP36" s="545" t="str">
        <f t="shared" ca="1" si="14"/>
        <v/>
      </c>
      <c r="CQ36" s="545" t="str">
        <f t="shared" ca="1" si="14"/>
        <v/>
      </c>
      <c r="CR36" s="545" t="str">
        <f t="shared" ca="1" si="14"/>
        <v/>
      </c>
      <c r="CS36" s="545" t="str">
        <f t="shared" ca="1" si="14"/>
        <v/>
      </c>
      <c r="CT36" s="545" t="str">
        <f t="shared" ca="1" si="14"/>
        <v/>
      </c>
      <c r="CU36" s="545" t="str">
        <f t="shared" ca="1" si="14"/>
        <v/>
      </c>
      <c r="CV36" s="545" t="str">
        <f t="shared" ca="1" si="14"/>
        <v/>
      </c>
      <c r="CW36" s="545" t="str">
        <f t="shared" ca="1" si="14"/>
        <v/>
      </c>
      <c r="CX36" s="545" t="str">
        <f t="shared" ca="1" si="14"/>
        <v/>
      </c>
      <c r="CY36" s="545" t="str">
        <f t="shared" ca="1" si="14"/>
        <v/>
      </c>
      <c r="CZ36" s="545" t="str">
        <f t="shared" ca="1" si="14"/>
        <v/>
      </c>
      <c r="DA36" s="545" t="str">
        <f t="shared" ca="1" si="14"/>
        <v/>
      </c>
      <c r="DB36" s="545" t="str">
        <f t="shared" ca="1" si="14"/>
        <v/>
      </c>
      <c r="DC36" s="545" t="str">
        <f t="shared" ca="1" si="14"/>
        <v/>
      </c>
      <c r="DD36" s="545" t="str">
        <f t="shared" ca="1" si="14"/>
        <v/>
      </c>
      <c r="DE36" s="545" t="str">
        <f t="shared" ca="1" si="14"/>
        <v/>
      </c>
      <c r="DF36" s="545" t="str">
        <f t="shared" ca="1" si="14"/>
        <v/>
      </c>
      <c r="DG36" s="545" t="str">
        <f t="shared" ca="1" si="14"/>
        <v/>
      </c>
      <c r="DH36" s="545" t="str">
        <f t="shared" ca="1" si="14"/>
        <v/>
      </c>
      <c r="DI36" s="545" t="str">
        <f t="shared" ca="1" si="14"/>
        <v/>
      </c>
      <c r="DJ36" s="545" t="str">
        <f t="shared" ca="1" si="14"/>
        <v/>
      </c>
      <c r="DK36" s="545" t="str">
        <f t="shared" ca="1" si="14"/>
        <v/>
      </c>
      <c r="DL36" s="545" t="str">
        <f t="shared" ca="1" si="14"/>
        <v/>
      </c>
      <c r="DM36" s="545" t="str">
        <f t="shared" ca="1" si="14"/>
        <v/>
      </c>
      <c r="DN36" s="545" t="str">
        <f t="shared" ca="1" si="14"/>
        <v/>
      </c>
      <c r="DO36" s="545" t="str">
        <f t="shared" ca="1" si="14"/>
        <v/>
      </c>
      <c r="DP36" s="545" t="str">
        <f t="shared" ca="1" si="14"/>
        <v/>
      </c>
      <c r="DQ36" s="545" t="str">
        <f t="shared" ca="1" si="14"/>
        <v/>
      </c>
      <c r="DR36" s="545" t="str">
        <f t="shared" ca="1" si="14"/>
        <v/>
      </c>
      <c r="DS36" s="545" t="str">
        <f t="shared" ca="1" si="14"/>
        <v/>
      </c>
      <c r="DT36" s="545" t="str">
        <f t="shared" ca="1" si="14"/>
        <v/>
      </c>
      <c r="DU36" s="545" t="str">
        <f t="shared" ca="1" si="14"/>
        <v/>
      </c>
      <c r="DV36" s="545" t="str">
        <f t="shared" ca="1" si="14"/>
        <v/>
      </c>
      <c r="DW36" s="545" t="str">
        <f t="shared" ca="1" si="14"/>
        <v/>
      </c>
      <c r="DX36" s="545" t="str">
        <f t="shared" ca="1" si="14"/>
        <v/>
      </c>
      <c r="DY36" s="545" t="str">
        <f t="shared" ca="1" si="14"/>
        <v/>
      </c>
      <c r="DZ36" s="545" t="str">
        <f t="shared" ca="1" si="14"/>
        <v/>
      </c>
      <c r="EA36" s="545" t="str">
        <f t="shared" ca="1" si="14"/>
        <v/>
      </c>
      <c r="EB36" s="545" t="str">
        <f t="shared" ca="1" si="14"/>
        <v/>
      </c>
      <c r="EC36" s="545" t="str">
        <f t="shared" ca="1" si="14"/>
        <v/>
      </c>
      <c r="ED36" s="545" t="str">
        <f t="shared" ca="1" si="14"/>
        <v/>
      </c>
      <c r="EE36" s="545" t="str">
        <f t="shared" ca="1" si="14"/>
        <v/>
      </c>
      <c r="EF36" s="545" t="str">
        <f t="shared" ca="1" si="14"/>
        <v/>
      </c>
      <c r="EG36" s="545" t="str">
        <f t="shared" ref="EG36:GR38" ca="1" si="15">IF(COUNTIF(INDIRECT(EG$34 &amp; $I42 &amp; ":" &amp; EG$34 &amp; $K42),$H$41)=0,"",COUNTIF(INDIRECT(EG$34 &amp; $I42 &amp; ":" &amp; EG$34 &amp; $K42),$H$41))</f>
        <v/>
      </c>
      <c r="EH36" s="545" t="str">
        <f t="shared" ca="1" si="15"/>
        <v/>
      </c>
      <c r="EI36" s="545" t="str">
        <f t="shared" ca="1" si="15"/>
        <v/>
      </c>
      <c r="EJ36" s="545" t="str">
        <f t="shared" ca="1" si="15"/>
        <v/>
      </c>
      <c r="EK36" s="545" t="str">
        <f t="shared" ca="1" si="15"/>
        <v/>
      </c>
      <c r="EL36" s="545" t="str">
        <f t="shared" ca="1" si="15"/>
        <v/>
      </c>
      <c r="EM36" s="545" t="str">
        <f t="shared" ca="1" si="15"/>
        <v/>
      </c>
      <c r="EN36" s="545" t="str">
        <f t="shared" ca="1" si="15"/>
        <v/>
      </c>
      <c r="EO36" s="545" t="str">
        <f t="shared" ca="1" si="15"/>
        <v/>
      </c>
      <c r="EP36" s="545" t="str">
        <f t="shared" ca="1" si="15"/>
        <v/>
      </c>
      <c r="EQ36" s="545" t="str">
        <f t="shared" ca="1" si="15"/>
        <v/>
      </c>
      <c r="ER36" s="545" t="str">
        <f t="shared" ca="1" si="15"/>
        <v/>
      </c>
      <c r="ES36" s="545" t="str">
        <f t="shared" ca="1" si="15"/>
        <v/>
      </c>
      <c r="ET36" s="545" t="str">
        <f t="shared" ca="1" si="15"/>
        <v/>
      </c>
      <c r="EU36" s="545" t="str">
        <f t="shared" ca="1" si="15"/>
        <v/>
      </c>
      <c r="EV36" s="545" t="str">
        <f t="shared" ca="1" si="15"/>
        <v/>
      </c>
      <c r="EW36" s="545" t="str">
        <f t="shared" ca="1" si="15"/>
        <v/>
      </c>
      <c r="EX36" s="545" t="str">
        <f t="shared" ca="1" si="15"/>
        <v/>
      </c>
      <c r="EY36" s="545" t="str">
        <f t="shared" ca="1" si="15"/>
        <v/>
      </c>
      <c r="EZ36" s="545" t="str">
        <f t="shared" ca="1" si="15"/>
        <v/>
      </c>
      <c r="FA36" s="545" t="str">
        <f t="shared" ca="1" si="15"/>
        <v/>
      </c>
      <c r="FB36" s="545" t="str">
        <f t="shared" ca="1" si="15"/>
        <v/>
      </c>
      <c r="FC36" s="545" t="str">
        <f t="shared" ca="1" si="15"/>
        <v/>
      </c>
      <c r="FD36" s="545" t="str">
        <f t="shared" ca="1" si="15"/>
        <v/>
      </c>
      <c r="FE36" s="545" t="str">
        <f t="shared" ca="1" si="15"/>
        <v/>
      </c>
      <c r="FF36" s="545" t="str">
        <f t="shared" ca="1" si="15"/>
        <v/>
      </c>
      <c r="FG36" s="545" t="str">
        <f t="shared" ca="1" si="15"/>
        <v/>
      </c>
      <c r="FH36" s="545" t="str">
        <f t="shared" ca="1" si="15"/>
        <v/>
      </c>
      <c r="FI36" s="545" t="str">
        <f t="shared" ca="1" si="15"/>
        <v/>
      </c>
      <c r="FJ36" s="545" t="str">
        <f t="shared" ca="1" si="15"/>
        <v/>
      </c>
      <c r="FK36" s="545" t="str">
        <f t="shared" ca="1" si="15"/>
        <v/>
      </c>
      <c r="FL36" s="545" t="str">
        <f t="shared" ca="1" si="15"/>
        <v/>
      </c>
      <c r="FM36" s="545" t="str">
        <f t="shared" ca="1" si="15"/>
        <v/>
      </c>
      <c r="FN36" s="545" t="str">
        <f t="shared" ca="1" si="15"/>
        <v/>
      </c>
      <c r="FO36" s="545" t="str">
        <f t="shared" ca="1" si="15"/>
        <v/>
      </c>
      <c r="FP36" s="545" t="str">
        <f t="shared" ca="1" si="15"/>
        <v/>
      </c>
      <c r="FQ36" s="545" t="str">
        <f t="shared" ca="1" si="15"/>
        <v/>
      </c>
      <c r="FR36" s="545" t="str">
        <f t="shared" ca="1" si="15"/>
        <v/>
      </c>
      <c r="FS36" s="545" t="str">
        <f t="shared" ca="1" si="15"/>
        <v/>
      </c>
      <c r="FT36" s="545" t="str">
        <f t="shared" ca="1" si="15"/>
        <v/>
      </c>
      <c r="FU36" s="545" t="str">
        <f t="shared" ca="1" si="15"/>
        <v/>
      </c>
      <c r="FV36" s="545" t="str">
        <f t="shared" ca="1" si="15"/>
        <v/>
      </c>
      <c r="FW36" s="545" t="str">
        <f t="shared" ca="1" si="15"/>
        <v/>
      </c>
      <c r="FX36" s="545" t="str">
        <f t="shared" ca="1" si="15"/>
        <v/>
      </c>
      <c r="FY36" s="545" t="str">
        <f t="shared" ca="1" si="15"/>
        <v/>
      </c>
      <c r="FZ36" s="545" t="str">
        <f t="shared" ca="1" si="15"/>
        <v/>
      </c>
      <c r="GA36" s="545" t="str">
        <f t="shared" ca="1" si="15"/>
        <v/>
      </c>
      <c r="GB36" s="545" t="str">
        <f t="shared" ca="1" si="15"/>
        <v/>
      </c>
      <c r="GC36" s="545" t="str">
        <f t="shared" ca="1" si="15"/>
        <v/>
      </c>
      <c r="GD36" s="545" t="str">
        <f t="shared" ca="1" si="15"/>
        <v/>
      </c>
      <c r="GE36" s="545" t="str">
        <f t="shared" ca="1" si="15"/>
        <v/>
      </c>
      <c r="GF36" s="545" t="str">
        <f t="shared" ca="1" si="15"/>
        <v/>
      </c>
      <c r="GG36" s="545" t="str">
        <f t="shared" ca="1" si="15"/>
        <v/>
      </c>
      <c r="GH36" s="545" t="str">
        <f t="shared" ca="1" si="15"/>
        <v/>
      </c>
      <c r="GI36" s="545" t="str">
        <f t="shared" ca="1" si="15"/>
        <v/>
      </c>
      <c r="GJ36" s="545" t="str">
        <f t="shared" ca="1" si="15"/>
        <v/>
      </c>
      <c r="GK36" s="545" t="str">
        <f t="shared" ca="1" si="15"/>
        <v/>
      </c>
      <c r="GL36" s="545" t="str">
        <f t="shared" ca="1" si="15"/>
        <v/>
      </c>
      <c r="GM36" s="545" t="str">
        <f t="shared" ca="1" si="15"/>
        <v/>
      </c>
      <c r="GN36" s="545" t="str">
        <f t="shared" ca="1" si="15"/>
        <v/>
      </c>
      <c r="GO36" s="545" t="str">
        <f t="shared" ca="1" si="15"/>
        <v/>
      </c>
      <c r="GP36" s="545" t="str">
        <f t="shared" ca="1" si="15"/>
        <v/>
      </c>
      <c r="GQ36" s="545" t="str">
        <f t="shared" ca="1" si="15"/>
        <v/>
      </c>
      <c r="GR36" s="545" t="str">
        <f t="shared" ca="1" si="15"/>
        <v/>
      </c>
      <c r="GS36" s="545" t="str">
        <f t="shared" ref="GS36:IR38" ca="1" si="16">IF(COUNTIF(INDIRECT(GS$34 &amp; $I42 &amp; ":" &amp; GS$34 &amp; $K42),$H$41)=0,"",COUNTIF(INDIRECT(GS$34 &amp; $I42 &amp; ":" &amp; GS$34 &amp; $K42),$H$41))</f>
        <v/>
      </c>
      <c r="GT36" s="545" t="str">
        <f t="shared" ca="1" si="16"/>
        <v/>
      </c>
      <c r="GU36" s="545" t="str">
        <f t="shared" ca="1" si="16"/>
        <v/>
      </c>
      <c r="GV36" s="545" t="str">
        <f t="shared" ca="1" si="16"/>
        <v/>
      </c>
      <c r="GW36" s="545" t="str">
        <f t="shared" ca="1" si="16"/>
        <v/>
      </c>
      <c r="GX36" s="545" t="str">
        <f t="shared" ca="1" si="16"/>
        <v/>
      </c>
      <c r="GY36" s="545" t="str">
        <f t="shared" ca="1" si="16"/>
        <v/>
      </c>
      <c r="GZ36" s="545" t="str">
        <f t="shared" ca="1" si="16"/>
        <v/>
      </c>
      <c r="HA36" s="545" t="str">
        <f t="shared" ca="1" si="16"/>
        <v/>
      </c>
      <c r="HB36" s="545" t="str">
        <f t="shared" ca="1" si="16"/>
        <v/>
      </c>
      <c r="HC36" s="545" t="str">
        <f t="shared" ca="1" si="16"/>
        <v/>
      </c>
      <c r="HD36" s="545" t="str">
        <f t="shared" ca="1" si="16"/>
        <v/>
      </c>
      <c r="HE36" s="545" t="str">
        <f t="shared" ca="1" si="16"/>
        <v/>
      </c>
      <c r="HF36" s="545" t="str">
        <f t="shared" ca="1" si="16"/>
        <v/>
      </c>
      <c r="HG36" s="545" t="str">
        <f t="shared" ca="1" si="16"/>
        <v/>
      </c>
      <c r="HH36" s="545" t="str">
        <f t="shared" ca="1" si="16"/>
        <v/>
      </c>
      <c r="HI36" s="545" t="str">
        <f t="shared" ca="1" si="16"/>
        <v/>
      </c>
      <c r="HJ36" s="545" t="str">
        <f t="shared" ca="1" si="16"/>
        <v/>
      </c>
      <c r="HK36" s="545" t="str">
        <f t="shared" ca="1" si="16"/>
        <v/>
      </c>
      <c r="HL36" s="545" t="str">
        <f t="shared" ca="1" si="16"/>
        <v/>
      </c>
      <c r="HM36" s="545" t="str">
        <f t="shared" ca="1" si="16"/>
        <v/>
      </c>
      <c r="HN36" s="545" t="str">
        <f t="shared" ca="1" si="16"/>
        <v/>
      </c>
      <c r="HO36" s="545" t="str">
        <f t="shared" ca="1" si="16"/>
        <v/>
      </c>
      <c r="HP36" s="545" t="str">
        <f t="shared" ca="1" si="16"/>
        <v/>
      </c>
      <c r="HQ36" s="545" t="str">
        <f t="shared" ca="1" si="16"/>
        <v/>
      </c>
      <c r="HR36" s="545" t="str">
        <f t="shared" ca="1" si="16"/>
        <v/>
      </c>
      <c r="HS36" s="545" t="str">
        <f t="shared" ca="1" si="16"/>
        <v/>
      </c>
      <c r="HT36" s="545" t="str">
        <f t="shared" ca="1" si="16"/>
        <v/>
      </c>
      <c r="HU36" s="545" t="str">
        <f t="shared" ca="1" si="16"/>
        <v/>
      </c>
      <c r="HV36" s="545" t="str">
        <f t="shared" ca="1" si="16"/>
        <v/>
      </c>
      <c r="HW36" s="545" t="str">
        <f t="shared" ca="1" si="16"/>
        <v/>
      </c>
      <c r="HX36" s="545" t="str">
        <f t="shared" ca="1" si="16"/>
        <v/>
      </c>
      <c r="HY36" s="545" t="str">
        <f t="shared" ca="1" si="16"/>
        <v/>
      </c>
      <c r="HZ36" s="545" t="str">
        <f t="shared" ca="1" si="16"/>
        <v/>
      </c>
      <c r="IA36" s="545" t="str">
        <f t="shared" ca="1" si="16"/>
        <v/>
      </c>
      <c r="IB36" s="545" t="str">
        <f t="shared" ca="1" si="16"/>
        <v/>
      </c>
      <c r="IC36" s="545" t="str">
        <f t="shared" ca="1" si="16"/>
        <v/>
      </c>
      <c r="ID36" s="545" t="str">
        <f t="shared" ca="1" si="16"/>
        <v/>
      </c>
      <c r="IE36" s="545" t="str">
        <f t="shared" ca="1" si="16"/>
        <v/>
      </c>
      <c r="IF36" s="545" t="str">
        <f t="shared" ca="1" si="16"/>
        <v/>
      </c>
      <c r="IG36" s="545" t="str">
        <f t="shared" ca="1" si="16"/>
        <v/>
      </c>
      <c r="IH36" s="545" t="str">
        <f t="shared" ca="1" si="16"/>
        <v/>
      </c>
      <c r="II36" s="545" t="str">
        <f t="shared" ca="1" si="16"/>
        <v/>
      </c>
      <c r="IJ36" s="545" t="str">
        <f t="shared" ca="1" si="16"/>
        <v/>
      </c>
      <c r="IK36" s="545" t="str">
        <f t="shared" ca="1" si="16"/>
        <v/>
      </c>
      <c r="IL36" s="545" t="str">
        <f t="shared" ca="1" si="16"/>
        <v/>
      </c>
      <c r="IM36" s="545" t="str">
        <f t="shared" ca="1" si="16"/>
        <v/>
      </c>
      <c r="IN36" s="545" t="str">
        <f t="shared" ca="1" si="16"/>
        <v/>
      </c>
      <c r="IO36" s="545" t="str">
        <f t="shared" ca="1" si="16"/>
        <v/>
      </c>
      <c r="IP36" s="545" t="str">
        <f t="shared" ca="1" si="16"/>
        <v/>
      </c>
      <c r="IQ36" s="545" t="str">
        <f t="shared" ca="1" si="16"/>
        <v/>
      </c>
      <c r="IR36" s="546" t="str">
        <f t="shared" ca="1" si="16"/>
        <v/>
      </c>
    </row>
    <row r="37" spans="1:252" ht="12.75" customHeight="1" x14ac:dyDescent="0.2">
      <c r="A37" s="548"/>
      <c r="B37" s="556" t="s">
        <v>56</v>
      </c>
      <c r="C37" s="542"/>
      <c r="D37" s="542"/>
      <c r="E37" s="543"/>
      <c r="F37" s="547" t="s">
        <v>43</v>
      </c>
      <c r="G37" s="542"/>
      <c r="H37" s="555" t="str">
        <f t="shared" ref="H37:BS38" ca="1" si="17">IF(COUNTIF(INDIRECT(H$34 &amp; $I43 &amp; ":" &amp; H$34 &amp; $K43),$H$41)=0,"",COUNTIF(INDIRECT(H$34 &amp; $I43 &amp; ":" &amp; H$34 &amp; $K43),$H$41))</f>
        <v/>
      </c>
      <c r="I37" s="545" t="str">
        <f t="shared" ca="1" si="17"/>
        <v/>
      </c>
      <c r="J37" s="545" t="str">
        <f t="shared" ca="1" si="17"/>
        <v/>
      </c>
      <c r="K37" s="545" t="str">
        <f t="shared" ca="1" si="17"/>
        <v/>
      </c>
      <c r="L37" s="545" t="str">
        <f t="shared" ca="1" si="17"/>
        <v/>
      </c>
      <c r="M37" s="545" t="str">
        <f t="shared" ca="1" si="17"/>
        <v/>
      </c>
      <c r="N37" s="545" t="str">
        <f t="shared" ca="1" si="17"/>
        <v/>
      </c>
      <c r="O37" s="545" t="str">
        <f t="shared" ca="1" si="17"/>
        <v/>
      </c>
      <c r="P37" s="545" t="str">
        <f t="shared" ca="1" si="17"/>
        <v/>
      </c>
      <c r="Q37" s="545" t="str">
        <f t="shared" ca="1" si="17"/>
        <v/>
      </c>
      <c r="R37" s="545" t="str">
        <f t="shared" ca="1" si="17"/>
        <v/>
      </c>
      <c r="S37" s="545" t="str">
        <f t="shared" ca="1" si="17"/>
        <v/>
      </c>
      <c r="T37" s="545" t="str">
        <f t="shared" ca="1" si="17"/>
        <v/>
      </c>
      <c r="U37" s="545" t="str">
        <f t="shared" ca="1" si="17"/>
        <v/>
      </c>
      <c r="V37" s="545" t="str">
        <f t="shared" ca="1" si="17"/>
        <v/>
      </c>
      <c r="W37" s="545" t="str">
        <f t="shared" ca="1" si="17"/>
        <v/>
      </c>
      <c r="X37" s="545" t="str">
        <f t="shared" ca="1" si="17"/>
        <v/>
      </c>
      <c r="Y37" s="545" t="str">
        <f t="shared" ca="1" si="17"/>
        <v/>
      </c>
      <c r="Z37" s="545" t="str">
        <f t="shared" ca="1" si="17"/>
        <v/>
      </c>
      <c r="AA37" s="545" t="str">
        <f t="shared" ca="1" si="17"/>
        <v/>
      </c>
      <c r="AB37" s="545" t="str">
        <f t="shared" ca="1" si="17"/>
        <v/>
      </c>
      <c r="AC37" s="545" t="str">
        <f t="shared" ca="1" si="17"/>
        <v/>
      </c>
      <c r="AD37" s="545" t="str">
        <f t="shared" ca="1" si="17"/>
        <v/>
      </c>
      <c r="AE37" s="545" t="str">
        <f t="shared" ca="1" si="17"/>
        <v/>
      </c>
      <c r="AF37" s="545" t="str">
        <f t="shared" ca="1" si="17"/>
        <v/>
      </c>
      <c r="AG37" s="545" t="str">
        <f t="shared" ca="1" si="17"/>
        <v/>
      </c>
      <c r="AH37" s="545" t="str">
        <f t="shared" ca="1" si="17"/>
        <v/>
      </c>
      <c r="AI37" s="545" t="str">
        <f t="shared" ca="1" si="17"/>
        <v/>
      </c>
      <c r="AJ37" s="545" t="str">
        <f t="shared" ca="1" si="17"/>
        <v/>
      </c>
      <c r="AK37" s="545" t="str">
        <f t="shared" ca="1" si="17"/>
        <v/>
      </c>
      <c r="AL37" s="545" t="str">
        <f t="shared" ca="1" si="17"/>
        <v/>
      </c>
      <c r="AM37" s="545" t="str">
        <f t="shared" ca="1" si="17"/>
        <v/>
      </c>
      <c r="AN37" s="545" t="str">
        <f t="shared" ca="1" si="17"/>
        <v/>
      </c>
      <c r="AO37" s="545" t="str">
        <f t="shared" ca="1" si="17"/>
        <v/>
      </c>
      <c r="AP37" s="545" t="str">
        <f t="shared" ca="1" si="17"/>
        <v/>
      </c>
      <c r="AQ37" s="545" t="str">
        <f t="shared" ca="1" si="17"/>
        <v/>
      </c>
      <c r="AR37" s="545" t="str">
        <f t="shared" ca="1" si="17"/>
        <v/>
      </c>
      <c r="AS37" s="545" t="str">
        <f t="shared" ca="1" si="17"/>
        <v/>
      </c>
      <c r="AT37" s="545" t="str">
        <f t="shared" ca="1" si="17"/>
        <v/>
      </c>
      <c r="AU37" s="545" t="str">
        <f t="shared" ca="1" si="17"/>
        <v/>
      </c>
      <c r="AV37" s="545" t="str">
        <f t="shared" ca="1" si="17"/>
        <v/>
      </c>
      <c r="AW37" s="545" t="str">
        <f t="shared" ca="1" si="17"/>
        <v/>
      </c>
      <c r="AX37" s="545" t="str">
        <f t="shared" ca="1" si="17"/>
        <v/>
      </c>
      <c r="AY37" s="545" t="str">
        <f t="shared" ca="1" si="17"/>
        <v/>
      </c>
      <c r="AZ37" s="545" t="str">
        <f t="shared" ca="1" si="17"/>
        <v/>
      </c>
      <c r="BA37" s="545" t="str">
        <f t="shared" ca="1" si="17"/>
        <v/>
      </c>
      <c r="BB37" s="545" t="str">
        <f t="shared" ca="1" si="17"/>
        <v/>
      </c>
      <c r="BC37" s="545" t="str">
        <f t="shared" ca="1" si="17"/>
        <v/>
      </c>
      <c r="BD37" s="545" t="str">
        <f t="shared" ca="1" si="17"/>
        <v/>
      </c>
      <c r="BE37" s="545" t="str">
        <f t="shared" ca="1" si="17"/>
        <v/>
      </c>
      <c r="BF37" s="545" t="str">
        <f t="shared" ca="1" si="17"/>
        <v/>
      </c>
      <c r="BG37" s="545" t="str">
        <f t="shared" ca="1" si="17"/>
        <v/>
      </c>
      <c r="BH37" s="545" t="str">
        <f t="shared" ca="1" si="17"/>
        <v/>
      </c>
      <c r="BI37" s="545" t="str">
        <f t="shared" ca="1" si="17"/>
        <v/>
      </c>
      <c r="BJ37" s="545" t="str">
        <f t="shared" ca="1" si="17"/>
        <v/>
      </c>
      <c r="BK37" s="545" t="str">
        <f t="shared" ca="1" si="17"/>
        <v/>
      </c>
      <c r="BL37" s="545" t="str">
        <f t="shared" ca="1" si="17"/>
        <v/>
      </c>
      <c r="BM37" s="545" t="str">
        <f t="shared" ca="1" si="17"/>
        <v/>
      </c>
      <c r="BN37" s="545" t="str">
        <f t="shared" ca="1" si="17"/>
        <v/>
      </c>
      <c r="BO37" s="545" t="str">
        <f t="shared" ca="1" si="17"/>
        <v/>
      </c>
      <c r="BP37" s="545" t="str">
        <f t="shared" ca="1" si="17"/>
        <v/>
      </c>
      <c r="BQ37" s="545" t="str">
        <f t="shared" ca="1" si="17"/>
        <v/>
      </c>
      <c r="BR37" s="545" t="str">
        <f t="shared" ca="1" si="17"/>
        <v/>
      </c>
      <c r="BS37" s="545" t="str">
        <f t="shared" ca="1" si="17"/>
        <v/>
      </c>
      <c r="BT37" s="545" t="str">
        <f t="shared" ca="1" si="13"/>
        <v/>
      </c>
      <c r="BU37" s="545" t="str">
        <f t="shared" ca="1" si="14"/>
        <v/>
      </c>
      <c r="BV37" s="545" t="str">
        <f t="shared" ca="1" si="14"/>
        <v/>
      </c>
      <c r="BW37" s="545" t="str">
        <f t="shared" ca="1" si="14"/>
        <v/>
      </c>
      <c r="BX37" s="545" t="str">
        <f t="shared" ca="1" si="14"/>
        <v/>
      </c>
      <c r="BY37" s="545" t="str">
        <f t="shared" ca="1" si="14"/>
        <v/>
      </c>
      <c r="BZ37" s="545" t="str">
        <f t="shared" ca="1" si="14"/>
        <v/>
      </c>
      <c r="CA37" s="545" t="str">
        <f t="shared" ca="1" si="14"/>
        <v/>
      </c>
      <c r="CB37" s="545" t="str">
        <f t="shared" ca="1" si="14"/>
        <v/>
      </c>
      <c r="CC37" s="545" t="str">
        <f t="shared" ca="1" si="14"/>
        <v/>
      </c>
      <c r="CD37" s="545" t="str">
        <f t="shared" ca="1" si="14"/>
        <v/>
      </c>
      <c r="CE37" s="545" t="str">
        <f t="shared" ca="1" si="14"/>
        <v/>
      </c>
      <c r="CF37" s="545" t="str">
        <f t="shared" ca="1" si="14"/>
        <v/>
      </c>
      <c r="CG37" s="545" t="str">
        <f t="shared" ca="1" si="14"/>
        <v/>
      </c>
      <c r="CH37" s="545" t="str">
        <f t="shared" ca="1" si="14"/>
        <v/>
      </c>
      <c r="CI37" s="545" t="str">
        <f t="shared" ca="1" si="14"/>
        <v/>
      </c>
      <c r="CJ37" s="545" t="str">
        <f t="shared" ca="1" si="14"/>
        <v/>
      </c>
      <c r="CK37" s="545" t="str">
        <f t="shared" ca="1" si="14"/>
        <v/>
      </c>
      <c r="CL37" s="545" t="str">
        <f t="shared" ca="1" si="14"/>
        <v/>
      </c>
      <c r="CM37" s="545" t="str">
        <f t="shared" ca="1" si="14"/>
        <v/>
      </c>
      <c r="CN37" s="545" t="str">
        <f t="shared" ca="1" si="14"/>
        <v/>
      </c>
      <c r="CO37" s="545" t="str">
        <f t="shared" ca="1" si="14"/>
        <v/>
      </c>
      <c r="CP37" s="545" t="str">
        <f t="shared" ca="1" si="14"/>
        <v/>
      </c>
      <c r="CQ37" s="545" t="str">
        <f t="shared" ca="1" si="14"/>
        <v/>
      </c>
      <c r="CR37" s="545" t="str">
        <f t="shared" ca="1" si="14"/>
        <v/>
      </c>
      <c r="CS37" s="545" t="str">
        <f t="shared" ca="1" si="14"/>
        <v/>
      </c>
      <c r="CT37" s="545" t="str">
        <f t="shared" ca="1" si="14"/>
        <v/>
      </c>
      <c r="CU37" s="545" t="str">
        <f t="shared" ca="1" si="14"/>
        <v/>
      </c>
      <c r="CV37" s="545" t="str">
        <f t="shared" ca="1" si="14"/>
        <v/>
      </c>
      <c r="CW37" s="545" t="str">
        <f t="shared" ca="1" si="14"/>
        <v/>
      </c>
      <c r="CX37" s="545" t="str">
        <f t="shared" ca="1" si="14"/>
        <v/>
      </c>
      <c r="CY37" s="545" t="str">
        <f t="shared" ca="1" si="14"/>
        <v/>
      </c>
      <c r="CZ37" s="545" t="str">
        <f t="shared" ca="1" si="14"/>
        <v/>
      </c>
      <c r="DA37" s="545" t="str">
        <f t="shared" ca="1" si="14"/>
        <v/>
      </c>
      <c r="DB37" s="545" t="str">
        <f t="shared" ca="1" si="14"/>
        <v/>
      </c>
      <c r="DC37" s="545" t="str">
        <f t="shared" ca="1" si="14"/>
        <v/>
      </c>
      <c r="DD37" s="545" t="str">
        <f t="shared" ca="1" si="14"/>
        <v/>
      </c>
      <c r="DE37" s="545" t="str">
        <f t="shared" ca="1" si="14"/>
        <v/>
      </c>
      <c r="DF37" s="545" t="str">
        <f t="shared" ca="1" si="14"/>
        <v/>
      </c>
      <c r="DG37" s="545" t="str">
        <f t="shared" ca="1" si="14"/>
        <v/>
      </c>
      <c r="DH37" s="545" t="str">
        <f t="shared" ca="1" si="14"/>
        <v/>
      </c>
      <c r="DI37" s="545" t="str">
        <f t="shared" ca="1" si="14"/>
        <v/>
      </c>
      <c r="DJ37" s="545" t="str">
        <f t="shared" ca="1" si="14"/>
        <v/>
      </c>
      <c r="DK37" s="545" t="str">
        <f t="shared" ca="1" si="14"/>
        <v/>
      </c>
      <c r="DL37" s="545" t="str">
        <f t="shared" ca="1" si="14"/>
        <v/>
      </c>
      <c r="DM37" s="545" t="str">
        <f t="shared" ca="1" si="14"/>
        <v/>
      </c>
      <c r="DN37" s="545" t="str">
        <f t="shared" ca="1" si="14"/>
        <v/>
      </c>
      <c r="DO37" s="545" t="str">
        <f t="shared" ca="1" si="14"/>
        <v/>
      </c>
      <c r="DP37" s="545" t="str">
        <f t="shared" ca="1" si="14"/>
        <v/>
      </c>
      <c r="DQ37" s="545" t="str">
        <f t="shared" ca="1" si="14"/>
        <v/>
      </c>
      <c r="DR37" s="545" t="str">
        <f t="shared" ca="1" si="14"/>
        <v/>
      </c>
      <c r="DS37" s="545" t="str">
        <f t="shared" ca="1" si="14"/>
        <v/>
      </c>
      <c r="DT37" s="545" t="str">
        <f t="shared" ca="1" si="14"/>
        <v/>
      </c>
      <c r="DU37" s="545" t="str">
        <f t="shared" ca="1" si="14"/>
        <v/>
      </c>
      <c r="DV37" s="545" t="str">
        <f t="shared" ca="1" si="14"/>
        <v/>
      </c>
      <c r="DW37" s="545" t="str">
        <f t="shared" ca="1" si="14"/>
        <v/>
      </c>
      <c r="DX37" s="545" t="str">
        <f t="shared" ca="1" si="14"/>
        <v/>
      </c>
      <c r="DY37" s="545" t="str">
        <f t="shared" ca="1" si="14"/>
        <v/>
      </c>
      <c r="DZ37" s="545" t="str">
        <f t="shared" ca="1" si="14"/>
        <v/>
      </c>
      <c r="EA37" s="545" t="str">
        <f t="shared" ca="1" si="14"/>
        <v/>
      </c>
      <c r="EB37" s="545" t="str">
        <f t="shared" ca="1" si="14"/>
        <v/>
      </c>
      <c r="EC37" s="545" t="str">
        <f t="shared" ca="1" si="14"/>
        <v/>
      </c>
      <c r="ED37" s="545" t="str">
        <f t="shared" ca="1" si="14"/>
        <v/>
      </c>
      <c r="EE37" s="545" t="str">
        <f t="shared" ca="1" si="14"/>
        <v/>
      </c>
      <c r="EF37" s="545" t="str">
        <f t="shared" ca="1" si="14"/>
        <v/>
      </c>
      <c r="EG37" s="545" t="str">
        <f t="shared" ca="1" si="15"/>
        <v/>
      </c>
      <c r="EH37" s="545" t="str">
        <f t="shared" ca="1" si="15"/>
        <v/>
      </c>
      <c r="EI37" s="545" t="str">
        <f t="shared" ca="1" si="15"/>
        <v/>
      </c>
      <c r="EJ37" s="545" t="str">
        <f t="shared" ca="1" si="15"/>
        <v/>
      </c>
      <c r="EK37" s="545" t="str">
        <f t="shared" ca="1" si="15"/>
        <v/>
      </c>
      <c r="EL37" s="545" t="str">
        <f t="shared" ca="1" si="15"/>
        <v/>
      </c>
      <c r="EM37" s="545" t="str">
        <f t="shared" ca="1" si="15"/>
        <v/>
      </c>
      <c r="EN37" s="545" t="str">
        <f t="shared" ca="1" si="15"/>
        <v/>
      </c>
      <c r="EO37" s="545" t="str">
        <f t="shared" ca="1" si="15"/>
        <v/>
      </c>
      <c r="EP37" s="545" t="str">
        <f t="shared" ca="1" si="15"/>
        <v/>
      </c>
      <c r="EQ37" s="545" t="str">
        <f t="shared" ca="1" si="15"/>
        <v/>
      </c>
      <c r="ER37" s="545" t="str">
        <f t="shared" ca="1" si="15"/>
        <v/>
      </c>
      <c r="ES37" s="545" t="str">
        <f t="shared" ca="1" si="15"/>
        <v/>
      </c>
      <c r="ET37" s="545" t="str">
        <f t="shared" ca="1" si="15"/>
        <v/>
      </c>
      <c r="EU37" s="545" t="str">
        <f t="shared" ca="1" si="15"/>
        <v/>
      </c>
      <c r="EV37" s="545" t="str">
        <f t="shared" ca="1" si="15"/>
        <v/>
      </c>
      <c r="EW37" s="545" t="str">
        <f t="shared" ca="1" si="15"/>
        <v/>
      </c>
      <c r="EX37" s="545" t="str">
        <f t="shared" ca="1" si="15"/>
        <v/>
      </c>
      <c r="EY37" s="545" t="str">
        <f t="shared" ca="1" si="15"/>
        <v/>
      </c>
      <c r="EZ37" s="545" t="str">
        <f t="shared" ca="1" si="15"/>
        <v/>
      </c>
      <c r="FA37" s="545" t="str">
        <f t="shared" ca="1" si="15"/>
        <v/>
      </c>
      <c r="FB37" s="545" t="str">
        <f t="shared" ca="1" si="15"/>
        <v/>
      </c>
      <c r="FC37" s="545" t="str">
        <f t="shared" ca="1" si="15"/>
        <v/>
      </c>
      <c r="FD37" s="545" t="str">
        <f t="shared" ca="1" si="15"/>
        <v/>
      </c>
      <c r="FE37" s="545" t="str">
        <f t="shared" ca="1" si="15"/>
        <v/>
      </c>
      <c r="FF37" s="545" t="str">
        <f t="shared" ca="1" si="15"/>
        <v/>
      </c>
      <c r="FG37" s="545" t="str">
        <f t="shared" ca="1" si="15"/>
        <v/>
      </c>
      <c r="FH37" s="545" t="str">
        <f t="shared" ca="1" si="15"/>
        <v/>
      </c>
      <c r="FI37" s="545" t="str">
        <f t="shared" ca="1" si="15"/>
        <v/>
      </c>
      <c r="FJ37" s="545" t="str">
        <f t="shared" ca="1" si="15"/>
        <v/>
      </c>
      <c r="FK37" s="545" t="str">
        <f t="shared" ca="1" si="15"/>
        <v/>
      </c>
      <c r="FL37" s="545" t="str">
        <f t="shared" ca="1" si="15"/>
        <v/>
      </c>
      <c r="FM37" s="545" t="str">
        <f t="shared" ca="1" si="15"/>
        <v/>
      </c>
      <c r="FN37" s="545" t="str">
        <f t="shared" ca="1" si="15"/>
        <v/>
      </c>
      <c r="FO37" s="545" t="str">
        <f t="shared" ca="1" si="15"/>
        <v/>
      </c>
      <c r="FP37" s="545" t="str">
        <f t="shared" ca="1" si="15"/>
        <v/>
      </c>
      <c r="FQ37" s="545" t="str">
        <f t="shared" ca="1" si="15"/>
        <v/>
      </c>
      <c r="FR37" s="545" t="str">
        <f t="shared" ca="1" si="15"/>
        <v/>
      </c>
      <c r="FS37" s="545" t="str">
        <f t="shared" ca="1" si="15"/>
        <v/>
      </c>
      <c r="FT37" s="545" t="str">
        <f t="shared" ca="1" si="15"/>
        <v/>
      </c>
      <c r="FU37" s="545" t="str">
        <f t="shared" ca="1" si="15"/>
        <v/>
      </c>
      <c r="FV37" s="545" t="str">
        <f t="shared" ca="1" si="15"/>
        <v/>
      </c>
      <c r="FW37" s="545" t="str">
        <f t="shared" ca="1" si="15"/>
        <v/>
      </c>
      <c r="FX37" s="545" t="str">
        <f t="shared" ca="1" si="15"/>
        <v/>
      </c>
      <c r="FY37" s="545" t="str">
        <f t="shared" ca="1" si="15"/>
        <v/>
      </c>
      <c r="FZ37" s="545" t="str">
        <f t="shared" ca="1" si="15"/>
        <v/>
      </c>
      <c r="GA37" s="545" t="str">
        <f t="shared" ca="1" si="15"/>
        <v/>
      </c>
      <c r="GB37" s="545" t="str">
        <f t="shared" ca="1" si="15"/>
        <v/>
      </c>
      <c r="GC37" s="545" t="str">
        <f t="shared" ca="1" si="15"/>
        <v/>
      </c>
      <c r="GD37" s="545" t="str">
        <f t="shared" ca="1" si="15"/>
        <v/>
      </c>
      <c r="GE37" s="545" t="str">
        <f t="shared" ca="1" si="15"/>
        <v/>
      </c>
      <c r="GF37" s="545" t="str">
        <f t="shared" ca="1" si="15"/>
        <v/>
      </c>
      <c r="GG37" s="545" t="str">
        <f t="shared" ca="1" si="15"/>
        <v/>
      </c>
      <c r="GH37" s="545" t="str">
        <f t="shared" ca="1" si="15"/>
        <v/>
      </c>
      <c r="GI37" s="545" t="str">
        <f t="shared" ca="1" si="15"/>
        <v/>
      </c>
      <c r="GJ37" s="545" t="str">
        <f t="shared" ca="1" si="15"/>
        <v/>
      </c>
      <c r="GK37" s="545" t="str">
        <f t="shared" ca="1" si="15"/>
        <v/>
      </c>
      <c r="GL37" s="545" t="str">
        <f t="shared" ca="1" si="15"/>
        <v/>
      </c>
      <c r="GM37" s="545" t="str">
        <f t="shared" ca="1" si="15"/>
        <v/>
      </c>
      <c r="GN37" s="545" t="str">
        <f t="shared" ca="1" si="15"/>
        <v/>
      </c>
      <c r="GO37" s="545" t="str">
        <f t="shared" ca="1" si="15"/>
        <v/>
      </c>
      <c r="GP37" s="545" t="str">
        <f t="shared" ca="1" si="15"/>
        <v/>
      </c>
      <c r="GQ37" s="545" t="str">
        <f t="shared" ca="1" si="15"/>
        <v/>
      </c>
      <c r="GR37" s="545" t="str">
        <f t="shared" ca="1" si="15"/>
        <v/>
      </c>
      <c r="GS37" s="545" t="str">
        <f t="shared" ca="1" si="16"/>
        <v/>
      </c>
      <c r="GT37" s="545" t="str">
        <f t="shared" ca="1" si="16"/>
        <v/>
      </c>
      <c r="GU37" s="545" t="str">
        <f t="shared" ca="1" si="16"/>
        <v/>
      </c>
      <c r="GV37" s="545" t="str">
        <f t="shared" ca="1" si="16"/>
        <v/>
      </c>
      <c r="GW37" s="545" t="str">
        <f t="shared" ca="1" si="16"/>
        <v/>
      </c>
      <c r="GX37" s="545" t="str">
        <f t="shared" ca="1" si="16"/>
        <v/>
      </c>
      <c r="GY37" s="545" t="str">
        <f t="shared" ca="1" si="16"/>
        <v/>
      </c>
      <c r="GZ37" s="545" t="str">
        <f t="shared" ca="1" si="16"/>
        <v/>
      </c>
      <c r="HA37" s="545" t="str">
        <f t="shared" ca="1" si="16"/>
        <v/>
      </c>
      <c r="HB37" s="545" t="str">
        <f t="shared" ca="1" si="16"/>
        <v/>
      </c>
      <c r="HC37" s="545" t="str">
        <f t="shared" ca="1" si="16"/>
        <v/>
      </c>
      <c r="HD37" s="545" t="str">
        <f t="shared" ca="1" si="16"/>
        <v/>
      </c>
      <c r="HE37" s="545" t="str">
        <f t="shared" ca="1" si="16"/>
        <v/>
      </c>
      <c r="HF37" s="545" t="str">
        <f t="shared" ca="1" si="16"/>
        <v/>
      </c>
      <c r="HG37" s="545" t="str">
        <f t="shared" ca="1" si="16"/>
        <v/>
      </c>
      <c r="HH37" s="545" t="str">
        <f t="shared" ca="1" si="16"/>
        <v/>
      </c>
      <c r="HI37" s="545" t="str">
        <f t="shared" ca="1" si="16"/>
        <v/>
      </c>
      <c r="HJ37" s="545" t="str">
        <f t="shared" ca="1" si="16"/>
        <v/>
      </c>
      <c r="HK37" s="545" t="str">
        <f t="shared" ca="1" si="16"/>
        <v/>
      </c>
      <c r="HL37" s="545" t="str">
        <f t="shared" ca="1" si="16"/>
        <v/>
      </c>
      <c r="HM37" s="545" t="str">
        <f t="shared" ca="1" si="16"/>
        <v/>
      </c>
      <c r="HN37" s="545" t="str">
        <f t="shared" ca="1" si="16"/>
        <v/>
      </c>
      <c r="HO37" s="545" t="str">
        <f t="shared" ca="1" si="16"/>
        <v/>
      </c>
      <c r="HP37" s="545" t="str">
        <f t="shared" ca="1" si="16"/>
        <v/>
      </c>
      <c r="HQ37" s="545" t="str">
        <f t="shared" ca="1" si="16"/>
        <v/>
      </c>
      <c r="HR37" s="545" t="str">
        <f t="shared" ca="1" si="16"/>
        <v/>
      </c>
      <c r="HS37" s="545" t="str">
        <f t="shared" ca="1" si="16"/>
        <v/>
      </c>
      <c r="HT37" s="545" t="str">
        <f t="shared" ca="1" si="16"/>
        <v/>
      </c>
      <c r="HU37" s="545" t="str">
        <f t="shared" ca="1" si="16"/>
        <v/>
      </c>
      <c r="HV37" s="545" t="str">
        <f t="shared" ca="1" si="16"/>
        <v/>
      </c>
      <c r="HW37" s="545" t="str">
        <f t="shared" ca="1" si="16"/>
        <v/>
      </c>
      <c r="HX37" s="545" t="str">
        <f t="shared" ca="1" si="16"/>
        <v/>
      </c>
      <c r="HY37" s="545" t="str">
        <f t="shared" ca="1" si="16"/>
        <v/>
      </c>
      <c r="HZ37" s="545" t="str">
        <f t="shared" ca="1" si="16"/>
        <v/>
      </c>
      <c r="IA37" s="545" t="str">
        <f t="shared" ca="1" si="16"/>
        <v/>
      </c>
      <c r="IB37" s="545" t="str">
        <f t="shared" ca="1" si="16"/>
        <v/>
      </c>
      <c r="IC37" s="545" t="str">
        <f t="shared" ca="1" si="16"/>
        <v/>
      </c>
      <c r="ID37" s="545" t="str">
        <f t="shared" ca="1" si="16"/>
        <v/>
      </c>
      <c r="IE37" s="545" t="str">
        <f t="shared" ca="1" si="16"/>
        <v/>
      </c>
      <c r="IF37" s="545" t="str">
        <f t="shared" ca="1" si="16"/>
        <v/>
      </c>
      <c r="IG37" s="545" t="str">
        <f t="shared" ca="1" si="16"/>
        <v/>
      </c>
      <c r="IH37" s="545" t="str">
        <f t="shared" ca="1" si="16"/>
        <v/>
      </c>
      <c r="II37" s="545" t="str">
        <f t="shared" ca="1" si="16"/>
        <v/>
      </c>
      <c r="IJ37" s="545" t="str">
        <f t="shared" ca="1" si="16"/>
        <v/>
      </c>
      <c r="IK37" s="545" t="str">
        <f t="shared" ca="1" si="16"/>
        <v/>
      </c>
      <c r="IL37" s="545" t="str">
        <f t="shared" ca="1" si="16"/>
        <v/>
      </c>
      <c r="IM37" s="545" t="str">
        <f t="shared" ca="1" si="16"/>
        <v/>
      </c>
      <c r="IN37" s="545" t="str">
        <f t="shared" ca="1" si="16"/>
        <v/>
      </c>
      <c r="IO37" s="545" t="str">
        <f t="shared" ca="1" si="16"/>
        <v/>
      </c>
      <c r="IP37" s="545" t="str">
        <f t="shared" ca="1" si="16"/>
        <v/>
      </c>
      <c r="IQ37" s="545" t="str">
        <f t="shared" ca="1" si="16"/>
        <v/>
      </c>
      <c r="IR37" s="546" t="str">
        <f t="shared" ca="1" si="16"/>
        <v/>
      </c>
    </row>
    <row r="38" spans="1:252" ht="12.75" customHeight="1" x14ac:dyDescent="0.2">
      <c r="A38" s="548"/>
      <c r="B38" s="542"/>
      <c r="C38" s="542"/>
      <c r="D38" s="542"/>
      <c r="E38" s="543"/>
      <c r="F38" s="547" t="s">
        <v>44</v>
      </c>
      <c r="G38" s="542"/>
      <c r="H38" s="555" t="str">
        <f t="shared" ca="1" si="17"/>
        <v/>
      </c>
      <c r="I38" s="545" t="str">
        <f t="shared" ca="1" si="17"/>
        <v/>
      </c>
      <c r="J38" s="545" t="str">
        <f t="shared" ca="1" si="17"/>
        <v/>
      </c>
      <c r="K38" s="545" t="str">
        <f t="shared" ca="1" si="17"/>
        <v/>
      </c>
      <c r="L38" s="545" t="str">
        <f t="shared" ca="1" si="17"/>
        <v/>
      </c>
      <c r="M38" s="545" t="str">
        <f t="shared" ca="1" si="17"/>
        <v/>
      </c>
      <c r="N38" s="545" t="str">
        <f t="shared" ca="1" si="17"/>
        <v/>
      </c>
      <c r="O38" s="545" t="str">
        <f t="shared" ca="1" si="17"/>
        <v/>
      </c>
      <c r="P38" s="545" t="str">
        <f t="shared" ca="1" si="17"/>
        <v/>
      </c>
      <c r="Q38" s="545" t="str">
        <f t="shared" ca="1" si="17"/>
        <v/>
      </c>
      <c r="R38" s="545" t="str">
        <f t="shared" ca="1" si="17"/>
        <v/>
      </c>
      <c r="S38" s="545" t="str">
        <f t="shared" ca="1" si="17"/>
        <v/>
      </c>
      <c r="T38" s="545" t="str">
        <f t="shared" ca="1" si="17"/>
        <v/>
      </c>
      <c r="U38" s="545" t="str">
        <f t="shared" ca="1" si="17"/>
        <v/>
      </c>
      <c r="V38" s="545" t="str">
        <f t="shared" ca="1" si="17"/>
        <v/>
      </c>
      <c r="W38" s="545" t="str">
        <f t="shared" ca="1" si="17"/>
        <v/>
      </c>
      <c r="X38" s="545" t="str">
        <f t="shared" ca="1" si="17"/>
        <v/>
      </c>
      <c r="Y38" s="545" t="str">
        <f t="shared" ca="1" si="17"/>
        <v/>
      </c>
      <c r="Z38" s="545" t="str">
        <f t="shared" ca="1" si="17"/>
        <v/>
      </c>
      <c r="AA38" s="545" t="str">
        <f t="shared" ca="1" si="17"/>
        <v/>
      </c>
      <c r="AB38" s="545" t="str">
        <f t="shared" ca="1" si="17"/>
        <v/>
      </c>
      <c r="AC38" s="545" t="str">
        <f t="shared" ca="1" si="17"/>
        <v/>
      </c>
      <c r="AD38" s="545" t="str">
        <f t="shared" ca="1" si="17"/>
        <v/>
      </c>
      <c r="AE38" s="545" t="str">
        <f t="shared" ca="1" si="17"/>
        <v/>
      </c>
      <c r="AF38" s="545" t="str">
        <f t="shared" ca="1" si="17"/>
        <v/>
      </c>
      <c r="AG38" s="545" t="str">
        <f t="shared" ca="1" si="17"/>
        <v/>
      </c>
      <c r="AH38" s="545" t="str">
        <f t="shared" ca="1" si="17"/>
        <v/>
      </c>
      <c r="AI38" s="545" t="str">
        <f t="shared" ca="1" si="17"/>
        <v/>
      </c>
      <c r="AJ38" s="545" t="str">
        <f t="shared" ca="1" si="17"/>
        <v/>
      </c>
      <c r="AK38" s="545" t="str">
        <f t="shared" ca="1" si="17"/>
        <v/>
      </c>
      <c r="AL38" s="545" t="str">
        <f t="shared" ca="1" si="17"/>
        <v/>
      </c>
      <c r="AM38" s="545" t="str">
        <f t="shared" ca="1" si="17"/>
        <v/>
      </c>
      <c r="AN38" s="545" t="str">
        <f t="shared" ca="1" si="17"/>
        <v/>
      </c>
      <c r="AO38" s="545" t="str">
        <f t="shared" ca="1" si="17"/>
        <v/>
      </c>
      <c r="AP38" s="545" t="str">
        <f t="shared" ca="1" si="17"/>
        <v/>
      </c>
      <c r="AQ38" s="545" t="str">
        <f t="shared" ca="1" si="17"/>
        <v/>
      </c>
      <c r="AR38" s="545" t="str">
        <f t="shared" ca="1" si="17"/>
        <v/>
      </c>
      <c r="AS38" s="545" t="str">
        <f t="shared" ca="1" si="17"/>
        <v/>
      </c>
      <c r="AT38" s="545" t="str">
        <f t="shared" ca="1" si="17"/>
        <v/>
      </c>
      <c r="AU38" s="545" t="str">
        <f t="shared" ca="1" si="17"/>
        <v/>
      </c>
      <c r="AV38" s="545" t="str">
        <f t="shared" ca="1" si="17"/>
        <v/>
      </c>
      <c r="AW38" s="545" t="str">
        <f t="shared" ca="1" si="17"/>
        <v/>
      </c>
      <c r="AX38" s="545" t="str">
        <f t="shared" ca="1" si="17"/>
        <v/>
      </c>
      <c r="AY38" s="545" t="str">
        <f t="shared" ca="1" si="17"/>
        <v/>
      </c>
      <c r="AZ38" s="545" t="str">
        <f t="shared" ca="1" si="17"/>
        <v/>
      </c>
      <c r="BA38" s="545" t="str">
        <f t="shared" ca="1" si="17"/>
        <v/>
      </c>
      <c r="BB38" s="545" t="str">
        <f t="shared" ca="1" si="17"/>
        <v/>
      </c>
      <c r="BC38" s="545" t="str">
        <f t="shared" ca="1" si="17"/>
        <v/>
      </c>
      <c r="BD38" s="545" t="str">
        <f t="shared" ca="1" si="17"/>
        <v/>
      </c>
      <c r="BE38" s="545" t="str">
        <f t="shared" ca="1" si="17"/>
        <v/>
      </c>
      <c r="BF38" s="545" t="str">
        <f t="shared" ca="1" si="17"/>
        <v/>
      </c>
      <c r="BG38" s="545" t="str">
        <f t="shared" ca="1" si="17"/>
        <v/>
      </c>
      <c r="BH38" s="545" t="str">
        <f t="shared" ca="1" si="17"/>
        <v/>
      </c>
      <c r="BI38" s="545" t="str">
        <f t="shared" ca="1" si="17"/>
        <v/>
      </c>
      <c r="BJ38" s="545" t="str">
        <f t="shared" ca="1" si="17"/>
        <v/>
      </c>
      <c r="BK38" s="545" t="str">
        <f t="shared" ca="1" si="17"/>
        <v/>
      </c>
      <c r="BL38" s="545" t="str">
        <f t="shared" ca="1" si="17"/>
        <v/>
      </c>
      <c r="BM38" s="545" t="str">
        <f t="shared" ca="1" si="17"/>
        <v/>
      </c>
      <c r="BN38" s="545" t="str">
        <f t="shared" ca="1" si="17"/>
        <v/>
      </c>
      <c r="BO38" s="545" t="str">
        <f t="shared" ca="1" si="17"/>
        <v/>
      </c>
      <c r="BP38" s="545" t="str">
        <f t="shared" ca="1" si="17"/>
        <v/>
      </c>
      <c r="BQ38" s="545" t="str">
        <f t="shared" ca="1" si="17"/>
        <v/>
      </c>
      <c r="BR38" s="545" t="str">
        <f t="shared" ca="1" si="17"/>
        <v/>
      </c>
      <c r="BS38" s="545" t="str">
        <f t="shared" ca="1" si="17"/>
        <v/>
      </c>
      <c r="BT38" s="545" t="str">
        <f t="shared" ca="1" si="13"/>
        <v/>
      </c>
      <c r="BU38" s="545" t="str">
        <f t="shared" ca="1" si="14"/>
        <v/>
      </c>
      <c r="BV38" s="545" t="str">
        <f t="shared" ca="1" si="14"/>
        <v/>
      </c>
      <c r="BW38" s="545" t="str">
        <f t="shared" ca="1" si="14"/>
        <v/>
      </c>
      <c r="BX38" s="545" t="str">
        <f t="shared" ca="1" si="14"/>
        <v/>
      </c>
      <c r="BY38" s="545" t="str">
        <f t="shared" ca="1" si="14"/>
        <v/>
      </c>
      <c r="BZ38" s="545" t="str">
        <f t="shared" ca="1" si="14"/>
        <v/>
      </c>
      <c r="CA38" s="545" t="str">
        <f t="shared" ca="1" si="14"/>
        <v/>
      </c>
      <c r="CB38" s="545" t="str">
        <f t="shared" ca="1" si="14"/>
        <v/>
      </c>
      <c r="CC38" s="545" t="str">
        <f t="shared" ca="1" si="14"/>
        <v/>
      </c>
      <c r="CD38" s="545" t="str">
        <f t="shared" ca="1" si="14"/>
        <v/>
      </c>
      <c r="CE38" s="545" t="str">
        <f t="shared" ca="1" si="14"/>
        <v/>
      </c>
      <c r="CF38" s="545" t="str">
        <f t="shared" ca="1" si="14"/>
        <v/>
      </c>
      <c r="CG38" s="545" t="str">
        <f t="shared" ca="1" si="14"/>
        <v/>
      </c>
      <c r="CH38" s="545" t="str">
        <f t="shared" ca="1" si="14"/>
        <v/>
      </c>
      <c r="CI38" s="545" t="str">
        <f t="shared" ca="1" si="14"/>
        <v/>
      </c>
      <c r="CJ38" s="545" t="str">
        <f t="shared" ca="1" si="14"/>
        <v/>
      </c>
      <c r="CK38" s="545" t="str">
        <f t="shared" ca="1" si="14"/>
        <v/>
      </c>
      <c r="CL38" s="545" t="str">
        <f t="shared" ca="1" si="14"/>
        <v/>
      </c>
      <c r="CM38" s="545" t="str">
        <f t="shared" ca="1" si="14"/>
        <v/>
      </c>
      <c r="CN38" s="545" t="str">
        <f t="shared" ca="1" si="14"/>
        <v/>
      </c>
      <c r="CO38" s="545" t="str">
        <f t="shared" ca="1" si="14"/>
        <v/>
      </c>
      <c r="CP38" s="545" t="str">
        <f t="shared" ca="1" si="14"/>
        <v/>
      </c>
      <c r="CQ38" s="545" t="str">
        <f t="shared" ca="1" si="14"/>
        <v/>
      </c>
      <c r="CR38" s="545" t="str">
        <f t="shared" ca="1" si="14"/>
        <v/>
      </c>
      <c r="CS38" s="545" t="str">
        <f t="shared" ca="1" si="14"/>
        <v/>
      </c>
      <c r="CT38" s="545" t="str">
        <f t="shared" ca="1" si="14"/>
        <v/>
      </c>
      <c r="CU38" s="545" t="str">
        <f t="shared" ca="1" si="14"/>
        <v/>
      </c>
      <c r="CV38" s="545" t="str">
        <f t="shared" ca="1" si="14"/>
        <v/>
      </c>
      <c r="CW38" s="545" t="str">
        <f t="shared" ca="1" si="14"/>
        <v/>
      </c>
      <c r="CX38" s="545" t="str">
        <f t="shared" ca="1" si="14"/>
        <v/>
      </c>
      <c r="CY38" s="545" t="str">
        <f t="shared" ca="1" si="14"/>
        <v/>
      </c>
      <c r="CZ38" s="545" t="str">
        <f t="shared" ca="1" si="14"/>
        <v/>
      </c>
      <c r="DA38" s="545" t="str">
        <f t="shared" ca="1" si="14"/>
        <v/>
      </c>
      <c r="DB38" s="545" t="str">
        <f t="shared" ca="1" si="14"/>
        <v/>
      </c>
      <c r="DC38" s="545" t="str">
        <f t="shared" ca="1" si="14"/>
        <v/>
      </c>
      <c r="DD38" s="545" t="str">
        <f t="shared" ca="1" si="14"/>
        <v/>
      </c>
      <c r="DE38" s="545" t="str">
        <f t="shared" ca="1" si="14"/>
        <v/>
      </c>
      <c r="DF38" s="545" t="str">
        <f t="shared" ca="1" si="14"/>
        <v/>
      </c>
      <c r="DG38" s="545" t="str">
        <f t="shared" ca="1" si="14"/>
        <v/>
      </c>
      <c r="DH38" s="545" t="str">
        <f t="shared" ca="1" si="14"/>
        <v/>
      </c>
      <c r="DI38" s="545" t="str">
        <f t="shared" ca="1" si="14"/>
        <v/>
      </c>
      <c r="DJ38" s="545" t="str">
        <f t="shared" ca="1" si="14"/>
        <v/>
      </c>
      <c r="DK38" s="545" t="str">
        <f t="shared" ca="1" si="14"/>
        <v/>
      </c>
      <c r="DL38" s="545" t="str">
        <f t="shared" ca="1" si="14"/>
        <v/>
      </c>
      <c r="DM38" s="545" t="str">
        <f t="shared" ca="1" si="14"/>
        <v/>
      </c>
      <c r="DN38" s="545" t="str">
        <f t="shared" ca="1" si="14"/>
        <v/>
      </c>
      <c r="DO38" s="545" t="str">
        <f t="shared" ca="1" si="14"/>
        <v/>
      </c>
      <c r="DP38" s="545" t="str">
        <f t="shared" ca="1" si="14"/>
        <v/>
      </c>
      <c r="DQ38" s="545" t="str">
        <f t="shared" ca="1" si="14"/>
        <v/>
      </c>
      <c r="DR38" s="545" t="str">
        <f t="shared" ca="1" si="14"/>
        <v/>
      </c>
      <c r="DS38" s="545" t="str">
        <f t="shared" ca="1" si="14"/>
        <v/>
      </c>
      <c r="DT38" s="545" t="str">
        <f t="shared" ca="1" si="14"/>
        <v/>
      </c>
      <c r="DU38" s="545" t="str">
        <f t="shared" ca="1" si="14"/>
        <v/>
      </c>
      <c r="DV38" s="545" t="str">
        <f t="shared" ca="1" si="14"/>
        <v/>
      </c>
      <c r="DW38" s="545" t="str">
        <f t="shared" ca="1" si="14"/>
        <v/>
      </c>
      <c r="DX38" s="545" t="str">
        <f t="shared" ca="1" si="14"/>
        <v/>
      </c>
      <c r="DY38" s="545" t="str">
        <f t="shared" ca="1" si="14"/>
        <v/>
      </c>
      <c r="DZ38" s="545" t="str">
        <f t="shared" ca="1" si="14"/>
        <v/>
      </c>
      <c r="EA38" s="545" t="str">
        <f t="shared" ca="1" si="14"/>
        <v/>
      </c>
      <c r="EB38" s="545" t="str">
        <f t="shared" ca="1" si="14"/>
        <v/>
      </c>
      <c r="EC38" s="545" t="str">
        <f t="shared" ca="1" si="14"/>
        <v/>
      </c>
      <c r="ED38" s="545" t="str">
        <f t="shared" ca="1" si="14"/>
        <v/>
      </c>
      <c r="EE38" s="545" t="str">
        <f t="shared" ca="1" si="14"/>
        <v/>
      </c>
      <c r="EF38" s="545" t="str">
        <f t="shared" ca="1" si="14"/>
        <v/>
      </c>
      <c r="EG38" s="545" t="str">
        <f t="shared" ca="1" si="15"/>
        <v/>
      </c>
      <c r="EH38" s="545" t="str">
        <f t="shared" ca="1" si="15"/>
        <v/>
      </c>
      <c r="EI38" s="545" t="str">
        <f t="shared" ca="1" si="15"/>
        <v/>
      </c>
      <c r="EJ38" s="545" t="str">
        <f t="shared" ca="1" si="15"/>
        <v/>
      </c>
      <c r="EK38" s="545" t="str">
        <f t="shared" ca="1" si="15"/>
        <v/>
      </c>
      <c r="EL38" s="545" t="str">
        <f t="shared" ca="1" si="15"/>
        <v/>
      </c>
      <c r="EM38" s="545" t="str">
        <f t="shared" ca="1" si="15"/>
        <v/>
      </c>
      <c r="EN38" s="545" t="str">
        <f t="shared" ca="1" si="15"/>
        <v/>
      </c>
      <c r="EO38" s="545" t="str">
        <f t="shared" ca="1" si="15"/>
        <v/>
      </c>
      <c r="EP38" s="545" t="str">
        <f t="shared" ca="1" si="15"/>
        <v/>
      </c>
      <c r="EQ38" s="545" t="str">
        <f t="shared" ca="1" si="15"/>
        <v/>
      </c>
      <c r="ER38" s="545" t="str">
        <f t="shared" ca="1" si="15"/>
        <v/>
      </c>
      <c r="ES38" s="545" t="str">
        <f t="shared" ca="1" si="15"/>
        <v/>
      </c>
      <c r="ET38" s="545" t="str">
        <f t="shared" ca="1" si="15"/>
        <v/>
      </c>
      <c r="EU38" s="545" t="str">
        <f t="shared" ca="1" si="15"/>
        <v/>
      </c>
      <c r="EV38" s="545" t="str">
        <f t="shared" ca="1" si="15"/>
        <v/>
      </c>
      <c r="EW38" s="545" t="str">
        <f t="shared" ca="1" si="15"/>
        <v/>
      </c>
      <c r="EX38" s="545" t="str">
        <f t="shared" ca="1" si="15"/>
        <v/>
      </c>
      <c r="EY38" s="545" t="str">
        <f t="shared" ca="1" si="15"/>
        <v/>
      </c>
      <c r="EZ38" s="545" t="str">
        <f t="shared" ca="1" si="15"/>
        <v/>
      </c>
      <c r="FA38" s="545" t="str">
        <f t="shared" ca="1" si="15"/>
        <v/>
      </c>
      <c r="FB38" s="545" t="str">
        <f t="shared" ca="1" si="15"/>
        <v/>
      </c>
      <c r="FC38" s="545" t="str">
        <f t="shared" ca="1" si="15"/>
        <v/>
      </c>
      <c r="FD38" s="545" t="str">
        <f t="shared" ca="1" si="15"/>
        <v/>
      </c>
      <c r="FE38" s="545" t="str">
        <f t="shared" ca="1" si="15"/>
        <v/>
      </c>
      <c r="FF38" s="545" t="str">
        <f t="shared" ca="1" si="15"/>
        <v/>
      </c>
      <c r="FG38" s="545" t="str">
        <f t="shared" ca="1" si="15"/>
        <v/>
      </c>
      <c r="FH38" s="545" t="str">
        <f t="shared" ca="1" si="15"/>
        <v/>
      </c>
      <c r="FI38" s="545" t="str">
        <f t="shared" ca="1" si="15"/>
        <v/>
      </c>
      <c r="FJ38" s="545" t="str">
        <f t="shared" ca="1" si="15"/>
        <v/>
      </c>
      <c r="FK38" s="545" t="str">
        <f t="shared" ca="1" si="15"/>
        <v/>
      </c>
      <c r="FL38" s="545" t="str">
        <f t="shared" ca="1" si="15"/>
        <v/>
      </c>
      <c r="FM38" s="545" t="str">
        <f t="shared" ca="1" si="15"/>
        <v/>
      </c>
      <c r="FN38" s="545" t="str">
        <f t="shared" ca="1" si="15"/>
        <v/>
      </c>
      <c r="FO38" s="545" t="str">
        <f t="shared" ca="1" si="15"/>
        <v/>
      </c>
      <c r="FP38" s="545" t="str">
        <f t="shared" ca="1" si="15"/>
        <v/>
      </c>
      <c r="FQ38" s="545" t="str">
        <f t="shared" ca="1" si="15"/>
        <v/>
      </c>
      <c r="FR38" s="545" t="str">
        <f t="shared" ca="1" si="15"/>
        <v/>
      </c>
      <c r="FS38" s="545" t="str">
        <f t="shared" ca="1" si="15"/>
        <v/>
      </c>
      <c r="FT38" s="545" t="str">
        <f t="shared" ca="1" si="15"/>
        <v/>
      </c>
      <c r="FU38" s="545" t="str">
        <f t="shared" ca="1" si="15"/>
        <v/>
      </c>
      <c r="FV38" s="545" t="str">
        <f t="shared" ca="1" si="15"/>
        <v/>
      </c>
      <c r="FW38" s="545" t="str">
        <f t="shared" ca="1" si="15"/>
        <v/>
      </c>
      <c r="FX38" s="545" t="str">
        <f t="shared" ca="1" si="15"/>
        <v/>
      </c>
      <c r="FY38" s="545" t="str">
        <f t="shared" ca="1" si="15"/>
        <v/>
      </c>
      <c r="FZ38" s="545" t="str">
        <f t="shared" ca="1" si="15"/>
        <v/>
      </c>
      <c r="GA38" s="545" t="str">
        <f t="shared" ca="1" si="15"/>
        <v/>
      </c>
      <c r="GB38" s="545" t="str">
        <f t="shared" ca="1" si="15"/>
        <v/>
      </c>
      <c r="GC38" s="545" t="str">
        <f t="shared" ca="1" si="15"/>
        <v/>
      </c>
      <c r="GD38" s="545" t="str">
        <f t="shared" ca="1" si="15"/>
        <v/>
      </c>
      <c r="GE38" s="545" t="str">
        <f t="shared" ca="1" si="15"/>
        <v/>
      </c>
      <c r="GF38" s="545" t="str">
        <f t="shared" ca="1" si="15"/>
        <v/>
      </c>
      <c r="GG38" s="545" t="str">
        <f t="shared" ca="1" si="15"/>
        <v/>
      </c>
      <c r="GH38" s="545" t="str">
        <f t="shared" ca="1" si="15"/>
        <v/>
      </c>
      <c r="GI38" s="545" t="str">
        <f t="shared" ca="1" si="15"/>
        <v/>
      </c>
      <c r="GJ38" s="545" t="str">
        <f t="shared" ca="1" si="15"/>
        <v/>
      </c>
      <c r="GK38" s="545" t="str">
        <f t="shared" ca="1" si="15"/>
        <v/>
      </c>
      <c r="GL38" s="545" t="str">
        <f t="shared" ca="1" si="15"/>
        <v/>
      </c>
      <c r="GM38" s="545" t="str">
        <f t="shared" ca="1" si="15"/>
        <v/>
      </c>
      <c r="GN38" s="545" t="str">
        <f t="shared" ca="1" si="15"/>
        <v/>
      </c>
      <c r="GO38" s="545" t="str">
        <f t="shared" ca="1" si="15"/>
        <v/>
      </c>
      <c r="GP38" s="545" t="str">
        <f t="shared" ca="1" si="15"/>
        <v/>
      </c>
      <c r="GQ38" s="545" t="str">
        <f t="shared" ca="1" si="15"/>
        <v/>
      </c>
      <c r="GR38" s="545" t="str">
        <f t="shared" ca="1" si="15"/>
        <v/>
      </c>
      <c r="GS38" s="545" t="str">
        <f t="shared" ca="1" si="16"/>
        <v/>
      </c>
      <c r="GT38" s="545" t="str">
        <f t="shared" ca="1" si="16"/>
        <v/>
      </c>
      <c r="GU38" s="545" t="str">
        <f t="shared" ca="1" si="16"/>
        <v/>
      </c>
      <c r="GV38" s="545" t="str">
        <f t="shared" ca="1" si="16"/>
        <v/>
      </c>
      <c r="GW38" s="545" t="str">
        <f t="shared" ca="1" si="16"/>
        <v/>
      </c>
      <c r="GX38" s="545" t="str">
        <f t="shared" ca="1" si="16"/>
        <v/>
      </c>
      <c r="GY38" s="545" t="str">
        <f t="shared" ca="1" si="16"/>
        <v/>
      </c>
      <c r="GZ38" s="545" t="str">
        <f t="shared" ca="1" si="16"/>
        <v/>
      </c>
      <c r="HA38" s="545" t="str">
        <f t="shared" ca="1" si="16"/>
        <v/>
      </c>
      <c r="HB38" s="545" t="str">
        <f t="shared" ca="1" si="16"/>
        <v/>
      </c>
      <c r="HC38" s="545" t="str">
        <f t="shared" ca="1" si="16"/>
        <v/>
      </c>
      <c r="HD38" s="545" t="str">
        <f t="shared" ca="1" si="16"/>
        <v/>
      </c>
      <c r="HE38" s="545" t="str">
        <f t="shared" ca="1" si="16"/>
        <v/>
      </c>
      <c r="HF38" s="545" t="str">
        <f t="shared" ca="1" si="16"/>
        <v/>
      </c>
      <c r="HG38" s="545" t="str">
        <f t="shared" ca="1" si="16"/>
        <v/>
      </c>
      <c r="HH38" s="545" t="str">
        <f t="shared" ca="1" si="16"/>
        <v/>
      </c>
      <c r="HI38" s="545" t="str">
        <f t="shared" ca="1" si="16"/>
        <v/>
      </c>
      <c r="HJ38" s="545" t="str">
        <f t="shared" ca="1" si="16"/>
        <v/>
      </c>
      <c r="HK38" s="545" t="str">
        <f t="shared" ca="1" si="16"/>
        <v/>
      </c>
      <c r="HL38" s="545" t="str">
        <f t="shared" ca="1" si="16"/>
        <v/>
      </c>
      <c r="HM38" s="545" t="str">
        <f t="shared" ca="1" si="16"/>
        <v/>
      </c>
      <c r="HN38" s="545" t="str">
        <f t="shared" ca="1" si="16"/>
        <v/>
      </c>
      <c r="HO38" s="545" t="str">
        <f t="shared" ca="1" si="16"/>
        <v/>
      </c>
      <c r="HP38" s="545" t="str">
        <f t="shared" ca="1" si="16"/>
        <v/>
      </c>
      <c r="HQ38" s="545" t="str">
        <f t="shared" ca="1" si="16"/>
        <v/>
      </c>
      <c r="HR38" s="545" t="str">
        <f t="shared" ca="1" si="16"/>
        <v/>
      </c>
      <c r="HS38" s="545" t="str">
        <f t="shared" ca="1" si="16"/>
        <v/>
      </c>
      <c r="HT38" s="545" t="str">
        <f t="shared" ca="1" si="16"/>
        <v/>
      </c>
      <c r="HU38" s="545" t="str">
        <f t="shared" ca="1" si="16"/>
        <v/>
      </c>
      <c r="HV38" s="545" t="str">
        <f t="shared" ca="1" si="16"/>
        <v/>
      </c>
      <c r="HW38" s="545" t="str">
        <f t="shared" ca="1" si="16"/>
        <v/>
      </c>
      <c r="HX38" s="545" t="str">
        <f t="shared" ca="1" si="16"/>
        <v/>
      </c>
      <c r="HY38" s="545" t="str">
        <f t="shared" ca="1" si="16"/>
        <v/>
      </c>
      <c r="HZ38" s="545" t="str">
        <f t="shared" ca="1" si="16"/>
        <v/>
      </c>
      <c r="IA38" s="545" t="str">
        <f t="shared" ca="1" si="16"/>
        <v/>
      </c>
      <c r="IB38" s="545" t="str">
        <f t="shared" ca="1" si="16"/>
        <v/>
      </c>
      <c r="IC38" s="545" t="str">
        <f t="shared" ca="1" si="16"/>
        <v/>
      </c>
      <c r="ID38" s="545" t="str">
        <f t="shared" ca="1" si="16"/>
        <v/>
      </c>
      <c r="IE38" s="545" t="str">
        <f t="shared" ca="1" si="16"/>
        <v/>
      </c>
      <c r="IF38" s="545" t="str">
        <f t="shared" ca="1" si="16"/>
        <v/>
      </c>
      <c r="IG38" s="545" t="str">
        <f t="shared" ca="1" si="16"/>
        <v/>
      </c>
      <c r="IH38" s="545" t="str">
        <f t="shared" ca="1" si="16"/>
        <v/>
      </c>
      <c r="II38" s="545" t="str">
        <f t="shared" ca="1" si="16"/>
        <v/>
      </c>
      <c r="IJ38" s="545" t="str">
        <f t="shared" ca="1" si="16"/>
        <v/>
      </c>
      <c r="IK38" s="545" t="str">
        <f t="shared" ca="1" si="16"/>
        <v/>
      </c>
      <c r="IL38" s="545" t="str">
        <f t="shared" ca="1" si="16"/>
        <v/>
      </c>
      <c r="IM38" s="545" t="str">
        <f t="shared" ca="1" si="16"/>
        <v/>
      </c>
      <c r="IN38" s="545" t="str">
        <f t="shared" ca="1" si="16"/>
        <v/>
      </c>
      <c r="IO38" s="545" t="str">
        <f t="shared" ca="1" si="16"/>
        <v/>
      </c>
      <c r="IP38" s="545" t="str">
        <f t="shared" ca="1" si="16"/>
        <v/>
      </c>
      <c r="IQ38" s="545" t="str">
        <f t="shared" ca="1" si="16"/>
        <v/>
      </c>
      <c r="IR38" s="546" t="str">
        <f t="shared" ca="1" si="16"/>
        <v/>
      </c>
    </row>
    <row r="39" spans="1:252" ht="12.75" customHeight="1" x14ac:dyDescent="0.2">
      <c r="A39" s="548"/>
      <c r="B39" s="542"/>
      <c r="C39" s="542"/>
      <c r="D39" s="542"/>
      <c r="E39" s="543"/>
      <c r="F39" s="542"/>
      <c r="G39" s="542"/>
      <c r="H39" s="542"/>
      <c r="I39" s="542"/>
      <c r="J39" s="542"/>
      <c r="K39" s="542"/>
      <c r="L39" s="542"/>
      <c r="M39" s="542"/>
      <c r="N39" s="542"/>
      <c r="O39" s="542"/>
      <c r="P39" s="542"/>
      <c r="Q39" s="542"/>
      <c r="R39" s="542"/>
      <c r="S39" s="542"/>
      <c r="T39" s="542"/>
      <c r="U39" s="542"/>
      <c r="V39" s="542"/>
      <c r="W39" s="542"/>
      <c r="X39" s="542"/>
      <c r="Y39" s="542"/>
      <c r="Z39" s="542"/>
      <c r="AA39" s="542"/>
      <c r="AB39" s="542"/>
      <c r="AC39" s="542"/>
      <c r="AD39" s="542"/>
      <c r="AE39" s="542"/>
      <c r="AF39" s="542"/>
      <c r="AG39" s="542"/>
      <c r="AH39" s="542"/>
      <c r="AI39" s="542"/>
      <c r="AJ39" s="542"/>
      <c r="AK39" s="542"/>
      <c r="AL39" s="542"/>
      <c r="AM39" s="542"/>
      <c r="AN39" s="542"/>
      <c r="AO39" s="542"/>
      <c r="AP39" s="542"/>
      <c r="AQ39" s="542"/>
      <c r="AR39" s="542"/>
      <c r="AS39" s="542"/>
      <c r="AT39" s="542"/>
      <c r="AU39" s="542"/>
      <c r="AV39" s="542"/>
      <c r="AW39" s="542"/>
      <c r="AX39" s="542"/>
      <c r="AY39" s="542"/>
      <c r="AZ39" s="542"/>
      <c r="BA39" s="542"/>
      <c r="BB39" s="542"/>
      <c r="BC39" s="542"/>
      <c r="BD39" s="542"/>
      <c r="BE39" s="542"/>
      <c r="BF39" s="542"/>
      <c r="BG39" s="542"/>
      <c r="BH39" s="542"/>
      <c r="BI39" s="542"/>
      <c r="BJ39" s="542"/>
      <c r="BK39" s="542"/>
      <c r="BL39" s="542"/>
      <c r="BM39" s="542"/>
      <c r="BN39" s="542"/>
      <c r="BO39" s="542"/>
      <c r="BP39" s="542"/>
      <c r="BQ39" s="542"/>
      <c r="BR39" s="542"/>
      <c r="BS39" s="542"/>
      <c r="BT39" s="542"/>
      <c r="BU39" s="542"/>
      <c r="BV39" s="542"/>
      <c r="BW39" s="542"/>
      <c r="BX39" s="542"/>
      <c r="BY39" s="542"/>
      <c r="BZ39" s="542"/>
      <c r="CA39" s="542"/>
      <c r="CB39" s="542"/>
      <c r="CC39" s="542"/>
      <c r="CD39" s="542"/>
      <c r="CE39" s="542"/>
      <c r="CF39" s="542"/>
      <c r="CG39" s="542"/>
      <c r="CH39" s="542"/>
      <c r="CI39" s="542"/>
      <c r="CJ39" s="542"/>
      <c r="CK39" s="542"/>
      <c r="CL39" s="542"/>
      <c r="CM39" s="542"/>
      <c r="CN39" s="542"/>
      <c r="CO39" s="542"/>
      <c r="CP39" s="542"/>
      <c r="CQ39" s="542"/>
      <c r="CR39" s="542"/>
      <c r="CS39" s="542"/>
      <c r="CT39" s="542"/>
      <c r="CU39" s="542"/>
      <c r="CV39" s="542"/>
      <c r="CW39" s="542"/>
      <c r="CX39" s="542"/>
      <c r="CY39" s="542"/>
      <c r="CZ39" s="542"/>
      <c r="DA39" s="542"/>
      <c r="DB39" s="542"/>
      <c r="DC39" s="542"/>
      <c r="DD39" s="542"/>
      <c r="DE39" s="542"/>
      <c r="DF39" s="542"/>
      <c r="DG39" s="542"/>
      <c r="DH39" s="542"/>
      <c r="DI39" s="542"/>
      <c r="DJ39" s="542"/>
      <c r="DK39" s="542"/>
      <c r="DL39" s="542"/>
      <c r="DM39" s="542"/>
      <c r="DN39" s="542"/>
      <c r="DO39" s="542"/>
      <c r="DP39" s="542"/>
      <c r="DQ39" s="542"/>
      <c r="DR39" s="542"/>
      <c r="DS39" s="542"/>
      <c r="DT39" s="542"/>
      <c r="DU39" s="542"/>
      <c r="DV39" s="542"/>
      <c r="DW39" s="542"/>
      <c r="DX39" s="542"/>
      <c r="DY39" s="542"/>
      <c r="DZ39" s="542"/>
      <c r="EA39" s="542"/>
      <c r="EB39" s="542"/>
      <c r="EC39" s="542"/>
      <c r="ED39" s="542"/>
      <c r="EE39" s="542"/>
      <c r="EF39" s="542"/>
      <c r="EG39" s="542"/>
      <c r="EH39" s="542"/>
      <c r="EI39" s="542"/>
      <c r="EJ39" s="542"/>
      <c r="EK39" s="542"/>
      <c r="EL39" s="542"/>
      <c r="EM39" s="542"/>
      <c r="EN39" s="542"/>
      <c r="EO39" s="542"/>
      <c r="EP39" s="542"/>
      <c r="EQ39" s="542"/>
      <c r="ER39" s="542"/>
      <c r="ES39" s="542"/>
      <c r="ET39" s="542"/>
      <c r="EU39" s="542"/>
      <c r="EV39" s="542"/>
      <c r="EW39" s="542"/>
      <c r="EX39" s="542"/>
      <c r="EY39" s="542"/>
      <c r="EZ39" s="542"/>
      <c r="FA39" s="542"/>
      <c r="FB39" s="542"/>
      <c r="FC39" s="542"/>
      <c r="FD39" s="542"/>
      <c r="FE39" s="542"/>
      <c r="FF39" s="542"/>
      <c r="FG39" s="542"/>
      <c r="FH39" s="542"/>
      <c r="FI39" s="542"/>
      <c r="FJ39" s="542"/>
      <c r="FK39" s="542"/>
      <c r="FL39" s="542"/>
      <c r="FM39" s="542"/>
      <c r="FN39" s="542"/>
      <c r="FO39" s="542"/>
      <c r="FP39" s="542"/>
      <c r="FQ39" s="542"/>
      <c r="FR39" s="542"/>
      <c r="FS39" s="542"/>
      <c r="FT39" s="542"/>
      <c r="FU39" s="542"/>
      <c r="FV39" s="542"/>
      <c r="FW39" s="542"/>
      <c r="FX39" s="542"/>
      <c r="FY39" s="542"/>
      <c r="FZ39" s="542"/>
      <c r="GA39" s="542"/>
      <c r="GB39" s="542"/>
      <c r="GC39" s="542"/>
      <c r="GD39" s="542"/>
      <c r="GE39" s="542"/>
      <c r="GF39" s="542"/>
      <c r="GG39" s="542"/>
      <c r="GH39" s="542"/>
      <c r="GI39" s="542"/>
      <c r="GJ39" s="542"/>
      <c r="GK39" s="542"/>
      <c r="GL39" s="542"/>
      <c r="GM39" s="542"/>
      <c r="GN39" s="542"/>
      <c r="GO39" s="542"/>
      <c r="GP39" s="542"/>
      <c r="GQ39" s="542"/>
      <c r="GR39" s="542"/>
      <c r="GS39" s="542"/>
      <c r="GT39" s="542"/>
      <c r="GU39" s="542"/>
      <c r="GV39" s="542"/>
      <c r="GW39" s="542"/>
      <c r="GX39" s="542"/>
      <c r="GY39" s="542"/>
      <c r="GZ39" s="542"/>
      <c r="HA39" s="542"/>
      <c r="HB39" s="542"/>
      <c r="HC39" s="542"/>
      <c r="HD39" s="542"/>
      <c r="HE39" s="542"/>
      <c r="HF39" s="542"/>
      <c r="HG39" s="542"/>
      <c r="HH39" s="542"/>
      <c r="HI39" s="542"/>
      <c r="HJ39" s="542"/>
      <c r="HK39" s="542"/>
      <c r="HL39" s="542"/>
      <c r="HM39" s="542"/>
      <c r="HN39" s="542"/>
      <c r="HO39" s="542"/>
      <c r="HP39" s="542"/>
      <c r="HQ39" s="542"/>
      <c r="HR39" s="542"/>
      <c r="HS39" s="542"/>
      <c r="HT39" s="542"/>
      <c r="HU39" s="542"/>
      <c r="HV39" s="542"/>
      <c r="HW39" s="542"/>
      <c r="HX39" s="542"/>
      <c r="HY39" s="542"/>
      <c r="HZ39" s="542"/>
      <c r="IA39" s="542"/>
      <c r="IB39" s="542"/>
      <c r="IC39" s="542"/>
      <c r="ID39" s="542"/>
      <c r="IE39" s="542"/>
      <c r="IF39" s="542"/>
      <c r="IG39" s="542"/>
      <c r="IH39" s="542"/>
      <c r="II39" s="542"/>
      <c r="IJ39" s="542"/>
      <c r="IK39" s="542"/>
      <c r="IL39" s="542"/>
      <c r="IM39" s="542"/>
      <c r="IN39" s="542"/>
      <c r="IO39" s="542"/>
      <c r="IP39" s="542"/>
      <c r="IQ39" s="542"/>
      <c r="IR39" s="542"/>
    </row>
    <row r="40" spans="1:252" ht="12.75" customHeight="1" x14ac:dyDescent="0.2">
      <c r="A40" s="548"/>
      <c r="B40" s="542"/>
      <c r="C40" s="542"/>
      <c r="D40" s="542"/>
      <c r="E40" s="543"/>
      <c r="F40" s="542"/>
      <c r="G40" s="542"/>
      <c r="H40" s="542"/>
      <c r="I40" s="542"/>
      <c r="J40" s="542"/>
      <c r="K40" s="542"/>
      <c r="L40" s="542"/>
      <c r="M40" s="542"/>
      <c r="N40" s="542"/>
      <c r="O40" s="542"/>
      <c r="P40" s="542"/>
      <c r="Q40" s="542"/>
      <c r="R40" s="542"/>
      <c r="S40" s="542"/>
      <c r="T40" s="542"/>
      <c r="U40" s="542"/>
      <c r="V40" s="542"/>
      <c r="W40" s="542"/>
      <c r="X40" s="542"/>
      <c r="Y40" s="542"/>
      <c r="Z40" s="542"/>
      <c r="AA40" s="542"/>
      <c r="AB40" s="542"/>
      <c r="AC40" s="542"/>
      <c r="AD40" s="542"/>
      <c r="AE40" s="542"/>
      <c r="AF40" s="542"/>
      <c r="AG40" s="542"/>
      <c r="AH40" s="542"/>
      <c r="AI40" s="542"/>
      <c r="AJ40" s="542"/>
      <c r="AK40" s="542"/>
      <c r="AL40" s="542"/>
      <c r="AM40" s="542"/>
      <c r="AN40" s="542"/>
      <c r="AO40" s="542"/>
      <c r="AP40" s="542"/>
      <c r="AQ40" s="542"/>
      <c r="AR40" s="542"/>
      <c r="AS40" s="542"/>
      <c r="AT40" s="542"/>
      <c r="AU40" s="542"/>
      <c r="AV40" s="542"/>
      <c r="AW40" s="542"/>
      <c r="AX40" s="542"/>
      <c r="AY40" s="542"/>
      <c r="AZ40" s="542"/>
      <c r="BA40" s="542"/>
      <c r="BB40" s="542"/>
      <c r="BC40" s="542"/>
      <c r="BD40" s="542"/>
      <c r="BE40" s="542"/>
      <c r="BF40" s="542"/>
      <c r="BG40" s="542"/>
      <c r="BH40" s="542"/>
      <c r="BI40" s="542"/>
      <c r="BJ40" s="542"/>
      <c r="BK40" s="542"/>
      <c r="BL40" s="542"/>
      <c r="BM40" s="542"/>
      <c r="BN40" s="542"/>
      <c r="BO40" s="542"/>
      <c r="BP40" s="542"/>
      <c r="BQ40" s="542"/>
      <c r="BR40" s="542"/>
      <c r="BS40" s="542"/>
      <c r="BT40" s="542"/>
      <c r="BU40" s="542"/>
      <c r="BV40" s="542"/>
      <c r="BW40" s="542"/>
      <c r="BX40" s="542"/>
      <c r="BY40" s="542"/>
      <c r="BZ40" s="542"/>
      <c r="CA40" s="542"/>
      <c r="CB40" s="542"/>
      <c r="CC40" s="542"/>
      <c r="CD40" s="542"/>
      <c r="CE40" s="542"/>
      <c r="CF40" s="542"/>
      <c r="CG40" s="542"/>
      <c r="CH40" s="542"/>
      <c r="CI40" s="542"/>
      <c r="CJ40" s="542"/>
      <c r="CK40" s="542"/>
      <c r="CL40" s="542"/>
      <c r="CM40" s="542"/>
      <c r="CN40" s="542"/>
      <c r="CO40" s="542"/>
      <c r="CP40" s="542"/>
      <c r="CQ40" s="542"/>
      <c r="CR40" s="542"/>
      <c r="CS40" s="542"/>
      <c r="CT40" s="542"/>
      <c r="CU40" s="542"/>
      <c r="CV40" s="542"/>
      <c r="CW40" s="542"/>
      <c r="CX40" s="542"/>
      <c r="CY40" s="542"/>
      <c r="CZ40" s="542"/>
      <c r="DA40" s="542"/>
      <c r="DB40" s="542"/>
      <c r="DC40" s="542"/>
      <c r="DD40" s="542"/>
      <c r="DE40" s="542"/>
      <c r="DF40" s="542"/>
      <c r="DG40" s="542"/>
      <c r="DH40" s="542"/>
      <c r="DI40" s="542"/>
      <c r="DJ40" s="542"/>
      <c r="DK40" s="542"/>
      <c r="DL40" s="542"/>
      <c r="DM40" s="542"/>
      <c r="DN40" s="542"/>
      <c r="DO40" s="542"/>
      <c r="DP40" s="542"/>
      <c r="DQ40" s="542"/>
      <c r="DR40" s="542"/>
      <c r="DS40" s="542"/>
      <c r="DT40" s="542"/>
      <c r="DU40" s="542"/>
      <c r="DV40" s="542"/>
      <c r="DW40" s="542"/>
      <c r="DX40" s="542"/>
      <c r="DY40" s="542"/>
      <c r="DZ40" s="542"/>
      <c r="EA40" s="542"/>
      <c r="EB40" s="542"/>
      <c r="EC40" s="542"/>
      <c r="ED40" s="542"/>
      <c r="EE40" s="542"/>
      <c r="EF40" s="542"/>
      <c r="EG40" s="542"/>
      <c r="EH40" s="542"/>
      <c r="EI40" s="542"/>
      <c r="EJ40" s="542"/>
      <c r="EK40" s="542"/>
      <c r="EL40" s="542"/>
      <c r="EM40" s="542"/>
      <c r="EN40" s="542"/>
      <c r="EO40" s="542"/>
      <c r="EP40" s="542"/>
      <c r="EQ40" s="542"/>
      <c r="ER40" s="542"/>
      <c r="ES40" s="542"/>
      <c r="ET40" s="542"/>
      <c r="EU40" s="542"/>
      <c r="EV40" s="542"/>
      <c r="EW40" s="542"/>
      <c r="EX40" s="542"/>
      <c r="EY40" s="542"/>
      <c r="EZ40" s="542"/>
      <c r="FA40" s="542"/>
      <c r="FB40" s="542"/>
      <c r="FC40" s="542"/>
      <c r="FD40" s="542"/>
      <c r="FE40" s="542"/>
      <c r="FF40" s="542"/>
      <c r="FG40" s="542"/>
      <c r="FH40" s="542"/>
      <c r="FI40" s="542"/>
      <c r="FJ40" s="542"/>
      <c r="FK40" s="542"/>
      <c r="FL40" s="542"/>
      <c r="FM40" s="542"/>
      <c r="FN40" s="542"/>
      <c r="FO40" s="542"/>
      <c r="FP40" s="542"/>
      <c r="FQ40" s="542"/>
      <c r="FR40" s="542"/>
      <c r="FS40" s="542"/>
      <c r="FT40" s="542"/>
      <c r="FU40" s="542"/>
      <c r="FV40" s="542"/>
      <c r="FW40" s="542"/>
      <c r="FX40" s="542"/>
      <c r="FY40" s="542"/>
      <c r="FZ40" s="542"/>
      <c r="GA40" s="542"/>
      <c r="GB40" s="542"/>
      <c r="GC40" s="542"/>
      <c r="GD40" s="542"/>
      <c r="GE40" s="542"/>
      <c r="GF40" s="542"/>
      <c r="GG40" s="542"/>
      <c r="GH40" s="542"/>
      <c r="GI40" s="542"/>
      <c r="GJ40" s="542"/>
      <c r="GK40" s="542"/>
      <c r="GL40" s="542"/>
      <c r="GM40" s="542"/>
      <c r="GN40" s="542"/>
      <c r="GO40" s="542"/>
      <c r="GP40" s="542"/>
      <c r="GQ40" s="542"/>
      <c r="GR40" s="542"/>
      <c r="GS40" s="542"/>
      <c r="GT40" s="542"/>
      <c r="GU40" s="542"/>
      <c r="GV40" s="542"/>
      <c r="GW40" s="542"/>
      <c r="GX40" s="542"/>
      <c r="GY40" s="542"/>
      <c r="GZ40" s="542"/>
      <c r="HA40" s="542"/>
      <c r="HB40" s="542"/>
      <c r="HC40" s="542"/>
      <c r="HD40" s="542"/>
      <c r="HE40" s="542"/>
      <c r="HF40" s="542"/>
      <c r="HG40" s="542"/>
      <c r="HH40" s="542"/>
      <c r="HI40" s="542"/>
      <c r="HJ40" s="542"/>
      <c r="HK40" s="542"/>
      <c r="HL40" s="542"/>
      <c r="HM40" s="542"/>
      <c r="HN40" s="542"/>
      <c r="HO40" s="542"/>
      <c r="HP40" s="542"/>
      <c r="HQ40" s="542"/>
      <c r="HR40" s="542"/>
      <c r="HS40" s="542"/>
      <c r="HT40" s="542"/>
      <c r="HU40" s="542"/>
      <c r="HV40" s="542"/>
      <c r="HW40" s="542"/>
      <c r="HX40" s="542"/>
      <c r="HY40" s="542"/>
      <c r="HZ40" s="542"/>
      <c r="IA40" s="542"/>
      <c r="IB40" s="542"/>
      <c r="IC40" s="542"/>
      <c r="ID40" s="542"/>
      <c r="IE40" s="542"/>
      <c r="IF40" s="542"/>
      <c r="IG40" s="542"/>
      <c r="IH40" s="542"/>
      <c r="II40" s="542"/>
      <c r="IJ40" s="542"/>
      <c r="IK40" s="542"/>
      <c r="IL40" s="542"/>
      <c r="IM40" s="542"/>
      <c r="IN40" s="542"/>
      <c r="IO40" s="542"/>
      <c r="IP40" s="542"/>
      <c r="IQ40" s="542"/>
      <c r="IR40" s="542"/>
    </row>
    <row r="41" spans="1:252" ht="12.75" customHeight="1" x14ac:dyDescent="0.2">
      <c r="A41" s="548"/>
      <c r="B41" s="542"/>
      <c r="C41" s="542"/>
      <c r="D41" s="542"/>
      <c r="E41" s="543"/>
      <c r="F41" s="547" t="s">
        <v>57</v>
      </c>
      <c r="G41" s="542"/>
      <c r="H41" s="557" t="s">
        <v>12</v>
      </c>
      <c r="I41" s="557" t="s">
        <v>10</v>
      </c>
      <c r="J41" s="557" t="s">
        <v>58</v>
      </c>
      <c r="K41" s="557" t="s">
        <v>59</v>
      </c>
      <c r="L41" s="542"/>
      <c r="M41" s="542"/>
      <c r="N41" s="542"/>
      <c r="O41" s="542"/>
      <c r="P41" s="542"/>
      <c r="Q41" s="542"/>
      <c r="R41" s="542"/>
      <c r="S41" s="542"/>
      <c r="T41" s="542"/>
      <c r="U41" s="542"/>
      <c r="V41" s="542"/>
      <c r="W41" s="542"/>
      <c r="X41" s="542"/>
      <c r="Y41" s="542"/>
      <c r="Z41" s="542"/>
      <c r="AA41" s="542"/>
      <c r="AB41" s="542"/>
      <c r="AC41" s="542"/>
      <c r="AD41" s="542"/>
      <c r="AE41" s="542"/>
      <c r="AF41" s="542"/>
      <c r="AG41" s="542"/>
      <c r="AH41" s="542"/>
      <c r="AI41" s="542"/>
      <c r="AJ41" s="542"/>
      <c r="AK41" s="542"/>
      <c r="AL41" s="542"/>
      <c r="AM41" s="542"/>
      <c r="AN41" s="542"/>
      <c r="AO41" s="542"/>
      <c r="AP41" s="542"/>
      <c r="AQ41" s="542"/>
      <c r="AR41" s="542"/>
      <c r="AS41" s="542"/>
      <c r="AT41" s="542"/>
      <c r="AU41" s="542"/>
      <c r="AV41" s="542"/>
      <c r="AW41" s="542"/>
      <c r="AX41" s="542"/>
      <c r="AY41" s="542"/>
      <c r="AZ41" s="542"/>
      <c r="BA41" s="542"/>
      <c r="BB41" s="542"/>
      <c r="BC41" s="542"/>
      <c r="BD41" s="542"/>
      <c r="BE41" s="542"/>
      <c r="BF41" s="542"/>
      <c r="BG41" s="542"/>
      <c r="BH41" s="542"/>
      <c r="BI41" s="542"/>
      <c r="BJ41" s="542"/>
      <c r="BK41" s="542"/>
      <c r="BL41" s="542"/>
      <c r="BM41" s="542"/>
      <c r="BN41" s="542"/>
      <c r="BO41" s="542"/>
      <c r="BP41" s="542"/>
      <c r="BQ41" s="542"/>
      <c r="BR41" s="542"/>
      <c r="BS41" s="542"/>
      <c r="BT41" s="542"/>
      <c r="BU41" s="542"/>
      <c r="BV41" s="542"/>
      <c r="BW41" s="542"/>
      <c r="BX41" s="542"/>
      <c r="BY41" s="542"/>
      <c r="BZ41" s="542"/>
      <c r="CA41" s="542"/>
      <c r="CB41" s="542"/>
      <c r="CC41" s="542"/>
      <c r="CD41" s="542"/>
      <c r="CE41" s="542"/>
      <c r="CF41" s="542"/>
      <c r="CG41" s="542"/>
      <c r="CH41" s="542"/>
      <c r="CI41" s="542"/>
      <c r="CJ41" s="542"/>
      <c r="CK41" s="542"/>
      <c r="CL41" s="542"/>
      <c r="CM41" s="542"/>
      <c r="CN41" s="542"/>
      <c r="CO41" s="542"/>
      <c r="CP41" s="542"/>
      <c r="CQ41" s="542"/>
      <c r="CR41" s="542"/>
      <c r="CS41" s="542"/>
      <c r="CT41" s="542"/>
      <c r="CU41" s="542"/>
      <c r="CV41" s="542"/>
      <c r="CW41" s="542"/>
      <c r="CX41" s="542"/>
      <c r="CY41" s="542"/>
      <c r="CZ41" s="542"/>
      <c r="DA41" s="542"/>
      <c r="DB41" s="542"/>
      <c r="DC41" s="542"/>
      <c r="DD41" s="542"/>
      <c r="DE41" s="542"/>
      <c r="DF41" s="542"/>
      <c r="DG41" s="542"/>
      <c r="DH41" s="542"/>
      <c r="DI41" s="542"/>
      <c r="DJ41" s="542"/>
      <c r="DK41" s="542"/>
      <c r="DL41" s="542"/>
      <c r="DM41" s="542"/>
      <c r="DN41" s="542"/>
      <c r="DO41" s="542"/>
      <c r="DP41" s="542"/>
      <c r="DQ41" s="542"/>
      <c r="DR41" s="542"/>
      <c r="DS41" s="542"/>
      <c r="DT41" s="542"/>
      <c r="DU41" s="542"/>
      <c r="DV41" s="542"/>
      <c r="DW41" s="542"/>
      <c r="DX41" s="542"/>
      <c r="DY41" s="542"/>
      <c r="DZ41" s="542"/>
      <c r="EA41" s="542"/>
      <c r="EB41" s="542"/>
      <c r="EC41" s="542"/>
      <c r="ED41" s="542"/>
      <c r="EE41" s="542"/>
      <c r="EF41" s="542"/>
      <c r="EG41" s="542"/>
      <c r="EH41" s="542"/>
      <c r="EI41" s="542"/>
      <c r="EJ41" s="542"/>
      <c r="EK41" s="542"/>
      <c r="EL41" s="542"/>
      <c r="EM41" s="542"/>
      <c r="EN41" s="542"/>
      <c r="EO41" s="542"/>
      <c r="EP41" s="542"/>
      <c r="EQ41" s="542"/>
      <c r="ER41" s="542"/>
      <c r="ES41" s="542"/>
      <c r="ET41" s="542"/>
      <c r="EU41" s="542"/>
      <c r="EV41" s="542"/>
      <c r="EW41" s="542"/>
      <c r="EX41" s="542"/>
      <c r="EY41" s="542"/>
      <c r="EZ41" s="542"/>
      <c r="FA41" s="542"/>
      <c r="FB41" s="542"/>
      <c r="FC41" s="542"/>
      <c r="FD41" s="542"/>
      <c r="FE41" s="542"/>
      <c r="FF41" s="542"/>
      <c r="FG41" s="542"/>
      <c r="FH41" s="542"/>
      <c r="FI41" s="542"/>
      <c r="FJ41" s="542"/>
      <c r="FK41" s="542"/>
      <c r="FL41" s="542"/>
      <c r="FM41" s="542"/>
      <c r="FN41" s="542"/>
      <c r="FO41" s="542"/>
      <c r="FP41" s="542"/>
      <c r="FQ41" s="542"/>
      <c r="FR41" s="542"/>
      <c r="FS41" s="542"/>
      <c r="FT41" s="542"/>
      <c r="FU41" s="542"/>
      <c r="FV41" s="542"/>
      <c r="FW41" s="542"/>
      <c r="FX41" s="542"/>
      <c r="FY41" s="542"/>
      <c r="FZ41" s="542"/>
      <c r="GA41" s="542"/>
      <c r="GB41" s="542"/>
      <c r="GC41" s="542"/>
      <c r="GD41" s="542"/>
      <c r="GE41" s="542"/>
      <c r="GF41" s="542"/>
      <c r="GG41" s="542"/>
      <c r="GH41" s="542"/>
      <c r="GI41" s="542"/>
      <c r="GJ41" s="542"/>
      <c r="GK41" s="542"/>
      <c r="GL41" s="542"/>
      <c r="GM41" s="542"/>
      <c r="GN41" s="542"/>
      <c r="GO41" s="542"/>
      <c r="GP41" s="542"/>
      <c r="GQ41" s="542"/>
      <c r="GR41" s="542"/>
      <c r="GS41" s="542"/>
      <c r="GT41" s="542"/>
      <c r="GU41" s="542"/>
      <c r="GV41" s="542"/>
      <c r="GW41" s="542"/>
      <c r="GX41" s="542"/>
      <c r="GY41" s="542"/>
      <c r="GZ41" s="542"/>
      <c r="HA41" s="542"/>
      <c r="HB41" s="542"/>
      <c r="HC41" s="542"/>
      <c r="HD41" s="542"/>
      <c r="HE41" s="542"/>
      <c r="HF41" s="542"/>
      <c r="HG41" s="542"/>
      <c r="HH41" s="542"/>
      <c r="HI41" s="542"/>
      <c r="HJ41" s="542"/>
      <c r="HK41" s="542"/>
      <c r="HL41" s="542"/>
      <c r="HM41" s="542"/>
      <c r="HN41" s="542"/>
      <c r="HO41" s="542"/>
      <c r="HP41" s="542"/>
      <c r="HQ41" s="542"/>
      <c r="HR41" s="542"/>
      <c r="HS41" s="542"/>
      <c r="HT41" s="542"/>
      <c r="HU41" s="542"/>
      <c r="HV41" s="542"/>
      <c r="HW41" s="542"/>
      <c r="HX41" s="542"/>
      <c r="HY41" s="542"/>
      <c r="HZ41" s="542"/>
      <c r="IA41" s="542"/>
      <c r="IB41" s="542"/>
      <c r="IC41" s="542"/>
      <c r="ID41" s="542"/>
      <c r="IE41" s="542"/>
      <c r="IF41" s="542"/>
      <c r="IG41" s="542"/>
      <c r="IH41" s="542"/>
      <c r="II41" s="542"/>
      <c r="IJ41" s="542"/>
      <c r="IK41" s="542"/>
      <c r="IL41" s="542"/>
      <c r="IM41" s="542"/>
      <c r="IN41" s="542"/>
      <c r="IO41" s="542"/>
      <c r="IP41" s="542"/>
      <c r="IQ41" s="542"/>
      <c r="IR41" s="542"/>
    </row>
    <row r="42" spans="1:252" ht="12.75" customHeight="1" x14ac:dyDescent="0.2">
      <c r="A42" s="548"/>
      <c r="B42" s="542"/>
      <c r="C42" s="542"/>
      <c r="D42" s="542"/>
      <c r="E42" s="543"/>
      <c r="F42" s="547" t="str">
        <f>F36</f>
        <v>CT</v>
      </c>
      <c r="G42" s="542"/>
      <c r="H42" s="557">
        <f ca="1">SUM($H36:$IR36)</f>
        <v>0</v>
      </c>
      <c r="I42" s="557">
        <f>MATCH(F42,$C$1:$C$48,0)</f>
        <v>5</v>
      </c>
      <c r="J42" s="557">
        <f>COUNTIF($C$1:$C$48,F42)</f>
        <v>7</v>
      </c>
      <c r="K42" s="557">
        <f>I42+J42-1</f>
        <v>11</v>
      </c>
      <c r="L42" s="542"/>
      <c r="M42" s="542"/>
      <c r="N42" s="542"/>
      <c r="O42" s="542"/>
      <c r="P42" s="542"/>
      <c r="Q42" s="542"/>
      <c r="R42" s="542"/>
      <c r="S42" s="542"/>
      <c r="T42" s="542"/>
      <c r="U42" s="542"/>
      <c r="V42" s="542"/>
      <c r="W42" s="542"/>
      <c r="X42" s="542"/>
      <c r="Y42" s="542"/>
      <c r="Z42" s="542"/>
      <c r="AA42" s="542"/>
      <c r="AB42" s="542"/>
      <c r="AC42" s="542"/>
      <c r="AD42" s="542"/>
      <c r="AE42" s="542"/>
      <c r="AF42" s="542"/>
      <c r="AG42" s="542"/>
      <c r="AH42" s="542"/>
      <c r="AI42" s="542"/>
      <c r="AJ42" s="542"/>
      <c r="AK42" s="542"/>
      <c r="AL42" s="542"/>
      <c r="AM42" s="542"/>
      <c r="AN42" s="542"/>
      <c r="AO42" s="542"/>
      <c r="AP42" s="542"/>
      <c r="AQ42" s="542"/>
      <c r="AR42" s="542"/>
      <c r="AS42" s="542"/>
      <c r="AT42" s="542"/>
      <c r="AU42" s="542"/>
      <c r="AV42" s="542"/>
      <c r="AW42" s="542"/>
      <c r="AX42" s="542"/>
      <c r="AY42" s="542"/>
      <c r="AZ42" s="542"/>
      <c r="BA42" s="542"/>
      <c r="BB42" s="542"/>
      <c r="BC42" s="542"/>
      <c r="BD42" s="542"/>
      <c r="BE42" s="542"/>
      <c r="BF42" s="542"/>
      <c r="BG42" s="542"/>
      <c r="BH42" s="542"/>
      <c r="BI42" s="542"/>
      <c r="BJ42" s="542"/>
      <c r="BK42" s="542"/>
      <c r="BL42" s="542"/>
      <c r="BM42" s="542"/>
      <c r="BN42" s="542"/>
      <c r="BO42" s="542"/>
      <c r="BP42" s="542"/>
      <c r="BQ42" s="542"/>
      <c r="BR42" s="542"/>
      <c r="BS42" s="542"/>
      <c r="BT42" s="542"/>
      <c r="BU42" s="542"/>
      <c r="BV42" s="542"/>
      <c r="BW42" s="542"/>
      <c r="BX42" s="542"/>
      <c r="BY42" s="542"/>
      <c r="BZ42" s="542"/>
      <c r="CA42" s="542"/>
      <c r="CB42" s="542"/>
      <c r="CC42" s="542"/>
      <c r="CD42" s="542"/>
      <c r="CE42" s="542"/>
      <c r="CF42" s="542"/>
      <c r="CG42" s="542"/>
      <c r="CH42" s="542"/>
      <c r="CI42" s="542"/>
      <c r="CJ42" s="542"/>
      <c r="CK42" s="542"/>
      <c r="CL42" s="542"/>
      <c r="CM42" s="542"/>
      <c r="CN42" s="542"/>
      <c r="CO42" s="542"/>
      <c r="CP42" s="542"/>
      <c r="CQ42" s="542"/>
      <c r="CR42" s="542"/>
      <c r="CS42" s="542"/>
      <c r="CT42" s="542"/>
      <c r="CU42" s="542"/>
      <c r="CV42" s="542"/>
      <c r="CW42" s="542"/>
      <c r="CX42" s="542"/>
      <c r="CY42" s="542"/>
      <c r="CZ42" s="542"/>
      <c r="DA42" s="542"/>
      <c r="DB42" s="542"/>
      <c r="DC42" s="542"/>
      <c r="DD42" s="542"/>
      <c r="DE42" s="542"/>
      <c r="DF42" s="542"/>
      <c r="DG42" s="542"/>
      <c r="DH42" s="542"/>
      <c r="DI42" s="542"/>
      <c r="DJ42" s="542"/>
      <c r="DK42" s="542"/>
      <c r="DL42" s="542"/>
      <c r="DM42" s="542"/>
      <c r="DN42" s="542"/>
      <c r="DO42" s="542"/>
      <c r="DP42" s="542"/>
      <c r="DQ42" s="542"/>
      <c r="DR42" s="542"/>
      <c r="DS42" s="542"/>
      <c r="DT42" s="542"/>
      <c r="DU42" s="542"/>
      <c r="DV42" s="542"/>
      <c r="DW42" s="542"/>
      <c r="DX42" s="542"/>
      <c r="DY42" s="542"/>
      <c r="DZ42" s="542"/>
      <c r="EA42" s="542"/>
      <c r="EB42" s="542"/>
      <c r="EC42" s="542"/>
      <c r="ED42" s="542"/>
      <c r="EE42" s="542"/>
      <c r="EF42" s="542"/>
      <c r="EG42" s="542"/>
      <c r="EH42" s="542"/>
      <c r="EI42" s="542"/>
      <c r="EJ42" s="542"/>
      <c r="EK42" s="542"/>
      <c r="EL42" s="542"/>
      <c r="EM42" s="542"/>
      <c r="EN42" s="542"/>
      <c r="EO42" s="542"/>
      <c r="EP42" s="542"/>
      <c r="EQ42" s="542"/>
      <c r="ER42" s="542"/>
      <c r="ES42" s="542"/>
      <c r="ET42" s="542"/>
      <c r="EU42" s="542"/>
      <c r="EV42" s="542"/>
      <c r="EW42" s="542"/>
      <c r="EX42" s="542"/>
      <c r="EY42" s="542"/>
      <c r="EZ42" s="542"/>
      <c r="FA42" s="542"/>
      <c r="FB42" s="542"/>
      <c r="FC42" s="542"/>
      <c r="FD42" s="542"/>
      <c r="FE42" s="542"/>
      <c r="FF42" s="542"/>
      <c r="FG42" s="542"/>
      <c r="FH42" s="542"/>
      <c r="FI42" s="542"/>
      <c r="FJ42" s="542"/>
      <c r="FK42" s="542"/>
      <c r="FL42" s="542"/>
      <c r="FM42" s="542"/>
      <c r="FN42" s="542"/>
      <c r="FO42" s="542"/>
      <c r="FP42" s="542"/>
      <c r="FQ42" s="542"/>
      <c r="FR42" s="542"/>
      <c r="FS42" s="542"/>
      <c r="FT42" s="542"/>
      <c r="FU42" s="542"/>
      <c r="FV42" s="542"/>
      <c r="FW42" s="542"/>
      <c r="FX42" s="542"/>
      <c r="FY42" s="542"/>
      <c r="FZ42" s="542"/>
      <c r="GA42" s="542"/>
      <c r="GB42" s="542"/>
      <c r="GC42" s="542"/>
      <c r="GD42" s="542"/>
      <c r="GE42" s="542"/>
      <c r="GF42" s="542"/>
      <c r="GG42" s="542"/>
      <c r="GH42" s="542"/>
      <c r="GI42" s="542"/>
      <c r="GJ42" s="542"/>
      <c r="GK42" s="542"/>
      <c r="GL42" s="542"/>
      <c r="GM42" s="542"/>
      <c r="GN42" s="542"/>
      <c r="GO42" s="542"/>
      <c r="GP42" s="542"/>
      <c r="GQ42" s="542"/>
      <c r="GR42" s="542"/>
      <c r="GS42" s="542"/>
      <c r="GT42" s="542"/>
      <c r="GU42" s="542"/>
      <c r="GV42" s="542"/>
      <c r="GW42" s="542"/>
      <c r="GX42" s="542"/>
      <c r="GY42" s="542"/>
      <c r="GZ42" s="542"/>
      <c r="HA42" s="542"/>
      <c r="HB42" s="542"/>
      <c r="HC42" s="542"/>
      <c r="HD42" s="542"/>
      <c r="HE42" s="542"/>
      <c r="HF42" s="542"/>
      <c r="HG42" s="542"/>
      <c r="HH42" s="542"/>
      <c r="HI42" s="542"/>
      <c r="HJ42" s="542"/>
      <c r="HK42" s="542"/>
      <c r="HL42" s="542"/>
      <c r="HM42" s="542"/>
      <c r="HN42" s="542"/>
      <c r="HO42" s="542"/>
      <c r="HP42" s="542"/>
      <c r="HQ42" s="542"/>
      <c r="HR42" s="542"/>
      <c r="HS42" s="542"/>
      <c r="HT42" s="542"/>
      <c r="HU42" s="542"/>
      <c r="HV42" s="542"/>
      <c r="HW42" s="542"/>
      <c r="HX42" s="542"/>
      <c r="HY42" s="542"/>
      <c r="HZ42" s="542"/>
      <c r="IA42" s="542"/>
      <c r="IB42" s="542"/>
      <c r="IC42" s="542"/>
      <c r="ID42" s="542"/>
      <c r="IE42" s="542"/>
      <c r="IF42" s="542"/>
      <c r="IG42" s="542"/>
      <c r="IH42" s="542"/>
      <c r="II42" s="542"/>
      <c r="IJ42" s="542"/>
      <c r="IK42" s="542"/>
      <c r="IL42" s="542"/>
      <c r="IM42" s="542"/>
      <c r="IN42" s="542"/>
      <c r="IO42" s="542"/>
      <c r="IP42" s="542"/>
      <c r="IQ42" s="542"/>
      <c r="IR42" s="542"/>
    </row>
    <row r="43" spans="1:252" ht="12.75" customHeight="1" x14ac:dyDescent="0.2">
      <c r="A43" s="548"/>
      <c r="B43" s="542"/>
      <c r="C43" s="542"/>
      <c r="D43" s="542"/>
      <c r="E43" s="543"/>
      <c r="F43" s="547" t="str">
        <f>F37</f>
        <v>NJ</v>
      </c>
      <c r="G43" s="542"/>
      <c r="H43" s="557">
        <f t="shared" ref="H43:H44" ca="1" si="18">SUM($H37:$IR37)</f>
        <v>0</v>
      </c>
      <c r="I43" s="557">
        <f>MATCH(F43,$C$1:$C$48,0)</f>
        <v>12</v>
      </c>
      <c r="J43" s="557">
        <f>COUNTIF($C$1:$C$48,F43)</f>
        <v>9</v>
      </c>
      <c r="K43" s="557">
        <f t="shared" ref="K43:K44" si="19">I43+J43-1</f>
        <v>20</v>
      </c>
      <c r="L43" s="542"/>
      <c r="M43" s="542"/>
      <c r="N43" s="542"/>
      <c r="O43" s="542"/>
      <c r="P43" s="542"/>
      <c r="Q43" s="542"/>
      <c r="R43" s="542"/>
      <c r="S43" s="542"/>
      <c r="T43" s="542"/>
      <c r="U43" s="542"/>
      <c r="V43" s="542"/>
      <c r="W43" s="542"/>
      <c r="X43" s="542"/>
      <c r="Y43" s="542"/>
      <c r="Z43" s="542"/>
      <c r="AA43" s="542"/>
      <c r="AB43" s="542"/>
      <c r="AC43" s="542"/>
      <c r="AD43" s="542"/>
      <c r="AE43" s="542"/>
      <c r="AF43" s="542"/>
      <c r="AG43" s="542"/>
      <c r="AH43" s="542"/>
      <c r="AI43" s="542"/>
      <c r="AJ43" s="542"/>
      <c r="AK43" s="542"/>
      <c r="AL43" s="542"/>
      <c r="AM43" s="542"/>
      <c r="AN43" s="542"/>
      <c r="AO43" s="542"/>
      <c r="AP43" s="542"/>
      <c r="AQ43" s="542"/>
      <c r="AR43" s="542"/>
      <c r="AS43" s="542"/>
      <c r="AT43" s="542"/>
      <c r="AU43" s="542"/>
      <c r="AV43" s="542"/>
      <c r="AW43" s="542"/>
      <c r="AX43" s="542"/>
      <c r="AY43" s="542"/>
      <c r="AZ43" s="542"/>
      <c r="BA43" s="542"/>
      <c r="BB43" s="542"/>
      <c r="BC43" s="542"/>
      <c r="BD43" s="542"/>
      <c r="BE43" s="542"/>
      <c r="BF43" s="542"/>
      <c r="BG43" s="542"/>
      <c r="BH43" s="542"/>
      <c r="BI43" s="542"/>
      <c r="BJ43" s="542"/>
      <c r="BK43" s="542"/>
      <c r="BL43" s="542"/>
      <c r="BM43" s="542"/>
      <c r="BN43" s="542"/>
      <c r="BO43" s="542"/>
      <c r="BP43" s="542"/>
      <c r="BQ43" s="542"/>
      <c r="BR43" s="542"/>
      <c r="BS43" s="542"/>
      <c r="BT43" s="542"/>
      <c r="BU43" s="542"/>
      <c r="BV43" s="542"/>
      <c r="BW43" s="542"/>
      <c r="BX43" s="542"/>
      <c r="BY43" s="542"/>
      <c r="BZ43" s="542"/>
      <c r="CA43" s="542"/>
      <c r="CB43" s="542"/>
      <c r="CC43" s="542"/>
      <c r="CD43" s="542"/>
      <c r="CE43" s="542"/>
      <c r="CF43" s="542"/>
      <c r="CG43" s="542"/>
      <c r="CH43" s="542"/>
      <c r="CI43" s="542"/>
      <c r="CJ43" s="542"/>
      <c r="CK43" s="542"/>
      <c r="CL43" s="542"/>
      <c r="CM43" s="542"/>
      <c r="CN43" s="542"/>
      <c r="CO43" s="542"/>
      <c r="CP43" s="542"/>
      <c r="CQ43" s="542"/>
      <c r="CR43" s="542"/>
      <c r="CS43" s="542"/>
      <c r="CT43" s="542"/>
      <c r="CU43" s="542"/>
      <c r="CV43" s="542"/>
      <c r="CW43" s="542"/>
      <c r="CX43" s="542"/>
      <c r="CY43" s="542"/>
      <c r="CZ43" s="542"/>
      <c r="DA43" s="542"/>
      <c r="DB43" s="542"/>
      <c r="DC43" s="542"/>
      <c r="DD43" s="542"/>
      <c r="DE43" s="542"/>
      <c r="DF43" s="542"/>
      <c r="DG43" s="542"/>
      <c r="DH43" s="542"/>
      <c r="DI43" s="542"/>
      <c r="DJ43" s="542"/>
      <c r="DK43" s="542"/>
      <c r="DL43" s="542"/>
      <c r="DM43" s="542"/>
      <c r="DN43" s="542"/>
      <c r="DO43" s="542"/>
      <c r="DP43" s="542"/>
      <c r="DQ43" s="542"/>
      <c r="DR43" s="542"/>
      <c r="DS43" s="542"/>
      <c r="DT43" s="542"/>
      <c r="DU43" s="542"/>
      <c r="DV43" s="542"/>
      <c r="DW43" s="542"/>
      <c r="DX43" s="542"/>
      <c r="DY43" s="542"/>
      <c r="DZ43" s="542"/>
      <c r="EA43" s="542"/>
      <c r="EB43" s="542"/>
      <c r="EC43" s="542"/>
      <c r="ED43" s="542"/>
      <c r="EE43" s="542"/>
      <c r="EF43" s="542"/>
      <c r="EG43" s="542"/>
      <c r="EH43" s="542"/>
      <c r="EI43" s="542"/>
      <c r="EJ43" s="542"/>
      <c r="EK43" s="542"/>
      <c r="EL43" s="542"/>
      <c r="EM43" s="542"/>
      <c r="EN43" s="542"/>
      <c r="EO43" s="542"/>
      <c r="EP43" s="542"/>
      <c r="EQ43" s="542"/>
      <c r="ER43" s="542"/>
      <c r="ES43" s="542"/>
      <c r="ET43" s="542"/>
      <c r="EU43" s="542"/>
      <c r="EV43" s="542"/>
      <c r="EW43" s="542"/>
      <c r="EX43" s="542"/>
      <c r="EY43" s="542"/>
      <c r="EZ43" s="542"/>
      <c r="FA43" s="542"/>
      <c r="FB43" s="542"/>
      <c r="FC43" s="542"/>
      <c r="FD43" s="542"/>
      <c r="FE43" s="542"/>
      <c r="FF43" s="542"/>
      <c r="FG43" s="542"/>
      <c r="FH43" s="542"/>
      <c r="FI43" s="542"/>
      <c r="FJ43" s="542"/>
      <c r="FK43" s="542"/>
      <c r="FL43" s="542"/>
      <c r="FM43" s="542"/>
      <c r="FN43" s="542"/>
      <c r="FO43" s="542"/>
      <c r="FP43" s="542"/>
      <c r="FQ43" s="542"/>
      <c r="FR43" s="542"/>
      <c r="FS43" s="542"/>
      <c r="FT43" s="542"/>
      <c r="FU43" s="542"/>
      <c r="FV43" s="542"/>
      <c r="FW43" s="542"/>
      <c r="FX43" s="542"/>
      <c r="FY43" s="542"/>
      <c r="FZ43" s="542"/>
      <c r="GA43" s="542"/>
      <c r="GB43" s="542"/>
      <c r="GC43" s="542"/>
      <c r="GD43" s="542"/>
      <c r="GE43" s="542"/>
      <c r="GF43" s="542"/>
      <c r="GG43" s="542"/>
      <c r="GH43" s="542"/>
      <c r="GI43" s="542"/>
      <c r="GJ43" s="542"/>
      <c r="GK43" s="542"/>
      <c r="GL43" s="542"/>
      <c r="GM43" s="542"/>
      <c r="GN43" s="542"/>
      <c r="GO43" s="542"/>
      <c r="GP43" s="542"/>
      <c r="GQ43" s="542"/>
      <c r="GR43" s="542"/>
      <c r="GS43" s="542"/>
      <c r="GT43" s="542"/>
      <c r="GU43" s="542"/>
      <c r="GV43" s="542"/>
      <c r="GW43" s="542"/>
      <c r="GX43" s="542"/>
      <c r="GY43" s="542"/>
      <c r="GZ43" s="542"/>
      <c r="HA43" s="542"/>
      <c r="HB43" s="542"/>
      <c r="HC43" s="542"/>
      <c r="HD43" s="542"/>
      <c r="HE43" s="542"/>
      <c r="HF43" s="542"/>
      <c r="HG43" s="542"/>
      <c r="HH43" s="542"/>
      <c r="HI43" s="542"/>
      <c r="HJ43" s="542"/>
      <c r="HK43" s="542"/>
      <c r="HL43" s="542"/>
      <c r="HM43" s="542"/>
      <c r="HN43" s="542"/>
      <c r="HO43" s="542"/>
      <c r="HP43" s="542"/>
      <c r="HQ43" s="542"/>
      <c r="HR43" s="542"/>
      <c r="HS43" s="542"/>
      <c r="HT43" s="542"/>
      <c r="HU43" s="542"/>
      <c r="HV43" s="542"/>
      <c r="HW43" s="542"/>
      <c r="HX43" s="542"/>
      <c r="HY43" s="542"/>
      <c r="HZ43" s="542"/>
      <c r="IA43" s="542"/>
      <c r="IB43" s="542"/>
      <c r="IC43" s="542"/>
      <c r="ID43" s="542"/>
      <c r="IE43" s="542"/>
      <c r="IF43" s="542"/>
      <c r="IG43" s="542"/>
      <c r="IH43" s="542"/>
      <c r="II43" s="542"/>
      <c r="IJ43" s="542"/>
      <c r="IK43" s="542"/>
      <c r="IL43" s="542"/>
      <c r="IM43" s="542"/>
      <c r="IN43" s="542"/>
      <c r="IO43" s="542"/>
      <c r="IP43" s="542"/>
      <c r="IQ43" s="542"/>
      <c r="IR43" s="542"/>
    </row>
    <row r="44" spans="1:252" ht="12.75" customHeight="1" x14ac:dyDescent="0.2">
      <c r="A44" s="548"/>
      <c r="B44" s="542"/>
      <c r="C44" s="542"/>
      <c r="D44" s="542"/>
      <c r="E44" s="543"/>
      <c r="F44" s="547" t="str">
        <f>F38</f>
        <v>NY</v>
      </c>
      <c r="G44" s="542"/>
      <c r="H44" s="557">
        <f t="shared" ca="1" si="18"/>
        <v>0</v>
      </c>
      <c r="I44" s="557">
        <f>MATCH(F44,$C$1:$C$48,0)</f>
        <v>21</v>
      </c>
      <c r="J44" s="557">
        <f>COUNTIF($C$1:$C$48,F44)</f>
        <v>10</v>
      </c>
      <c r="K44" s="557">
        <f t="shared" si="19"/>
        <v>30</v>
      </c>
      <c r="L44" s="542"/>
      <c r="M44" s="542"/>
      <c r="N44" s="542"/>
      <c r="O44" s="542"/>
      <c r="P44" s="542"/>
      <c r="Q44" s="542"/>
      <c r="R44" s="542"/>
      <c r="S44" s="542"/>
      <c r="T44" s="542"/>
      <c r="U44" s="542"/>
      <c r="V44" s="542"/>
      <c r="W44" s="542"/>
      <c r="X44" s="542"/>
      <c r="Y44" s="542"/>
      <c r="Z44" s="542"/>
      <c r="AA44" s="542"/>
      <c r="AB44" s="542"/>
      <c r="AC44" s="542"/>
      <c r="AD44" s="542"/>
      <c r="AE44" s="542"/>
      <c r="AF44" s="542"/>
      <c r="AG44" s="542"/>
      <c r="AH44" s="542"/>
      <c r="AI44" s="542"/>
      <c r="AJ44" s="542"/>
      <c r="AK44" s="542"/>
      <c r="AL44" s="542"/>
      <c r="AM44" s="542"/>
      <c r="AN44" s="542"/>
      <c r="AO44" s="542"/>
      <c r="AP44" s="542"/>
      <c r="AQ44" s="542"/>
      <c r="AR44" s="542"/>
      <c r="AS44" s="542"/>
      <c r="AT44" s="542"/>
      <c r="AU44" s="542"/>
      <c r="AV44" s="542"/>
      <c r="AW44" s="542"/>
      <c r="AX44" s="542"/>
      <c r="AY44" s="542"/>
      <c r="AZ44" s="542"/>
      <c r="BA44" s="542"/>
      <c r="BB44" s="542"/>
      <c r="BC44" s="542"/>
      <c r="BD44" s="542"/>
      <c r="BE44" s="542"/>
      <c r="BF44" s="542"/>
      <c r="BG44" s="542"/>
      <c r="BH44" s="542"/>
      <c r="BI44" s="542"/>
      <c r="BJ44" s="542"/>
      <c r="BK44" s="542"/>
      <c r="BL44" s="542"/>
      <c r="BM44" s="542"/>
      <c r="BN44" s="542"/>
      <c r="BO44" s="542"/>
      <c r="BP44" s="542"/>
      <c r="BQ44" s="542"/>
      <c r="BR44" s="542"/>
      <c r="BS44" s="542"/>
      <c r="BT44" s="542"/>
      <c r="BU44" s="542"/>
      <c r="BV44" s="542"/>
      <c r="BW44" s="542"/>
      <c r="BX44" s="542"/>
      <c r="BY44" s="542"/>
      <c r="BZ44" s="542"/>
      <c r="CA44" s="542"/>
      <c r="CB44" s="542"/>
      <c r="CC44" s="542"/>
      <c r="CD44" s="542"/>
      <c r="CE44" s="542"/>
      <c r="CF44" s="542"/>
      <c r="CG44" s="542"/>
      <c r="CH44" s="542"/>
      <c r="CI44" s="542"/>
      <c r="CJ44" s="542"/>
      <c r="CK44" s="542"/>
      <c r="CL44" s="542"/>
      <c r="CM44" s="542"/>
      <c r="CN44" s="542"/>
      <c r="CO44" s="542"/>
      <c r="CP44" s="542"/>
      <c r="CQ44" s="542"/>
      <c r="CR44" s="542"/>
      <c r="CS44" s="542"/>
      <c r="CT44" s="542"/>
      <c r="CU44" s="542"/>
      <c r="CV44" s="542"/>
      <c r="CW44" s="542"/>
      <c r="CX44" s="542"/>
      <c r="CY44" s="542"/>
      <c r="CZ44" s="542"/>
      <c r="DA44" s="542"/>
      <c r="DB44" s="542"/>
      <c r="DC44" s="542"/>
      <c r="DD44" s="542"/>
      <c r="DE44" s="542"/>
      <c r="DF44" s="542"/>
      <c r="DG44" s="542"/>
      <c r="DH44" s="542"/>
      <c r="DI44" s="542"/>
      <c r="DJ44" s="542"/>
      <c r="DK44" s="542"/>
      <c r="DL44" s="542"/>
      <c r="DM44" s="542"/>
      <c r="DN44" s="542"/>
      <c r="DO44" s="542"/>
      <c r="DP44" s="542"/>
      <c r="DQ44" s="542"/>
      <c r="DR44" s="542"/>
      <c r="DS44" s="542"/>
      <c r="DT44" s="542"/>
      <c r="DU44" s="542"/>
      <c r="DV44" s="542"/>
      <c r="DW44" s="542"/>
      <c r="DX44" s="542"/>
      <c r="DY44" s="542"/>
      <c r="DZ44" s="542"/>
      <c r="EA44" s="542"/>
      <c r="EB44" s="542"/>
      <c r="EC44" s="542"/>
      <c r="ED44" s="542"/>
      <c r="EE44" s="542"/>
      <c r="EF44" s="542"/>
      <c r="EG44" s="542"/>
      <c r="EH44" s="542"/>
      <c r="EI44" s="542"/>
      <c r="EJ44" s="542"/>
      <c r="EK44" s="542"/>
      <c r="EL44" s="542"/>
      <c r="EM44" s="542"/>
      <c r="EN44" s="542"/>
      <c r="EO44" s="542"/>
      <c r="EP44" s="542"/>
      <c r="EQ44" s="542"/>
      <c r="ER44" s="542"/>
      <c r="ES44" s="542"/>
      <c r="ET44" s="542"/>
      <c r="EU44" s="542"/>
      <c r="EV44" s="542"/>
      <c r="EW44" s="542"/>
      <c r="EX44" s="542"/>
      <c r="EY44" s="542"/>
      <c r="EZ44" s="542"/>
      <c r="FA44" s="542"/>
      <c r="FB44" s="542"/>
      <c r="FC44" s="542"/>
      <c r="FD44" s="542"/>
      <c r="FE44" s="542"/>
      <c r="FF44" s="542"/>
      <c r="FG44" s="542"/>
      <c r="FH44" s="542"/>
      <c r="FI44" s="542"/>
      <c r="FJ44" s="542"/>
      <c r="FK44" s="542"/>
      <c r="FL44" s="542"/>
      <c r="FM44" s="542"/>
      <c r="FN44" s="542"/>
      <c r="FO44" s="542"/>
      <c r="FP44" s="542"/>
      <c r="FQ44" s="542"/>
      <c r="FR44" s="542"/>
      <c r="FS44" s="542"/>
      <c r="FT44" s="542"/>
      <c r="FU44" s="542"/>
      <c r="FV44" s="542"/>
      <c r="FW44" s="542"/>
      <c r="FX44" s="542"/>
      <c r="FY44" s="542"/>
      <c r="FZ44" s="542"/>
      <c r="GA44" s="542"/>
      <c r="GB44" s="542"/>
      <c r="GC44" s="542"/>
      <c r="GD44" s="542"/>
      <c r="GE44" s="542"/>
      <c r="GF44" s="542"/>
      <c r="GG44" s="542"/>
      <c r="GH44" s="542"/>
      <c r="GI44" s="542"/>
      <c r="GJ44" s="542"/>
      <c r="GK44" s="542"/>
      <c r="GL44" s="542"/>
      <c r="GM44" s="542"/>
      <c r="GN44" s="542"/>
      <c r="GO44" s="542"/>
      <c r="GP44" s="542"/>
      <c r="GQ44" s="542"/>
      <c r="GR44" s="542"/>
      <c r="GS44" s="542"/>
      <c r="GT44" s="542"/>
      <c r="GU44" s="542"/>
      <c r="GV44" s="542"/>
      <c r="GW44" s="542"/>
      <c r="GX44" s="542"/>
      <c r="GY44" s="542"/>
      <c r="GZ44" s="542"/>
      <c r="HA44" s="542"/>
      <c r="HB44" s="542"/>
      <c r="HC44" s="542"/>
      <c r="HD44" s="542"/>
      <c r="HE44" s="542"/>
      <c r="HF44" s="542"/>
      <c r="HG44" s="542"/>
      <c r="HH44" s="542"/>
      <c r="HI44" s="542"/>
      <c r="HJ44" s="542"/>
      <c r="HK44" s="542"/>
      <c r="HL44" s="542"/>
      <c r="HM44" s="542"/>
      <c r="HN44" s="542"/>
      <c r="HO44" s="542"/>
      <c r="HP44" s="542"/>
      <c r="HQ44" s="542"/>
      <c r="HR44" s="542"/>
      <c r="HS44" s="542"/>
      <c r="HT44" s="542"/>
      <c r="HU44" s="542"/>
      <c r="HV44" s="542"/>
      <c r="HW44" s="542"/>
      <c r="HX44" s="542"/>
      <c r="HY44" s="542"/>
      <c r="HZ44" s="542"/>
      <c r="IA44" s="542"/>
      <c r="IB44" s="542"/>
      <c r="IC44" s="542"/>
      <c r="ID44" s="542"/>
      <c r="IE44" s="542"/>
      <c r="IF44" s="542"/>
      <c r="IG44" s="542"/>
      <c r="IH44" s="542"/>
      <c r="II44" s="542"/>
      <c r="IJ44" s="542"/>
      <c r="IK44" s="542"/>
      <c r="IL44" s="542"/>
      <c r="IM44" s="542"/>
      <c r="IN44" s="542"/>
      <c r="IO44" s="542"/>
      <c r="IP44" s="542"/>
      <c r="IQ44" s="542"/>
      <c r="IR44" s="542"/>
    </row>
  </sheetData>
  <conditionalFormatting sqref="H31:IR31 L5:IR30 G5:G31">
    <cfRule type="cellIs" dxfId="66" priority="7" stopIfTrue="1" operator="between">
      <formula>71</formula>
      <formula>75</formula>
    </cfRule>
    <cfRule type="cellIs" dxfId="65" priority="8" stopIfTrue="1" operator="between">
      <formula>76</formula>
      <formula>84</formula>
    </cfRule>
    <cfRule type="cellIs" dxfId="64" priority="9" stopIfTrue="1" operator="between">
      <formula>85</formula>
      <formula>999</formula>
    </cfRule>
  </conditionalFormatting>
  <conditionalFormatting sqref="C5:C30">
    <cfRule type="cellIs" dxfId="63" priority="4" operator="equal">
      <formula>"NY"</formula>
    </cfRule>
    <cfRule type="cellIs" dxfId="62" priority="5" operator="equal">
      <formula>"CT"</formula>
    </cfRule>
    <cfRule type="cellIs" dxfId="61" priority="6" stopIfTrue="1" operator="equal">
      <formula>"NJ"</formula>
    </cfRule>
  </conditionalFormatting>
  <conditionalFormatting sqref="H5:K30">
    <cfRule type="cellIs" dxfId="60" priority="1" stopIfTrue="1" operator="between">
      <formula>71</formula>
      <formula>75</formula>
    </cfRule>
    <cfRule type="cellIs" dxfId="59" priority="2" stopIfTrue="1" operator="between">
      <formula>76</formula>
      <formula>84</formula>
    </cfRule>
    <cfRule type="cellIs" dxfId="58" priority="3" stopIfTrue="1" operator="between">
      <formula>85</formula>
      <formula>999</formula>
    </cfRule>
  </conditionalFormatting>
  <pageMargins left="0.7" right="0.7" top="0.75" bottom="0.75" header="0.3" footer="0.3"/>
  <ignoredErrors>
    <ignoredError sqref="H31:EI31 EJ31:IR3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B1:V364"/>
  <sheetViews>
    <sheetView workbookViewId="0">
      <pane ySplit="16" topLeftCell="A17" activePane="bottomLeft" state="frozen"/>
      <selection pane="bottomLeft"/>
    </sheetView>
  </sheetViews>
  <sheetFormatPr defaultColWidth="7.7109375" defaultRowHeight="12.75" customHeight="1" x14ac:dyDescent="0.2"/>
  <cols>
    <col min="1" max="1" width="10.7109375" style="68" customWidth="1"/>
    <col min="2" max="2" width="7.7109375" style="68"/>
    <col min="3" max="3" width="20.7109375" style="68" customWidth="1"/>
    <col min="4" max="14" width="8.7109375" style="68" customWidth="1"/>
    <col min="15" max="22" width="12.7109375" style="68" customWidth="1"/>
    <col min="23" max="28" width="8.7109375" style="68" customWidth="1"/>
    <col min="29" max="16384" width="7.7109375" style="68"/>
  </cols>
  <sheetData>
    <row r="1" spans="2:22" ht="12.75" customHeight="1" x14ac:dyDescent="0.2">
      <c r="R1" s="284" t="s">
        <v>60</v>
      </c>
      <c r="S1" s="285" t="s">
        <v>61</v>
      </c>
      <c r="T1" s="285" t="str">
        <f>INDEX('Past-Seasons'!$A$10:$IR$10,1,MATCH(V1,'Past-Seasons'!$A$23:$IR$23,0))</f>
        <v>G</v>
      </c>
      <c r="U1" s="285" t="s">
        <v>62</v>
      </c>
      <c r="V1" s="286">
        <v>36586</v>
      </c>
    </row>
    <row r="2" spans="2:22" ht="12.75" customHeight="1" thickBot="1" x14ac:dyDescent="0.25">
      <c r="R2" s="287" t="s">
        <v>63</v>
      </c>
      <c r="S2" s="288" t="s">
        <v>64</v>
      </c>
      <c r="T2" s="288" t="str">
        <f>INDEX('Past-Seasons'!$A$10:$IR$10,1,MATCH(V2,'Past-Seasons'!$A$23:$IR$23,0))</f>
        <v>IQ</v>
      </c>
      <c r="U2" s="288" t="s">
        <v>65</v>
      </c>
      <c r="V2" s="289">
        <v>36830</v>
      </c>
    </row>
    <row r="3" spans="2:22" ht="13.5" customHeight="1" thickTop="1" x14ac:dyDescent="0.2">
      <c r="F3" s="619" t="s">
        <v>66</v>
      </c>
      <c r="G3" s="620"/>
      <c r="H3" s="620"/>
      <c r="I3" s="620"/>
      <c r="J3" s="620"/>
      <c r="K3" s="620"/>
      <c r="L3" s="620"/>
      <c r="M3" s="620"/>
      <c r="N3" s="621"/>
      <c r="S3" s="63"/>
      <c r="T3" s="120"/>
    </row>
    <row r="4" spans="2:22" s="120" customFormat="1" ht="13.5" customHeight="1" x14ac:dyDescent="0.2">
      <c r="F4" s="121"/>
      <c r="G4" s="622" t="s">
        <v>41</v>
      </c>
      <c r="H4" s="623"/>
      <c r="I4" s="623"/>
      <c r="J4" s="625"/>
      <c r="K4" s="622" t="s">
        <v>40</v>
      </c>
      <c r="L4" s="623"/>
      <c r="M4" s="623"/>
      <c r="N4" s="624"/>
      <c r="S4" s="63"/>
    </row>
    <row r="5" spans="2:22" s="120" customFormat="1" ht="13.5" customHeight="1" x14ac:dyDescent="0.2">
      <c r="F5" s="122" t="s">
        <v>67</v>
      </c>
      <c r="G5" s="123" t="str">
        <f>K$5</f>
        <v>&gt; 84</v>
      </c>
      <c r="H5" s="124" t="str">
        <f t="shared" ref="H5:J5" si="0">L$5</f>
        <v>&gt; 75</v>
      </c>
      <c r="I5" s="124" t="str">
        <f t="shared" si="0"/>
        <v>&gt; 70</v>
      </c>
      <c r="J5" s="125" t="str">
        <f t="shared" si="0"/>
        <v>&gt; 65</v>
      </c>
      <c r="K5" s="279" t="s">
        <v>15</v>
      </c>
      <c r="L5" s="280" t="s">
        <v>36</v>
      </c>
      <c r="M5" s="280" t="s">
        <v>12</v>
      </c>
      <c r="N5" s="281" t="s">
        <v>37</v>
      </c>
      <c r="R5" s="120" t="s">
        <v>68</v>
      </c>
      <c r="S5" s="120" t="s">
        <v>69</v>
      </c>
      <c r="T5" s="120" t="s">
        <v>70</v>
      </c>
      <c r="U5" s="120" t="s">
        <v>71</v>
      </c>
      <c r="V5" s="120" t="s">
        <v>72</v>
      </c>
    </row>
    <row r="6" spans="2:22" ht="13.5" customHeight="1" x14ac:dyDescent="0.2">
      <c r="F6" s="126">
        <v>2018</v>
      </c>
      <c r="G6" s="127">
        <f t="shared" ref="G6:J13" ca="1" si="1">INDEX($A:$N,$U6,COLUMN()+4)</f>
        <v>4</v>
      </c>
      <c r="H6" s="128">
        <f t="shared" ca="1" si="1"/>
        <v>7</v>
      </c>
      <c r="I6" s="128">
        <f t="shared" ca="1" si="1"/>
        <v>18</v>
      </c>
      <c r="J6" s="129">
        <f t="shared" ca="1" si="1"/>
        <v>37</v>
      </c>
      <c r="K6" s="127">
        <f t="shared" ref="K6:N13" ca="1" si="2">INDEX($A:$N,$R6,COLUMN())</f>
        <v>26</v>
      </c>
      <c r="L6" s="128">
        <f t="shared" ca="1" si="2"/>
        <v>95</v>
      </c>
      <c r="M6" s="128">
        <f t="shared" ca="1" si="2"/>
        <v>186</v>
      </c>
      <c r="N6" s="130">
        <f t="shared" ca="1" si="2"/>
        <v>337</v>
      </c>
      <c r="R6" s="68">
        <f t="shared" ref="R6:R13" si="3">MATCH($F6 &amp; " Max",$C:$C,0)</f>
        <v>44</v>
      </c>
      <c r="S6" s="68">
        <f>INDEX('Past-Seasons'!$B$12:$C$19,MATCH($F6,'Past-Seasons'!$F$12:$F$19,0),1)</f>
        <v>24</v>
      </c>
      <c r="T6" s="68">
        <f>INDEX('Past-Seasons'!$B$12:$C$19,MATCH($F6,'Past-Seasons'!$F$12:$F$19,0),2)</f>
        <v>49</v>
      </c>
      <c r="U6" s="68">
        <f>R6+5</f>
        <v>49</v>
      </c>
      <c r="V6" s="131">
        <f ca="1">COUNTIF(INDIRECT($R$2&amp;$T$1&amp;$S6&amp;":"&amp;$T$2&amp;$T6),$N$5)</f>
        <v>337</v>
      </c>
    </row>
    <row r="7" spans="2:22" ht="13.5" customHeight="1" x14ac:dyDescent="0.2">
      <c r="F7" s="132">
        <v>2017</v>
      </c>
      <c r="G7" s="133">
        <f t="shared" ca="1" si="1"/>
        <v>8</v>
      </c>
      <c r="H7" s="134">
        <f t="shared" ca="1" si="1"/>
        <v>29</v>
      </c>
      <c r="I7" s="134">
        <f t="shared" ca="1" si="1"/>
        <v>38</v>
      </c>
      <c r="J7" s="135">
        <f t="shared" ca="1" si="1"/>
        <v>56</v>
      </c>
      <c r="K7" s="133">
        <f t="shared" ca="1" si="2"/>
        <v>21</v>
      </c>
      <c r="L7" s="134">
        <f t="shared" ca="1" si="2"/>
        <v>60</v>
      </c>
      <c r="M7" s="134">
        <f t="shared" ca="1" si="2"/>
        <v>130</v>
      </c>
      <c r="N7" s="136">
        <f t="shared" ca="1" si="2"/>
        <v>235</v>
      </c>
      <c r="R7" s="68">
        <f t="shared" si="3"/>
        <v>82</v>
      </c>
      <c r="S7" s="68">
        <f>INDEX('Past-Seasons'!$B$12:$C$19,MATCH($F7,'Past-Seasons'!$F$12:$F$19,0),1)</f>
        <v>53</v>
      </c>
      <c r="T7" s="68">
        <f>INDEX('Past-Seasons'!$B$12:$C$19,MATCH($F7,'Past-Seasons'!$F$12:$F$19,0),2)</f>
        <v>78</v>
      </c>
      <c r="U7" s="68">
        <f>R7+5</f>
        <v>87</v>
      </c>
      <c r="V7" s="131">
        <f ca="1">COUNTIF(INDIRECT($R$2&amp;$T$1&amp;$S7&amp;":"&amp;$T$2&amp;$T7),$N$5)</f>
        <v>235</v>
      </c>
    </row>
    <row r="8" spans="2:22" ht="13.5" customHeight="1" x14ac:dyDescent="0.2">
      <c r="F8" s="132">
        <v>2016</v>
      </c>
      <c r="G8" s="133">
        <f t="shared" ca="1" si="1"/>
        <v>7</v>
      </c>
      <c r="H8" s="134">
        <f t="shared" ca="1" si="1"/>
        <v>25</v>
      </c>
      <c r="I8" s="134">
        <f t="shared" ca="1" si="1"/>
        <v>37</v>
      </c>
      <c r="J8" s="135">
        <f t="shared" ca="1" si="1"/>
        <v>55</v>
      </c>
      <c r="K8" s="133">
        <f t="shared" ca="1" si="2"/>
        <v>17</v>
      </c>
      <c r="L8" s="134">
        <f t="shared" ca="1" si="2"/>
        <v>81</v>
      </c>
      <c r="M8" s="134">
        <f t="shared" ca="1" si="2"/>
        <v>164</v>
      </c>
      <c r="N8" s="136">
        <f t="shared" ca="1" si="2"/>
        <v>333</v>
      </c>
      <c r="R8" s="68">
        <f t="shared" si="3"/>
        <v>121</v>
      </c>
      <c r="S8" s="68">
        <f>INDEX('Past-Seasons'!$B$12:$C$19,MATCH($F8,'Past-Seasons'!$F$12:$F$19,0),1)</f>
        <v>82</v>
      </c>
      <c r="T8" s="68">
        <f>INDEX('Past-Seasons'!$B$12:$C$19,MATCH($F8,'Past-Seasons'!$F$12:$F$19,0),2)</f>
        <v>107</v>
      </c>
      <c r="U8" s="68">
        <f>R8+5</f>
        <v>126</v>
      </c>
      <c r="V8" s="131">
        <f ca="1">COUNTIF(INDIRECT($R$2&amp;$T$1&amp;$S8&amp;":"&amp;$T$2&amp;$T8),$N$5)</f>
        <v>333</v>
      </c>
    </row>
    <row r="9" spans="2:22" ht="13.5" customHeight="1" x14ac:dyDescent="0.2">
      <c r="F9" s="132">
        <v>2015</v>
      </c>
      <c r="G9" s="133">
        <f t="shared" ca="1" si="1"/>
        <v>8</v>
      </c>
      <c r="H9" s="134">
        <f t="shared" ca="1" si="1"/>
        <v>29</v>
      </c>
      <c r="I9" s="134">
        <f t="shared" ca="1" si="1"/>
        <v>38</v>
      </c>
      <c r="J9" s="135">
        <f t="shared" ca="1" si="1"/>
        <v>56</v>
      </c>
      <c r="K9" s="133">
        <f t="shared" ca="1" si="2"/>
        <v>22</v>
      </c>
      <c r="L9" s="134">
        <f t="shared" ca="1" si="2"/>
        <v>106</v>
      </c>
      <c r="M9" s="134">
        <f t="shared" ca="1" si="2"/>
        <v>216</v>
      </c>
      <c r="N9" s="136">
        <f t="shared" ca="1" si="2"/>
        <v>367</v>
      </c>
      <c r="R9" s="68">
        <f t="shared" si="3"/>
        <v>160</v>
      </c>
      <c r="S9" s="68">
        <f>INDEX('Past-Seasons'!$B$12:$C$19,MATCH($F9,'Past-Seasons'!$F$12:$F$19,0),1)</f>
        <v>111</v>
      </c>
      <c r="T9" s="68">
        <f>INDEX('Past-Seasons'!$B$12:$C$19,MATCH($F9,'Past-Seasons'!$F$12:$F$19,0),2)</f>
        <v>136</v>
      </c>
      <c r="U9" s="68">
        <f t="shared" ref="U9:U13" si="4">R9+5</f>
        <v>165</v>
      </c>
      <c r="V9" s="131">
        <f t="shared" ref="V9:V13" ca="1" si="5">COUNTIF(INDIRECT($R$2&amp;$T$1&amp;$S9&amp;":"&amp;$T$2&amp;$T9),$N$5)</f>
        <v>367</v>
      </c>
    </row>
    <row r="10" spans="2:22" ht="13.5" customHeight="1" x14ac:dyDescent="0.2">
      <c r="F10" s="132">
        <v>2014</v>
      </c>
      <c r="G10" s="133">
        <f t="shared" ca="1" si="1"/>
        <v>4</v>
      </c>
      <c r="H10" s="134">
        <f t="shared" ca="1" si="1"/>
        <v>7</v>
      </c>
      <c r="I10" s="134">
        <f t="shared" ca="1" si="1"/>
        <v>18</v>
      </c>
      <c r="J10" s="135">
        <f t="shared" ca="1" si="1"/>
        <v>37</v>
      </c>
      <c r="K10" s="133">
        <f t="shared" ca="1" si="2"/>
        <v>7</v>
      </c>
      <c r="L10" s="134">
        <f t="shared" ca="1" si="2"/>
        <v>43</v>
      </c>
      <c r="M10" s="134">
        <f t="shared" ca="1" si="2"/>
        <v>92</v>
      </c>
      <c r="N10" s="136">
        <f t="shared" ca="1" si="2"/>
        <v>189</v>
      </c>
      <c r="R10" s="68">
        <f t="shared" si="3"/>
        <v>199</v>
      </c>
      <c r="S10" s="68">
        <f>INDEX('Past-Seasons'!$B$12:$C$19,MATCH($F10,'Past-Seasons'!$F$12:$F$19,0),1)</f>
        <v>140</v>
      </c>
      <c r="T10" s="68">
        <f>INDEX('Past-Seasons'!$B$12:$C$19,MATCH($F10,'Past-Seasons'!$F$12:$F$19,0),2)</f>
        <v>165</v>
      </c>
      <c r="U10" s="68">
        <f t="shared" si="4"/>
        <v>204</v>
      </c>
      <c r="V10" s="131">
        <f t="shared" ca="1" si="5"/>
        <v>189</v>
      </c>
    </row>
    <row r="11" spans="2:22" ht="13.5" customHeight="1" x14ac:dyDescent="0.2">
      <c r="F11" s="137">
        <v>2013</v>
      </c>
      <c r="G11" s="138">
        <f t="shared" ca="1" si="1"/>
        <v>8</v>
      </c>
      <c r="H11" s="139">
        <f t="shared" ca="1" si="1"/>
        <v>18</v>
      </c>
      <c r="I11" s="139">
        <f t="shared" ca="1" si="1"/>
        <v>24</v>
      </c>
      <c r="J11" s="140">
        <f t="shared" ca="1" si="1"/>
        <v>40</v>
      </c>
      <c r="K11" s="138">
        <f t="shared" ca="1" si="2"/>
        <v>26</v>
      </c>
      <c r="L11" s="139">
        <f t="shared" ca="1" si="2"/>
        <v>78</v>
      </c>
      <c r="M11" s="139">
        <f t="shared" ca="1" si="2"/>
        <v>154</v>
      </c>
      <c r="N11" s="141">
        <f t="shared" ca="1" si="2"/>
        <v>262</v>
      </c>
      <c r="R11" s="68">
        <f t="shared" si="3"/>
        <v>238</v>
      </c>
      <c r="S11" s="68">
        <f>INDEX('Past-Seasons'!$B$12:$C$19,MATCH($F11,'Past-Seasons'!$F$12:$F$19,0),1)</f>
        <v>169</v>
      </c>
      <c r="T11" s="68">
        <f>INDEX('Past-Seasons'!$B$12:$C$19,MATCH($F11,'Past-Seasons'!$F$12:$F$19,0),2)</f>
        <v>194</v>
      </c>
      <c r="U11" s="68">
        <f t="shared" si="4"/>
        <v>243</v>
      </c>
      <c r="V11" s="131">
        <f t="shared" ca="1" si="5"/>
        <v>262</v>
      </c>
    </row>
    <row r="12" spans="2:22" ht="13.5" customHeight="1" x14ac:dyDescent="0.2">
      <c r="F12" s="137">
        <v>2012</v>
      </c>
      <c r="G12" s="138">
        <f t="shared" ca="1" si="1"/>
        <v>0</v>
      </c>
      <c r="H12" s="139">
        <f t="shared" ca="1" si="1"/>
        <v>0</v>
      </c>
      <c r="I12" s="139">
        <f t="shared" ca="1" si="1"/>
        <v>0</v>
      </c>
      <c r="J12" s="140">
        <f t="shared" ca="1" si="1"/>
        <v>0</v>
      </c>
      <c r="K12" s="138">
        <f t="shared" ca="1" si="2"/>
        <v>47</v>
      </c>
      <c r="L12" s="139">
        <f t="shared" ca="1" si="2"/>
        <v>183</v>
      </c>
      <c r="M12" s="139">
        <f t="shared" ca="1" si="2"/>
        <v>319</v>
      </c>
      <c r="N12" s="141">
        <f t="shared" ca="1" si="2"/>
        <v>524</v>
      </c>
      <c r="R12" s="68">
        <f t="shared" si="3"/>
        <v>278</v>
      </c>
      <c r="S12" s="68" t="e">
        <f>INDEX('Past-Seasons'!$B$12:$C$19,MATCH($F12,'Past-Seasons'!$F$12:$F$19,0),1)</f>
        <v>#N/A</v>
      </c>
      <c r="T12" s="68" t="e">
        <f>INDEX('Past-Seasons'!$B$12:$C$19,MATCH($F12,'Past-Seasons'!$F$12:$F$19,0),2)</f>
        <v>#N/A</v>
      </c>
      <c r="U12" s="68">
        <f t="shared" si="4"/>
        <v>283</v>
      </c>
      <c r="V12" s="131" t="e">
        <f t="shared" ca="1" si="5"/>
        <v>#N/A</v>
      </c>
    </row>
    <row r="13" spans="2:22" ht="13.5" customHeight="1" thickBot="1" x14ac:dyDescent="0.25">
      <c r="F13" s="142">
        <v>2011</v>
      </c>
      <c r="G13" s="143" t="e">
        <f t="shared" ca="1" si="1"/>
        <v>#N/A</v>
      </c>
      <c r="H13" s="144" t="e">
        <f t="shared" ca="1" si="1"/>
        <v>#N/A</v>
      </c>
      <c r="I13" s="144" t="e">
        <f t="shared" ca="1" si="1"/>
        <v>#N/A</v>
      </c>
      <c r="J13" s="278" t="e">
        <f t="shared" ca="1" si="1"/>
        <v>#N/A</v>
      </c>
      <c r="K13" s="143">
        <f t="shared" ca="1" si="2"/>
        <v>63</v>
      </c>
      <c r="L13" s="144">
        <f t="shared" ca="1" si="2"/>
        <v>167</v>
      </c>
      <c r="M13" s="144">
        <f t="shared" ca="1" si="2"/>
        <v>263</v>
      </c>
      <c r="N13" s="145">
        <f t="shared" ca="1" si="2"/>
        <v>379</v>
      </c>
      <c r="R13" s="68">
        <f t="shared" si="3"/>
        <v>316</v>
      </c>
      <c r="S13" s="68" t="e">
        <f>INDEX('Past-Seasons'!$B$12:$C$19,MATCH($F13,'Past-Seasons'!$F$12:$F$19,0),1)</f>
        <v>#N/A</v>
      </c>
      <c r="T13" s="68" t="e">
        <f>INDEX('Past-Seasons'!$B$12:$C$19,MATCH($F13,'Past-Seasons'!$F$12:$F$19,0),2)</f>
        <v>#N/A</v>
      </c>
      <c r="U13" s="68">
        <f t="shared" si="4"/>
        <v>321</v>
      </c>
      <c r="V13" s="131" t="e">
        <f t="shared" ca="1" si="5"/>
        <v>#N/A</v>
      </c>
    </row>
    <row r="14" spans="2:22" ht="13.5" customHeight="1" thickTop="1" x14ac:dyDescent="0.2"/>
    <row r="16" spans="2:22" ht="12.75" customHeight="1" x14ac:dyDescent="0.2">
      <c r="B16" s="381" t="s">
        <v>67</v>
      </c>
      <c r="C16" s="566" t="s">
        <v>47</v>
      </c>
      <c r="D16" s="613" t="s">
        <v>73</v>
      </c>
      <c r="E16" s="614"/>
      <c r="F16" s="614"/>
      <c r="G16" s="614"/>
      <c r="H16" s="614"/>
      <c r="I16" s="614"/>
      <c r="J16" s="615"/>
      <c r="K16" s="616" t="s">
        <v>74</v>
      </c>
      <c r="L16" s="617"/>
      <c r="M16" s="617"/>
      <c r="N16" s="618"/>
    </row>
    <row r="17" spans="2:20" ht="12.75" customHeight="1" x14ac:dyDescent="0.2">
      <c r="B17" s="567">
        <v>2018</v>
      </c>
      <c r="C17" s="566"/>
      <c r="D17" s="588">
        <v>1</v>
      </c>
      <c r="E17" s="169">
        <v>2</v>
      </c>
      <c r="F17" s="169">
        <v>3</v>
      </c>
      <c r="G17" s="169">
        <v>4</v>
      </c>
      <c r="H17" s="169">
        <v>5</v>
      </c>
      <c r="I17" s="169">
        <v>6</v>
      </c>
      <c r="J17" s="184">
        <v>7</v>
      </c>
      <c r="K17" s="588" t="str">
        <f>K$5</f>
        <v>&gt; 84</v>
      </c>
      <c r="L17" s="169" t="str">
        <f t="shared" ref="L17:N17" si="6">L$5</f>
        <v>&gt; 75</v>
      </c>
      <c r="M17" s="169" t="str">
        <f t="shared" si="6"/>
        <v>&gt; 70</v>
      </c>
      <c r="N17" s="184" t="str">
        <f t="shared" si="6"/>
        <v>&gt; 65</v>
      </c>
      <c r="R17" s="120" t="s">
        <v>75</v>
      </c>
      <c r="S17" s="120" t="s">
        <v>10</v>
      </c>
      <c r="T17" s="120" t="s">
        <v>76</v>
      </c>
    </row>
    <row r="18" spans="2:20" ht="12.75" customHeight="1" x14ac:dyDescent="0.2">
      <c r="B18" s="568" t="str">
        <f>INDEX(Sites!$A:$K,MATCH($R18,Sites!$A:$A,0),4)</f>
        <v>CT</v>
      </c>
      <c r="C18" s="151" t="str">
        <f>INDEX(Sites!$A:$K,MATCH($R18,Sites!$A:$A,0),6)</f>
        <v>New Haven-Criscuolo Pk</v>
      </c>
      <c r="D18" s="152">
        <f t="shared" ref="D18:J27" ca="1" si="7">IF(ISERROR(LARGE(INDIRECT($R$2 &amp; $T18),D$94)),"No Data",LARGE(INDIRECT($R$2 &amp; $T18),D$94))</f>
        <v>88</v>
      </c>
      <c r="E18" s="153">
        <f t="shared" ca="1" si="7"/>
        <v>85</v>
      </c>
      <c r="F18" s="153">
        <f t="shared" ca="1" si="7"/>
        <v>82</v>
      </c>
      <c r="G18" s="153">
        <f t="shared" ca="1" si="7"/>
        <v>72</v>
      </c>
      <c r="H18" s="153">
        <f t="shared" ca="1" si="7"/>
        <v>68</v>
      </c>
      <c r="I18" s="153">
        <f t="shared" ca="1" si="7"/>
        <v>67</v>
      </c>
      <c r="J18" s="154">
        <f t="shared" ca="1" si="7"/>
        <v>66</v>
      </c>
      <c r="K18" s="152">
        <f t="shared" ref="K18:N43" ca="1" si="8">IF(COUNT(INDIRECT($R$2 &amp; $T18))&gt;0,IF(COUNTIF(INDIRECT($R$2 &amp; $T18),K$5)&gt;0,COUNTIF(INDIRECT($R$2 &amp; $T18),K$5),""),"No Data")</f>
        <v>2</v>
      </c>
      <c r="L18" s="153">
        <f t="shared" ca="1" si="8"/>
        <v>3</v>
      </c>
      <c r="M18" s="153">
        <f t="shared" ca="1" si="8"/>
        <v>4</v>
      </c>
      <c r="N18" s="154">
        <f t="shared" ca="1" si="8"/>
        <v>8</v>
      </c>
      <c r="R18" s="68">
        <v>90090027</v>
      </c>
      <c r="S18" s="68">
        <f t="array" ref="S18">MATCH(1,($R18='Past-Seasons'!$B$1:$B$619)*($B$17='Past-Seasons'!$A$1:$A$619),0)</f>
        <v>24</v>
      </c>
      <c r="T18" s="68" t="str">
        <f t="shared" ref="T18:T43" si="9">$T$1 &amp; $S18 &amp; ":" &amp; $T$2 &amp; $S18</f>
        <v>G24:IQ24</v>
      </c>
    </row>
    <row r="19" spans="2:20" ht="12.75" customHeight="1" x14ac:dyDescent="0.2">
      <c r="B19" s="155" t="str">
        <f>INDEX(Sites!$A:$K,MATCH($R19,Sites!$A:$A,0),4)</f>
        <v>CT</v>
      </c>
      <c r="C19" s="156" t="str">
        <f>INDEX(Sites!$A:$K,MATCH($R19,Sites!$A:$A,0),6)</f>
        <v>Danbury</v>
      </c>
      <c r="D19" s="157">
        <f t="shared" ca="1" si="7"/>
        <v>92</v>
      </c>
      <c r="E19" s="158">
        <f t="shared" ca="1" si="7"/>
        <v>82</v>
      </c>
      <c r="F19" s="158">
        <f t="shared" ca="1" si="7"/>
        <v>81</v>
      </c>
      <c r="G19" s="158">
        <f t="shared" ca="1" si="7"/>
        <v>75</v>
      </c>
      <c r="H19" s="158">
        <f t="shared" ca="1" si="7"/>
        <v>74</v>
      </c>
      <c r="I19" s="158">
        <f t="shared" ca="1" si="7"/>
        <v>72</v>
      </c>
      <c r="J19" s="159">
        <f t="shared" ca="1" si="7"/>
        <v>72</v>
      </c>
      <c r="K19" s="157">
        <f t="shared" ca="1" si="8"/>
        <v>1</v>
      </c>
      <c r="L19" s="158">
        <f t="shared" ca="1" si="8"/>
        <v>3</v>
      </c>
      <c r="M19" s="158">
        <f t="shared" ca="1" si="8"/>
        <v>7</v>
      </c>
      <c r="N19" s="160">
        <f t="shared" ca="1" si="8"/>
        <v>13</v>
      </c>
      <c r="R19" s="68">
        <v>90011123</v>
      </c>
      <c r="S19" s="68">
        <f t="array" ref="S19">MATCH(1,($R19='Past-Seasons'!$B$1:$B$619)*($B$17='Past-Seasons'!$A$1:$A$619),0)</f>
        <v>25</v>
      </c>
      <c r="T19" s="68" t="str">
        <f t="shared" si="9"/>
        <v>G25:IQ25</v>
      </c>
    </row>
    <row r="20" spans="2:20" ht="12.75" customHeight="1" x14ac:dyDescent="0.2">
      <c r="B20" s="155" t="str">
        <f>INDEX(Sites!$A:$K,MATCH($R20,Sites!$A:$A,0),4)</f>
        <v>CT</v>
      </c>
      <c r="C20" s="156" t="str">
        <f>INDEX(Sites!$A:$K,MATCH($R20,Sites!$A:$A,0),6)</f>
        <v>Greenwich</v>
      </c>
      <c r="D20" s="157">
        <f t="shared" ca="1" si="7"/>
        <v>95</v>
      </c>
      <c r="E20" s="158">
        <f t="shared" ca="1" si="7"/>
        <v>86</v>
      </c>
      <c r="F20" s="158">
        <f t="shared" ca="1" si="7"/>
        <v>86</v>
      </c>
      <c r="G20" s="158">
        <f t="shared" ca="1" si="7"/>
        <v>84</v>
      </c>
      <c r="H20" s="158">
        <f t="shared" ca="1" si="7"/>
        <v>83</v>
      </c>
      <c r="I20" s="158">
        <f t="shared" ca="1" si="7"/>
        <v>81</v>
      </c>
      <c r="J20" s="159">
        <f t="shared" ca="1" si="7"/>
        <v>79</v>
      </c>
      <c r="K20" s="157">
        <f t="shared" ca="1" si="8"/>
        <v>3</v>
      </c>
      <c r="L20" s="158">
        <f t="shared" ca="1" si="8"/>
        <v>9</v>
      </c>
      <c r="M20" s="158">
        <f t="shared" ca="1" si="8"/>
        <v>14</v>
      </c>
      <c r="N20" s="160">
        <f t="shared" ca="1" si="8"/>
        <v>22</v>
      </c>
      <c r="R20" s="68">
        <v>90010017</v>
      </c>
      <c r="S20" s="68">
        <f t="array" ref="S20">MATCH(1,($R20='Past-Seasons'!$B$1:$B$619)*($B$17='Past-Seasons'!$A$1:$A$619),0)</f>
        <v>26</v>
      </c>
      <c r="T20" s="68" t="str">
        <f t="shared" si="9"/>
        <v>G26:IQ26</v>
      </c>
    </row>
    <row r="21" spans="2:20" ht="12.75" customHeight="1" x14ac:dyDescent="0.2">
      <c r="B21" s="155" t="str">
        <f>INDEX(Sites!$A:$K,MATCH($R21,Sites!$A:$A,0),4)</f>
        <v>CT</v>
      </c>
      <c r="C21" s="156" t="str">
        <f>INDEX(Sites!$A:$K,MATCH($R21,Sites!$A:$A,0),6)</f>
        <v>Madison-Beach Rd</v>
      </c>
      <c r="D21" s="157">
        <f t="shared" ca="1" si="7"/>
        <v>87</v>
      </c>
      <c r="E21" s="158">
        <f t="shared" ca="1" si="7"/>
        <v>86</v>
      </c>
      <c r="F21" s="158">
        <f t="shared" ca="1" si="7"/>
        <v>80</v>
      </c>
      <c r="G21" s="158">
        <f t="shared" ca="1" si="7"/>
        <v>77</v>
      </c>
      <c r="H21" s="158">
        <f t="shared" ca="1" si="7"/>
        <v>77</v>
      </c>
      <c r="I21" s="158">
        <f t="shared" ca="1" si="7"/>
        <v>75</v>
      </c>
      <c r="J21" s="159">
        <f t="shared" ca="1" si="7"/>
        <v>73</v>
      </c>
      <c r="K21" s="157">
        <f t="shared" ca="1" si="8"/>
        <v>2</v>
      </c>
      <c r="L21" s="158">
        <f t="shared" ca="1" si="8"/>
        <v>5</v>
      </c>
      <c r="M21" s="158">
        <f t="shared" ca="1" si="8"/>
        <v>13</v>
      </c>
      <c r="N21" s="160">
        <f t="shared" ca="1" si="8"/>
        <v>17</v>
      </c>
      <c r="R21" s="68">
        <v>90099002</v>
      </c>
      <c r="S21" s="68">
        <f t="array" ref="S21">MATCH(1,($R21='Past-Seasons'!$B$1:$B$619)*($B$17='Past-Seasons'!$A$1:$A$619),0)</f>
        <v>27</v>
      </c>
      <c r="T21" s="68" t="str">
        <f t="shared" si="9"/>
        <v>G27:IQ27</v>
      </c>
    </row>
    <row r="22" spans="2:20" ht="12.75" customHeight="1" x14ac:dyDescent="0.2">
      <c r="B22" s="155" t="str">
        <f>INDEX(Sites!$A:$K,MATCH($R22,Sites!$A:$A,0),4)</f>
        <v>CT</v>
      </c>
      <c r="C22" s="156" t="str">
        <f>INDEX(Sites!$A:$K,MATCH($R22,Sites!$A:$A,0),6)</f>
        <v>Middletown-CVH</v>
      </c>
      <c r="D22" s="157">
        <f t="shared" ca="1" si="7"/>
        <v>78</v>
      </c>
      <c r="E22" s="158">
        <f t="shared" ca="1" si="7"/>
        <v>77</v>
      </c>
      <c r="F22" s="158">
        <f t="shared" ca="1" si="7"/>
        <v>77</v>
      </c>
      <c r="G22" s="158">
        <f t="shared" ca="1" si="7"/>
        <v>77</v>
      </c>
      <c r="H22" s="158">
        <f t="shared" ca="1" si="7"/>
        <v>76</v>
      </c>
      <c r="I22" s="158">
        <f t="shared" ca="1" si="7"/>
        <v>74</v>
      </c>
      <c r="J22" s="159">
        <f t="shared" ca="1" si="7"/>
        <v>73</v>
      </c>
      <c r="K22" s="157" t="str">
        <f t="shared" ca="1" si="8"/>
        <v/>
      </c>
      <c r="L22" s="158">
        <f t="shared" ca="1" si="8"/>
        <v>5</v>
      </c>
      <c r="M22" s="158">
        <f t="shared" ca="1" si="8"/>
        <v>8</v>
      </c>
      <c r="N22" s="160">
        <f t="shared" ca="1" si="8"/>
        <v>13</v>
      </c>
      <c r="R22" s="68">
        <v>90079007</v>
      </c>
      <c r="S22" s="68">
        <f t="array" ref="S22">MATCH(1,($R22='Past-Seasons'!$B$1:$B$619)*($B$17='Past-Seasons'!$A$1:$A$619),0)</f>
        <v>28</v>
      </c>
      <c r="T22" s="68" t="str">
        <f t="shared" si="9"/>
        <v>G28:IQ28</v>
      </c>
    </row>
    <row r="23" spans="2:20" ht="12.75" customHeight="1" x14ac:dyDescent="0.2">
      <c r="B23" s="155" t="str">
        <f>INDEX(Sites!$A:$K,MATCH($R23,Sites!$A:$A,0),4)</f>
        <v>CT</v>
      </c>
      <c r="C23" s="156" t="str">
        <f>INDEX(Sites!$A:$K,MATCH($R23,Sites!$A:$A,0),6)</f>
        <v>Stratford</v>
      </c>
      <c r="D23" s="157">
        <f t="shared" ca="1" si="7"/>
        <v>99</v>
      </c>
      <c r="E23" s="158">
        <f t="shared" ca="1" si="7"/>
        <v>90</v>
      </c>
      <c r="F23" s="158">
        <f t="shared" ca="1" si="7"/>
        <v>87</v>
      </c>
      <c r="G23" s="158">
        <f t="shared" ca="1" si="7"/>
        <v>83</v>
      </c>
      <c r="H23" s="158">
        <f t="shared" ca="1" si="7"/>
        <v>80</v>
      </c>
      <c r="I23" s="158">
        <f t="shared" ca="1" si="7"/>
        <v>78</v>
      </c>
      <c r="J23" s="159">
        <f t="shared" ca="1" si="7"/>
        <v>78</v>
      </c>
      <c r="K23" s="157">
        <f t="shared" ca="1" si="8"/>
        <v>3</v>
      </c>
      <c r="L23" s="158">
        <f t="shared" ca="1" si="8"/>
        <v>8</v>
      </c>
      <c r="M23" s="158">
        <f t="shared" ca="1" si="8"/>
        <v>14</v>
      </c>
      <c r="N23" s="160">
        <f t="shared" ca="1" si="8"/>
        <v>23</v>
      </c>
      <c r="R23" s="68">
        <v>90013007</v>
      </c>
      <c r="S23" s="68">
        <f t="array" ref="S23">MATCH(1,($R23='Past-Seasons'!$B$1:$B$619)*($B$17='Past-Seasons'!$A$1:$A$619),0)</f>
        <v>29</v>
      </c>
      <c r="T23" s="68" t="str">
        <f t="shared" si="9"/>
        <v>G29:IQ29</v>
      </c>
    </row>
    <row r="24" spans="2:20" ht="12.75" customHeight="1" x14ac:dyDescent="0.2">
      <c r="B24" s="155" t="str">
        <f>INDEX(Sites!$A:$K,MATCH($R24,Sites!$A:$A,0),4)</f>
        <v>CT</v>
      </c>
      <c r="C24" s="156" t="str">
        <f>INDEX(Sites!$A:$K,MATCH($R24,Sites!$A:$A,0),6)</f>
        <v>Westport</v>
      </c>
      <c r="D24" s="157">
        <f t="shared" ca="1" si="7"/>
        <v>94</v>
      </c>
      <c r="E24" s="158">
        <f t="shared" ca="1" si="7"/>
        <v>84</v>
      </c>
      <c r="F24" s="158">
        <f t="shared" ca="1" si="7"/>
        <v>84</v>
      </c>
      <c r="G24" s="158">
        <f t="shared" ca="1" si="7"/>
        <v>84</v>
      </c>
      <c r="H24" s="158">
        <f t="shared" ca="1" si="7"/>
        <v>80</v>
      </c>
      <c r="I24" s="158">
        <f t="shared" ca="1" si="7"/>
        <v>77</v>
      </c>
      <c r="J24" s="159">
        <f t="shared" ca="1" si="7"/>
        <v>77</v>
      </c>
      <c r="K24" s="157">
        <f t="shared" ca="1" si="8"/>
        <v>1</v>
      </c>
      <c r="L24" s="158">
        <f t="shared" ca="1" si="8"/>
        <v>9</v>
      </c>
      <c r="M24" s="158">
        <f t="shared" ca="1" si="8"/>
        <v>12</v>
      </c>
      <c r="N24" s="160">
        <f t="shared" ca="1" si="8"/>
        <v>19</v>
      </c>
      <c r="R24" s="68">
        <v>90019003</v>
      </c>
      <c r="S24" s="68">
        <f t="array" ref="S24">MATCH(1,($R24='Past-Seasons'!$B$1:$B$619)*($B$17='Past-Seasons'!$A$1:$A$619),0)</f>
        <v>30</v>
      </c>
      <c r="T24" s="68" t="str">
        <f t="shared" si="9"/>
        <v>G30:IQ30</v>
      </c>
    </row>
    <row r="25" spans="2:20" ht="12.75" customHeight="1" x14ac:dyDescent="0.2">
      <c r="B25" s="155" t="str">
        <f>INDEX(Sites!$A:$K,MATCH($R25,Sites!$A:$A,0),4)</f>
        <v>NJ</v>
      </c>
      <c r="C25" s="156" t="str">
        <f>INDEX(Sites!$A:$K,MATCH($R25,Sites!$A:$A,0),6)</f>
        <v>Bayonne</v>
      </c>
      <c r="D25" s="157">
        <f t="shared" ca="1" si="7"/>
        <v>95</v>
      </c>
      <c r="E25" s="158">
        <f t="shared" ca="1" si="7"/>
        <v>92</v>
      </c>
      <c r="F25" s="158">
        <f t="shared" ca="1" si="7"/>
        <v>79</v>
      </c>
      <c r="G25" s="158">
        <f t="shared" ca="1" si="7"/>
        <v>78</v>
      </c>
      <c r="H25" s="158">
        <f t="shared" ca="1" si="7"/>
        <v>75</v>
      </c>
      <c r="I25" s="158">
        <f t="shared" ca="1" si="7"/>
        <v>73</v>
      </c>
      <c r="J25" s="159">
        <f t="shared" ca="1" si="7"/>
        <v>72</v>
      </c>
      <c r="K25" s="157">
        <f t="shared" ca="1" si="8"/>
        <v>2</v>
      </c>
      <c r="L25" s="158">
        <f t="shared" ca="1" si="8"/>
        <v>4</v>
      </c>
      <c r="M25" s="158">
        <f t="shared" ca="1" si="8"/>
        <v>9</v>
      </c>
      <c r="N25" s="160">
        <f t="shared" ca="1" si="8"/>
        <v>15</v>
      </c>
      <c r="R25" s="68">
        <v>340170006</v>
      </c>
      <c r="S25" s="68">
        <f t="array" ref="S25">MATCH(1,($R25='Past-Seasons'!$B$1:$B$619)*($B$17='Past-Seasons'!$A$1:$A$619),0)</f>
        <v>31</v>
      </c>
      <c r="T25" s="68" t="str">
        <f t="shared" si="9"/>
        <v>G31:IQ31</v>
      </c>
    </row>
    <row r="26" spans="2:20" ht="12.75" customHeight="1" x14ac:dyDescent="0.2">
      <c r="B26" s="155" t="str">
        <f>INDEX(Sites!$A:$K,MATCH($R26,Sites!$A:$A,0),4)</f>
        <v>NJ</v>
      </c>
      <c r="C26" s="156" t="str">
        <f>INDEX(Sites!$A:$K,MATCH($R26,Sites!$A:$A,0),6)</f>
        <v>Chester</v>
      </c>
      <c r="D26" s="157">
        <f t="shared" ca="1" si="7"/>
        <v>81</v>
      </c>
      <c r="E26" s="158">
        <f t="shared" ca="1" si="7"/>
        <v>77</v>
      </c>
      <c r="F26" s="158">
        <f t="shared" ca="1" si="7"/>
        <v>75</v>
      </c>
      <c r="G26" s="158">
        <f t="shared" ca="1" si="7"/>
        <v>73</v>
      </c>
      <c r="H26" s="158">
        <f t="shared" ca="1" si="7"/>
        <v>71</v>
      </c>
      <c r="I26" s="158">
        <f t="shared" ca="1" si="7"/>
        <v>69</v>
      </c>
      <c r="J26" s="159">
        <f t="shared" ca="1" si="7"/>
        <v>69</v>
      </c>
      <c r="K26" s="157" t="str">
        <f t="shared" ca="1" si="8"/>
        <v/>
      </c>
      <c r="L26" s="158">
        <f t="shared" ca="1" si="8"/>
        <v>2</v>
      </c>
      <c r="M26" s="158">
        <f t="shared" ca="1" si="8"/>
        <v>5</v>
      </c>
      <c r="N26" s="160">
        <f t="shared" ca="1" si="8"/>
        <v>13</v>
      </c>
      <c r="R26" s="68">
        <v>340273001</v>
      </c>
      <c r="S26" s="68">
        <f t="array" ref="S26">MATCH(1,($R26='Past-Seasons'!$B$1:$B$619)*($B$17='Past-Seasons'!$A$1:$A$619),0)</f>
        <v>32</v>
      </c>
      <c r="T26" s="68" t="str">
        <f t="shared" si="9"/>
        <v>G32:IQ32</v>
      </c>
    </row>
    <row r="27" spans="2:20" ht="12.75" customHeight="1" x14ac:dyDescent="0.2">
      <c r="B27" s="155" t="str">
        <f>INDEX(Sites!$A:$K,MATCH($R27,Sites!$A:$A,0),4)</f>
        <v>NJ</v>
      </c>
      <c r="C27" s="156" t="str">
        <f>INDEX(Sites!$A:$K,MATCH($R27,Sites!$A:$A,0),6)</f>
        <v>Columbia</v>
      </c>
      <c r="D27" s="157">
        <f t="shared" ca="1" si="7"/>
        <v>74</v>
      </c>
      <c r="E27" s="158">
        <f t="shared" ca="1" si="7"/>
        <v>70</v>
      </c>
      <c r="F27" s="158">
        <f t="shared" ca="1" si="7"/>
        <v>68</v>
      </c>
      <c r="G27" s="158">
        <f t="shared" ca="1" si="7"/>
        <v>67</v>
      </c>
      <c r="H27" s="158">
        <f t="shared" ca="1" si="7"/>
        <v>65</v>
      </c>
      <c r="I27" s="158">
        <f t="shared" ca="1" si="7"/>
        <v>63</v>
      </c>
      <c r="J27" s="159">
        <f t="shared" ca="1" si="7"/>
        <v>63</v>
      </c>
      <c r="K27" s="157" t="str">
        <f t="shared" ca="1" si="8"/>
        <v/>
      </c>
      <c r="L27" s="158" t="str">
        <f t="shared" ca="1" si="8"/>
        <v/>
      </c>
      <c r="M27" s="158">
        <f t="shared" ca="1" si="8"/>
        <v>1</v>
      </c>
      <c r="N27" s="160">
        <f t="shared" ca="1" si="8"/>
        <v>4</v>
      </c>
      <c r="R27" s="68">
        <v>340410007</v>
      </c>
      <c r="S27" s="68">
        <f t="array" ref="S27">MATCH(1,($R27='Past-Seasons'!$B$1:$B$619)*($B$17='Past-Seasons'!$A$1:$A$619),0)</f>
        <v>33</v>
      </c>
      <c r="T27" s="68" t="str">
        <f t="shared" si="9"/>
        <v>G33:IQ33</v>
      </c>
    </row>
    <row r="28" spans="2:20" ht="12.75" customHeight="1" x14ac:dyDescent="0.2">
      <c r="B28" s="155" t="str">
        <f>INDEX(Sites!$A:$K,MATCH($R28,Sites!$A:$A,0),4)</f>
        <v>NJ</v>
      </c>
      <c r="C28" s="156" t="str">
        <f>INDEX(Sites!$A:$K,MATCH($R28,Sites!$A:$A,0),6)</f>
        <v>Flemington</v>
      </c>
      <c r="D28" s="157">
        <f t="shared" ref="D28:J37" ca="1" si="10">IF(ISERROR(LARGE(INDIRECT($R$2 &amp; $T28),D$94)),"No Data",LARGE(INDIRECT($R$2 &amp; $T28),D$94))</f>
        <v>97</v>
      </c>
      <c r="E28" s="158">
        <f t="shared" ca="1" si="10"/>
        <v>86</v>
      </c>
      <c r="F28" s="158">
        <f t="shared" ca="1" si="10"/>
        <v>72</v>
      </c>
      <c r="G28" s="158">
        <f t="shared" ca="1" si="10"/>
        <v>72</v>
      </c>
      <c r="H28" s="158">
        <f t="shared" ca="1" si="10"/>
        <v>72</v>
      </c>
      <c r="I28" s="158">
        <f t="shared" ca="1" si="10"/>
        <v>70</v>
      </c>
      <c r="J28" s="159">
        <f t="shared" ca="1" si="10"/>
        <v>69</v>
      </c>
      <c r="K28" s="157">
        <f t="shared" ca="1" si="8"/>
        <v>2</v>
      </c>
      <c r="L28" s="158">
        <f t="shared" ca="1" si="8"/>
        <v>2</v>
      </c>
      <c r="M28" s="158">
        <f t="shared" ca="1" si="8"/>
        <v>5</v>
      </c>
      <c r="N28" s="160">
        <f t="shared" ca="1" si="8"/>
        <v>12</v>
      </c>
      <c r="R28" s="68">
        <v>340190001</v>
      </c>
      <c r="S28" s="68">
        <f t="array" ref="S28">MATCH(1,($R28='Past-Seasons'!$B$1:$B$619)*($B$17='Past-Seasons'!$A$1:$A$619),0)</f>
        <v>34</v>
      </c>
      <c r="T28" s="68" t="str">
        <f t="shared" si="9"/>
        <v>G34:IQ34</v>
      </c>
    </row>
    <row r="29" spans="2:20" ht="12.75" customHeight="1" x14ac:dyDescent="0.2">
      <c r="B29" s="155" t="str">
        <f>INDEX(Sites!$A:$K,MATCH($R29,Sites!$A:$A,0),4)</f>
        <v>NJ</v>
      </c>
      <c r="C29" s="156" t="str">
        <f>INDEX(Sites!$A:$K,MATCH($R29,Sites!$A:$A,0),6)</f>
        <v>Leonia</v>
      </c>
      <c r="D29" s="157">
        <f t="shared" ca="1" si="10"/>
        <v>91</v>
      </c>
      <c r="E29" s="158">
        <f t="shared" ca="1" si="10"/>
        <v>90</v>
      </c>
      <c r="F29" s="158">
        <f t="shared" ca="1" si="10"/>
        <v>81</v>
      </c>
      <c r="G29" s="158">
        <f t="shared" ca="1" si="10"/>
        <v>79</v>
      </c>
      <c r="H29" s="158">
        <f t="shared" ca="1" si="10"/>
        <v>78</v>
      </c>
      <c r="I29" s="158">
        <f t="shared" ca="1" si="10"/>
        <v>77</v>
      </c>
      <c r="J29" s="159">
        <f t="shared" ca="1" si="10"/>
        <v>77</v>
      </c>
      <c r="K29" s="157">
        <f t="shared" ca="1" si="8"/>
        <v>2</v>
      </c>
      <c r="L29" s="158">
        <f t="shared" ca="1" si="8"/>
        <v>8</v>
      </c>
      <c r="M29" s="158">
        <f t="shared" ca="1" si="8"/>
        <v>13</v>
      </c>
      <c r="N29" s="160">
        <f t="shared" ca="1" si="8"/>
        <v>16</v>
      </c>
      <c r="R29" s="68">
        <v>340030006</v>
      </c>
      <c r="S29" s="68">
        <f t="array" ref="S29">MATCH(1,($R29='Past-Seasons'!$B$1:$B$619)*($B$17='Past-Seasons'!$A$1:$A$619),0)</f>
        <v>35</v>
      </c>
      <c r="T29" s="68" t="str">
        <f t="shared" si="9"/>
        <v>G35:IQ35</v>
      </c>
    </row>
    <row r="30" spans="2:20" ht="12.75" customHeight="1" x14ac:dyDescent="0.2">
      <c r="B30" s="155" t="str">
        <f>INDEX(Sites!$A:$K,MATCH($R30,Sites!$A:$A,0),4)</f>
        <v>NJ</v>
      </c>
      <c r="C30" s="156" t="str">
        <f>INDEX(Sites!$A:$K,MATCH($R30,Sites!$A:$A,0),6)</f>
        <v>Monmouth University</v>
      </c>
      <c r="D30" s="157">
        <f t="shared" ca="1" si="10"/>
        <v>70</v>
      </c>
      <c r="E30" s="158">
        <f t="shared" ca="1" si="10"/>
        <v>68</v>
      </c>
      <c r="F30" s="158">
        <f t="shared" ca="1" si="10"/>
        <v>68</v>
      </c>
      <c r="G30" s="158">
        <f t="shared" ca="1" si="10"/>
        <v>68</v>
      </c>
      <c r="H30" s="158">
        <f t="shared" ca="1" si="10"/>
        <v>68</v>
      </c>
      <c r="I30" s="158">
        <f t="shared" ca="1" si="10"/>
        <v>68</v>
      </c>
      <c r="J30" s="159">
        <f t="shared" ca="1" si="10"/>
        <v>66</v>
      </c>
      <c r="K30" s="157" t="str">
        <f t="shared" ca="1" si="8"/>
        <v/>
      </c>
      <c r="L30" s="158" t="str">
        <f t="shared" ca="1" si="8"/>
        <v/>
      </c>
      <c r="M30" s="158" t="str">
        <f t="shared" ca="1" si="8"/>
        <v/>
      </c>
      <c r="N30" s="160">
        <f t="shared" ca="1" si="8"/>
        <v>8</v>
      </c>
      <c r="R30" s="68">
        <v>340250005</v>
      </c>
      <c r="S30" s="68">
        <f t="array" ref="S30">MATCH(1,($R30='Past-Seasons'!$B$1:$B$619)*($B$17='Past-Seasons'!$A$1:$A$619),0)</f>
        <v>36</v>
      </c>
      <c r="T30" s="68" t="str">
        <f t="shared" si="9"/>
        <v>G36:IQ36</v>
      </c>
    </row>
    <row r="31" spans="2:20" ht="12.75" customHeight="1" x14ac:dyDescent="0.2">
      <c r="B31" s="155" t="str">
        <f>INDEX(Sites!$A:$K,MATCH($R31,Sites!$A:$A,0),4)</f>
        <v>NJ</v>
      </c>
      <c r="C31" s="156" t="str">
        <f>INDEX(Sites!$A:$K,MATCH($R31,Sites!$A:$A,0),6)</f>
        <v>Newark Firehouse</v>
      </c>
      <c r="D31" s="157">
        <f t="shared" ca="1" si="10"/>
        <v>96</v>
      </c>
      <c r="E31" s="158">
        <f t="shared" ca="1" si="10"/>
        <v>80</v>
      </c>
      <c r="F31" s="158">
        <f t="shared" ca="1" si="10"/>
        <v>74</v>
      </c>
      <c r="G31" s="158">
        <f t="shared" ca="1" si="10"/>
        <v>71</v>
      </c>
      <c r="H31" s="158">
        <f t="shared" ca="1" si="10"/>
        <v>70</v>
      </c>
      <c r="I31" s="158">
        <f t="shared" ca="1" si="10"/>
        <v>69</v>
      </c>
      <c r="J31" s="159">
        <f t="shared" ca="1" si="10"/>
        <v>69</v>
      </c>
      <c r="K31" s="157">
        <f t="shared" ca="1" si="8"/>
        <v>1</v>
      </c>
      <c r="L31" s="158">
        <f t="shared" ca="1" si="8"/>
        <v>2</v>
      </c>
      <c r="M31" s="158">
        <f t="shared" ca="1" si="8"/>
        <v>4</v>
      </c>
      <c r="N31" s="160">
        <f t="shared" ca="1" si="8"/>
        <v>11</v>
      </c>
      <c r="R31" s="68">
        <v>340130003</v>
      </c>
      <c r="S31" s="68">
        <f t="array" ref="S31">MATCH(1,($R31='Past-Seasons'!$B$1:$B$619)*($B$17='Past-Seasons'!$A$1:$A$619),0)</f>
        <v>37</v>
      </c>
      <c r="T31" s="68" t="str">
        <f t="shared" si="9"/>
        <v>G37:IQ37</v>
      </c>
    </row>
    <row r="32" spans="2:20" ht="12.75" customHeight="1" x14ac:dyDescent="0.2">
      <c r="B32" s="155" t="str">
        <f>INDEX(Sites!$A:$K,MATCH($R32,Sites!$A:$A,0),4)</f>
        <v>NJ</v>
      </c>
      <c r="C32" s="156" t="str">
        <f>INDEX(Sites!$A:$K,MATCH($R32,Sites!$A:$A,0),6)</f>
        <v>Ramapo</v>
      </c>
      <c r="D32" s="157">
        <f t="shared" ca="1" si="10"/>
        <v>85</v>
      </c>
      <c r="E32" s="158">
        <f t="shared" ca="1" si="10"/>
        <v>75</v>
      </c>
      <c r="F32" s="158">
        <f t="shared" ca="1" si="10"/>
        <v>72</v>
      </c>
      <c r="G32" s="158">
        <f t="shared" ca="1" si="10"/>
        <v>69</v>
      </c>
      <c r="H32" s="158">
        <f t="shared" ca="1" si="10"/>
        <v>68</v>
      </c>
      <c r="I32" s="158">
        <f t="shared" ca="1" si="10"/>
        <v>65</v>
      </c>
      <c r="J32" s="159">
        <f t="shared" ca="1" si="10"/>
        <v>65</v>
      </c>
      <c r="K32" s="157">
        <f t="shared" ca="1" si="8"/>
        <v>1</v>
      </c>
      <c r="L32" s="158">
        <f t="shared" ca="1" si="8"/>
        <v>1</v>
      </c>
      <c r="M32" s="158">
        <f t="shared" ca="1" si="8"/>
        <v>3</v>
      </c>
      <c r="N32" s="160">
        <f t="shared" ca="1" si="8"/>
        <v>5</v>
      </c>
      <c r="R32" s="68">
        <v>340315001</v>
      </c>
      <c r="S32" s="68">
        <f t="array" ref="S32">MATCH(1,($R32='Past-Seasons'!$B$1:$B$619)*($B$17='Past-Seasons'!$A$1:$A$619),0)</f>
        <v>38</v>
      </c>
      <c r="T32" s="68" t="str">
        <f t="shared" si="9"/>
        <v>G38:IQ38</v>
      </c>
    </row>
    <row r="33" spans="2:20" ht="12.75" customHeight="1" x14ac:dyDescent="0.2">
      <c r="B33" s="155" t="str">
        <f>INDEX(Sites!$A:$K,MATCH($R33,Sites!$A:$A,0),4)</f>
        <v>NJ</v>
      </c>
      <c r="C33" s="156" t="str">
        <f>INDEX(Sites!$A:$K,MATCH($R33,Sites!$A:$A,0),6)</f>
        <v>Rutgers University</v>
      </c>
      <c r="D33" s="157">
        <f t="shared" ca="1" si="10"/>
        <v>80</v>
      </c>
      <c r="E33" s="158">
        <f t="shared" ca="1" si="10"/>
        <v>78</v>
      </c>
      <c r="F33" s="158">
        <f t="shared" ca="1" si="10"/>
        <v>78</v>
      </c>
      <c r="G33" s="158">
        <f t="shared" ca="1" si="10"/>
        <v>76</v>
      </c>
      <c r="H33" s="158">
        <f t="shared" ca="1" si="10"/>
        <v>75</v>
      </c>
      <c r="I33" s="158">
        <f t="shared" ca="1" si="10"/>
        <v>71</v>
      </c>
      <c r="J33" s="159">
        <f t="shared" ca="1" si="10"/>
        <v>69</v>
      </c>
      <c r="K33" s="157" t="str">
        <f t="shared" ca="1" si="8"/>
        <v/>
      </c>
      <c r="L33" s="158">
        <f t="shared" ca="1" si="8"/>
        <v>4</v>
      </c>
      <c r="M33" s="158">
        <f t="shared" ca="1" si="8"/>
        <v>6</v>
      </c>
      <c r="N33" s="160">
        <f t="shared" ca="1" si="8"/>
        <v>13</v>
      </c>
      <c r="R33" s="68">
        <v>340230011</v>
      </c>
      <c r="S33" s="68">
        <f t="array" ref="S33">MATCH(1,($R33='Past-Seasons'!$B$1:$B$619)*($B$17='Past-Seasons'!$A$1:$A$619),0)</f>
        <v>39</v>
      </c>
      <c r="T33" s="68" t="str">
        <f t="shared" si="9"/>
        <v>G39:IQ39</v>
      </c>
    </row>
    <row r="34" spans="2:20" ht="12.75" customHeight="1" x14ac:dyDescent="0.2">
      <c r="B34" s="155" t="str">
        <f>INDEX(Sites!$A:$K,MATCH($R34,Sites!$A:$A,0),4)</f>
        <v>NY</v>
      </c>
      <c r="C34" s="156" t="str">
        <f>INDEX(Sites!$A:$K,MATCH($R34,Sites!$A:$A,0),6)</f>
        <v>Babylon</v>
      </c>
      <c r="D34" s="157">
        <f t="shared" ca="1" si="10"/>
        <v>83</v>
      </c>
      <c r="E34" s="158">
        <f t="shared" ca="1" si="10"/>
        <v>82</v>
      </c>
      <c r="F34" s="158">
        <f t="shared" ca="1" si="10"/>
        <v>81</v>
      </c>
      <c r="G34" s="158">
        <f t="shared" ca="1" si="10"/>
        <v>74</v>
      </c>
      <c r="H34" s="158">
        <f t="shared" ca="1" si="10"/>
        <v>73</v>
      </c>
      <c r="I34" s="158">
        <f t="shared" ca="1" si="10"/>
        <v>70</v>
      </c>
      <c r="J34" s="159">
        <f t="shared" ca="1" si="10"/>
        <v>69</v>
      </c>
      <c r="K34" s="157" t="str">
        <f t="shared" ca="1" si="8"/>
        <v/>
      </c>
      <c r="L34" s="158">
        <f t="shared" ca="1" si="8"/>
        <v>3</v>
      </c>
      <c r="M34" s="158">
        <f t="shared" ca="1" si="8"/>
        <v>5</v>
      </c>
      <c r="N34" s="160">
        <f t="shared" ca="1" si="8"/>
        <v>13</v>
      </c>
      <c r="R34" s="68">
        <v>361030002</v>
      </c>
      <c r="S34" s="68">
        <f t="array" ref="S34">MATCH(1,($R34='Past-Seasons'!$B$1:$B$619)*($B$17='Past-Seasons'!$A$1:$A$619),0)</f>
        <v>40</v>
      </c>
      <c r="T34" s="68" t="str">
        <f t="shared" si="9"/>
        <v>G40:IQ40</v>
      </c>
    </row>
    <row r="35" spans="2:20" ht="12.75" customHeight="1" x14ac:dyDescent="0.2">
      <c r="B35" s="155" t="str">
        <f>INDEX(Sites!$A:$K,MATCH($R35,Sites!$A:$A,0),4)</f>
        <v>NY</v>
      </c>
      <c r="C35" s="156" t="str">
        <f>INDEX(Sites!$A:$K,MATCH($R35,Sites!$A:$A,0),6)</f>
        <v>Convent Av</v>
      </c>
      <c r="D35" s="157">
        <f t="shared" ca="1" si="10"/>
        <v>86</v>
      </c>
      <c r="E35" s="158">
        <f t="shared" ca="1" si="10"/>
        <v>82</v>
      </c>
      <c r="F35" s="158">
        <f t="shared" ca="1" si="10"/>
        <v>78</v>
      </c>
      <c r="G35" s="158">
        <f t="shared" ca="1" si="10"/>
        <v>77</v>
      </c>
      <c r="H35" s="158">
        <f t="shared" ca="1" si="10"/>
        <v>74</v>
      </c>
      <c r="I35" s="158">
        <f t="shared" ca="1" si="10"/>
        <v>74</v>
      </c>
      <c r="J35" s="159">
        <f t="shared" ca="1" si="10"/>
        <v>72</v>
      </c>
      <c r="K35" s="157">
        <f t="shared" ca="1" si="8"/>
        <v>1</v>
      </c>
      <c r="L35" s="158">
        <f t="shared" ca="1" si="8"/>
        <v>4</v>
      </c>
      <c r="M35" s="158">
        <f t="shared" ca="1" si="8"/>
        <v>10</v>
      </c>
      <c r="N35" s="160">
        <f t="shared" ca="1" si="8"/>
        <v>16</v>
      </c>
      <c r="R35" s="68">
        <v>360610135</v>
      </c>
      <c r="S35" s="68">
        <f t="array" ref="S35">MATCH(1,($R35='Past-Seasons'!$B$1:$B$619)*($B$17='Past-Seasons'!$A$1:$A$619),0)</f>
        <v>41</v>
      </c>
      <c r="T35" s="68" t="str">
        <f t="shared" si="9"/>
        <v>G41:IQ41</v>
      </c>
    </row>
    <row r="36" spans="2:20" ht="12.75" customHeight="1" x14ac:dyDescent="0.2">
      <c r="B36" s="155" t="str">
        <f>INDEX(Sites!$A:$K,MATCH($R36,Sites!$A:$A,0),4)</f>
        <v>NY</v>
      </c>
      <c r="C36" s="156" t="str">
        <f>INDEX(Sites!$A:$K,MATCH($R36,Sites!$A:$A,0),6)</f>
        <v>Holtsville</v>
      </c>
      <c r="D36" s="157">
        <f t="shared" ca="1" si="10"/>
        <v>86</v>
      </c>
      <c r="E36" s="158">
        <f t="shared" ca="1" si="10"/>
        <v>82</v>
      </c>
      <c r="F36" s="158">
        <f t="shared" ca="1" si="10"/>
        <v>79</v>
      </c>
      <c r="G36" s="158">
        <f t="shared" ca="1" si="10"/>
        <v>76</v>
      </c>
      <c r="H36" s="158">
        <f t="shared" ca="1" si="10"/>
        <v>70</v>
      </c>
      <c r="I36" s="158">
        <f t="shared" ca="1" si="10"/>
        <v>70</v>
      </c>
      <c r="J36" s="159">
        <f t="shared" ca="1" si="10"/>
        <v>68</v>
      </c>
      <c r="K36" s="157">
        <f t="shared" ca="1" si="8"/>
        <v>1</v>
      </c>
      <c r="L36" s="158">
        <f t="shared" ca="1" si="8"/>
        <v>4</v>
      </c>
      <c r="M36" s="158">
        <f t="shared" ca="1" si="8"/>
        <v>4</v>
      </c>
      <c r="N36" s="160">
        <f t="shared" ca="1" si="8"/>
        <v>9</v>
      </c>
      <c r="R36" s="68">
        <v>361030009</v>
      </c>
      <c r="S36" s="68">
        <f t="array" ref="S36">MATCH(1,($R36='Past-Seasons'!$B$1:$B$619)*($B$17='Past-Seasons'!$A$1:$A$619),0)</f>
        <v>42</v>
      </c>
      <c r="T36" s="68" t="str">
        <f t="shared" si="9"/>
        <v>G42:IQ42</v>
      </c>
    </row>
    <row r="37" spans="2:20" ht="12.75" customHeight="1" x14ac:dyDescent="0.2">
      <c r="B37" s="155" t="str">
        <f>INDEX(Sites!$A:$K,MATCH($R37,Sites!$A:$A,0),4)</f>
        <v>NY</v>
      </c>
      <c r="C37" s="156" t="str">
        <f>INDEX(Sites!$A:$K,MATCH($R37,Sites!$A:$A,0),6)</f>
        <v>IS52</v>
      </c>
      <c r="D37" s="157">
        <f t="shared" ca="1" si="10"/>
        <v>81</v>
      </c>
      <c r="E37" s="158">
        <f t="shared" ca="1" si="10"/>
        <v>78</v>
      </c>
      <c r="F37" s="158">
        <f t="shared" ca="1" si="10"/>
        <v>74</v>
      </c>
      <c r="G37" s="158">
        <f t="shared" ca="1" si="10"/>
        <v>71</v>
      </c>
      <c r="H37" s="158">
        <f t="shared" ca="1" si="10"/>
        <v>71</v>
      </c>
      <c r="I37" s="158">
        <f t="shared" ca="1" si="10"/>
        <v>71</v>
      </c>
      <c r="J37" s="159">
        <f t="shared" ca="1" si="10"/>
        <v>71</v>
      </c>
      <c r="K37" s="157" t="str">
        <f t="shared" ca="1" si="8"/>
        <v/>
      </c>
      <c r="L37" s="158">
        <f t="shared" ca="1" si="8"/>
        <v>2</v>
      </c>
      <c r="M37" s="158">
        <f t="shared" ca="1" si="8"/>
        <v>7</v>
      </c>
      <c r="N37" s="160">
        <f t="shared" ca="1" si="8"/>
        <v>11</v>
      </c>
      <c r="R37" s="68">
        <v>360050110</v>
      </c>
      <c r="S37" s="68">
        <f t="array" ref="S37">MATCH(1,($R37='Past-Seasons'!$B$1:$B$619)*($B$17='Past-Seasons'!$A$1:$A$619),0)</f>
        <v>43</v>
      </c>
      <c r="T37" s="68" t="str">
        <f t="shared" si="9"/>
        <v>G43:IQ43</v>
      </c>
    </row>
    <row r="38" spans="2:20" ht="12.75" customHeight="1" x14ac:dyDescent="0.2">
      <c r="B38" s="155" t="str">
        <f>INDEX(Sites!$A:$K,MATCH($R38,Sites!$A:$A,0),4)</f>
        <v>NY</v>
      </c>
      <c r="C38" s="156" t="str">
        <f>INDEX(Sites!$A:$K,MATCH($R38,Sites!$A:$A,0),6)</f>
        <v>Pfizer Lab</v>
      </c>
      <c r="D38" s="157">
        <f t="shared" ref="D38:J43" ca="1" si="11">IF(ISERROR(LARGE(INDIRECT($R$2 &amp; $T38),D$94)),"No Data",LARGE(INDIRECT($R$2 &amp; $T38),D$94))</f>
        <v>85</v>
      </c>
      <c r="E38" s="158">
        <f t="shared" ca="1" si="11"/>
        <v>81</v>
      </c>
      <c r="F38" s="158">
        <f t="shared" ca="1" si="11"/>
        <v>79</v>
      </c>
      <c r="G38" s="158">
        <f t="shared" ca="1" si="11"/>
        <v>77</v>
      </c>
      <c r="H38" s="158">
        <f t="shared" ca="1" si="11"/>
        <v>74</v>
      </c>
      <c r="I38" s="158">
        <f t="shared" ca="1" si="11"/>
        <v>73</v>
      </c>
      <c r="J38" s="159">
        <f t="shared" ca="1" si="11"/>
        <v>72</v>
      </c>
      <c r="K38" s="157">
        <f t="shared" ca="1" si="8"/>
        <v>1</v>
      </c>
      <c r="L38" s="158">
        <f t="shared" ca="1" si="8"/>
        <v>4</v>
      </c>
      <c r="M38" s="158">
        <f t="shared" ca="1" si="8"/>
        <v>7</v>
      </c>
      <c r="N38" s="160">
        <f t="shared" ca="1" si="8"/>
        <v>11</v>
      </c>
      <c r="R38" s="68">
        <v>360050133</v>
      </c>
      <c r="S38" s="68">
        <f t="array" ref="S38">MATCH(1,($R38='Past-Seasons'!$B$1:$B$619)*($B$17='Past-Seasons'!$A$1:$A$619),0)</f>
        <v>44</v>
      </c>
      <c r="T38" s="68" t="str">
        <f t="shared" si="9"/>
        <v>G44:IQ44</v>
      </c>
    </row>
    <row r="39" spans="2:20" ht="12.75" customHeight="1" x14ac:dyDescent="0.2">
      <c r="B39" s="155" t="str">
        <f>INDEX(Sites!$A:$K,MATCH($R39,Sites!$A:$A,0),4)</f>
        <v>NY</v>
      </c>
      <c r="C39" s="156" t="str">
        <f>INDEX(Sites!$A:$K,MATCH($R39,Sites!$A:$A,0),6)</f>
        <v>Queens</v>
      </c>
      <c r="D39" s="157">
        <f t="shared" ca="1" si="11"/>
        <v>82</v>
      </c>
      <c r="E39" s="158">
        <f t="shared" ca="1" si="11"/>
        <v>80</v>
      </c>
      <c r="F39" s="158">
        <f t="shared" ca="1" si="11"/>
        <v>76</v>
      </c>
      <c r="G39" s="158">
        <f t="shared" ca="1" si="11"/>
        <v>73</v>
      </c>
      <c r="H39" s="158">
        <f t="shared" ca="1" si="11"/>
        <v>72</v>
      </c>
      <c r="I39" s="158">
        <f t="shared" ca="1" si="11"/>
        <v>71</v>
      </c>
      <c r="J39" s="159">
        <f t="shared" ca="1" si="11"/>
        <v>71</v>
      </c>
      <c r="K39" s="157" t="str">
        <f t="shared" ca="1" si="8"/>
        <v/>
      </c>
      <c r="L39" s="158">
        <f t="shared" ca="1" si="8"/>
        <v>3</v>
      </c>
      <c r="M39" s="158">
        <f t="shared" ca="1" si="8"/>
        <v>7</v>
      </c>
      <c r="N39" s="160">
        <f t="shared" ca="1" si="8"/>
        <v>14</v>
      </c>
      <c r="R39" s="68">
        <v>360810124</v>
      </c>
      <c r="S39" s="68">
        <f t="array" ref="S39">MATCH(1,($R39='Past-Seasons'!$B$1:$B$619)*($B$17='Past-Seasons'!$A$1:$A$619),0)</f>
        <v>45</v>
      </c>
      <c r="T39" s="68" t="str">
        <f t="shared" si="9"/>
        <v>G45:IQ45</v>
      </c>
    </row>
    <row r="40" spans="2:20" ht="12.75" customHeight="1" x14ac:dyDescent="0.2">
      <c r="B40" s="155" t="str">
        <f>INDEX(Sites!$A:$K,MATCH($R40,Sites!$A:$A,0),4)</f>
        <v>NY</v>
      </c>
      <c r="C40" s="156" t="str">
        <f>INDEX(Sites!$A:$K,MATCH($R40,Sites!$A:$A,0),6)</f>
        <v>Riverhead</v>
      </c>
      <c r="D40" s="157">
        <f t="shared" ca="1" si="11"/>
        <v>86</v>
      </c>
      <c r="E40" s="158">
        <f t="shared" ca="1" si="11"/>
        <v>75</v>
      </c>
      <c r="F40" s="158">
        <f t="shared" ca="1" si="11"/>
        <v>74</v>
      </c>
      <c r="G40" s="158">
        <f t="shared" ca="1" si="11"/>
        <v>73</v>
      </c>
      <c r="H40" s="158">
        <f t="shared" ca="1" si="11"/>
        <v>72</v>
      </c>
      <c r="I40" s="158">
        <f t="shared" ca="1" si="11"/>
        <v>70</v>
      </c>
      <c r="J40" s="159">
        <f t="shared" ca="1" si="11"/>
        <v>70</v>
      </c>
      <c r="K40" s="157">
        <f t="shared" ca="1" si="8"/>
        <v>1</v>
      </c>
      <c r="L40" s="158">
        <f t="shared" ca="1" si="8"/>
        <v>1</v>
      </c>
      <c r="M40" s="158">
        <f t="shared" ca="1" si="8"/>
        <v>5</v>
      </c>
      <c r="N40" s="160">
        <f t="shared" ca="1" si="8"/>
        <v>13</v>
      </c>
      <c r="R40" s="68">
        <v>361030004</v>
      </c>
      <c r="S40" s="68">
        <f t="array" ref="S40">MATCH(1,($R40='Past-Seasons'!$B$1:$B$619)*($B$17='Past-Seasons'!$A$1:$A$619),0)</f>
        <v>46</v>
      </c>
      <c r="T40" s="68" t="str">
        <f t="shared" si="9"/>
        <v>G46:IQ46</v>
      </c>
    </row>
    <row r="41" spans="2:20" ht="12.75" customHeight="1" x14ac:dyDescent="0.2">
      <c r="B41" s="155" t="str">
        <f>INDEX(Sites!$A:$K,MATCH($R41,Sites!$A:$A,0),4)</f>
        <v>NY</v>
      </c>
      <c r="C41" s="156" t="str">
        <f>INDEX(Sites!$A:$K,MATCH($R41,Sites!$A:$A,0),6)</f>
        <v>South Mountain Rd</v>
      </c>
      <c r="D41" s="157">
        <f t="shared" ca="1" si="11"/>
        <v>111</v>
      </c>
      <c r="E41" s="158">
        <f t="shared" ca="1" si="11"/>
        <v>73</v>
      </c>
      <c r="F41" s="158">
        <f t="shared" ca="1" si="11"/>
        <v>72</v>
      </c>
      <c r="G41" s="158">
        <f t="shared" ca="1" si="11"/>
        <v>72</v>
      </c>
      <c r="H41" s="158">
        <f t="shared" ca="1" si="11"/>
        <v>71</v>
      </c>
      <c r="I41" s="158">
        <f t="shared" ca="1" si="11"/>
        <v>71</v>
      </c>
      <c r="J41" s="159">
        <f t="shared" ca="1" si="11"/>
        <v>69</v>
      </c>
      <c r="K41" s="157">
        <f t="shared" ca="1" si="8"/>
        <v>1</v>
      </c>
      <c r="L41" s="158">
        <f t="shared" ca="1" si="8"/>
        <v>1</v>
      </c>
      <c r="M41" s="158">
        <f t="shared" ca="1" si="8"/>
        <v>6</v>
      </c>
      <c r="N41" s="160">
        <f t="shared" ca="1" si="8"/>
        <v>11</v>
      </c>
      <c r="R41" s="68">
        <v>360870005</v>
      </c>
      <c r="S41" s="68">
        <f t="array" ref="S41">MATCH(1,($R41='Past-Seasons'!$B$1:$B$619)*($B$17='Past-Seasons'!$A$1:$A$619),0)</f>
        <v>47</v>
      </c>
      <c r="T41" s="68" t="str">
        <f t="shared" si="9"/>
        <v>G47:IQ47</v>
      </c>
    </row>
    <row r="42" spans="2:20" ht="12.75" customHeight="1" x14ac:dyDescent="0.2">
      <c r="B42" s="155" t="str">
        <f>INDEX(Sites!$A:$K,MATCH($R42,Sites!$A:$A,0),4)</f>
        <v>NY</v>
      </c>
      <c r="C42" s="156" t="str">
        <f>INDEX(Sites!$A:$K,MATCH($R42,Sites!$A:$A,0),6)</f>
        <v>Fresh Kills</v>
      </c>
      <c r="D42" s="157">
        <f t="shared" ca="1" si="11"/>
        <v>81</v>
      </c>
      <c r="E42" s="158">
        <f t="shared" ca="1" si="11"/>
        <v>78</v>
      </c>
      <c r="F42" s="158">
        <f t="shared" ca="1" si="11"/>
        <v>78</v>
      </c>
      <c r="G42" s="158">
        <f t="shared" ca="1" si="11"/>
        <v>77</v>
      </c>
      <c r="H42" s="158">
        <f t="shared" ca="1" si="11"/>
        <v>71</v>
      </c>
      <c r="I42" s="158">
        <f t="shared" ca="1" si="11"/>
        <v>67</v>
      </c>
      <c r="J42" s="159">
        <f t="shared" ca="1" si="11"/>
        <v>67</v>
      </c>
      <c r="K42" s="157" t="str">
        <f t="shared" ca="1" si="8"/>
        <v/>
      </c>
      <c r="L42" s="158">
        <f t="shared" ca="1" si="8"/>
        <v>4</v>
      </c>
      <c r="M42" s="158">
        <f t="shared" ca="1" si="8"/>
        <v>5</v>
      </c>
      <c r="N42" s="160">
        <f t="shared" ca="1" si="8"/>
        <v>9</v>
      </c>
      <c r="R42" s="68">
        <v>360850111</v>
      </c>
      <c r="S42" s="68">
        <f t="array" ref="S42">MATCH(1,($R42='Past-Seasons'!$B$1:$B$619)*($B$17='Past-Seasons'!$A$1:$A$619),0)</f>
        <v>48</v>
      </c>
      <c r="T42" s="68" t="str">
        <f t="shared" si="9"/>
        <v>G48:IQ48</v>
      </c>
    </row>
    <row r="43" spans="2:20" ht="12.75" customHeight="1" thickBot="1" x14ac:dyDescent="0.25">
      <c r="B43" s="161" t="str">
        <f>INDEX(Sites!$A:$K,MATCH($R43,Sites!$A:$A,0),4)</f>
        <v>NY</v>
      </c>
      <c r="C43" s="162" t="str">
        <f>INDEX(Sites!$A:$K,MATCH($R43,Sites!$A:$A,0),6)</f>
        <v>White Plains</v>
      </c>
      <c r="D43" s="163">
        <f t="shared" ca="1" si="11"/>
        <v>93</v>
      </c>
      <c r="E43" s="164">
        <f t="shared" ca="1" si="11"/>
        <v>80</v>
      </c>
      <c r="F43" s="164">
        <f t="shared" ca="1" si="11"/>
        <v>80</v>
      </c>
      <c r="G43" s="164">
        <f t="shared" ca="1" si="11"/>
        <v>78</v>
      </c>
      <c r="H43" s="164">
        <f t="shared" ca="1" si="11"/>
        <v>74</v>
      </c>
      <c r="I43" s="164">
        <f t="shared" ca="1" si="11"/>
        <v>74</v>
      </c>
      <c r="J43" s="165">
        <f t="shared" ca="1" si="11"/>
        <v>73</v>
      </c>
      <c r="K43" s="163">
        <f t="shared" ca="1" si="8"/>
        <v>1</v>
      </c>
      <c r="L43" s="164">
        <f t="shared" ca="1" si="8"/>
        <v>4</v>
      </c>
      <c r="M43" s="164">
        <f t="shared" ca="1" si="8"/>
        <v>12</v>
      </c>
      <c r="N43" s="166">
        <f t="shared" ca="1" si="8"/>
        <v>18</v>
      </c>
      <c r="R43" s="68">
        <v>361192004</v>
      </c>
      <c r="S43" s="68">
        <f t="array" ref="S43">MATCH(1,($R43='Past-Seasons'!$B$1:$B$619)*($B$17='Past-Seasons'!$A$1:$A$619),0)</f>
        <v>49</v>
      </c>
      <c r="T43" s="68" t="str">
        <f t="shared" si="9"/>
        <v>G49:IQ49</v>
      </c>
    </row>
    <row r="44" spans="2:20" ht="12.75" customHeight="1" x14ac:dyDescent="0.2">
      <c r="B44" s="167"/>
      <c r="C44" s="168" t="s">
        <v>77</v>
      </c>
      <c r="D44" s="588">
        <f t="shared" ref="D44:J44" ca="1" si="12">MAX(D18:D43)</f>
        <v>111</v>
      </c>
      <c r="E44" s="169">
        <f t="shared" ca="1" si="12"/>
        <v>92</v>
      </c>
      <c r="F44" s="169">
        <f t="shared" ca="1" si="12"/>
        <v>87</v>
      </c>
      <c r="G44" s="169">
        <f t="shared" ca="1" si="12"/>
        <v>84</v>
      </c>
      <c r="H44" s="169">
        <f t="shared" ca="1" si="12"/>
        <v>83</v>
      </c>
      <c r="I44" s="169">
        <f t="shared" ca="1" si="12"/>
        <v>81</v>
      </c>
      <c r="J44" s="168">
        <f t="shared" ca="1" si="12"/>
        <v>79</v>
      </c>
      <c r="K44" s="170">
        <f ca="1">SUM(K18:K43)</f>
        <v>26</v>
      </c>
      <c r="L44" s="171">
        <f ca="1">SUM(L18:L43)</f>
        <v>95</v>
      </c>
      <c r="M44" s="171">
        <f ca="1">SUM(M18:M43)</f>
        <v>186</v>
      </c>
      <c r="N44" s="172">
        <f ca="1">SUM(N18:N43)</f>
        <v>337</v>
      </c>
      <c r="R44" s="68" t="s">
        <v>78</v>
      </c>
    </row>
    <row r="45" spans="2:20" ht="12.75" customHeight="1" thickBot="1" x14ac:dyDescent="0.25">
      <c r="B45" s="173"/>
      <c r="C45" s="174"/>
      <c r="D45" s="174"/>
      <c r="E45" s="174"/>
      <c r="F45" s="174"/>
      <c r="G45" s="174"/>
      <c r="H45" s="174"/>
      <c r="I45" s="174"/>
      <c r="J45" s="174"/>
      <c r="K45" s="598" t="s">
        <v>40</v>
      </c>
      <c r="L45" s="599"/>
      <c r="M45" s="599"/>
      <c r="N45" s="600"/>
      <c r="R45" s="68" t="s">
        <v>78</v>
      </c>
    </row>
    <row r="46" spans="2:20" ht="12.75" customHeight="1" thickBot="1" x14ac:dyDescent="0.25">
      <c r="B46" s="157"/>
      <c r="C46" s="175" t="s">
        <v>79</v>
      </c>
      <c r="D46" s="176" t="s">
        <v>53</v>
      </c>
      <c r="E46" s="157"/>
      <c r="F46" s="158"/>
      <c r="G46" s="158"/>
      <c r="H46" s="158"/>
      <c r="I46" s="158"/>
      <c r="J46" s="158"/>
      <c r="K46" s="601"/>
      <c r="L46" s="602"/>
      <c r="M46" s="602"/>
      <c r="N46" s="603"/>
      <c r="R46" s="68" t="s">
        <v>78</v>
      </c>
    </row>
    <row r="47" spans="2:20" ht="12.75" customHeight="1" x14ac:dyDescent="0.2">
      <c r="B47" s="157"/>
      <c r="C47" s="177"/>
      <c r="D47" s="282" t="s">
        <v>55</v>
      </c>
      <c r="E47" s="157"/>
      <c r="F47" s="158"/>
      <c r="G47" s="158"/>
      <c r="H47" s="158"/>
      <c r="I47" s="158"/>
      <c r="J47" s="158"/>
      <c r="K47" s="604" t="s">
        <v>41</v>
      </c>
      <c r="L47" s="605"/>
      <c r="M47" s="605"/>
      <c r="N47" s="606"/>
      <c r="R47" s="68" t="s">
        <v>78</v>
      </c>
    </row>
    <row r="48" spans="2:20" ht="12.75" customHeight="1" x14ac:dyDescent="0.2">
      <c r="B48" s="157"/>
      <c r="C48" s="149"/>
      <c r="D48" s="290" t="s">
        <v>56</v>
      </c>
      <c r="E48" s="158"/>
      <c r="F48" s="158"/>
      <c r="G48" s="158"/>
      <c r="H48" s="158"/>
      <c r="I48" s="158"/>
      <c r="J48" s="158"/>
      <c r="K48" s="178" t="str">
        <f t="shared" ref="K48:N48" si="13">K$5</f>
        <v>&gt; 84</v>
      </c>
      <c r="L48" s="179" t="str">
        <f t="shared" si="13"/>
        <v>&gt; 75</v>
      </c>
      <c r="M48" s="179" t="str">
        <f t="shared" si="13"/>
        <v>&gt; 70</v>
      </c>
      <c r="N48" s="180" t="str">
        <f t="shared" si="13"/>
        <v>&gt; 65</v>
      </c>
      <c r="R48" s="68" t="s">
        <v>78</v>
      </c>
      <c r="S48" s="120" t="s">
        <v>68</v>
      </c>
      <c r="T48" s="120" t="s">
        <v>80</v>
      </c>
    </row>
    <row r="49" spans="2:20" ht="12.75" customHeight="1" thickBot="1" x14ac:dyDescent="0.25">
      <c r="B49" s="163"/>
      <c r="C49" s="150"/>
      <c r="D49" s="164"/>
      <c r="E49" s="164"/>
      <c r="F49" s="164"/>
      <c r="G49" s="164"/>
      <c r="H49" s="164"/>
      <c r="I49" s="164"/>
      <c r="J49" s="164"/>
      <c r="K49" s="587">
        <f ca="1">COUNTIF(INDIRECT($R$2 &amp; $T49),K$5)</f>
        <v>4</v>
      </c>
      <c r="L49" s="181">
        <f ca="1">COUNTIF(INDIRECT($R$2 &amp; $T49),L$5)</f>
        <v>7</v>
      </c>
      <c r="M49" s="181">
        <f ca="1">COUNTIF(INDIRECT($R$2 &amp; $T49),M$5)</f>
        <v>18</v>
      </c>
      <c r="N49" s="182">
        <f ca="1">COUNTIF(INDIRECT($R$2 &amp; $T49),N$5)</f>
        <v>37</v>
      </c>
      <c r="R49" s="68" t="s">
        <v>78</v>
      </c>
      <c r="S49" s="68">
        <f>MATCH($B$94-COUNT($B49:$B$126),'Past-Seasons'!$F$1:$F$21,0)</f>
        <v>18</v>
      </c>
      <c r="T49" s="68" t="str">
        <f>$T$1 &amp; S49 &amp; ":" &amp; $T$2 &amp; S49</f>
        <v>G18:IQ18</v>
      </c>
    </row>
    <row r="50" spans="2:20" ht="12.75" customHeight="1" x14ac:dyDescent="0.2">
      <c r="R50" s="68" t="s">
        <v>78</v>
      </c>
    </row>
    <row r="51" spans="2:20" ht="12.75" customHeight="1" x14ac:dyDescent="0.2">
      <c r="R51" s="68" t="s">
        <v>78</v>
      </c>
    </row>
    <row r="52" spans="2:20" ht="12.75" customHeight="1" x14ac:dyDescent="0.2">
      <c r="R52" s="68" t="s">
        <v>78</v>
      </c>
    </row>
    <row r="53" spans="2:20" ht="12.75" customHeight="1" x14ac:dyDescent="0.2">
      <c r="R53" s="68" t="s">
        <v>78</v>
      </c>
    </row>
    <row r="54" spans="2:20" ht="12.75" customHeight="1" x14ac:dyDescent="0.2">
      <c r="R54" s="68" t="s">
        <v>78</v>
      </c>
    </row>
    <row r="55" spans="2:20" ht="12.75" customHeight="1" x14ac:dyDescent="0.2">
      <c r="B55" s="567">
        <v>2017</v>
      </c>
      <c r="C55" s="566"/>
      <c r="D55" s="588">
        <v>1</v>
      </c>
      <c r="E55" s="169">
        <v>2</v>
      </c>
      <c r="F55" s="169">
        <v>3</v>
      </c>
      <c r="G55" s="169">
        <v>4</v>
      </c>
      <c r="H55" s="169">
        <v>5</v>
      </c>
      <c r="I55" s="169">
        <v>6</v>
      </c>
      <c r="J55" s="184">
        <v>7</v>
      </c>
      <c r="K55" s="588" t="str">
        <f>K$5</f>
        <v>&gt; 84</v>
      </c>
      <c r="L55" s="169" t="str">
        <f t="shared" ref="L55:N55" si="14">L$5</f>
        <v>&gt; 75</v>
      </c>
      <c r="M55" s="169" t="str">
        <f t="shared" si="14"/>
        <v>&gt; 70</v>
      </c>
      <c r="N55" s="184" t="str">
        <f t="shared" si="14"/>
        <v>&gt; 65</v>
      </c>
      <c r="R55" s="120" t="s">
        <v>75</v>
      </c>
      <c r="S55" s="120" t="s">
        <v>10</v>
      </c>
      <c r="T55" s="120" t="s">
        <v>76</v>
      </c>
    </row>
    <row r="56" spans="2:20" ht="12.75" customHeight="1" x14ac:dyDescent="0.2">
      <c r="B56" s="568" t="str">
        <f>INDEX(Sites!$A:$K,MATCH($R56,Sites!$A:$A,0),4)</f>
        <v>CT</v>
      </c>
      <c r="C56" s="151" t="str">
        <f>INDEX(Sites!$A:$K,MATCH($R56,Sites!$A:$A,0),6)</f>
        <v>New Haven-Criscuolo Pk</v>
      </c>
      <c r="D56" s="152">
        <f t="shared" ref="D56:J65" ca="1" si="15">IF(ISERROR(LARGE(INDIRECT($R$2 &amp; $T56),D$94)),"No Data",LARGE(INDIRECT($R$2 &amp; $T56),D$94))</f>
        <v>89.000000000000014</v>
      </c>
      <c r="E56" s="153">
        <f t="shared" ca="1" si="15"/>
        <v>85</v>
      </c>
      <c r="F56" s="153">
        <f t="shared" ca="1" si="15"/>
        <v>79</v>
      </c>
      <c r="G56" s="153">
        <f t="shared" ca="1" si="15"/>
        <v>75</v>
      </c>
      <c r="H56" s="153">
        <f t="shared" ca="1" si="15"/>
        <v>74.000000000000014</v>
      </c>
      <c r="I56" s="153">
        <f t="shared" ca="1" si="15"/>
        <v>67</v>
      </c>
      <c r="J56" s="154">
        <f t="shared" ca="1" si="15"/>
        <v>66</v>
      </c>
      <c r="K56" s="152">
        <f t="shared" ref="K56:N81" ca="1" si="16">IF(COUNT(INDIRECT($R$2 &amp; $T56))&gt;0,IF(COUNTIF(INDIRECT($R$2 &amp; $T56),K$5)&gt;0,COUNTIF(INDIRECT($R$2 &amp; $T56),K$5),""),"No Data")</f>
        <v>2</v>
      </c>
      <c r="L56" s="153">
        <f t="shared" ca="1" si="16"/>
        <v>3</v>
      </c>
      <c r="M56" s="153">
        <f t="shared" ca="1" si="16"/>
        <v>5</v>
      </c>
      <c r="N56" s="154">
        <f t="shared" ca="1" si="16"/>
        <v>7</v>
      </c>
      <c r="R56" s="68">
        <v>90090027</v>
      </c>
      <c r="S56" s="68">
        <f t="array" ref="S56">MATCH(1,($R56='Past-Seasons'!$B$1:$B$619)*($B$55='Past-Seasons'!$A$1:$A$619),0)</f>
        <v>53</v>
      </c>
      <c r="T56" s="68" t="str">
        <f t="shared" ref="T56:T81" si="17">$T$1 &amp; $S56 &amp; ":" &amp; $T$2 &amp; $S56</f>
        <v>G53:IQ53</v>
      </c>
    </row>
    <row r="57" spans="2:20" ht="12.75" customHeight="1" x14ac:dyDescent="0.2">
      <c r="B57" s="155" t="str">
        <f>INDEX(Sites!$A:$K,MATCH($R57,Sites!$A:$A,0),4)</f>
        <v>CT</v>
      </c>
      <c r="C57" s="156" t="str">
        <f>INDEX(Sites!$A:$K,MATCH($R57,Sites!$A:$A,0),6)</f>
        <v>Danbury</v>
      </c>
      <c r="D57" s="157">
        <f t="shared" ca="1" si="15"/>
        <v>78</v>
      </c>
      <c r="E57" s="158">
        <f t="shared" ca="1" si="15"/>
        <v>75</v>
      </c>
      <c r="F57" s="158">
        <f t="shared" ca="1" si="15"/>
        <v>74.000000000000014</v>
      </c>
      <c r="G57" s="158">
        <f t="shared" ca="1" si="15"/>
        <v>72.000000000000014</v>
      </c>
      <c r="H57" s="158">
        <f t="shared" ca="1" si="15"/>
        <v>72.000000000000014</v>
      </c>
      <c r="I57" s="158">
        <f t="shared" ca="1" si="15"/>
        <v>72.000000000000014</v>
      </c>
      <c r="J57" s="159">
        <f t="shared" ca="1" si="15"/>
        <v>72.000000000000014</v>
      </c>
      <c r="K57" s="157" t="str">
        <f t="shared" ca="1" si="16"/>
        <v/>
      </c>
      <c r="L57" s="158">
        <f t="shared" ca="1" si="16"/>
        <v>1</v>
      </c>
      <c r="M57" s="158">
        <f t="shared" ca="1" si="16"/>
        <v>9</v>
      </c>
      <c r="N57" s="160">
        <f t="shared" ca="1" si="16"/>
        <v>11</v>
      </c>
      <c r="R57" s="68">
        <v>90011123</v>
      </c>
      <c r="S57" s="68">
        <f t="array" ref="S57">MATCH(1,($R57='Past-Seasons'!$B$1:$B$619)*($B$55='Past-Seasons'!$A$1:$A$619),0)</f>
        <v>54</v>
      </c>
      <c r="T57" s="68" t="str">
        <f t="shared" si="17"/>
        <v>G54:IQ54</v>
      </c>
    </row>
    <row r="58" spans="2:20" ht="12.75" customHeight="1" x14ac:dyDescent="0.2">
      <c r="B58" s="155" t="str">
        <f>INDEX(Sites!$A:$K,MATCH($R58,Sites!$A:$A,0),4)</f>
        <v>CT</v>
      </c>
      <c r="C58" s="156" t="str">
        <f>INDEX(Sites!$A:$K,MATCH($R58,Sites!$A:$A,0),6)</f>
        <v>Greenwich</v>
      </c>
      <c r="D58" s="157">
        <f t="shared" ca="1" si="15"/>
        <v>90</v>
      </c>
      <c r="E58" s="158">
        <f t="shared" ca="1" si="15"/>
        <v>86</v>
      </c>
      <c r="F58" s="158">
        <f t="shared" ca="1" si="15"/>
        <v>84</v>
      </c>
      <c r="G58" s="158">
        <f t="shared" ca="1" si="15"/>
        <v>74.000000000000014</v>
      </c>
      <c r="H58" s="158">
        <f t="shared" ca="1" si="15"/>
        <v>74.000000000000014</v>
      </c>
      <c r="I58" s="158">
        <f t="shared" ca="1" si="15"/>
        <v>72.000000000000014</v>
      </c>
      <c r="J58" s="159">
        <f t="shared" ca="1" si="15"/>
        <v>70</v>
      </c>
      <c r="K58" s="157">
        <f t="shared" ca="1" si="16"/>
        <v>2</v>
      </c>
      <c r="L58" s="158">
        <f t="shared" ca="1" si="16"/>
        <v>3</v>
      </c>
      <c r="M58" s="158">
        <f t="shared" ca="1" si="16"/>
        <v>6</v>
      </c>
      <c r="N58" s="160">
        <f t="shared" ca="1" si="16"/>
        <v>13</v>
      </c>
      <c r="R58" s="68">
        <v>90010017</v>
      </c>
      <c r="S58" s="68">
        <f t="array" ref="S58">MATCH(1,($R58='Past-Seasons'!$B$1:$B$619)*($B$55='Past-Seasons'!$A$1:$A$619),0)</f>
        <v>55</v>
      </c>
      <c r="T58" s="68" t="str">
        <f t="shared" si="17"/>
        <v>G55:IQ55</v>
      </c>
    </row>
    <row r="59" spans="2:20" ht="12.75" customHeight="1" x14ac:dyDescent="0.2">
      <c r="B59" s="155" t="str">
        <f>INDEX(Sites!$A:$K,MATCH($R59,Sites!$A:$A,0),4)</f>
        <v>CT</v>
      </c>
      <c r="C59" s="156" t="str">
        <f>INDEX(Sites!$A:$K,MATCH($R59,Sites!$A:$A,0),6)</f>
        <v>Madison-Beach Rd</v>
      </c>
      <c r="D59" s="157">
        <f t="shared" ca="1" si="15"/>
        <v>97</v>
      </c>
      <c r="E59" s="158">
        <f t="shared" ca="1" si="15"/>
        <v>95</v>
      </c>
      <c r="F59" s="158">
        <f t="shared" ca="1" si="15"/>
        <v>90</v>
      </c>
      <c r="G59" s="158">
        <f t="shared" ca="1" si="15"/>
        <v>86</v>
      </c>
      <c r="H59" s="158">
        <f t="shared" ca="1" si="15"/>
        <v>80</v>
      </c>
      <c r="I59" s="158">
        <f t="shared" ca="1" si="15"/>
        <v>78</v>
      </c>
      <c r="J59" s="159">
        <f t="shared" ca="1" si="15"/>
        <v>76</v>
      </c>
      <c r="K59" s="157">
        <f t="shared" ca="1" si="16"/>
        <v>4</v>
      </c>
      <c r="L59" s="158">
        <f t="shared" ca="1" si="16"/>
        <v>8</v>
      </c>
      <c r="M59" s="158">
        <f t="shared" ca="1" si="16"/>
        <v>12</v>
      </c>
      <c r="N59" s="160">
        <f t="shared" ca="1" si="16"/>
        <v>18</v>
      </c>
      <c r="R59" s="68">
        <v>90099002</v>
      </c>
      <c r="S59" s="68">
        <f t="array" ref="S59">MATCH(1,($R59='Past-Seasons'!$B$1:$B$619)*($B$55='Past-Seasons'!$A$1:$A$619),0)</f>
        <v>56</v>
      </c>
      <c r="T59" s="68" t="str">
        <f t="shared" si="17"/>
        <v>G56:IQ56</v>
      </c>
    </row>
    <row r="60" spans="2:20" ht="12.75" customHeight="1" x14ac:dyDescent="0.2">
      <c r="B60" s="155" t="str">
        <f>INDEX(Sites!$A:$K,MATCH($R60,Sites!$A:$A,0),4)</f>
        <v>CT</v>
      </c>
      <c r="C60" s="156" t="str">
        <f>INDEX(Sites!$A:$K,MATCH($R60,Sites!$A:$A,0),6)</f>
        <v>Middletown</v>
      </c>
      <c r="D60" s="157">
        <f t="shared" ca="1" si="15"/>
        <v>86</v>
      </c>
      <c r="E60" s="158">
        <f t="shared" ca="1" si="15"/>
        <v>85</v>
      </c>
      <c r="F60" s="158">
        <f t="shared" ca="1" si="15"/>
        <v>81</v>
      </c>
      <c r="G60" s="158">
        <f t="shared" ca="1" si="15"/>
        <v>79</v>
      </c>
      <c r="H60" s="158">
        <f t="shared" ca="1" si="15"/>
        <v>76</v>
      </c>
      <c r="I60" s="158">
        <f t="shared" ca="1" si="15"/>
        <v>76</v>
      </c>
      <c r="J60" s="159">
        <f t="shared" ca="1" si="15"/>
        <v>72.000000000000014</v>
      </c>
      <c r="K60" s="157">
        <f t="shared" ca="1" si="16"/>
        <v>2</v>
      </c>
      <c r="L60" s="158">
        <f t="shared" ca="1" si="16"/>
        <v>6</v>
      </c>
      <c r="M60" s="158">
        <f t="shared" ca="1" si="16"/>
        <v>8</v>
      </c>
      <c r="N60" s="160">
        <f t="shared" ca="1" si="16"/>
        <v>11</v>
      </c>
      <c r="R60" s="68">
        <v>90070007</v>
      </c>
      <c r="S60" s="68">
        <f t="array" ref="S60">MATCH(1,($R60='Past-Seasons'!$B$1:$B$619)*($B$55='Past-Seasons'!$A$1:$A$619),0)</f>
        <v>57</v>
      </c>
      <c r="T60" s="68" t="str">
        <f t="shared" si="17"/>
        <v>G57:IQ57</v>
      </c>
    </row>
    <row r="61" spans="2:20" ht="12.75" customHeight="1" x14ac:dyDescent="0.2">
      <c r="B61" s="155" t="str">
        <f>INDEX(Sites!$A:$K,MATCH($R61,Sites!$A:$A,0),4)</f>
        <v>CT</v>
      </c>
      <c r="C61" s="156" t="str">
        <f>INDEX(Sites!$A:$K,MATCH($R61,Sites!$A:$A,0),6)</f>
        <v>Stratford</v>
      </c>
      <c r="D61" s="157">
        <f t="shared" ca="1" si="15"/>
        <v>95</v>
      </c>
      <c r="E61" s="158">
        <f t="shared" ca="1" si="15"/>
        <v>91</v>
      </c>
      <c r="F61" s="158">
        <f t="shared" ca="1" si="15"/>
        <v>88.000000000000014</v>
      </c>
      <c r="G61" s="158">
        <f t="shared" ca="1" si="15"/>
        <v>81</v>
      </c>
      <c r="H61" s="158">
        <f t="shared" ca="1" si="15"/>
        <v>80</v>
      </c>
      <c r="I61" s="158">
        <f t="shared" ca="1" si="15"/>
        <v>77</v>
      </c>
      <c r="J61" s="159">
        <f t="shared" ca="1" si="15"/>
        <v>76</v>
      </c>
      <c r="K61" s="157">
        <f t="shared" ca="1" si="16"/>
        <v>3</v>
      </c>
      <c r="L61" s="158">
        <f t="shared" ca="1" si="16"/>
        <v>7</v>
      </c>
      <c r="M61" s="158">
        <f t="shared" ca="1" si="16"/>
        <v>11</v>
      </c>
      <c r="N61" s="160">
        <f t="shared" ca="1" si="16"/>
        <v>17</v>
      </c>
      <c r="R61" s="68">
        <v>90013007</v>
      </c>
      <c r="S61" s="68">
        <f t="array" ref="S61">MATCH(1,($R61='Past-Seasons'!$B$1:$B$619)*($B$55='Past-Seasons'!$A$1:$A$619),0)</f>
        <v>58</v>
      </c>
      <c r="T61" s="68" t="str">
        <f t="shared" si="17"/>
        <v>G58:IQ58</v>
      </c>
    </row>
    <row r="62" spans="2:20" ht="12.75" customHeight="1" x14ac:dyDescent="0.2">
      <c r="B62" s="155" t="str">
        <f>INDEX(Sites!$A:$K,MATCH($R62,Sites!$A:$A,0),4)</f>
        <v>CT</v>
      </c>
      <c r="C62" s="156" t="str">
        <f>INDEX(Sites!$A:$K,MATCH($R62,Sites!$A:$A,0),6)</f>
        <v>Westport</v>
      </c>
      <c r="D62" s="157">
        <f t="shared" ca="1" si="15"/>
        <v>97</v>
      </c>
      <c r="E62" s="158">
        <f t="shared" ca="1" si="15"/>
        <v>90</v>
      </c>
      <c r="F62" s="158">
        <f t="shared" ca="1" si="15"/>
        <v>90</v>
      </c>
      <c r="G62" s="158">
        <f t="shared" ca="1" si="15"/>
        <v>81</v>
      </c>
      <c r="H62" s="158">
        <f t="shared" ca="1" si="15"/>
        <v>79</v>
      </c>
      <c r="I62" s="158">
        <f t="shared" ca="1" si="15"/>
        <v>75</v>
      </c>
      <c r="J62" s="159">
        <f t="shared" ca="1" si="15"/>
        <v>75</v>
      </c>
      <c r="K62" s="157">
        <f t="shared" ca="1" si="16"/>
        <v>3</v>
      </c>
      <c r="L62" s="158">
        <f t="shared" ca="1" si="16"/>
        <v>5</v>
      </c>
      <c r="M62" s="158">
        <f t="shared" ca="1" si="16"/>
        <v>9</v>
      </c>
      <c r="N62" s="160">
        <f t="shared" ca="1" si="16"/>
        <v>12</v>
      </c>
      <c r="R62" s="68">
        <v>90019003</v>
      </c>
      <c r="S62" s="68">
        <f t="array" ref="S62">MATCH(1,($R62='Past-Seasons'!$B$1:$B$619)*($B$55='Past-Seasons'!$A$1:$A$619),0)</f>
        <v>59</v>
      </c>
      <c r="T62" s="68" t="str">
        <f t="shared" si="17"/>
        <v>G59:IQ59</v>
      </c>
    </row>
    <row r="63" spans="2:20" ht="12.75" customHeight="1" x14ac:dyDescent="0.2">
      <c r="B63" s="155" t="str">
        <f>INDEX(Sites!$A:$K,MATCH($R63,Sites!$A:$A,0),4)</f>
        <v>NJ</v>
      </c>
      <c r="C63" s="156" t="str">
        <f>INDEX(Sites!$A:$K,MATCH($R63,Sites!$A:$A,0),6)</f>
        <v>Bayonne</v>
      </c>
      <c r="D63" s="157">
        <f t="shared" ca="1" si="15"/>
        <v>75</v>
      </c>
      <c r="E63" s="158">
        <f t="shared" ca="1" si="15"/>
        <v>74.000000000000014</v>
      </c>
      <c r="F63" s="158">
        <f t="shared" ca="1" si="15"/>
        <v>72.000000000000014</v>
      </c>
      <c r="G63" s="158">
        <f t="shared" ca="1" si="15"/>
        <v>67</v>
      </c>
      <c r="H63" s="158">
        <f t="shared" ca="1" si="15"/>
        <v>66</v>
      </c>
      <c r="I63" s="158">
        <f t="shared" ca="1" si="15"/>
        <v>65</v>
      </c>
      <c r="J63" s="159">
        <f t="shared" ca="1" si="15"/>
        <v>64</v>
      </c>
      <c r="K63" s="157" t="str">
        <f t="shared" ca="1" si="16"/>
        <v/>
      </c>
      <c r="L63" s="158" t="str">
        <f t="shared" ca="1" si="16"/>
        <v/>
      </c>
      <c r="M63" s="158">
        <f t="shared" ca="1" si="16"/>
        <v>3</v>
      </c>
      <c r="N63" s="160">
        <f t="shared" ca="1" si="16"/>
        <v>5</v>
      </c>
      <c r="R63" s="68">
        <v>340170006</v>
      </c>
      <c r="S63" s="68">
        <f t="array" ref="S63">MATCH(1,($R63='Past-Seasons'!$B$1:$B$619)*($B$55='Past-Seasons'!$A$1:$A$619),0)</f>
        <v>60</v>
      </c>
      <c r="T63" s="68" t="str">
        <f t="shared" si="17"/>
        <v>G60:IQ60</v>
      </c>
    </row>
    <row r="64" spans="2:20" ht="12.75" customHeight="1" x14ac:dyDescent="0.2">
      <c r="B64" s="155" t="str">
        <f>INDEX(Sites!$A:$K,MATCH($R64,Sites!$A:$A,0),4)</f>
        <v>NJ</v>
      </c>
      <c r="C64" s="156" t="str">
        <f>INDEX(Sites!$A:$K,MATCH($R64,Sites!$A:$A,0),6)</f>
        <v>Chester</v>
      </c>
      <c r="D64" s="157">
        <f t="shared" ca="1" si="15"/>
        <v>75</v>
      </c>
      <c r="E64" s="158">
        <f t="shared" ca="1" si="15"/>
        <v>72.000000000000014</v>
      </c>
      <c r="F64" s="158">
        <f t="shared" ca="1" si="15"/>
        <v>72.000000000000014</v>
      </c>
      <c r="G64" s="158">
        <f t="shared" ca="1" si="15"/>
        <v>70</v>
      </c>
      <c r="H64" s="158">
        <f t="shared" ca="1" si="15"/>
        <v>70</v>
      </c>
      <c r="I64" s="158">
        <f t="shared" ca="1" si="15"/>
        <v>69</v>
      </c>
      <c r="J64" s="159">
        <f t="shared" ca="1" si="15"/>
        <v>68</v>
      </c>
      <c r="K64" s="157" t="str">
        <f t="shared" ca="1" si="16"/>
        <v/>
      </c>
      <c r="L64" s="158" t="str">
        <f t="shared" ca="1" si="16"/>
        <v/>
      </c>
      <c r="M64" s="158">
        <f t="shared" ca="1" si="16"/>
        <v>3</v>
      </c>
      <c r="N64" s="160">
        <f t="shared" ca="1" si="16"/>
        <v>9</v>
      </c>
      <c r="R64" s="68">
        <v>340273001</v>
      </c>
      <c r="S64" s="68">
        <f t="array" ref="S64">MATCH(1,($R64='Past-Seasons'!$B$1:$B$619)*($B$55='Past-Seasons'!$A$1:$A$619),0)</f>
        <v>61</v>
      </c>
      <c r="T64" s="68" t="str">
        <f t="shared" si="17"/>
        <v>G61:IQ61</v>
      </c>
    </row>
    <row r="65" spans="2:20" ht="12.75" customHeight="1" x14ac:dyDescent="0.2">
      <c r="B65" s="155" t="str">
        <f>INDEX(Sites!$A:$K,MATCH($R65,Sites!$A:$A,0),4)</f>
        <v>NJ</v>
      </c>
      <c r="C65" s="156" t="str">
        <f>INDEX(Sites!$A:$K,MATCH($R65,Sites!$A:$A,0),6)</f>
        <v>Columbia</v>
      </c>
      <c r="D65" s="157">
        <f t="shared" ca="1" si="15"/>
        <v>71.000000000000014</v>
      </c>
      <c r="E65" s="158">
        <f t="shared" ca="1" si="15"/>
        <v>66</v>
      </c>
      <c r="F65" s="158">
        <f t="shared" ca="1" si="15"/>
        <v>65</v>
      </c>
      <c r="G65" s="158">
        <f t="shared" ca="1" si="15"/>
        <v>64</v>
      </c>
      <c r="H65" s="158">
        <f t="shared" ca="1" si="15"/>
        <v>64</v>
      </c>
      <c r="I65" s="158">
        <f t="shared" ca="1" si="15"/>
        <v>63</v>
      </c>
      <c r="J65" s="159">
        <f t="shared" ca="1" si="15"/>
        <v>61.000000000000007</v>
      </c>
      <c r="K65" s="157" t="str">
        <f t="shared" ca="1" si="16"/>
        <v/>
      </c>
      <c r="L65" s="158" t="str">
        <f t="shared" ca="1" si="16"/>
        <v/>
      </c>
      <c r="M65" s="158">
        <f t="shared" ca="1" si="16"/>
        <v>1</v>
      </c>
      <c r="N65" s="160">
        <f t="shared" ca="1" si="16"/>
        <v>2</v>
      </c>
      <c r="R65" s="68">
        <v>340410007</v>
      </c>
      <c r="S65" s="68">
        <f t="array" ref="S65">MATCH(1,($R65='Past-Seasons'!$B$1:$B$619)*($B$55='Past-Seasons'!$A$1:$A$619),0)</f>
        <v>62</v>
      </c>
      <c r="T65" s="68" t="str">
        <f t="shared" si="17"/>
        <v>G62:IQ62</v>
      </c>
    </row>
    <row r="66" spans="2:20" ht="12.75" customHeight="1" x14ac:dyDescent="0.2">
      <c r="B66" s="155" t="str">
        <f>INDEX(Sites!$A:$K,MATCH($R66,Sites!$A:$A,0),4)</f>
        <v>NJ</v>
      </c>
      <c r="C66" s="156" t="str">
        <f>INDEX(Sites!$A:$K,MATCH($R66,Sites!$A:$A,0),6)</f>
        <v>Flemington</v>
      </c>
      <c r="D66" s="157">
        <f t="shared" ref="D66:J75" ca="1" si="18">IF(ISERROR(LARGE(INDIRECT($R$2 &amp; $T66),D$94)),"No Data",LARGE(INDIRECT($R$2 &amp; $T66),D$94))</f>
        <v>77</v>
      </c>
      <c r="E66" s="158">
        <f t="shared" ca="1" si="18"/>
        <v>73.000000000000014</v>
      </c>
      <c r="F66" s="158">
        <f t="shared" ca="1" si="18"/>
        <v>72.000000000000014</v>
      </c>
      <c r="G66" s="158">
        <f t="shared" ca="1" si="18"/>
        <v>72.000000000000014</v>
      </c>
      <c r="H66" s="158">
        <f t="shared" ca="1" si="18"/>
        <v>70</v>
      </c>
      <c r="I66" s="158">
        <f t="shared" ca="1" si="18"/>
        <v>69</v>
      </c>
      <c r="J66" s="159">
        <f t="shared" ca="1" si="18"/>
        <v>69</v>
      </c>
      <c r="K66" s="157" t="str">
        <f t="shared" ca="1" si="16"/>
        <v/>
      </c>
      <c r="L66" s="158">
        <f t="shared" ca="1" si="16"/>
        <v>1</v>
      </c>
      <c r="M66" s="158">
        <f t="shared" ca="1" si="16"/>
        <v>4</v>
      </c>
      <c r="N66" s="160">
        <f t="shared" ca="1" si="16"/>
        <v>10</v>
      </c>
      <c r="R66" s="68">
        <v>340190001</v>
      </c>
      <c r="S66" s="68">
        <f t="array" ref="S66">MATCH(1,($R66='Past-Seasons'!$B$1:$B$619)*($B$55='Past-Seasons'!$A$1:$A$619),0)</f>
        <v>63</v>
      </c>
      <c r="T66" s="68" t="str">
        <f t="shared" si="17"/>
        <v>G63:IQ63</v>
      </c>
    </row>
    <row r="67" spans="2:20" ht="12.75" customHeight="1" x14ac:dyDescent="0.2">
      <c r="B67" s="155" t="str">
        <f>INDEX(Sites!$A:$K,MATCH($R67,Sites!$A:$A,0),4)</f>
        <v>NJ</v>
      </c>
      <c r="C67" s="156" t="str">
        <f>INDEX(Sites!$A:$K,MATCH($R67,Sites!$A:$A,0),6)</f>
        <v>Leonia</v>
      </c>
      <c r="D67" s="157">
        <f t="shared" ca="1" si="18"/>
        <v>82</v>
      </c>
      <c r="E67" s="158">
        <f t="shared" ca="1" si="18"/>
        <v>79</v>
      </c>
      <c r="F67" s="158">
        <f t="shared" ca="1" si="18"/>
        <v>74.000000000000014</v>
      </c>
      <c r="G67" s="158">
        <f t="shared" ca="1" si="18"/>
        <v>74.000000000000014</v>
      </c>
      <c r="H67" s="158">
        <f t="shared" ca="1" si="18"/>
        <v>74.000000000000014</v>
      </c>
      <c r="I67" s="158">
        <f t="shared" ca="1" si="18"/>
        <v>74.000000000000014</v>
      </c>
      <c r="J67" s="159">
        <f t="shared" ca="1" si="18"/>
        <v>71.000000000000014</v>
      </c>
      <c r="K67" s="157" t="str">
        <f t="shared" ca="1" si="16"/>
        <v/>
      </c>
      <c r="L67" s="158">
        <f t="shared" ca="1" si="16"/>
        <v>2</v>
      </c>
      <c r="M67" s="158">
        <f t="shared" ca="1" si="16"/>
        <v>7</v>
      </c>
      <c r="N67" s="160">
        <f t="shared" ca="1" si="16"/>
        <v>11</v>
      </c>
      <c r="R67" s="68">
        <v>340030006</v>
      </c>
      <c r="S67" s="68">
        <f t="array" ref="S67">MATCH(1,($R67='Past-Seasons'!$B$1:$B$619)*($B$55='Past-Seasons'!$A$1:$A$619),0)</f>
        <v>64</v>
      </c>
      <c r="T67" s="68" t="str">
        <f t="shared" si="17"/>
        <v>G64:IQ64</v>
      </c>
    </row>
    <row r="68" spans="2:20" ht="12.75" customHeight="1" x14ac:dyDescent="0.2">
      <c r="B68" s="155" t="str">
        <f>INDEX(Sites!$A:$K,MATCH($R68,Sites!$A:$A,0),4)</f>
        <v>NJ</v>
      </c>
      <c r="C68" s="156" t="str">
        <f>INDEX(Sites!$A:$K,MATCH($R68,Sites!$A:$A,0),6)</f>
        <v>Monmouth University</v>
      </c>
      <c r="D68" s="157">
        <f t="shared" ca="1" si="18"/>
        <v>71.000000000000014</v>
      </c>
      <c r="E68" s="158">
        <f t="shared" ca="1" si="18"/>
        <v>67</v>
      </c>
      <c r="F68" s="158">
        <f t="shared" ca="1" si="18"/>
        <v>64</v>
      </c>
      <c r="G68" s="158">
        <f t="shared" ca="1" si="18"/>
        <v>60</v>
      </c>
      <c r="H68" s="158">
        <f t="shared" ca="1" si="18"/>
        <v>60</v>
      </c>
      <c r="I68" s="158">
        <f t="shared" ca="1" si="18"/>
        <v>60</v>
      </c>
      <c r="J68" s="159">
        <f t="shared" ca="1" si="18"/>
        <v>58</v>
      </c>
      <c r="K68" s="157" t="str">
        <f t="shared" ca="1" si="16"/>
        <v/>
      </c>
      <c r="L68" s="158" t="str">
        <f t="shared" ca="1" si="16"/>
        <v/>
      </c>
      <c r="M68" s="158">
        <f t="shared" ca="1" si="16"/>
        <v>1</v>
      </c>
      <c r="N68" s="160">
        <f t="shared" ca="1" si="16"/>
        <v>2</v>
      </c>
      <c r="R68" s="68">
        <v>340250005</v>
      </c>
      <c r="S68" s="68">
        <f t="array" ref="S68">MATCH(1,($R68='Past-Seasons'!$B$1:$B$619)*($B$55='Past-Seasons'!$A$1:$A$619),0)</f>
        <v>65</v>
      </c>
      <c r="T68" s="68" t="str">
        <f t="shared" si="17"/>
        <v>G65:IQ65</v>
      </c>
    </row>
    <row r="69" spans="2:20" ht="12.75" customHeight="1" x14ac:dyDescent="0.2">
      <c r="B69" s="155" t="str">
        <f>INDEX(Sites!$A:$K,MATCH($R69,Sites!$A:$A,0),4)</f>
        <v>NJ</v>
      </c>
      <c r="C69" s="156" t="str">
        <f>INDEX(Sites!$A:$K,MATCH($R69,Sites!$A:$A,0),6)</f>
        <v>Newark Firehouse</v>
      </c>
      <c r="D69" s="157">
        <f t="shared" ca="1" si="18"/>
        <v>71.000000000000014</v>
      </c>
      <c r="E69" s="158">
        <f t="shared" ca="1" si="18"/>
        <v>68</v>
      </c>
      <c r="F69" s="158">
        <f t="shared" ca="1" si="18"/>
        <v>67</v>
      </c>
      <c r="G69" s="158">
        <f t="shared" ca="1" si="18"/>
        <v>64</v>
      </c>
      <c r="H69" s="158">
        <f t="shared" ca="1" si="18"/>
        <v>63</v>
      </c>
      <c r="I69" s="158">
        <f t="shared" ca="1" si="18"/>
        <v>59.000000000000007</v>
      </c>
      <c r="J69" s="159">
        <f t="shared" ca="1" si="18"/>
        <v>59.000000000000007</v>
      </c>
      <c r="K69" s="157" t="str">
        <f t="shared" ca="1" si="16"/>
        <v/>
      </c>
      <c r="L69" s="158" t="str">
        <f t="shared" ca="1" si="16"/>
        <v/>
      </c>
      <c r="M69" s="158">
        <f t="shared" ca="1" si="16"/>
        <v>1</v>
      </c>
      <c r="N69" s="160">
        <f t="shared" ca="1" si="16"/>
        <v>3</v>
      </c>
      <c r="R69" s="68">
        <v>340130003</v>
      </c>
      <c r="S69" s="68">
        <f t="array" ref="S69">MATCH(1,($R69='Past-Seasons'!$B$1:$B$619)*($B$55='Past-Seasons'!$A$1:$A$619),0)</f>
        <v>66</v>
      </c>
      <c r="T69" s="68" t="str">
        <f t="shared" si="17"/>
        <v>G66:IQ66</v>
      </c>
    </row>
    <row r="70" spans="2:20" ht="12.75" customHeight="1" x14ac:dyDescent="0.2">
      <c r="B70" s="155" t="str">
        <f>INDEX(Sites!$A:$K,MATCH($R70,Sites!$A:$A,0),4)</f>
        <v>NJ</v>
      </c>
      <c r="C70" s="156" t="str">
        <f>INDEX(Sites!$A:$K,MATCH($R70,Sites!$A:$A,0),6)</f>
        <v>Ramapo</v>
      </c>
      <c r="D70" s="157">
        <f t="shared" ca="1" si="18"/>
        <v>74.000000000000014</v>
      </c>
      <c r="E70" s="158">
        <f t="shared" ca="1" si="18"/>
        <v>70</v>
      </c>
      <c r="F70" s="158">
        <f t="shared" ca="1" si="18"/>
        <v>67</v>
      </c>
      <c r="G70" s="158">
        <f t="shared" ca="1" si="18"/>
        <v>66</v>
      </c>
      <c r="H70" s="158">
        <f t="shared" ca="1" si="18"/>
        <v>66</v>
      </c>
      <c r="I70" s="158">
        <f t="shared" ca="1" si="18"/>
        <v>66</v>
      </c>
      <c r="J70" s="159">
        <f t="shared" ca="1" si="18"/>
        <v>63</v>
      </c>
      <c r="K70" s="157" t="str">
        <f t="shared" ca="1" si="16"/>
        <v/>
      </c>
      <c r="L70" s="158" t="str">
        <f t="shared" ca="1" si="16"/>
        <v/>
      </c>
      <c r="M70" s="158">
        <f t="shared" ca="1" si="16"/>
        <v>1</v>
      </c>
      <c r="N70" s="160">
        <f t="shared" ca="1" si="16"/>
        <v>6</v>
      </c>
      <c r="R70" s="68">
        <v>340315001</v>
      </c>
      <c r="S70" s="68">
        <f t="array" ref="S70">MATCH(1,($R70='Past-Seasons'!$B$1:$B$619)*($B$55='Past-Seasons'!$A$1:$A$619),0)</f>
        <v>67</v>
      </c>
      <c r="T70" s="68" t="str">
        <f t="shared" si="17"/>
        <v>G67:IQ67</v>
      </c>
    </row>
    <row r="71" spans="2:20" ht="12.75" customHeight="1" x14ac:dyDescent="0.2">
      <c r="B71" s="155" t="str">
        <f>INDEX(Sites!$A:$K,MATCH($R71,Sites!$A:$A,0),4)</f>
        <v>NJ</v>
      </c>
      <c r="C71" s="156" t="str">
        <f>INDEX(Sites!$A:$K,MATCH($R71,Sites!$A:$A,0),6)</f>
        <v>Rutgers University</v>
      </c>
      <c r="D71" s="157">
        <f t="shared" ca="1" si="18"/>
        <v>80</v>
      </c>
      <c r="E71" s="158">
        <f t="shared" ca="1" si="18"/>
        <v>78</v>
      </c>
      <c r="F71" s="158">
        <f t="shared" ca="1" si="18"/>
        <v>78</v>
      </c>
      <c r="G71" s="158">
        <f t="shared" ca="1" si="18"/>
        <v>75</v>
      </c>
      <c r="H71" s="158">
        <f t="shared" ca="1" si="18"/>
        <v>72.000000000000014</v>
      </c>
      <c r="I71" s="158">
        <f t="shared" ca="1" si="18"/>
        <v>71.000000000000014</v>
      </c>
      <c r="J71" s="159">
        <f t="shared" ca="1" si="18"/>
        <v>70</v>
      </c>
      <c r="K71" s="157" t="str">
        <f t="shared" ca="1" si="16"/>
        <v/>
      </c>
      <c r="L71" s="158">
        <f t="shared" ca="1" si="16"/>
        <v>3</v>
      </c>
      <c r="M71" s="158">
        <f t="shared" ca="1" si="16"/>
        <v>6</v>
      </c>
      <c r="N71" s="160">
        <f t="shared" ca="1" si="16"/>
        <v>10</v>
      </c>
      <c r="R71" s="68">
        <v>340230011</v>
      </c>
      <c r="S71" s="68">
        <f t="array" ref="S71">MATCH(1,($R71='Past-Seasons'!$B$1:$B$619)*($B$55='Past-Seasons'!$A$1:$A$619),0)</f>
        <v>68</v>
      </c>
      <c r="T71" s="68" t="str">
        <f t="shared" si="17"/>
        <v>G68:IQ68</v>
      </c>
    </row>
    <row r="72" spans="2:20" ht="12.75" customHeight="1" x14ac:dyDescent="0.2">
      <c r="B72" s="155" t="str">
        <f>INDEX(Sites!$A:$K,MATCH($R72,Sites!$A:$A,0),4)</f>
        <v>NY</v>
      </c>
      <c r="C72" s="156" t="str">
        <f>INDEX(Sites!$A:$K,MATCH($R72,Sites!$A:$A,0),6)</f>
        <v>Babylon</v>
      </c>
      <c r="D72" s="157">
        <f t="shared" ca="1" si="18"/>
        <v>89.000000000000014</v>
      </c>
      <c r="E72" s="158">
        <f t="shared" ca="1" si="18"/>
        <v>86</v>
      </c>
      <c r="F72" s="158">
        <f t="shared" ca="1" si="18"/>
        <v>77</v>
      </c>
      <c r="G72" s="158">
        <f t="shared" ca="1" si="18"/>
        <v>77</v>
      </c>
      <c r="H72" s="158">
        <f t="shared" ca="1" si="18"/>
        <v>75</v>
      </c>
      <c r="I72" s="158">
        <f t="shared" ca="1" si="18"/>
        <v>73.000000000000014</v>
      </c>
      <c r="J72" s="159">
        <f t="shared" ca="1" si="18"/>
        <v>71.000000000000014</v>
      </c>
      <c r="K72" s="157">
        <f t="shared" ca="1" si="16"/>
        <v>2</v>
      </c>
      <c r="L72" s="158">
        <f t="shared" ca="1" si="16"/>
        <v>4</v>
      </c>
      <c r="M72" s="158">
        <f t="shared" ca="1" si="16"/>
        <v>7</v>
      </c>
      <c r="N72" s="160">
        <f t="shared" ca="1" si="16"/>
        <v>12</v>
      </c>
      <c r="R72" s="68">
        <v>361030002</v>
      </c>
      <c r="S72" s="68">
        <f t="array" ref="S72">MATCH(1,($R72='Past-Seasons'!$B$1:$B$619)*($B$55='Past-Seasons'!$A$1:$A$619),0)</f>
        <v>69</v>
      </c>
      <c r="T72" s="68" t="str">
        <f t="shared" si="17"/>
        <v>G69:IQ69</v>
      </c>
    </row>
    <row r="73" spans="2:20" ht="12.75" customHeight="1" x14ac:dyDescent="0.2">
      <c r="B73" s="155" t="str">
        <f>INDEX(Sites!$A:$K,MATCH($R73,Sites!$A:$A,0),4)</f>
        <v>NY</v>
      </c>
      <c r="C73" s="156" t="str">
        <f>INDEX(Sites!$A:$K,MATCH($R73,Sites!$A:$A,0),6)</f>
        <v>Convent Av</v>
      </c>
      <c r="D73" s="157">
        <f t="shared" ca="1" si="18"/>
        <v>77</v>
      </c>
      <c r="E73" s="158">
        <f t="shared" ca="1" si="18"/>
        <v>73.000000000000014</v>
      </c>
      <c r="F73" s="158">
        <f t="shared" ca="1" si="18"/>
        <v>70</v>
      </c>
      <c r="G73" s="158">
        <f t="shared" ca="1" si="18"/>
        <v>70</v>
      </c>
      <c r="H73" s="158">
        <f t="shared" ca="1" si="18"/>
        <v>68</v>
      </c>
      <c r="I73" s="158">
        <f t="shared" ca="1" si="18"/>
        <v>68</v>
      </c>
      <c r="J73" s="159">
        <f t="shared" ca="1" si="18"/>
        <v>67</v>
      </c>
      <c r="K73" s="157" t="str">
        <f t="shared" ca="1" si="16"/>
        <v/>
      </c>
      <c r="L73" s="158">
        <f t="shared" ca="1" si="16"/>
        <v>1</v>
      </c>
      <c r="M73" s="158">
        <f t="shared" ca="1" si="16"/>
        <v>2</v>
      </c>
      <c r="N73" s="160">
        <f t="shared" ca="1" si="16"/>
        <v>8</v>
      </c>
      <c r="R73" s="68">
        <v>360610135</v>
      </c>
      <c r="S73" s="68">
        <f t="array" ref="S73">MATCH(1,($R73='Past-Seasons'!$B$1:$B$619)*($B$55='Past-Seasons'!$A$1:$A$619),0)</f>
        <v>70</v>
      </c>
      <c r="T73" s="68" t="str">
        <f t="shared" si="17"/>
        <v>G70:IQ70</v>
      </c>
    </row>
    <row r="74" spans="2:20" ht="12.75" customHeight="1" x14ac:dyDescent="0.2">
      <c r="B74" s="155" t="str">
        <f>INDEX(Sites!$A:$K,MATCH($R74,Sites!$A:$A,0),4)</f>
        <v>NY</v>
      </c>
      <c r="C74" s="156" t="str">
        <f>INDEX(Sites!$A:$K,MATCH($R74,Sites!$A:$A,0),6)</f>
        <v>Holtsville</v>
      </c>
      <c r="D74" s="157">
        <f t="shared" ca="1" si="18"/>
        <v>83</v>
      </c>
      <c r="E74" s="158">
        <f t="shared" ca="1" si="18"/>
        <v>80</v>
      </c>
      <c r="F74" s="158">
        <f t="shared" ca="1" si="18"/>
        <v>72.000000000000014</v>
      </c>
      <c r="G74" s="158">
        <f t="shared" ca="1" si="18"/>
        <v>71.000000000000014</v>
      </c>
      <c r="H74" s="158">
        <f t="shared" ca="1" si="18"/>
        <v>71.000000000000014</v>
      </c>
      <c r="I74" s="158">
        <f t="shared" ca="1" si="18"/>
        <v>67</v>
      </c>
      <c r="J74" s="159">
        <f t="shared" ca="1" si="18"/>
        <v>67</v>
      </c>
      <c r="K74" s="157" t="str">
        <f t="shared" ca="1" si="16"/>
        <v/>
      </c>
      <c r="L74" s="158">
        <f t="shared" ca="1" si="16"/>
        <v>2</v>
      </c>
      <c r="M74" s="158">
        <f t="shared" ca="1" si="16"/>
        <v>5</v>
      </c>
      <c r="N74" s="160">
        <f t="shared" ca="1" si="16"/>
        <v>9</v>
      </c>
      <c r="R74" s="68">
        <v>361030009</v>
      </c>
      <c r="S74" s="68">
        <f t="array" ref="S74">MATCH(1,($R74='Past-Seasons'!$B$1:$B$619)*($B$55='Past-Seasons'!$A$1:$A$619),0)</f>
        <v>71</v>
      </c>
      <c r="T74" s="68" t="str">
        <f t="shared" si="17"/>
        <v>G71:IQ71</v>
      </c>
    </row>
    <row r="75" spans="2:20" ht="12.75" customHeight="1" x14ac:dyDescent="0.2">
      <c r="B75" s="155" t="str">
        <f>INDEX(Sites!$A:$K,MATCH($R75,Sites!$A:$A,0),4)</f>
        <v>NY</v>
      </c>
      <c r="C75" s="156" t="str">
        <f>INDEX(Sites!$A:$K,MATCH($R75,Sites!$A:$A,0),6)</f>
        <v>IS52</v>
      </c>
      <c r="D75" s="157">
        <f t="shared" ca="1" si="18"/>
        <v>81</v>
      </c>
      <c r="E75" s="158">
        <f t="shared" ca="1" si="18"/>
        <v>78</v>
      </c>
      <c r="F75" s="158">
        <f t="shared" ca="1" si="18"/>
        <v>70</v>
      </c>
      <c r="G75" s="158">
        <f t="shared" ca="1" si="18"/>
        <v>69</v>
      </c>
      <c r="H75" s="158">
        <f t="shared" ca="1" si="18"/>
        <v>69</v>
      </c>
      <c r="I75" s="158">
        <f t="shared" ca="1" si="18"/>
        <v>67</v>
      </c>
      <c r="J75" s="159">
        <f t="shared" ca="1" si="18"/>
        <v>67</v>
      </c>
      <c r="K75" s="157" t="str">
        <f t="shared" ca="1" si="16"/>
        <v/>
      </c>
      <c r="L75" s="158">
        <f t="shared" ca="1" si="16"/>
        <v>2</v>
      </c>
      <c r="M75" s="158">
        <f t="shared" ca="1" si="16"/>
        <v>2</v>
      </c>
      <c r="N75" s="160">
        <f t="shared" ca="1" si="16"/>
        <v>8</v>
      </c>
      <c r="R75" s="68">
        <v>360050110</v>
      </c>
      <c r="S75" s="68">
        <f t="array" ref="S75">MATCH(1,($R75='Past-Seasons'!$B$1:$B$619)*($B$55='Past-Seasons'!$A$1:$A$619),0)</f>
        <v>72</v>
      </c>
      <c r="T75" s="68" t="str">
        <f t="shared" si="17"/>
        <v>G72:IQ72</v>
      </c>
    </row>
    <row r="76" spans="2:20" ht="12.75" customHeight="1" x14ac:dyDescent="0.2">
      <c r="B76" s="155" t="str">
        <f>INDEX(Sites!$A:$K,MATCH($R76,Sites!$A:$A,0),4)</f>
        <v>NY</v>
      </c>
      <c r="C76" s="156" t="str">
        <f>INDEX(Sites!$A:$K,MATCH($R76,Sites!$A:$A,0),6)</f>
        <v>Pfizer Lab</v>
      </c>
      <c r="D76" s="157">
        <f t="shared" ref="D76:J81" ca="1" si="19">IF(ISERROR(LARGE(INDIRECT($R$2 &amp; $T76),D$94)),"No Data",LARGE(INDIRECT($R$2 &amp; $T76),D$94))</f>
        <v>79</v>
      </c>
      <c r="E76" s="158">
        <f t="shared" ca="1" si="19"/>
        <v>77</v>
      </c>
      <c r="F76" s="158">
        <f t="shared" ca="1" si="19"/>
        <v>70</v>
      </c>
      <c r="G76" s="158">
        <f t="shared" ca="1" si="19"/>
        <v>69</v>
      </c>
      <c r="H76" s="158">
        <f t="shared" ca="1" si="19"/>
        <v>68</v>
      </c>
      <c r="I76" s="158">
        <f t="shared" ca="1" si="19"/>
        <v>68</v>
      </c>
      <c r="J76" s="159">
        <f t="shared" ca="1" si="19"/>
        <v>67</v>
      </c>
      <c r="K76" s="157" t="str">
        <f t="shared" ca="1" si="16"/>
        <v/>
      </c>
      <c r="L76" s="158">
        <f t="shared" ca="1" si="16"/>
        <v>2</v>
      </c>
      <c r="M76" s="158">
        <f t="shared" ca="1" si="16"/>
        <v>2</v>
      </c>
      <c r="N76" s="160">
        <f t="shared" ca="1" si="16"/>
        <v>7</v>
      </c>
      <c r="R76" s="68">
        <v>360050133</v>
      </c>
      <c r="S76" s="68">
        <f t="array" ref="S76">MATCH(1,($R76='Past-Seasons'!$B$1:$B$619)*($B$55='Past-Seasons'!$A$1:$A$619),0)</f>
        <v>73</v>
      </c>
      <c r="T76" s="68" t="str">
        <f t="shared" si="17"/>
        <v>G73:IQ73</v>
      </c>
    </row>
    <row r="77" spans="2:20" ht="12.75" customHeight="1" x14ac:dyDescent="0.2">
      <c r="B77" s="155" t="str">
        <f>INDEX(Sites!$A:$K,MATCH($R77,Sites!$A:$A,0),4)</f>
        <v>NY</v>
      </c>
      <c r="C77" s="156" t="str">
        <f>INDEX(Sites!$A:$K,MATCH($R77,Sites!$A:$A,0),6)</f>
        <v>Queens</v>
      </c>
      <c r="D77" s="157">
        <f t="shared" ca="1" si="19"/>
        <v>86</v>
      </c>
      <c r="E77" s="158">
        <f t="shared" ca="1" si="19"/>
        <v>80</v>
      </c>
      <c r="F77" s="158">
        <f t="shared" ca="1" si="19"/>
        <v>79</v>
      </c>
      <c r="G77" s="158">
        <f t="shared" ca="1" si="19"/>
        <v>79</v>
      </c>
      <c r="H77" s="158">
        <f t="shared" ca="1" si="19"/>
        <v>75</v>
      </c>
      <c r="I77" s="158">
        <f t="shared" ca="1" si="19"/>
        <v>73.000000000000014</v>
      </c>
      <c r="J77" s="159">
        <f t="shared" ca="1" si="19"/>
        <v>70</v>
      </c>
      <c r="K77" s="157">
        <f t="shared" ca="1" si="16"/>
        <v>1</v>
      </c>
      <c r="L77" s="158">
        <f t="shared" ca="1" si="16"/>
        <v>4</v>
      </c>
      <c r="M77" s="158">
        <f t="shared" ca="1" si="16"/>
        <v>6</v>
      </c>
      <c r="N77" s="160">
        <f t="shared" ca="1" si="16"/>
        <v>8</v>
      </c>
      <c r="R77" s="68">
        <v>360810124</v>
      </c>
      <c r="S77" s="68">
        <f t="array" ref="S77">MATCH(1,($R77='Past-Seasons'!$B$1:$B$619)*($B$55='Past-Seasons'!$A$1:$A$619),0)</f>
        <v>74</v>
      </c>
      <c r="T77" s="68" t="str">
        <f t="shared" si="17"/>
        <v>G74:IQ74</v>
      </c>
    </row>
    <row r="78" spans="2:20" ht="12.75" customHeight="1" x14ac:dyDescent="0.2">
      <c r="B78" s="155" t="str">
        <f>INDEX(Sites!$A:$K,MATCH($R78,Sites!$A:$A,0),4)</f>
        <v>NY</v>
      </c>
      <c r="C78" s="156" t="str">
        <f>INDEX(Sites!$A:$K,MATCH($R78,Sites!$A:$A,0),6)</f>
        <v>Riverhead</v>
      </c>
      <c r="D78" s="157">
        <f t="shared" ca="1" si="19"/>
        <v>89.000000000000014</v>
      </c>
      <c r="E78" s="158">
        <f t="shared" ca="1" si="19"/>
        <v>88.000000000000014</v>
      </c>
      <c r="F78" s="158">
        <f t="shared" ca="1" si="19"/>
        <v>82</v>
      </c>
      <c r="G78" s="158">
        <f t="shared" ca="1" si="19"/>
        <v>76</v>
      </c>
      <c r="H78" s="158">
        <f t="shared" ca="1" si="19"/>
        <v>73.000000000000014</v>
      </c>
      <c r="I78" s="158">
        <f t="shared" ca="1" si="19"/>
        <v>72.000000000000014</v>
      </c>
      <c r="J78" s="159">
        <f t="shared" ca="1" si="19"/>
        <v>70</v>
      </c>
      <c r="K78" s="157">
        <f t="shared" ca="1" si="16"/>
        <v>2</v>
      </c>
      <c r="L78" s="158">
        <f t="shared" ca="1" si="16"/>
        <v>4</v>
      </c>
      <c r="M78" s="158">
        <f t="shared" ca="1" si="16"/>
        <v>6</v>
      </c>
      <c r="N78" s="160">
        <f t="shared" ca="1" si="16"/>
        <v>11</v>
      </c>
      <c r="R78" s="68">
        <v>361030004</v>
      </c>
      <c r="S78" s="68">
        <f t="array" ref="S78">MATCH(1,($R78='Past-Seasons'!$B$1:$B$619)*($B$55='Past-Seasons'!$A$1:$A$619),0)</f>
        <v>75</v>
      </c>
      <c r="T78" s="68" t="str">
        <f t="shared" si="17"/>
        <v>G75:IQ75</v>
      </c>
    </row>
    <row r="79" spans="2:20" ht="12.75" customHeight="1" x14ac:dyDescent="0.2">
      <c r="B79" s="155" t="str">
        <f>INDEX(Sites!$A:$K,MATCH($R79,Sites!$A:$A,0),4)</f>
        <v>NY</v>
      </c>
      <c r="C79" s="156" t="str">
        <f>INDEX(Sites!$A:$K,MATCH($R79,Sites!$A:$A,0),6)</f>
        <v>South Mountain Rd</v>
      </c>
      <c r="D79" s="157">
        <f t="shared" ca="1" si="19"/>
        <v>72.000000000000014</v>
      </c>
      <c r="E79" s="158">
        <f t="shared" ca="1" si="19"/>
        <v>70</v>
      </c>
      <c r="F79" s="158">
        <f t="shared" ca="1" si="19"/>
        <v>67</v>
      </c>
      <c r="G79" s="158">
        <f t="shared" ca="1" si="19"/>
        <v>66</v>
      </c>
      <c r="H79" s="158">
        <f t="shared" ca="1" si="19"/>
        <v>64</v>
      </c>
      <c r="I79" s="158">
        <f t="shared" ca="1" si="19"/>
        <v>64</v>
      </c>
      <c r="J79" s="159">
        <f t="shared" ca="1" si="19"/>
        <v>64</v>
      </c>
      <c r="K79" s="157" t="str">
        <f t="shared" ca="1" si="16"/>
        <v/>
      </c>
      <c r="L79" s="158" t="str">
        <f t="shared" ca="1" si="16"/>
        <v/>
      </c>
      <c r="M79" s="158">
        <f t="shared" ca="1" si="16"/>
        <v>1</v>
      </c>
      <c r="N79" s="160">
        <f t="shared" ca="1" si="16"/>
        <v>4</v>
      </c>
      <c r="R79" s="68">
        <v>360870005</v>
      </c>
      <c r="S79" s="68">
        <f t="array" ref="S79">MATCH(1,($R79='Past-Seasons'!$B$1:$B$619)*($B$55='Past-Seasons'!$A$1:$A$619),0)</f>
        <v>76</v>
      </c>
      <c r="T79" s="68" t="str">
        <f t="shared" si="17"/>
        <v>G76:IQ76</v>
      </c>
    </row>
    <row r="80" spans="2:20" ht="12.75" customHeight="1" x14ac:dyDescent="0.2">
      <c r="B80" s="155" t="str">
        <f>INDEX(Sites!$A:$K,MATCH($R80,Sites!$A:$A,0),4)</f>
        <v>NY</v>
      </c>
      <c r="C80" s="156" t="str">
        <f>INDEX(Sites!$A:$K,MATCH($R80,Sites!$A:$A,0),6)</f>
        <v>Susan Wagner</v>
      </c>
      <c r="D80" s="157">
        <f t="shared" ca="1" si="19"/>
        <v>81</v>
      </c>
      <c r="E80" s="158">
        <f t="shared" ca="1" si="19"/>
        <v>79</v>
      </c>
      <c r="F80" s="158">
        <f t="shared" ca="1" si="19"/>
        <v>74.000000000000014</v>
      </c>
      <c r="G80" s="158">
        <f t="shared" ca="1" si="19"/>
        <v>72.000000000000014</v>
      </c>
      <c r="H80" s="158">
        <f t="shared" ca="1" si="19"/>
        <v>72.000000000000014</v>
      </c>
      <c r="I80" s="158">
        <f t="shared" ca="1" si="19"/>
        <v>72.000000000000014</v>
      </c>
      <c r="J80" s="159">
        <f t="shared" ca="1" si="19"/>
        <v>71.000000000000014</v>
      </c>
      <c r="K80" s="157" t="str">
        <f t="shared" ca="1" si="16"/>
        <v/>
      </c>
      <c r="L80" s="158">
        <f t="shared" ca="1" si="16"/>
        <v>2</v>
      </c>
      <c r="M80" s="158">
        <f t="shared" ca="1" si="16"/>
        <v>7</v>
      </c>
      <c r="N80" s="160">
        <f t="shared" ca="1" si="16"/>
        <v>13</v>
      </c>
      <c r="R80" s="68">
        <v>360850067</v>
      </c>
      <c r="S80" s="68">
        <f t="array" ref="S80">MATCH(1,($R80='Past-Seasons'!$B$1:$B$619)*($B$55='Past-Seasons'!$A$1:$A$619),0)</f>
        <v>77</v>
      </c>
      <c r="T80" s="68" t="str">
        <f t="shared" si="17"/>
        <v>G77:IQ77</v>
      </c>
    </row>
    <row r="81" spans="2:20" ht="12.75" customHeight="1" thickBot="1" x14ac:dyDescent="0.25">
      <c r="B81" s="161" t="str">
        <f>INDEX(Sites!$A:$K,MATCH($R81,Sites!$A:$A,0),4)</f>
        <v>NY</v>
      </c>
      <c r="C81" s="162" t="str">
        <f>INDEX(Sites!$A:$K,MATCH($R81,Sites!$A:$A,0),6)</f>
        <v>White Plains</v>
      </c>
      <c r="D81" s="163">
        <f t="shared" ca="1" si="19"/>
        <v>74.000000000000014</v>
      </c>
      <c r="E81" s="164">
        <f t="shared" ca="1" si="19"/>
        <v>73.000000000000014</v>
      </c>
      <c r="F81" s="164">
        <f t="shared" ca="1" si="19"/>
        <v>72.000000000000014</v>
      </c>
      <c r="G81" s="164">
        <f t="shared" ca="1" si="19"/>
        <v>72.000000000000014</v>
      </c>
      <c r="H81" s="164">
        <f t="shared" ca="1" si="19"/>
        <v>71.000000000000014</v>
      </c>
      <c r="I81" s="164">
        <f t="shared" ca="1" si="19"/>
        <v>69</v>
      </c>
      <c r="J81" s="165">
        <f t="shared" ca="1" si="19"/>
        <v>68</v>
      </c>
      <c r="K81" s="163" t="str">
        <f t="shared" ca="1" si="16"/>
        <v/>
      </c>
      <c r="L81" s="164" t="str">
        <f t="shared" ca="1" si="16"/>
        <v/>
      </c>
      <c r="M81" s="164">
        <f t="shared" ca="1" si="16"/>
        <v>5</v>
      </c>
      <c r="N81" s="166">
        <f t="shared" ca="1" si="16"/>
        <v>8</v>
      </c>
      <c r="R81" s="68">
        <v>361192004</v>
      </c>
      <c r="S81" s="68">
        <f t="array" ref="S81">MATCH(1,($R81='Past-Seasons'!$B$1:$B$619)*($B$55='Past-Seasons'!$A$1:$A$619),0)</f>
        <v>78</v>
      </c>
      <c r="T81" s="68" t="str">
        <f t="shared" si="17"/>
        <v>G78:IQ78</v>
      </c>
    </row>
    <row r="82" spans="2:20" ht="12.75" customHeight="1" x14ac:dyDescent="0.2">
      <c r="B82" s="167"/>
      <c r="C82" s="168" t="s">
        <v>81</v>
      </c>
      <c r="D82" s="588">
        <f t="shared" ref="D82:J82" ca="1" si="20">MAX(D56:D81)</f>
        <v>97</v>
      </c>
      <c r="E82" s="169">
        <f t="shared" ca="1" si="20"/>
        <v>95</v>
      </c>
      <c r="F82" s="169">
        <f t="shared" ca="1" si="20"/>
        <v>90</v>
      </c>
      <c r="G82" s="169">
        <f t="shared" ca="1" si="20"/>
        <v>86</v>
      </c>
      <c r="H82" s="169">
        <f t="shared" ca="1" si="20"/>
        <v>80</v>
      </c>
      <c r="I82" s="169">
        <f t="shared" ca="1" si="20"/>
        <v>78</v>
      </c>
      <c r="J82" s="168">
        <f t="shared" ca="1" si="20"/>
        <v>76</v>
      </c>
      <c r="K82" s="170">
        <f ca="1">SUM(K56:K81)</f>
        <v>21</v>
      </c>
      <c r="L82" s="171">
        <f ca="1">SUM(L56:L81)</f>
        <v>60</v>
      </c>
      <c r="M82" s="171">
        <f ca="1">SUM(M56:M81)</f>
        <v>130</v>
      </c>
      <c r="N82" s="172">
        <f ca="1">SUM(N56:N81)</f>
        <v>235</v>
      </c>
      <c r="R82" s="68" t="s">
        <v>78</v>
      </c>
    </row>
    <row r="83" spans="2:20" ht="12.75" customHeight="1" thickBot="1" x14ac:dyDescent="0.25">
      <c r="B83" s="173"/>
      <c r="C83" s="174"/>
      <c r="D83" s="174"/>
      <c r="E83" s="174"/>
      <c r="F83" s="174"/>
      <c r="G83" s="174"/>
      <c r="H83" s="174"/>
      <c r="I83" s="174"/>
      <c r="J83" s="174"/>
      <c r="K83" s="598" t="s">
        <v>40</v>
      </c>
      <c r="L83" s="599"/>
      <c r="M83" s="599"/>
      <c r="N83" s="600"/>
      <c r="R83" s="68" t="s">
        <v>78</v>
      </c>
    </row>
    <row r="84" spans="2:20" ht="12.75" customHeight="1" thickBot="1" x14ac:dyDescent="0.25">
      <c r="B84" s="157"/>
      <c r="C84" s="175" t="s">
        <v>79</v>
      </c>
      <c r="D84" s="176" t="s">
        <v>53</v>
      </c>
      <c r="E84" s="157"/>
      <c r="F84" s="158"/>
      <c r="G84" s="158"/>
      <c r="H84" s="158"/>
      <c r="I84" s="158"/>
      <c r="J84" s="158"/>
      <c r="K84" s="601"/>
      <c r="L84" s="602"/>
      <c r="M84" s="602"/>
      <c r="N84" s="603"/>
      <c r="R84" s="68" t="s">
        <v>78</v>
      </c>
    </row>
    <row r="85" spans="2:20" ht="12.75" customHeight="1" x14ac:dyDescent="0.2">
      <c r="B85" s="157"/>
      <c r="C85" s="177"/>
      <c r="D85" s="282" t="s">
        <v>55</v>
      </c>
      <c r="E85" s="157"/>
      <c r="F85" s="158"/>
      <c r="G85" s="158"/>
      <c r="H85" s="158"/>
      <c r="I85" s="158"/>
      <c r="J85" s="158"/>
      <c r="K85" s="604" t="s">
        <v>41</v>
      </c>
      <c r="L85" s="605"/>
      <c r="M85" s="605"/>
      <c r="N85" s="606"/>
      <c r="R85" s="68" t="s">
        <v>78</v>
      </c>
    </row>
    <row r="86" spans="2:20" ht="12.75" customHeight="1" x14ac:dyDescent="0.2">
      <c r="B86" s="157"/>
      <c r="C86" s="149"/>
      <c r="D86" s="290" t="s">
        <v>56</v>
      </c>
      <c r="E86" s="158"/>
      <c r="F86" s="158"/>
      <c r="G86" s="158"/>
      <c r="H86" s="158"/>
      <c r="I86" s="158"/>
      <c r="J86" s="158"/>
      <c r="K86" s="178" t="str">
        <f t="shared" ref="K86:N86" si="21">K$5</f>
        <v>&gt; 84</v>
      </c>
      <c r="L86" s="179" t="str">
        <f t="shared" si="21"/>
        <v>&gt; 75</v>
      </c>
      <c r="M86" s="179" t="str">
        <f t="shared" si="21"/>
        <v>&gt; 70</v>
      </c>
      <c r="N86" s="180" t="str">
        <f t="shared" si="21"/>
        <v>&gt; 65</v>
      </c>
      <c r="R86" s="68" t="s">
        <v>78</v>
      </c>
      <c r="S86" s="120" t="s">
        <v>68</v>
      </c>
      <c r="T86" s="120" t="s">
        <v>80</v>
      </c>
    </row>
    <row r="87" spans="2:20" ht="12.75" customHeight="1" thickBot="1" x14ac:dyDescent="0.25">
      <c r="B87" s="163"/>
      <c r="C87" s="150"/>
      <c r="D87" s="164"/>
      <c r="E87" s="164"/>
      <c r="F87" s="164"/>
      <c r="G87" s="164"/>
      <c r="H87" s="164"/>
      <c r="I87" s="164"/>
      <c r="J87" s="164"/>
      <c r="K87" s="587">
        <f ca="1">COUNTIF(INDIRECT($R$2 &amp; $T87),K$5)</f>
        <v>8</v>
      </c>
      <c r="L87" s="181">
        <f ca="1">COUNTIF(INDIRECT($R$2 &amp; $T87),L$5)</f>
        <v>29</v>
      </c>
      <c r="M87" s="181">
        <f ca="1">COUNTIF(INDIRECT($R$2 &amp; $T87),M$5)</f>
        <v>38</v>
      </c>
      <c r="N87" s="182">
        <f ca="1">COUNTIF(INDIRECT($R$2 &amp; $T87),N$5)</f>
        <v>56</v>
      </c>
      <c r="R87" s="68" t="s">
        <v>78</v>
      </c>
      <c r="S87" s="68">
        <f>MATCH($B$94-COUNT($B87:$B$126),'Past-Seasons'!$F$1:$F$21,0)</f>
        <v>17</v>
      </c>
      <c r="T87" s="68" t="str">
        <f>$T$1 &amp; S87 &amp; ":" &amp; $T$2 &amp; S87</f>
        <v>G17:IQ17</v>
      </c>
    </row>
    <row r="88" spans="2:20" ht="12.75" customHeight="1" x14ac:dyDescent="0.2">
      <c r="R88" s="68" t="s">
        <v>78</v>
      </c>
    </row>
    <row r="89" spans="2:20" ht="12.75" customHeight="1" x14ac:dyDescent="0.2">
      <c r="R89" s="68" t="s">
        <v>78</v>
      </c>
    </row>
    <row r="90" spans="2:20" ht="12.75" customHeight="1" x14ac:dyDescent="0.2">
      <c r="R90" s="68" t="s">
        <v>78</v>
      </c>
    </row>
    <row r="91" spans="2:20" ht="12.75" customHeight="1" x14ac:dyDescent="0.2">
      <c r="R91" s="68" t="s">
        <v>78</v>
      </c>
    </row>
    <row r="92" spans="2:20" ht="12.75" customHeight="1" x14ac:dyDescent="0.2">
      <c r="R92" s="68" t="s">
        <v>78</v>
      </c>
    </row>
    <row r="93" spans="2:20" ht="12.75" customHeight="1" x14ac:dyDescent="0.2">
      <c r="D93" s="613" t="s">
        <v>73</v>
      </c>
      <c r="E93" s="614"/>
      <c r="F93" s="614"/>
      <c r="G93" s="614"/>
      <c r="H93" s="614"/>
      <c r="I93" s="614"/>
      <c r="J93" s="615"/>
      <c r="K93" s="616" t="s">
        <v>74</v>
      </c>
      <c r="L93" s="617"/>
      <c r="M93" s="617"/>
      <c r="N93" s="618"/>
      <c r="R93" s="68" t="s">
        <v>78</v>
      </c>
    </row>
    <row r="94" spans="2:20" ht="12.75" customHeight="1" x14ac:dyDescent="0.2">
      <c r="B94" s="567">
        <v>2016</v>
      </c>
      <c r="C94" s="566" t="s">
        <v>47</v>
      </c>
      <c r="D94" s="588">
        <v>1</v>
      </c>
      <c r="E94" s="169">
        <v>2</v>
      </c>
      <c r="F94" s="169">
        <v>3</v>
      </c>
      <c r="G94" s="169">
        <v>4</v>
      </c>
      <c r="H94" s="169">
        <v>5</v>
      </c>
      <c r="I94" s="169">
        <v>6</v>
      </c>
      <c r="J94" s="184">
        <v>7</v>
      </c>
      <c r="K94" s="588" t="str">
        <f>K$5</f>
        <v>&gt; 84</v>
      </c>
      <c r="L94" s="169" t="str">
        <f t="shared" ref="L94:N94" si="22">L$5</f>
        <v>&gt; 75</v>
      </c>
      <c r="M94" s="169" t="str">
        <f t="shared" si="22"/>
        <v>&gt; 70</v>
      </c>
      <c r="N94" s="184" t="str">
        <f t="shared" si="22"/>
        <v>&gt; 65</v>
      </c>
      <c r="R94" s="120" t="s">
        <v>75</v>
      </c>
      <c r="S94" s="120" t="s">
        <v>10</v>
      </c>
      <c r="T94" s="120" t="s">
        <v>76</v>
      </c>
    </row>
    <row r="95" spans="2:20" ht="12.75" customHeight="1" x14ac:dyDescent="0.2">
      <c r="B95" s="568" t="str">
        <f>INDEX(Sites!$A:$K,MATCH($R95,Sites!$A:$A,0),4)</f>
        <v>CT</v>
      </c>
      <c r="C95" s="151" t="str">
        <f>INDEX(Sites!$A:$K,MATCH($R95,Sites!$A:$A,0),6)</f>
        <v>New Haven-Criscuolo Pk</v>
      </c>
      <c r="D95" s="152">
        <f t="shared" ref="D95:J104" ca="1" si="23">IF(ISERROR(LARGE(INDIRECT($R$2 &amp; $T95),D$94)),"No Data",LARGE(INDIRECT($R$2 &amp; $T95),D$94))</f>
        <v>91</v>
      </c>
      <c r="E95" s="153">
        <f t="shared" ca="1" si="23"/>
        <v>84</v>
      </c>
      <c r="F95" s="153">
        <f t="shared" ca="1" si="23"/>
        <v>80</v>
      </c>
      <c r="G95" s="153">
        <f t="shared" ca="1" si="23"/>
        <v>75</v>
      </c>
      <c r="H95" s="153">
        <f t="shared" ca="1" si="23"/>
        <v>75</v>
      </c>
      <c r="I95" s="153">
        <f t="shared" ca="1" si="23"/>
        <v>75</v>
      </c>
      <c r="J95" s="154">
        <f t="shared" ca="1" si="23"/>
        <v>73.000000000000014</v>
      </c>
      <c r="K95" s="152">
        <f t="shared" ref="K95:N120" ca="1" si="24">IF(COUNT(INDIRECT($R$2 &amp; $T95))&gt;0,IF(COUNTIF(INDIRECT($R$2 &amp; $T95),K$5)&gt;0,COUNTIF(INDIRECT($R$2 &amp; $T95),K$5),""),"No Data")</f>
        <v>1</v>
      </c>
      <c r="L95" s="153">
        <f t="shared" ca="1" si="24"/>
        <v>3</v>
      </c>
      <c r="M95" s="153">
        <f t="shared" ca="1" si="24"/>
        <v>10</v>
      </c>
      <c r="N95" s="154">
        <f t="shared" ca="1" si="24"/>
        <v>15</v>
      </c>
      <c r="R95" s="68">
        <v>90090027</v>
      </c>
      <c r="S95" s="68">
        <f t="array" ref="S95">MATCH(1,($R95='Past-Seasons'!$B$1:$B$619)*($B$94='Past-Seasons'!$A$1:$A$619),0)</f>
        <v>82</v>
      </c>
      <c r="T95" s="68" t="str">
        <f t="shared" ref="T95:T120" si="25">$T$1 &amp; $S95 &amp; ":" &amp; $T$2 &amp; $S95</f>
        <v>G82:IQ82</v>
      </c>
    </row>
    <row r="96" spans="2:20" ht="12.75" customHeight="1" x14ac:dyDescent="0.2">
      <c r="B96" s="155" t="str">
        <f>INDEX(Sites!$A:$K,MATCH($R96,Sites!$A:$A,0),4)</f>
        <v>CT</v>
      </c>
      <c r="C96" s="156" t="str">
        <f>INDEX(Sites!$A:$K,MATCH($R96,Sites!$A:$A,0),6)</f>
        <v>Danbury</v>
      </c>
      <c r="D96" s="157">
        <f t="shared" ca="1" si="23"/>
        <v>99</v>
      </c>
      <c r="E96" s="158">
        <f t="shared" ca="1" si="23"/>
        <v>87.000000000000014</v>
      </c>
      <c r="F96" s="158">
        <f t="shared" ca="1" si="23"/>
        <v>82</v>
      </c>
      <c r="G96" s="158">
        <f t="shared" ca="1" si="23"/>
        <v>81</v>
      </c>
      <c r="H96" s="158">
        <f t="shared" ca="1" si="23"/>
        <v>81</v>
      </c>
      <c r="I96" s="158">
        <f t="shared" ca="1" si="23"/>
        <v>80</v>
      </c>
      <c r="J96" s="159">
        <f t="shared" ca="1" si="23"/>
        <v>80</v>
      </c>
      <c r="K96" s="157">
        <f t="shared" ca="1" si="24"/>
        <v>2</v>
      </c>
      <c r="L96" s="158">
        <f t="shared" ca="1" si="24"/>
        <v>8</v>
      </c>
      <c r="M96" s="158">
        <f t="shared" ca="1" si="24"/>
        <v>12</v>
      </c>
      <c r="N96" s="160">
        <f t="shared" ca="1" si="24"/>
        <v>23</v>
      </c>
      <c r="R96" s="68">
        <v>90011123</v>
      </c>
      <c r="S96" s="68">
        <f t="array" ref="S96">MATCH(1,($R96='Past-Seasons'!$B$1:$B$619)*($B$94='Past-Seasons'!$A$1:$A$619),0)</f>
        <v>83</v>
      </c>
      <c r="T96" s="68" t="str">
        <f t="shared" si="25"/>
        <v>G83:IQ83</v>
      </c>
    </row>
    <row r="97" spans="2:20" ht="12.75" customHeight="1" x14ac:dyDescent="0.2">
      <c r="B97" s="155" t="str">
        <f>INDEX(Sites!$A:$K,MATCH($R97,Sites!$A:$A,0),4)</f>
        <v>CT</v>
      </c>
      <c r="C97" s="156" t="str">
        <f>INDEX(Sites!$A:$K,MATCH($R97,Sites!$A:$A,0),6)</f>
        <v>Greenwich</v>
      </c>
      <c r="D97" s="157">
        <f t="shared" ca="1" si="23"/>
        <v>87.000000000000014</v>
      </c>
      <c r="E97" s="158">
        <f t="shared" ca="1" si="23"/>
        <v>85</v>
      </c>
      <c r="F97" s="158">
        <f t="shared" ca="1" si="23"/>
        <v>81</v>
      </c>
      <c r="G97" s="158">
        <f t="shared" ca="1" si="23"/>
        <v>79</v>
      </c>
      <c r="H97" s="158">
        <f t="shared" ca="1" si="23"/>
        <v>77</v>
      </c>
      <c r="I97" s="158">
        <f t="shared" ca="1" si="23"/>
        <v>77</v>
      </c>
      <c r="J97" s="159">
        <f t="shared" ca="1" si="23"/>
        <v>76</v>
      </c>
      <c r="K97" s="157">
        <f t="shared" ca="1" si="24"/>
        <v>2</v>
      </c>
      <c r="L97" s="158">
        <f t="shared" ca="1" si="24"/>
        <v>9</v>
      </c>
      <c r="M97" s="158">
        <f t="shared" ca="1" si="24"/>
        <v>10</v>
      </c>
      <c r="N97" s="160">
        <f t="shared" ca="1" si="24"/>
        <v>15</v>
      </c>
      <c r="R97" s="68">
        <v>90010017</v>
      </c>
      <c r="S97" s="68">
        <f t="array" ref="S97">MATCH(1,($R97='Past-Seasons'!$B$1:$B$619)*($B$94='Past-Seasons'!$A$1:$A$619),0)</f>
        <v>84</v>
      </c>
      <c r="T97" s="68" t="str">
        <f t="shared" si="25"/>
        <v>G84:IQ84</v>
      </c>
    </row>
    <row r="98" spans="2:20" ht="12.75" customHeight="1" x14ac:dyDescent="0.2">
      <c r="B98" s="155" t="str">
        <f>INDEX(Sites!$A:$K,MATCH($R98,Sites!$A:$A,0),4)</f>
        <v>CT</v>
      </c>
      <c r="C98" s="156" t="str">
        <f>INDEX(Sites!$A:$K,MATCH($R98,Sites!$A:$A,0),6)</f>
        <v>Madison-Beach Rd</v>
      </c>
      <c r="D98" s="157">
        <f t="shared" ca="1" si="23"/>
        <v>89.000000000000014</v>
      </c>
      <c r="E98" s="158">
        <f t="shared" ca="1" si="23"/>
        <v>86</v>
      </c>
      <c r="F98" s="158">
        <f t="shared" ca="1" si="23"/>
        <v>82</v>
      </c>
      <c r="G98" s="158">
        <f t="shared" ca="1" si="23"/>
        <v>80</v>
      </c>
      <c r="H98" s="158">
        <f t="shared" ca="1" si="23"/>
        <v>78</v>
      </c>
      <c r="I98" s="158">
        <f t="shared" ca="1" si="23"/>
        <v>78</v>
      </c>
      <c r="J98" s="159">
        <f t="shared" ca="1" si="23"/>
        <v>77</v>
      </c>
      <c r="K98" s="157">
        <f t="shared" ca="1" si="24"/>
        <v>2</v>
      </c>
      <c r="L98" s="158">
        <f t="shared" ca="1" si="24"/>
        <v>7</v>
      </c>
      <c r="M98" s="158">
        <f t="shared" ca="1" si="24"/>
        <v>10</v>
      </c>
      <c r="N98" s="160">
        <f t="shared" ca="1" si="24"/>
        <v>18</v>
      </c>
      <c r="R98" s="68">
        <v>90099002</v>
      </c>
      <c r="S98" s="68">
        <f t="array" ref="S98">MATCH(1,($R98='Past-Seasons'!$B$1:$B$619)*($B$94='Past-Seasons'!$A$1:$A$619),0)</f>
        <v>85</v>
      </c>
      <c r="T98" s="68" t="str">
        <f t="shared" si="25"/>
        <v>G85:IQ85</v>
      </c>
    </row>
    <row r="99" spans="2:20" ht="12.75" customHeight="1" x14ac:dyDescent="0.2">
      <c r="B99" s="155" t="str">
        <f>INDEX(Sites!$A:$K,MATCH($R99,Sites!$A:$A,0),4)</f>
        <v>CT</v>
      </c>
      <c r="C99" s="156" t="str">
        <f>INDEX(Sites!$A:$K,MATCH($R99,Sites!$A:$A,0),6)</f>
        <v>Middletown</v>
      </c>
      <c r="D99" s="157">
        <f t="shared" ca="1" si="23"/>
        <v>100</v>
      </c>
      <c r="E99" s="158">
        <f t="shared" ca="1" si="23"/>
        <v>91</v>
      </c>
      <c r="F99" s="158">
        <f t="shared" ca="1" si="23"/>
        <v>84</v>
      </c>
      <c r="G99" s="158">
        <f t="shared" ca="1" si="23"/>
        <v>80</v>
      </c>
      <c r="H99" s="158">
        <f t="shared" ca="1" si="23"/>
        <v>80</v>
      </c>
      <c r="I99" s="158">
        <f t="shared" ca="1" si="23"/>
        <v>79</v>
      </c>
      <c r="J99" s="159">
        <f t="shared" ca="1" si="23"/>
        <v>78</v>
      </c>
      <c r="K99" s="157">
        <f t="shared" ca="1" si="24"/>
        <v>2</v>
      </c>
      <c r="L99" s="158">
        <f t="shared" ca="1" si="24"/>
        <v>7</v>
      </c>
      <c r="M99" s="158">
        <f t="shared" ca="1" si="24"/>
        <v>13</v>
      </c>
      <c r="N99" s="160">
        <f t="shared" ca="1" si="24"/>
        <v>22</v>
      </c>
      <c r="R99" s="68">
        <v>90070007</v>
      </c>
      <c r="S99" s="68">
        <f t="array" ref="S99">MATCH(1,($R99='Past-Seasons'!$B$1:$B$619)*($B$94='Past-Seasons'!$A$1:$A$619),0)</f>
        <v>86</v>
      </c>
      <c r="T99" s="68" t="str">
        <f t="shared" si="25"/>
        <v>G86:IQ86</v>
      </c>
    </row>
    <row r="100" spans="2:20" ht="12.75" customHeight="1" x14ac:dyDescent="0.2">
      <c r="B100" s="155" t="str">
        <f>INDEX(Sites!$A:$K,MATCH($R100,Sites!$A:$A,0),4)</f>
        <v>CT</v>
      </c>
      <c r="C100" s="156" t="str">
        <f>INDEX(Sites!$A:$K,MATCH($R100,Sites!$A:$A,0),6)</f>
        <v>Stratford</v>
      </c>
      <c r="D100" s="157">
        <f t="shared" ca="1" si="23"/>
        <v>96</v>
      </c>
      <c r="E100" s="158">
        <f t="shared" ca="1" si="23"/>
        <v>89.000000000000014</v>
      </c>
      <c r="F100" s="158">
        <f t="shared" ca="1" si="23"/>
        <v>84</v>
      </c>
      <c r="G100" s="158">
        <f t="shared" ca="1" si="23"/>
        <v>83</v>
      </c>
      <c r="H100" s="158">
        <f t="shared" ca="1" si="23"/>
        <v>82</v>
      </c>
      <c r="I100" s="158">
        <f t="shared" ca="1" si="23"/>
        <v>81</v>
      </c>
      <c r="J100" s="159">
        <f t="shared" ca="1" si="23"/>
        <v>79</v>
      </c>
      <c r="K100" s="157">
        <f t="shared" ca="1" si="24"/>
        <v>2</v>
      </c>
      <c r="L100" s="158">
        <f t="shared" ca="1" si="24"/>
        <v>10</v>
      </c>
      <c r="M100" s="158">
        <f t="shared" ca="1" si="24"/>
        <v>14</v>
      </c>
      <c r="N100" s="160">
        <f t="shared" ca="1" si="24"/>
        <v>22</v>
      </c>
      <c r="R100" s="68">
        <v>90013007</v>
      </c>
      <c r="S100" s="68">
        <f t="array" ref="S100">MATCH(1,($R100='Past-Seasons'!$B$1:$B$619)*($B$94='Past-Seasons'!$A$1:$A$619),0)</f>
        <v>87</v>
      </c>
      <c r="T100" s="68" t="str">
        <f t="shared" si="25"/>
        <v>G87:IQ87</v>
      </c>
    </row>
    <row r="101" spans="2:20" ht="12.75" customHeight="1" x14ac:dyDescent="0.2">
      <c r="B101" s="155" t="str">
        <f>INDEX(Sites!$A:$K,MATCH($R101,Sites!$A:$A,0),4)</f>
        <v>CT</v>
      </c>
      <c r="C101" s="156" t="str">
        <f>INDEX(Sites!$A:$K,MATCH($R101,Sites!$A:$A,0),6)</f>
        <v>Westport</v>
      </c>
      <c r="D101" s="157">
        <f t="shared" ca="1" si="23"/>
        <v>97</v>
      </c>
      <c r="E101" s="158">
        <f t="shared" ca="1" si="23"/>
        <v>87.000000000000014</v>
      </c>
      <c r="F101" s="158">
        <f t="shared" ca="1" si="23"/>
        <v>87.000000000000014</v>
      </c>
      <c r="G101" s="158">
        <f t="shared" ca="1" si="23"/>
        <v>81</v>
      </c>
      <c r="H101" s="158">
        <f t="shared" ca="1" si="23"/>
        <v>80</v>
      </c>
      <c r="I101" s="158">
        <f t="shared" ca="1" si="23"/>
        <v>79</v>
      </c>
      <c r="J101" s="159">
        <f t="shared" ca="1" si="23"/>
        <v>76</v>
      </c>
      <c r="K101" s="157">
        <f t="shared" ca="1" si="24"/>
        <v>3</v>
      </c>
      <c r="L101" s="158">
        <f t="shared" ca="1" si="24"/>
        <v>8</v>
      </c>
      <c r="M101" s="158">
        <f t="shared" ca="1" si="24"/>
        <v>13</v>
      </c>
      <c r="N101" s="160">
        <f t="shared" ca="1" si="24"/>
        <v>20</v>
      </c>
      <c r="R101" s="68">
        <v>90019003</v>
      </c>
      <c r="S101" s="68">
        <f t="array" ref="S101">MATCH(1,($R101='Past-Seasons'!$B$1:$B$619)*($B$94='Past-Seasons'!$A$1:$A$619),0)</f>
        <v>88</v>
      </c>
      <c r="T101" s="68" t="str">
        <f t="shared" si="25"/>
        <v>G88:IQ88</v>
      </c>
    </row>
    <row r="102" spans="2:20" ht="12.75" customHeight="1" x14ac:dyDescent="0.2">
      <c r="B102" s="155" t="str">
        <f>INDEX(Sites!$A:$K,MATCH($R102,Sites!$A:$A,0),4)</f>
        <v>NJ</v>
      </c>
      <c r="C102" s="156" t="str">
        <f>INDEX(Sites!$A:$K,MATCH($R102,Sites!$A:$A,0),6)</f>
        <v>Bayonne</v>
      </c>
      <c r="D102" s="157">
        <f t="shared" ca="1" si="23"/>
        <v>74.000000000000014</v>
      </c>
      <c r="E102" s="158">
        <f t="shared" ca="1" si="23"/>
        <v>69</v>
      </c>
      <c r="F102" s="158">
        <f t="shared" ca="1" si="23"/>
        <v>69</v>
      </c>
      <c r="G102" s="158">
        <f t="shared" ca="1" si="23"/>
        <v>68</v>
      </c>
      <c r="H102" s="158">
        <f t="shared" ca="1" si="23"/>
        <v>67</v>
      </c>
      <c r="I102" s="158">
        <f t="shared" ca="1" si="23"/>
        <v>67</v>
      </c>
      <c r="J102" s="159">
        <f t="shared" ca="1" si="23"/>
        <v>66</v>
      </c>
      <c r="K102" s="157" t="str">
        <f t="shared" ca="1" si="24"/>
        <v/>
      </c>
      <c r="L102" s="158" t="str">
        <f t="shared" ca="1" si="24"/>
        <v/>
      </c>
      <c r="M102" s="158">
        <f t="shared" ca="1" si="24"/>
        <v>1</v>
      </c>
      <c r="N102" s="160">
        <f t="shared" ca="1" si="24"/>
        <v>7</v>
      </c>
      <c r="R102" s="68">
        <v>340170006</v>
      </c>
      <c r="S102" s="68">
        <f t="array" ref="S102">MATCH(1,($R102='Past-Seasons'!$B$1:$B$619)*($B$94='Past-Seasons'!$A$1:$A$619),0)</f>
        <v>89</v>
      </c>
      <c r="T102" s="68" t="str">
        <f t="shared" si="25"/>
        <v>G89:IQ89</v>
      </c>
    </row>
    <row r="103" spans="2:20" ht="12.75" customHeight="1" x14ac:dyDescent="0.2">
      <c r="B103" s="155" t="str">
        <f>INDEX(Sites!$A:$K,MATCH($R103,Sites!$A:$A,0),4)</f>
        <v>NJ</v>
      </c>
      <c r="C103" s="156" t="str">
        <f>INDEX(Sites!$A:$K,MATCH($R103,Sites!$A:$A,0),6)</f>
        <v>Chester</v>
      </c>
      <c r="D103" s="157">
        <f t="shared" ca="1" si="23"/>
        <v>72.000000000000014</v>
      </c>
      <c r="E103" s="158">
        <f t="shared" ca="1" si="23"/>
        <v>69</v>
      </c>
      <c r="F103" s="158">
        <f t="shared" ca="1" si="23"/>
        <v>69</v>
      </c>
      <c r="G103" s="158">
        <f t="shared" ca="1" si="23"/>
        <v>68</v>
      </c>
      <c r="H103" s="158">
        <f t="shared" ca="1" si="23"/>
        <v>67</v>
      </c>
      <c r="I103" s="158">
        <f t="shared" ca="1" si="23"/>
        <v>66</v>
      </c>
      <c r="J103" s="159">
        <f t="shared" ca="1" si="23"/>
        <v>66</v>
      </c>
      <c r="K103" s="157" t="str">
        <f t="shared" ca="1" si="24"/>
        <v/>
      </c>
      <c r="L103" s="158" t="str">
        <f t="shared" ca="1" si="24"/>
        <v/>
      </c>
      <c r="M103" s="158">
        <f t="shared" ca="1" si="24"/>
        <v>1</v>
      </c>
      <c r="N103" s="160">
        <f t="shared" ca="1" si="24"/>
        <v>8</v>
      </c>
      <c r="R103" s="68">
        <v>340273001</v>
      </c>
      <c r="S103" s="68">
        <f t="array" ref="S103">MATCH(1,($R103='Past-Seasons'!$B$1:$B$619)*($B$94='Past-Seasons'!$A$1:$A$619),0)</f>
        <v>90</v>
      </c>
      <c r="T103" s="68" t="str">
        <f t="shared" si="25"/>
        <v>G90:IQ90</v>
      </c>
    </row>
    <row r="104" spans="2:20" ht="12.75" customHeight="1" x14ac:dyDescent="0.2">
      <c r="B104" s="155" t="str">
        <f>INDEX(Sites!$A:$K,MATCH($R104,Sites!$A:$A,0),4)</f>
        <v>NJ</v>
      </c>
      <c r="C104" s="156" t="str">
        <f>INDEX(Sites!$A:$K,MATCH($R104,Sites!$A:$A,0),6)</f>
        <v>Columbia</v>
      </c>
      <c r="D104" s="157">
        <f t="shared" ca="1" si="23"/>
        <v>72.000000000000014</v>
      </c>
      <c r="E104" s="158">
        <f t="shared" ca="1" si="23"/>
        <v>66</v>
      </c>
      <c r="F104" s="158">
        <f t="shared" ca="1" si="23"/>
        <v>65</v>
      </c>
      <c r="G104" s="158">
        <f t="shared" ca="1" si="23"/>
        <v>65</v>
      </c>
      <c r="H104" s="158">
        <f t="shared" ca="1" si="23"/>
        <v>63</v>
      </c>
      <c r="I104" s="158">
        <f t="shared" ca="1" si="23"/>
        <v>62</v>
      </c>
      <c r="J104" s="159">
        <f t="shared" ca="1" si="23"/>
        <v>62</v>
      </c>
      <c r="K104" s="157" t="str">
        <f t="shared" ca="1" si="24"/>
        <v/>
      </c>
      <c r="L104" s="158" t="str">
        <f t="shared" ca="1" si="24"/>
        <v/>
      </c>
      <c r="M104" s="158">
        <f t="shared" ca="1" si="24"/>
        <v>1</v>
      </c>
      <c r="N104" s="160">
        <f t="shared" ca="1" si="24"/>
        <v>2</v>
      </c>
      <c r="R104" s="68">
        <v>340410007</v>
      </c>
      <c r="S104" s="68">
        <f t="array" ref="S104">MATCH(1,($R104='Past-Seasons'!$B$1:$B$619)*($B$94='Past-Seasons'!$A$1:$A$619),0)</f>
        <v>91</v>
      </c>
      <c r="T104" s="68" t="str">
        <f t="shared" si="25"/>
        <v>G91:IQ91</v>
      </c>
    </row>
    <row r="105" spans="2:20" ht="12.75" customHeight="1" x14ac:dyDescent="0.2">
      <c r="B105" s="155" t="str">
        <f>INDEX(Sites!$A:$K,MATCH($R105,Sites!$A:$A,0),4)</f>
        <v>NJ</v>
      </c>
      <c r="C105" s="156" t="str">
        <f>INDEX(Sites!$A:$K,MATCH($R105,Sites!$A:$A,0),6)</f>
        <v>Flemington</v>
      </c>
      <c r="D105" s="157">
        <f t="shared" ref="D105:J114" ca="1" si="26">IF(ISERROR(LARGE(INDIRECT($R$2 &amp; $T105),D$94)),"No Data",LARGE(INDIRECT($R$2 &amp; $T105),D$94))</f>
        <v>78</v>
      </c>
      <c r="E105" s="158">
        <f t="shared" ca="1" si="26"/>
        <v>78</v>
      </c>
      <c r="F105" s="158">
        <f t="shared" ca="1" si="26"/>
        <v>74.000000000000014</v>
      </c>
      <c r="G105" s="158">
        <f t="shared" ca="1" si="26"/>
        <v>73.000000000000014</v>
      </c>
      <c r="H105" s="158">
        <f t="shared" ca="1" si="26"/>
        <v>73.000000000000014</v>
      </c>
      <c r="I105" s="158">
        <f t="shared" ca="1" si="26"/>
        <v>70</v>
      </c>
      <c r="J105" s="159">
        <f t="shared" ca="1" si="26"/>
        <v>70</v>
      </c>
      <c r="K105" s="157" t="str">
        <f t="shared" ca="1" si="24"/>
        <v/>
      </c>
      <c r="L105" s="158">
        <f t="shared" ca="1" si="24"/>
        <v>2</v>
      </c>
      <c r="M105" s="158">
        <f t="shared" ca="1" si="24"/>
        <v>5</v>
      </c>
      <c r="N105" s="160">
        <f t="shared" ca="1" si="24"/>
        <v>13</v>
      </c>
      <c r="R105" s="68">
        <v>340190001</v>
      </c>
      <c r="S105" s="68">
        <f t="array" ref="S105">MATCH(1,($R105='Past-Seasons'!$B$1:$B$619)*($B$94='Past-Seasons'!$A$1:$A$619),0)</f>
        <v>92</v>
      </c>
      <c r="T105" s="68" t="str">
        <f t="shared" si="25"/>
        <v>G92:IQ92</v>
      </c>
    </row>
    <row r="106" spans="2:20" ht="12.75" customHeight="1" x14ac:dyDescent="0.2">
      <c r="B106" s="155" t="str">
        <f>INDEX(Sites!$A:$K,MATCH($R106,Sites!$A:$A,0),4)</f>
        <v>NJ</v>
      </c>
      <c r="C106" s="156" t="str">
        <f>INDEX(Sites!$A:$K,MATCH($R106,Sites!$A:$A,0),6)</f>
        <v>Leonia</v>
      </c>
      <c r="D106" s="157">
        <f t="shared" ca="1" si="26"/>
        <v>77</v>
      </c>
      <c r="E106" s="158">
        <f t="shared" ca="1" si="26"/>
        <v>75</v>
      </c>
      <c r="F106" s="158">
        <f t="shared" ca="1" si="26"/>
        <v>74.000000000000014</v>
      </c>
      <c r="G106" s="158">
        <f t="shared" ca="1" si="26"/>
        <v>73.000000000000014</v>
      </c>
      <c r="H106" s="158">
        <f t="shared" ca="1" si="26"/>
        <v>72.000000000000014</v>
      </c>
      <c r="I106" s="158">
        <f t="shared" ca="1" si="26"/>
        <v>71.000000000000014</v>
      </c>
      <c r="J106" s="159">
        <f t="shared" ca="1" si="26"/>
        <v>70</v>
      </c>
      <c r="K106" s="157" t="str">
        <f t="shared" ca="1" si="24"/>
        <v/>
      </c>
      <c r="L106" s="158">
        <f t="shared" ca="1" si="24"/>
        <v>1</v>
      </c>
      <c r="M106" s="158">
        <f t="shared" ca="1" si="24"/>
        <v>6</v>
      </c>
      <c r="N106" s="160">
        <f t="shared" ca="1" si="24"/>
        <v>16</v>
      </c>
      <c r="R106" s="68">
        <v>340030006</v>
      </c>
      <c r="S106" s="68">
        <f t="array" ref="S106">MATCH(1,($R106='Past-Seasons'!$B$1:$B$619)*($B$94='Past-Seasons'!$A$1:$A$619),0)</f>
        <v>93</v>
      </c>
      <c r="T106" s="68" t="str">
        <f t="shared" si="25"/>
        <v>G93:IQ93</v>
      </c>
    </row>
    <row r="107" spans="2:20" ht="12.75" customHeight="1" x14ac:dyDescent="0.2">
      <c r="B107" s="155" t="str">
        <f>INDEX(Sites!$A:$K,MATCH($R107,Sites!$A:$A,0),4)</f>
        <v>NJ</v>
      </c>
      <c r="C107" s="156" t="str">
        <f>INDEX(Sites!$A:$K,MATCH($R107,Sites!$A:$A,0),6)</f>
        <v>Monmouth University</v>
      </c>
      <c r="D107" s="157">
        <f t="shared" ca="1" si="26"/>
        <v>73.000000000000014</v>
      </c>
      <c r="E107" s="158">
        <f t="shared" ca="1" si="26"/>
        <v>72.000000000000014</v>
      </c>
      <c r="F107" s="158">
        <f t="shared" ca="1" si="26"/>
        <v>70</v>
      </c>
      <c r="G107" s="158">
        <f t="shared" ca="1" si="26"/>
        <v>68</v>
      </c>
      <c r="H107" s="158">
        <f t="shared" ca="1" si="26"/>
        <v>68</v>
      </c>
      <c r="I107" s="158">
        <f t="shared" ca="1" si="26"/>
        <v>66</v>
      </c>
      <c r="J107" s="159">
        <f t="shared" ca="1" si="26"/>
        <v>66</v>
      </c>
      <c r="K107" s="157" t="str">
        <f t="shared" ca="1" si="24"/>
        <v/>
      </c>
      <c r="L107" s="158" t="str">
        <f t="shared" ca="1" si="24"/>
        <v/>
      </c>
      <c r="M107" s="158">
        <f t="shared" ca="1" si="24"/>
        <v>2</v>
      </c>
      <c r="N107" s="160">
        <f t="shared" ca="1" si="24"/>
        <v>7</v>
      </c>
      <c r="R107" s="68">
        <v>340250005</v>
      </c>
      <c r="S107" s="68">
        <f t="array" ref="S107">MATCH(1,($R107='Past-Seasons'!$B$1:$B$619)*($B$94='Past-Seasons'!$A$1:$A$619),0)</f>
        <v>94</v>
      </c>
      <c r="T107" s="68" t="str">
        <f t="shared" si="25"/>
        <v>G94:IQ94</v>
      </c>
    </row>
    <row r="108" spans="2:20" ht="12.75" customHeight="1" x14ac:dyDescent="0.2">
      <c r="B108" s="155" t="str">
        <f>INDEX(Sites!$A:$K,MATCH($R108,Sites!$A:$A,0),4)</f>
        <v>NJ</v>
      </c>
      <c r="C108" s="156" t="str">
        <f>INDEX(Sites!$A:$K,MATCH($R108,Sites!$A:$A,0),6)</f>
        <v>Newark Firehouse</v>
      </c>
      <c r="D108" s="157">
        <f t="shared" ca="1" si="26"/>
        <v>71.000000000000014</v>
      </c>
      <c r="E108" s="158">
        <f t="shared" ca="1" si="26"/>
        <v>70</v>
      </c>
      <c r="F108" s="158">
        <f t="shared" ca="1" si="26"/>
        <v>69</v>
      </c>
      <c r="G108" s="158">
        <f t="shared" ca="1" si="26"/>
        <v>68</v>
      </c>
      <c r="H108" s="158">
        <f t="shared" ca="1" si="26"/>
        <v>66</v>
      </c>
      <c r="I108" s="158">
        <f t="shared" ca="1" si="26"/>
        <v>66</v>
      </c>
      <c r="J108" s="159">
        <f t="shared" ca="1" si="26"/>
        <v>65</v>
      </c>
      <c r="K108" s="157" t="str">
        <f t="shared" ca="1" si="24"/>
        <v/>
      </c>
      <c r="L108" s="158" t="str">
        <f t="shared" ca="1" si="24"/>
        <v/>
      </c>
      <c r="M108" s="158">
        <f t="shared" ca="1" si="24"/>
        <v>1</v>
      </c>
      <c r="N108" s="160">
        <f t="shared" ca="1" si="24"/>
        <v>6</v>
      </c>
      <c r="R108" s="68">
        <v>340130003</v>
      </c>
      <c r="S108" s="68">
        <f t="array" ref="S108">MATCH(1,($R108='Past-Seasons'!$B$1:$B$619)*($B$94='Past-Seasons'!$A$1:$A$619),0)</f>
        <v>95</v>
      </c>
      <c r="T108" s="68" t="str">
        <f t="shared" si="25"/>
        <v>G95:IQ95</v>
      </c>
    </row>
    <row r="109" spans="2:20" ht="12.75" customHeight="1" x14ac:dyDescent="0.2">
      <c r="B109" s="155" t="str">
        <f>INDEX(Sites!$A:$K,MATCH($R109,Sites!$A:$A,0),4)</f>
        <v>NJ</v>
      </c>
      <c r="C109" s="156" t="str">
        <f>INDEX(Sites!$A:$K,MATCH($R109,Sites!$A:$A,0),6)</f>
        <v>Ramapo</v>
      </c>
      <c r="D109" s="157">
        <f t="shared" ca="1" si="26"/>
        <v>79</v>
      </c>
      <c r="E109" s="158">
        <f t="shared" ca="1" si="26"/>
        <v>72.000000000000014</v>
      </c>
      <c r="F109" s="158">
        <f t="shared" ca="1" si="26"/>
        <v>71.000000000000014</v>
      </c>
      <c r="G109" s="158">
        <f t="shared" ca="1" si="26"/>
        <v>68</v>
      </c>
      <c r="H109" s="158">
        <f t="shared" ca="1" si="26"/>
        <v>68</v>
      </c>
      <c r="I109" s="158">
        <f t="shared" ca="1" si="26"/>
        <v>68</v>
      </c>
      <c r="J109" s="159">
        <f t="shared" ca="1" si="26"/>
        <v>67</v>
      </c>
      <c r="K109" s="157" t="str">
        <f t="shared" ca="1" si="24"/>
        <v/>
      </c>
      <c r="L109" s="158">
        <f t="shared" ca="1" si="24"/>
        <v>1</v>
      </c>
      <c r="M109" s="158">
        <f t="shared" ca="1" si="24"/>
        <v>3</v>
      </c>
      <c r="N109" s="160">
        <f t="shared" ca="1" si="24"/>
        <v>8</v>
      </c>
      <c r="R109" s="68">
        <v>340315001</v>
      </c>
      <c r="S109" s="68">
        <f t="array" ref="S109">MATCH(1,($R109='Past-Seasons'!$B$1:$B$619)*($B$94='Past-Seasons'!$A$1:$A$619),0)</f>
        <v>96</v>
      </c>
      <c r="T109" s="68" t="str">
        <f t="shared" si="25"/>
        <v>G96:IQ96</v>
      </c>
    </row>
    <row r="110" spans="2:20" ht="12.75" customHeight="1" x14ac:dyDescent="0.2">
      <c r="B110" s="155" t="str">
        <f>INDEX(Sites!$A:$K,MATCH($R110,Sites!$A:$A,0),4)</f>
        <v>NJ</v>
      </c>
      <c r="C110" s="156" t="str">
        <f>INDEX(Sites!$A:$K,MATCH($R110,Sites!$A:$A,0),6)</f>
        <v>Rutgers University</v>
      </c>
      <c r="D110" s="157">
        <f t="shared" ca="1" si="26"/>
        <v>78</v>
      </c>
      <c r="E110" s="158">
        <f t="shared" ca="1" si="26"/>
        <v>76</v>
      </c>
      <c r="F110" s="158">
        <f t="shared" ca="1" si="26"/>
        <v>75</v>
      </c>
      <c r="G110" s="158">
        <f t="shared" ca="1" si="26"/>
        <v>75</v>
      </c>
      <c r="H110" s="158">
        <f t="shared" ca="1" si="26"/>
        <v>74.000000000000014</v>
      </c>
      <c r="I110" s="158">
        <f t="shared" ca="1" si="26"/>
        <v>74.000000000000014</v>
      </c>
      <c r="J110" s="159">
        <f t="shared" ca="1" si="26"/>
        <v>73.000000000000014</v>
      </c>
      <c r="K110" s="157" t="str">
        <f t="shared" ca="1" si="24"/>
        <v/>
      </c>
      <c r="L110" s="158">
        <f t="shared" ca="1" si="24"/>
        <v>2</v>
      </c>
      <c r="M110" s="158">
        <f t="shared" ca="1" si="24"/>
        <v>10</v>
      </c>
      <c r="N110" s="160">
        <f t="shared" ca="1" si="24"/>
        <v>17</v>
      </c>
      <c r="R110" s="68">
        <v>340230011</v>
      </c>
      <c r="S110" s="68">
        <f t="array" ref="S110">MATCH(1,($R110='Past-Seasons'!$B$1:$B$619)*($B$94='Past-Seasons'!$A$1:$A$619),0)</f>
        <v>97</v>
      </c>
      <c r="T110" s="68" t="str">
        <f t="shared" si="25"/>
        <v>G97:IQ97</v>
      </c>
    </row>
    <row r="111" spans="2:20" ht="12.75" customHeight="1" x14ac:dyDescent="0.2">
      <c r="B111" s="155" t="str">
        <f>INDEX(Sites!$A:$K,MATCH($R111,Sites!$A:$A,0),4)</f>
        <v>NY</v>
      </c>
      <c r="C111" s="156" t="str">
        <f>INDEX(Sites!$A:$K,MATCH($R111,Sites!$A:$A,0),6)</f>
        <v>Babylon</v>
      </c>
      <c r="D111" s="157">
        <f t="shared" ca="1" si="26"/>
        <v>85</v>
      </c>
      <c r="E111" s="158">
        <f t="shared" ca="1" si="26"/>
        <v>76</v>
      </c>
      <c r="F111" s="158">
        <f t="shared" ca="1" si="26"/>
        <v>73.000000000000014</v>
      </c>
      <c r="G111" s="158">
        <f t="shared" ca="1" si="26"/>
        <v>73.000000000000014</v>
      </c>
      <c r="H111" s="158">
        <f t="shared" ca="1" si="26"/>
        <v>70</v>
      </c>
      <c r="I111" s="158">
        <f t="shared" ca="1" si="26"/>
        <v>70</v>
      </c>
      <c r="J111" s="159">
        <f t="shared" ca="1" si="26"/>
        <v>67</v>
      </c>
      <c r="K111" s="157">
        <f t="shared" ca="1" si="24"/>
        <v>1</v>
      </c>
      <c r="L111" s="158">
        <f t="shared" ca="1" si="24"/>
        <v>2</v>
      </c>
      <c r="M111" s="158">
        <f t="shared" ca="1" si="24"/>
        <v>4</v>
      </c>
      <c r="N111" s="160">
        <f t="shared" ca="1" si="24"/>
        <v>8</v>
      </c>
      <c r="R111" s="68">
        <v>361030002</v>
      </c>
      <c r="S111" s="68">
        <f t="array" ref="S111">MATCH(1,($R111='Past-Seasons'!$B$1:$B$619)*($B$94='Past-Seasons'!$A$1:$A$619),0)</f>
        <v>98</v>
      </c>
      <c r="T111" s="68" t="str">
        <f t="shared" si="25"/>
        <v>G98:IQ98</v>
      </c>
    </row>
    <row r="112" spans="2:20" ht="12.75" customHeight="1" x14ac:dyDescent="0.2">
      <c r="B112" s="155" t="str">
        <f>INDEX(Sites!$A:$K,MATCH($R112,Sites!$A:$A,0),4)</f>
        <v>NY</v>
      </c>
      <c r="C112" s="156" t="str">
        <f>INDEX(Sites!$A:$K,MATCH($R112,Sites!$A:$A,0),6)</f>
        <v>Convent Av</v>
      </c>
      <c r="D112" s="157">
        <f t="shared" ca="1" si="26"/>
        <v>78</v>
      </c>
      <c r="E112" s="158">
        <f t="shared" ca="1" si="26"/>
        <v>72.000000000000014</v>
      </c>
      <c r="F112" s="158">
        <f t="shared" ca="1" si="26"/>
        <v>71.000000000000014</v>
      </c>
      <c r="G112" s="158">
        <f t="shared" ca="1" si="26"/>
        <v>71.000000000000014</v>
      </c>
      <c r="H112" s="158">
        <f t="shared" ca="1" si="26"/>
        <v>69</v>
      </c>
      <c r="I112" s="158">
        <f t="shared" ca="1" si="26"/>
        <v>69</v>
      </c>
      <c r="J112" s="159">
        <f t="shared" ca="1" si="26"/>
        <v>69</v>
      </c>
      <c r="K112" s="157" t="str">
        <f t="shared" ca="1" si="24"/>
        <v/>
      </c>
      <c r="L112" s="158">
        <f t="shared" ca="1" si="24"/>
        <v>1</v>
      </c>
      <c r="M112" s="158">
        <f t="shared" ca="1" si="24"/>
        <v>4</v>
      </c>
      <c r="N112" s="160">
        <f t="shared" ca="1" si="24"/>
        <v>10</v>
      </c>
      <c r="R112" s="68">
        <v>360610135</v>
      </c>
      <c r="S112" s="68">
        <f t="array" ref="S112">MATCH(1,($R112='Past-Seasons'!$B$1:$B$619)*($B$94='Past-Seasons'!$A$1:$A$619),0)</f>
        <v>99</v>
      </c>
      <c r="T112" s="68" t="str">
        <f t="shared" si="25"/>
        <v>G99:IQ99</v>
      </c>
    </row>
    <row r="113" spans="2:20" ht="12.75" customHeight="1" x14ac:dyDescent="0.2">
      <c r="B113" s="155" t="str">
        <f>INDEX(Sites!$A:$K,MATCH($R113,Sites!$A:$A,0),4)</f>
        <v>NY</v>
      </c>
      <c r="C113" s="156" t="str">
        <f>INDEX(Sites!$A:$K,MATCH($R113,Sites!$A:$A,0),6)</f>
        <v>Holtsville</v>
      </c>
      <c r="D113" s="157">
        <f t="shared" ca="1" si="26"/>
        <v>81</v>
      </c>
      <c r="E113" s="158">
        <f t="shared" ca="1" si="26"/>
        <v>76</v>
      </c>
      <c r="F113" s="158">
        <f t="shared" ca="1" si="26"/>
        <v>75</v>
      </c>
      <c r="G113" s="158">
        <f t="shared" ca="1" si="26"/>
        <v>73.000000000000014</v>
      </c>
      <c r="H113" s="158">
        <f t="shared" ca="1" si="26"/>
        <v>71.000000000000014</v>
      </c>
      <c r="I113" s="158">
        <f t="shared" ca="1" si="26"/>
        <v>70</v>
      </c>
      <c r="J113" s="159">
        <f t="shared" ca="1" si="26"/>
        <v>70</v>
      </c>
      <c r="K113" s="157" t="str">
        <f t="shared" ca="1" si="24"/>
        <v/>
      </c>
      <c r="L113" s="158">
        <f t="shared" ca="1" si="24"/>
        <v>2</v>
      </c>
      <c r="M113" s="158">
        <f t="shared" ca="1" si="24"/>
        <v>5</v>
      </c>
      <c r="N113" s="160">
        <f t="shared" ca="1" si="24"/>
        <v>11</v>
      </c>
      <c r="R113" s="68">
        <v>361030009</v>
      </c>
      <c r="S113" s="68">
        <f t="array" ref="S113">MATCH(1,($R113='Past-Seasons'!$B$1:$B$619)*($B$94='Past-Seasons'!$A$1:$A$619),0)</f>
        <v>100</v>
      </c>
      <c r="T113" s="68" t="str">
        <f t="shared" si="25"/>
        <v>G100:IQ100</v>
      </c>
    </row>
    <row r="114" spans="2:20" ht="12.75" customHeight="1" x14ac:dyDescent="0.2">
      <c r="B114" s="155" t="str">
        <f>INDEX(Sites!$A:$K,MATCH($R114,Sites!$A:$A,0),4)</f>
        <v>NY</v>
      </c>
      <c r="C114" s="156" t="str">
        <f>INDEX(Sites!$A:$K,MATCH($R114,Sites!$A:$A,0),6)</f>
        <v>IS52</v>
      </c>
      <c r="D114" s="157">
        <f t="shared" ca="1" si="26"/>
        <v>82</v>
      </c>
      <c r="E114" s="158">
        <f t="shared" ca="1" si="26"/>
        <v>73.000000000000014</v>
      </c>
      <c r="F114" s="158">
        <f t="shared" ca="1" si="26"/>
        <v>71.000000000000014</v>
      </c>
      <c r="G114" s="158">
        <f t="shared" ca="1" si="26"/>
        <v>69</v>
      </c>
      <c r="H114" s="158">
        <f t="shared" ca="1" si="26"/>
        <v>69</v>
      </c>
      <c r="I114" s="158">
        <f t="shared" ca="1" si="26"/>
        <v>69</v>
      </c>
      <c r="J114" s="159">
        <f t="shared" ca="1" si="26"/>
        <v>66</v>
      </c>
      <c r="K114" s="157" t="str">
        <f t="shared" ca="1" si="24"/>
        <v/>
      </c>
      <c r="L114" s="158">
        <f t="shared" ca="1" si="24"/>
        <v>1</v>
      </c>
      <c r="M114" s="158">
        <f t="shared" ca="1" si="24"/>
        <v>3</v>
      </c>
      <c r="N114" s="160">
        <f t="shared" ca="1" si="24"/>
        <v>7</v>
      </c>
      <c r="R114" s="68">
        <v>360050110</v>
      </c>
      <c r="S114" s="68">
        <f t="array" ref="S114">MATCH(1,($R114='Past-Seasons'!$B$1:$B$619)*($B$94='Past-Seasons'!$A$1:$A$619),0)</f>
        <v>101</v>
      </c>
      <c r="T114" s="68" t="str">
        <f t="shared" si="25"/>
        <v>G101:IQ101</v>
      </c>
    </row>
    <row r="115" spans="2:20" ht="12.75" customHeight="1" x14ac:dyDescent="0.2">
      <c r="B115" s="155" t="str">
        <f>INDEX(Sites!$A:$K,MATCH($R115,Sites!$A:$A,0),4)</f>
        <v>NY</v>
      </c>
      <c r="C115" s="156" t="str">
        <f>INDEX(Sites!$A:$K,MATCH($R115,Sites!$A:$A,0),6)</f>
        <v>Pfizer Lab</v>
      </c>
      <c r="D115" s="157">
        <f t="shared" ref="D115:J120" ca="1" si="27">IF(ISERROR(LARGE(INDIRECT($R$2 &amp; $T115),D$94)),"No Data",LARGE(INDIRECT($R$2 &amp; $T115),D$94))</f>
        <v>79</v>
      </c>
      <c r="E115" s="158">
        <f t="shared" ca="1" si="27"/>
        <v>72.000000000000014</v>
      </c>
      <c r="F115" s="158">
        <f t="shared" ca="1" si="27"/>
        <v>71.000000000000014</v>
      </c>
      <c r="G115" s="158">
        <f t="shared" ca="1" si="27"/>
        <v>70</v>
      </c>
      <c r="H115" s="158">
        <f t="shared" ca="1" si="27"/>
        <v>68</v>
      </c>
      <c r="I115" s="158">
        <f t="shared" ca="1" si="27"/>
        <v>68</v>
      </c>
      <c r="J115" s="159">
        <f t="shared" ca="1" si="27"/>
        <v>68</v>
      </c>
      <c r="K115" s="157" t="str">
        <f t="shared" ca="1" si="24"/>
        <v/>
      </c>
      <c r="L115" s="158">
        <f t="shared" ca="1" si="24"/>
        <v>1</v>
      </c>
      <c r="M115" s="158">
        <f t="shared" ca="1" si="24"/>
        <v>3</v>
      </c>
      <c r="N115" s="160">
        <f t="shared" ca="1" si="24"/>
        <v>10</v>
      </c>
      <c r="R115" s="68">
        <v>360050133</v>
      </c>
      <c r="S115" s="68">
        <f t="array" ref="S115">MATCH(1,($R115='Past-Seasons'!$B$1:$B$619)*($B$94='Past-Seasons'!$A$1:$A$619),0)</f>
        <v>102</v>
      </c>
      <c r="T115" s="68" t="str">
        <f t="shared" si="25"/>
        <v>G102:IQ102</v>
      </c>
    </row>
    <row r="116" spans="2:20" ht="12.75" customHeight="1" x14ac:dyDescent="0.2">
      <c r="B116" s="155" t="str">
        <f>INDEX(Sites!$A:$K,MATCH($R116,Sites!$A:$A,0),4)</f>
        <v>NY</v>
      </c>
      <c r="C116" s="156" t="str">
        <f>INDEX(Sites!$A:$K,MATCH($R116,Sites!$A:$A,0),6)</f>
        <v>Queens</v>
      </c>
      <c r="D116" s="157">
        <f t="shared" ca="1" si="27"/>
        <v>83</v>
      </c>
      <c r="E116" s="158">
        <f t="shared" ca="1" si="27"/>
        <v>82</v>
      </c>
      <c r="F116" s="158">
        <f t="shared" ca="1" si="27"/>
        <v>75</v>
      </c>
      <c r="G116" s="158">
        <f t="shared" ca="1" si="27"/>
        <v>71.000000000000014</v>
      </c>
      <c r="H116" s="158">
        <f t="shared" ca="1" si="27"/>
        <v>71.000000000000014</v>
      </c>
      <c r="I116" s="158">
        <f t="shared" ca="1" si="27"/>
        <v>71.000000000000014</v>
      </c>
      <c r="J116" s="159">
        <f t="shared" ca="1" si="27"/>
        <v>69</v>
      </c>
      <c r="K116" s="157" t="str">
        <f t="shared" ca="1" si="24"/>
        <v/>
      </c>
      <c r="L116" s="158">
        <f t="shared" ca="1" si="24"/>
        <v>2</v>
      </c>
      <c r="M116" s="158">
        <f t="shared" ca="1" si="24"/>
        <v>6</v>
      </c>
      <c r="N116" s="160">
        <f t="shared" ca="1" si="24"/>
        <v>11</v>
      </c>
      <c r="R116" s="68">
        <v>360810124</v>
      </c>
      <c r="S116" s="68">
        <f t="array" ref="S116">MATCH(1,($R116='Past-Seasons'!$B$1:$B$619)*($B$94='Past-Seasons'!$A$1:$A$619),0)</f>
        <v>103</v>
      </c>
      <c r="T116" s="68" t="str">
        <f t="shared" si="25"/>
        <v>G103:IQ103</v>
      </c>
    </row>
    <row r="117" spans="2:20" ht="12.75" customHeight="1" x14ac:dyDescent="0.2">
      <c r="B117" s="155" t="str">
        <f>INDEX(Sites!$A:$K,MATCH($R117,Sites!$A:$A,0),4)</f>
        <v>NY</v>
      </c>
      <c r="C117" s="156" t="str">
        <f>INDEX(Sites!$A:$K,MATCH($R117,Sites!$A:$A,0),6)</f>
        <v>Riverhead</v>
      </c>
      <c r="D117" s="157">
        <f t="shared" ca="1" si="27"/>
        <v>85</v>
      </c>
      <c r="E117" s="158">
        <f t="shared" ca="1" si="27"/>
        <v>79</v>
      </c>
      <c r="F117" s="158">
        <f t="shared" ca="1" si="27"/>
        <v>79</v>
      </c>
      <c r="G117" s="158">
        <f t="shared" ca="1" si="27"/>
        <v>78</v>
      </c>
      <c r="H117" s="158">
        <f t="shared" ca="1" si="27"/>
        <v>75</v>
      </c>
      <c r="I117" s="158">
        <f t="shared" ca="1" si="27"/>
        <v>72.000000000000014</v>
      </c>
      <c r="J117" s="159">
        <f t="shared" ca="1" si="27"/>
        <v>71.000000000000014</v>
      </c>
      <c r="K117" s="157">
        <f t="shared" ca="1" si="24"/>
        <v>1</v>
      </c>
      <c r="L117" s="158">
        <f t="shared" ca="1" si="24"/>
        <v>4</v>
      </c>
      <c r="M117" s="158">
        <f t="shared" ca="1" si="24"/>
        <v>7</v>
      </c>
      <c r="N117" s="160">
        <f t="shared" ca="1" si="24"/>
        <v>14</v>
      </c>
      <c r="R117" s="68">
        <v>361030004</v>
      </c>
      <c r="S117" s="68">
        <f t="array" ref="S117">MATCH(1,($R117='Past-Seasons'!$B$1:$B$619)*($B$94='Past-Seasons'!$A$1:$A$619),0)</f>
        <v>104</v>
      </c>
      <c r="T117" s="68" t="str">
        <f t="shared" si="25"/>
        <v>G104:IQ104</v>
      </c>
    </row>
    <row r="118" spans="2:20" ht="12.75" customHeight="1" x14ac:dyDescent="0.2">
      <c r="B118" s="155" t="str">
        <f>INDEX(Sites!$A:$K,MATCH($R118,Sites!$A:$A,0),4)</f>
        <v>NY</v>
      </c>
      <c r="C118" s="156" t="str">
        <f>INDEX(Sites!$A:$K,MATCH($R118,Sites!$A:$A,0),6)</f>
        <v>South Mountain Rd</v>
      </c>
      <c r="D118" s="157">
        <f t="shared" ca="1" si="27"/>
        <v>81</v>
      </c>
      <c r="E118" s="158">
        <f t="shared" ca="1" si="27"/>
        <v>78</v>
      </c>
      <c r="F118" s="158">
        <f t="shared" ca="1" si="27"/>
        <v>76</v>
      </c>
      <c r="G118" s="158">
        <f t="shared" ca="1" si="27"/>
        <v>73.000000000000014</v>
      </c>
      <c r="H118" s="158">
        <f t="shared" ca="1" si="27"/>
        <v>70</v>
      </c>
      <c r="I118" s="158">
        <f t="shared" ca="1" si="27"/>
        <v>70</v>
      </c>
      <c r="J118" s="159">
        <f t="shared" ca="1" si="27"/>
        <v>70</v>
      </c>
      <c r="K118" s="157" t="str">
        <f t="shared" ca="1" si="24"/>
        <v/>
      </c>
      <c r="L118" s="158">
        <f t="shared" ca="1" si="24"/>
        <v>3</v>
      </c>
      <c r="M118" s="158">
        <f t="shared" ca="1" si="24"/>
        <v>4</v>
      </c>
      <c r="N118" s="160">
        <f t="shared" ca="1" si="24"/>
        <v>13</v>
      </c>
      <c r="R118" s="68">
        <v>360870005</v>
      </c>
      <c r="S118" s="68">
        <f t="array" ref="S118">MATCH(1,($R118='Past-Seasons'!$B$1:$B$619)*($B$94='Past-Seasons'!$A$1:$A$619),0)</f>
        <v>105</v>
      </c>
      <c r="T118" s="68" t="str">
        <f t="shared" si="25"/>
        <v>G105:IQ105</v>
      </c>
    </row>
    <row r="119" spans="2:20" ht="12.75" customHeight="1" x14ac:dyDescent="0.2">
      <c r="B119" s="155" t="str">
        <f>INDEX(Sites!$A:$K,MATCH($R119,Sites!$A:$A,0),4)</f>
        <v>NY</v>
      </c>
      <c r="C119" s="156" t="str">
        <f>INDEX(Sites!$A:$K,MATCH($R119,Sites!$A:$A,0),6)</f>
        <v>Susan Wagner</v>
      </c>
      <c r="D119" s="157">
        <f t="shared" ca="1" si="27"/>
        <v>86</v>
      </c>
      <c r="E119" s="158">
        <f t="shared" ca="1" si="27"/>
        <v>81</v>
      </c>
      <c r="F119" s="158">
        <f t="shared" ca="1" si="27"/>
        <v>78</v>
      </c>
      <c r="G119" s="158">
        <f t="shared" ca="1" si="27"/>
        <v>77</v>
      </c>
      <c r="H119" s="158">
        <f t="shared" ca="1" si="27"/>
        <v>75</v>
      </c>
      <c r="I119" s="158">
        <f t="shared" ca="1" si="27"/>
        <v>74.000000000000014</v>
      </c>
      <c r="J119" s="159">
        <f t="shared" ca="1" si="27"/>
        <v>73.000000000000014</v>
      </c>
      <c r="K119" s="157">
        <f t="shared" ca="1" si="24"/>
        <v>1</v>
      </c>
      <c r="L119" s="158">
        <f t="shared" ca="1" si="24"/>
        <v>4</v>
      </c>
      <c r="M119" s="158">
        <f t="shared" ca="1" si="24"/>
        <v>10</v>
      </c>
      <c r="N119" s="160">
        <f t="shared" ca="1" si="24"/>
        <v>17</v>
      </c>
      <c r="R119" s="68">
        <v>360850067</v>
      </c>
      <c r="S119" s="68">
        <f t="array" ref="S119">MATCH(1,($R119='Past-Seasons'!$B$1:$B$619)*($B$94='Past-Seasons'!$A$1:$A$619),0)</f>
        <v>106</v>
      </c>
      <c r="T119" s="68" t="str">
        <f t="shared" si="25"/>
        <v>G106:IQ106</v>
      </c>
    </row>
    <row r="120" spans="2:20" ht="12.75" customHeight="1" thickBot="1" x14ac:dyDescent="0.25">
      <c r="B120" s="161" t="str">
        <f>INDEX(Sites!$A:$K,MATCH($R120,Sites!$A:$A,0),4)</f>
        <v>NY</v>
      </c>
      <c r="C120" s="162" t="str">
        <f>INDEX(Sites!$A:$K,MATCH($R120,Sites!$A:$A,0),6)</f>
        <v>White Plains</v>
      </c>
      <c r="D120" s="163">
        <f t="shared" ca="1" si="27"/>
        <v>82</v>
      </c>
      <c r="E120" s="164">
        <f t="shared" ca="1" si="27"/>
        <v>80</v>
      </c>
      <c r="F120" s="164">
        <f t="shared" ca="1" si="27"/>
        <v>76</v>
      </c>
      <c r="G120" s="164">
        <f t="shared" ca="1" si="27"/>
        <v>75</v>
      </c>
      <c r="H120" s="164">
        <f t="shared" ca="1" si="27"/>
        <v>74.000000000000014</v>
      </c>
      <c r="I120" s="164">
        <f t="shared" ca="1" si="27"/>
        <v>71.000000000000014</v>
      </c>
      <c r="J120" s="165">
        <f t="shared" ca="1" si="27"/>
        <v>70</v>
      </c>
      <c r="K120" s="163" t="str">
        <f t="shared" ca="1" si="24"/>
        <v/>
      </c>
      <c r="L120" s="164">
        <f t="shared" ca="1" si="24"/>
        <v>3</v>
      </c>
      <c r="M120" s="164">
        <f t="shared" ca="1" si="24"/>
        <v>6</v>
      </c>
      <c r="N120" s="166">
        <f t="shared" ca="1" si="24"/>
        <v>13</v>
      </c>
      <c r="R120" s="68">
        <v>361192004</v>
      </c>
      <c r="S120" s="68">
        <f t="array" ref="S120">MATCH(1,($R120='Past-Seasons'!$B$1:$B$619)*($B$94='Past-Seasons'!$A$1:$A$619),0)</f>
        <v>107</v>
      </c>
      <c r="T120" s="68" t="str">
        <f t="shared" si="25"/>
        <v>G107:IQ107</v>
      </c>
    </row>
    <row r="121" spans="2:20" ht="12.75" customHeight="1" x14ac:dyDescent="0.2">
      <c r="B121" s="167"/>
      <c r="C121" s="168" t="s">
        <v>82</v>
      </c>
      <c r="D121" s="588">
        <f t="shared" ref="D121:J121" ca="1" si="28">MAX(D95:D120)</f>
        <v>100</v>
      </c>
      <c r="E121" s="169">
        <f t="shared" ca="1" si="28"/>
        <v>91</v>
      </c>
      <c r="F121" s="169">
        <f t="shared" ca="1" si="28"/>
        <v>87.000000000000014</v>
      </c>
      <c r="G121" s="169">
        <f t="shared" ca="1" si="28"/>
        <v>83</v>
      </c>
      <c r="H121" s="169">
        <f t="shared" ca="1" si="28"/>
        <v>82</v>
      </c>
      <c r="I121" s="169">
        <f t="shared" ca="1" si="28"/>
        <v>81</v>
      </c>
      <c r="J121" s="168">
        <f t="shared" ca="1" si="28"/>
        <v>80</v>
      </c>
      <c r="K121" s="170">
        <f ca="1">SUM(K95:K120)</f>
        <v>17</v>
      </c>
      <c r="L121" s="171">
        <f ca="1">SUM(L95:L120)</f>
        <v>81</v>
      </c>
      <c r="M121" s="171">
        <f ca="1">SUM(M95:M120)</f>
        <v>164</v>
      </c>
      <c r="N121" s="172">
        <f ca="1">SUM(N95:N120)</f>
        <v>333</v>
      </c>
      <c r="R121" s="68" t="s">
        <v>78</v>
      </c>
    </row>
    <row r="122" spans="2:20" ht="12.75" customHeight="1" thickBot="1" x14ac:dyDescent="0.25">
      <c r="B122" s="173"/>
      <c r="C122" s="174"/>
      <c r="D122" s="174"/>
      <c r="E122" s="174"/>
      <c r="F122" s="174"/>
      <c r="G122" s="174"/>
      <c r="H122" s="174"/>
      <c r="I122" s="174"/>
      <c r="J122" s="174"/>
      <c r="K122" s="598" t="s">
        <v>40</v>
      </c>
      <c r="L122" s="599"/>
      <c r="M122" s="599"/>
      <c r="N122" s="600"/>
      <c r="R122" s="68" t="s">
        <v>78</v>
      </c>
    </row>
    <row r="123" spans="2:20" ht="12.75" customHeight="1" thickBot="1" x14ac:dyDescent="0.25">
      <c r="B123" s="157"/>
      <c r="C123" s="175" t="s">
        <v>79</v>
      </c>
      <c r="D123" s="176" t="s">
        <v>53</v>
      </c>
      <c r="E123" s="157"/>
      <c r="F123" s="158"/>
      <c r="G123" s="158"/>
      <c r="H123" s="158"/>
      <c r="I123" s="158"/>
      <c r="J123" s="158"/>
      <c r="K123" s="601"/>
      <c r="L123" s="602"/>
      <c r="M123" s="602"/>
      <c r="N123" s="603"/>
      <c r="R123" s="68" t="s">
        <v>78</v>
      </c>
    </row>
    <row r="124" spans="2:20" ht="12.75" customHeight="1" x14ac:dyDescent="0.2">
      <c r="B124" s="157"/>
      <c r="C124" s="177"/>
      <c r="D124" s="282" t="s">
        <v>55</v>
      </c>
      <c r="E124" s="157"/>
      <c r="F124" s="158"/>
      <c r="G124" s="158"/>
      <c r="H124" s="158"/>
      <c r="I124" s="158"/>
      <c r="J124" s="158"/>
      <c r="K124" s="604" t="s">
        <v>41</v>
      </c>
      <c r="L124" s="605"/>
      <c r="M124" s="605"/>
      <c r="N124" s="606"/>
      <c r="R124" s="68" t="s">
        <v>78</v>
      </c>
    </row>
    <row r="125" spans="2:20" ht="12.75" customHeight="1" x14ac:dyDescent="0.2">
      <c r="B125" s="157"/>
      <c r="C125" s="149"/>
      <c r="D125" s="290" t="s">
        <v>56</v>
      </c>
      <c r="E125" s="158"/>
      <c r="F125" s="158"/>
      <c r="G125" s="158"/>
      <c r="H125" s="158"/>
      <c r="I125" s="158"/>
      <c r="J125" s="158"/>
      <c r="K125" s="178" t="str">
        <f t="shared" ref="K125:N125" si="29">K$5</f>
        <v>&gt; 84</v>
      </c>
      <c r="L125" s="179" t="str">
        <f t="shared" si="29"/>
        <v>&gt; 75</v>
      </c>
      <c r="M125" s="179" t="str">
        <f t="shared" si="29"/>
        <v>&gt; 70</v>
      </c>
      <c r="N125" s="180" t="str">
        <f t="shared" si="29"/>
        <v>&gt; 65</v>
      </c>
      <c r="R125" s="68" t="s">
        <v>78</v>
      </c>
      <c r="S125" s="120" t="s">
        <v>68</v>
      </c>
      <c r="T125" s="120" t="s">
        <v>80</v>
      </c>
    </row>
    <row r="126" spans="2:20" ht="12.75" customHeight="1" thickBot="1" x14ac:dyDescent="0.25">
      <c r="B126" s="163"/>
      <c r="C126" s="150"/>
      <c r="D126" s="164"/>
      <c r="E126" s="164"/>
      <c r="F126" s="164"/>
      <c r="G126" s="164"/>
      <c r="H126" s="164"/>
      <c r="I126" s="164"/>
      <c r="J126" s="164"/>
      <c r="K126" s="587">
        <f ca="1">COUNTIF(INDIRECT($R$2 &amp; $T126),K$5)</f>
        <v>7</v>
      </c>
      <c r="L126" s="181">
        <f ca="1">COUNTIF(INDIRECT($R$2 &amp; $T126),L$5)</f>
        <v>25</v>
      </c>
      <c r="M126" s="181">
        <f ca="1">COUNTIF(INDIRECT($R$2 &amp; $T126),M$5)</f>
        <v>37</v>
      </c>
      <c r="N126" s="182">
        <f ca="1">COUNTIF(INDIRECT($R$2 &amp; $T126),N$5)</f>
        <v>55</v>
      </c>
      <c r="R126" s="68" t="s">
        <v>78</v>
      </c>
      <c r="S126" s="68">
        <f>MATCH($B$94-COUNT($B$126:$B126),'Past-Seasons'!$F$1:$F$21,0)</f>
        <v>16</v>
      </c>
      <c r="T126" s="68" t="str">
        <f>$T$1 &amp; S126 &amp; ":" &amp; $T$2 &amp; S126</f>
        <v>G16:IQ16</v>
      </c>
    </row>
    <row r="127" spans="2:20" ht="12.75" customHeight="1" x14ac:dyDescent="0.2">
      <c r="R127" s="68" t="s">
        <v>78</v>
      </c>
    </row>
    <row r="128" spans="2:20" ht="12.75" customHeight="1" x14ac:dyDescent="0.2">
      <c r="R128" s="68" t="s">
        <v>78</v>
      </c>
    </row>
    <row r="129" spans="2:20" ht="12.75" customHeight="1" x14ac:dyDescent="0.2">
      <c r="R129" s="68" t="s">
        <v>78</v>
      </c>
    </row>
    <row r="130" spans="2:20" ht="12.75" customHeight="1" x14ac:dyDescent="0.2">
      <c r="R130" s="68" t="s">
        <v>78</v>
      </c>
    </row>
    <row r="131" spans="2:20" ht="12.75" customHeight="1" x14ac:dyDescent="0.2">
      <c r="R131" s="68" t="s">
        <v>78</v>
      </c>
    </row>
    <row r="132" spans="2:20" ht="12.75" customHeight="1" x14ac:dyDescent="0.2">
      <c r="D132" s="607" t="s">
        <v>73</v>
      </c>
      <c r="E132" s="608"/>
      <c r="F132" s="608"/>
      <c r="G132" s="608"/>
      <c r="H132" s="608"/>
      <c r="I132" s="608"/>
      <c r="J132" s="609"/>
      <c r="K132" s="610" t="s">
        <v>74</v>
      </c>
      <c r="L132" s="611"/>
      <c r="M132" s="611"/>
      <c r="N132" s="612"/>
      <c r="R132" s="68" t="s">
        <v>78</v>
      </c>
    </row>
    <row r="133" spans="2:20" ht="12.75" customHeight="1" x14ac:dyDescent="0.2">
      <c r="B133" s="567">
        <v>2015</v>
      </c>
      <c r="C133" s="569" t="s">
        <v>47</v>
      </c>
      <c r="D133" s="146">
        <v>1</v>
      </c>
      <c r="E133" s="147">
        <v>2</v>
      </c>
      <c r="F133" s="147">
        <v>3</v>
      </c>
      <c r="G133" s="147">
        <v>4</v>
      </c>
      <c r="H133" s="147">
        <v>5</v>
      </c>
      <c r="I133" s="147">
        <v>6</v>
      </c>
      <c r="J133" s="148">
        <v>7</v>
      </c>
      <c r="K133" s="588" t="str">
        <f t="shared" ref="K133:N133" si="30">K$5</f>
        <v>&gt; 84</v>
      </c>
      <c r="L133" s="169" t="str">
        <f t="shared" si="30"/>
        <v>&gt; 75</v>
      </c>
      <c r="M133" s="169" t="str">
        <f t="shared" si="30"/>
        <v>&gt; 70</v>
      </c>
      <c r="N133" s="184" t="str">
        <f t="shared" si="30"/>
        <v>&gt; 65</v>
      </c>
      <c r="R133" s="120" t="s">
        <v>75</v>
      </c>
      <c r="S133" s="120" t="s">
        <v>10</v>
      </c>
      <c r="T133" s="120" t="s">
        <v>76</v>
      </c>
    </row>
    <row r="134" spans="2:20" ht="12.75" customHeight="1" x14ac:dyDescent="0.2">
      <c r="B134" s="568" t="str">
        <f>INDEX(Sites!$A:$K,MATCH($R134,Sites!$A:$A,0),4)</f>
        <v>CT</v>
      </c>
      <c r="C134" s="151" t="str">
        <f>INDEX(Sites!$A:$K,MATCH($R134,Sites!$A:$A,0),6)</f>
        <v>New Haven-Criscuolo Pk</v>
      </c>
      <c r="D134" s="152">
        <f t="shared" ref="D134:J143" ca="1" si="31">IF(ISERROR(LARGE(INDIRECT($R$2 &amp; $T134),D$94)),"No Data",LARGE(INDIRECT($R$2 &amp; $T134),D$94))</f>
        <v>93</v>
      </c>
      <c r="E134" s="153">
        <f t="shared" ca="1" si="31"/>
        <v>88.000000000000014</v>
      </c>
      <c r="F134" s="153">
        <f t="shared" ca="1" si="31"/>
        <v>84</v>
      </c>
      <c r="G134" s="153">
        <f t="shared" ca="1" si="31"/>
        <v>81</v>
      </c>
      <c r="H134" s="153">
        <f t="shared" ca="1" si="31"/>
        <v>80</v>
      </c>
      <c r="I134" s="153">
        <f t="shared" ca="1" si="31"/>
        <v>79</v>
      </c>
      <c r="J134" s="154">
        <f t="shared" ca="1" si="31"/>
        <v>71.000000000000014</v>
      </c>
      <c r="K134" s="152">
        <f t="shared" ref="K134:N159" ca="1" si="32">IF(COUNT(INDIRECT($R$2 &amp; $T134))&gt;0,IF(COUNTIF(INDIRECT($R$2 &amp; $T134),K$5)&gt;0,COUNTIF(INDIRECT($R$2 &amp; $T134),K$5),""),"No Data")</f>
        <v>2</v>
      </c>
      <c r="L134" s="153">
        <f t="shared" ca="1" si="32"/>
        <v>6</v>
      </c>
      <c r="M134" s="153">
        <f t="shared" ca="1" si="32"/>
        <v>7</v>
      </c>
      <c r="N134" s="154">
        <f t="shared" ca="1" si="32"/>
        <v>13</v>
      </c>
      <c r="R134" s="68">
        <v>90090027</v>
      </c>
      <c r="S134" s="68">
        <f t="array" ref="S134">MATCH(1,($R134='Past-Seasons'!$B$1:$B$619)*($B$133='Past-Seasons'!$A$1:$A$619),0)</f>
        <v>111</v>
      </c>
      <c r="T134" s="68" t="str">
        <f t="shared" ref="T134:T159" si="33">$T$1 &amp; $S134 &amp; ":" &amp; $T$2 &amp; $S134</f>
        <v>G111:IQ111</v>
      </c>
    </row>
    <row r="135" spans="2:20" ht="12.75" customHeight="1" x14ac:dyDescent="0.2">
      <c r="B135" s="155" t="str">
        <f>INDEX(Sites!$A:$K,MATCH($R135,Sites!$A:$A,0),4)</f>
        <v>CT</v>
      </c>
      <c r="C135" s="156" t="str">
        <f>INDEX(Sites!$A:$K,MATCH($R135,Sites!$A:$A,0),6)</f>
        <v>Danbury</v>
      </c>
      <c r="D135" s="157">
        <f t="shared" ca="1" si="31"/>
        <v>88.000000000000014</v>
      </c>
      <c r="E135" s="158">
        <f t="shared" ca="1" si="31"/>
        <v>84</v>
      </c>
      <c r="F135" s="158">
        <f t="shared" ca="1" si="31"/>
        <v>80</v>
      </c>
      <c r="G135" s="158">
        <f t="shared" ca="1" si="31"/>
        <v>79</v>
      </c>
      <c r="H135" s="158">
        <f t="shared" ca="1" si="31"/>
        <v>79</v>
      </c>
      <c r="I135" s="158">
        <f t="shared" ca="1" si="31"/>
        <v>77</v>
      </c>
      <c r="J135" s="159">
        <f t="shared" ca="1" si="31"/>
        <v>75</v>
      </c>
      <c r="K135" s="157">
        <f t="shared" ca="1" si="32"/>
        <v>1</v>
      </c>
      <c r="L135" s="158">
        <f t="shared" ca="1" si="32"/>
        <v>6</v>
      </c>
      <c r="M135" s="158">
        <f t="shared" ca="1" si="32"/>
        <v>15</v>
      </c>
      <c r="N135" s="160">
        <f t="shared" ca="1" si="32"/>
        <v>25</v>
      </c>
      <c r="R135" s="68">
        <v>90011123</v>
      </c>
      <c r="S135" s="68">
        <f t="array" ref="S135">MATCH(1,($R135='Past-Seasons'!$B$1:$B$619)*($B$133='Past-Seasons'!$A$1:$A$619),0)</f>
        <v>112</v>
      </c>
      <c r="T135" s="68" t="str">
        <f t="shared" si="33"/>
        <v>G112:IQ112</v>
      </c>
    </row>
    <row r="136" spans="2:20" ht="12.75" customHeight="1" x14ac:dyDescent="0.2">
      <c r="B136" s="155" t="str">
        <f>INDEX(Sites!$A:$K,MATCH($R136,Sites!$A:$A,0),4)</f>
        <v>CT</v>
      </c>
      <c r="C136" s="156" t="str">
        <f>INDEX(Sites!$A:$K,MATCH($R136,Sites!$A:$A,0),6)</f>
        <v>Greenwich</v>
      </c>
      <c r="D136" s="157">
        <f t="shared" ca="1" si="31"/>
        <v>91</v>
      </c>
      <c r="E136" s="158">
        <f t="shared" ca="1" si="31"/>
        <v>89.000000000000014</v>
      </c>
      <c r="F136" s="158">
        <f t="shared" ca="1" si="31"/>
        <v>86</v>
      </c>
      <c r="G136" s="158">
        <f t="shared" ca="1" si="31"/>
        <v>84</v>
      </c>
      <c r="H136" s="158">
        <f t="shared" ca="1" si="31"/>
        <v>84</v>
      </c>
      <c r="I136" s="158">
        <f t="shared" ca="1" si="31"/>
        <v>79</v>
      </c>
      <c r="J136" s="159">
        <f t="shared" ca="1" si="31"/>
        <v>78</v>
      </c>
      <c r="K136" s="157">
        <f t="shared" ca="1" si="32"/>
        <v>3</v>
      </c>
      <c r="L136" s="158">
        <f t="shared" ca="1" si="32"/>
        <v>9</v>
      </c>
      <c r="M136" s="158">
        <f t="shared" ca="1" si="32"/>
        <v>14</v>
      </c>
      <c r="N136" s="160">
        <f t="shared" ca="1" si="32"/>
        <v>24</v>
      </c>
      <c r="R136" s="68">
        <v>90010017</v>
      </c>
      <c r="S136" s="68">
        <f t="array" ref="S136">MATCH(1,($R136='Past-Seasons'!$B$1:$B$619)*($B$133='Past-Seasons'!$A$1:$A$619),0)</f>
        <v>113</v>
      </c>
      <c r="T136" s="68" t="str">
        <f t="shared" si="33"/>
        <v>G113:IQ113</v>
      </c>
    </row>
    <row r="137" spans="2:20" ht="12.75" customHeight="1" x14ac:dyDescent="0.2">
      <c r="B137" s="155" t="str">
        <f>INDEX(Sites!$A:$K,MATCH($R137,Sites!$A:$A,0),4)</f>
        <v>CT</v>
      </c>
      <c r="C137" s="156" t="str">
        <f>INDEX(Sites!$A:$K,MATCH($R137,Sites!$A:$A,0),6)</f>
        <v>Madison-Beach Rd</v>
      </c>
      <c r="D137" s="157">
        <f t="shared" ca="1" si="31"/>
        <v>91</v>
      </c>
      <c r="E137" s="158">
        <f t="shared" ca="1" si="31"/>
        <v>87.000000000000014</v>
      </c>
      <c r="F137" s="158">
        <f t="shared" ca="1" si="31"/>
        <v>84</v>
      </c>
      <c r="G137" s="158">
        <f t="shared" ca="1" si="31"/>
        <v>81</v>
      </c>
      <c r="H137" s="158">
        <f t="shared" ca="1" si="31"/>
        <v>81</v>
      </c>
      <c r="I137" s="158">
        <f t="shared" ca="1" si="31"/>
        <v>80</v>
      </c>
      <c r="J137" s="159">
        <f t="shared" ca="1" si="31"/>
        <v>79</v>
      </c>
      <c r="K137" s="157">
        <f t="shared" ca="1" si="32"/>
        <v>2</v>
      </c>
      <c r="L137" s="158">
        <f t="shared" ca="1" si="32"/>
        <v>10</v>
      </c>
      <c r="M137" s="158">
        <f t="shared" ca="1" si="32"/>
        <v>14</v>
      </c>
      <c r="N137" s="160">
        <f t="shared" ca="1" si="32"/>
        <v>20</v>
      </c>
      <c r="R137" s="68">
        <v>90099002</v>
      </c>
      <c r="S137" s="68">
        <f t="array" ref="S137">MATCH(1,($R137='Past-Seasons'!$B$1:$B$619)*($B$133='Past-Seasons'!$A$1:$A$619),0)</f>
        <v>114</v>
      </c>
      <c r="T137" s="68" t="str">
        <f t="shared" si="33"/>
        <v>G114:IQ114</v>
      </c>
    </row>
    <row r="138" spans="2:20" ht="12.75" customHeight="1" x14ac:dyDescent="0.2">
      <c r="B138" s="155" t="str">
        <f>INDEX(Sites!$A:$K,MATCH($R138,Sites!$A:$A,0),4)</f>
        <v>CT</v>
      </c>
      <c r="C138" s="156" t="str">
        <f>INDEX(Sites!$A:$K,MATCH($R138,Sites!$A:$A,0),6)</f>
        <v>Middletown</v>
      </c>
      <c r="D138" s="157">
        <f t="shared" ca="1" si="31"/>
        <v>84</v>
      </c>
      <c r="E138" s="158">
        <f t="shared" ca="1" si="31"/>
        <v>82</v>
      </c>
      <c r="F138" s="158">
        <f t="shared" ca="1" si="31"/>
        <v>79</v>
      </c>
      <c r="G138" s="158">
        <f t="shared" ca="1" si="31"/>
        <v>78</v>
      </c>
      <c r="H138" s="158">
        <f t="shared" ca="1" si="31"/>
        <v>78</v>
      </c>
      <c r="I138" s="158">
        <f t="shared" ca="1" si="31"/>
        <v>77</v>
      </c>
      <c r="J138" s="159">
        <f t="shared" ca="1" si="31"/>
        <v>76</v>
      </c>
      <c r="K138" s="157" t="str">
        <f t="shared" ca="1" si="32"/>
        <v/>
      </c>
      <c r="L138" s="158">
        <f t="shared" ca="1" si="32"/>
        <v>7</v>
      </c>
      <c r="M138" s="158">
        <f t="shared" ca="1" si="32"/>
        <v>12</v>
      </c>
      <c r="N138" s="160">
        <f t="shared" ca="1" si="32"/>
        <v>21</v>
      </c>
      <c r="R138" s="68">
        <v>90070007</v>
      </c>
      <c r="S138" s="68">
        <f t="array" ref="S138">MATCH(1,($R138='Past-Seasons'!$B$1:$B$619)*($B$133='Past-Seasons'!$A$1:$A$619),0)</f>
        <v>115</v>
      </c>
      <c r="T138" s="68" t="str">
        <f t="shared" si="33"/>
        <v>G115:IQ115</v>
      </c>
    </row>
    <row r="139" spans="2:20" ht="12.75" customHeight="1" x14ac:dyDescent="0.2">
      <c r="B139" s="155" t="str">
        <f>INDEX(Sites!$A:$K,MATCH($R139,Sites!$A:$A,0),4)</f>
        <v>CT</v>
      </c>
      <c r="C139" s="156" t="str">
        <f>INDEX(Sites!$A:$K,MATCH($R139,Sites!$A:$A,0),6)</f>
        <v>Stratford</v>
      </c>
      <c r="D139" s="157">
        <f t="shared" ca="1" si="31"/>
        <v>95</v>
      </c>
      <c r="E139" s="158">
        <f t="shared" ca="1" si="31"/>
        <v>94</v>
      </c>
      <c r="F139" s="158">
        <f t="shared" ca="1" si="31"/>
        <v>86</v>
      </c>
      <c r="G139" s="158">
        <f t="shared" ca="1" si="31"/>
        <v>86</v>
      </c>
      <c r="H139" s="158">
        <f t="shared" ca="1" si="31"/>
        <v>84</v>
      </c>
      <c r="I139" s="158">
        <f t="shared" ca="1" si="31"/>
        <v>80</v>
      </c>
      <c r="J139" s="159">
        <f t="shared" ca="1" si="31"/>
        <v>79</v>
      </c>
      <c r="K139" s="157">
        <f t="shared" ca="1" si="32"/>
        <v>4</v>
      </c>
      <c r="L139" s="158">
        <f t="shared" ca="1" si="32"/>
        <v>10</v>
      </c>
      <c r="M139" s="158">
        <f t="shared" ca="1" si="32"/>
        <v>15</v>
      </c>
      <c r="N139" s="160">
        <f t="shared" ca="1" si="32"/>
        <v>20</v>
      </c>
      <c r="R139" s="68">
        <v>90013007</v>
      </c>
      <c r="S139" s="68">
        <f t="array" ref="S139">MATCH(1,($R139='Past-Seasons'!$B$1:$B$619)*($B$133='Past-Seasons'!$A$1:$A$619),0)</f>
        <v>116</v>
      </c>
      <c r="T139" s="68" t="str">
        <f t="shared" si="33"/>
        <v>G116:IQ116</v>
      </c>
    </row>
    <row r="140" spans="2:20" ht="12.75" customHeight="1" x14ac:dyDescent="0.2">
      <c r="B140" s="155" t="str">
        <f>INDEX(Sites!$A:$K,MATCH($R140,Sites!$A:$A,0),4)</f>
        <v>CT</v>
      </c>
      <c r="C140" s="156" t="str">
        <f>INDEX(Sites!$A:$K,MATCH($R140,Sites!$A:$A,0),6)</f>
        <v>Westport</v>
      </c>
      <c r="D140" s="157">
        <f t="shared" ca="1" si="31"/>
        <v>96</v>
      </c>
      <c r="E140" s="158">
        <f t="shared" ca="1" si="31"/>
        <v>92</v>
      </c>
      <c r="F140" s="158">
        <f t="shared" ca="1" si="31"/>
        <v>92</v>
      </c>
      <c r="G140" s="158">
        <f t="shared" ca="1" si="31"/>
        <v>87.000000000000014</v>
      </c>
      <c r="H140" s="158">
        <f t="shared" ca="1" si="31"/>
        <v>86</v>
      </c>
      <c r="I140" s="158">
        <f t="shared" ca="1" si="31"/>
        <v>85</v>
      </c>
      <c r="J140" s="159">
        <f t="shared" ca="1" si="31"/>
        <v>81</v>
      </c>
      <c r="K140" s="157">
        <f t="shared" ca="1" si="32"/>
        <v>6</v>
      </c>
      <c r="L140" s="158">
        <f t="shared" ca="1" si="32"/>
        <v>10</v>
      </c>
      <c r="M140" s="158">
        <f t="shared" ca="1" si="32"/>
        <v>16</v>
      </c>
      <c r="N140" s="160">
        <f t="shared" ca="1" si="32"/>
        <v>23</v>
      </c>
      <c r="R140" s="68">
        <v>90019003</v>
      </c>
      <c r="S140" s="68">
        <f t="array" ref="S140">MATCH(1,($R140='Past-Seasons'!$B$1:$B$619)*($B$133='Past-Seasons'!$A$1:$A$619),0)</f>
        <v>117</v>
      </c>
      <c r="T140" s="68" t="str">
        <f t="shared" si="33"/>
        <v>G117:IQ117</v>
      </c>
    </row>
    <row r="141" spans="2:20" ht="12.75" customHeight="1" x14ac:dyDescent="0.2">
      <c r="B141" s="155" t="str">
        <f>INDEX(Sites!$A:$K,MATCH($R141,Sites!$A:$A,0),4)</f>
        <v>NJ</v>
      </c>
      <c r="C141" s="156" t="str">
        <f>INDEX(Sites!$A:$K,MATCH($R141,Sites!$A:$A,0),6)</f>
        <v>Bayonne</v>
      </c>
      <c r="D141" s="157">
        <f t="shared" ca="1" si="31"/>
        <v>92</v>
      </c>
      <c r="E141" s="158">
        <f t="shared" ca="1" si="31"/>
        <v>82</v>
      </c>
      <c r="F141" s="158">
        <f t="shared" ca="1" si="31"/>
        <v>80</v>
      </c>
      <c r="G141" s="158">
        <f t="shared" ca="1" si="31"/>
        <v>77</v>
      </c>
      <c r="H141" s="158">
        <f t="shared" ca="1" si="31"/>
        <v>76</v>
      </c>
      <c r="I141" s="158">
        <f t="shared" ca="1" si="31"/>
        <v>76</v>
      </c>
      <c r="J141" s="159">
        <f t="shared" ca="1" si="31"/>
        <v>75</v>
      </c>
      <c r="K141" s="157">
        <f t="shared" ca="1" si="32"/>
        <v>1</v>
      </c>
      <c r="L141" s="158">
        <f t="shared" ca="1" si="32"/>
        <v>6</v>
      </c>
      <c r="M141" s="158">
        <f t="shared" ca="1" si="32"/>
        <v>16</v>
      </c>
      <c r="N141" s="160">
        <f t="shared" ca="1" si="32"/>
        <v>25</v>
      </c>
      <c r="R141" s="68">
        <v>340170006</v>
      </c>
      <c r="S141" s="68">
        <f t="array" ref="S141">MATCH(1,($R141='Past-Seasons'!$B$1:$B$619)*($B$133='Past-Seasons'!$A$1:$A$619),0)</f>
        <v>118</v>
      </c>
      <c r="T141" s="68" t="str">
        <f t="shared" si="33"/>
        <v>G118:IQ118</v>
      </c>
    </row>
    <row r="142" spans="2:20" ht="12.75" customHeight="1" x14ac:dyDescent="0.2">
      <c r="B142" s="155" t="str">
        <f>INDEX(Sites!$A:$K,MATCH($R142,Sites!$A:$A,0),4)</f>
        <v>NJ</v>
      </c>
      <c r="C142" s="156" t="str">
        <f>INDEX(Sites!$A:$K,MATCH($R142,Sites!$A:$A,0),6)</f>
        <v>Chester</v>
      </c>
      <c r="D142" s="157">
        <f t="shared" ca="1" si="31"/>
        <v>73.000000000000014</v>
      </c>
      <c r="E142" s="158">
        <f t="shared" ca="1" si="31"/>
        <v>72.000000000000014</v>
      </c>
      <c r="F142" s="158">
        <f t="shared" ca="1" si="31"/>
        <v>71.000000000000014</v>
      </c>
      <c r="G142" s="158">
        <f t="shared" ca="1" si="31"/>
        <v>70</v>
      </c>
      <c r="H142" s="158">
        <f t="shared" ca="1" si="31"/>
        <v>69</v>
      </c>
      <c r="I142" s="158">
        <f t="shared" ca="1" si="31"/>
        <v>69</v>
      </c>
      <c r="J142" s="159">
        <f t="shared" ca="1" si="31"/>
        <v>68</v>
      </c>
      <c r="K142" s="157" t="str">
        <f t="shared" ca="1" si="32"/>
        <v/>
      </c>
      <c r="L142" s="158" t="str">
        <f t="shared" ca="1" si="32"/>
        <v/>
      </c>
      <c r="M142" s="158">
        <f t="shared" ca="1" si="32"/>
        <v>3</v>
      </c>
      <c r="N142" s="160">
        <f t="shared" ca="1" si="32"/>
        <v>10</v>
      </c>
      <c r="R142" s="68">
        <v>340273001</v>
      </c>
      <c r="S142" s="68">
        <f t="array" ref="S142">MATCH(1,($R142='Past-Seasons'!$B$1:$B$619)*($B$133='Past-Seasons'!$A$1:$A$619),0)</f>
        <v>119</v>
      </c>
      <c r="T142" s="68" t="str">
        <f t="shared" si="33"/>
        <v>G119:IQ119</v>
      </c>
    </row>
    <row r="143" spans="2:20" ht="12.75" customHeight="1" x14ac:dyDescent="0.2">
      <c r="B143" s="155" t="str">
        <f>INDEX(Sites!$A:$K,MATCH($R143,Sites!$A:$A,0),4)</f>
        <v>NJ</v>
      </c>
      <c r="C143" s="156" t="str">
        <f>INDEX(Sites!$A:$K,MATCH($R143,Sites!$A:$A,0),6)</f>
        <v>Columbia</v>
      </c>
      <c r="D143" s="157">
        <f t="shared" ca="1" si="31"/>
        <v>75</v>
      </c>
      <c r="E143" s="158">
        <f t="shared" ca="1" si="31"/>
        <v>69</v>
      </c>
      <c r="F143" s="158">
        <f t="shared" ca="1" si="31"/>
        <v>68</v>
      </c>
      <c r="G143" s="158">
        <f t="shared" ca="1" si="31"/>
        <v>66</v>
      </c>
      <c r="H143" s="158">
        <f t="shared" ca="1" si="31"/>
        <v>65</v>
      </c>
      <c r="I143" s="158">
        <f t="shared" ca="1" si="31"/>
        <v>62</v>
      </c>
      <c r="J143" s="159">
        <f t="shared" ca="1" si="31"/>
        <v>62</v>
      </c>
      <c r="K143" s="157" t="str">
        <f t="shared" ca="1" si="32"/>
        <v/>
      </c>
      <c r="L143" s="158" t="str">
        <f t="shared" ca="1" si="32"/>
        <v/>
      </c>
      <c r="M143" s="158">
        <f t="shared" ca="1" si="32"/>
        <v>1</v>
      </c>
      <c r="N143" s="160">
        <f t="shared" ca="1" si="32"/>
        <v>4</v>
      </c>
      <c r="R143" s="68">
        <v>340410007</v>
      </c>
      <c r="S143" s="68">
        <f t="array" ref="S143">MATCH(1,($R143='Past-Seasons'!$B$1:$B$619)*($B$133='Past-Seasons'!$A$1:$A$619),0)</f>
        <v>120</v>
      </c>
      <c r="T143" s="68" t="str">
        <f t="shared" si="33"/>
        <v>G120:IQ120</v>
      </c>
    </row>
    <row r="144" spans="2:20" ht="12.75" customHeight="1" x14ac:dyDescent="0.2">
      <c r="B144" s="155" t="str">
        <f>INDEX(Sites!$A:$K,MATCH($R144,Sites!$A:$A,0),4)</f>
        <v>NJ</v>
      </c>
      <c r="C144" s="156" t="str">
        <f>INDEX(Sites!$A:$K,MATCH($R144,Sites!$A:$A,0),6)</f>
        <v>Flemington</v>
      </c>
      <c r="D144" s="157">
        <f t="shared" ref="D144:J153" ca="1" si="34">IF(ISERROR(LARGE(INDIRECT($R$2 &amp; $T144),D$94)),"No Data",LARGE(INDIRECT($R$2 &amp; $T144),D$94))</f>
        <v>75</v>
      </c>
      <c r="E144" s="158">
        <f t="shared" ca="1" si="34"/>
        <v>75</v>
      </c>
      <c r="F144" s="158">
        <f t="shared" ca="1" si="34"/>
        <v>73.000000000000014</v>
      </c>
      <c r="G144" s="158">
        <f t="shared" ca="1" si="34"/>
        <v>73.000000000000014</v>
      </c>
      <c r="H144" s="158">
        <f t="shared" ca="1" si="34"/>
        <v>70</v>
      </c>
      <c r="I144" s="158">
        <f t="shared" ca="1" si="34"/>
        <v>70</v>
      </c>
      <c r="J144" s="159">
        <f t="shared" ca="1" si="34"/>
        <v>69</v>
      </c>
      <c r="K144" s="157" t="str">
        <f t="shared" ca="1" si="32"/>
        <v/>
      </c>
      <c r="L144" s="158" t="str">
        <f t="shared" ca="1" si="32"/>
        <v/>
      </c>
      <c r="M144" s="158">
        <f t="shared" ca="1" si="32"/>
        <v>4</v>
      </c>
      <c r="N144" s="160">
        <f t="shared" ca="1" si="32"/>
        <v>9</v>
      </c>
      <c r="R144" s="68">
        <v>340190001</v>
      </c>
      <c r="S144" s="68">
        <f t="array" ref="S144">MATCH(1,($R144='Past-Seasons'!$B$1:$B$619)*($B$133='Past-Seasons'!$A$1:$A$619),0)</f>
        <v>121</v>
      </c>
      <c r="T144" s="68" t="str">
        <f t="shared" si="33"/>
        <v>G121:IQ121</v>
      </c>
    </row>
    <row r="145" spans="2:20" ht="12.75" customHeight="1" x14ac:dyDescent="0.2">
      <c r="B145" s="155" t="str">
        <f>INDEX(Sites!$A:$K,MATCH($R145,Sites!$A:$A,0),4)</f>
        <v>NJ</v>
      </c>
      <c r="C145" s="156" t="str">
        <f>INDEX(Sites!$A:$K,MATCH($R145,Sites!$A:$A,0),6)</f>
        <v>Leonia</v>
      </c>
      <c r="D145" s="157">
        <f t="shared" ca="1" si="34"/>
        <v>80</v>
      </c>
      <c r="E145" s="158">
        <f t="shared" ca="1" si="34"/>
        <v>79</v>
      </c>
      <c r="F145" s="158">
        <f t="shared" ca="1" si="34"/>
        <v>77</v>
      </c>
      <c r="G145" s="158">
        <f t="shared" ca="1" si="34"/>
        <v>76</v>
      </c>
      <c r="H145" s="158">
        <f t="shared" ca="1" si="34"/>
        <v>76</v>
      </c>
      <c r="I145" s="158">
        <f t="shared" ca="1" si="34"/>
        <v>73.000000000000014</v>
      </c>
      <c r="J145" s="159">
        <f t="shared" ca="1" si="34"/>
        <v>73.000000000000014</v>
      </c>
      <c r="K145" s="157" t="str">
        <f t="shared" ca="1" si="32"/>
        <v/>
      </c>
      <c r="L145" s="158">
        <f t="shared" ca="1" si="32"/>
        <v>5</v>
      </c>
      <c r="M145" s="158">
        <f t="shared" ca="1" si="32"/>
        <v>11</v>
      </c>
      <c r="N145" s="160">
        <f t="shared" ca="1" si="32"/>
        <v>15</v>
      </c>
      <c r="R145" s="68">
        <v>340030006</v>
      </c>
      <c r="S145" s="68">
        <f t="array" ref="S145">MATCH(1,($R145='Past-Seasons'!$B$1:$B$619)*($B$133='Past-Seasons'!$A$1:$A$619),0)</f>
        <v>122</v>
      </c>
      <c r="T145" s="68" t="str">
        <f t="shared" si="33"/>
        <v>G122:IQ122</v>
      </c>
    </row>
    <row r="146" spans="2:20" ht="12.75" customHeight="1" x14ac:dyDescent="0.2">
      <c r="B146" s="155" t="str">
        <f>INDEX(Sites!$A:$K,MATCH($R146,Sites!$A:$A,0),4)</f>
        <v>NJ</v>
      </c>
      <c r="C146" s="156" t="str">
        <f>INDEX(Sites!$A:$K,MATCH($R146,Sites!$A:$A,0),6)</f>
        <v>Monmouth University</v>
      </c>
      <c r="D146" s="157">
        <f t="shared" ca="1" si="34"/>
        <v>87.000000000000014</v>
      </c>
      <c r="E146" s="158">
        <f t="shared" ca="1" si="34"/>
        <v>79</v>
      </c>
      <c r="F146" s="158">
        <f t="shared" ca="1" si="34"/>
        <v>78</v>
      </c>
      <c r="G146" s="158">
        <f t="shared" ca="1" si="34"/>
        <v>77</v>
      </c>
      <c r="H146" s="158">
        <f t="shared" ca="1" si="34"/>
        <v>73.000000000000014</v>
      </c>
      <c r="I146" s="158">
        <f t="shared" ca="1" si="34"/>
        <v>73.000000000000014</v>
      </c>
      <c r="J146" s="159">
        <f t="shared" ca="1" si="34"/>
        <v>69</v>
      </c>
      <c r="K146" s="157">
        <f t="shared" ca="1" si="32"/>
        <v>1</v>
      </c>
      <c r="L146" s="158">
        <f t="shared" ca="1" si="32"/>
        <v>4</v>
      </c>
      <c r="M146" s="158">
        <f t="shared" ca="1" si="32"/>
        <v>6</v>
      </c>
      <c r="N146" s="160">
        <f t="shared" ca="1" si="32"/>
        <v>14</v>
      </c>
      <c r="R146" s="68">
        <v>340250005</v>
      </c>
      <c r="S146" s="68">
        <f t="array" ref="S146">MATCH(1,($R146='Past-Seasons'!$B$1:$B$619)*($B$133='Past-Seasons'!$A$1:$A$619),0)</f>
        <v>123</v>
      </c>
      <c r="T146" s="68" t="str">
        <f t="shared" si="33"/>
        <v>G123:IQ123</v>
      </c>
    </row>
    <row r="147" spans="2:20" ht="12.75" customHeight="1" x14ac:dyDescent="0.2">
      <c r="B147" s="155" t="str">
        <f>INDEX(Sites!$A:$K,MATCH($R147,Sites!$A:$A,0),4)</f>
        <v>NJ</v>
      </c>
      <c r="C147" s="156" t="str">
        <f>INDEX(Sites!$A:$K,MATCH($R147,Sites!$A:$A,0),6)</f>
        <v>Newark Firehouse</v>
      </c>
      <c r="D147" s="157">
        <f t="shared" ca="1" si="34"/>
        <v>74.000000000000014</v>
      </c>
      <c r="E147" s="158">
        <f t="shared" ca="1" si="34"/>
        <v>74.000000000000014</v>
      </c>
      <c r="F147" s="158">
        <f t="shared" ca="1" si="34"/>
        <v>73.000000000000014</v>
      </c>
      <c r="G147" s="158">
        <f t="shared" ca="1" si="34"/>
        <v>72.000000000000014</v>
      </c>
      <c r="H147" s="158">
        <f t="shared" ca="1" si="34"/>
        <v>71.000000000000014</v>
      </c>
      <c r="I147" s="158">
        <f t="shared" ca="1" si="34"/>
        <v>70</v>
      </c>
      <c r="J147" s="159">
        <f t="shared" ca="1" si="34"/>
        <v>69</v>
      </c>
      <c r="K147" s="157" t="str">
        <f t="shared" ca="1" si="32"/>
        <v/>
      </c>
      <c r="L147" s="158" t="str">
        <f t="shared" ca="1" si="32"/>
        <v/>
      </c>
      <c r="M147" s="158">
        <f t="shared" ca="1" si="32"/>
        <v>5</v>
      </c>
      <c r="N147" s="160">
        <f t="shared" ca="1" si="32"/>
        <v>9</v>
      </c>
      <c r="R147" s="68">
        <v>340130003</v>
      </c>
      <c r="S147" s="68">
        <f t="array" ref="S147">MATCH(1,($R147='Past-Seasons'!$B$1:$B$619)*($B$133='Past-Seasons'!$A$1:$A$619),0)</f>
        <v>124</v>
      </c>
      <c r="T147" s="68" t="str">
        <f t="shared" si="33"/>
        <v>G124:IQ124</v>
      </c>
    </row>
    <row r="148" spans="2:20" ht="12.75" customHeight="1" x14ac:dyDescent="0.2">
      <c r="B148" s="155" t="str">
        <f>INDEX(Sites!$A:$K,MATCH($R148,Sites!$A:$A,0),4)</f>
        <v>NJ</v>
      </c>
      <c r="C148" s="156" t="str">
        <f>INDEX(Sites!$A:$K,MATCH($R148,Sites!$A:$A,0),6)</f>
        <v>Ramapo</v>
      </c>
      <c r="D148" s="157">
        <f t="shared" ca="1" si="34"/>
        <v>84</v>
      </c>
      <c r="E148" s="158">
        <f t="shared" ca="1" si="34"/>
        <v>81</v>
      </c>
      <c r="F148" s="158">
        <f t="shared" ca="1" si="34"/>
        <v>75</v>
      </c>
      <c r="G148" s="158">
        <f t="shared" ca="1" si="34"/>
        <v>71.000000000000014</v>
      </c>
      <c r="H148" s="158">
        <f t="shared" ca="1" si="34"/>
        <v>71.000000000000014</v>
      </c>
      <c r="I148" s="158">
        <f t="shared" ca="1" si="34"/>
        <v>71.000000000000014</v>
      </c>
      <c r="J148" s="159">
        <f t="shared" ca="1" si="34"/>
        <v>71.000000000000014</v>
      </c>
      <c r="K148" s="157" t="str">
        <f t="shared" ca="1" si="32"/>
        <v/>
      </c>
      <c r="L148" s="158">
        <f t="shared" ca="1" si="32"/>
        <v>2</v>
      </c>
      <c r="M148" s="158">
        <f t="shared" ca="1" si="32"/>
        <v>7</v>
      </c>
      <c r="N148" s="160">
        <f t="shared" ca="1" si="32"/>
        <v>14</v>
      </c>
      <c r="R148" s="68">
        <v>340315001</v>
      </c>
      <c r="S148" s="68">
        <f t="array" ref="S148">MATCH(1,($R148='Past-Seasons'!$B$1:$B$619)*($B$133='Past-Seasons'!$A$1:$A$619),0)</f>
        <v>125</v>
      </c>
      <c r="T148" s="68" t="str">
        <f t="shared" si="33"/>
        <v>G125:IQ125</v>
      </c>
    </row>
    <row r="149" spans="2:20" ht="12.75" customHeight="1" x14ac:dyDescent="0.2">
      <c r="B149" s="155" t="str">
        <f>INDEX(Sites!$A:$K,MATCH($R149,Sites!$A:$A,0),4)</f>
        <v>NJ</v>
      </c>
      <c r="C149" s="156" t="str">
        <f>INDEX(Sites!$A:$K,MATCH($R149,Sites!$A:$A,0),6)</f>
        <v>Rutgers University</v>
      </c>
      <c r="D149" s="157">
        <f t="shared" ca="1" si="34"/>
        <v>81</v>
      </c>
      <c r="E149" s="158">
        <f t="shared" ca="1" si="34"/>
        <v>81</v>
      </c>
      <c r="F149" s="158">
        <f t="shared" ca="1" si="34"/>
        <v>78</v>
      </c>
      <c r="G149" s="158">
        <f t="shared" ca="1" si="34"/>
        <v>77</v>
      </c>
      <c r="H149" s="158">
        <f t="shared" ca="1" si="34"/>
        <v>76</v>
      </c>
      <c r="I149" s="158">
        <f t="shared" ca="1" si="34"/>
        <v>75</v>
      </c>
      <c r="J149" s="159">
        <f t="shared" ca="1" si="34"/>
        <v>72.000000000000014</v>
      </c>
      <c r="K149" s="157" t="str">
        <f t="shared" ca="1" si="32"/>
        <v/>
      </c>
      <c r="L149" s="158">
        <f t="shared" ca="1" si="32"/>
        <v>5</v>
      </c>
      <c r="M149" s="158">
        <f t="shared" ca="1" si="32"/>
        <v>9</v>
      </c>
      <c r="N149" s="160">
        <f t="shared" ca="1" si="32"/>
        <v>17</v>
      </c>
      <c r="R149" s="68">
        <v>340230011</v>
      </c>
      <c r="S149" s="68">
        <f t="array" ref="S149">MATCH(1,($R149='Past-Seasons'!$B$1:$B$619)*($B$133='Past-Seasons'!$A$1:$A$619),0)</f>
        <v>126</v>
      </c>
      <c r="T149" s="68" t="str">
        <f t="shared" si="33"/>
        <v>G126:IQ126</v>
      </c>
    </row>
    <row r="150" spans="2:20" ht="12.75" customHeight="1" x14ac:dyDescent="0.2">
      <c r="B150" s="155" t="str">
        <f>INDEX(Sites!$A:$K,MATCH($R150,Sites!$A:$A,0),4)</f>
        <v>NY</v>
      </c>
      <c r="C150" s="156" t="str">
        <f>INDEX(Sites!$A:$K,MATCH($R150,Sites!$A:$A,0),6)</f>
        <v>Babylon</v>
      </c>
      <c r="D150" s="157">
        <f t="shared" ca="1" si="34"/>
        <v>85</v>
      </c>
      <c r="E150" s="158">
        <f t="shared" ca="1" si="34"/>
        <v>79</v>
      </c>
      <c r="F150" s="158">
        <f t="shared" ca="1" si="34"/>
        <v>79</v>
      </c>
      <c r="G150" s="158">
        <f t="shared" ca="1" si="34"/>
        <v>78</v>
      </c>
      <c r="H150" s="158">
        <f t="shared" ca="1" si="34"/>
        <v>76</v>
      </c>
      <c r="I150" s="158">
        <f t="shared" ca="1" si="34"/>
        <v>75</v>
      </c>
      <c r="J150" s="159">
        <f t="shared" ca="1" si="34"/>
        <v>73.000000000000014</v>
      </c>
      <c r="K150" s="157">
        <f t="shared" ca="1" si="32"/>
        <v>1</v>
      </c>
      <c r="L150" s="158">
        <f t="shared" ca="1" si="32"/>
        <v>5</v>
      </c>
      <c r="M150" s="158">
        <f t="shared" ca="1" si="32"/>
        <v>7</v>
      </c>
      <c r="N150" s="160">
        <f t="shared" ca="1" si="32"/>
        <v>13</v>
      </c>
      <c r="R150" s="68">
        <v>361030002</v>
      </c>
      <c r="S150" s="68">
        <f t="array" ref="S150">MATCH(1,($R150='Past-Seasons'!$B$1:$B$619)*($B$133='Past-Seasons'!$A$1:$A$619),0)</f>
        <v>127</v>
      </c>
      <c r="T150" s="68" t="str">
        <f t="shared" si="33"/>
        <v>G127:IQ127</v>
      </c>
    </row>
    <row r="151" spans="2:20" ht="12.75" customHeight="1" x14ac:dyDescent="0.2">
      <c r="B151" s="155" t="str">
        <f>INDEX(Sites!$A:$K,MATCH($R151,Sites!$A:$A,0),4)</f>
        <v>NY</v>
      </c>
      <c r="C151" s="156" t="str">
        <f>INDEX(Sites!$A:$K,MATCH($R151,Sites!$A:$A,0),6)</f>
        <v>Convent Av</v>
      </c>
      <c r="D151" s="157">
        <f t="shared" ca="1" si="34"/>
        <v>77</v>
      </c>
      <c r="E151" s="158">
        <f t="shared" ca="1" si="34"/>
        <v>74.000000000000014</v>
      </c>
      <c r="F151" s="158">
        <f t="shared" ca="1" si="34"/>
        <v>73.000000000000014</v>
      </c>
      <c r="G151" s="158">
        <f t="shared" ca="1" si="34"/>
        <v>71.000000000000014</v>
      </c>
      <c r="H151" s="158">
        <f t="shared" ca="1" si="34"/>
        <v>70</v>
      </c>
      <c r="I151" s="158">
        <f t="shared" ca="1" si="34"/>
        <v>69</v>
      </c>
      <c r="J151" s="159">
        <f t="shared" ca="1" si="34"/>
        <v>68</v>
      </c>
      <c r="K151" s="157" t="str">
        <f t="shared" ca="1" si="32"/>
        <v/>
      </c>
      <c r="L151" s="158">
        <f t="shared" ca="1" si="32"/>
        <v>1</v>
      </c>
      <c r="M151" s="158">
        <f t="shared" ca="1" si="32"/>
        <v>4</v>
      </c>
      <c r="N151" s="160">
        <f t="shared" ca="1" si="32"/>
        <v>8</v>
      </c>
      <c r="R151" s="68">
        <v>360610135</v>
      </c>
      <c r="S151" s="68">
        <f t="array" ref="S151">MATCH(1,($R151='Past-Seasons'!$B$1:$B$619)*($B$133='Past-Seasons'!$A$1:$A$619),0)</f>
        <v>128</v>
      </c>
      <c r="T151" s="68" t="str">
        <f t="shared" si="33"/>
        <v>G128:IQ128</v>
      </c>
    </row>
    <row r="152" spans="2:20" ht="12.75" customHeight="1" x14ac:dyDescent="0.2">
      <c r="B152" s="155" t="str">
        <f>INDEX(Sites!$A:$K,MATCH($R152,Sites!$A:$A,0),4)</f>
        <v>NY</v>
      </c>
      <c r="C152" s="156" t="str">
        <f>INDEX(Sites!$A:$K,MATCH($R152,Sites!$A:$A,0),6)</f>
        <v>Holtsville</v>
      </c>
      <c r="D152" s="157">
        <f t="shared" ca="1" si="34"/>
        <v>77</v>
      </c>
      <c r="E152" s="158">
        <f t="shared" ca="1" si="34"/>
        <v>71.000000000000014</v>
      </c>
      <c r="F152" s="158">
        <f t="shared" ca="1" si="34"/>
        <v>70</v>
      </c>
      <c r="G152" s="158">
        <f t="shared" ca="1" si="34"/>
        <v>63</v>
      </c>
      <c r="H152" s="158">
        <f t="shared" ca="1" si="34"/>
        <v>62</v>
      </c>
      <c r="I152" s="158">
        <f t="shared" ca="1" si="34"/>
        <v>60</v>
      </c>
      <c r="J152" s="159">
        <f t="shared" ca="1" si="34"/>
        <v>59.000000000000007</v>
      </c>
      <c r="K152" s="157" t="str">
        <f t="shared" ca="1" si="32"/>
        <v/>
      </c>
      <c r="L152" s="158">
        <f t="shared" ca="1" si="32"/>
        <v>1</v>
      </c>
      <c r="M152" s="158">
        <f t="shared" ca="1" si="32"/>
        <v>2</v>
      </c>
      <c r="N152" s="160">
        <f t="shared" ca="1" si="32"/>
        <v>3</v>
      </c>
      <c r="R152" s="68">
        <v>361030009</v>
      </c>
      <c r="S152" s="68">
        <f t="array" ref="S152">MATCH(1,($R152='Past-Seasons'!$B$1:$B$619)*($B$133='Past-Seasons'!$A$1:$A$619),0)</f>
        <v>129</v>
      </c>
      <c r="T152" s="68" t="str">
        <f t="shared" si="33"/>
        <v>G129:IQ129</v>
      </c>
    </row>
    <row r="153" spans="2:20" ht="12.75" customHeight="1" x14ac:dyDescent="0.2">
      <c r="B153" s="155" t="str">
        <f>INDEX(Sites!$A:$K,MATCH($R153,Sites!$A:$A,0),4)</f>
        <v>NY</v>
      </c>
      <c r="C153" s="156" t="str">
        <f>INDEX(Sites!$A:$K,MATCH($R153,Sites!$A:$A,0),6)</f>
        <v>IS52</v>
      </c>
      <c r="D153" s="157">
        <f t="shared" ca="1" si="34"/>
        <v>78</v>
      </c>
      <c r="E153" s="158">
        <f t="shared" ca="1" si="34"/>
        <v>73.000000000000014</v>
      </c>
      <c r="F153" s="158">
        <f t="shared" ca="1" si="34"/>
        <v>65</v>
      </c>
      <c r="G153" s="158">
        <f t="shared" ca="1" si="34"/>
        <v>63</v>
      </c>
      <c r="H153" s="158">
        <f t="shared" ca="1" si="34"/>
        <v>63</v>
      </c>
      <c r="I153" s="158">
        <f t="shared" ca="1" si="34"/>
        <v>62</v>
      </c>
      <c r="J153" s="159">
        <f t="shared" ca="1" si="34"/>
        <v>62</v>
      </c>
      <c r="K153" s="157" t="str">
        <f t="shared" ca="1" si="32"/>
        <v/>
      </c>
      <c r="L153" s="158">
        <f t="shared" ca="1" si="32"/>
        <v>1</v>
      </c>
      <c r="M153" s="158">
        <f t="shared" ca="1" si="32"/>
        <v>2</v>
      </c>
      <c r="N153" s="160">
        <f t="shared" ca="1" si="32"/>
        <v>2</v>
      </c>
      <c r="R153" s="68">
        <v>360050110</v>
      </c>
      <c r="S153" s="68">
        <f t="array" ref="S153">MATCH(1,($R153='Past-Seasons'!$B$1:$B$619)*($B$133='Past-Seasons'!$A$1:$A$619),0)</f>
        <v>130</v>
      </c>
      <c r="T153" s="68" t="str">
        <f t="shared" si="33"/>
        <v>G130:IQ130</v>
      </c>
    </row>
    <row r="154" spans="2:20" ht="12.75" customHeight="1" x14ac:dyDescent="0.2">
      <c r="B154" s="155" t="str">
        <f>INDEX(Sites!$A:$K,MATCH($R154,Sites!$A:$A,0),4)</f>
        <v>NY</v>
      </c>
      <c r="C154" s="156" t="str">
        <f>INDEX(Sites!$A:$K,MATCH($R154,Sites!$A:$A,0),6)</f>
        <v>Pfizer Lab</v>
      </c>
      <c r="D154" s="157">
        <f t="shared" ref="D154:J159" ca="1" si="35">IF(ISERROR(LARGE(INDIRECT($R$2 &amp; $T154),D$94)),"No Data",LARGE(INDIRECT($R$2 &amp; $T154),D$94))</f>
        <v>81</v>
      </c>
      <c r="E154" s="158">
        <f t="shared" ca="1" si="35"/>
        <v>75</v>
      </c>
      <c r="F154" s="158">
        <f t="shared" ca="1" si="35"/>
        <v>74.000000000000014</v>
      </c>
      <c r="G154" s="158">
        <f t="shared" ca="1" si="35"/>
        <v>72.000000000000014</v>
      </c>
      <c r="H154" s="158">
        <f t="shared" ca="1" si="35"/>
        <v>71.000000000000014</v>
      </c>
      <c r="I154" s="158">
        <f t="shared" ca="1" si="35"/>
        <v>70</v>
      </c>
      <c r="J154" s="159">
        <f t="shared" ca="1" si="35"/>
        <v>69</v>
      </c>
      <c r="K154" s="157" t="str">
        <f t="shared" ca="1" si="32"/>
        <v/>
      </c>
      <c r="L154" s="158">
        <f t="shared" ca="1" si="32"/>
        <v>1</v>
      </c>
      <c r="M154" s="158">
        <f t="shared" ca="1" si="32"/>
        <v>5</v>
      </c>
      <c r="N154" s="160">
        <f t="shared" ca="1" si="32"/>
        <v>9</v>
      </c>
      <c r="R154" s="68">
        <v>360050133</v>
      </c>
      <c r="S154" s="68">
        <f t="array" ref="S154">MATCH(1,($R154='Past-Seasons'!$B$1:$B$619)*($B$133='Past-Seasons'!$A$1:$A$619),0)</f>
        <v>131</v>
      </c>
      <c r="T154" s="68" t="str">
        <f t="shared" si="33"/>
        <v>G131:IQ131</v>
      </c>
    </row>
    <row r="155" spans="2:20" ht="12.75" customHeight="1" x14ac:dyDescent="0.2">
      <c r="B155" s="155" t="str">
        <f>INDEX(Sites!$A:$K,MATCH($R155,Sites!$A:$A,0),4)</f>
        <v>NY</v>
      </c>
      <c r="C155" s="156" t="str">
        <f>INDEX(Sites!$A:$K,MATCH($R155,Sites!$A:$A,0),6)</f>
        <v>Queens</v>
      </c>
      <c r="D155" s="157">
        <f t="shared" ca="1" si="35"/>
        <v>81</v>
      </c>
      <c r="E155" s="158">
        <f t="shared" ca="1" si="35"/>
        <v>79</v>
      </c>
      <c r="F155" s="158">
        <f t="shared" ca="1" si="35"/>
        <v>76</v>
      </c>
      <c r="G155" s="158">
        <f t="shared" ca="1" si="35"/>
        <v>73.000000000000014</v>
      </c>
      <c r="H155" s="158">
        <f t="shared" ca="1" si="35"/>
        <v>71.000000000000014</v>
      </c>
      <c r="I155" s="158">
        <f t="shared" ca="1" si="35"/>
        <v>69</v>
      </c>
      <c r="J155" s="159">
        <f t="shared" ca="1" si="35"/>
        <v>68</v>
      </c>
      <c r="K155" s="157" t="str">
        <f t="shared" ca="1" si="32"/>
        <v/>
      </c>
      <c r="L155" s="158">
        <f t="shared" ca="1" si="32"/>
        <v>3</v>
      </c>
      <c r="M155" s="158">
        <f t="shared" ca="1" si="32"/>
        <v>5</v>
      </c>
      <c r="N155" s="160">
        <f t="shared" ca="1" si="32"/>
        <v>8</v>
      </c>
      <c r="R155" s="68">
        <v>360810124</v>
      </c>
      <c r="S155" s="68">
        <f t="array" ref="S155">MATCH(1,($R155='Past-Seasons'!$B$1:$B$619)*($B$133='Past-Seasons'!$A$1:$A$619),0)</f>
        <v>132</v>
      </c>
      <c r="T155" s="68" t="str">
        <f t="shared" si="33"/>
        <v>G132:IQ132</v>
      </c>
    </row>
    <row r="156" spans="2:20" ht="12.75" customHeight="1" x14ac:dyDescent="0.2">
      <c r="B156" s="155" t="str">
        <f>INDEX(Sites!$A:$K,MATCH($R156,Sites!$A:$A,0),4)</f>
        <v>NY</v>
      </c>
      <c r="C156" s="156" t="str">
        <f>INDEX(Sites!$A:$K,MATCH($R156,Sites!$A:$A,0),6)</f>
        <v>Riverhead</v>
      </c>
      <c r="D156" s="157">
        <f t="shared" ca="1" si="35"/>
        <v>79</v>
      </c>
      <c r="E156" s="158">
        <f t="shared" ca="1" si="35"/>
        <v>76</v>
      </c>
      <c r="F156" s="158">
        <f t="shared" ca="1" si="35"/>
        <v>76</v>
      </c>
      <c r="G156" s="158">
        <f t="shared" ca="1" si="35"/>
        <v>76</v>
      </c>
      <c r="H156" s="158">
        <f t="shared" ca="1" si="35"/>
        <v>75</v>
      </c>
      <c r="I156" s="158">
        <f t="shared" ca="1" si="35"/>
        <v>75</v>
      </c>
      <c r="J156" s="159">
        <f t="shared" ca="1" si="35"/>
        <v>74.000000000000014</v>
      </c>
      <c r="K156" s="157" t="str">
        <f t="shared" ca="1" si="32"/>
        <v/>
      </c>
      <c r="L156" s="158">
        <f t="shared" ca="1" si="32"/>
        <v>4</v>
      </c>
      <c r="M156" s="158">
        <f t="shared" ca="1" si="32"/>
        <v>12</v>
      </c>
      <c r="N156" s="160">
        <f t="shared" ca="1" si="32"/>
        <v>16</v>
      </c>
      <c r="R156" s="68">
        <v>361030004</v>
      </c>
      <c r="S156" s="68">
        <f t="array" ref="S156">MATCH(1,($R156='Past-Seasons'!$B$1:$B$619)*($B$133='Past-Seasons'!$A$1:$A$619),0)</f>
        <v>133</v>
      </c>
      <c r="T156" s="68" t="str">
        <f t="shared" si="33"/>
        <v>G133:IQ133</v>
      </c>
    </row>
    <row r="157" spans="2:20" ht="12.75" customHeight="1" x14ac:dyDescent="0.2">
      <c r="B157" s="155" t="str">
        <f>INDEX(Sites!$A:$K,MATCH($R157,Sites!$A:$A,0),4)</f>
        <v>NY</v>
      </c>
      <c r="C157" s="156" t="str">
        <f>INDEX(Sites!$A:$K,MATCH($R157,Sites!$A:$A,0),6)</f>
        <v>South Mountain Rd</v>
      </c>
      <c r="D157" s="157">
        <f t="shared" ca="1" si="35"/>
        <v>83</v>
      </c>
      <c r="E157" s="158">
        <f t="shared" ca="1" si="35"/>
        <v>79</v>
      </c>
      <c r="F157" s="158">
        <f t="shared" ca="1" si="35"/>
        <v>78</v>
      </c>
      <c r="G157" s="158">
        <f t="shared" ca="1" si="35"/>
        <v>77</v>
      </c>
      <c r="H157" s="158">
        <f t="shared" ca="1" si="35"/>
        <v>74.000000000000014</v>
      </c>
      <c r="I157" s="158">
        <f t="shared" ca="1" si="35"/>
        <v>69</v>
      </c>
      <c r="J157" s="159">
        <f t="shared" ca="1" si="35"/>
        <v>69</v>
      </c>
      <c r="K157" s="157" t="str">
        <f t="shared" ca="1" si="32"/>
        <v/>
      </c>
      <c r="L157" s="158">
        <f t="shared" ca="1" si="32"/>
        <v>4</v>
      </c>
      <c r="M157" s="158">
        <f t="shared" ca="1" si="32"/>
        <v>5</v>
      </c>
      <c r="N157" s="160">
        <f t="shared" ca="1" si="32"/>
        <v>13</v>
      </c>
      <c r="R157" s="68">
        <v>360870005</v>
      </c>
      <c r="S157" s="68">
        <f t="array" ref="S157">MATCH(1,($R157='Past-Seasons'!$B$1:$B$619)*($B$133='Past-Seasons'!$A$1:$A$619),0)</f>
        <v>134</v>
      </c>
      <c r="T157" s="68" t="str">
        <f t="shared" si="33"/>
        <v>G134:IQ134</v>
      </c>
    </row>
    <row r="158" spans="2:20" ht="12.75" customHeight="1" x14ac:dyDescent="0.2">
      <c r="B158" s="155" t="str">
        <f>INDEX(Sites!$A:$K,MATCH($R158,Sites!$A:$A,0),4)</f>
        <v>NY</v>
      </c>
      <c r="C158" s="156" t="str">
        <f>INDEX(Sites!$A:$K,MATCH($R158,Sites!$A:$A,0),6)</f>
        <v>Susan Wagner</v>
      </c>
      <c r="D158" s="157">
        <f t="shared" ca="1" si="35"/>
        <v>85</v>
      </c>
      <c r="E158" s="158">
        <f t="shared" ca="1" si="35"/>
        <v>81</v>
      </c>
      <c r="F158" s="158">
        <f t="shared" ca="1" si="35"/>
        <v>80</v>
      </c>
      <c r="G158" s="158">
        <f t="shared" ca="1" si="35"/>
        <v>79</v>
      </c>
      <c r="H158" s="158">
        <f t="shared" ca="1" si="35"/>
        <v>75</v>
      </c>
      <c r="I158" s="158">
        <f t="shared" ca="1" si="35"/>
        <v>75</v>
      </c>
      <c r="J158" s="159">
        <f t="shared" ca="1" si="35"/>
        <v>74.000000000000014</v>
      </c>
      <c r="K158" s="157">
        <f t="shared" ca="1" si="32"/>
        <v>1</v>
      </c>
      <c r="L158" s="158">
        <f t="shared" ca="1" si="32"/>
        <v>4</v>
      </c>
      <c r="M158" s="158">
        <f t="shared" ca="1" si="32"/>
        <v>10</v>
      </c>
      <c r="N158" s="160">
        <f t="shared" ca="1" si="32"/>
        <v>21</v>
      </c>
      <c r="R158" s="68">
        <v>360850067</v>
      </c>
      <c r="S158" s="68">
        <f t="array" ref="S158">MATCH(1,($R158='Past-Seasons'!$B$1:$B$619)*($B$133='Past-Seasons'!$A$1:$A$619),0)</f>
        <v>135</v>
      </c>
      <c r="T158" s="68" t="str">
        <f t="shared" si="33"/>
        <v>G135:IQ135</v>
      </c>
    </row>
    <row r="159" spans="2:20" ht="12.75" customHeight="1" thickBot="1" x14ac:dyDescent="0.25">
      <c r="B159" s="161" t="str">
        <f>INDEX(Sites!$A:$K,MATCH($R159,Sites!$A:$A,0),4)</f>
        <v>NY</v>
      </c>
      <c r="C159" s="162" t="str">
        <f>INDEX(Sites!$A:$K,MATCH($R159,Sites!$A:$A,0),6)</f>
        <v>White Plains</v>
      </c>
      <c r="D159" s="163">
        <f t="shared" ca="1" si="35"/>
        <v>82</v>
      </c>
      <c r="E159" s="164">
        <f t="shared" ca="1" si="35"/>
        <v>80</v>
      </c>
      <c r="F159" s="164">
        <f t="shared" ca="1" si="35"/>
        <v>75</v>
      </c>
      <c r="G159" s="164">
        <f t="shared" ca="1" si="35"/>
        <v>73.000000000000014</v>
      </c>
      <c r="H159" s="164">
        <f t="shared" ca="1" si="35"/>
        <v>73.000000000000014</v>
      </c>
      <c r="I159" s="164">
        <f t="shared" ca="1" si="35"/>
        <v>72.000000000000014</v>
      </c>
      <c r="J159" s="165">
        <f t="shared" ca="1" si="35"/>
        <v>71.000000000000014</v>
      </c>
      <c r="K159" s="163" t="str">
        <f t="shared" ca="1" si="32"/>
        <v/>
      </c>
      <c r="L159" s="164">
        <f t="shared" ca="1" si="32"/>
        <v>2</v>
      </c>
      <c r="M159" s="164">
        <f t="shared" ca="1" si="32"/>
        <v>9</v>
      </c>
      <c r="N159" s="166">
        <f t="shared" ca="1" si="32"/>
        <v>11</v>
      </c>
      <c r="R159" s="68">
        <v>361192004</v>
      </c>
      <c r="S159" s="68">
        <f t="array" ref="S159">MATCH(1,($R159='Past-Seasons'!$B$1:$B$619)*($B$133='Past-Seasons'!$A$1:$A$619),0)</f>
        <v>136</v>
      </c>
      <c r="T159" s="68" t="str">
        <f t="shared" si="33"/>
        <v>G136:IQ136</v>
      </c>
    </row>
    <row r="160" spans="2:20" ht="12.75" customHeight="1" x14ac:dyDescent="0.2">
      <c r="B160" s="167"/>
      <c r="C160" s="168" t="s">
        <v>83</v>
      </c>
      <c r="D160" s="588">
        <f t="shared" ref="D160:J160" ca="1" si="36">MAX(D134:D159)</f>
        <v>96</v>
      </c>
      <c r="E160" s="169">
        <f t="shared" ca="1" si="36"/>
        <v>94</v>
      </c>
      <c r="F160" s="169">
        <f t="shared" ca="1" si="36"/>
        <v>92</v>
      </c>
      <c r="G160" s="169">
        <f t="shared" ca="1" si="36"/>
        <v>87.000000000000014</v>
      </c>
      <c r="H160" s="169">
        <f t="shared" ca="1" si="36"/>
        <v>86</v>
      </c>
      <c r="I160" s="169">
        <f t="shared" ca="1" si="36"/>
        <v>85</v>
      </c>
      <c r="J160" s="168">
        <f t="shared" ca="1" si="36"/>
        <v>81</v>
      </c>
      <c r="K160" s="170">
        <f ca="1">SUM(K134:K159)</f>
        <v>22</v>
      </c>
      <c r="L160" s="171">
        <f ca="1">SUM(L134:L159)</f>
        <v>106</v>
      </c>
      <c r="M160" s="171">
        <f ca="1">SUM(M134:M159)</f>
        <v>216</v>
      </c>
      <c r="N160" s="172">
        <f ca="1">SUM(N134:N159)</f>
        <v>367</v>
      </c>
      <c r="R160" s="68" t="s">
        <v>78</v>
      </c>
    </row>
    <row r="161" spans="2:20" ht="12.75" customHeight="1" thickBot="1" x14ac:dyDescent="0.25">
      <c r="B161" s="173"/>
      <c r="C161" s="174"/>
      <c r="D161" s="174"/>
      <c r="E161" s="174"/>
      <c r="F161" s="174"/>
      <c r="G161" s="174"/>
      <c r="H161" s="174"/>
      <c r="I161" s="174"/>
      <c r="J161" s="174"/>
      <c r="K161" s="598" t="s">
        <v>40</v>
      </c>
      <c r="L161" s="599"/>
      <c r="M161" s="599"/>
      <c r="N161" s="600"/>
      <c r="R161" s="68" t="s">
        <v>78</v>
      </c>
    </row>
    <row r="162" spans="2:20" ht="12.75" customHeight="1" thickBot="1" x14ac:dyDescent="0.25">
      <c r="B162" s="157"/>
      <c r="C162" s="175" t="s">
        <v>79</v>
      </c>
      <c r="D162" s="176" t="s">
        <v>53</v>
      </c>
      <c r="E162" s="157"/>
      <c r="F162" s="158"/>
      <c r="G162" s="158"/>
      <c r="H162" s="158"/>
      <c r="I162" s="158"/>
      <c r="J162" s="158"/>
      <c r="K162" s="601"/>
      <c r="L162" s="602"/>
      <c r="M162" s="602"/>
      <c r="N162" s="603"/>
      <c r="R162" s="68" t="s">
        <v>78</v>
      </c>
    </row>
    <row r="163" spans="2:20" ht="12.75" customHeight="1" x14ac:dyDescent="0.2">
      <c r="B163" s="157"/>
      <c r="C163" s="177"/>
      <c r="D163" s="282" t="s">
        <v>55</v>
      </c>
      <c r="E163" s="157"/>
      <c r="F163" s="158"/>
      <c r="G163" s="158"/>
      <c r="H163" s="158"/>
      <c r="I163" s="158"/>
      <c r="J163" s="158"/>
      <c r="K163" s="604" t="s">
        <v>41</v>
      </c>
      <c r="L163" s="605"/>
      <c r="M163" s="605"/>
      <c r="N163" s="606"/>
      <c r="R163" s="68" t="s">
        <v>78</v>
      </c>
    </row>
    <row r="164" spans="2:20" ht="12.75" customHeight="1" x14ac:dyDescent="0.2">
      <c r="B164" s="157"/>
      <c r="C164" s="149"/>
      <c r="D164" s="290" t="s">
        <v>56</v>
      </c>
      <c r="E164" s="158"/>
      <c r="F164" s="158"/>
      <c r="G164" s="158"/>
      <c r="H164" s="158"/>
      <c r="I164" s="158"/>
      <c r="J164" s="158"/>
      <c r="K164" s="178" t="str">
        <f t="shared" ref="K164:N164" si="37">K$5</f>
        <v>&gt; 84</v>
      </c>
      <c r="L164" s="179" t="str">
        <f t="shared" si="37"/>
        <v>&gt; 75</v>
      </c>
      <c r="M164" s="179" t="str">
        <f t="shared" si="37"/>
        <v>&gt; 70</v>
      </c>
      <c r="N164" s="180" t="str">
        <f t="shared" si="37"/>
        <v>&gt; 65</v>
      </c>
      <c r="R164" s="68" t="s">
        <v>78</v>
      </c>
      <c r="S164" s="120" t="s">
        <v>68</v>
      </c>
      <c r="T164" s="120" t="s">
        <v>80</v>
      </c>
    </row>
    <row r="165" spans="2:20" ht="12.75" customHeight="1" thickBot="1" x14ac:dyDescent="0.25">
      <c r="B165" s="163"/>
      <c r="C165" s="150"/>
      <c r="D165" s="164"/>
      <c r="E165" s="164"/>
      <c r="F165" s="164"/>
      <c r="G165" s="164"/>
      <c r="H165" s="164"/>
      <c r="I165" s="164"/>
      <c r="J165" s="164"/>
      <c r="K165" s="587">
        <f ca="1">COUNTIF(INDIRECT($R$2 &amp; $T165),K$5)</f>
        <v>8</v>
      </c>
      <c r="L165" s="181">
        <f ca="1">COUNTIF(INDIRECT($R$2 &amp; $T165),L$5)</f>
        <v>29</v>
      </c>
      <c r="M165" s="181">
        <f ca="1">COUNTIF(INDIRECT($R$2 &amp; $T165),M$5)</f>
        <v>38</v>
      </c>
      <c r="N165" s="182">
        <f ca="1">COUNTIF(INDIRECT($R$2 &amp; $T165),N$5)</f>
        <v>56</v>
      </c>
      <c r="R165" s="68" t="s">
        <v>78</v>
      </c>
      <c r="S165" s="68">
        <f>MATCH($B$94-COUNT($B$126:$B165),'Past-Seasons'!$F$1:$F$21,0)</f>
        <v>17</v>
      </c>
      <c r="T165" s="68" t="str">
        <f>$T$1 &amp; S165 &amp; ":" &amp; $T$2 &amp; S165</f>
        <v>G17:IQ17</v>
      </c>
    </row>
    <row r="166" spans="2:20" ht="12.75" customHeight="1" x14ac:dyDescent="0.2">
      <c r="R166" s="68" t="s">
        <v>78</v>
      </c>
    </row>
    <row r="167" spans="2:20" ht="12.75" customHeight="1" x14ac:dyDescent="0.2">
      <c r="R167" s="68" t="s">
        <v>78</v>
      </c>
    </row>
    <row r="168" spans="2:20" ht="12.75" customHeight="1" x14ac:dyDescent="0.2">
      <c r="R168" s="68" t="s">
        <v>78</v>
      </c>
    </row>
    <row r="169" spans="2:20" ht="12.75" customHeight="1" x14ac:dyDescent="0.2">
      <c r="R169" s="68" t="s">
        <v>78</v>
      </c>
    </row>
    <row r="170" spans="2:20" ht="12.75" customHeight="1" x14ac:dyDescent="0.2">
      <c r="R170" s="68" t="s">
        <v>78</v>
      </c>
    </row>
    <row r="171" spans="2:20" ht="12.75" customHeight="1" x14ac:dyDescent="0.2">
      <c r="D171" s="607" t="s">
        <v>73</v>
      </c>
      <c r="E171" s="608"/>
      <c r="F171" s="608"/>
      <c r="G171" s="608"/>
      <c r="H171" s="608"/>
      <c r="I171" s="608"/>
      <c r="J171" s="609"/>
      <c r="K171" s="610" t="s">
        <v>74</v>
      </c>
      <c r="L171" s="611"/>
      <c r="M171" s="611"/>
      <c r="N171" s="612"/>
      <c r="R171" s="68" t="s">
        <v>78</v>
      </c>
    </row>
    <row r="172" spans="2:20" ht="12.75" customHeight="1" x14ac:dyDescent="0.2">
      <c r="B172" s="570">
        <v>2014</v>
      </c>
      <c r="C172" s="569" t="s">
        <v>47</v>
      </c>
      <c r="D172" s="146">
        <v>1</v>
      </c>
      <c r="E172" s="147">
        <v>2</v>
      </c>
      <c r="F172" s="147">
        <v>3</v>
      </c>
      <c r="G172" s="147">
        <v>4</v>
      </c>
      <c r="H172" s="147">
        <v>5</v>
      </c>
      <c r="I172" s="147">
        <v>6</v>
      </c>
      <c r="J172" s="148">
        <v>7</v>
      </c>
      <c r="K172" s="588" t="str">
        <f t="shared" ref="K172:N172" si="38">K$5</f>
        <v>&gt; 84</v>
      </c>
      <c r="L172" s="169" t="str">
        <f t="shared" si="38"/>
        <v>&gt; 75</v>
      </c>
      <c r="M172" s="169" t="str">
        <f t="shared" si="38"/>
        <v>&gt; 70</v>
      </c>
      <c r="N172" s="184" t="str">
        <f t="shared" si="38"/>
        <v>&gt; 65</v>
      </c>
      <c r="R172" s="120" t="s">
        <v>75</v>
      </c>
      <c r="S172" s="120" t="s">
        <v>10</v>
      </c>
      <c r="T172" s="120" t="s">
        <v>76</v>
      </c>
    </row>
    <row r="173" spans="2:20" ht="12.75" customHeight="1" x14ac:dyDescent="0.2">
      <c r="B173" s="568" t="str">
        <f>INDEX(Sites!$A:$K,MATCH($R173,Sites!$A:$A,0),4)</f>
        <v>CT</v>
      </c>
      <c r="C173" s="151" t="str">
        <f>INDEX(Sites!$A:$K,MATCH($R173,Sites!$A:$A,0),6)</f>
        <v>New Haven-Criscuolo Pk</v>
      </c>
      <c r="D173" s="152">
        <f t="shared" ref="D173:J182" ca="1" si="39">IF(ISERROR(LARGE(INDIRECT($R$2 &amp; $T173),D$94)),"No Data",LARGE(INDIRECT($R$2 &amp; $T173),D$94))</f>
        <v>78</v>
      </c>
      <c r="E173" s="153">
        <f t="shared" ca="1" si="39"/>
        <v>76</v>
      </c>
      <c r="F173" s="153">
        <f t="shared" ca="1" si="39"/>
        <v>75</v>
      </c>
      <c r="G173" s="153">
        <f t="shared" ca="1" si="39"/>
        <v>72</v>
      </c>
      <c r="H173" s="153">
        <f t="shared" ca="1" si="39"/>
        <v>72</v>
      </c>
      <c r="I173" s="153">
        <f t="shared" ca="1" si="39"/>
        <v>69</v>
      </c>
      <c r="J173" s="154">
        <f t="shared" ca="1" si="39"/>
        <v>67</v>
      </c>
      <c r="K173" s="152" t="str">
        <f t="shared" ref="K173:N198" ca="1" si="40">IF(COUNT(INDIRECT($R$2 &amp; $T173))&gt;0,IF(COUNTIF(INDIRECT($R$2 &amp; $T173),K$5)&gt;0,COUNTIF(INDIRECT($R$2 &amp; $T173),K$5),""),"No Data")</f>
        <v/>
      </c>
      <c r="L173" s="153">
        <f t="shared" ca="1" si="40"/>
        <v>2</v>
      </c>
      <c r="M173" s="153">
        <f t="shared" ca="1" si="40"/>
        <v>5</v>
      </c>
      <c r="N173" s="154">
        <f t="shared" ca="1" si="40"/>
        <v>8</v>
      </c>
      <c r="R173" s="68">
        <v>90090027</v>
      </c>
      <c r="S173" s="68">
        <f t="array" ref="S173">MATCH(1,($R173='Past-Seasons'!$B$1:$B$619)*($B$172='Past-Seasons'!$A$1:$A$619),0)</f>
        <v>140</v>
      </c>
      <c r="T173" s="68" t="str">
        <f t="shared" ref="T173:T198" si="41">$T$1 &amp; $S173 &amp; ":" &amp; $T$2 &amp; $S173</f>
        <v>G140:IQ140</v>
      </c>
    </row>
    <row r="174" spans="2:20" ht="12.75" customHeight="1" x14ac:dyDescent="0.2">
      <c r="B174" s="155" t="str">
        <f>INDEX(Sites!$A:$K,MATCH($R174,Sites!$A:$A,0),4)</f>
        <v>CT</v>
      </c>
      <c r="C174" s="156" t="str">
        <f>INDEX(Sites!$A:$K,MATCH($R174,Sites!$A:$A,0),6)</f>
        <v>Danbury</v>
      </c>
      <c r="D174" s="157">
        <f t="shared" ca="1" si="39"/>
        <v>84</v>
      </c>
      <c r="E174" s="158">
        <f t="shared" ca="1" si="39"/>
        <v>82</v>
      </c>
      <c r="F174" s="158">
        <f t="shared" ca="1" si="39"/>
        <v>80</v>
      </c>
      <c r="G174" s="158">
        <f t="shared" ca="1" si="39"/>
        <v>74</v>
      </c>
      <c r="H174" s="158">
        <f t="shared" ca="1" si="39"/>
        <v>74</v>
      </c>
      <c r="I174" s="158">
        <f t="shared" ca="1" si="39"/>
        <v>74</v>
      </c>
      <c r="J174" s="159">
        <f t="shared" ca="1" si="39"/>
        <v>72</v>
      </c>
      <c r="K174" s="157" t="str">
        <f t="shared" ca="1" si="40"/>
        <v/>
      </c>
      <c r="L174" s="158">
        <f t="shared" ca="1" si="40"/>
        <v>3</v>
      </c>
      <c r="M174" s="158">
        <f t="shared" ca="1" si="40"/>
        <v>9</v>
      </c>
      <c r="N174" s="160">
        <f t="shared" ca="1" si="40"/>
        <v>14</v>
      </c>
      <c r="R174" s="68">
        <v>90011123</v>
      </c>
      <c r="S174" s="68">
        <f t="array" ref="S174">MATCH(1,($R174='Past-Seasons'!$B$1:$B$619)*($B$172='Past-Seasons'!$A$1:$A$619),0)</f>
        <v>141</v>
      </c>
      <c r="T174" s="68" t="str">
        <f t="shared" si="41"/>
        <v>G141:IQ141</v>
      </c>
    </row>
    <row r="175" spans="2:20" ht="12.75" customHeight="1" x14ac:dyDescent="0.2">
      <c r="B175" s="155" t="str">
        <f>INDEX(Sites!$A:$K,MATCH($R175,Sites!$A:$A,0),4)</f>
        <v>CT</v>
      </c>
      <c r="C175" s="156" t="str">
        <f>INDEX(Sites!$A:$K,MATCH($R175,Sites!$A:$A,0),6)</f>
        <v>Greenwich</v>
      </c>
      <c r="D175" s="157">
        <f t="shared" ca="1" si="39"/>
        <v>91</v>
      </c>
      <c r="E175" s="158">
        <f t="shared" ca="1" si="39"/>
        <v>83</v>
      </c>
      <c r="F175" s="158">
        <f t="shared" ca="1" si="39"/>
        <v>81</v>
      </c>
      <c r="G175" s="158">
        <f t="shared" ca="1" si="39"/>
        <v>78</v>
      </c>
      <c r="H175" s="158">
        <f t="shared" ca="1" si="39"/>
        <v>75</v>
      </c>
      <c r="I175" s="158">
        <f t="shared" ca="1" si="39"/>
        <v>70</v>
      </c>
      <c r="J175" s="159">
        <f t="shared" ca="1" si="39"/>
        <v>69</v>
      </c>
      <c r="K175" s="157">
        <f t="shared" ca="1" si="40"/>
        <v>1</v>
      </c>
      <c r="L175" s="158">
        <f t="shared" ca="1" si="40"/>
        <v>4</v>
      </c>
      <c r="M175" s="158">
        <f t="shared" ca="1" si="40"/>
        <v>5</v>
      </c>
      <c r="N175" s="160">
        <f t="shared" ca="1" si="40"/>
        <v>13</v>
      </c>
      <c r="R175" s="68">
        <v>90010017</v>
      </c>
      <c r="S175" s="68">
        <f t="array" ref="S175">MATCH(1,($R175='Past-Seasons'!$B$1:$B$619)*($B$172='Past-Seasons'!$A$1:$A$619),0)</f>
        <v>142</v>
      </c>
      <c r="T175" s="68" t="str">
        <f t="shared" si="41"/>
        <v>G142:IQ142</v>
      </c>
    </row>
    <row r="176" spans="2:20" ht="12.75" customHeight="1" x14ac:dyDescent="0.2">
      <c r="B176" s="155" t="str">
        <f>INDEX(Sites!$A:$K,MATCH($R176,Sites!$A:$A,0),4)</f>
        <v>CT</v>
      </c>
      <c r="C176" s="156" t="str">
        <f>INDEX(Sites!$A:$K,MATCH($R176,Sites!$A:$A,0),6)</f>
        <v>Madison-Beach Rd</v>
      </c>
      <c r="D176" s="157">
        <f t="shared" ca="1" si="39"/>
        <v>74</v>
      </c>
      <c r="E176" s="158">
        <f t="shared" ca="1" si="39"/>
        <v>71</v>
      </c>
      <c r="F176" s="158">
        <f t="shared" ca="1" si="39"/>
        <v>70</v>
      </c>
      <c r="G176" s="158">
        <f t="shared" ca="1" si="39"/>
        <v>69</v>
      </c>
      <c r="H176" s="158">
        <f t="shared" ca="1" si="39"/>
        <v>68</v>
      </c>
      <c r="I176" s="158">
        <f t="shared" ca="1" si="39"/>
        <v>68</v>
      </c>
      <c r="J176" s="159">
        <f t="shared" ca="1" si="39"/>
        <v>67</v>
      </c>
      <c r="K176" s="157" t="str">
        <f t="shared" ca="1" si="40"/>
        <v/>
      </c>
      <c r="L176" s="158" t="str">
        <f t="shared" ca="1" si="40"/>
        <v/>
      </c>
      <c r="M176" s="158">
        <f t="shared" ca="1" si="40"/>
        <v>2</v>
      </c>
      <c r="N176" s="160">
        <f t="shared" ca="1" si="40"/>
        <v>9</v>
      </c>
      <c r="R176" s="68">
        <v>90099002</v>
      </c>
      <c r="S176" s="68">
        <f t="array" ref="S176">MATCH(1,($R176='Past-Seasons'!$B$1:$B$619)*($B$172='Past-Seasons'!$A$1:$A$619),0)</f>
        <v>143</v>
      </c>
      <c r="T176" s="68" t="str">
        <f t="shared" si="41"/>
        <v>G143:IQ143</v>
      </c>
    </row>
    <row r="177" spans="2:20" ht="12.75" customHeight="1" x14ac:dyDescent="0.2">
      <c r="B177" s="155" t="str">
        <f>INDEX(Sites!$A:$K,MATCH($R177,Sites!$A:$A,0),4)</f>
        <v>CT</v>
      </c>
      <c r="C177" s="156" t="str">
        <f>INDEX(Sites!$A:$K,MATCH($R177,Sites!$A:$A,0),6)</f>
        <v>Middletown</v>
      </c>
      <c r="D177" s="157">
        <f t="shared" ca="1" si="39"/>
        <v>86</v>
      </c>
      <c r="E177" s="158">
        <f t="shared" ca="1" si="39"/>
        <v>82</v>
      </c>
      <c r="F177" s="158">
        <f t="shared" ca="1" si="39"/>
        <v>82</v>
      </c>
      <c r="G177" s="158">
        <f t="shared" ca="1" si="39"/>
        <v>80</v>
      </c>
      <c r="H177" s="158">
        <f t="shared" ca="1" si="39"/>
        <v>78</v>
      </c>
      <c r="I177" s="158">
        <f t="shared" ca="1" si="39"/>
        <v>77</v>
      </c>
      <c r="J177" s="159">
        <f t="shared" ca="1" si="39"/>
        <v>75</v>
      </c>
      <c r="K177" s="157">
        <f t="shared" ca="1" si="40"/>
        <v>1</v>
      </c>
      <c r="L177" s="158">
        <f t="shared" ca="1" si="40"/>
        <v>6</v>
      </c>
      <c r="M177" s="158">
        <f t="shared" ca="1" si="40"/>
        <v>11</v>
      </c>
      <c r="N177" s="160">
        <f t="shared" ca="1" si="40"/>
        <v>15</v>
      </c>
      <c r="R177" s="68">
        <v>90070007</v>
      </c>
      <c r="S177" s="68">
        <f t="array" ref="S177">MATCH(1,($R177='Past-Seasons'!$B$1:$B$619)*($B$172='Past-Seasons'!$A$1:$A$619),0)</f>
        <v>144</v>
      </c>
      <c r="T177" s="68" t="str">
        <f t="shared" si="41"/>
        <v>G144:IQ144</v>
      </c>
    </row>
    <row r="178" spans="2:20" ht="12.75" customHeight="1" x14ac:dyDescent="0.2">
      <c r="B178" s="155" t="str">
        <f>INDEX(Sites!$A:$K,MATCH($R178,Sites!$A:$A,0),4)</f>
        <v>CT</v>
      </c>
      <c r="C178" s="156" t="str">
        <f>INDEX(Sites!$A:$K,MATCH($R178,Sites!$A:$A,0),6)</f>
        <v>Stratford</v>
      </c>
      <c r="D178" s="157">
        <f t="shared" ca="1" si="39"/>
        <v>84</v>
      </c>
      <c r="E178" s="158">
        <f t="shared" ca="1" si="39"/>
        <v>78</v>
      </c>
      <c r="F178" s="158">
        <f t="shared" ca="1" si="39"/>
        <v>76</v>
      </c>
      <c r="G178" s="158">
        <f t="shared" ca="1" si="39"/>
        <v>74</v>
      </c>
      <c r="H178" s="158">
        <f t="shared" ca="1" si="39"/>
        <v>73</v>
      </c>
      <c r="I178" s="158">
        <f t="shared" ca="1" si="39"/>
        <v>73</v>
      </c>
      <c r="J178" s="159">
        <f t="shared" ca="1" si="39"/>
        <v>72</v>
      </c>
      <c r="K178" s="157" t="str">
        <f t="shared" ca="1" si="40"/>
        <v/>
      </c>
      <c r="L178" s="158">
        <f t="shared" ca="1" si="40"/>
        <v>3</v>
      </c>
      <c r="M178" s="158">
        <f t="shared" ca="1" si="40"/>
        <v>8</v>
      </c>
      <c r="N178" s="160">
        <f t="shared" ca="1" si="40"/>
        <v>17</v>
      </c>
      <c r="R178" s="68">
        <v>90013007</v>
      </c>
      <c r="S178" s="68">
        <f t="array" ref="S178">MATCH(1,($R178='Past-Seasons'!$B$1:$B$619)*($B$172='Past-Seasons'!$A$1:$A$619),0)</f>
        <v>145</v>
      </c>
      <c r="T178" s="68" t="str">
        <f t="shared" si="41"/>
        <v>G145:IQ145</v>
      </c>
    </row>
    <row r="179" spans="2:20" ht="12.75" customHeight="1" x14ac:dyDescent="0.2">
      <c r="B179" s="155" t="str">
        <f>INDEX(Sites!$A:$K,MATCH($R179,Sites!$A:$A,0),4)</f>
        <v>CT</v>
      </c>
      <c r="C179" s="156" t="str">
        <f>INDEX(Sites!$A:$K,MATCH($R179,Sites!$A:$A,0),6)</f>
        <v>Westport</v>
      </c>
      <c r="D179" s="157">
        <f t="shared" ca="1" si="39"/>
        <v>88</v>
      </c>
      <c r="E179" s="158">
        <f t="shared" ca="1" si="39"/>
        <v>84</v>
      </c>
      <c r="F179" s="158">
        <f t="shared" ca="1" si="39"/>
        <v>82</v>
      </c>
      <c r="G179" s="158">
        <f t="shared" ca="1" si="39"/>
        <v>81</v>
      </c>
      <c r="H179" s="158">
        <f t="shared" ca="1" si="39"/>
        <v>80</v>
      </c>
      <c r="I179" s="158">
        <f t="shared" ca="1" si="39"/>
        <v>76</v>
      </c>
      <c r="J179" s="159">
        <f t="shared" ca="1" si="39"/>
        <v>76</v>
      </c>
      <c r="K179" s="157">
        <f t="shared" ca="1" si="40"/>
        <v>1</v>
      </c>
      <c r="L179" s="158">
        <f t="shared" ca="1" si="40"/>
        <v>7</v>
      </c>
      <c r="M179" s="158">
        <f t="shared" ca="1" si="40"/>
        <v>9</v>
      </c>
      <c r="N179" s="160">
        <f t="shared" ca="1" si="40"/>
        <v>18</v>
      </c>
      <c r="R179" s="68">
        <v>90019003</v>
      </c>
      <c r="S179" s="68">
        <f t="array" ref="S179">MATCH(1,($R179='Past-Seasons'!$B$1:$B$619)*($B$172='Past-Seasons'!$A$1:$A$619),0)</f>
        <v>146</v>
      </c>
      <c r="T179" s="68" t="str">
        <f t="shared" si="41"/>
        <v>G146:IQ146</v>
      </c>
    </row>
    <row r="180" spans="2:20" ht="12.75" customHeight="1" x14ac:dyDescent="0.2">
      <c r="B180" s="155" t="str">
        <f>INDEX(Sites!$A:$K,MATCH($R180,Sites!$A:$A,0),4)</f>
        <v>NJ</v>
      </c>
      <c r="C180" s="156" t="str">
        <f>INDEX(Sites!$A:$K,MATCH($R180,Sites!$A:$A,0),6)</f>
        <v>Bayonne</v>
      </c>
      <c r="D180" s="157">
        <f t="shared" ca="1" si="39"/>
        <v>85</v>
      </c>
      <c r="E180" s="158">
        <f t="shared" ca="1" si="39"/>
        <v>80</v>
      </c>
      <c r="F180" s="158">
        <f t="shared" ca="1" si="39"/>
        <v>74</v>
      </c>
      <c r="G180" s="158">
        <f t="shared" ca="1" si="39"/>
        <v>72</v>
      </c>
      <c r="H180" s="158">
        <f t="shared" ca="1" si="39"/>
        <v>71</v>
      </c>
      <c r="I180" s="158">
        <f t="shared" ca="1" si="39"/>
        <v>68</v>
      </c>
      <c r="J180" s="159">
        <f t="shared" ca="1" si="39"/>
        <v>67</v>
      </c>
      <c r="K180" s="157">
        <f t="shared" ca="1" si="40"/>
        <v>1</v>
      </c>
      <c r="L180" s="158">
        <f t="shared" ca="1" si="40"/>
        <v>2</v>
      </c>
      <c r="M180" s="158">
        <f t="shared" ca="1" si="40"/>
        <v>5</v>
      </c>
      <c r="N180" s="160">
        <f t="shared" ca="1" si="40"/>
        <v>8</v>
      </c>
      <c r="R180" s="68">
        <v>340170006</v>
      </c>
      <c r="S180" s="68">
        <f t="array" ref="S180">MATCH(1,($R180='Past-Seasons'!$B$1:$B$619)*($B$172='Past-Seasons'!$A$1:$A$619),0)</f>
        <v>147</v>
      </c>
      <c r="T180" s="68" t="str">
        <f t="shared" si="41"/>
        <v>G147:IQ147</v>
      </c>
    </row>
    <row r="181" spans="2:20" ht="12.75" customHeight="1" x14ac:dyDescent="0.2">
      <c r="B181" s="155" t="str">
        <f>INDEX(Sites!$A:$K,MATCH($R181,Sites!$A:$A,0),4)</f>
        <v>NJ</v>
      </c>
      <c r="C181" s="156" t="str">
        <f>INDEX(Sites!$A:$K,MATCH($R181,Sites!$A:$A,0),6)</f>
        <v>Chester</v>
      </c>
      <c r="D181" s="157">
        <f t="shared" ca="1" si="39"/>
        <v>74</v>
      </c>
      <c r="E181" s="158">
        <f t="shared" ca="1" si="39"/>
        <v>70</v>
      </c>
      <c r="F181" s="158">
        <f t="shared" ca="1" si="39"/>
        <v>69</v>
      </c>
      <c r="G181" s="158">
        <f t="shared" ca="1" si="39"/>
        <v>68</v>
      </c>
      <c r="H181" s="158">
        <f t="shared" ca="1" si="39"/>
        <v>68</v>
      </c>
      <c r="I181" s="158">
        <f t="shared" ca="1" si="39"/>
        <v>67</v>
      </c>
      <c r="J181" s="159">
        <f t="shared" ca="1" si="39"/>
        <v>65</v>
      </c>
      <c r="K181" s="157" t="str">
        <f t="shared" ca="1" si="40"/>
        <v/>
      </c>
      <c r="L181" s="158" t="str">
        <f t="shared" ca="1" si="40"/>
        <v/>
      </c>
      <c r="M181" s="158">
        <f t="shared" ca="1" si="40"/>
        <v>1</v>
      </c>
      <c r="N181" s="160">
        <f t="shared" ca="1" si="40"/>
        <v>6</v>
      </c>
      <c r="R181" s="68">
        <v>340273001</v>
      </c>
      <c r="S181" s="68">
        <f t="array" ref="S181">MATCH(1,($R181='Past-Seasons'!$B$1:$B$619)*($B$172='Past-Seasons'!$A$1:$A$619),0)</f>
        <v>148</v>
      </c>
      <c r="T181" s="68" t="str">
        <f t="shared" si="41"/>
        <v>G148:IQ148</v>
      </c>
    </row>
    <row r="182" spans="2:20" ht="12.75" customHeight="1" x14ac:dyDescent="0.2">
      <c r="B182" s="155" t="str">
        <f>INDEX(Sites!$A:$K,MATCH($R182,Sites!$A:$A,0),4)</f>
        <v>NJ</v>
      </c>
      <c r="C182" s="156" t="str">
        <f>INDEX(Sites!$A:$K,MATCH($R182,Sites!$A:$A,0),6)</f>
        <v>Columbia</v>
      </c>
      <c r="D182" s="157">
        <f t="shared" ca="1" si="39"/>
        <v>63</v>
      </c>
      <c r="E182" s="158">
        <f t="shared" ca="1" si="39"/>
        <v>62</v>
      </c>
      <c r="F182" s="158">
        <f t="shared" ca="1" si="39"/>
        <v>62</v>
      </c>
      <c r="G182" s="158">
        <f t="shared" ca="1" si="39"/>
        <v>60</v>
      </c>
      <c r="H182" s="158">
        <f t="shared" ca="1" si="39"/>
        <v>60</v>
      </c>
      <c r="I182" s="158">
        <f t="shared" ca="1" si="39"/>
        <v>59</v>
      </c>
      <c r="J182" s="159">
        <f t="shared" ca="1" si="39"/>
        <v>58</v>
      </c>
      <c r="K182" s="157" t="str">
        <f t="shared" ca="1" si="40"/>
        <v/>
      </c>
      <c r="L182" s="158" t="str">
        <f t="shared" ca="1" si="40"/>
        <v/>
      </c>
      <c r="M182" s="158" t="str">
        <f t="shared" ca="1" si="40"/>
        <v/>
      </c>
      <c r="N182" s="160" t="str">
        <f t="shared" ca="1" si="40"/>
        <v/>
      </c>
      <c r="R182" s="68">
        <v>340410007</v>
      </c>
      <c r="S182" s="68">
        <f t="array" ref="S182">MATCH(1,($R182='Past-Seasons'!$B$1:$B$619)*($B$172='Past-Seasons'!$A$1:$A$619),0)</f>
        <v>149</v>
      </c>
      <c r="T182" s="68" t="str">
        <f t="shared" si="41"/>
        <v>G149:IQ149</v>
      </c>
    </row>
    <row r="183" spans="2:20" ht="12.75" customHeight="1" x14ac:dyDescent="0.2">
      <c r="B183" s="155" t="str">
        <f>INDEX(Sites!$A:$K,MATCH($R183,Sites!$A:$A,0),4)</f>
        <v>NJ</v>
      </c>
      <c r="C183" s="156" t="str">
        <f>INDEX(Sites!$A:$K,MATCH($R183,Sites!$A:$A,0),6)</f>
        <v>Flemington</v>
      </c>
      <c r="D183" s="157">
        <f t="shared" ref="D183:J192" ca="1" si="42">IF(ISERROR(LARGE(INDIRECT($R$2 &amp; $T183),D$94)),"No Data",LARGE(INDIRECT($R$2 &amp; $T183),D$94))</f>
        <v>72</v>
      </c>
      <c r="E183" s="158">
        <f t="shared" ca="1" si="42"/>
        <v>71</v>
      </c>
      <c r="F183" s="158">
        <f t="shared" ca="1" si="42"/>
        <v>67</v>
      </c>
      <c r="G183" s="158">
        <f t="shared" ca="1" si="42"/>
        <v>65</v>
      </c>
      <c r="H183" s="158">
        <f t="shared" ca="1" si="42"/>
        <v>65</v>
      </c>
      <c r="I183" s="158">
        <f t="shared" ca="1" si="42"/>
        <v>64</v>
      </c>
      <c r="J183" s="159">
        <f t="shared" ca="1" si="42"/>
        <v>63</v>
      </c>
      <c r="K183" s="157" t="str">
        <f t="shared" ca="1" si="40"/>
        <v/>
      </c>
      <c r="L183" s="158" t="str">
        <f t="shared" ca="1" si="40"/>
        <v/>
      </c>
      <c r="M183" s="158">
        <f t="shared" ca="1" si="40"/>
        <v>2</v>
      </c>
      <c r="N183" s="160">
        <f t="shared" ca="1" si="40"/>
        <v>3</v>
      </c>
      <c r="R183" s="68">
        <v>340190001</v>
      </c>
      <c r="S183" s="68">
        <f t="array" ref="S183">MATCH(1,($R183='Past-Seasons'!$B$1:$B$619)*($B$172='Past-Seasons'!$A$1:$A$619),0)</f>
        <v>150</v>
      </c>
      <c r="T183" s="68" t="str">
        <f t="shared" si="41"/>
        <v>G150:IQ150</v>
      </c>
    </row>
    <row r="184" spans="2:20" ht="12.75" customHeight="1" x14ac:dyDescent="0.2">
      <c r="B184" s="155" t="str">
        <f>INDEX(Sites!$A:$K,MATCH($R184,Sites!$A:$A,0),4)</f>
        <v>NJ</v>
      </c>
      <c r="C184" s="156" t="str">
        <f>INDEX(Sites!$A:$K,MATCH($R184,Sites!$A:$A,0),6)</f>
        <v>Leonia</v>
      </c>
      <c r="D184" s="157">
        <f t="shared" ca="1" si="42"/>
        <v>80</v>
      </c>
      <c r="E184" s="158">
        <f t="shared" ca="1" si="42"/>
        <v>75</v>
      </c>
      <c r="F184" s="158">
        <f t="shared" ca="1" si="42"/>
        <v>74</v>
      </c>
      <c r="G184" s="158">
        <f t="shared" ca="1" si="42"/>
        <v>73</v>
      </c>
      <c r="H184" s="158">
        <f t="shared" ca="1" si="42"/>
        <v>69</v>
      </c>
      <c r="I184" s="158">
        <f t="shared" ca="1" si="42"/>
        <v>68</v>
      </c>
      <c r="J184" s="159">
        <f t="shared" ca="1" si="42"/>
        <v>66</v>
      </c>
      <c r="K184" s="157" t="str">
        <f t="shared" ca="1" si="40"/>
        <v/>
      </c>
      <c r="L184" s="158">
        <f t="shared" ca="1" si="40"/>
        <v>1</v>
      </c>
      <c r="M184" s="158">
        <f t="shared" ca="1" si="40"/>
        <v>4</v>
      </c>
      <c r="N184" s="160">
        <f t="shared" ca="1" si="40"/>
        <v>7</v>
      </c>
      <c r="R184" s="68">
        <v>340030006</v>
      </c>
      <c r="S184" s="68">
        <f t="array" ref="S184">MATCH(1,($R184='Past-Seasons'!$B$1:$B$619)*($B$172='Past-Seasons'!$A$1:$A$619),0)</f>
        <v>151</v>
      </c>
      <c r="T184" s="68" t="str">
        <f t="shared" si="41"/>
        <v>G151:IQ151</v>
      </c>
    </row>
    <row r="185" spans="2:20" ht="12.75" customHeight="1" x14ac:dyDescent="0.2">
      <c r="B185" s="155" t="str">
        <f>INDEX(Sites!$A:$K,MATCH($R185,Sites!$A:$A,0),4)</f>
        <v>NJ</v>
      </c>
      <c r="C185" s="156" t="str">
        <f>INDEX(Sites!$A:$K,MATCH($R185,Sites!$A:$A,0),6)</f>
        <v>Monmouth University</v>
      </c>
      <c r="D185" s="157">
        <f t="shared" ca="1" si="42"/>
        <v>77</v>
      </c>
      <c r="E185" s="158">
        <f t="shared" ca="1" si="42"/>
        <v>66</v>
      </c>
      <c r="F185" s="158">
        <f t="shared" ca="1" si="42"/>
        <v>65</v>
      </c>
      <c r="G185" s="158">
        <f t="shared" ca="1" si="42"/>
        <v>64</v>
      </c>
      <c r="H185" s="158">
        <f t="shared" ca="1" si="42"/>
        <v>63</v>
      </c>
      <c r="I185" s="158">
        <f t="shared" ca="1" si="42"/>
        <v>63</v>
      </c>
      <c r="J185" s="159">
        <f t="shared" ca="1" si="42"/>
        <v>63</v>
      </c>
      <c r="K185" s="157" t="str">
        <f t="shared" ca="1" si="40"/>
        <v/>
      </c>
      <c r="L185" s="158">
        <f t="shared" ca="1" si="40"/>
        <v>1</v>
      </c>
      <c r="M185" s="158">
        <f t="shared" ca="1" si="40"/>
        <v>1</v>
      </c>
      <c r="N185" s="160">
        <f t="shared" ca="1" si="40"/>
        <v>2</v>
      </c>
      <c r="R185" s="68">
        <v>340250005</v>
      </c>
      <c r="S185" s="68">
        <f t="array" ref="S185">MATCH(1,($R185='Past-Seasons'!$B$1:$B$619)*($B$172='Past-Seasons'!$A$1:$A$619),0)</f>
        <v>152</v>
      </c>
      <c r="T185" s="68" t="str">
        <f t="shared" si="41"/>
        <v>G152:IQ152</v>
      </c>
    </row>
    <row r="186" spans="2:20" ht="12.75" customHeight="1" x14ac:dyDescent="0.2">
      <c r="B186" s="155" t="str">
        <f>INDEX(Sites!$A:$K,MATCH($R186,Sites!$A:$A,0),4)</f>
        <v>NJ</v>
      </c>
      <c r="C186" s="156" t="str">
        <f>INDEX(Sites!$A:$K,MATCH($R186,Sites!$A:$A,0),6)</f>
        <v>Newark Firehouse</v>
      </c>
      <c r="D186" s="157">
        <f t="shared" ca="1" si="42"/>
        <v>75</v>
      </c>
      <c r="E186" s="158">
        <f t="shared" ca="1" si="42"/>
        <v>74</v>
      </c>
      <c r="F186" s="158">
        <f t="shared" ca="1" si="42"/>
        <v>72</v>
      </c>
      <c r="G186" s="158">
        <f t="shared" ca="1" si="42"/>
        <v>70</v>
      </c>
      <c r="H186" s="158">
        <f t="shared" ca="1" si="42"/>
        <v>69</v>
      </c>
      <c r="I186" s="158">
        <f t="shared" ca="1" si="42"/>
        <v>68</v>
      </c>
      <c r="J186" s="159">
        <f t="shared" ca="1" si="42"/>
        <v>68</v>
      </c>
      <c r="K186" s="157" t="str">
        <f t="shared" ca="1" si="40"/>
        <v/>
      </c>
      <c r="L186" s="158" t="str">
        <f t="shared" ca="1" si="40"/>
        <v/>
      </c>
      <c r="M186" s="158">
        <f t="shared" ca="1" si="40"/>
        <v>3</v>
      </c>
      <c r="N186" s="160">
        <f t="shared" ca="1" si="40"/>
        <v>7</v>
      </c>
      <c r="R186" s="68">
        <v>340130003</v>
      </c>
      <c r="S186" s="68">
        <f t="array" ref="S186">MATCH(1,($R186='Past-Seasons'!$B$1:$B$619)*($B$172='Past-Seasons'!$A$1:$A$619),0)</f>
        <v>153</v>
      </c>
      <c r="T186" s="68" t="str">
        <f t="shared" si="41"/>
        <v>G153:IQ153</v>
      </c>
    </row>
    <row r="187" spans="2:20" ht="12.75" customHeight="1" x14ac:dyDescent="0.2">
      <c r="B187" s="155" t="str">
        <f>INDEX(Sites!$A:$K,MATCH($R187,Sites!$A:$A,0),4)</f>
        <v>NJ</v>
      </c>
      <c r="C187" s="156" t="str">
        <f>INDEX(Sites!$A:$K,MATCH($R187,Sites!$A:$A,0),6)</f>
        <v>Ramapo</v>
      </c>
      <c r="D187" s="157">
        <f t="shared" ca="1" si="42"/>
        <v>69</v>
      </c>
      <c r="E187" s="158">
        <f t="shared" ca="1" si="42"/>
        <v>68</v>
      </c>
      <c r="F187" s="158">
        <f t="shared" ca="1" si="42"/>
        <v>68</v>
      </c>
      <c r="G187" s="158">
        <f t="shared" ca="1" si="42"/>
        <v>67</v>
      </c>
      <c r="H187" s="158">
        <f t="shared" ca="1" si="42"/>
        <v>65</v>
      </c>
      <c r="I187" s="158">
        <f t="shared" ca="1" si="42"/>
        <v>64</v>
      </c>
      <c r="J187" s="159">
        <f t="shared" ca="1" si="42"/>
        <v>64</v>
      </c>
      <c r="K187" s="157" t="str">
        <f t="shared" ca="1" si="40"/>
        <v/>
      </c>
      <c r="L187" s="158" t="str">
        <f t="shared" ca="1" si="40"/>
        <v/>
      </c>
      <c r="M187" s="158" t="str">
        <f t="shared" ca="1" si="40"/>
        <v/>
      </c>
      <c r="N187" s="160">
        <f t="shared" ca="1" si="40"/>
        <v>4</v>
      </c>
      <c r="R187" s="68">
        <v>340315001</v>
      </c>
      <c r="S187" s="68">
        <f t="array" ref="S187">MATCH(1,($R187='Past-Seasons'!$B$1:$B$619)*($B$172='Past-Seasons'!$A$1:$A$619),0)</f>
        <v>154</v>
      </c>
      <c r="T187" s="68" t="str">
        <f t="shared" si="41"/>
        <v>G154:IQ154</v>
      </c>
    </row>
    <row r="188" spans="2:20" ht="12.75" customHeight="1" x14ac:dyDescent="0.2">
      <c r="B188" s="155" t="str">
        <f>INDEX(Sites!$A:$K,MATCH($R188,Sites!$A:$A,0),4)</f>
        <v>NJ</v>
      </c>
      <c r="C188" s="156" t="str">
        <f>INDEX(Sites!$A:$K,MATCH($R188,Sites!$A:$A,0),6)</f>
        <v>Rutgers University</v>
      </c>
      <c r="D188" s="157">
        <f t="shared" ca="1" si="42"/>
        <v>95</v>
      </c>
      <c r="E188" s="158">
        <f t="shared" ca="1" si="42"/>
        <v>81</v>
      </c>
      <c r="F188" s="158">
        <f t="shared" ca="1" si="42"/>
        <v>73</v>
      </c>
      <c r="G188" s="158">
        <f t="shared" ca="1" si="42"/>
        <v>71</v>
      </c>
      <c r="H188" s="158">
        <f t="shared" ca="1" si="42"/>
        <v>69</v>
      </c>
      <c r="I188" s="158">
        <f t="shared" ca="1" si="42"/>
        <v>68</v>
      </c>
      <c r="J188" s="159">
        <f t="shared" ca="1" si="42"/>
        <v>68</v>
      </c>
      <c r="K188" s="157">
        <f t="shared" ca="1" si="40"/>
        <v>1</v>
      </c>
      <c r="L188" s="158">
        <f t="shared" ca="1" si="40"/>
        <v>2</v>
      </c>
      <c r="M188" s="158">
        <f t="shared" ca="1" si="40"/>
        <v>4</v>
      </c>
      <c r="N188" s="160">
        <f t="shared" ca="1" si="40"/>
        <v>10</v>
      </c>
      <c r="R188" s="68">
        <v>340230011</v>
      </c>
      <c r="S188" s="68">
        <f t="array" ref="S188">MATCH(1,($R188='Past-Seasons'!$B$1:$B$619)*($B$172='Past-Seasons'!$A$1:$A$619),0)</f>
        <v>155</v>
      </c>
      <c r="T188" s="68" t="str">
        <f t="shared" si="41"/>
        <v>G155:IQ155</v>
      </c>
    </row>
    <row r="189" spans="2:20" ht="12.75" customHeight="1" x14ac:dyDescent="0.2">
      <c r="B189" s="155" t="str">
        <f>INDEX(Sites!$A:$K,MATCH($R189,Sites!$A:$A,0),4)</f>
        <v>NY</v>
      </c>
      <c r="C189" s="156" t="str">
        <f>INDEX(Sites!$A:$K,MATCH($R189,Sites!$A:$A,0),6)</f>
        <v>Babylon</v>
      </c>
      <c r="D189" s="157">
        <f t="shared" ca="1" si="42"/>
        <v>70</v>
      </c>
      <c r="E189" s="158">
        <f t="shared" ca="1" si="42"/>
        <v>69</v>
      </c>
      <c r="F189" s="158">
        <f t="shared" ca="1" si="42"/>
        <v>69</v>
      </c>
      <c r="G189" s="158">
        <f t="shared" ca="1" si="42"/>
        <v>66</v>
      </c>
      <c r="H189" s="158">
        <f t="shared" ca="1" si="42"/>
        <v>64</v>
      </c>
      <c r="I189" s="158">
        <f t="shared" ca="1" si="42"/>
        <v>62</v>
      </c>
      <c r="J189" s="159">
        <f t="shared" ca="1" si="42"/>
        <v>61</v>
      </c>
      <c r="K189" s="157" t="str">
        <f t="shared" ca="1" si="40"/>
        <v/>
      </c>
      <c r="L189" s="158" t="str">
        <f t="shared" ca="1" si="40"/>
        <v/>
      </c>
      <c r="M189" s="158" t="str">
        <f t="shared" ca="1" si="40"/>
        <v/>
      </c>
      <c r="N189" s="160">
        <f t="shared" ca="1" si="40"/>
        <v>4</v>
      </c>
      <c r="R189" s="68">
        <v>361030002</v>
      </c>
      <c r="S189" s="68">
        <f t="array" ref="S189">MATCH(1,($R189='Past-Seasons'!$B$1:$B$619)*($B$172='Past-Seasons'!$A$1:$A$619),0)</f>
        <v>156</v>
      </c>
      <c r="T189" s="68" t="str">
        <f t="shared" si="41"/>
        <v>G156:IQ156</v>
      </c>
    </row>
    <row r="190" spans="2:20" ht="12.75" customHeight="1" x14ac:dyDescent="0.2">
      <c r="B190" s="155" t="str">
        <f>INDEX(Sites!$A:$K,MATCH($R190,Sites!$A:$A,0),4)</f>
        <v>NY</v>
      </c>
      <c r="C190" s="156" t="str">
        <f>INDEX(Sites!$A:$K,MATCH($R190,Sites!$A:$A,0),6)</f>
        <v>Convent Av</v>
      </c>
      <c r="D190" s="157">
        <f t="shared" ca="1" si="42"/>
        <v>79</v>
      </c>
      <c r="E190" s="158">
        <f t="shared" ca="1" si="42"/>
        <v>74</v>
      </c>
      <c r="F190" s="158">
        <f t="shared" ca="1" si="42"/>
        <v>72</v>
      </c>
      <c r="G190" s="158">
        <f t="shared" ca="1" si="42"/>
        <v>65</v>
      </c>
      <c r="H190" s="158">
        <f t="shared" ca="1" si="42"/>
        <v>63</v>
      </c>
      <c r="I190" s="158">
        <f t="shared" ca="1" si="42"/>
        <v>63</v>
      </c>
      <c r="J190" s="159">
        <f t="shared" ca="1" si="42"/>
        <v>62</v>
      </c>
      <c r="K190" s="157" t="str">
        <f t="shared" ca="1" si="40"/>
        <v/>
      </c>
      <c r="L190" s="158">
        <f t="shared" ca="1" si="40"/>
        <v>1</v>
      </c>
      <c r="M190" s="158">
        <f t="shared" ca="1" si="40"/>
        <v>3</v>
      </c>
      <c r="N190" s="160">
        <f t="shared" ca="1" si="40"/>
        <v>3</v>
      </c>
      <c r="R190" s="68">
        <v>360610135</v>
      </c>
      <c r="S190" s="68">
        <f t="array" ref="S190">MATCH(1,($R190='Past-Seasons'!$B$1:$B$619)*($B$172='Past-Seasons'!$A$1:$A$619),0)</f>
        <v>157</v>
      </c>
      <c r="T190" s="68" t="str">
        <f t="shared" si="41"/>
        <v>G157:IQ157</v>
      </c>
    </row>
    <row r="191" spans="2:20" ht="12.75" customHeight="1" x14ac:dyDescent="0.2">
      <c r="B191" s="155" t="str">
        <f>INDEX(Sites!$A:$K,MATCH($R191,Sites!$A:$A,0),4)</f>
        <v>NY</v>
      </c>
      <c r="C191" s="156" t="str">
        <f>INDEX(Sites!$A:$K,MATCH($R191,Sites!$A:$A,0),6)</f>
        <v>Holtsville</v>
      </c>
      <c r="D191" s="157">
        <f t="shared" ca="1" si="42"/>
        <v>72</v>
      </c>
      <c r="E191" s="158">
        <f t="shared" ca="1" si="42"/>
        <v>67</v>
      </c>
      <c r="F191" s="158">
        <f t="shared" ca="1" si="42"/>
        <v>62</v>
      </c>
      <c r="G191" s="158">
        <f t="shared" ca="1" si="42"/>
        <v>62</v>
      </c>
      <c r="H191" s="158">
        <f t="shared" ca="1" si="42"/>
        <v>61</v>
      </c>
      <c r="I191" s="158">
        <f t="shared" ca="1" si="42"/>
        <v>60</v>
      </c>
      <c r="J191" s="159">
        <f t="shared" ca="1" si="42"/>
        <v>58</v>
      </c>
      <c r="K191" s="157" t="str">
        <f t="shared" ca="1" si="40"/>
        <v/>
      </c>
      <c r="L191" s="158" t="str">
        <f t="shared" ca="1" si="40"/>
        <v/>
      </c>
      <c r="M191" s="158">
        <f t="shared" ca="1" si="40"/>
        <v>1</v>
      </c>
      <c r="N191" s="160">
        <f t="shared" ca="1" si="40"/>
        <v>2</v>
      </c>
      <c r="R191" s="68">
        <v>361030009</v>
      </c>
      <c r="S191" s="68">
        <f t="array" ref="S191">MATCH(1,($R191='Past-Seasons'!$B$1:$B$619)*($B$172='Past-Seasons'!$A$1:$A$619),0)</f>
        <v>158</v>
      </c>
      <c r="T191" s="68" t="str">
        <f t="shared" si="41"/>
        <v>G158:IQ158</v>
      </c>
    </row>
    <row r="192" spans="2:20" ht="12.75" customHeight="1" x14ac:dyDescent="0.2">
      <c r="B192" s="155" t="str">
        <f>INDEX(Sites!$A:$K,MATCH($R192,Sites!$A:$A,0),4)</f>
        <v>NY</v>
      </c>
      <c r="C192" s="156" t="str">
        <f>INDEX(Sites!$A:$K,MATCH($R192,Sites!$A:$A,0),6)</f>
        <v>IS52</v>
      </c>
      <c r="D192" s="157">
        <f t="shared" ca="1" si="42"/>
        <v>79</v>
      </c>
      <c r="E192" s="158">
        <f t="shared" ca="1" si="42"/>
        <v>74</v>
      </c>
      <c r="F192" s="158">
        <f t="shared" ca="1" si="42"/>
        <v>73</v>
      </c>
      <c r="G192" s="158">
        <f t="shared" ca="1" si="42"/>
        <v>71</v>
      </c>
      <c r="H192" s="158">
        <f t="shared" ca="1" si="42"/>
        <v>65</v>
      </c>
      <c r="I192" s="158">
        <f t="shared" ca="1" si="42"/>
        <v>61</v>
      </c>
      <c r="J192" s="159">
        <f t="shared" ca="1" si="42"/>
        <v>61</v>
      </c>
      <c r="K192" s="157" t="str">
        <f t="shared" ca="1" si="40"/>
        <v/>
      </c>
      <c r="L192" s="158">
        <f t="shared" ca="1" si="40"/>
        <v>1</v>
      </c>
      <c r="M192" s="158">
        <f t="shared" ca="1" si="40"/>
        <v>4</v>
      </c>
      <c r="N192" s="160">
        <f t="shared" ca="1" si="40"/>
        <v>4</v>
      </c>
      <c r="R192" s="68">
        <v>360050110</v>
      </c>
      <c r="S192" s="68">
        <f t="array" ref="S192">MATCH(1,($R192='Past-Seasons'!$B$1:$B$619)*($B$172='Past-Seasons'!$A$1:$A$619),0)</f>
        <v>159</v>
      </c>
      <c r="T192" s="68" t="str">
        <f t="shared" si="41"/>
        <v>G159:IQ159</v>
      </c>
    </row>
    <row r="193" spans="2:20" ht="12.75" customHeight="1" x14ac:dyDescent="0.2">
      <c r="B193" s="155" t="str">
        <f>INDEX(Sites!$A:$K,MATCH($R193,Sites!$A:$A,0),4)</f>
        <v>NY</v>
      </c>
      <c r="C193" s="156" t="str">
        <f>INDEX(Sites!$A:$K,MATCH($R193,Sites!$A:$A,0),6)</f>
        <v>Pfizer Lab</v>
      </c>
      <c r="D193" s="157">
        <f t="shared" ref="D193:J198" ca="1" si="43">IF(ISERROR(LARGE(INDIRECT($R$2 &amp; $T193),D$94)),"No Data",LARGE(INDIRECT($R$2 &amp; $T193),D$94))</f>
        <v>80</v>
      </c>
      <c r="E193" s="158">
        <f t="shared" ca="1" si="43"/>
        <v>77</v>
      </c>
      <c r="F193" s="158">
        <f t="shared" ca="1" si="43"/>
        <v>72</v>
      </c>
      <c r="G193" s="158">
        <f t="shared" ca="1" si="43"/>
        <v>70</v>
      </c>
      <c r="H193" s="158">
        <f t="shared" ca="1" si="43"/>
        <v>67</v>
      </c>
      <c r="I193" s="158">
        <f t="shared" ca="1" si="43"/>
        <v>65</v>
      </c>
      <c r="J193" s="159">
        <f t="shared" ca="1" si="43"/>
        <v>65</v>
      </c>
      <c r="K193" s="157" t="str">
        <f t="shared" ca="1" si="40"/>
        <v/>
      </c>
      <c r="L193" s="158">
        <f t="shared" ca="1" si="40"/>
        <v>2</v>
      </c>
      <c r="M193" s="158">
        <f t="shared" ca="1" si="40"/>
        <v>3</v>
      </c>
      <c r="N193" s="160">
        <f t="shared" ca="1" si="40"/>
        <v>5</v>
      </c>
      <c r="R193" s="68">
        <v>360050133</v>
      </c>
      <c r="S193" s="68">
        <f t="array" ref="S193">MATCH(1,($R193='Past-Seasons'!$B$1:$B$619)*($B$172='Past-Seasons'!$A$1:$A$619),0)</f>
        <v>160</v>
      </c>
      <c r="T193" s="68" t="str">
        <f t="shared" si="41"/>
        <v>G160:IQ160</v>
      </c>
    </row>
    <row r="194" spans="2:20" ht="12.75" customHeight="1" x14ac:dyDescent="0.2">
      <c r="B194" s="155" t="str">
        <f>INDEX(Sites!$A:$K,MATCH($R194,Sites!$A:$A,0),4)</f>
        <v>NY</v>
      </c>
      <c r="C194" s="156" t="str">
        <f>INDEX(Sites!$A:$K,MATCH($R194,Sites!$A:$A,0),6)</f>
        <v>Queens</v>
      </c>
      <c r="D194" s="157">
        <f t="shared" ca="1" si="43"/>
        <v>77</v>
      </c>
      <c r="E194" s="158">
        <f t="shared" ca="1" si="43"/>
        <v>65</v>
      </c>
      <c r="F194" s="158">
        <f t="shared" ca="1" si="43"/>
        <v>64</v>
      </c>
      <c r="G194" s="158">
        <f t="shared" ca="1" si="43"/>
        <v>63</v>
      </c>
      <c r="H194" s="158">
        <f t="shared" ca="1" si="43"/>
        <v>60</v>
      </c>
      <c r="I194" s="158">
        <f t="shared" ca="1" si="43"/>
        <v>60</v>
      </c>
      <c r="J194" s="159">
        <f t="shared" ca="1" si="43"/>
        <v>60</v>
      </c>
      <c r="K194" s="157" t="str">
        <f t="shared" ca="1" si="40"/>
        <v/>
      </c>
      <c r="L194" s="158">
        <f t="shared" ca="1" si="40"/>
        <v>1</v>
      </c>
      <c r="M194" s="158">
        <f t="shared" ca="1" si="40"/>
        <v>1</v>
      </c>
      <c r="N194" s="160">
        <f t="shared" ca="1" si="40"/>
        <v>1</v>
      </c>
      <c r="R194" s="68">
        <v>360810124</v>
      </c>
      <c r="S194" s="68">
        <f t="array" ref="S194">MATCH(1,($R194='Past-Seasons'!$B$1:$B$619)*($B$172='Past-Seasons'!$A$1:$A$619),0)</f>
        <v>161</v>
      </c>
      <c r="T194" s="68" t="str">
        <f t="shared" si="41"/>
        <v>G161:IQ161</v>
      </c>
    </row>
    <row r="195" spans="2:20" ht="12.75" customHeight="1" x14ac:dyDescent="0.2">
      <c r="B195" s="155" t="str">
        <f>INDEX(Sites!$A:$K,MATCH($R195,Sites!$A:$A,0),4)</f>
        <v>NY</v>
      </c>
      <c r="C195" s="156" t="str">
        <f>INDEX(Sites!$A:$K,MATCH($R195,Sites!$A:$A,0),6)</f>
        <v>Riverhead</v>
      </c>
      <c r="D195" s="157">
        <f t="shared" ca="1" si="43"/>
        <v>81</v>
      </c>
      <c r="E195" s="158">
        <f t="shared" ca="1" si="43"/>
        <v>69</v>
      </c>
      <c r="F195" s="158">
        <f t="shared" ca="1" si="43"/>
        <v>67</v>
      </c>
      <c r="G195" s="158">
        <f t="shared" ca="1" si="43"/>
        <v>64</v>
      </c>
      <c r="H195" s="158">
        <f t="shared" ca="1" si="43"/>
        <v>64</v>
      </c>
      <c r="I195" s="158">
        <f t="shared" ca="1" si="43"/>
        <v>64</v>
      </c>
      <c r="J195" s="159">
        <f t="shared" ca="1" si="43"/>
        <v>64</v>
      </c>
      <c r="K195" s="157" t="str">
        <f t="shared" ca="1" si="40"/>
        <v/>
      </c>
      <c r="L195" s="158">
        <f t="shared" ca="1" si="40"/>
        <v>1</v>
      </c>
      <c r="M195" s="158">
        <f t="shared" ca="1" si="40"/>
        <v>1</v>
      </c>
      <c r="N195" s="160">
        <f t="shared" ca="1" si="40"/>
        <v>3</v>
      </c>
      <c r="R195" s="68">
        <v>361030004</v>
      </c>
      <c r="S195" s="68">
        <f t="array" ref="S195">MATCH(1,($R195='Past-Seasons'!$B$1:$B$619)*($B$172='Past-Seasons'!$A$1:$A$619),0)</f>
        <v>162</v>
      </c>
      <c r="T195" s="68" t="str">
        <f t="shared" si="41"/>
        <v>G162:IQ162</v>
      </c>
    </row>
    <row r="196" spans="2:20" ht="12.75" customHeight="1" x14ac:dyDescent="0.2">
      <c r="B196" s="155" t="str">
        <f>INDEX(Sites!$A:$K,MATCH($R196,Sites!$A:$A,0),4)</f>
        <v>NY</v>
      </c>
      <c r="C196" s="156" t="str">
        <f>INDEX(Sites!$A:$K,MATCH($R196,Sites!$A:$A,0),6)</f>
        <v>South Mountain Rd</v>
      </c>
      <c r="D196" s="157">
        <f t="shared" ca="1" si="43"/>
        <v>70</v>
      </c>
      <c r="E196" s="158">
        <f t="shared" ca="1" si="43"/>
        <v>69</v>
      </c>
      <c r="F196" s="158">
        <f t="shared" ca="1" si="43"/>
        <v>69</v>
      </c>
      <c r="G196" s="158">
        <f t="shared" ca="1" si="43"/>
        <v>68</v>
      </c>
      <c r="H196" s="158">
        <f t="shared" ca="1" si="43"/>
        <v>68</v>
      </c>
      <c r="I196" s="158">
        <f t="shared" ca="1" si="43"/>
        <v>66</v>
      </c>
      <c r="J196" s="159">
        <f t="shared" ca="1" si="43"/>
        <v>66</v>
      </c>
      <c r="K196" s="157" t="str">
        <f t="shared" ca="1" si="40"/>
        <v/>
      </c>
      <c r="L196" s="158" t="str">
        <f t="shared" ca="1" si="40"/>
        <v/>
      </c>
      <c r="M196" s="158" t="str">
        <f t="shared" ca="1" si="40"/>
        <v/>
      </c>
      <c r="N196" s="160">
        <f t="shared" ca="1" si="40"/>
        <v>7</v>
      </c>
      <c r="R196" s="68">
        <v>360870005</v>
      </c>
      <c r="S196" s="68">
        <f t="array" ref="S196">MATCH(1,($R196='Past-Seasons'!$B$1:$B$619)*($B$172='Past-Seasons'!$A$1:$A$619),0)</f>
        <v>163</v>
      </c>
      <c r="T196" s="68" t="str">
        <f t="shared" si="41"/>
        <v>G163:IQ163</v>
      </c>
    </row>
    <row r="197" spans="2:20" ht="12.75" customHeight="1" x14ac:dyDescent="0.2">
      <c r="B197" s="155" t="str">
        <f>INDEX(Sites!$A:$K,MATCH($R197,Sites!$A:$A,0),4)</f>
        <v>NY</v>
      </c>
      <c r="C197" s="156" t="str">
        <f>INDEX(Sites!$A:$K,MATCH($R197,Sites!$A:$A,0),6)</f>
        <v>Susan Wagner</v>
      </c>
      <c r="D197" s="157">
        <f t="shared" ca="1" si="43"/>
        <v>100</v>
      </c>
      <c r="E197" s="158">
        <f t="shared" ca="1" si="43"/>
        <v>83</v>
      </c>
      <c r="F197" s="158">
        <f t="shared" ca="1" si="43"/>
        <v>78</v>
      </c>
      <c r="G197" s="158">
        <f t="shared" ca="1" si="43"/>
        <v>72</v>
      </c>
      <c r="H197" s="158">
        <f t="shared" ca="1" si="43"/>
        <v>72</v>
      </c>
      <c r="I197" s="158">
        <f t="shared" ca="1" si="43"/>
        <v>71</v>
      </c>
      <c r="J197" s="159">
        <f t="shared" ca="1" si="43"/>
        <v>69</v>
      </c>
      <c r="K197" s="157">
        <f t="shared" ca="1" si="40"/>
        <v>1</v>
      </c>
      <c r="L197" s="158">
        <f t="shared" ca="1" si="40"/>
        <v>3</v>
      </c>
      <c r="M197" s="158">
        <f t="shared" ca="1" si="40"/>
        <v>6</v>
      </c>
      <c r="N197" s="160">
        <f t="shared" ca="1" si="40"/>
        <v>10</v>
      </c>
      <c r="R197" s="68">
        <v>360850067</v>
      </c>
      <c r="S197" s="68">
        <f t="array" ref="S197">MATCH(1,($R197='Past-Seasons'!$B$1:$B$619)*($B$172='Past-Seasons'!$A$1:$A$619),0)</f>
        <v>164</v>
      </c>
      <c r="T197" s="68" t="str">
        <f t="shared" si="41"/>
        <v>G164:IQ164</v>
      </c>
    </row>
    <row r="198" spans="2:20" ht="12.75" customHeight="1" thickBot="1" x14ac:dyDescent="0.25">
      <c r="B198" s="161" t="str">
        <f>INDEX(Sites!$A:$K,MATCH($R198,Sites!$A:$A,0),4)</f>
        <v>NY</v>
      </c>
      <c r="C198" s="162" t="str">
        <f>INDEX(Sites!$A:$K,MATCH($R198,Sites!$A:$A,0),6)</f>
        <v>White Plains</v>
      </c>
      <c r="D198" s="163">
        <f t="shared" ca="1" si="43"/>
        <v>87</v>
      </c>
      <c r="E198" s="164">
        <f t="shared" ca="1" si="43"/>
        <v>78</v>
      </c>
      <c r="F198" s="164">
        <f t="shared" ca="1" si="43"/>
        <v>76</v>
      </c>
      <c r="G198" s="164">
        <f t="shared" ca="1" si="43"/>
        <v>74</v>
      </c>
      <c r="H198" s="164">
        <f t="shared" ca="1" si="43"/>
        <v>69</v>
      </c>
      <c r="I198" s="164">
        <f t="shared" ca="1" si="43"/>
        <v>69</v>
      </c>
      <c r="J198" s="165">
        <f t="shared" ca="1" si="43"/>
        <v>68</v>
      </c>
      <c r="K198" s="163">
        <f t="shared" ca="1" si="40"/>
        <v>1</v>
      </c>
      <c r="L198" s="164">
        <f t="shared" ca="1" si="40"/>
        <v>3</v>
      </c>
      <c r="M198" s="164">
        <f t="shared" ca="1" si="40"/>
        <v>4</v>
      </c>
      <c r="N198" s="166">
        <f t="shared" ca="1" si="40"/>
        <v>9</v>
      </c>
      <c r="R198" s="68">
        <v>361192004</v>
      </c>
      <c r="S198" s="68">
        <f t="array" ref="S198">MATCH(1,($R198='Past-Seasons'!$B$1:$B$619)*($B$172='Past-Seasons'!$A$1:$A$619),0)</f>
        <v>165</v>
      </c>
      <c r="T198" s="68" t="str">
        <f t="shared" si="41"/>
        <v>G165:IQ165</v>
      </c>
    </row>
    <row r="199" spans="2:20" ht="12.75" customHeight="1" x14ac:dyDescent="0.2">
      <c r="B199" s="167"/>
      <c r="C199" s="168" t="s">
        <v>84</v>
      </c>
      <c r="D199" s="588">
        <f t="shared" ref="D199:J199" ca="1" si="44">MAX(D173:D198)</f>
        <v>100</v>
      </c>
      <c r="E199" s="169">
        <f t="shared" ca="1" si="44"/>
        <v>84</v>
      </c>
      <c r="F199" s="169">
        <f t="shared" ca="1" si="44"/>
        <v>82</v>
      </c>
      <c r="G199" s="169">
        <f t="shared" ca="1" si="44"/>
        <v>81</v>
      </c>
      <c r="H199" s="169">
        <f t="shared" ca="1" si="44"/>
        <v>80</v>
      </c>
      <c r="I199" s="169">
        <f t="shared" ca="1" si="44"/>
        <v>77</v>
      </c>
      <c r="J199" s="168">
        <f t="shared" ca="1" si="44"/>
        <v>76</v>
      </c>
      <c r="K199" s="170">
        <f ca="1">SUM(K173:K198)</f>
        <v>7</v>
      </c>
      <c r="L199" s="171">
        <f ca="1">SUM(L173:L198)</f>
        <v>43</v>
      </c>
      <c r="M199" s="171">
        <f ca="1">SUM(M173:M198)</f>
        <v>92</v>
      </c>
      <c r="N199" s="172">
        <f ca="1">SUM(N173:N198)</f>
        <v>189</v>
      </c>
      <c r="R199" s="68" t="s">
        <v>78</v>
      </c>
    </row>
    <row r="200" spans="2:20" ht="12.75" customHeight="1" thickBot="1" x14ac:dyDescent="0.25">
      <c r="B200" s="173"/>
      <c r="C200" s="174"/>
      <c r="D200" s="174"/>
      <c r="E200" s="174"/>
      <c r="F200" s="174"/>
      <c r="G200" s="174"/>
      <c r="H200" s="174"/>
      <c r="I200" s="174"/>
      <c r="J200" s="174"/>
      <c r="K200" s="598" t="s">
        <v>40</v>
      </c>
      <c r="L200" s="599"/>
      <c r="M200" s="599"/>
      <c r="N200" s="600"/>
      <c r="R200" s="68" t="s">
        <v>78</v>
      </c>
    </row>
    <row r="201" spans="2:20" ht="12.75" customHeight="1" thickBot="1" x14ac:dyDescent="0.25">
      <c r="B201" s="157"/>
      <c r="C201" s="175" t="s">
        <v>79</v>
      </c>
      <c r="D201" s="176" t="s">
        <v>53</v>
      </c>
      <c r="E201" s="157"/>
      <c r="F201" s="158"/>
      <c r="G201" s="158"/>
      <c r="H201" s="158"/>
      <c r="I201" s="158"/>
      <c r="J201" s="158"/>
      <c r="K201" s="601"/>
      <c r="L201" s="602"/>
      <c r="M201" s="602"/>
      <c r="N201" s="603"/>
      <c r="R201" s="68" t="s">
        <v>78</v>
      </c>
    </row>
    <row r="202" spans="2:20" ht="12.75" customHeight="1" x14ac:dyDescent="0.2">
      <c r="B202" s="157"/>
      <c r="C202" s="177"/>
      <c r="D202" s="282" t="s">
        <v>55</v>
      </c>
      <c r="E202" s="157"/>
      <c r="F202" s="158"/>
      <c r="G202" s="158"/>
      <c r="H202" s="158"/>
      <c r="I202" s="158"/>
      <c r="J202" s="158"/>
      <c r="K202" s="604" t="s">
        <v>41</v>
      </c>
      <c r="L202" s="605"/>
      <c r="M202" s="605"/>
      <c r="N202" s="606"/>
      <c r="R202" s="68" t="s">
        <v>78</v>
      </c>
    </row>
    <row r="203" spans="2:20" ht="12.75" customHeight="1" x14ac:dyDescent="0.2">
      <c r="B203" s="157"/>
      <c r="C203" s="149"/>
      <c r="D203" s="290" t="s">
        <v>56</v>
      </c>
      <c r="E203" s="158"/>
      <c r="F203" s="158"/>
      <c r="G203" s="158"/>
      <c r="H203" s="158"/>
      <c r="I203" s="158"/>
      <c r="J203" s="158"/>
      <c r="K203" s="178" t="str">
        <f t="shared" ref="K203:N203" si="45">K$5</f>
        <v>&gt; 84</v>
      </c>
      <c r="L203" s="179" t="str">
        <f t="shared" si="45"/>
        <v>&gt; 75</v>
      </c>
      <c r="M203" s="179" t="str">
        <f t="shared" si="45"/>
        <v>&gt; 70</v>
      </c>
      <c r="N203" s="180" t="str">
        <f t="shared" si="45"/>
        <v>&gt; 65</v>
      </c>
      <c r="R203" s="68" t="s">
        <v>78</v>
      </c>
      <c r="S203" s="120" t="s">
        <v>68</v>
      </c>
      <c r="T203" s="120" t="s">
        <v>80</v>
      </c>
    </row>
    <row r="204" spans="2:20" ht="12.75" customHeight="1" thickBot="1" x14ac:dyDescent="0.25">
      <c r="B204" s="163"/>
      <c r="C204" s="150"/>
      <c r="D204" s="164"/>
      <c r="E204" s="164"/>
      <c r="F204" s="164"/>
      <c r="G204" s="164"/>
      <c r="H204" s="164"/>
      <c r="I204" s="164"/>
      <c r="J204" s="164"/>
      <c r="K204" s="587">
        <f ca="1">COUNTIF(INDIRECT($R$2 &amp; $T204),K$5)</f>
        <v>4</v>
      </c>
      <c r="L204" s="181">
        <f ca="1">COUNTIF(INDIRECT($R$2 &amp; $T204),L$5)</f>
        <v>7</v>
      </c>
      <c r="M204" s="181">
        <f ca="1">COUNTIF(INDIRECT($R$2 &amp; $T204),M$5)</f>
        <v>18</v>
      </c>
      <c r="N204" s="182">
        <f ca="1">COUNTIF(INDIRECT($R$2 &amp; $T204),N$5)</f>
        <v>37</v>
      </c>
      <c r="R204" s="68" t="s">
        <v>78</v>
      </c>
      <c r="S204" s="68">
        <f>MATCH($B$94-COUNT($B$126:$B204),'Past-Seasons'!$F$1:$F$21,0)</f>
        <v>18</v>
      </c>
      <c r="T204" s="68" t="str">
        <f>$T$1 &amp; S204 &amp; ":" &amp; $T$2 &amp; S204</f>
        <v>G18:IQ18</v>
      </c>
    </row>
    <row r="205" spans="2:20" ht="12.75" customHeight="1" x14ac:dyDescent="0.2">
      <c r="R205" s="68" t="s">
        <v>78</v>
      </c>
    </row>
    <row r="206" spans="2:20" ht="12.75" customHeight="1" x14ac:dyDescent="0.2">
      <c r="R206" s="68" t="s">
        <v>78</v>
      </c>
    </row>
    <row r="207" spans="2:20" ht="12.75" customHeight="1" x14ac:dyDescent="0.2">
      <c r="R207" s="68" t="s">
        <v>78</v>
      </c>
    </row>
    <row r="208" spans="2:20" ht="12.75" customHeight="1" x14ac:dyDescent="0.2">
      <c r="R208" s="68" t="s">
        <v>78</v>
      </c>
    </row>
    <row r="209" spans="2:20" ht="12.75" customHeight="1" x14ac:dyDescent="0.2">
      <c r="R209" s="68" t="s">
        <v>78</v>
      </c>
    </row>
    <row r="210" spans="2:20" ht="12.75" customHeight="1" x14ac:dyDescent="0.2">
      <c r="D210" s="607" t="s">
        <v>73</v>
      </c>
      <c r="E210" s="608"/>
      <c r="F210" s="608"/>
      <c r="G210" s="608"/>
      <c r="H210" s="608"/>
      <c r="I210" s="608"/>
      <c r="J210" s="609"/>
      <c r="K210" s="610" t="s">
        <v>74</v>
      </c>
      <c r="L210" s="611"/>
      <c r="M210" s="611"/>
      <c r="N210" s="612"/>
      <c r="R210" s="68" t="s">
        <v>78</v>
      </c>
    </row>
    <row r="211" spans="2:20" ht="12.75" customHeight="1" x14ac:dyDescent="0.2">
      <c r="B211" s="567">
        <v>2013</v>
      </c>
      <c r="C211" s="569" t="s">
        <v>47</v>
      </c>
      <c r="D211" s="146">
        <v>1</v>
      </c>
      <c r="E211" s="147">
        <v>2</v>
      </c>
      <c r="F211" s="147">
        <v>3</v>
      </c>
      <c r="G211" s="147">
        <v>4</v>
      </c>
      <c r="H211" s="147">
        <v>5</v>
      </c>
      <c r="I211" s="147">
        <v>6</v>
      </c>
      <c r="J211" s="148">
        <v>7</v>
      </c>
      <c r="K211" s="588" t="str">
        <f t="shared" ref="K211:N211" si="46">K$5</f>
        <v>&gt; 84</v>
      </c>
      <c r="L211" s="169" t="str">
        <f t="shared" si="46"/>
        <v>&gt; 75</v>
      </c>
      <c r="M211" s="169" t="str">
        <f t="shared" si="46"/>
        <v>&gt; 70</v>
      </c>
      <c r="N211" s="184" t="str">
        <f t="shared" si="46"/>
        <v>&gt; 65</v>
      </c>
      <c r="R211" s="120" t="s">
        <v>75</v>
      </c>
      <c r="S211" s="120" t="s">
        <v>10</v>
      </c>
      <c r="T211" s="120" t="s">
        <v>76</v>
      </c>
    </row>
    <row r="212" spans="2:20" ht="12.75" customHeight="1" x14ac:dyDescent="0.2">
      <c r="B212" s="183" t="str">
        <f>INDEX(Sites!$A:$K,MATCH($R212,Sites!$A:$A,0),4)</f>
        <v>CT</v>
      </c>
      <c r="C212" s="151" t="str">
        <f>INDEX(Sites!$A:$K,MATCH($R212,Sites!$A:$A,0),6)</f>
        <v>New Haven-Criscuolo Pk</v>
      </c>
      <c r="D212" s="152">
        <f t="shared" ref="D212:J221" ca="1" si="47">IF(ISERROR(LARGE(INDIRECT($R$2 &amp; $T212),D$94)),"No Data",LARGE(INDIRECT($R$2 &amp; $T212),D$94))</f>
        <v>84</v>
      </c>
      <c r="E212" s="153">
        <f t="shared" ca="1" si="47"/>
        <v>77</v>
      </c>
      <c r="F212" s="153">
        <f t="shared" ca="1" si="47"/>
        <v>77</v>
      </c>
      <c r="G212" s="153">
        <f t="shared" ca="1" si="47"/>
        <v>75</v>
      </c>
      <c r="H212" s="153">
        <f t="shared" ca="1" si="47"/>
        <v>74</v>
      </c>
      <c r="I212" s="153">
        <f t="shared" ca="1" si="47"/>
        <v>72</v>
      </c>
      <c r="J212" s="154">
        <f t="shared" ca="1" si="47"/>
        <v>71</v>
      </c>
      <c r="K212" s="152" t="str">
        <f t="shared" ref="K212:N237" ca="1" si="48">IF(COUNT(INDIRECT($R$2 &amp; $T212))&gt;0,IF(COUNTIF(INDIRECT($R$2 &amp; $T212),K$5)&gt;0,COUNTIF(INDIRECT($R$2 &amp; $T212),K$5),""),"No Data")</f>
        <v/>
      </c>
      <c r="L212" s="153">
        <f t="shared" ca="1" si="48"/>
        <v>3</v>
      </c>
      <c r="M212" s="153">
        <f t="shared" ca="1" si="48"/>
        <v>9</v>
      </c>
      <c r="N212" s="154">
        <f t="shared" ca="1" si="48"/>
        <v>16</v>
      </c>
      <c r="R212" s="68">
        <v>90090027</v>
      </c>
      <c r="S212" s="68">
        <f t="array" ref="S212">MATCH(1,($R212='Past-Seasons'!$B$1:$B$619)*($B$211='Past-Seasons'!$A$1:$A$619),0)</f>
        <v>169</v>
      </c>
      <c r="T212" s="68" t="str">
        <f t="shared" ref="T212:T237" si="49">$T$1 &amp; $S212 &amp; ":" &amp; $T$2 &amp; $S212</f>
        <v>G169:IQ169</v>
      </c>
    </row>
    <row r="213" spans="2:20" ht="12.75" customHeight="1" x14ac:dyDescent="0.2">
      <c r="B213" s="155" t="str">
        <f>INDEX(Sites!$A:$K,MATCH($R213,Sites!$A:$A,0),4)</f>
        <v>CT</v>
      </c>
      <c r="C213" s="156" t="str">
        <f>INDEX(Sites!$A:$K,MATCH($R213,Sites!$A:$A,0),6)</f>
        <v>Danbury</v>
      </c>
      <c r="D213" s="157">
        <f t="shared" ca="1" si="47"/>
        <v>88</v>
      </c>
      <c r="E213" s="158">
        <f t="shared" ca="1" si="47"/>
        <v>79</v>
      </c>
      <c r="F213" s="158">
        <f t="shared" ca="1" si="47"/>
        <v>76</v>
      </c>
      <c r="G213" s="158">
        <f t="shared" ca="1" si="47"/>
        <v>76</v>
      </c>
      <c r="H213" s="158">
        <f t="shared" ca="1" si="47"/>
        <v>75</v>
      </c>
      <c r="I213" s="158">
        <f t="shared" ca="1" si="47"/>
        <v>75</v>
      </c>
      <c r="J213" s="159">
        <f t="shared" ca="1" si="47"/>
        <v>74</v>
      </c>
      <c r="K213" s="157">
        <f t="shared" ca="1" si="48"/>
        <v>1</v>
      </c>
      <c r="L213" s="158">
        <f t="shared" ca="1" si="48"/>
        <v>4</v>
      </c>
      <c r="M213" s="158">
        <f t="shared" ca="1" si="48"/>
        <v>10</v>
      </c>
      <c r="N213" s="160">
        <f t="shared" ca="1" si="48"/>
        <v>12</v>
      </c>
      <c r="R213" s="68">
        <v>90011123</v>
      </c>
      <c r="S213" s="68">
        <f t="array" ref="S213">MATCH(1,($R213='Past-Seasons'!$B$1:$B$619)*($B$211='Past-Seasons'!$A$1:$A$619),0)</f>
        <v>170</v>
      </c>
      <c r="T213" s="68" t="str">
        <f t="shared" si="49"/>
        <v>G170:IQ170</v>
      </c>
    </row>
    <row r="214" spans="2:20" ht="12.75" customHeight="1" x14ac:dyDescent="0.2">
      <c r="B214" s="155" t="str">
        <f>INDEX(Sites!$A:$K,MATCH($R214,Sites!$A:$A,0),4)</f>
        <v>CT</v>
      </c>
      <c r="C214" s="156" t="str">
        <f>INDEX(Sites!$A:$K,MATCH($R214,Sites!$A:$A,0),6)</f>
        <v>Greenwich</v>
      </c>
      <c r="D214" s="157">
        <f t="shared" ca="1" si="47"/>
        <v>89</v>
      </c>
      <c r="E214" s="158">
        <f t="shared" ca="1" si="47"/>
        <v>83</v>
      </c>
      <c r="F214" s="158">
        <f t="shared" ca="1" si="47"/>
        <v>82</v>
      </c>
      <c r="G214" s="158">
        <f t="shared" ca="1" si="47"/>
        <v>82</v>
      </c>
      <c r="H214" s="158">
        <f t="shared" ca="1" si="47"/>
        <v>80</v>
      </c>
      <c r="I214" s="158">
        <f t="shared" ca="1" si="47"/>
        <v>79</v>
      </c>
      <c r="J214" s="159">
        <f t="shared" ca="1" si="47"/>
        <v>79</v>
      </c>
      <c r="K214" s="157">
        <f t="shared" ca="1" si="48"/>
        <v>1</v>
      </c>
      <c r="L214" s="158">
        <f t="shared" ca="1" si="48"/>
        <v>8</v>
      </c>
      <c r="M214" s="158">
        <f t="shared" ca="1" si="48"/>
        <v>11</v>
      </c>
      <c r="N214" s="160">
        <f t="shared" ca="1" si="48"/>
        <v>15</v>
      </c>
      <c r="R214" s="68">
        <v>90010017</v>
      </c>
      <c r="S214" s="68">
        <f t="array" ref="S214">MATCH(1,($R214='Past-Seasons'!$B$1:$B$619)*($B$211='Past-Seasons'!$A$1:$A$619),0)</f>
        <v>171</v>
      </c>
      <c r="T214" s="68" t="str">
        <f t="shared" si="49"/>
        <v>G171:IQ171</v>
      </c>
    </row>
    <row r="215" spans="2:20" ht="12.75" customHeight="1" x14ac:dyDescent="0.2">
      <c r="B215" s="155" t="str">
        <f>INDEX(Sites!$A:$K,MATCH($R215,Sites!$A:$A,0),4)</f>
        <v>CT</v>
      </c>
      <c r="C215" s="156" t="str">
        <f>INDEX(Sites!$A:$K,MATCH($R215,Sites!$A:$A,0),6)</f>
        <v>Madison-Beach Rd</v>
      </c>
      <c r="D215" s="157">
        <f t="shared" ca="1" si="47"/>
        <v>89</v>
      </c>
      <c r="E215" s="158">
        <f t="shared" ca="1" si="47"/>
        <v>89</v>
      </c>
      <c r="F215" s="158">
        <f t="shared" ca="1" si="47"/>
        <v>88</v>
      </c>
      <c r="G215" s="158">
        <f t="shared" ca="1" si="47"/>
        <v>85</v>
      </c>
      <c r="H215" s="158">
        <f t="shared" ca="1" si="47"/>
        <v>81</v>
      </c>
      <c r="I215" s="158">
        <f t="shared" ca="1" si="47"/>
        <v>80</v>
      </c>
      <c r="J215" s="159">
        <f t="shared" ca="1" si="47"/>
        <v>78</v>
      </c>
      <c r="K215" s="157">
        <f t="shared" ca="1" si="48"/>
        <v>4</v>
      </c>
      <c r="L215" s="158">
        <f t="shared" ca="1" si="48"/>
        <v>8</v>
      </c>
      <c r="M215" s="158">
        <f t="shared" ca="1" si="48"/>
        <v>11</v>
      </c>
      <c r="N215" s="160">
        <f t="shared" ca="1" si="48"/>
        <v>18</v>
      </c>
      <c r="R215" s="68">
        <v>90099002</v>
      </c>
      <c r="S215" s="68">
        <f t="array" ref="S215">MATCH(1,($R215='Past-Seasons'!$B$1:$B$619)*($B$211='Past-Seasons'!$A$1:$A$619),0)</f>
        <v>172</v>
      </c>
      <c r="T215" s="68" t="str">
        <f t="shared" si="49"/>
        <v>G172:IQ172</v>
      </c>
    </row>
    <row r="216" spans="2:20" ht="12.75" customHeight="1" x14ac:dyDescent="0.2">
      <c r="B216" s="155" t="str">
        <f>INDEX(Sites!$A:$K,MATCH($R216,Sites!$A:$A,0),4)</f>
        <v>CT</v>
      </c>
      <c r="C216" s="156" t="str">
        <f>INDEX(Sites!$A:$K,MATCH($R216,Sites!$A:$A,0),6)</f>
        <v>Middletown</v>
      </c>
      <c r="D216" s="157">
        <f t="shared" ca="1" si="47"/>
        <v>97</v>
      </c>
      <c r="E216" s="158">
        <f t="shared" ca="1" si="47"/>
        <v>86</v>
      </c>
      <c r="F216" s="158">
        <f t="shared" ca="1" si="47"/>
        <v>85</v>
      </c>
      <c r="G216" s="158">
        <f t="shared" ca="1" si="47"/>
        <v>82</v>
      </c>
      <c r="H216" s="158">
        <f t="shared" ca="1" si="47"/>
        <v>82</v>
      </c>
      <c r="I216" s="158">
        <f t="shared" ca="1" si="47"/>
        <v>79</v>
      </c>
      <c r="J216" s="159">
        <f t="shared" ca="1" si="47"/>
        <v>74</v>
      </c>
      <c r="K216" s="157">
        <f t="shared" ca="1" si="48"/>
        <v>3</v>
      </c>
      <c r="L216" s="158">
        <f t="shared" ca="1" si="48"/>
        <v>6</v>
      </c>
      <c r="M216" s="158">
        <f t="shared" ca="1" si="48"/>
        <v>8</v>
      </c>
      <c r="N216" s="160">
        <f t="shared" ca="1" si="48"/>
        <v>15</v>
      </c>
      <c r="R216" s="68">
        <v>90070007</v>
      </c>
      <c r="S216" s="68">
        <f t="array" ref="S216">MATCH(1,($R216='Past-Seasons'!$B$1:$B$619)*($B$211='Past-Seasons'!$A$1:$A$619),0)</f>
        <v>173</v>
      </c>
      <c r="T216" s="68" t="str">
        <f t="shared" si="49"/>
        <v>G173:IQ173</v>
      </c>
    </row>
    <row r="217" spans="2:20" ht="12.75" customHeight="1" x14ac:dyDescent="0.2">
      <c r="B217" s="155" t="str">
        <f>INDEX(Sites!$A:$K,MATCH($R217,Sites!$A:$A,0),4)</f>
        <v>CT</v>
      </c>
      <c r="C217" s="156" t="str">
        <f>INDEX(Sites!$A:$K,MATCH($R217,Sites!$A:$A,0),6)</f>
        <v>Stratford</v>
      </c>
      <c r="D217" s="157">
        <f t="shared" ca="1" si="47"/>
        <v>94</v>
      </c>
      <c r="E217" s="158">
        <f t="shared" ca="1" si="47"/>
        <v>91</v>
      </c>
      <c r="F217" s="158">
        <f t="shared" ca="1" si="47"/>
        <v>90</v>
      </c>
      <c r="G217" s="158">
        <f t="shared" ca="1" si="47"/>
        <v>90</v>
      </c>
      <c r="H217" s="158">
        <f t="shared" ca="1" si="47"/>
        <v>88</v>
      </c>
      <c r="I217" s="158">
        <f t="shared" ca="1" si="47"/>
        <v>85</v>
      </c>
      <c r="J217" s="159">
        <f t="shared" ca="1" si="47"/>
        <v>81</v>
      </c>
      <c r="K217" s="157">
        <f t="shared" ca="1" si="48"/>
        <v>6</v>
      </c>
      <c r="L217" s="158">
        <f t="shared" ca="1" si="48"/>
        <v>10</v>
      </c>
      <c r="M217" s="158">
        <f t="shared" ca="1" si="48"/>
        <v>17</v>
      </c>
      <c r="N217" s="160">
        <f t="shared" ca="1" si="48"/>
        <v>24</v>
      </c>
      <c r="R217" s="68">
        <v>90013007</v>
      </c>
      <c r="S217" s="68">
        <f t="array" ref="S217">MATCH(1,($R217='Past-Seasons'!$B$1:$B$619)*($B$211='Past-Seasons'!$A$1:$A$619),0)</f>
        <v>174</v>
      </c>
      <c r="T217" s="68" t="str">
        <f t="shared" si="49"/>
        <v>G174:IQ174</v>
      </c>
    </row>
    <row r="218" spans="2:20" ht="12.75" customHeight="1" x14ac:dyDescent="0.2">
      <c r="B218" s="155" t="str">
        <f>INDEX(Sites!$A:$K,MATCH($R218,Sites!$A:$A,0),4)</f>
        <v>CT</v>
      </c>
      <c r="C218" s="156" t="str">
        <f>INDEX(Sites!$A:$K,MATCH($R218,Sites!$A:$A,0),6)</f>
        <v>Westport</v>
      </c>
      <c r="D218" s="157">
        <f t="shared" ca="1" si="47"/>
        <v>99</v>
      </c>
      <c r="E218" s="158">
        <f t="shared" ca="1" si="47"/>
        <v>95</v>
      </c>
      <c r="F218" s="158">
        <f t="shared" ca="1" si="47"/>
        <v>87</v>
      </c>
      <c r="G218" s="158">
        <f t="shared" ca="1" si="47"/>
        <v>86</v>
      </c>
      <c r="H218" s="158">
        <f t="shared" ca="1" si="47"/>
        <v>85</v>
      </c>
      <c r="I218" s="158">
        <f t="shared" ca="1" si="47"/>
        <v>85</v>
      </c>
      <c r="J218" s="159">
        <f t="shared" ca="1" si="47"/>
        <v>82</v>
      </c>
      <c r="K218" s="157">
        <f t="shared" ca="1" si="48"/>
        <v>6</v>
      </c>
      <c r="L218" s="158">
        <f t="shared" ca="1" si="48"/>
        <v>12</v>
      </c>
      <c r="M218" s="158">
        <f t="shared" ca="1" si="48"/>
        <v>15</v>
      </c>
      <c r="N218" s="160">
        <f t="shared" ca="1" si="48"/>
        <v>23</v>
      </c>
      <c r="R218" s="68">
        <v>90019003</v>
      </c>
      <c r="S218" s="68">
        <f t="array" ref="S218">MATCH(1,($R218='Past-Seasons'!$B$1:$B$619)*($B$211='Past-Seasons'!$A$1:$A$619),0)</f>
        <v>175</v>
      </c>
      <c r="T218" s="68" t="str">
        <f t="shared" si="49"/>
        <v>G175:IQ175</v>
      </c>
    </row>
    <row r="219" spans="2:20" ht="12.75" customHeight="1" x14ac:dyDescent="0.2">
      <c r="B219" s="155" t="str">
        <f>INDEX(Sites!$A:$K,MATCH($R219,Sites!$A:$A,0),4)</f>
        <v>NJ</v>
      </c>
      <c r="C219" s="156" t="str">
        <f>INDEX(Sites!$A:$K,MATCH($R219,Sites!$A:$A,0),6)</f>
        <v>Bayonne</v>
      </c>
      <c r="D219" s="157">
        <f t="shared" ca="1" si="47"/>
        <v>86</v>
      </c>
      <c r="E219" s="158">
        <f t="shared" ca="1" si="47"/>
        <v>71</v>
      </c>
      <c r="F219" s="158">
        <f t="shared" ca="1" si="47"/>
        <v>68</v>
      </c>
      <c r="G219" s="158">
        <f t="shared" ca="1" si="47"/>
        <v>66</v>
      </c>
      <c r="H219" s="158">
        <f t="shared" ca="1" si="47"/>
        <v>64</v>
      </c>
      <c r="I219" s="158">
        <f t="shared" ca="1" si="47"/>
        <v>62</v>
      </c>
      <c r="J219" s="159">
        <f t="shared" ca="1" si="47"/>
        <v>61</v>
      </c>
      <c r="K219" s="157">
        <f t="shared" ca="1" si="48"/>
        <v>1</v>
      </c>
      <c r="L219" s="158">
        <f t="shared" ca="1" si="48"/>
        <v>1</v>
      </c>
      <c r="M219" s="158">
        <f t="shared" ca="1" si="48"/>
        <v>2</v>
      </c>
      <c r="N219" s="160">
        <f t="shared" ca="1" si="48"/>
        <v>4</v>
      </c>
      <c r="R219" s="68">
        <v>340170006</v>
      </c>
      <c r="S219" s="68">
        <f t="array" ref="S219">MATCH(1,($R219='Past-Seasons'!$B$1:$B$619)*($B$211='Past-Seasons'!$A$1:$A$619),0)</f>
        <v>176</v>
      </c>
      <c r="T219" s="68" t="str">
        <f t="shared" si="49"/>
        <v>G176:IQ176</v>
      </c>
    </row>
    <row r="220" spans="2:20" ht="12.75" customHeight="1" x14ac:dyDescent="0.2">
      <c r="B220" s="155" t="str">
        <f>INDEX(Sites!$A:$K,MATCH($R220,Sites!$A:$A,0),4)</f>
        <v>NJ</v>
      </c>
      <c r="C220" s="156" t="str">
        <f>INDEX(Sites!$A:$K,MATCH($R220,Sites!$A:$A,0),6)</f>
        <v>Chester</v>
      </c>
      <c r="D220" s="157">
        <f t="shared" ca="1" si="47"/>
        <v>77</v>
      </c>
      <c r="E220" s="158">
        <f t="shared" ca="1" si="47"/>
        <v>76</v>
      </c>
      <c r="F220" s="158">
        <f t="shared" ca="1" si="47"/>
        <v>74</v>
      </c>
      <c r="G220" s="158">
        <f t="shared" ca="1" si="47"/>
        <v>73</v>
      </c>
      <c r="H220" s="158">
        <f t="shared" ca="1" si="47"/>
        <v>73</v>
      </c>
      <c r="I220" s="158">
        <f t="shared" ca="1" si="47"/>
        <v>72</v>
      </c>
      <c r="J220" s="159">
        <f t="shared" ca="1" si="47"/>
        <v>70</v>
      </c>
      <c r="K220" s="157" t="str">
        <f t="shared" ca="1" si="48"/>
        <v/>
      </c>
      <c r="L220" s="158">
        <f t="shared" ca="1" si="48"/>
        <v>2</v>
      </c>
      <c r="M220" s="158">
        <f t="shared" ca="1" si="48"/>
        <v>6</v>
      </c>
      <c r="N220" s="160">
        <f t="shared" ca="1" si="48"/>
        <v>9</v>
      </c>
      <c r="R220" s="68">
        <v>340273001</v>
      </c>
      <c r="S220" s="68">
        <f t="array" ref="S220">MATCH(1,($R220='Past-Seasons'!$B$1:$B$619)*($B$211='Past-Seasons'!$A$1:$A$619),0)</f>
        <v>177</v>
      </c>
      <c r="T220" s="68" t="str">
        <f t="shared" si="49"/>
        <v>G177:IQ177</v>
      </c>
    </row>
    <row r="221" spans="2:20" ht="12.75" customHeight="1" x14ac:dyDescent="0.2">
      <c r="B221" s="155" t="str">
        <f>INDEX(Sites!$A:$K,MATCH($R221,Sites!$A:$A,0),4)</f>
        <v>NJ</v>
      </c>
      <c r="C221" s="156" t="str">
        <f>INDEX(Sites!$A:$K,MATCH($R221,Sites!$A:$A,0),6)</f>
        <v>Columbia</v>
      </c>
      <c r="D221" s="157">
        <f t="shared" ca="1" si="47"/>
        <v>75</v>
      </c>
      <c r="E221" s="158">
        <f t="shared" ca="1" si="47"/>
        <v>73</v>
      </c>
      <c r="F221" s="158">
        <f t="shared" ca="1" si="47"/>
        <v>65</v>
      </c>
      <c r="G221" s="158">
        <f t="shared" ca="1" si="47"/>
        <v>61</v>
      </c>
      <c r="H221" s="158">
        <f t="shared" ca="1" si="47"/>
        <v>61</v>
      </c>
      <c r="I221" s="158">
        <f t="shared" ca="1" si="47"/>
        <v>59</v>
      </c>
      <c r="J221" s="159">
        <f t="shared" ca="1" si="47"/>
        <v>59</v>
      </c>
      <c r="K221" s="157" t="str">
        <f t="shared" ca="1" si="48"/>
        <v/>
      </c>
      <c r="L221" s="158" t="str">
        <f t="shared" ca="1" si="48"/>
        <v/>
      </c>
      <c r="M221" s="158">
        <f t="shared" ca="1" si="48"/>
        <v>2</v>
      </c>
      <c r="N221" s="160">
        <f t="shared" ca="1" si="48"/>
        <v>2</v>
      </c>
      <c r="R221" s="68">
        <v>340410007</v>
      </c>
      <c r="S221" s="68">
        <f t="array" ref="S221">MATCH(1,($R221='Past-Seasons'!$B$1:$B$619)*($B$211='Past-Seasons'!$A$1:$A$619),0)</f>
        <v>178</v>
      </c>
      <c r="T221" s="68" t="str">
        <f t="shared" si="49"/>
        <v>G178:IQ178</v>
      </c>
    </row>
    <row r="222" spans="2:20" ht="12.75" customHeight="1" x14ac:dyDescent="0.2">
      <c r="B222" s="155" t="str">
        <f>INDEX(Sites!$A:$K,MATCH($R222,Sites!$A:$A,0),4)</f>
        <v>NJ</v>
      </c>
      <c r="C222" s="156" t="str">
        <f>INDEX(Sites!$A:$K,MATCH($R222,Sites!$A:$A,0),6)</f>
        <v>Flemington</v>
      </c>
      <c r="D222" s="157">
        <f t="shared" ref="D222:J231" ca="1" si="50">IF(ISERROR(LARGE(INDIRECT($R$2 &amp; $T222),D$94)),"No Data",LARGE(INDIRECT($R$2 &amp; $T222),D$94))</f>
        <v>76</v>
      </c>
      <c r="E222" s="158">
        <f t="shared" ca="1" si="50"/>
        <v>74</v>
      </c>
      <c r="F222" s="158">
        <f t="shared" ca="1" si="50"/>
        <v>74</v>
      </c>
      <c r="G222" s="158">
        <f t="shared" ca="1" si="50"/>
        <v>73</v>
      </c>
      <c r="H222" s="158">
        <f t="shared" ca="1" si="50"/>
        <v>68</v>
      </c>
      <c r="I222" s="158">
        <f t="shared" ca="1" si="50"/>
        <v>67</v>
      </c>
      <c r="J222" s="159">
        <f t="shared" ca="1" si="50"/>
        <v>65</v>
      </c>
      <c r="K222" s="157" t="str">
        <f t="shared" ca="1" si="48"/>
        <v/>
      </c>
      <c r="L222" s="158">
        <f t="shared" ca="1" si="48"/>
        <v>1</v>
      </c>
      <c r="M222" s="158">
        <f t="shared" ca="1" si="48"/>
        <v>4</v>
      </c>
      <c r="N222" s="160">
        <f t="shared" ca="1" si="48"/>
        <v>6</v>
      </c>
      <c r="R222" s="68">
        <v>340190001</v>
      </c>
      <c r="S222" s="68">
        <f t="array" ref="S222">MATCH(1,($R222='Past-Seasons'!$B$1:$B$619)*($B$211='Past-Seasons'!$A$1:$A$619),0)</f>
        <v>179</v>
      </c>
      <c r="T222" s="68" t="str">
        <f t="shared" si="49"/>
        <v>G179:IQ179</v>
      </c>
    </row>
    <row r="223" spans="2:20" ht="12.75" customHeight="1" x14ac:dyDescent="0.2">
      <c r="B223" s="155" t="str">
        <f>INDEX(Sites!$A:$K,MATCH($R223,Sites!$A:$A,0),4)</f>
        <v>NJ</v>
      </c>
      <c r="C223" s="156" t="str">
        <f>INDEX(Sites!$A:$K,MATCH($R223,Sites!$A:$A,0),6)</f>
        <v>Leonia</v>
      </c>
      <c r="D223" s="157">
        <f t="shared" ca="1" si="50"/>
        <v>76</v>
      </c>
      <c r="E223" s="158">
        <f t="shared" ca="1" si="50"/>
        <v>75</v>
      </c>
      <c r="F223" s="158">
        <f t="shared" ca="1" si="50"/>
        <v>74</v>
      </c>
      <c r="G223" s="158">
        <f t="shared" ca="1" si="50"/>
        <v>74</v>
      </c>
      <c r="H223" s="158">
        <f t="shared" ca="1" si="50"/>
        <v>71</v>
      </c>
      <c r="I223" s="158">
        <f t="shared" ca="1" si="50"/>
        <v>71</v>
      </c>
      <c r="J223" s="159">
        <f t="shared" ca="1" si="50"/>
        <v>71</v>
      </c>
      <c r="K223" s="157" t="str">
        <f t="shared" ca="1" si="48"/>
        <v/>
      </c>
      <c r="L223" s="158">
        <f t="shared" ca="1" si="48"/>
        <v>1</v>
      </c>
      <c r="M223" s="158">
        <f t="shared" ca="1" si="48"/>
        <v>7</v>
      </c>
      <c r="N223" s="160">
        <f t="shared" ca="1" si="48"/>
        <v>12</v>
      </c>
      <c r="R223" s="68">
        <v>340030006</v>
      </c>
      <c r="S223" s="68">
        <f t="array" ref="S223">MATCH(1,($R223='Past-Seasons'!$B$1:$B$619)*($B$211='Past-Seasons'!$A$1:$A$619),0)</f>
        <v>180</v>
      </c>
      <c r="T223" s="68" t="str">
        <f t="shared" si="49"/>
        <v>G180:IQ180</v>
      </c>
    </row>
    <row r="224" spans="2:20" ht="12.75" customHeight="1" x14ac:dyDescent="0.2">
      <c r="B224" s="155" t="str">
        <f>INDEX(Sites!$A:$K,MATCH($R224,Sites!$A:$A,0),4)</f>
        <v>NJ</v>
      </c>
      <c r="C224" s="156" t="str">
        <f>INDEX(Sites!$A:$K,MATCH($R224,Sites!$A:$A,0),6)</f>
        <v>Monmouth University</v>
      </c>
      <c r="D224" s="157">
        <f t="shared" ca="1" si="50"/>
        <v>86</v>
      </c>
      <c r="E224" s="158">
        <f t="shared" ca="1" si="50"/>
        <v>84</v>
      </c>
      <c r="F224" s="158">
        <f t="shared" ca="1" si="50"/>
        <v>81</v>
      </c>
      <c r="G224" s="158">
        <f t="shared" ca="1" si="50"/>
        <v>71</v>
      </c>
      <c r="H224" s="158">
        <f t="shared" ca="1" si="50"/>
        <v>69</v>
      </c>
      <c r="I224" s="158">
        <f t="shared" ca="1" si="50"/>
        <v>69</v>
      </c>
      <c r="J224" s="159">
        <f t="shared" ca="1" si="50"/>
        <v>67</v>
      </c>
      <c r="K224" s="157">
        <f t="shared" ca="1" si="48"/>
        <v>1</v>
      </c>
      <c r="L224" s="158">
        <f t="shared" ca="1" si="48"/>
        <v>3</v>
      </c>
      <c r="M224" s="158">
        <f t="shared" ca="1" si="48"/>
        <v>4</v>
      </c>
      <c r="N224" s="160">
        <f t="shared" ca="1" si="48"/>
        <v>9</v>
      </c>
      <c r="R224" s="68">
        <v>340250005</v>
      </c>
      <c r="S224" s="68">
        <f t="array" ref="S224">MATCH(1,($R224='Past-Seasons'!$B$1:$B$619)*($B$211='Past-Seasons'!$A$1:$A$619),0)</f>
        <v>181</v>
      </c>
      <c r="T224" s="68" t="str">
        <f t="shared" si="49"/>
        <v>G181:IQ181</v>
      </c>
    </row>
    <row r="225" spans="2:20" ht="12.75" customHeight="1" x14ac:dyDescent="0.2">
      <c r="B225" s="155" t="str">
        <f>INDEX(Sites!$A:$K,MATCH($R225,Sites!$A:$A,0),4)</f>
        <v>NJ</v>
      </c>
      <c r="C225" s="156" t="str">
        <f>INDEX(Sites!$A:$K,MATCH($R225,Sites!$A:$A,0),6)</f>
        <v>Newark Firehouse</v>
      </c>
      <c r="D225" s="157">
        <f t="shared" ca="1" si="50"/>
        <v>78</v>
      </c>
      <c r="E225" s="158">
        <f t="shared" ca="1" si="50"/>
        <v>75</v>
      </c>
      <c r="F225" s="158">
        <f t="shared" ca="1" si="50"/>
        <v>70</v>
      </c>
      <c r="G225" s="158">
        <f t="shared" ca="1" si="50"/>
        <v>69</v>
      </c>
      <c r="H225" s="158">
        <f t="shared" ca="1" si="50"/>
        <v>67</v>
      </c>
      <c r="I225" s="158">
        <f t="shared" ca="1" si="50"/>
        <v>66</v>
      </c>
      <c r="J225" s="159">
        <f t="shared" ca="1" si="50"/>
        <v>62</v>
      </c>
      <c r="K225" s="157" t="str">
        <f t="shared" ca="1" si="48"/>
        <v/>
      </c>
      <c r="L225" s="158">
        <f t="shared" ca="1" si="48"/>
        <v>1</v>
      </c>
      <c r="M225" s="158">
        <f t="shared" ca="1" si="48"/>
        <v>2</v>
      </c>
      <c r="N225" s="160">
        <f t="shared" ca="1" si="48"/>
        <v>6</v>
      </c>
      <c r="R225" s="68">
        <v>340130003</v>
      </c>
      <c r="S225" s="68">
        <f t="array" ref="S225">MATCH(1,($R225='Past-Seasons'!$B$1:$B$619)*($B$211='Past-Seasons'!$A$1:$A$619),0)</f>
        <v>182</v>
      </c>
      <c r="T225" s="68" t="str">
        <f t="shared" si="49"/>
        <v>G182:IQ182</v>
      </c>
    </row>
    <row r="226" spans="2:20" ht="12.75" customHeight="1" x14ac:dyDescent="0.2">
      <c r="B226" s="155" t="str">
        <f>INDEX(Sites!$A:$K,MATCH($R226,Sites!$A:$A,0),4)</f>
        <v>NJ</v>
      </c>
      <c r="C226" s="156" t="str">
        <f>INDEX(Sites!$A:$K,MATCH($R226,Sites!$A:$A,0),6)</f>
        <v>Ramapo</v>
      </c>
      <c r="D226" s="157">
        <f t="shared" ca="1" si="50"/>
        <v>77</v>
      </c>
      <c r="E226" s="158">
        <f t="shared" ca="1" si="50"/>
        <v>75</v>
      </c>
      <c r="F226" s="158">
        <f t="shared" ca="1" si="50"/>
        <v>70</v>
      </c>
      <c r="G226" s="158">
        <f t="shared" ca="1" si="50"/>
        <v>69</v>
      </c>
      <c r="H226" s="158">
        <f t="shared" ca="1" si="50"/>
        <v>68</v>
      </c>
      <c r="I226" s="158">
        <f t="shared" ca="1" si="50"/>
        <v>66</v>
      </c>
      <c r="J226" s="159">
        <f t="shared" ca="1" si="50"/>
        <v>65</v>
      </c>
      <c r="K226" s="157" t="str">
        <f t="shared" ca="1" si="48"/>
        <v/>
      </c>
      <c r="L226" s="158">
        <f t="shared" ca="1" si="48"/>
        <v>1</v>
      </c>
      <c r="M226" s="158">
        <f t="shared" ca="1" si="48"/>
        <v>2</v>
      </c>
      <c r="N226" s="160">
        <f t="shared" ca="1" si="48"/>
        <v>6</v>
      </c>
      <c r="R226" s="68">
        <v>340315001</v>
      </c>
      <c r="S226" s="68">
        <f t="array" ref="S226">MATCH(1,($R226='Past-Seasons'!$B$1:$B$619)*($B$211='Past-Seasons'!$A$1:$A$619),0)</f>
        <v>183</v>
      </c>
      <c r="T226" s="68" t="str">
        <f t="shared" si="49"/>
        <v>G183:IQ183</v>
      </c>
    </row>
    <row r="227" spans="2:20" ht="12.75" customHeight="1" x14ac:dyDescent="0.2">
      <c r="B227" s="155" t="str">
        <f>INDEX(Sites!$A:$K,MATCH($R227,Sites!$A:$A,0),4)</f>
        <v>NJ</v>
      </c>
      <c r="C227" s="156" t="str">
        <f>INDEX(Sites!$A:$K,MATCH($R227,Sites!$A:$A,0),6)</f>
        <v>Rutgers University</v>
      </c>
      <c r="D227" s="157">
        <f t="shared" ca="1" si="50"/>
        <v>74</v>
      </c>
      <c r="E227" s="158">
        <f t="shared" ca="1" si="50"/>
        <v>70</v>
      </c>
      <c r="F227" s="158">
        <f t="shared" ca="1" si="50"/>
        <v>70</v>
      </c>
      <c r="G227" s="158">
        <f t="shared" ca="1" si="50"/>
        <v>70</v>
      </c>
      <c r="H227" s="158">
        <f t="shared" ca="1" si="50"/>
        <v>69</v>
      </c>
      <c r="I227" s="158">
        <f t="shared" ca="1" si="50"/>
        <v>69</v>
      </c>
      <c r="J227" s="159">
        <f t="shared" ca="1" si="50"/>
        <v>69</v>
      </c>
      <c r="K227" s="157" t="str">
        <f t="shared" ca="1" si="48"/>
        <v/>
      </c>
      <c r="L227" s="158" t="str">
        <f t="shared" ca="1" si="48"/>
        <v/>
      </c>
      <c r="M227" s="158">
        <f t="shared" ca="1" si="48"/>
        <v>1</v>
      </c>
      <c r="N227" s="160">
        <f t="shared" ca="1" si="48"/>
        <v>11</v>
      </c>
      <c r="R227" s="68">
        <v>340230011</v>
      </c>
      <c r="S227" s="68">
        <f t="array" ref="S227">MATCH(1,($R227='Past-Seasons'!$B$1:$B$619)*($B$211='Past-Seasons'!$A$1:$A$619),0)</f>
        <v>184</v>
      </c>
      <c r="T227" s="68" t="str">
        <f t="shared" si="49"/>
        <v>G184:IQ184</v>
      </c>
    </row>
    <row r="228" spans="2:20" ht="12.75" customHeight="1" x14ac:dyDescent="0.2">
      <c r="B228" s="155" t="str">
        <f>INDEX(Sites!$A:$K,MATCH($R228,Sites!$A:$A,0),4)</f>
        <v>NY</v>
      </c>
      <c r="C228" s="156" t="str">
        <f>INDEX(Sites!$A:$K,MATCH($R228,Sites!$A:$A,0),6)</f>
        <v>Babylon</v>
      </c>
      <c r="D228" s="157">
        <f t="shared" ca="1" si="50"/>
        <v>83</v>
      </c>
      <c r="E228" s="158">
        <f t="shared" ca="1" si="50"/>
        <v>75</v>
      </c>
      <c r="F228" s="158">
        <f t="shared" ca="1" si="50"/>
        <v>74</v>
      </c>
      <c r="G228" s="158">
        <f t="shared" ca="1" si="50"/>
        <v>72</v>
      </c>
      <c r="H228" s="158">
        <f t="shared" ca="1" si="50"/>
        <v>71</v>
      </c>
      <c r="I228" s="158">
        <f t="shared" ca="1" si="50"/>
        <v>70</v>
      </c>
      <c r="J228" s="159">
        <f t="shared" ca="1" si="50"/>
        <v>70</v>
      </c>
      <c r="K228" s="157" t="str">
        <f t="shared" ca="1" si="48"/>
        <v/>
      </c>
      <c r="L228" s="158">
        <f t="shared" ca="1" si="48"/>
        <v>1</v>
      </c>
      <c r="M228" s="158">
        <f t="shared" ca="1" si="48"/>
        <v>5</v>
      </c>
      <c r="N228" s="160">
        <f t="shared" ca="1" si="48"/>
        <v>10</v>
      </c>
      <c r="R228" s="68">
        <v>361030002</v>
      </c>
      <c r="S228" s="68">
        <f t="array" ref="S228">MATCH(1,($R228='Past-Seasons'!$B$1:$B$619)*($B$211='Past-Seasons'!$A$1:$A$619),0)</f>
        <v>185</v>
      </c>
      <c r="T228" s="68" t="str">
        <f t="shared" si="49"/>
        <v>G185:IQ185</v>
      </c>
    </row>
    <row r="229" spans="2:20" ht="12.75" customHeight="1" x14ac:dyDescent="0.2">
      <c r="B229" s="155" t="str">
        <f>INDEX(Sites!$A:$K,MATCH($R229,Sites!$A:$A,0),4)</f>
        <v>NY</v>
      </c>
      <c r="C229" s="156" t="str">
        <f>INDEX(Sites!$A:$K,MATCH($R229,Sites!$A:$A,0),6)</f>
        <v>Convent Av</v>
      </c>
      <c r="D229" s="157">
        <f t="shared" ca="1" si="50"/>
        <v>73</v>
      </c>
      <c r="E229" s="158">
        <f t="shared" ca="1" si="50"/>
        <v>69</v>
      </c>
      <c r="F229" s="158">
        <f t="shared" ca="1" si="50"/>
        <v>63</v>
      </c>
      <c r="G229" s="158">
        <f t="shared" ca="1" si="50"/>
        <v>62</v>
      </c>
      <c r="H229" s="158">
        <f t="shared" ca="1" si="50"/>
        <v>58</v>
      </c>
      <c r="I229" s="158">
        <f t="shared" ca="1" si="50"/>
        <v>57</v>
      </c>
      <c r="J229" s="159">
        <f t="shared" ca="1" si="50"/>
        <v>56</v>
      </c>
      <c r="K229" s="157" t="str">
        <f t="shared" ca="1" si="48"/>
        <v/>
      </c>
      <c r="L229" s="158" t="str">
        <f t="shared" ca="1" si="48"/>
        <v/>
      </c>
      <c r="M229" s="158">
        <f t="shared" ca="1" si="48"/>
        <v>1</v>
      </c>
      <c r="N229" s="160">
        <f t="shared" ca="1" si="48"/>
        <v>2</v>
      </c>
      <c r="R229" s="68">
        <v>360610135</v>
      </c>
      <c r="S229" s="68">
        <f t="array" ref="S229">MATCH(1,($R229='Past-Seasons'!$B$1:$B$619)*($B$211='Past-Seasons'!$A$1:$A$619),0)</f>
        <v>186</v>
      </c>
      <c r="T229" s="68" t="str">
        <f t="shared" si="49"/>
        <v>G186:IQ186</v>
      </c>
    </row>
    <row r="230" spans="2:20" ht="12.75" customHeight="1" x14ac:dyDescent="0.2">
      <c r="B230" s="155" t="str">
        <f>INDEX(Sites!$A:$K,MATCH($R230,Sites!$A:$A,0),4)</f>
        <v>NY</v>
      </c>
      <c r="C230" s="156" t="str">
        <f>INDEX(Sites!$A:$K,MATCH($R230,Sites!$A:$A,0),6)</f>
        <v>Holtsville</v>
      </c>
      <c r="D230" s="157">
        <f t="shared" ca="1" si="50"/>
        <v>89</v>
      </c>
      <c r="E230" s="158">
        <f t="shared" ca="1" si="50"/>
        <v>80</v>
      </c>
      <c r="F230" s="158">
        <f t="shared" ca="1" si="50"/>
        <v>76</v>
      </c>
      <c r="G230" s="158">
        <f t="shared" ca="1" si="50"/>
        <v>74</v>
      </c>
      <c r="H230" s="158">
        <f t="shared" ca="1" si="50"/>
        <v>70</v>
      </c>
      <c r="I230" s="158">
        <f t="shared" ca="1" si="50"/>
        <v>68</v>
      </c>
      <c r="J230" s="159">
        <f t="shared" ca="1" si="50"/>
        <v>68</v>
      </c>
      <c r="K230" s="157">
        <f t="shared" ca="1" si="48"/>
        <v>1</v>
      </c>
      <c r="L230" s="158">
        <f t="shared" ca="1" si="48"/>
        <v>3</v>
      </c>
      <c r="M230" s="158">
        <f t="shared" ca="1" si="48"/>
        <v>4</v>
      </c>
      <c r="N230" s="160">
        <f t="shared" ca="1" si="48"/>
        <v>8</v>
      </c>
      <c r="R230" s="68">
        <v>361030009</v>
      </c>
      <c r="S230" s="68">
        <f t="array" ref="S230">MATCH(1,($R230='Past-Seasons'!$B$1:$B$619)*($B$211='Past-Seasons'!$A$1:$A$619),0)</f>
        <v>187</v>
      </c>
      <c r="T230" s="68" t="str">
        <f t="shared" si="49"/>
        <v>G187:IQ187</v>
      </c>
    </row>
    <row r="231" spans="2:20" ht="12.75" customHeight="1" x14ac:dyDescent="0.2">
      <c r="B231" s="155" t="str">
        <f>INDEX(Sites!$A:$K,MATCH($R231,Sites!$A:$A,0),4)</f>
        <v>NY</v>
      </c>
      <c r="C231" s="156" t="str">
        <f>INDEX(Sites!$A:$K,MATCH($R231,Sites!$A:$A,0),6)</f>
        <v>IS52</v>
      </c>
      <c r="D231" s="157">
        <f t="shared" ca="1" si="50"/>
        <v>74</v>
      </c>
      <c r="E231" s="158">
        <f t="shared" ca="1" si="50"/>
        <v>73</v>
      </c>
      <c r="F231" s="158">
        <f t="shared" ca="1" si="50"/>
        <v>72</v>
      </c>
      <c r="G231" s="158">
        <f t="shared" ca="1" si="50"/>
        <v>71</v>
      </c>
      <c r="H231" s="158">
        <f t="shared" ca="1" si="50"/>
        <v>71</v>
      </c>
      <c r="I231" s="158">
        <f t="shared" ca="1" si="50"/>
        <v>66</v>
      </c>
      <c r="J231" s="159">
        <f t="shared" ca="1" si="50"/>
        <v>66</v>
      </c>
      <c r="K231" s="157" t="str">
        <f t="shared" ca="1" si="48"/>
        <v/>
      </c>
      <c r="L231" s="158" t="str">
        <f t="shared" ca="1" si="48"/>
        <v/>
      </c>
      <c r="M231" s="158">
        <f t="shared" ca="1" si="48"/>
        <v>5</v>
      </c>
      <c r="N231" s="160">
        <f t="shared" ca="1" si="48"/>
        <v>7</v>
      </c>
      <c r="R231" s="68">
        <v>360050110</v>
      </c>
      <c r="S231" s="68">
        <f t="array" ref="S231">MATCH(1,($R231='Past-Seasons'!$B$1:$B$619)*($B$211='Past-Seasons'!$A$1:$A$619),0)</f>
        <v>188</v>
      </c>
      <c r="T231" s="68" t="str">
        <f t="shared" si="49"/>
        <v>G188:IQ188</v>
      </c>
    </row>
    <row r="232" spans="2:20" ht="12.75" customHeight="1" x14ac:dyDescent="0.2">
      <c r="B232" s="155" t="str">
        <f>INDEX(Sites!$A:$K,MATCH($R232,Sites!$A:$A,0),4)</f>
        <v>NY</v>
      </c>
      <c r="C232" s="156" t="str">
        <f>INDEX(Sites!$A:$K,MATCH($R232,Sites!$A:$A,0),6)</f>
        <v>Pfizer Lab</v>
      </c>
      <c r="D232" s="157">
        <f t="shared" ref="D232:J237" ca="1" si="51">IF(ISERROR(LARGE(INDIRECT($R$2 &amp; $T232),D$94)),"No Data",LARGE(INDIRECT($R$2 &amp; $T232),D$94))</f>
        <v>76</v>
      </c>
      <c r="E232" s="158">
        <f t="shared" ca="1" si="51"/>
        <v>72</v>
      </c>
      <c r="F232" s="158">
        <f t="shared" ca="1" si="51"/>
        <v>70</v>
      </c>
      <c r="G232" s="158">
        <f t="shared" ca="1" si="51"/>
        <v>68</v>
      </c>
      <c r="H232" s="158">
        <f t="shared" ca="1" si="51"/>
        <v>66</v>
      </c>
      <c r="I232" s="158">
        <f t="shared" ca="1" si="51"/>
        <v>65</v>
      </c>
      <c r="J232" s="159">
        <f t="shared" ca="1" si="51"/>
        <v>65</v>
      </c>
      <c r="K232" s="157" t="str">
        <f t="shared" ca="1" si="48"/>
        <v/>
      </c>
      <c r="L232" s="158">
        <f t="shared" ca="1" si="48"/>
        <v>1</v>
      </c>
      <c r="M232" s="158">
        <f t="shared" ca="1" si="48"/>
        <v>2</v>
      </c>
      <c r="N232" s="160">
        <f t="shared" ca="1" si="48"/>
        <v>5</v>
      </c>
      <c r="R232" s="68">
        <v>360050133</v>
      </c>
      <c r="S232" s="68">
        <f t="array" ref="S232">MATCH(1,($R232='Past-Seasons'!$B$1:$B$619)*($B$211='Past-Seasons'!$A$1:$A$619),0)</f>
        <v>189</v>
      </c>
      <c r="T232" s="68" t="str">
        <f t="shared" si="49"/>
        <v>G189:IQ189</v>
      </c>
    </row>
    <row r="233" spans="2:20" ht="12.75" customHeight="1" x14ac:dyDescent="0.2">
      <c r="B233" s="155" t="str">
        <f>INDEX(Sites!$A:$K,MATCH($R233,Sites!$A:$A,0),4)</f>
        <v>NY</v>
      </c>
      <c r="C233" s="156" t="str">
        <f>INDEX(Sites!$A:$K,MATCH($R233,Sites!$A:$A,0),6)</f>
        <v>Queens</v>
      </c>
      <c r="D233" s="157">
        <f t="shared" ca="1" si="51"/>
        <v>80</v>
      </c>
      <c r="E233" s="158">
        <f t="shared" ca="1" si="51"/>
        <v>79</v>
      </c>
      <c r="F233" s="158">
        <f t="shared" ca="1" si="51"/>
        <v>72</v>
      </c>
      <c r="G233" s="158">
        <f t="shared" ca="1" si="51"/>
        <v>71</v>
      </c>
      <c r="H233" s="158">
        <f t="shared" ca="1" si="51"/>
        <v>71</v>
      </c>
      <c r="I233" s="158">
        <f t="shared" ca="1" si="51"/>
        <v>65</v>
      </c>
      <c r="J233" s="159">
        <f t="shared" ca="1" si="51"/>
        <v>65</v>
      </c>
      <c r="K233" s="157" t="str">
        <f t="shared" ca="1" si="48"/>
        <v/>
      </c>
      <c r="L233" s="158">
        <f t="shared" ca="1" si="48"/>
        <v>2</v>
      </c>
      <c r="M233" s="158">
        <f t="shared" ca="1" si="48"/>
        <v>5</v>
      </c>
      <c r="N233" s="160">
        <f t="shared" ca="1" si="48"/>
        <v>5</v>
      </c>
      <c r="R233" s="68">
        <v>360810124</v>
      </c>
      <c r="S233" s="68">
        <f t="array" ref="S233">MATCH(1,($R233='Past-Seasons'!$B$1:$B$619)*($B$211='Past-Seasons'!$A$1:$A$619),0)</f>
        <v>190</v>
      </c>
      <c r="T233" s="68" t="str">
        <f t="shared" si="49"/>
        <v>G190:IQ190</v>
      </c>
    </row>
    <row r="234" spans="2:20" ht="12.75" customHeight="1" x14ac:dyDescent="0.2">
      <c r="B234" s="155" t="str">
        <f>INDEX(Sites!$A:$K,MATCH($R234,Sites!$A:$A,0),4)</f>
        <v>NY</v>
      </c>
      <c r="C234" s="156" t="str">
        <f>INDEX(Sites!$A:$K,MATCH($R234,Sites!$A:$A,0),6)</f>
        <v>Riverhead</v>
      </c>
      <c r="D234" s="157">
        <f t="shared" ca="1" si="51"/>
        <v>86</v>
      </c>
      <c r="E234" s="158">
        <f t="shared" ca="1" si="51"/>
        <v>84</v>
      </c>
      <c r="F234" s="158">
        <f t="shared" ca="1" si="51"/>
        <v>83</v>
      </c>
      <c r="G234" s="158">
        <f t="shared" ca="1" si="51"/>
        <v>78</v>
      </c>
      <c r="H234" s="158">
        <f t="shared" ca="1" si="51"/>
        <v>76</v>
      </c>
      <c r="I234" s="158">
        <f t="shared" ca="1" si="51"/>
        <v>76</v>
      </c>
      <c r="J234" s="159">
        <f t="shared" ca="1" si="51"/>
        <v>75</v>
      </c>
      <c r="K234" s="157">
        <f t="shared" ca="1" si="48"/>
        <v>1</v>
      </c>
      <c r="L234" s="158">
        <f t="shared" ca="1" si="48"/>
        <v>6</v>
      </c>
      <c r="M234" s="158">
        <f t="shared" ca="1" si="48"/>
        <v>8</v>
      </c>
      <c r="N234" s="160">
        <f t="shared" ca="1" si="48"/>
        <v>12</v>
      </c>
      <c r="R234" s="68">
        <v>361030004</v>
      </c>
      <c r="S234" s="68">
        <f t="array" ref="S234">MATCH(1,($R234='Past-Seasons'!$B$1:$B$619)*($B$211='Past-Seasons'!$A$1:$A$619),0)</f>
        <v>191</v>
      </c>
      <c r="T234" s="68" t="str">
        <f t="shared" si="49"/>
        <v>G191:IQ191</v>
      </c>
    </row>
    <row r="235" spans="2:20" ht="12.75" customHeight="1" x14ac:dyDescent="0.2">
      <c r="B235" s="155" t="str">
        <f>INDEX(Sites!$A:$K,MATCH($R235,Sites!$A:$A,0),4)</f>
        <v>NY</v>
      </c>
      <c r="C235" s="156" t="str">
        <f>INDEX(Sites!$A:$K,MATCH($R235,Sites!$A:$A,0),6)</f>
        <v>South Mountain Rd</v>
      </c>
      <c r="D235" s="157">
        <f t="shared" ca="1" si="51"/>
        <v>83</v>
      </c>
      <c r="E235" s="158">
        <f t="shared" ca="1" si="51"/>
        <v>75</v>
      </c>
      <c r="F235" s="158">
        <f t="shared" ca="1" si="51"/>
        <v>71</v>
      </c>
      <c r="G235" s="158">
        <f t="shared" ca="1" si="51"/>
        <v>69</v>
      </c>
      <c r="H235" s="158">
        <f t="shared" ca="1" si="51"/>
        <v>67</v>
      </c>
      <c r="I235" s="158">
        <f t="shared" ca="1" si="51"/>
        <v>66</v>
      </c>
      <c r="J235" s="159">
        <f t="shared" ca="1" si="51"/>
        <v>64</v>
      </c>
      <c r="K235" s="157" t="str">
        <f t="shared" ca="1" si="48"/>
        <v/>
      </c>
      <c r="L235" s="158">
        <f t="shared" ca="1" si="48"/>
        <v>1</v>
      </c>
      <c r="M235" s="158">
        <f t="shared" ca="1" si="48"/>
        <v>3</v>
      </c>
      <c r="N235" s="160">
        <f t="shared" ca="1" si="48"/>
        <v>6</v>
      </c>
      <c r="R235" s="68">
        <v>360870005</v>
      </c>
      <c r="S235" s="68">
        <f t="array" ref="S235">MATCH(1,($R235='Past-Seasons'!$B$1:$B$619)*($B$211='Past-Seasons'!$A$1:$A$619),0)</f>
        <v>192</v>
      </c>
      <c r="T235" s="68" t="str">
        <f t="shared" si="49"/>
        <v>G192:IQ192</v>
      </c>
    </row>
    <row r="236" spans="2:20" ht="12.75" customHeight="1" x14ac:dyDescent="0.2">
      <c r="B236" s="155" t="str">
        <f>INDEX(Sites!$A:$K,MATCH($R236,Sites!$A:$A,0),4)</f>
        <v>NY</v>
      </c>
      <c r="C236" s="156" t="str">
        <f>INDEX(Sites!$A:$K,MATCH($R236,Sites!$A:$A,0),6)</f>
        <v>Susan Wagner</v>
      </c>
      <c r="D236" s="157">
        <f t="shared" ca="1" si="51"/>
        <v>86</v>
      </c>
      <c r="E236" s="158">
        <f t="shared" ca="1" si="51"/>
        <v>73</v>
      </c>
      <c r="F236" s="158">
        <f t="shared" ca="1" si="51"/>
        <v>71</v>
      </c>
      <c r="G236" s="158">
        <f t="shared" ca="1" si="51"/>
        <v>71</v>
      </c>
      <c r="H236" s="158">
        <f t="shared" ca="1" si="51"/>
        <v>69</v>
      </c>
      <c r="I236" s="158">
        <f t="shared" ca="1" si="51"/>
        <v>68</v>
      </c>
      <c r="J236" s="159">
        <f t="shared" ca="1" si="51"/>
        <v>68</v>
      </c>
      <c r="K236" s="157">
        <f t="shared" ca="1" si="48"/>
        <v>1</v>
      </c>
      <c r="L236" s="158">
        <f t="shared" ca="1" si="48"/>
        <v>1</v>
      </c>
      <c r="M236" s="158">
        <f t="shared" ca="1" si="48"/>
        <v>4</v>
      </c>
      <c r="N236" s="160">
        <f t="shared" ca="1" si="48"/>
        <v>8</v>
      </c>
      <c r="R236" s="68">
        <v>360850067</v>
      </c>
      <c r="S236" s="68">
        <f t="array" ref="S236">MATCH(1,($R236='Past-Seasons'!$B$1:$B$619)*($B$211='Past-Seasons'!$A$1:$A$619),0)</f>
        <v>193</v>
      </c>
      <c r="T236" s="68" t="str">
        <f t="shared" si="49"/>
        <v>G193:IQ193</v>
      </c>
    </row>
    <row r="237" spans="2:20" ht="12.75" customHeight="1" thickBot="1" x14ac:dyDescent="0.25">
      <c r="B237" s="161" t="str">
        <f>INDEX(Sites!$A:$K,MATCH($R237,Sites!$A:$A,0),4)</f>
        <v>NY</v>
      </c>
      <c r="C237" s="162" t="str">
        <f>INDEX(Sites!$A:$K,MATCH($R237,Sites!$A:$A,0),6)</f>
        <v>White Plains</v>
      </c>
      <c r="D237" s="163">
        <f t="shared" ca="1" si="51"/>
        <v>81</v>
      </c>
      <c r="E237" s="164">
        <f t="shared" ca="1" si="51"/>
        <v>79</v>
      </c>
      <c r="F237" s="164">
        <f t="shared" ca="1" si="51"/>
        <v>75</v>
      </c>
      <c r="G237" s="164">
        <f t="shared" ca="1" si="51"/>
        <v>72</v>
      </c>
      <c r="H237" s="164">
        <f t="shared" ca="1" si="51"/>
        <v>71</v>
      </c>
      <c r="I237" s="164">
        <f t="shared" ca="1" si="51"/>
        <v>71</v>
      </c>
      <c r="J237" s="165">
        <f t="shared" ca="1" si="51"/>
        <v>70</v>
      </c>
      <c r="K237" s="163" t="str">
        <f t="shared" ca="1" si="48"/>
        <v/>
      </c>
      <c r="L237" s="164">
        <f t="shared" ca="1" si="48"/>
        <v>2</v>
      </c>
      <c r="M237" s="164">
        <f t="shared" ca="1" si="48"/>
        <v>6</v>
      </c>
      <c r="N237" s="166">
        <f t="shared" ca="1" si="48"/>
        <v>11</v>
      </c>
      <c r="R237" s="68">
        <v>361192004</v>
      </c>
      <c r="S237" s="68">
        <f t="array" ref="S237">MATCH(1,($R237='Past-Seasons'!$B$1:$B$619)*($B$211='Past-Seasons'!$A$1:$A$619),0)</f>
        <v>194</v>
      </c>
      <c r="T237" s="68" t="str">
        <f t="shared" si="49"/>
        <v>G194:IQ194</v>
      </c>
    </row>
    <row r="238" spans="2:20" ht="12.75" customHeight="1" x14ac:dyDescent="0.2">
      <c r="B238" s="167"/>
      <c r="C238" s="168" t="s">
        <v>85</v>
      </c>
      <c r="D238" s="588">
        <f t="shared" ref="D238:J238" ca="1" si="52">MAX(D212:D237)</f>
        <v>99</v>
      </c>
      <c r="E238" s="169">
        <f t="shared" ca="1" si="52"/>
        <v>95</v>
      </c>
      <c r="F238" s="169">
        <f t="shared" ca="1" si="52"/>
        <v>90</v>
      </c>
      <c r="G238" s="169">
        <f t="shared" ca="1" si="52"/>
        <v>90</v>
      </c>
      <c r="H238" s="169">
        <f t="shared" ca="1" si="52"/>
        <v>88</v>
      </c>
      <c r="I238" s="169">
        <f t="shared" ca="1" si="52"/>
        <v>85</v>
      </c>
      <c r="J238" s="168">
        <f t="shared" ca="1" si="52"/>
        <v>82</v>
      </c>
      <c r="K238" s="170">
        <f ca="1">SUM(K212:K237)</f>
        <v>26</v>
      </c>
      <c r="L238" s="171">
        <f ca="1">SUM(L212:L237)</f>
        <v>78</v>
      </c>
      <c r="M238" s="171">
        <f ca="1">SUM(M212:M237)</f>
        <v>154</v>
      </c>
      <c r="N238" s="172">
        <f ca="1">SUM(N212:N237)</f>
        <v>262</v>
      </c>
      <c r="R238" s="68" t="s">
        <v>78</v>
      </c>
    </row>
    <row r="239" spans="2:20" ht="12.75" customHeight="1" thickBot="1" x14ac:dyDescent="0.25">
      <c r="B239" s="173"/>
      <c r="C239" s="174"/>
      <c r="D239" s="174"/>
      <c r="E239" s="174"/>
      <c r="F239" s="174"/>
      <c r="G239" s="174"/>
      <c r="H239" s="174"/>
      <c r="I239" s="174"/>
      <c r="J239" s="174"/>
      <c r="K239" s="598" t="s">
        <v>40</v>
      </c>
      <c r="L239" s="599"/>
      <c r="M239" s="599"/>
      <c r="N239" s="600"/>
      <c r="R239" s="68" t="s">
        <v>78</v>
      </c>
    </row>
    <row r="240" spans="2:20" ht="12.75" customHeight="1" thickBot="1" x14ac:dyDescent="0.25">
      <c r="B240" s="157"/>
      <c r="C240" s="175" t="s">
        <v>79</v>
      </c>
      <c r="D240" s="176" t="s">
        <v>53</v>
      </c>
      <c r="E240" s="157"/>
      <c r="F240" s="158"/>
      <c r="G240" s="158"/>
      <c r="H240" s="158"/>
      <c r="I240" s="158"/>
      <c r="J240" s="158"/>
      <c r="K240" s="601"/>
      <c r="L240" s="602"/>
      <c r="M240" s="602"/>
      <c r="N240" s="603"/>
      <c r="R240" s="68" t="s">
        <v>78</v>
      </c>
    </row>
    <row r="241" spans="2:20" ht="12.75" customHeight="1" x14ac:dyDescent="0.2">
      <c r="B241" s="157"/>
      <c r="C241" s="177"/>
      <c r="D241" s="282" t="s">
        <v>55</v>
      </c>
      <c r="E241" s="157"/>
      <c r="F241" s="158"/>
      <c r="G241" s="158"/>
      <c r="H241" s="158"/>
      <c r="I241" s="158"/>
      <c r="J241" s="158"/>
      <c r="K241" s="604" t="s">
        <v>41</v>
      </c>
      <c r="L241" s="605"/>
      <c r="M241" s="605"/>
      <c r="N241" s="606"/>
      <c r="R241" s="68" t="s">
        <v>78</v>
      </c>
    </row>
    <row r="242" spans="2:20" ht="12.75" customHeight="1" x14ac:dyDescent="0.2">
      <c r="B242" s="157"/>
      <c r="C242" s="149"/>
      <c r="D242" s="290" t="s">
        <v>56</v>
      </c>
      <c r="E242" s="158"/>
      <c r="F242" s="158"/>
      <c r="G242" s="158"/>
      <c r="H242" s="158"/>
      <c r="I242" s="158"/>
      <c r="J242" s="158"/>
      <c r="K242" s="178" t="str">
        <f t="shared" ref="K242:N242" si="53">K$5</f>
        <v>&gt; 84</v>
      </c>
      <c r="L242" s="179" t="str">
        <f t="shared" si="53"/>
        <v>&gt; 75</v>
      </c>
      <c r="M242" s="179" t="str">
        <f t="shared" si="53"/>
        <v>&gt; 70</v>
      </c>
      <c r="N242" s="180" t="str">
        <f t="shared" si="53"/>
        <v>&gt; 65</v>
      </c>
      <c r="R242" s="68" t="s">
        <v>78</v>
      </c>
      <c r="S242" s="120" t="s">
        <v>68</v>
      </c>
      <c r="T242" s="120" t="s">
        <v>80</v>
      </c>
    </row>
    <row r="243" spans="2:20" ht="12.75" customHeight="1" thickBot="1" x14ac:dyDescent="0.25">
      <c r="B243" s="163"/>
      <c r="C243" s="150"/>
      <c r="D243" s="164"/>
      <c r="E243" s="164"/>
      <c r="F243" s="164"/>
      <c r="G243" s="164"/>
      <c r="H243" s="164"/>
      <c r="I243" s="164"/>
      <c r="J243" s="164"/>
      <c r="K243" s="587">
        <f ca="1">COUNTIF(INDIRECT($R$2 &amp; $T243),K$5)</f>
        <v>8</v>
      </c>
      <c r="L243" s="181">
        <f ca="1">COUNTIF(INDIRECT($R$2 &amp; $T243),L$5)</f>
        <v>18</v>
      </c>
      <c r="M243" s="181">
        <f ca="1">COUNTIF(INDIRECT($R$2 &amp; $T243),M$5)</f>
        <v>24</v>
      </c>
      <c r="N243" s="182">
        <f ca="1">COUNTIF(INDIRECT($R$2 &amp; $T243),N$5)</f>
        <v>40</v>
      </c>
      <c r="R243" s="68" t="s">
        <v>78</v>
      </c>
      <c r="S243" s="68">
        <f>MATCH($B$94-COUNT($B$126:$B243),'Past-Seasons'!$F$1:$F$21,0)</f>
        <v>19</v>
      </c>
      <c r="T243" s="68" t="str">
        <f>$T$1 &amp; S243 &amp; ":" &amp; $T$2 &amp; S243</f>
        <v>G19:IQ19</v>
      </c>
    </row>
    <row r="244" spans="2:20" ht="12.75" customHeight="1" x14ac:dyDescent="0.2">
      <c r="R244" s="68" t="s">
        <v>78</v>
      </c>
    </row>
    <row r="245" spans="2:20" ht="12.75" customHeight="1" x14ac:dyDescent="0.2">
      <c r="R245" s="68" t="s">
        <v>78</v>
      </c>
    </row>
    <row r="246" spans="2:20" ht="12.75" customHeight="1" x14ac:dyDescent="0.2">
      <c r="R246" s="68" t="s">
        <v>78</v>
      </c>
    </row>
    <row r="247" spans="2:20" ht="12.75" customHeight="1" x14ac:dyDescent="0.2">
      <c r="R247" s="68" t="s">
        <v>78</v>
      </c>
    </row>
    <row r="248" spans="2:20" ht="12.75" customHeight="1" x14ac:dyDescent="0.2">
      <c r="R248" s="68" t="s">
        <v>78</v>
      </c>
    </row>
    <row r="249" spans="2:20" ht="12.75" customHeight="1" x14ac:dyDescent="0.2">
      <c r="D249" s="607" t="s">
        <v>73</v>
      </c>
      <c r="E249" s="608"/>
      <c r="F249" s="608"/>
      <c r="G249" s="608"/>
      <c r="H249" s="608"/>
      <c r="I249" s="608"/>
      <c r="J249" s="609"/>
      <c r="K249" s="610" t="s">
        <v>74</v>
      </c>
      <c r="L249" s="611"/>
      <c r="M249" s="611"/>
      <c r="N249" s="612"/>
      <c r="R249" s="68" t="s">
        <v>78</v>
      </c>
    </row>
    <row r="250" spans="2:20" ht="12.75" customHeight="1" x14ac:dyDescent="0.2">
      <c r="B250" s="567">
        <v>2012</v>
      </c>
      <c r="C250" s="569" t="s">
        <v>47</v>
      </c>
      <c r="D250" s="146">
        <v>1</v>
      </c>
      <c r="E250" s="147">
        <v>2</v>
      </c>
      <c r="F250" s="147">
        <v>3</v>
      </c>
      <c r="G250" s="147">
        <v>4</v>
      </c>
      <c r="H250" s="147">
        <v>5</v>
      </c>
      <c r="I250" s="147">
        <v>6</v>
      </c>
      <c r="J250" s="148">
        <v>7</v>
      </c>
      <c r="K250" s="588" t="str">
        <f t="shared" ref="K250:N250" si="54">K$5</f>
        <v>&gt; 84</v>
      </c>
      <c r="L250" s="169" t="str">
        <f t="shared" si="54"/>
        <v>&gt; 75</v>
      </c>
      <c r="M250" s="169" t="str">
        <f t="shared" si="54"/>
        <v>&gt; 70</v>
      </c>
      <c r="N250" s="184" t="str">
        <f t="shared" si="54"/>
        <v>&gt; 65</v>
      </c>
      <c r="R250" s="120" t="s">
        <v>75</v>
      </c>
      <c r="S250" s="120" t="s">
        <v>10</v>
      </c>
      <c r="T250" s="120" t="s">
        <v>76</v>
      </c>
    </row>
    <row r="251" spans="2:20" ht="12.75" customHeight="1" x14ac:dyDescent="0.2">
      <c r="B251" s="183" t="str">
        <f>INDEX(Sites!$A:$K,MATCH($R251,Sites!$A:$A,0),4)</f>
        <v>CT</v>
      </c>
      <c r="C251" s="151" t="str">
        <f>INDEX(Sites!$A:$K,MATCH($R251,Sites!$A:$A,0),6)</f>
        <v>New Haven-Criscuolo Pk</v>
      </c>
      <c r="D251" s="152">
        <f t="shared" ref="D251:J260" ca="1" si="55">IF(ISERROR(LARGE(INDIRECT($R$2 &amp; $T251),D$94)),"No Data",LARGE(INDIRECT($R$2 &amp; $T251),D$94))</f>
        <v>96</v>
      </c>
      <c r="E251" s="153">
        <f t="shared" ca="1" si="55"/>
        <v>90</v>
      </c>
      <c r="F251" s="153">
        <f t="shared" ca="1" si="55"/>
        <v>89</v>
      </c>
      <c r="G251" s="153">
        <f t="shared" ca="1" si="55"/>
        <v>81</v>
      </c>
      <c r="H251" s="153">
        <f t="shared" ca="1" si="55"/>
        <v>81</v>
      </c>
      <c r="I251" s="153">
        <f t="shared" ca="1" si="55"/>
        <v>79</v>
      </c>
      <c r="J251" s="154">
        <f t="shared" ca="1" si="55"/>
        <v>79</v>
      </c>
      <c r="K251" s="152">
        <f t="shared" ref="K251:N277" ca="1" si="56">IF(COUNT(INDIRECT($R$2 &amp; $T251))&gt;0,IF(COUNTIF(INDIRECT($R$2 &amp; $T251),K$5)&gt;0,COUNTIF(INDIRECT($R$2 &amp; $T251),K$5),""),"No Data")</f>
        <v>3</v>
      </c>
      <c r="L251" s="153">
        <f t="shared" ca="1" si="56"/>
        <v>13</v>
      </c>
      <c r="M251" s="153">
        <f t="shared" ca="1" si="56"/>
        <v>21</v>
      </c>
      <c r="N251" s="154">
        <f t="shared" ca="1" si="56"/>
        <v>24</v>
      </c>
      <c r="R251" s="68">
        <v>90090027</v>
      </c>
      <c r="S251" s="68">
        <f t="array" ref="S251">MATCH(1,($R251='Past-Seasons'!$B$1:$B$619)*($B$250='Past-Seasons'!$A$1:$A$619),0)</f>
        <v>198</v>
      </c>
      <c r="T251" s="68" t="str">
        <f t="shared" ref="T251:T277" si="57">$T$1 &amp; $S251 &amp; ":" &amp; $T$2 &amp; $S251</f>
        <v>G198:IQ198</v>
      </c>
    </row>
    <row r="252" spans="2:20" ht="12.75" customHeight="1" x14ac:dyDescent="0.2">
      <c r="B252" s="155" t="str">
        <f>INDEX(Sites!$A:$K,MATCH($R252,Sites!$A:$A,0),4)</f>
        <v>CT</v>
      </c>
      <c r="C252" s="156" t="str">
        <f>INDEX(Sites!$A:$K,MATCH($R252,Sites!$A:$A,0),6)</f>
        <v>Danbury</v>
      </c>
      <c r="D252" s="157">
        <f t="shared" ca="1" si="55"/>
        <v>90</v>
      </c>
      <c r="E252" s="158">
        <f t="shared" ca="1" si="55"/>
        <v>87</v>
      </c>
      <c r="F252" s="158">
        <f t="shared" ca="1" si="55"/>
        <v>85</v>
      </c>
      <c r="G252" s="158">
        <f t="shared" ca="1" si="55"/>
        <v>84</v>
      </c>
      <c r="H252" s="158">
        <f t="shared" ca="1" si="55"/>
        <v>81</v>
      </c>
      <c r="I252" s="158">
        <f t="shared" ca="1" si="55"/>
        <v>78</v>
      </c>
      <c r="J252" s="159">
        <f t="shared" ca="1" si="55"/>
        <v>77</v>
      </c>
      <c r="K252" s="157">
        <f t="shared" ca="1" si="56"/>
        <v>3</v>
      </c>
      <c r="L252" s="158">
        <f t="shared" ca="1" si="56"/>
        <v>8</v>
      </c>
      <c r="M252" s="158">
        <f t="shared" ca="1" si="56"/>
        <v>15</v>
      </c>
      <c r="N252" s="160">
        <f t="shared" ca="1" si="56"/>
        <v>27</v>
      </c>
      <c r="R252" s="68">
        <v>90011123</v>
      </c>
      <c r="S252" s="68">
        <f t="array" ref="S252">MATCH(1,($R252='Past-Seasons'!$B$1:$B$619)*($B$250='Past-Seasons'!$A$1:$A$619),0)</f>
        <v>199</v>
      </c>
      <c r="T252" s="68" t="str">
        <f t="shared" si="57"/>
        <v>G199:IQ199</v>
      </c>
    </row>
    <row r="253" spans="2:20" ht="12.75" customHeight="1" x14ac:dyDescent="0.2">
      <c r="B253" s="155" t="str">
        <f>INDEX(Sites!$A:$K,MATCH($R253,Sites!$A:$A,0),4)</f>
        <v>CT</v>
      </c>
      <c r="C253" s="156" t="str">
        <f>INDEX(Sites!$A:$K,MATCH($R253,Sites!$A:$A,0),6)</f>
        <v>Greenwich</v>
      </c>
      <c r="D253" s="157">
        <f t="shared" ca="1" si="55"/>
        <v>95</v>
      </c>
      <c r="E253" s="158">
        <f t="shared" ca="1" si="55"/>
        <v>90</v>
      </c>
      <c r="F253" s="158">
        <f t="shared" ca="1" si="55"/>
        <v>89</v>
      </c>
      <c r="G253" s="158">
        <f t="shared" ca="1" si="55"/>
        <v>88</v>
      </c>
      <c r="H253" s="158">
        <f t="shared" ca="1" si="55"/>
        <v>82</v>
      </c>
      <c r="I253" s="158">
        <f t="shared" ca="1" si="55"/>
        <v>81</v>
      </c>
      <c r="J253" s="159">
        <f t="shared" ca="1" si="55"/>
        <v>81</v>
      </c>
      <c r="K253" s="157">
        <f t="shared" ca="1" si="56"/>
        <v>4</v>
      </c>
      <c r="L253" s="158">
        <f t="shared" ca="1" si="56"/>
        <v>15</v>
      </c>
      <c r="M253" s="158">
        <f t="shared" ca="1" si="56"/>
        <v>21</v>
      </c>
      <c r="N253" s="160">
        <f t="shared" ca="1" si="56"/>
        <v>26</v>
      </c>
      <c r="R253" s="68">
        <v>90010017</v>
      </c>
      <c r="S253" s="68">
        <f t="array" ref="S253">MATCH(1,($R253='Past-Seasons'!$B$1:$B$619)*($B$250='Past-Seasons'!$A$1:$A$619),0)</f>
        <v>200</v>
      </c>
      <c r="T253" s="68" t="str">
        <f t="shared" si="57"/>
        <v>G200:IQ200</v>
      </c>
    </row>
    <row r="254" spans="2:20" ht="12.75" customHeight="1" x14ac:dyDescent="0.2">
      <c r="B254" s="155" t="str">
        <f>INDEX(Sites!$A:$K,MATCH($R254,Sites!$A:$A,0),4)</f>
        <v>CT</v>
      </c>
      <c r="C254" s="156" t="str">
        <f>INDEX(Sites!$A:$K,MATCH($R254,Sites!$A:$A,0),6)</f>
        <v>Madison</v>
      </c>
      <c r="D254" s="157">
        <f t="shared" ca="1" si="55"/>
        <v>99</v>
      </c>
      <c r="E254" s="158">
        <f t="shared" ca="1" si="55"/>
        <v>93</v>
      </c>
      <c r="F254" s="158">
        <f t="shared" ca="1" si="55"/>
        <v>90</v>
      </c>
      <c r="G254" s="158">
        <f t="shared" ca="1" si="55"/>
        <v>87</v>
      </c>
      <c r="H254" s="158">
        <f t="shared" ca="1" si="55"/>
        <v>86</v>
      </c>
      <c r="I254" s="158">
        <f t="shared" ca="1" si="55"/>
        <v>80</v>
      </c>
      <c r="J254" s="159">
        <f t="shared" ca="1" si="55"/>
        <v>79</v>
      </c>
      <c r="K254" s="157">
        <f t="shared" ca="1" si="56"/>
        <v>5</v>
      </c>
      <c r="L254" s="158">
        <f t="shared" ca="1" si="56"/>
        <v>10</v>
      </c>
      <c r="M254" s="158">
        <f t="shared" ca="1" si="56"/>
        <v>15</v>
      </c>
      <c r="N254" s="160">
        <f t="shared" ca="1" si="56"/>
        <v>18</v>
      </c>
      <c r="R254" s="68">
        <v>90093002</v>
      </c>
      <c r="S254" s="68">
        <f t="array" ref="S254">MATCH(1,($R254='Past-Seasons'!$B$1:$B$619)*($B$250='Past-Seasons'!$A$1:$A$619),0)</f>
        <v>201</v>
      </c>
      <c r="T254" s="68" t="str">
        <f t="shared" si="57"/>
        <v>G201:IQ201</v>
      </c>
    </row>
    <row r="255" spans="2:20" ht="12.75" customHeight="1" x14ac:dyDescent="0.2">
      <c r="B255" s="155" t="str">
        <f>INDEX(Sites!$A:$K,MATCH($R255,Sites!$A:$A,0),4)</f>
        <v>CT</v>
      </c>
      <c r="C255" s="156" t="str">
        <f>INDEX(Sites!$A:$K,MATCH($R255,Sites!$A:$A,0),6)</f>
        <v>Madison-Beach Rd</v>
      </c>
      <c r="D255" s="157">
        <f t="shared" ca="1" si="55"/>
        <v>100</v>
      </c>
      <c r="E255" s="158">
        <f t="shared" ca="1" si="55"/>
        <v>71</v>
      </c>
      <c r="F255" s="158">
        <f t="shared" ca="1" si="55"/>
        <v>68</v>
      </c>
      <c r="G255" s="158">
        <f t="shared" ca="1" si="55"/>
        <v>67</v>
      </c>
      <c r="H255" s="158">
        <f t="shared" ca="1" si="55"/>
        <v>62</v>
      </c>
      <c r="I255" s="158">
        <f t="shared" ca="1" si="55"/>
        <v>56</v>
      </c>
      <c r="J255" s="159">
        <f t="shared" ca="1" si="55"/>
        <v>54</v>
      </c>
      <c r="K255" s="157">
        <f t="shared" ca="1" si="56"/>
        <v>1</v>
      </c>
      <c r="L255" s="158">
        <f t="shared" ca="1" si="56"/>
        <v>1</v>
      </c>
      <c r="M255" s="158">
        <f t="shared" ca="1" si="56"/>
        <v>2</v>
      </c>
      <c r="N255" s="160">
        <f t="shared" ca="1" si="56"/>
        <v>4</v>
      </c>
      <c r="R255" s="68">
        <v>90099002</v>
      </c>
      <c r="S255" s="68">
        <f t="array" ref="S255">MATCH(1,($R255='Past-Seasons'!$B$1:$B$619)*($B$250='Past-Seasons'!$A$1:$A$619),0)</f>
        <v>202</v>
      </c>
      <c r="T255" s="68" t="str">
        <f t="shared" si="57"/>
        <v>G202:IQ202</v>
      </c>
    </row>
    <row r="256" spans="2:20" ht="12.75" customHeight="1" x14ac:dyDescent="0.2">
      <c r="B256" s="155" t="str">
        <f>INDEX(Sites!$A:$K,MATCH($R256,Sites!$A:$A,0),4)</f>
        <v>CT</v>
      </c>
      <c r="C256" s="156" t="str">
        <f>INDEX(Sites!$A:$K,MATCH($R256,Sites!$A:$A,0),6)</f>
        <v>Middletown</v>
      </c>
      <c r="D256" s="157">
        <f t="shared" ca="1" si="55"/>
        <v>98</v>
      </c>
      <c r="E256" s="158">
        <f t="shared" ca="1" si="55"/>
        <v>88</v>
      </c>
      <c r="F256" s="158">
        <f t="shared" ca="1" si="55"/>
        <v>85</v>
      </c>
      <c r="G256" s="158">
        <f t="shared" ca="1" si="55"/>
        <v>81</v>
      </c>
      <c r="H256" s="158">
        <f t="shared" ca="1" si="55"/>
        <v>81</v>
      </c>
      <c r="I256" s="158">
        <f t="shared" ca="1" si="55"/>
        <v>80</v>
      </c>
      <c r="J256" s="159">
        <f t="shared" ca="1" si="55"/>
        <v>79</v>
      </c>
      <c r="K256" s="157">
        <f t="shared" ca="1" si="56"/>
        <v>3</v>
      </c>
      <c r="L256" s="158">
        <f t="shared" ca="1" si="56"/>
        <v>12</v>
      </c>
      <c r="M256" s="158">
        <f t="shared" ca="1" si="56"/>
        <v>15</v>
      </c>
      <c r="N256" s="160">
        <f t="shared" ca="1" si="56"/>
        <v>29</v>
      </c>
      <c r="R256" s="68">
        <v>90070007</v>
      </c>
      <c r="S256" s="68">
        <f t="array" ref="S256">MATCH(1,($R256='Past-Seasons'!$B$1:$B$619)*($B$250='Past-Seasons'!$A$1:$A$619),0)</f>
        <v>203</v>
      </c>
      <c r="T256" s="68" t="str">
        <f t="shared" si="57"/>
        <v>G203:IQ203</v>
      </c>
    </row>
    <row r="257" spans="2:20" ht="12.75" customHeight="1" x14ac:dyDescent="0.2">
      <c r="B257" s="155" t="str">
        <f>INDEX(Sites!$A:$K,MATCH($R257,Sites!$A:$A,0),4)</f>
        <v>CT</v>
      </c>
      <c r="C257" s="156" t="str">
        <f>INDEX(Sites!$A:$K,MATCH($R257,Sites!$A:$A,0),6)</f>
        <v>Stratford</v>
      </c>
      <c r="D257" s="157">
        <f t="shared" ca="1" si="55"/>
        <v>97</v>
      </c>
      <c r="E257" s="158">
        <f t="shared" ca="1" si="55"/>
        <v>95</v>
      </c>
      <c r="F257" s="158">
        <f t="shared" ca="1" si="55"/>
        <v>93</v>
      </c>
      <c r="G257" s="158">
        <f t="shared" ca="1" si="55"/>
        <v>90</v>
      </c>
      <c r="H257" s="158">
        <f t="shared" ca="1" si="55"/>
        <v>89</v>
      </c>
      <c r="I257" s="158">
        <f t="shared" ca="1" si="55"/>
        <v>88</v>
      </c>
      <c r="J257" s="159">
        <f t="shared" ca="1" si="55"/>
        <v>87</v>
      </c>
      <c r="K257" s="157">
        <f t="shared" ca="1" si="56"/>
        <v>7</v>
      </c>
      <c r="L257" s="158">
        <f t="shared" ca="1" si="56"/>
        <v>15</v>
      </c>
      <c r="M257" s="158">
        <f t="shared" ca="1" si="56"/>
        <v>19</v>
      </c>
      <c r="N257" s="160">
        <f t="shared" ca="1" si="56"/>
        <v>28</v>
      </c>
      <c r="R257" s="68">
        <v>90013007</v>
      </c>
      <c r="S257" s="68">
        <f t="array" ref="S257">MATCH(1,($R257='Past-Seasons'!$B$1:$B$619)*($B$250='Past-Seasons'!$A$1:$A$619),0)</f>
        <v>204</v>
      </c>
      <c r="T257" s="68" t="str">
        <f t="shared" si="57"/>
        <v>G204:IQ204</v>
      </c>
    </row>
    <row r="258" spans="2:20" ht="12.75" customHeight="1" x14ac:dyDescent="0.2">
      <c r="B258" s="155" t="str">
        <f>INDEX(Sites!$A:$K,MATCH($R258,Sites!$A:$A,0),4)</f>
        <v>CT</v>
      </c>
      <c r="C258" s="156" t="str">
        <f>INDEX(Sites!$A:$K,MATCH($R258,Sites!$A:$A,0),6)</f>
        <v>Westport</v>
      </c>
      <c r="D258" s="157">
        <f t="shared" ca="1" si="55"/>
        <v>93</v>
      </c>
      <c r="E258" s="158">
        <f t="shared" ca="1" si="55"/>
        <v>92</v>
      </c>
      <c r="F258" s="158">
        <f t="shared" ca="1" si="55"/>
        <v>91</v>
      </c>
      <c r="G258" s="158">
        <f t="shared" ca="1" si="55"/>
        <v>89</v>
      </c>
      <c r="H258" s="158">
        <f t="shared" ca="1" si="55"/>
        <v>86</v>
      </c>
      <c r="I258" s="158">
        <f t="shared" ca="1" si="55"/>
        <v>84</v>
      </c>
      <c r="J258" s="159">
        <f t="shared" ca="1" si="55"/>
        <v>83</v>
      </c>
      <c r="K258" s="157">
        <f t="shared" ca="1" si="56"/>
        <v>5</v>
      </c>
      <c r="L258" s="158">
        <f t="shared" ca="1" si="56"/>
        <v>14</v>
      </c>
      <c r="M258" s="158">
        <f t="shared" ca="1" si="56"/>
        <v>19</v>
      </c>
      <c r="N258" s="160">
        <f t="shared" ca="1" si="56"/>
        <v>28</v>
      </c>
      <c r="R258" s="68">
        <v>90019003</v>
      </c>
      <c r="S258" s="68">
        <f t="array" ref="S258">MATCH(1,($R258='Past-Seasons'!$B$1:$B$619)*($B$250='Past-Seasons'!$A$1:$A$619),0)</f>
        <v>205</v>
      </c>
      <c r="T258" s="68" t="str">
        <f t="shared" si="57"/>
        <v>G205:IQ205</v>
      </c>
    </row>
    <row r="259" spans="2:20" ht="12.75" customHeight="1" x14ac:dyDescent="0.2">
      <c r="B259" s="155" t="str">
        <f>INDEX(Sites!$A:$K,MATCH($R259,Sites!$A:$A,0),4)</f>
        <v>NJ</v>
      </c>
      <c r="C259" s="156" t="str">
        <f>INDEX(Sites!$A:$K,MATCH($R259,Sites!$A:$A,0),6)</f>
        <v>Bayonne</v>
      </c>
      <c r="D259" s="157">
        <f t="shared" ca="1" si="55"/>
        <v>78</v>
      </c>
      <c r="E259" s="158">
        <f t="shared" ca="1" si="55"/>
        <v>77</v>
      </c>
      <c r="F259" s="158">
        <f t="shared" ca="1" si="55"/>
        <v>76</v>
      </c>
      <c r="G259" s="158">
        <f t="shared" ca="1" si="55"/>
        <v>74</v>
      </c>
      <c r="H259" s="158">
        <f t="shared" ca="1" si="55"/>
        <v>73</v>
      </c>
      <c r="I259" s="158">
        <f t="shared" ca="1" si="55"/>
        <v>73</v>
      </c>
      <c r="J259" s="159">
        <f t="shared" ca="1" si="55"/>
        <v>73</v>
      </c>
      <c r="K259" s="157" t="str">
        <f t="shared" ca="1" si="56"/>
        <v/>
      </c>
      <c r="L259" s="158">
        <f t="shared" ca="1" si="56"/>
        <v>3</v>
      </c>
      <c r="M259" s="158">
        <f t="shared" ca="1" si="56"/>
        <v>12</v>
      </c>
      <c r="N259" s="160">
        <f t="shared" ca="1" si="56"/>
        <v>21</v>
      </c>
      <c r="R259" s="68">
        <v>340170006</v>
      </c>
      <c r="S259" s="68">
        <f t="array" ref="S259">MATCH(1,($R259='Past-Seasons'!$B$1:$B$619)*($B$250='Past-Seasons'!$A$1:$A$619),0)</f>
        <v>206</v>
      </c>
      <c r="T259" s="68" t="str">
        <f t="shared" si="57"/>
        <v>G206:IQ206</v>
      </c>
    </row>
    <row r="260" spans="2:20" ht="12.75" customHeight="1" x14ac:dyDescent="0.2">
      <c r="B260" s="155" t="str">
        <f>INDEX(Sites!$A:$K,MATCH($R260,Sites!$A:$A,0),4)</f>
        <v>NJ</v>
      </c>
      <c r="C260" s="156" t="str">
        <f>INDEX(Sites!$A:$K,MATCH($R260,Sites!$A:$A,0),6)</f>
        <v>Chester</v>
      </c>
      <c r="D260" s="157">
        <f t="shared" ca="1" si="55"/>
        <v>88</v>
      </c>
      <c r="E260" s="158">
        <f t="shared" ca="1" si="55"/>
        <v>85</v>
      </c>
      <c r="F260" s="158">
        <f t="shared" ca="1" si="55"/>
        <v>77</v>
      </c>
      <c r="G260" s="158">
        <f t="shared" ca="1" si="55"/>
        <v>76</v>
      </c>
      <c r="H260" s="158">
        <f t="shared" ca="1" si="55"/>
        <v>74</v>
      </c>
      <c r="I260" s="158">
        <f t="shared" ca="1" si="55"/>
        <v>72</v>
      </c>
      <c r="J260" s="159">
        <f t="shared" ca="1" si="55"/>
        <v>72</v>
      </c>
      <c r="K260" s="157">
        <f t="shared" ca="1" si="56"/>
        <v>2</v>
      </c>
      <c r="L260" s="158">
        <f t="shared" ca="1" si="56"/>
        <v>4</v>
      </c>
      <c r="M260" s="158">
        <f t="shared" ca="1" si="56"/>
        <v>10</v>
      </c>
      <c r="N260" s="160">
        <f t="shared" ca="1" si="56"/>
        <v>16</v>
      </c>
      <c r="R260" s="68">
        <v>340273001</v>
      </c>
      <c r="S260" s="68">
        <f t="array" ref="S260">MATCH(1,($R260='Past-Seasons'!$B$1:$B$619)*($B$250='Past-Seasons'!$A$1:$A$619),0)</f>
        <v>207</v>
      </c>
      <c r="T260" s="68" t="str">
        <f t="shared" si="57"/>
        <v>G207:IQ207</v>
      </c>
    </row>
    <row r="261" spans="2:20" ht="12.75" customHeight="1" x14ac:dyDescent="0.2">
      <c r="B261" s="155" t="str">
        <f>INDEX(Sites!$A:$K,MATCH($R261,Sites!$A:$A,0),4)</f>
        <v>NJ</v>
      </c>
      <c r="C261" s="156" t="str">
        <f>INDEX(Sites!$A:$K,MATCH($R261,Sites!$A:$A,0),6)</f>
        <v>Columbia</v>
      </c>
      <c r="D261" s="157">
        <f t="shared" ref="D261:J270" ca="1" si="58">IF(ISERROR(LARGE(INDIRECT($R$2 &amp; $T261),D$94)),"No Data",LARGE(INDIRECT($R$2 &amp; $T261),D$94))</f>
        <v>79</v>
      </c>
      <c r="E261" s="158">
        <f t="shared" ca="1" si="58"/>
        <v>70</v>
      </c>
      <c r="F261" s="158">
        <f t="shared" ca="1" si="58"/>
        <v>70</v>
      </c>
      <c r="G261" s="158">
        <f t="shared" ca="1" si="58"/>
        <v>69</v>
      </c>
      <c r="H261" s="158">
        <f t="shared" ca="1" si="58"/>
        <v>68</v>
      </c>
      <c r="I261" s="158">
        <f t="shared" ca="1" si="58"/>
        <v>68</v>
      </c>
      <c r="J261" s="159">
        <f t="shared" ca="1" si="58"/>
        <v>68</v>
      </c>
      <c r="K261" s="157" t="str">
        <f t="shared" ca="1" si="56"/>
        <v/>
      </c>
      <c r="L261" s="158">
        <f t="shared" ca="1" si="56"/>
        <v>1</v>
      </c>
      <c r="M261" s="158">
        <f t="shared" ca="1" si="56"/>
        <v>1</v>
      </c>
      <c r="N261" s="160">
        <f t="shared" ca="1" si="56"/>
        <v>8</v>
      </c>
      <c r="R261" s="68">
        <v>340410007</v>
      </c>
      <c r="S261" s="68">
        <f t="array" ref="S261">MATCH(1,($R261='Past-Seasons'!$B$1:$B$619)*($B$250='Past-Seasons'!$A$1:$A$619),0)</f>
        <v>208</v>
      </c>
      <c r="T261" s="68" t="str">
        <f t="shared" si="57"/>
        <v>G208:IQ208</v>
      </c>
    </row>
    <row r="262" spans="2:20" ht="12.75" customHeight="1" x14ac:dyDescent="0.2">
      <c r="B262" s="155" t="str">
        <f>INDEX(Sites!$A:$K,MATCH($R262,Sites!$A:$A,0),4)</f>
        <v>NJ</v>
      </c>
      <c r="C262" s="156" t="str">
        <f>INDEX(Sites!$A:$K,MATCH($R262,Sites!$A:$A,0),6)</f>
        <v>Flemington</v>
      </c>
      <c r="D262" s="157">
        <f t="shared" ca="1" si="58"/>
        <v>83</v>
      </c>
      <c r="E262" s="158">
        <f t="shared" ca="1" si="58"/>
        <v>80</v>
      </c>
      <c r="F262" s="158">
        <f t="shared" ca="1" si="58"/>
        <v>78</v>
      </c>
      <c r="G262" s="158">
        <f t="shared" ca="1" si="58"/>
        <v>78</v>
      </c>
      <c r="H262" s="158">
        <f t="shared" ca="1" si="58"/>
        <v>77</v>
      </c>
      <c r="I262" s="158">
        <f t="shared" ca="1" si="58"/>
        <v>76</v>
      </c>
      <c r="J262" s="159">
        <f t="shared" ca="1" si="58"/>
        <v>74</v>
      </c>
      <c r="K262" s="157" t="str">
        <f t="shared" ca="1" si="56"/>
        <v/>
      </c>
      <c r="L262" s="158">
        <f t="shared" ca="1" si="56"/>
        <v>6</v>
      </c>
      <c r="M262" s="158">
        <f t="shared" ca="1" si="56"/>
        <v>10</v>
      </c>
      <c r="N262" s="160">
        <f t="shared" ca="1" si="56"/>
        <v>23</v>
      </c>
      <c r="R262" s="68">
        <v>340190001</v>
      </c>
      <c r="S262" s="68">
        <f t="array" ref="S262">MATCH(1,($R262='Past-Seasons'!$B$1:$B$619)*($B$250='Past-Seasons'!$A$1:$A$619),0)</f>
        <v>209</v>
      </c>
      <c r="T262" s="68" t="str">
        <f t="shared" si="57"/>
        <v>G209:IQ209</v>
      </c>
    </row>
    <row r="263" spans="2:20" ht="12.75" customHeight="1" x14ac:dyDescent="0.2">
      <c r="B263" s="155" t="str">
        <f>INDEX(Sites!$A:$K,MATCH($R263,Sites!$A:$A,0),4)</f>
        <v>NJ</v>
      </c>
      <c r="C263" s="156" t="str">
        <f>INDEX(Sites!$A:$K,MATCH($R263,Sites!$A:$A,0),6)</f>
        <v>Leonia</v>
      </c>
      <c r="D263" s="157">
        <f t="shared" ca="1" si="58"/>
        <v>80</v>
      </c>
      <c r="E263" s="158">
        <f t="shared" ca="1" si="58"/>
        <v>79</v>
      </c>
      <c r="F263" s="158">
        <f t="shared" ca="1" si="58"/>
        <v>78</v>
      </c>
      <c r="G263" s="158">
        <f t="shared" ca="1" si="58"/>
        <v>76</v>
      </c>
      <c r="H263" s="158">
        <f t="shared" ca="1" si="58"/>
        <v>75</v>
      </c>
      <c r="I263" s="158">
        <f t="shared" ca="1" si="58"/>
        <v>74</v>
      </c>
      <c r="J263" s="159">
        <f t="shared" ca="1" si="58"/>
        <v>73</v>
      </c>
      <c r="K263" s="157" t="str">
        <f t="shared" ca="1" si="56"/>
        <v/>
      </c>
      <c r="L263" s="158">
        <f t="shared" ca="1" si="56"/>
        <v>4</v>
      </c>
      <c r="M263" s="158">
        <f t="shared" ca="1" si="56"/>
        <v>8</v>
      </c>
      <c r="N263" s="160">
        <f t="shared" ca="1" si="56"/>
        <v>11</v>
      </c>
      <c r="R263" s="68">
        <v>340030006</v>
      </c>
      <c r="S263" s="68">
        <f t="array" ref="S263">MATCH(1,($R263='Past-Seasons'!$B$1:$B$619)*($B$250='Past-Seasons'!$A$1:$A$619),0)</f>
        <v>210</v>
      </c>
      <c r="T263" s="68" t="str">
        <f t="shared" si="57"/>
        <v>G210:IQ210</v>
      </c>
    </row>
    <row r="264" spans="2:20" ht="12.75" customHeight="1" x14ac:dyDescent="0.2">
      <c r="B264" s="155" t="str">
        <f>INDEX(Sites!$A:$K,MATCH($R264,Sites!$A:$A,0),4)</f>
        <v>NJ</v>
      </c>
      <c r="C264" s="156" t="str">
        <f>INDEX(Sites!$A:$K,MATCH($R264,Sites!$A:$A,0),6)</f>
        <v>Monmouth University</v>
      </c>
      <c r="D264" s="157">
        <f t="shared" ca="1" si="58"/>
        <v>90</v>
      </c>
      <c r="E264" s="158">
        <f t="shared" ca="1" si="58"/>
        <v>89</v>
      </c>
      <c r="F264" s="158">
        <f t="shared" ca="1" si="58"/>
        <v>85</v>
      </c>
      <c r="G264" s="158">
        <f t="shared" ca="1" si="58"/>
        <v>83</v>
      </c>
      <c r="H264" s="158">
        <f t="shared" ca="1" si="58"/>
        <v>83</v>
      </c>
      <c r="I264" s="158">
        <f t="shared" ca="1" si="58"/>
        <v>83</v>
      </c>
      <c r="J264" s="159">
        <f t="shared" ca="1" si="58"/>
        <v>83</v>
      </c>
      <c r="K264" s="157">
        <f t="shared" ca="1" si="56"/>
        <v>3</v>
      </c>
      <c r="L264" s="158">
        <f t="shared" ca="1" si="56"/>
        <v>10</v>
      </c>
      <c r="M264" s="158">
        <f t="shared" ca="1" si="56"/>
        <v>15</v>
      </c>
      <c r="N264" s="160">
        <f t="shared" ca="1" si="56"/>
        <v>19</v>
      </c>
      <c r="R264" s="68">
        <v>340250005</v>
      </c>
      <c r="S264" s="68">
        <f t="array" ref="S264">MATCH(1,($R264='Past-Seasons'!$B$1:$B$619)*($B$250='Past-Seasons'!$A$1:$A$619),0)</f>
        <v>211</v>
      </c>
      <c r="T264" s="68" t="str">
        <f t="shared" si="57"/>
        <v>G211:IQ211</v>
      </c>
    </row>
    <row r="265" spans="2:20" ht="12.75" customHeight="1" x14ac:dyDescent="0.2">
      <c r="B265" s="155" t="str">
        <f>INDEX(Sites!$A:$K,MATCH($R265,Sites!$A:$A,0),4)</f>
        <v>NJ</v>
      </c>
      <c r="C265" s="156" t="str">
        <f>INDEX(Sites!$A:$K,MATCH($R265,Sites!$A:$A,0),6)</f>
        <v>Newark Firehouse</v>
      </c>
      <c r="D265" s="157">
        <f t="shared" ca="1" si="58"/>
        <v>82</v>
      </c>
      <c r="E265" s="158">
        <f t="shared" ca="1" si="58"/>
        <v>82</v>
      </c>
      <c r="F265" s="158">
        <f t="shared" ca="1" si="58"/>
        <v>81</v>
      </c>
      <c r="G265" s="158">
        <f t="shared" ca="1" si="58"/>
        <v>80</v>
      </c>
      <c r="H265" s="158">
        <f t="shared" ca="1" si="58"/>
        <v>79</v>
      </c>
      <c r="I265" s="158">
        <f t="shared" ca="1" si="58"/>
        <v>78</v>
      </c>
      <c r="J265" s="159">
        <f t="shared" ca="1" si="58"/>
        <v>76</v>
      </c>
      <c r="K265" s="157" t="str">
        <f t="shared" ca="1" si="56"/>
        <v/>
      </c>
      <c r="L265" s="158">
        <f t="shared" ca="1" si="56"/>
        <v>7</v>
      </c>
      <c r="M265" s="158">
        <f t="shared" ca="1" si="56"/>
        <v>13</v>
      </c>
      <c r="N265" s="160">
        <f t="shared" ca="1" si="56"/>
        <v>21</v>
      </c>
      <c r="R265" s="68">
        <v>340130003</v>
      </c>
      <c r="S265" s="68">
        <f t="array" ref="S265">MATCH(1,($R265='Past-Seasons'!$B$1:$B$619)*($B$250='Past-Seasons'!$A$1:$A$619),0)</f>
        <v>212</v>
      </c>
      <c r="T265" s="68" t="str">
        <f t="shared" si="57"/>
        <v>G212:IQ212</v>
      </c>
    </row>
    <row r="266" spans="2:20" ht="12.75" customHeight="1" x14ac:dyDescent="0.2">
      <c r="B266" s="155" t="str">
        <f>INDEX(Sites!$A:$K,MATCH($R266,Sites!$A:$A,0),4)</f>
        <v>NJ</v>
      </c>
      <c r="C266" s="156" t="str">
        <f>INDEX(Sites!$A:$K,MATCH($R266,Sites!$A:$A,0),6)</f>
        <v>Ramapo</v>
      </c>
      <c r="D266" s="157">
        <f t="shared" ca="1" si="58"/>
        <v>87</v>
      </c>
      <c r="E266" s="158">
        <f t="shared" ca="1" si="58"/>
        <v>75</v>
      </c>
      <c r="F266" s="158">
        <f t="shared" ca="1" si="58"/>
        <v>73</v>
      </c>
      <c r="G266" s="158">
        <f t="shared" ca="1" si="58"/>
        <v>73</v>
      </c>
      <c r="H266" s="158">
        <f t="shared" ca="1" si="58"/>
        <v>73</v>
      </c>
      <c r="I266" s="158">
        <f t="shared" ca="1" si="58"/>
        <v>72</v>
      </c>
      <c r="J266" s="159">
        <f t="shared" ca="1" si="58"/>
        <v>69</v>
      </c>
      <c r="K266" s="157">
        <f t="shared" ca="1" si="56"/>
        <v>1</v>
      </c>
      <c r="L266" s="158">
        <f t="shared" ca="1" si="56"/>
        <v>1</v>
      </c>
      <c r="M266" s="158">
        <f t="shared" ca="1" si="56"/>
        <v>6</v>
      </c>
      <c r="N266" s="160">
        <f t="shared" ca="1" si="56"/>
        <v>13</v>
      </c>
      <c r="R266" s="68">
        <v>340315001</v>
      </c>
      <c r="S266" s="68">
        <f t="array" ref="S266">MATCH(1,($R266='Past-Seasons'!$B$1:$B$619)*($B$250='Past-Seasons'!$A$1:$A$619),0)</f>
        <v>213</v>
      </c>
      <c r="T266" s="68" t="str">
        <f t="shared" si="57"/>
        <v>G213:IQ213</v>
      </c>
    </row>
    <row r="267" spans="2:20" ht="12.75" customHeight="1" x14ac:dyDescent="0.2">
      <c r="B267" s="155" t="str">
        <f>INDEX(Sites!$A:$K,MATCH($R267,Sites!$A:$A,0),4)</f>
        <v>NJ</v>
      </c>
      <c r="C267" s="156" t="str">
        <f>INDEX(Sites!$A:$K,MATCH($R267,Sites!$A:$A,0),6)</f>
        <v>Rutgers University</v>
      </c>
      <c r="D267" s="157">
        <f t="shared" ca="1" si="58"/>
        <v>83</v>
      </c>
      <c r="E267" s="158">
        <f t="shared" ca="1" si="58"/>
        <v>83</v>
      </c>
      <c r="F267" s="158">
        <f t="shared" ca="1" si="58"/>
        <v>82</v>
      </c>
      <c r="G267" s="158">
        <f t="shared" ca="1" si="58"/>
        <v>82</v>
      </c>
      <c r="H267" s="158">
        <f t="shared" ca="1" si="58"/>
        <v>82</v>
      </c>
      <c r="I267" s="158">
        <f t="shared" ca="1" si="58"/>
        <v>80</v>
      </c>
      <c r="J267" s="159">
        <f t="shared" ca="1" si="58"/>
        <v>80</v>
      </c>
      <c r="K267" s="157" t="str">
        <f t="shared" ca="1" si="56"/>
        <v/>
      </c>
      <c r="L267" s="158">
        <f t="shared" ca="1" si="56"/>
        <v>11</v>
      </c>
      <c r="M267" s="158">
        <f t="shared" ca="1" si="56"/>
        <v>20</v>
      </c>
      <c r="N267" s="160">
        <f t="shared" ca="1" si="56"/>
        <v>34</v>
      </c>
      <c r="R267" s="68">
        <v>340230011</v>
      </c>
      <c r="S267" s="68">
        <f t="array" ref="S267">MATCH(1,($R267='Past-Seasons'!$B$1:$B$619)*($B$250='Past-Seasons'!$A$1:$A$619),0)</f>
        <v>214</v>
      </c>
      <c r="T267" s="68" t="str">
        <f t="shared" si="57"/>
        <v>G214:IQ214</v>
      </c>
    </row>
    <row r="268" spans="2:20" ht="12.75" customHeight="1" x14ac:dyDescent="0.2">
      <c r="B268" s="155" t="str">
        <f>INDEX(Sites!$A:$K,MATCH($R268,Sites!$A:$A,0),4)</f>
        <v>NY</v>
      </c>
      <c r="C268" s="156" t="str">
        <f>INDEX(Sites!$A:$K,MATCH($R268,Sites!$A:$A,0),6)</f>
        <v>Babylon</v>
      </c>
      <c r="D268" s="157">
        <f t="shared" ca="1" si="58"/>
        <v>95</v>
      </c>
      <c r="E268" s="158">
        <f t="shared" ca="1" si="58"/>
        <v>95</v>
      </c>
      <c r="F268" s="158">
        <f t="shared" ca="1" si="58"/>
        <v>86</v>
      </c>
      <c r="G268" s="158">
        <f t="shared" ca="1" si="58"/>
        <v>83</v>
      </c>
      <c r="H268" s="158">
        <f t="shared" ca="1" si="58"/>
        <v>82</v>
      </c>
      <c r="I268" s="158">
        <f t="shared" ca="1" si="58"/>
        <v>79</v>
      </c>
      <c r="J268" s="159">
        <f t="shared" ca="1" si="58"/>
        <v>78</v>
      </c>
      <c r="K268" s="157">
        <f t="shared" ca="1" si="56"/>
        <v>3</v>
      </c>
      <c r="L268" s="158">
        <f t="shared" ca="1" si="56"/>
        <v>8</v>
      </c>
      <c r="M268" s="158">
        <f t="shared" ca="1" si="56"/>
        <v>12</v>
      </c>
      <c r="N268" s="160">
        <f t="shared" ca="1" si="56"/>
        <v>21</v>
      </c>
      <c r="R268" s="68">
        <v>361030002</v>
      </c>
      <c r="S268" s="68">
        <f t="array" ref="S268">MATCH(1,($R268='Past-Seasons'!$B$1:$B$619)*($B$250='Past-Seasons'!$A$1:$A$619),0)</f>
        <v>215</v>
      </c>
      <c r="T268" s="68" t="str">
        <f t="shared" si="57"/>
        <v>G215:IQ215</v>
      </c>
    </row>
    <row r="269" spans="2:20" ht="12.75" customHeight="1" x14ac:dyDescent="0.2">
      <c r="B269" s="155" t="str">
        <f>INDEX(Sites!$A:$K,MATCH($R269,Sites!$A:$A,0),4)</f>
        <v>NY</v>
      </c>
      <c r="C269" s="156" t="str">
        <f>INDEX(Sites!$A:$K,MATCH($R269,Sites!$A:$A,0),6)</f>
        <v>Convent Av</v>
      </c>
      <c r="D269" s="157">
        <f t="shared" ca="1" si="58"/>
        <v>77</v>
      </c>
      <c r="E269" s="158">
        <f t="shared" ca="1" si="58"/>
        <v>76</v>
      </c>
      <c r="F269" s="158">
        <f t="shared" ca="1" si="58"/>
        <v>75</v>
      </c>
      <c r="G269" s="158">
        <f t="shared" ca="1" si="58"/>
        <v>74</v>
      </c>
      <c r="H269" s="158">
        <f t="shared" ca="1" si="58"/>
        <v>73</v>
      </c>
      <c r="I269" s="158">
        <f t="shared" ca="1" si="58"/>
        <v>73</v>
      </c>
      <c r="J269" s="159">
        <f t="shared" ca="1" si="58"/>
        <v>72</v>
      </c>
      <c r="K269" s="157" t="str">
        <f t="shared" ca="1" si="56"/>
        <v/>
      </c>
      <c r="L269" s="158">
        <f t="shared" ca="1" si="56"/>
        <v>2</v>
      </c>
      <c r="M269" s="158">
        <f t="shared" ca="1" si="56"/>
        <v>7</v>
      </c>
      <c r="N269" s="160">
        <f t="shared" ca="1" si="56"/>
        <v>18</v>
      </c>
      <c r="R269" s="68">
        <v>360610135</v>
      </c>
      <c r="S269" s="68">
        <f t="array" ref="S269">MATCH(1,($R269='Past-Seasons'!$B$1:$B$619)*($B$250='Past-Seasons'!$A$1:$A$619),0)</f>
        <v>216</v>
      </c>
      <c r="T269" s="68" t="str">
        <f t="shared" si="57"/>
        <v>G216:IQ216</v>
      </c>
    </row>
    <row r="270" spans="2:20" ht="12.75" customHeight="1" x14ac:dyDescent="0.2">
      <c r="B270" s="155" t="str">
        <f>INDEX(Sites!$A:$K,MATCH($R270,Sites!$A:$A,0),4)</f>
        <v>NY</v>
      </c>
      <c r="C270" s="156" t="str">
        <f>INDEX(Sites!$A:$K,MATCH($R270,Sites!$A:$A,0),6)</f>
        <v>Holtsville</v>
      </c>
      <c r="D270" s="157">
        <f t="shared" ca="1" si="58"/>
        <v>92</v>
      </c>
      <c r="E270" s="158">
        <f t="shared" ca="1" si="58"/>
        <v>89</v>
      </c>
      <c r="F270" s="158">
        <f t="shared" ca="1" si="58"/>
        <v>80</v>
      </c>
      <c r="G270" s="158">
        <f t="shared" ca="1" si="58"/>
        <v>79</v>
      </c>
      <c r="H270" s="158">
        <f t="shared" ca="1" si="58"/>
        <v>76</v>
      </c>
      <c r="I270" s="158">
        <f t="shared" ca="1" si="58"/>
        <v>73</v>
      </c>
      <c r="J270" s="159">
        <f t="shared" ca="1" si="58"/>
        <v>70</v>
      </c>
      <c r="K270" s="157">
        <f t="shared" ca="1" si="56"/>
        <v>2</v>
      </c>
      <c r="L270" s="158">
        <f t="shared" ca="1" si="56"/>
        <v>5</v>
      </c>
      <c r="M270" s="158">
        <f t="shared" ca="1" si="56"/>
        <v>6</v>
      </c>
      <c r="N270" s="160">
        <f t="shared" ca="1" si="56"/>
        <v>11</v>
      </c>
      <c r="R270" s="68">
        <v>361030009</v>
      </c>
      <c r="S270" s="68">
        <f t="array" ref="S270">MATCH(1,($R270='Past-Seasons'!$B$1:$B$619)*($B$250='Past-Seasons'!$A$1:$A$619),0)</f>
        <v>217</v>
      </c>
      <c r="T270" s="68" t="str">
        <f t="shared" si="57"/>
        <v>G217:IQ217</v>
      </c>
    </row>
    <row r="271" spans="2:20" ht="12.75" customHeight="1" x14ac:dyDescent="0.2">
      <c r="B271" s="155" t="str">
        <f>INDEX(Sites!$A:$K,MATCH($R271,Sites!$A:$A,0),4)</f>
        <v>NY</v>
      </c>
      <c r="C271" s="156" t="str">
        <f>INDEX(Sites!$A:$K,MATCH($R271,Sites!$A:$A,0),6)</f>
        <v>IS52</v>
      </c>
      <c r="D271" s="157">
        <f t="shared" ref="D271:J277" ca="1" si="59">IF(ISERROR(LARGE(INDIRECT($R$2 &amp; $T271),D$94)),"No Data",LARGE(INDIRECT($R$2 &amp; $T271),D$94))</f>
        <v>78</v>
      </c>
      <c r="E271" s="158">
        <f t="shared" ca="1" si="59"/>
        <v>70</v>
      </c>
      <c r="F271" s="158">
        <f t="shared" ca="1" si="59"/>
        <v>69</v>
      </c>
      <c r="G271" s="158">
        <f t="shared" ca="1" si="59"/>
        <v>68</v>
      </c>
      <c r="H271" s="158">
        <f t="shared" ca="1" si="59"/>
        <v>68</v>
      </c>
      <c r="I271" s="158">
        <f t="shared" ca="1" si="59"/>
        <v>65</v>
      </c>
      <c r="J271" s="159">
        <f t="shared" ca="1" si="59"/>
        <v>59</v>
      </c>
      <c r="K271" s="157" t="str">
        <f t="shared" ca="1" si="56"/>
        <v/>
      </c>
      <c r="L271" s="158">
        <f t="shared" ca="1" si="56"/>
        <v>1</v>
      </c>
      <c r="M271" s="158">
        <f t="shared" ca="1" si="56"/>
        <v>1</v>
      </c>
      <c r="N271" s="160">
        <f t="shared" ca="1" si="56"/>
        <v>5</v>
      </c>
      <c r="R271" s="68">
        <v>360050110</v>
      </c>
      <c r="S271" s="68">
        <f t="array" ref="S271">MATCH(1,($R271='Past-Seasons'!$B$1:$B$619)*($B$250='Past-Seasons'!$A$1:$A$619),0)</f>
        <v>218</v>
      </c>
      <c r="T271" s="68" t="str">
        <f t="shared" si="57"/>
        <v>G218:IQ218</v>
      </c>
    </row>
    <row r="272" spans="2:20" ht="12.75" customHeight="1" x14ac:dyDescent="0.2">
      <c r="B272" s="155" t="str">
        <f>INDEX(Sites!$A:$K,MATCH($R272,Sites!$A:$A,0),4)</f>
        <v>NY</v>
      </c>
      <c r="C272" s="156" t="str">
        <f>INDEX(Sites!$A:$K,MATCH($R272,Sites!$A:$A,0),6)</f>
        <v>Pfizer Lab</v>
      </c>
      <c r="D272" s="157">
        <f t="shared" ca="1" si="59"/>
        <v>80</v>
      </c>
      <c r="E272" s="158">
        <f t="shared" ca="1" si="59"/>
        <v>78</v>
      </c>
      <c r="F272" s="158">
        <f t="shared" ca="1" si="59"/>
        <v>77</v>
      </c>
      <c r="G272" s="158">
        <f t="shared" ca="1" si="59"/>
        <v>76</v>
      </c>
      <c r="H272" s="158">
        <f t="shared" ca="1" si="59"/>
        <v>75</v>
      </c>
      <c r="I272" s="158">
        <f t="shared" ca="1" si="59"/>
        <v>75</v>
      </c>
      <c r="J272" s="159">
        <f t="shared" ca="1" si="59"/>
        <v>74</v>
      </c>
      <c r="K272" s="157" t="str">
        <f t="shared" ca="1" si="56"/>
        <v/>
      </c>
      <c r="L272" s="158">
        <f t="shared" ca="1" si="56"/>
        <v>4</v>
      </c>
      <c r="M272" s="158">
        <f t="shared" ca="1" si="56"/>
        <v>13</v>
      </c>
      <c r="N272" s="160">
        <f t="shared" ca="1" si="56"/>
        <v>22</v>
      </c>
      <c r="R272" s="68">
        <v>360050133</v>
      </c>
      <c r="S272" s="68">
        <f t="array" ref="S272">MATCH(1,($R272='Past-Seasons'!$B$1:$B$619)*($B$250='Past-Seasons'!$A$1:$A$619),0)</f>
        <v>219</v>
      </c>
      <c r="T272" s="68" t="str">
        <f t="shared" si="57"/>
        <v>G219:IQ219</v>
      </c>
    </row>
    <row r="273" spans="2:20" ht="12.75" customHeight="1" x14ac:dyDescent="0.2">
      <c r="B273" s="155" t="str">
        <f>INDEX(Sites!$A:$K,MATCH($R273,Sites!$A:$A,0),4)</f>
        <v>NY</v>
      </c>
      <c r="C273" s="156" t="str">
        <f>INDEX(Sites!$A:$K,MATCH($R273,Sites!$A:$A,0),6)</f>
        <v>Queens</v>
      </c>
      <c r="D273" s="157">
        <f t="shared" ca="1" si="59"/>
        <v>83</v>
      </c>
      <c r="E273" s="158">
        <f t="shared" ca="1" si="59"/>
        <v>82</v>
      </c>
      <c r="F273" s="158">
        <f t="shared" ca="1" si="59"/>
        <v>82</v>
      </c>
      <c r="G273" s="158">
        <f t="shared" ca="1" si="59"/>
        <v>82</v>
      </c>
      <c r="H273" s="158">
        <f t="shared" ca="1" si="59"/>
        <v>80</v>
      </c>
      <c r="I273" s="158">
        <f t="shared" ca="1" si="59"/>
        <v>80</v>
      </c>
      <c r="J273" s="159">
        <f t="shared" ca="1" si="59"/>
        <v>79</v>
      </c>
      <c r="K273" s="157" t="str">
        <f t="shared" ca="1" si="56"/>
        <v/>
      </c>
      <c r="L273" s="158">
        <f t="shared" ca="1" si="56"/>
        <v>8</v>
      </c>
      <c r="M273" s="158">
        <f t="shared" ca="1" si="56"/>
        <v>14</v>
      </c>
      <c r="N273" s="160">
        <f t="shared" ca="1" si="56"/>
        <v>22</v>
      </c>
      <c r="R273" s="68">
        <v>360810124</v>
      </c>
      <c r="S273" s="68">
        <f t="array" ref="S273">MATCH(1,($R273='Past-Seasons'!$B$1:$B$619)*($B$250='Past-Seasons'!$A$1:$A$619),0)</f>
        <v>220</v>
      </c>
      <c r="T273" s="68" t="str">
        <f t="shared" si="57"/>
        <v>G220:IQ220</v>
      </c>
    </row>
    <row r="274" spans="2:20" ht="12.75" customHeight="1" x14ac:dyDescent="0.2">
      <c r="B274" s="155" t="str">
        <f>INDEX(Sites!$A:$K,MATCH($R274,Sites!$A:$A,0),4)</f>
        <v>NY</v>
      </c>
      <c r="C274" s="156" t="str">
        <f>INDEX(Sites!$A:$K,MATCH($R274,Sites!$A:$A,0),6)</f>
        <v>Riverhead</v>
      </c>
      <c r="D274" s="157">
        <f t="shared" ca="1" si="59"/>
        <v>91</v>
      </c>
      <c r="E274" s="158">
        <f t="shared" ca="1" si="59"/>
        <v>88</v>
      </c>
      <c r="F274" s="158">
        <f t="shared" ca="1" si="59"/>
        <v>84</v>
      </c>
      <c r="G274" s="158">
        <f t="shared" ca="1" si="59"/>
        <v>83</v>
      </c>
      <c r="H274" s="158">
        <f t="shared" ca="1" si="59"/>
        <v>80</v>
      </c>
      <c r="I274" s="158">
        <f t="shared" ca="1" si="59"/>
        <v>78</v>
      </c>
      <c r="J274" s="159">
        <f t="shared" ca="1" si="59"/>
        <v>74</v>
      </c>
      <c r="K274" s="157">
        <f t="shared" ca="1" si="56"/>
        <v>2</v>
      </c>
      <c r="L274" s="158">
        <f t="shared" ca="1" si="56"/>
        <v>6</v>
      </c>
      <c r="M274" s="158">
        <f t="shared" ca="1" si="56"/>
        <v>10</v>
      </c>
      <c r="N274" s="160">
        <f t="shared" ca="1" si="56"/>
        <v>15</v>
      </c>
      <c r="R274" s="68">
        <v>361030004</v>
      </c>
      <c r="S274" s="68">
        <f t="array" ref="S274">MATCH(1,($R274='Past-Seasons'!$B$1:$B$619)*($B$250='Past-Seasons'!$A$1:$A$619),0)</f>
        <v>221</v>
      </c>
      <c r="T274" s="68" t="str">
        <f t="shared" si="57"/>
        <v>G221:IQ221</v>
      </c>
    </row>
    <row r="275" spans="2:20" ht="12.75" customHeight="1" x14ac:dyDescent="0.2">
      <c r="B275" s="155" t="str">
        <f>INDEX(Sites!$A:$K,MATCH($R275,Sites!$A:$A,0),4)</f>
        <v>NY</v>
      </c>
      <c r="C275" s="156" t="str">
        <f>INDEX(Sites!$A:$K,MATCH($R275,Sites!$A:$A,0),6)</f>
        <v>South Mountain Rd</v>
      </c>
      <c r="D275" s="157">
        <f t="shared" ca="1" si="59"/>
        <v>89</v>
      </c>
      <c r="E275" s="158">
        <f t="shared" ca="1" si="59"/>
        <v>85</v>
      </c>
      <c r="F275" s="158">
        <f t="shared" ca="1" si="59"/>
        <v>82</v>
      </c>
      <c r="G275" s="158">
        <f t="shared" ca="1" si="59"/>
        <v>79</v>
      </c>
      <c r="H275" s="158">
        <f t="shared" ca="1" si="59"/>
        <v>74</v>
      </c>
      <c r="I275" s="158">
        <f t="shared" ca="1" si="59"/>
        <v>74</v>
      </c>
      <c r="J275" s="159">
        <f t="shared" ca="1" si="59"/>
        <v>72</v>
      </c>
      <c r="K275" s="157">
        <f t="shared" ca="1" si="56"/>
        <v>2</v>
      </c>
      <c r="L275" s="158">
        <f t="shared" ca="1" si="56"/>
        <v>4</v>
      </c>
      <c r="M275" s="158">
        <f t="shared" ca="1" si="56"/>
        <v>9</v>
      </c>
      <c r="N275" s="160">
        <f t="shared" ca="1" si="56"/>
        <v>16</v>
      </c>
      <c r="R275" s="68">
        <v>360870005</v>
      </c>
      <c r="S275" s="68">
        <f t="array" ref="S275">MATCH(1,($R275='Past-Seasons'!$B$1:$B$619)*($B$250='Past-Seasons'!$A$1:$A$619),0)</f>
        <v>222</v>
      </c>
      <c r="T275" s="68" t="str">
        <f t="shared" si="57"/>
        <v>G222:IQ222</v>
      </c>
    </row>
    <row r="276" spans="2:20" ht="12.75" customHeight="1" x14ac:dyDescent="0.2">
      <c r="B276" s="155" t="str">
        <f>INDEX(Sites!$A:$K,MATCH($R276,Sites!$A:$A,0),4)</f>
        <v>NY</v>
      </c>
      <c r="C276" s="156" t="str">
        <f>INDEX(Sites!$A:$K,MATCH($R276,Sites!$A:$A,0),6)</f>
        <v>Susan Wagner</v>
      </c>
      <c r="D276" s="157">
        <f t="shared" ca="1" si="59"/>
        <v>84</v>
      </c>
      <c r="E276" s="158">
        <f t="shared" ca="1" si="59"/>
        <v>82</v>
      </c>
      <c r="F276" s="158">
        <f t="shared" ca="1" si="59"/>
        <v>80</v>
      </c>
      <c r="G276" s="158">
        <f t="shared" ca="1" si="59"/>
        <v>78</v>
      </c>
      <c r="H276" s="158">
        <f t="shared" ca="1" si="59"/>
        <v>77</v>
      </c>
      <c r="I276" s="158">
        <f t="shared" ca="1" si="59"/>
        <v>76</v>
      </c>
      <c r="J276" s="159">
        <f t="shared" ca="1" si="59"/>
        <v>75</v>
      </c>
      <c r="K276" s="157" t="str">
        <f t="shared" ca="1" si="56"/>
        <v/>
      </c>
      <c r="L276" s="158">
        <f t="shared" ca="1" si="56"/>
        <v>6</v>
      </c>
      <c r="M276" s="158">
        <f t="shared" ca="1" si="56"/>
        <v>14</v>
      </c>
      <c r="N276" s="160">
        <f t="shared" ca="1" si="56"/>
        <v>22</v>
      </c>
      <c r="R276" s="68">
        <v>360850067</v>
      </c>
      <c r="S276" s="68">
        <f t="array" ref="S276">MATCH(1,($R276='Past-Seasons'!$B$1:$B$619)*($B$250='Past-Seasons'!$A$1:$A$619),0)</f>
        <v>223</v>
      </c>
      <c r="T276" s="68" t="str">
        <f t="shared" si="57"/>
        <v>G223:IQ223</v>
      </c>
    </row>
    <row r="277" spans="2:20" ht="12.75" customHeight="1" thickBot="1" x14ac:dyDescent="0.25">
      <c r="B277" s="161" t="str">
        <f>INDEX(Sites!$A:$K,MATCH($R277,Sites!$A:$A,0),4)</f>
        <v>NY</v>
      </c>
      <c r="C277" s="162" t="str">
        <f>INDEX(Sites!$A:$K,MATCH($R277,Sites!$A:$A,0),6)</f>
        <v>White Plains</v>
      </c>
      <c r="D277" s="163">
        <f t="shared" ca="1" si="59"/>
        <v>86</v>
      </c>
      <c r="E277" s="164">
        <f t="shared" ca="1" si="59"/>
        <v>80</v>
      </c>
      <c r="F277" s="164">
        <f t="shared" ca="1" si="59"/>
        <v>80</v>
      </c>
      <c r="G277" s="164">
        <f t="shared" ca="1" si="59"/>
        <v>79</v>
      </c>
      <c r="H277" s="164">
        <f t="shared" ca="1" si="59"/>
        <v>74</v>
      </c>
      <c r="I277" s="164">
        <f t="shared" ca="1" si="59"/>
        <v>74</v>
      </c>
      <c r="J277" s="165">
        <f t="shared" ca="1" si="59"/>
        <v>73</v>
      </c>
      <c r="K277" s="163">
        <f t="shared" ca="1" si="56"/>
        <v>1</v>
      </c>
      <c r="L277" s="164">
        <f t="shared" ca="1" si="56"/>
        <v>4</v>
      </c>
      <c r="M277" s="164">
        <f t="shared" ca="1" si="56"/>
        <v>11</v>
      </c>
      <c r="N277" s="166">
        <f t="shared" ca="1" si="56"/>
        <v>22</v>
      </c>
      <c r="R277" s="68">
        <v>361192004</v>
      </c>
      <c r="S277" s="68">
        <f t="array" ref="S277">MATCH(1,($R277='Past-Seasons'!$B$1:$B$619)*($B$250='Past-Seasons'!$A$1:$A$619),0)</f>
        <v>224</v>
      </c>
      <c r="T277" s="68" t="str">
        <f t="shared" si="57"/>
        <v>G224:IQ224</v>
      </c>
    </row>
    <row r="278" spans="2:20" ht="12.75" customHeight="1" x14ac:dyDescent="0.2">
      <c r="B278" s="167"/>
      <c r="C278" s="168" t="s">
        <v>86</v>
      </c>
      <c r="D278" s="588">
        <f t="shared" ref="D278:J278" ca="1" si="60">MAX(D251:D277)</f>
        <v>100</v>
      </c>
      <c r="E278" s="169">
        <f t="shared" ca="1" si="60"/>
        <v>95</v>
      </c>
      <c r="F278" s="169">
        <f t="shared" ca="1" si="60"/>
        <v>93</v>
      </c>
      <c r="G278" s="169">
        <f t="shared" ca="1" si="60"/>
        <v>90</v>
      </c>
      <c r="H278" s="169">
        <f t="shared" ca="1" si="60"/>
        <v>89</v>
      </c>
      <c r="I278" s="169">
        <f t="shared" ca="1" si="60"/>
        <v>88</v>
      </c>
      <c r="J278" s="168">
        <f t="shared" ca="1" si="60"/>
        <v>87</v>
      </c>
      <c r="K278" s="170">
        <f ca="1">SUM(K251:K277)</f>
        <v>47</v>
      </c>
      <c r="L278" s="171">
        <f ca="1">SUM(L251:L277)</f>
        <v>183</v>
      </c>
      <c r="M278" s="171">
        <f ca="1">SUM(M251:M277)</f>
        <v>319</v>
      </c>
      <c r="N278" s="172">
        <f ca="1">SUM(N251:N277)</f>
        <v>524</v>
      </c>
      <c r="R278" s="68" t="s">
        <v>78</v>
      </c>
    </row>
    <row r="279" spans="2:20" ht="12.75" customHeight="1" thickBot="1" x14ac:dyDescent="0.25">
      <c r="B279" s="173"/>
      <c r="C279" s="174"/>
      <c r="D279" s="174"/>
      <c r="E279" s="174"/>
      <c r="F279" s="174"/>
      <c r="G279" s="174"/>
      <c r="H279" s="174"/>
      <c r="I279" s="174"/>
      <c r="J279" s="174"/>
      <c r="K279" s="598" t="s">
        <v>40</v>
      </c>
      <c r="L279" s="599"/>
      <c r="M279" s="599"/>
      <c r="N279" s="600"/>
      <c r="R279" s="68" t="s">
        <v>78</v>
      </c>
    </row>
    <row r="280" spans="2:20" ht="12.75" customHeight="1" thickBot="1" x14ac:dyDescent="0.25">
      <c r="B280" s="157"/>
      <c r="C280" s="175" t="s">
        <v>79</v>
      </c>
      <c r="D280" s="176" t="s">
        <v>53</v>
      </c>
      <c r="E280" s="157"/>
      <c r="F280" s="158"/>
      <c r="G280" s="158"/>
      <c r="H280" s="158"/>
      <c r="I280" s="158"/>
      <c r="J280" s="158"/>
      <c r="K280" s="601"/>
      <c r="L280" s="602"/>
      <c r="M280" s="602"/>
      <c r="N280" s="603"/>
      <c r="R280" s="68" t="s">
        <v>78</v>
      </c>
    </row>
    <row r="281" spans="2:20" ht="12.75" customHeight="1" x14ac:dyDescent="0.2">
      <c r="B281" s="157"/>
      <c r="C281" s="177"/>
      <c r="D281" s="282" t="s">
        <v>55</v>
      </c>
      <c r="E281" s="157"/>
      <c r="F281" s="158"/>
      <c r="G281" s="158"/>
      <c r="H281" s="158"/>
      <c r="I281" s="158"/>
      <c r="J281" s="158"/>
      <c r="K281" s="604" t="s">
        <v>41</v>
      </c>
      <c r="L281" s="605"/>
      <c r="M281" s="605"/>
      <c r="N281" s="606"/>
      <c r="R281" s="68" t="s">
        <v>78</v>
      </c>
    </row>
    <row r="282" spans="2:20" ht="12.75" customHeight="1" x14ac:dyDescent="0.2">
      <c r="B282" s="157"/>
      <c r="C282" s="149"/>
      <c r="D282" s="290" t="s">
        <v>56</v>
      </c>
      <c r="E282" s="158"/>
      <c r="F282" s="158"/>
      <c r="G282" s="158"/>
      <c r="H282" s="158"/>
      <c r="I282" s="158"/>
      <c r="J282" s="158"/>
      <c r="K282" s="178" t="str">
        <f t="shared" ref="K282:N282" si="61">K$5</f>
        <v>&gt; 84</v>
      </c>
      <c r="L282" s="179" t="str">
        <f t="shared" si="61"/>
        <v>&gt; 75</v>
      </c>
      <c r="M282" s="179" t="str">
        <f t="shared" si="61"/>
        <v>&gt; 70</v>
      </c>
      <c r="N282" s="180" t="str">
        <f t="shared" si="61"/>
        <v>&gt; 65</v>
      </c>
      <c r="R282" s="68" t="s">
        <v>78</v>
      </c>
      <c r="S282" s="120" t="s">
        <v>68</v>
      </c>
      <c r="T282" s="120" t="s">
        <v>80</v>
      </c>
    </row>
    <row r="283" spans="2:20" ht="12.75" customHeight="1" thickBot="1" x14ac:dyDescent="0.25">
      <c r="B283" s="163"/>
      <c r="C283" s="150"/>
      <c r="D283" s="164"/>
      <c r="E283" s="164"/>
      <c r="F283" s="164"/>
      <c r="G283" s="164"/>
      <c r="H283" s="164"/>
      <c r="I283" s="164"/>
      <c r="J283" s="164"/>
      <c r="K283" s="587">
        <f ca="1">COUNTIF(INDIRECT($R$2 &amp; $T283),K$5)</f>
        <v>0</v>
      </c>
      <c r="L283" s="181">
        <f ca="1">COUNTIF(INDIRECT($R$2 &amp; $T283),L$5)</f>
        <v>0</v>
      </c>
      <c r="M283" s="181">
        <f ca="1">COUNTIF(INDIRECT($R$2 &amp; $T283),M$5)</f>
        <v>0</v>
      </c>
      <c r="N283" s="182">
        <f ca="1">COUNTIF(INDIRECT($R$2 &amp; $T283),N$5)</f>
        <v>0</v>
      </c>
      <c r="R283" s="68" t="s">
        <v>78</v>
      </c>
      <c r="S283" s="68">
        <f>MATCH($B$94-COUNT($B$126:$B283),'Past-Seasons'!$F$1:$F$21,0)</f>
        <v>20</v>
      </c>
      <c r="T283" s="68" t="str">
        <f>$T$1 &amp; S283 &amp; ":" &amp; $T$2 &amp; S283</f>
        <v>G20:IQ20</v>
      </c>
    </row>
    <row r="284" spans="2:20" ht="12.75" customHeight="1" x14ac:dyDescent="0.2">
      <c r="R284" s="68" t="s">
        <v>78</v>
      </c>
    </row>
    <row r="285" spans="2:20" ht="12.75" customHeight="1" x14ac:dyDescent="0.2">
      <c r="R285" s="68" t="s">
        <v>78</v>
      </c>
    </row>
    <row r="286" spans="2:20" ht="12.75" customHeight="1" x14ac:dyDescent="0.2">
      <c r="R286" s="68" t="s">
        <v>78</v>
      </c>
    </row>
    <row r="287" spans="2:20" ht="12.75" customHeight="1" x14ac:dyDescent="0.2">
      <c r="R287" s="68" t="s">
        <v>78</v>
      </c>
    </row>
    <row r="288" spans="2:20" ht="12.75" customHeight="1" x14ac:dyDescent="0.2">
      <c r="R288" s="68" t="s">
        <v>78</v>
      </c>
    </row>
    <row r="289" spans="2:20" ht="12.75" customHeight="1" x14ac:dyDescent="0.2">
      <c r="D289" s="607" t="s">
        <v>73</v>
      </c>
      <c r="E289" s="608"/>
      <c r="F289" s="608"/>
      <c r="G289" s="608"/>
      <c r="H289" s="608"/>
      <c r="I289" s="608"/>
      <c r="J289" s="609"/>
      <c r="K289" s="610" t="s">
        <v>74</v>
      </c>
      <c r="L289" s="611"/>
      <c r="M289" s="611"/>
      <c r="N289" s="612"/>
      <c r="R289" s="68" t="s">
        <v>78</v>
      </c>
    </row>
    <row r="290" spans="2:20" ht="12.75" customHeight="1" x14ac:dyDescent="0.2">
      <c r="B290" s="567">
        <v>2011</v>
      </c>
      <c r="C290" s="569" t="s">
        <v>47</v>
      </c>
      <c r="D290" s="146">
        <v>1</v>
      </c>
      <c r="E290" s="147">
        <v>2</v>
      </c>
      <c r="F290" s="147">
        <v>3</v>
      </c>
      <c r="G290" s="147">
        <v>4</v>
      </c>
      <c r="H290" s="147">
        <v>5</v>
      </c>
      <c r="I290" s="147">
        <v>6</v>
      </c>
      <c r="J290" s="148">
        <v>7</v>
      </c>
      <c r="K290" s="588" t="str">
        <f t="shared" ref="K290:N290" si="62">K$5</f>
        <v>&gt; 84</v>
      </c>
      <c r="L290" s="169" t="str">
        <f t="shared" si="62"/>
        <v>&gt; 75</v>
      </c>
      <c r="M290" s="169" t="str">
        <f t="shared" si="62"/>
        <v>&gt; 70</v>
      </c>
      <c r="N290" s="184" t="str">
        <f t="shared" si="62"/>
        <v>&gt; 65</v>
      </c>
      <c r="R290" s="120" t="s">
        <v>75</v>
      </c>
      <c r="S290" s="120" t="s">
        <v>10</v>
      </c>
      <c r="T290" s="120" t="s">
        <v>76</v>
      </c>
    </row>
    <row r="291" spans="2:20" ht="12.75" customHeight="1" x14ac:dyDescent="0.2">
      <c r="B291" s="183" t="str">
        <f>INDEX(Sites!$A:$K,MATCH($R291,Sites!$A:$A,0),4)</f>
        <v>CT</v>
      </c>
      <c r="C291" s="151" t="str">
        <f>INDEX(Sites!$A:$K,MATCH($R291,Sites!$A:$A,0),6)</f>
        <v>New Haven-Criscuolo Pk</v>
      </c>
      <c r="D291" s="152">
        <f t="shared" ref="D291:J300" ca="1" si="63">IF(ISERROR(LARGE(INDIRECT($R$2 &amp; $T291),D$94)),"No Data",LARGE(INDIRECT($R$2 &amp; $T291),D$94))</f>
        <v>98</v>
      </c>
      <c r="E291" s="153">
        <f t="shared" ca="1" si="63"/>
        <v>85</v>
      </c>
      <c r="F291" s="153">
        <f t="shared" ca="1" si="63"/>
        <v>83</v>
      </c>
      <c r="G291" s="153">
        <f t="shared" ca="1" si="63"/>
        <v>80</v>
      </c>
      <c r="H291" s="153">
        <f t="shared" ca="1" si="63"/>
        <v>78</v>
      </c>
      <c r="I291" s="153">
        <f t="shared" ca="1" si="63"/>
        <v>77</v>
      </c>
      <c r="J291" s="154">
        <f t="shared" ca="1" si="63"/>
        <v>74</v>
      </c>
      <c r="K291" s="152">
        <f t="shared" ref="K291:N315" ca="1" si="64">IF(COUNT(INDIRECT($R$2 &amp; $T291))&gt;0,IF(COUNTIF(INDIRECT($R$2 &amp; $T291),K$5)&gt;0,COUNTIF(INDIRECT($R$2 &amp; $T291),K$5),""),"No Data")</f>
        <v>2</v>
      </c>
      <c r="L291" s="153">
        <f t="shared" ca="1" si="64"/>
        <v>6</v>
      </c>
      <c r="M291" s="153">
        <f t="shared" ca="1" si="64"/>
        <v>9</v>
      </c>
      <c r="N291" s="154">
        <f t="shared" ca="1" si="64"/>
        <v>13</v>
      </c>
      <c r="R291" s="68">
        <v>90090027</v>
      </c>
      <c r="S291" s="68">
        <f t="array" ref="S291">MATCH(1,($R291='Past-Seasons'!$B$1:$B$619)*($B$290='Past-Seasons'!$A$1:$A$619),0)</f>
        <v>228</v>
      </c>
      <c r="T291" s="68" t="str">
        <f t="shared" ref="T291:T315" si="65">$T$1 &amp; $S291 &amp; ":" &amp; $T$2 &amp; $S291</f>
        <v>G228:IQ228</v>
      </c>
    </row>
    <row r="292" spans="2:20" ht="12.75" customHeight="1" x14ac:dyDescent="0.2">
      <c r="B292" s="155" t="str">
        <f>INDEX(Sites!$A:$K,MATCH($R292,Sites!$A:$A,0),4)</f>
        <v>CT</v>
      </c>
      <c r="C292" s="156" t="str">
        <f>INDEX(Sites!$A:$K,MATCH($R292,Sites!$A:$A,0),6)</f>
        <v>Danbury</v>
      </c>
      <c r="D292" s="157">
        <f t="shared" ca="1" si="63"/>
        <v>89</v>
      </c>
      <c r="E292" s="158">
        <f t="shared" ca="1" si="63"/>
        <v>86</v>
      </c>
      <c r="F292" s="158">
        <f t="shared" ca="1" si="63"/>
        <v>83</v>
      </c>
      <c r="G292" s="158">
        <f t="shared" ca="1" si="63"/>
        <v>83</v>
      </c>
      <c r="H292" s="158">
        <f t="shared" ca="1" si="63"/>
        <v>81</v>
      </c>
      <c r="I292" s="158">
        <f t="shared" ca="1" si="63"/>
        <v>78</v>
      </c>
      <c r="J292" s="159">
        <f t="shared" ca="1" si="63"/>
        <v>73</v>
      </c>
      <c r="K292" s="157">
        <f t="shared" ca="1" si="64"/>
        <v>2</v>
      </c>
      <c r="L292" s="158">
        <f t="shared" ca="1" si="64"/>
        <v>6</v>
      </c>
      <c r="M292" s="158">
        <f t="shared" ca="1" si="64"/>
        <v>10</v>
      </c>
      <c r="N292" s="160">
        <f t="shared" ca="1" si="64"/>
        <v>14</v>
      </c>
      <c r="R292" s="68">
        <v>90011123</v>
      </c>
      <c r="S292" s="68">
        <f t="array" ref="S292">MATCH(1,($R292='Past-Seasons'!$B$1:$B$619)*($B$290='Past-Seasons'!$A$1:$A$619),0)</f>
        <v>229</v>
      </c>
      <c r="T292" s="68" t="str">
        <f t="shared" si="65"/>
        <v>G229:IQ229</v>
      </c>
    </row>
    <row r="293" spans="2:20" ht="12.75" customHeight="1" x14ac:dyDescent="0.2">
      <c r="B293" s="155" t="str">
        <f>INDEX(Sites!$A:$K,MATCH($R293,Sites!$A:$A,0),4)</f>
        <v>CT</v>
      </c>
      <c r="C293" s="156" t="str">
        <f>INDEX(Sites!$A:$K,MATCH($R293,Sites!$A:$A,0),6)</f>
        <v>Greenwich</v>
      </c>
      <c r="D293" s="157">
        <f t="shared" ca="1" si="63"/>
        <v>93</v>
      </c>
      <c r="E293" s="158">
        <f t="shared" ca="1" si="63"/>
        <v>87</v>
      </c>
      <c r="F293" s="158">
        <f t="shared" ca="1" si="63"/>
        <v>86</v>
      </c>
      <c r="G293" s="158">
        <f t="shared" ca="1" si="63"/>
        <v>81</v>
      </c>
      <c r="H293" s="158">
        <f t="shared" ca="1" si="63"/>
        <v>80</v>
      </c>
      <c r="I293" s="158">
        <f t="shared" ca="1" si="63"/>
        <v>79</v>
      </c>
      <c r="J293" s="159">
        <f t="shared" ca="1" si="63"/>
        <v>77</v>
      </c>
      <c r="K293" s="157">
        <f t="shared" ca="1" si="64"/>
        <v>3</v>
      </c>
      <c r="L293" s="158">
        <f t="shared" ca="1" si="64"/>
        <v>8</v>
      </c>
      <c r="M293" s="158">
        <f t="shared" ca="1" si="64"/>
        <v>11</v>
      </c>
      <c r="N293" s="160">
        <f t="shared" ca="1" si="64"/>
        <v>14</v>
      </c>
      <c r="R293" s="68">
        <v>90010017</v>
      </c>
      <c r="S293" s="68">
        <f t="array" ref="S293">MATCH(1,($R293='Past-Seasons'!$B$1:$B$619)*($B$290='Past-Seasons'!$A$1:$A$619),0)</f>
        <v>230</v>
      </c>
      <c r="T293" s="68" t="str">
        <f t="shared" si="65"/>
        <v>G230:IQ230</v>
      </c>
    </row>
    <row r="294" spans="2:20" ht="12.75" customHeight="1" x14ac:dyDescent="0.2">
      <c r="B294" s="155" t="str">
        <f>INDEX(Sites!$A:$K,MATCH($R294,Sites!$A:$A,0),4)</f>
        <v>CT</v>
      </c>
      <c r="C294" s="156" t="str">
        <f>INDEX(Sites!$A:$K,MATCH($R294,Sites!$A:$A,0),6)</f>
        <v>Madison</v>
      </c>
      <c r="D294" s="157">
        <f t="shared" ca="1" si="63"/>
        <v>103</v>
      </c>
      <c r="E294" s="158">
        <f t="shared" ca="1" si="63"/>
        <v>97</v>
      </c>
      <c r="F294" s="158">
        <f t="shared" ca="1" si="63"/>
        <v>97</v>
      </c>
      <c r="G294" s="158">
        <f t="shared" ca="1" si="63"/>
        <v>92</v>
      </c>
      <c r="H294" s="158">
        <f t="shared" ca="1" si="63"/>
        <v>90</v>
      </c>
      <c r="I294" s="158">
        <f t="shared" ca="1" si="63"/>
        <v>82</v>
      </c>
      <c r="J294" s="159">
        <f t="shared" ca="1" si="63"/>
        <v>79</v>
      </c>
      <c r="K294" s="157">
        <f t="shared" ca="1" si="64"/>
        <v>5</v>
      </c>
      <c r="L294" s="158">
        <f t="shared" ca="1" si="64"/>
        <v>8</v>
      </c>
      <c r="M294" s="158">
        <f t="shared" ca="1" si="64"/>
        <v>10</v>
      </c>
      <c r="N294" s="160">
        <f t="shared" ca="1" si="64"/>
        <v>17</v>
      </c>
      <c r="R294" s="68">
        <v>90093002</v>
      </c>
      <c r="S294" s="68">
        <f t="array" ref="S294">MATCH(1,($R294='Past-Seasons'!$B$1:$B$619)*($B$290='Past-Seasons'!$A$1:$A$619),0)</f>
        <v>231</v>
      </c>
      <c r="T294" s="68" t="str">
        <f t="shared" si="65"/>
        <v>G231:IQ231</v>
      </c>
    </row>
    <row r="295" spans="2:20" ht="12.75" customHeight="1" x14ac:dyDescent="0.2">
      <c r="B295" s="155" t="str">
        <f>INDEX(Sites!$A:$K,MATCH($R295,Sites!$A:$A,0),4)</f>
        <v>CT</v>
      </c>
      <c r="C295" s="156" t="str">
        <f>INDEX(Sites!$A:$K,MATCH($R295,Sites!$A:$A,0),6)</f>
        <v>Middletown</v>
      </c>
      <c r="D295" s="157">
        <f t="shared" ca="1" si="63"/>
        <v>90</v>
      </c>
      <c r="E295" s="158">
        <f t="shared" ca="1" si="63"/>
        <v>88</v>
      </c>
      <c r="F295" s="158">
        <f t="shared" ca="1" si="63"/>
        <v>87</v>
      </c>
      <c r="G295" s="158">
        <f t="shared" ca="1" si="63"/>
        <v>80</v>
      </c>
      <c r="H295" s="158">
        <f t="shared" ca="1" si="63"/>
        <v>79</v>
      </c>
      <c r="I295" s="158">
        <f t="shared" ca="1" si="63"/>
        <v>79</v>
      </c>
      <c r="J295" s="159">
        <f t="shared" ca="1" si="63"/>
        <v>69</v>
      </c>
      <c r="K295" s="157">
        <f t="shared" ca="1" si="64"/>
        <v>3</v>
      </c>
      <c r="L295" s="158">
        <f t="shared" ca="1" si="64"/>
        <v>6</v>
      </c>
      <c r="M295" s="158">
        <f t="shared" ca="1" si="64"/>
        <v>6</v>
      </c>
      <c r="N295" s="160">
        <f t="shared" ca="1" si="64"/>
        <v>12</v>
      </c>
      <c r="R295" s="68">
        <v>90070007</v>
      </c>
      <c r="S295" s="68">
        <f t="array" ref="S295">MATCH(1,($R295='Past-Seasons'!$B$1:$B$619)*($B$290='Past-Seasons'!$A$1:$A$619),0)</f>
        <v>232</v>
      </c>
      <c r="T295" s="68" t="str">
        <f t="shared" si="65"/>
        <v>G232:IQ232</v>
      </c>
    </row>
    <row r="296" spans="2:20" ht="12.75" customHeight="1" x14ac:dyDescent="0.2">
      <c r="B296" s="155" t="str">
        <f>INDEX(Sites!$A:$K,MATCH($R296,Sites!$A:$A,0),4)</f>
        <v>CT</v>
      </c>
      <c r="C296" s="156" t="str">
        <f>INDEX(Sites!$A:$K,MATCH($R296,Sites!$A:$A,0),6)</f>
        <v>Stratford</v>
      </c>
      <c r="D296" s="157">
        <f t="shared" ca="1" si="63"/>
        <v>95</v>
      </c>
      <c r="E296" s="158">
        <f t="shared" ca="1" si="63"/>
        <v>92</v>
      </c>
      <c r="F296" s="158">
        <f t="shared" ca="1" si="63"/>
        <v>88</v>
      </c>
      <c r="G296" s="158">
        <f t="shared" ca="1" si="63"/>
        <v>87</v>
      </c>
      <c r="H296" s="158">
        <f t="shared" ca="1" si="63"/>
        <v>87</v>
      </c>
      <c r="I296" s="158">
        <f t="shared" ca="1" si="63"/>
        <v>84</v>
      </c>
      <c r="J296" s="159">
        <f t="shared" ca="1" si="63"/>
        <v>82</v>
      </c>
      <c r="K296" s="157">
        <f t="shared" ca="1" si="64"/>
        <v>5</v>
      </c>
      <c r="L296" s="158">
        <f t="shared" ca="1" si="64"/>
        <v>8</v>
      </c>
      <c r="M296" s="158">
        <f t="shared" ca="1" si="64"/>
        <v>13</v>
      </c>
      <c r="N296" s="160">
        <f t="shared" ca="1" si="64"/>
        <v>16</v>
      </c>
      <c r="R296" s="68">
        <v>90013007</v>
      </c>
      <c r="S296" s="68">
        <f t="array" ref="S296">MATCH(1,($R296='Past-Seasons'!$B$1:$B$619)*($B$290='Past-Seasons'!$A$1:$A$619),0)</f>
        <v>233</v>
      </c>
      <c r="T296" s="68" t="str">
        <f t="shared" si="65"/>
        <v>G233:IQ233</v>
      </c>
    </row>
    <row r="297" spans="2:20" ht="12.75" customHeight="1" x14ac:dyDescent="0.2">
      <c r="B297" s="155" t="str">
        <f>INDEX(Sites!$A:$K,MATCH($R297,Sites!$A:$A,0),4)</f>
        <v>CT</v>
      </c>
      <c r="C297" s="156" t="str">
        <f>INDEX(Sites!$A:$K,MATCH($R297,Sites!$A:$A,0),6)</f>
        <v>Westport</v>
      </c>
      <c r="D297" s="157">
        <f t="shared" ca="1" si="63"/>
        <v>101</v>
      </c>
      <c r="E297" s="158">
        <f t="shared" ca="1" si="63"/>
        <v>92</v>
      </c>
      <c r="F297" s="158">
        <f t="shared" ca="1" si="63"/>
        <v>87</v>
      </c>
      <c r="G297" s="158">
        <f t="shared" ca="1" si="63"/>
        <v>87</v>
      </c>
      <c r="H297" s="158">
        <f t="shared" ca="1" si="63"/>
        <v>86</v>
      </c>
      <c r="I297" s="158">
        <f t="shared" ca="1" si="63"/>
        <v>81</v>
      </c>
      <c r="J297" s="159">
        <f t="shared" ca="1" si="63"/>
        <v>79</v>
      </c>
      <c r="K297" s="157">
        <f t="shared" ca="1" si="64"/>
        <v>5</v>
      </c>
      <c r="L297" s="158">
        <f t="shared" ca="1" si="64"/>
        <v>9</v>
      </c>
      <c r="M297" s="158">
        <f t="shared" ca="1" si="64"/>
        <v>14</v>
      </c>
      <c r="N297" s="160">
        <f t="shared" ca="1" si="64"/>
        <v>16</v>
      </c>
      <c r="R297" s="68">
        <v>90019003</v>
      </c>
      <c r="S297" s="68">
        <f t="array" ref="S297">MATCH(1,($R297='Past-Seasons'!$B$1:$B$619)*($B$290='Past-Seasons'!$A$1:$A$619),0)</f>
        <v>234</v>
      </c>
      <c r="T297" s="68" t="str">
        <f t="shared" si="65"/>
        <v>G234:IQ234</v>
      </c>
    </row>
    <row r="298" spans="2:20" ht="12.75" customHeight="1" x14ac:dyDescent="0.2">
      <c r="B298" s="155" t="str">
        <f>INDEX(Sites!$A:$K,MATCH($R298,Sites!$A:$A,0),4)</f>
        <v>NJ</v>
      </c>
      <c r="C298" s="156" t="str">
        <f>INDEX(Sites!$A:$K,MATCH($R298,Sites!$A:$A,0),6)</f>
        <v>Bayonne</v>
      </c>
      <c r="D298" s="157">
        <f t="shared" ca="1" si="63"/>
        <v>88</v>
      </c>
      <c r="E298" s="158">
        <f t="shared" ca="1" si="63"/>
        <v>82</v>
      </c>
      <c r="F298" s="158">
        <f t="shared" ca="1" si="63"/>
        <v>81</v>
      </c>
      <c r="G298" s="158">
        <f t="shared" ca="1" si="63"/>
        <v>78</v>
      </c>
      <c r="H298" s="158">
        <f t="shared" ca="1" si="63"/>
        <v>77</v>
      </c>
      <c r="I298" s="158">
        <f t="shared" ca="1" si="63"/>
        <v>75</v>
      </c>
      <c r="J298" s="159">
        <f t="shared" ca="1" si="63"/>
        <v>74</v>
      </c>
      <c r="K298" s="157">
        <f t="shared" ca="1" si="64"/>
        <v>1</v>
      </c>
      <c r="L298" s="158">
        <f t="shared" ca="1" si="64"/>
        <v>5</v>
      </c>
      <c r="M298" s="158">
        <f t="shared" ca="1" si="64"/>
        <v>12</v>
      </c>
      <c r="N298" s="160">
        <f t="shared" ca="1" si="64"/>
        <v>15</v>
      </c>
      <c r="R298" s="68">
        <v>340170006</v>
      </c>
      <c r="S298" s="68">
        <f t="array" ref="S298">MATCH(1,($R298='Past-Seasons'!$B$1:$B$619)*($B$290='Past-Seasons'!$A$1:$A$619),0)</f>
        <v>235</v>
      </c>
      <c r="T298" s="68" t="str">
        <f t="shared" si="65"/>
        <v>G235:IQ235</v>
      </c>
    </row>
    <row r="299" spans="2:20" ht="12.75" customHeight="1" x14ac:dyDescent="0.2">
      <c r="B299" s="155" t="str">
        <f>INDEX(Sites!$A:$K,MATCH($R299,Sites!$A:$A,0),4)</f>
        <v>NJ</v>
      </c>
      <c r="C299" s="156" t="str">
        <f>INDEX(Sites!$A:$K,MATCH($R299,Sites!$A:$A,0),6)</f>
        <v>Chester</v>
      </c>
      <c r="D299" s="157">
        <f t="shared" ca="1" si="63"/>
        <v>84</v>
      </c>
      <c r="E299" s="158">
        <f t="shared" ca="1" si="63"/>
        <v>84</v>
      </c>
      <c r="F299" s="158">
        <f t="shared" ca="1" si="63"/>
        <v>82</v>
      </c>
      <c r="G299" s="158">
        <f t="shared" ca="1" si="63"/>
        <v>81</v>
      </c>
      <c r="H299" s="158">
        <f t="shared" ca="1" si="63"/>
        <v>77</v>
      </c>
      <c r="I299" s="158">
        <f t="shared" ca="1" si="63"/>
        <v>77</v>
      </c>
      <c r="J299" s="159">
        <f t="shared" ca="1" si="63"/>
        <v>75</v>
      </c>
      <c r="K299" s="157" t="str">
        <f t="shared" ca="1" si="64"/>
        <v/>
      </c>
      <c r="L299" s="158">
        <f t="shared" ca="1" si="64"/>
        <v>6</v>
      </c>
      <c r="M299" s="158">
        <f t="shared" ca="1" si="64"/>
        <v>10</v>
      </c>
      <c r="N299" s="160">
        <f t="shared" ca="1" si="64"/>
        <v>17</v>
      </c>
      <c r="R299" s="68">
        <v>340273001</v>
      </c>
      <c r="S299" s="68">
        <f t="array" ref="S299">MATCH(1,($R299='Past-Seasons'!$B$1:$B$619)*($B$290='Past-Seasons'!$A$1:$A$619),0)</f>
        <v>236</v>
      </c>
      <c r="T299" s="68" t="str">
        <f t="shared" si="65"/>
        <v>G236:IQ236</v>
      </c>
    </row>
    <row r="300" spans="2:20" ht="12.75" customHeight="1" x14ac:dyDescent="0.2">
      <c r="B300" s="155" t="str">
        <f>INDEX(Sites!$A:$K,MATCH($R300,Sites!$A:$A,0),4)</f>
        <v>NJ</v>
      </c>
      <c r="C300" s="156" t="str">
        <f>INDEX(Sites!$A:$K,MATCH($R300,Sites!$A:$A,0),6)</f>
        <v>Columbia</v>
      </c>
      <c r="D300" s="157">
        <f t="shared" ca="1" si="63"/>
        <v>87</v>
      </c>
      <c r="E300" s="158">
        <f t="shared" ca="1" si="63"/>
        <v>73</v>
      </c>
      <c r="F300" s="158">
        <f t="shared" ca="1" si="63"/>
        <v>71</v>
      </c>
      <c r="G300" s="158">
        <f t="shared" ca="1" si="63"/>
        <v>70</v>
      </c>
      <c r="H300" s="158">
        <f t="shared" ca="1" si="63"/>
        <v>69</v>
      </c>
      <c r="I300" s="158">
        <f t="shared" ca="1" si="63"/>
        <v>66</v>
      </c>
      <c r="J300" s="159">
        <f t="shared" ca="1" si="63"/>
        <v>65</v>
      </c>
      <c r="K300" s="157">
        <f t="shared" ca="1" si="64"/>
        <v>1</v>
      </c>
      <c r="L300" s="158">
        <f t="shared" ca="1" si="64"/>
        <v>1</v>
      </c>
      <c r="M300" s="158">
        <f t="shared" ca="1" si="64"/>
        <v>3</v>
      </c>
      <c r="N300" s="160">
        <f t="shared" ca="1" si="64"/>
        <v>6</v>
      </c>
      <c r="R300" s="68">
        <v>340410007</v>
      </c>
      <c r="S300" s="68">
        <f t="array" ref="S300">MATCH(1,($R300='Past-Seasons'!$B$1:$B$619)*($B$290='Past-Seasons'!$A$1:$A$619),0)</f>
        <v>237</v>
      </c>
      <c r="T300" s="68" t="str">
        <f t="shared" si="65"/>
        <v>G237:IQ237</v>
      </c>
    </row>
    <row r="301" spans="2:20" ht="12.75" customHeight="1" x14ac:dyDescent="0.2">
      <c r="B301" s="155" t="str">
        <f>INDEX(Sites!$A:$K,MATCH($R301,Sites!$A:$A,0),4)</f>
        <v>NJ</v>
      </c>
      <c r="C301" s="156" t="str">
        <f>INDEX(Sites!$A:$K,MATCH($R301,Sites!$A:$A,0),6)</f>
        <v>Flemington</v>
      </c>
      <c r="D301" s="157">
        <f t="shared" ref="D301:J315" ca="1" si="66">IF(ISERROR(LARGE(INDIRECT($R$2 &amp; $T301),D$94)),"No Data",LARGE(INDIRECT($R$2 &amp; $T301),D$94))</f>
        <v>88</v>
      </c>
      <c r="E301" s="158">
        <f t="shared" ca="1" si="66"/>
        <v>86</v>
      </c>
      <c r="F301" s="158">
        <f t="shared" ca="1" si="66"/>
        <v>85</v>
      </c>
      <c r="G301" s="158">
        <f t="shared" ca="1" si="66"/>
        <v>81</v>
      </c>
      <c r="H301" s="158">
        <f t="shared" ca="1" si="66"/>
        <v>81</v>
      </c>
      <c r="I301" s="158">
        <f t="shared" ca="1" si="66"/>
        <v>79</v>
      </c>
      <c r="J301" s="159">
        <f t="shared" ca="1" si="66"/>
        <v>76</v>
      </c>
      <c r="K301" s="157">
        <f t="shared" ca="1" si="64"/>
        <v>3</v>
      </c>
      <c r="L301" s="158">
        <f t="shared" ca="1" si="64"/>
        <v>7</v>
      </c>
      <c r="M301" s="158">
        <f t="shared" ca="1" si="64"/>
        <v>15</v>
      </c>
      <c r="N301" s="160">
        <f t="shared" ca="1" si="64"/>
        <v>23</v>
      </c>
      <c r="R301" s="68">
        <v>340190001</v>
      </c>
      <c r="S301" s="68">
        <f t="array" ref="S301">MATCH(1,($R301='Past-Seasons'!$B$1:$B$619)*($B$290='Past-Seasons'!$A$1:$A$619),0)</f>
        <v>238</v>
      </c>
      <c r="T301" s="68" t="str">
        <f t="shared" si="65"/>
        <v>G238:IQ238</v>
      </c>
    </row>
    <row r="302" spans="2:20" ht="12.75" customHeight="1" x14ac:dyDescent="0.2">
      <c r="B302" s="155" t="str">
        <f>INDEX(Sites!$A:$K,MATCH($R302,Sites!$A:$A,0),4)</f>
        <v>NJ</v>
      </c>
      <c r="C302" s="156" t="str">
        <f>INDEX(Sites!$A:$K,MATCH($R302,Sites!$A:$A,0),6)</f>
        <v>Leonia</v>
      </c>
      <c r="D302" s="157">
        <f t="shared" ca="1" si="66"/>
        <v>95</v>
      </c>
      <c r="E302" s="158">
        <f t="shared" ca="1" si="66"/>
        <v>87</v>
      </c>
      <c r="F302" s="158">
        <f t="shared" ca="1" si="66"/>
        <v>87</v>
      </c>
      <c r="G302" s="158">
        <f t="shared" ca="1" si="66"/>
        <v>82</v>
      </c>
      <c r="H302" s="158">
        <f t="shared" ca="1" si="66"/>
        <v>81</v>
      </c>
      <c r="I302" s="158">
        <f t="shared" ca="1" si="66"/>
        <v>81</v>
      </c>
      <c r="J302" s="159">
        <f t="shared" ca="1" si="66"/>
        <v>79</v>
      </c>
      <c r="K302" s="157">
        <f t="shared" ca="1" si="64"/>
        <v>3</v>
      </c>
      <c r="L302" s="158">
        <f t="shared" ca="1" si="64"/>
        <v>10</v>
      </c>
      <c r="M302" s="158">
        <f t="shared" ca="1" si="64"/>
        <v>12</v>
      </c>
      <c r="N302" s="160">
        <f t="shared" ca="1" si="64"/>
        <v>17</v>
      </c>
      <c r="R302" s="68">
        <v>340030006</v>
      </c>
      <c r="S302" s="68">
        <f t="array" ref="S302">MATCH(1,($R302='Past-Seasons'!$B$1:$B$619)*($B$290='Past-Seasons'!$A$1:$A$619),0)</f>
        <v>239</v>
      </c>
      <c r="T302" s="68" t="str">
        <f t="shared" si="65"/>
        <v>G239:IQ239</v>
      </c>
    </row>
    <row r="303" spans="2:20" ht="12.75" customHeight="1" x14ac:dyDescent="0.2">
      <c r="B303" s="155" t="str">
        <f>INDEX(Sites!$A:$K,MATCH($R303,Sites!$A:$A,0),4)</f>
        <v>NJ</v>
      </c>
      <c r="C303" s="156" t="str">
        <f>INDEX(Sites!$A:$K,MATCH($R303,Sites!$A:$A,0),6)</f>
        <v>Monmouth University</v>
      </c>
      <c r="D303" s="157">
        <f t="shared" ca="1" si="66"/>
        <v>97</v>
      </c>
      <c r="E303" s="158">
        <f t="shared" ca="1" si="66"/>
        <v>94</v>
      </c>
      <c r="F303" s="158">
        <f t="shared" ca="1" si="66"/>
        <v>83</v>
      </c>
      <c r="G303" s="158">
        <f t="shared" ca="1" si="66"/>
        <v>81</v>
      </c>
      <c r="H303" s="158">
        <f t="shared" ca="1" si="66"/>
        <v>81</v>
      </c>
      <c r="I303" s="158">
        <f t="shared" ca="1" si="66"/>
        <v>80</v>
      </c>
      <c r="J303" s="159">
        <f t="shared" ca="1" si="66"/>
        <v>80</v>
      </c>
      <c r="K303" s="157">
        <f t="shared" ca="1" si="64"/>
        <v>2</v>
      </c>
      <c r="L303" s="158">
        <f t="shared" ca="1" si="64"/>
        <v>8</v>
      </c>
      <c r="M303" s="158">
        <f t="shared" ca="1" si="64"/>
        <v>10</v>
      </c>
      <c r="N303" s="160">
        <f t="shared" ca="1" si="64"/>
        <v>16</v>
      </c>
      <c r="R303" s="68">
        <v>340250005</v>
      </c>
      <c r="S303" s="68">
        <f t="array" ref="S303">MATCH(1,($R303='Past-Seasons'!$B$1:$B$619)*($B$290='Past-Seasons'!$A$1:$A$619),0)</f>
        <v>240</v>
      </c>
      <c r="T303" s="68" t="str">
        <f t="shared" si="65"/>
        <v>G240:IQ240</v>
      </c>
    </row>
    <row r="304" spans="2:20" ht="12.75" customHeight="1" x14ac:dyDescent="0.2">
      <c r="B304" s="155" t="str">
        <f>INDEX(Sites!$A:$K,MATCH($R304,Sites!$A:$A,0),4)</f>
        <v>NJ</v>
      </c>
      <c r="C304" s="156" t="str">
        <f>INDEX(Sites!$A:$K,MATCH($R304,Sites!$A:$A,0),6)</f>
        <v>Newark Firehouse</v>
      </c>
      <c r="D304" s="157">
        <f t="shared" ca="1" si="66"/>
        <v>91</v>
      </c>
      <c r="E304" s="158">
        <f t="shared" ca="1" si="66"/>
        <v>91</v>
      </c>
      <c r="F304" s="158">
        <f t="shared" ca="1" si="66"/>
        <v>84</v>
      </c>
      <c r="G304" s="158">
        <f t="shared" ca="1" si="66"/>
        <v>81</v>
      </c>
      <c r="H304" s="158">
        <f t="shared" ca="1" si="66"/>
        <v>81</v>
      </c>
      <c r="I304" s="158">
        <f t="shared" ca="1" si="66"/>
        <v>80</v>
      </c>
      <c r="J304" s="159">
        <f t="shared" ca="1" si="66"/>
        <v>80</v>
      </c>
      <c r="K304" s="157">
        <f t="shared" ca="1" si="64"/>
        <v>2</v>
      </c>
      <c r="L304" s="158">
        <f t="shared" ca="1" si="64"/>
        <v>8</v>
      </c>
      <c r="M304" s="158">
        <f t="shared" ca="1" si="64"/>
        <v>13</v>
      </c>
      <c r="N304" s="160">
        <f t="shared" ca="1" si="64"/>
        <v>16</v>
      </c>
      <c r="R304" s="68">
        <v>340130003</v>
      </c>
      <c r="S304" s="68">
        <f t="array" ref="S304">MATCH(1,($R304='Past-Seasons'!$B$1:$B$619)*($B$290='Past-Seasons'!$A$1:$A$619),0)</f>
        <v>241</v>
      </c>
      <c r="T304" s="68" t="str">
        <f t="shared" si="65"/>
        <v>G241:IQ241</v>
      </c>
    </row>
    <row r="305" spans="2:20" ht="12.75" customHeight="1" x14ac:dyDescent="0.2">
      <c r="B305" s="155" t="str">
        <f>INDEX(Sites!$A:$K,MATCH($R305,Sites!$A:$A,0),4)</f>
        <v>NJ</v>
      </c>
      <c r="C305" s="156" t="str">
        <f>INDEX(Sites!$A:$K,MATCH($R305,Sites!$A:$A,0),6)</f>
        <v>Ramapo</v>
      </c>
      <c r="D305" s="157">
        <f t="shared" ca="1" si="66"/>
        <v>81</v>
      </c>
      <c r="E305" s="158">
        <f t="shared" ca="1" si="66"/>
        <v>79</v>
      </c>
      <c r="F305" s="158">
        <f t="shared" ca="1" si="66"/>
        <v>76</v>
      </c>
      <c r="G305" s="158">
        <f t="shared" ca="1" si="66"/>
        <v>75</v>
      </c>
      <c r="H305" s="158">
        <f t="shared" ca="1" si="66"/>
        <v>75</v>
      </c>
      <c r="I305" s="158">
        <f t="shared" ca="1" si="66"/>
        <v>74</v>
      </c>
      <c r="J305" s="159">
        <f t="shared" ca="1" si="66"/>
        <v>73</v>
      </c>
      <c r="K305" s="157" t="str">
        <f t="shared" ca="1" si="64"/>
        <v/>
      </c>
      <c r="L305" s="158">
        <f t="shared" ca="1" si="64"/>
        <v>3</v>
      </c>
      <c r="M305" s="158">
        <f t="shared" ca="1" si="64"/>
        <v>7</v>
      </c>
      <c r="N305" s="160">
        <f t="shared" ca="1" si="64"/>
        <v>11</v>
      </c>
      <c r="R305" s="68">
        <v>340315001</v>
      </c>
      <c r="S305" s="68">
        <f t="array" ref="S305">MATCH(1,($R305='Past-Seasons'!$B$1:$B$619)*($B$290='Past-Seasons'!$A$1:$A$619),0)</f>
        <v>242</v>
      </c>
      <c r="T305" s="68" t="str">
        <f t="shared" si="65"/>
        <v>G242:IQ242</v>
      </c>
    </row>
    <row r="306" spans="2:20" ht="12.75" customHeight="1" x14ac:dyDescent="0.2">
      <c r="B306" s="155" t="str">
        <f>INDEX(Sites!$A:$K,MATCH($R306,Sites!$A:$A,0),4)</f>
        <v>NJ</v>
      </c>
      <c r="C306" s="156" t="str">
        <f>INDEX(Sites!$A:$K,MATCH($R306,Sites!$A:$A,0),6)</f>
        <v>Rutgers University</v>
      </c>
      <c r="D306" s="157">
        <f t="shared" ca="1" si="66"/>
        <v>92</v>
      </c>
      <c r="E306" s="158">
        <f t="shared" ca="1" si="66"/>
        <v>92</v>
      </c>
      <c r="F306" s="158">
        <f t="shared" ca="1" si="66"/>
        <v>90</v>
      </c>
      <c r="G306" s="158">
        <f t="shared" ca="1" si="66"/>
        <v>87</v>
      </c>
      <c r="H306" s="158">
        <f t="shared" ca="1" si="66"/>
        <v>82</v>
      </c>
      <c r="I306" s="158">
        <f t="shared" ca="1" si="66"/>
        <v>81</v>
      </c>
      <c r="J306" s="159">
        <f t="shared" ca="1" si="66"/>
        <v>77</v>
      </c>
      <c r="K306" s="157">
        <f t="shared" ca="1" si="64"/>
        <v>4</v>
      </c>
      <c r="L306" s="158">
        <f t="shared" ca="1" si="64"/>
        <v>11</v>
      </c>
      <c r="M306" s="158">
        <f t="shared" ca="1" si="64"/>
        <v>16</v>
      </c>
      <c r="N306" s="160">
        <f t="shared" ca="1" si="64"/>
        <v>27</v>
      </c>
      <c r="R306" s="68">
        <v>340230011</v>
      </c>
      <c r="S306" s="68">
        <f t="array" ref="S306">MATCH(1,($R306='Past-Seasons'!$B$1:$B$619)*($B$290='Past-Seasons'!$A$1:$A$619),0)</f>
        <v>243</v>
      </c>
      <c r="T306" s="68" t="str">
        <f t="shared" si="65"/>
        <v>G243:IQ243</v>
      </c>
    </row>
    <row r="307" spans="2:20" ht="12.75" customHeight="1" x14ac:dyDescent="0.2">
      <c r="B307" s="155" t="str">
        <f>INDEX(Sites!$A:$K,MATCH($R307,Sites!$A:$A,0),4)</f>
        <v>NY</v>
      </c>
      <c r="C307" s="156" t="str">
        <f>INDEX(Sites!$A:$K,MATCH($R307,Sites!$A:$A,0),6)</f>
        <v>Babylon</v>
      </c>
      <c r="D307" s="157">
        <f t="shared" ca="1" si="66"/>
        <v>114</v>
      </c>
      <c r="E307" s="158">
        <f t="shared" ca="1" si="66"/>
        <v>104</v>
      </c>
      <c r="F307" s="158">
        <f t="shared" ca="1" si="66"/>
        <v>99</v>
      </c>
      <c r="G307" s="158">
        <f t="shared" ca="1" si="66"/>
        <v>89</v>
      </c>
      <c r="H307" s="158">
        <f t="shared" ca="1" si="66"/>
        <v>88</v>
      </c>
      <c r="I307" s="158">
        <f t="shared" ca="1" si="66"/>
        <v>84</v>
      </c>
      <c r="J307" s="159">
        <f t="shared" ca="1" si="66"/>
        <v>81</v>
      </c>
      <c r="K307" s="157">
        <f t="shared" ca="1" si="64"/>
        <v>5</v>
      </c>
      <c r="L307" s="158">
        <f t="shared" ca="1" si="64"/>
        <v>11</v>
      </c>
      <c r="M307" s="158">
        <f t="shared" ca="1" si="64"/>
        <v>16</v>
      </c>
      <c r="N307" s="160">
        <f t="shared" ca="1" si="64"/>
        <v>19</v>
      </c>
      <c r="R307" s="68">
        <v>361030002</v>
      </c>
      <c r="S307" s="68">
        <f t="array" ref="S307">MATCH(1,($R307='Past-Seasons'!$B$1:$B$619)*($B$290='Past-Seasons'!$A$1:$A$619),0)</f>
        <v>244</v>
      </c>
      <c r="T307" s="68" t="str">
        <f t="shared" si="65"/>
        <v>G244:IQ244</v>
      </c>
    </row>
    <row r="308" spans="2:20" ht="12.75" customHeight="1" x14ac:dyDescent="0.2">
      <c r="B308" s="155" t="str">
        <f>INDEX(Sites!$A:$K,MATCH($R308,Sites!$A:$A,0),4)</f>
        <v>NY</v>
      </c>
      <c r="C308" s="156" t="str">
        <f>INDEX(Sites!$A:$K,MATCH($R308,Sites!$A:$A,0),6)</f>
        <v>Convent Av</v>
      </c>
      <c r="D308" s="157">
        <f t="shared" ca="1" si="66"/>
        <v>89</v>
      </c>
      <c r="E308" s="158">
        <f t="shared" ca="1" si="66"/>
        <v>83</v>
      </c>
      <c r="F308" s="158">
        <f t="shared" ca="1" si="66"/>
        <v>81</v>
      </c>
      <c r="G308" s="158">
        <f t="shared" ca="1" si="66"/>
        <v>80</v>
      </c>
      <c r="H308" s="158">
        <f t="shared" ca="1" si="66"/>
        <v>78</v>
      </c>
      <c r="I308" s="158">
        <f t="shared" ca="1" si="66"/>
        <v>77</v>
      </c>
      <c r="J308" s="159">
        <f t="shared" ca="1" si="66"/>
        <v>76</v>
      </c>
      <c r="K308" s="157">
        <f t="shared" ca="1" si="64"/>
        <v>1</v>
      </c>
      <c r="L308" s="158">
        <f t="shared" ca="1" si="64"/>
        <v>7</v>
      </c>
      <c r="M308" s="158">
        <f t="shared" ca="1" si="64"/>
        <v>10</v>
      </c>
      <c r="N308" s="160">
        <f t="shared" ca="1" si="64"/>
        <v>12</v>
      </c>
      <c r="R308" s="68">
        <v>360610135</v>
      </c>
      <c r="S308" s="68">
        <f t="array" ref="S308">MATCH(1,($R308='Past-Seasons'!$B$1:$B$619)*($B$290='Past-Seasons'!$A$1:$A$619),0)</f>
        <v>245</v>
      </c>
      <c r="T308" s="68" t="str">
        <f t="shared" si="65"/>
        <v>G245:IQ245</v>
      </c>
    </row>
    <row r="309" spans="2:20" ht="12.75" customHeight="1" x14ac:dyDescent="0.2">
      <c r="B309" s="155" t="str">
        <f>INDEX(Sites!$A:$K,MATCH($R309,Sites!$A:$A,0),4)</f>
        <v>NY</v>
      </c>
      <c r="C309" s="156" t="str">
        <f>INDEX(Sites!$A:$K,MATCH($R309,Sites!$A:$A,0),6)</f>
        <v>Holtsville</v>
      </c>
      <c r="D309" s="157">
        <f t="shared" ca="1" si="66"/>
        <v>94</v>
      </c>
      <c r="E309" s="158">
        <f t="shared" ca="1" si="66"/>
        <v>87</v>
      </c>
      <c r="F309" s="158">
        <f t="shared" ca="1" si="66"/>
        <v>87</v>
      </c>
      <c r="G309" s="158">
        <f t="shared" ca="1" si="66"/>
        <v>82</v>
      </c>
      <c r="H309" s="158">
        <f t="shared" ca="1" si="66"/>
        <v>80</v>
      </c>
      <c r="I309" s="158">
        <f t="shared" ca="1" si="66"/>
        <v>76</v>
      </c>
      <c r="J309" s="159">
        <f t="shared" ca="1" si="66"/>
        <v>67</v>
      </c>
      <c r="K309" s="157">
        <f t="shared" ca="1" si="64"/>
        <v>3</v>
      </c>
      <c r="L309" s="158">
        <f t="shared" ca="1" si="64"/>
        <v>6</v>
      </c>
      <c r="M309" s="158">
        <f t="shared" ca="1" si="64"/>
        <v>6</v>
      </c>
      <c r="N309" s="160">
        <f t="shared" ca="1" si="64"/>
        <v>7</v>
      </c>
      <c r="R309" s="68">
        <v>361030009</v>
      </c>
      <c r="S309" s="68">
        <f t="array" ref="S309">MATCH(1,($R309='Past-Seasons'!$B$1:$B$619)*($B$290='Past-Seasons'!$A$1:$A$619),0)</f>
        <v>246</v>
      </c>
      <c r="T309" s="68" t="str">
        <f t="shared" si="65"/>
        <v>G246:IQ246</v>
      </c>
    </row>
    <row r="310" spans="2:20" ht="12.75" customHeight="1" x14ac:dyDescent="0.2">
      <c r="B310" s="155" t="str">
        <f>INDEX(Sites!$A:$K,MATCH($R310,Sites!$A:$A,0),4)</f>
        <v>NY</v>
      </c>
      <c r="C310" s="156" t="str">
        <f>INDEX(Sites!$A:$K,MATCH($R310,Sites!$A:$A,0),6)</f>
        <v>Pfizer Lab</v>
      </c>
      <c r="D310" s="157">
        <f t="shared" ca="1" si="66"/>
        <v>90</v>
      </c>
      <c r="E310" s="158">
        <f t="shared" ca="1" si="66"/>
        <v>79</v>
      </c>
      <c r="F310" s="158">
        <f t="shared" ca="1" si="66"/>
        <v>79</v>
      </c>
      <c r="G310" s="158">
        <f t="shared" ca="1" si="66"/>
        <v>79</v>
      </c>
      <c r="H310" s="158">
        <f t="shared" ca="1" si="66"/>
        <v>76</v>
      </c>
      <c r="I310" s="158">
        <f t="shared" ca="1" si="66"/>
        <v>73</v>
      </c>
      <c r="J310" s="159">
        <f t="shared" ca="1" si="66"/>
        <v>72</v>
      </c>
      <c r="K310" s="157">
        <f t="shared" ca="1" si="64"/>
        <v>1</v>
      </c>
      <c r="L310" s="158">
        <f t="shared" ca="1" si="64"/>
        <v>5</v>
      </c>
      <c r="M310" s="158">
        <f t="shared" ca="1" si="64"/>
        <v>9</v>
      </c>
      <c r="N310" s="160">
        <f t="shared" ca="1" si="64"/>
        <v>13</v>
      </c>
      <c r="R310" s="68">
        <v>360050133</v>
      </c>
      <c r="S310" s="68">
        <f t="array" ref="S310">MATCH(1,($R310='Past-Seasons'!$B$1:$B$619)*($B$290='Past-Seasons'!$A$1:$A$619),0)</f>
        <v>247</v>
      </c>
      <c r="T310" s="68" t="str">
        <f t="shared" si="65"/>
        <v>G247:IQ247</v>
      </c>
    </row>
    <row r="311" spans="2:20" ht="12.75" customHeight="1" x14ac:dyDescent="0.2">
      <c r="B311" s="155" t="str">
        <f>INDEX(Sites!$A:$K,MATCH($R311,Sites!$A:$A,0),4)</f>
        <v>NY</v>
      </c>
      <c r="C311" s="156" t="str">
        <f>INDEX(Sites!$A:$K,MATCH($R311,Sites!$A:$A,0),6)</f>
        <v>Queens</v>
      </c>
      <c r="D311" s="157">
        <f t="shared" ca="1" si="66"/>
        <v>96</v>
      </c>
      <c r="E311" s="158">
        <f t="shared" ca="1" si="66"/>
        <v>94</v>
      </c>
      <c r="F311" s="158">
        <f t="shared" ca="1" si="66"/>
        <v>89</v>
      </c>
      <c r="G311" s="158">
        <f t="shared" ca="1" si="66"/>
        <v>84</v>
      </c>
      <c r="H311" s="158">
        <f t="shared" ca="1" si="66"/>
        <v>81</v>
      </c>
      <c r="I311" s="158">
        <f t="shared" ca="1" si="66"/>
        <v>76</v>
      </c>
      <c r="J311" s="159">
        <f t="shared" ca="1" si="66"/>
        <v>74</v>
      </c>
      <c r="K311" s="157">
        <f t="shared" ca="1" si="64"/>
        <v>3</v>
      </c>
      <c r="L311" s="158">
        <f t="shared" ca="1" si="64"/>
        <v>6</v>
      </c>
      <c r="M311" s="158">
        <f t="shared" ca="1" si="64"/>
        <v>12</v>
      </c>
      <c r="N311" s="160">
        <f t="shared" ca="1" si="64"/>
        <v>16</v>
      </c>
      <c r="R311" s="68">
        <v>360810124</v>
      </c>
      <c r="S311" s="68">
        <f t="array" ref="S311">MATCH(1,($R311='Past-Seasons'!$B$1:$B$619)*($B$290='Past-Seasons'!$A$1:$A$619),0)</f>
        <v>248</v>
      </c>
      <c r="T311" s="68" t="str">
        <f t="shared" si="65"/>
        <v>G248:IQ248</v>
      </c>
    </row>
    <row r="312" spans="2:20" ht="12.75" customHeight="1" x14ac:dyDescent="0.2">
      <c r="B312" s="155" t="str">
        <f>INDEX(Sites!$A:$K,MATCH($R312,Sites!$A:$A,0),4)</f>
        <v>NY</v>
      </c>
      <c r="C312" s="156" t="str">
        <f>INDEX(Sites!$A:$K,MATCH($R312,Sites!$A:$A,0),6)</f>
        <v>Riverhead</v>
      </c>
      <c r="D312" s="157">
        <f t="shared" ca="1" si="66"/>
        <v>89</v>
      </c>
      <c r="E312" s="158">
        <f t="shared" ca="1" si="66"/>
        <v>87</v>
      </c>
      <c r="F312" s="158">
        <f t="shared" ca="1" si="66"/>
        <v>82</v>
      </c>
      <c r="G312" s="158">
        <f t="shared" ca="1" si="66"/>
        <v>80</v>
      </c>
      <c r="H312" s="158">
        <f t="shared" ca="1" si="66"/>
        <v>80</v>
      </c>
      <c r="I312" s="158">
        <f t="shared" ca="1" si="66"/>
        <v>76</v>
      </c>
      <c r="J312" s="159">
        <f t="shared" ca="1" si="66"/>
        <v>72</v>
      </c>
      <c r="K312" s="157">
        <f t="shared" ca="1" si="64"/>
        <v>2</v>
      </c>
      <c r="L312" s="158">
        <f t="shared" ca="1" si="64"/>
        <v>6</v>
      </c>
      <c r="M312" s="158">
        <f t="shared" ca="1" si="64"/>
        <v>8</v>
      </c>
      <c r="N312" s="160">
        <f t="shared" ca="1" si="64"/>
        <v>14</v>
      </c>
      <c r="R312" s="68">
        <v>361030004</v>
      </c>
      <c r="S312" s="68">
        <f t="array" ref="S312">MATCH(1,($R312='Past-Seasons'!$B$1:$B$619)*($B$290='Past-Seasons'!$A$1:$A$619),0)</f>
        <v>249</v>
      </c>
      <c r="T312" s="68" t="str">
        <f t="shared" si="65"/>
        <v>G249:IQ249</v>
      </c>
    </row>
    <row r="313" spans="2:20" ht="12.75" customHeight="1" x14ac:dyDescent="0.2">
      <c r="B313" s="155" t="str">
        <f>INDEX(Sites!$A:$K,MATCH($R313,Sites!$A:$A,0),4)</f>
        <v>NY</v>
      </c>
      <c r="C313" s="156" t="str">
        <f>INDEX(Sites!$A:$K,MATCH($R313,Sites!$A:$A,0),6)</f>
        <v>South Mountain Rd</v>
      </c>
      <c r="D313" s="157">
        <f t="shared" ca="1" si="66"/>
        <v>77</v>
      </c>
      <c r="E313" s="158">
        <f t="shared" ca="1" si="66"/>
        <v>76</v>
      </c>
      <c r="F313" s="158">
        <f t="shared" ca="1" si="66"/>
        <v>75</v>
      </c>
      <c r="G313" s="158">
        <f t="shared" ca="1" si="66"/>
        <v>74</v>
      </c>
      <c r="H313" s="158">
        <f t="shared" ca="1" si="66"/>
        <v>73</v>
      </c>
      <c r="I313" s="158">
        <f t="shared" ca="1" si="66"/>
        <v>73</v>
      </c>
      <c r="J313" s="159">
        <f t="shared" ca="1" si="66"/>
        <v>72</v>
      </c>
      <c r="K313" s="157" t="str">
        <f t="shared" ca="1" si="64"/>
        <v/>
      </c>
      <c r="L313" s="158">
        <f t="shared" ca="1" si="64"/>
        <v>2</v>
      </c>
      <c r="M313" s="158">
        <f t="shared" ca="1" si="64"/>
        <v>9</v>
      </c>
      <c r="N313" s="160">
        <f t="shared" ca="1" si="64"/>
        <v>11</v>
      </c>
      <c r="R313" s="68">
        <v>360870005</v>
      </c>
      <c r="S313" s="68">
        <f t="array" ref="S313">MATCH(1,($R313='Past-Seasons'!$B$1:$B$619)*($B$290='Past-Seasons'!$A$1:$A$619),0)</f>
        <v>250</v>
      </c>
      <c r="T313" s="68" t="str">
        <f t="shared" si="65"/>
        <v>G250:IQ250</v>
      </c>
    </row>
    <row r="314" spans="2:20" ht="12.75" customHeight="1" x14ac:dyDescent="0.2">
      <c r="B314" s="155" t="str">
        <f>INDEX(Sites!$A:$K,MATCH($R314,Sites!$A:$A,0),4)</f>
        <v>NY</v>
      </c>
      <c r="C314" s="156" t="str">
        <f>INDEX(Sites!$A:$K,MATCH($R314,Sites!$A:$A,0),6)</f>
        <v>Susan Wagner</v>
      </c>
      <c r="D314" s="157">
        <f t="shared" ca="1" si="66"/>
        <v>93</v>
      </c>
      <c r="E314" s="158">
        <f t="shared" ca="1" si="66"/>
        <v>90</v>
      </c>
      <c r="F314" s="158">
        <f t="shared" ca="1" si="66"/>
        <v>89</v>
      </c>
      <c r="G314" s="158">
        <f t="shared" ca="1" si="66"/>
        <v>87</v>
      </c>
      <c r="H314" s="158">
        <f t="shared" ca="1" si="66"/>
        <v>85</v>
      </c>
      <c r="I314" s="158">
        <f t="shared" ca="1" si="66"/>
        <v>82</v>
      </c>
      <c r="J314" s="159">
        <f t="shared" ca="1" si="66"/>
        <v>79</v>
      </c>
      <c r="K314" s="157">
        <f t="shared" ca="1" si="64"/>
        <v>5</v>
      </c>
      <c r="L314" s="158">
        <f t="shared" ca="1" si="64"/>
        <v>10</v>
      </c>
      <c r="M314" s="158">
        <f t="shared" ca="1" si="64"/>
        <v>17</v>
      </c>
      <c r="N314" s="160">
        <f t="shared" ca="1" si="64"/>
        <v>26</v>
      </c>
      <c r="R314" s="68">
        <v>360850067</v>
      </c>
      <c r="S314" s="68">
        <f t="array" ref="S314">MATCH(1,($R314='Past-Seasons'!$B$1:$B$619)*($B$290='Past-Seasons'!$A$1:$A$619),0)</f>
        <v>251</v>
      </c>
      <c r="T314" s="68" t="str">
        <f t="shared" si="65"/>
        <v>G251:IQ251</v>
      </c>
    </row>
    <row r="315" spans="2:20" ht="12.75" customHeight="1" thickBot="1" x14ac:dyDescent="0.25">
      <c r="B315" s="161" t="str">
        <f>INDEX(Sites!$A:$K,MATCH($R315,Sites!$A:$A,0),4)</f>
        <v>NY</v>
      </c>
      <c r="C315" s="162" t="str">
        <f>INDEX(Sites!$A:$K,MATCH($R315,Sites!$A:$A,0),6)</f>
        <v>White Plains</v>
      </c>
      <c r="D315" s="163">
        <f t="shared" ca="1" si="66"/>
        <v>98</v>
      </c>
      <c r="E315" s="164">
        <f t="shared" ca="1" si="66"/>
        <v>86</v>
      </c>
      <c r="F315" s="164">
        <f t="shared" ca="1" si="66"/>
        <v>76</v>
      </c>
      <c r="G315" s="164">
        <f t="shared" ca="1" si="66"/>
        <v>76</v>
      </c>
      <c r="H315" s="164">
        <f t="shared" ca="1" si="66"/>
        <v>75</v>
      </c>
      <c r="I315" s="164">
        <f t="shared" ca="1" si="66"/>
        <v>70</v>
      </c>
      <c r="J315" s="165">
        <f t="shared" ca="1" si="66"/>
        <v>70</v>
      </c>
      <c r="K315" s="163">
        <f t="shared" ca="1" si="64"/>
        <v>2</v>
      </c>
      <c r="L315" s="164">
        <f t="shared" ca="1" si="64"/>
        <v>4</v>
      </c>
      <c r="M315" s="164">
        <f t="shared" ca="1" si="64"/>
        <v>5</v>
      </c>
      <c r="N315" s="166">
        <f t="shared" ca="1" si="64"/>
        <v>11</v>
      </c>
      <c r="R315" s="68">
        <v>361192004</v>
      </c>
      <c r="S315" s="68">
        <f t="array" ref="S315">MATCH(1,($R315='Past-Seasons'!$B$1:$B$619)*($B$290='Past-Seasons'!$A$1:$A$619),0)</f>
        <v>252</v>
      </c>
      <c r="T315" s="68" t="str">
        <f t="shared" si="65"/>
        <v>G252:IQ252</v>
      </c>
    </row>
    <row r="316" spans="2:20" ht="12.75" customHeight="1" x14ac:dyDescent="0.2">
      <c r="B316" s="167"/>
      <c r="C316" s="168" t="s">
        <v>87</v>
      </c>
      <c r="D316" s="588">
        <f t="shared" ref="D316:J316" ca="1" si="67">MAX(D291:D315)</f>
        <v>114</v>
      </c>
      <c r="E316" s="169">
        <f t="shared" ca="1" si="67"/>
        <v>104</v>
      </c>
      <c r="F316" s="169">
        <f t="shared" ca="1" si="67"/>
        <v>99</v>
      </c>
      <c r="G316" s="169">
        <f t="shared" ca="1" si="67"/>
        <v>92</v>
      </c>
      <c r="H316" s="169">
        <f t="shared" ca="1" si="67"/>
        <v>90</v>
      </c>
      <c r="I316" s="169">
        <f t="shared" ca="1" si="67"/>
        <v>84</v>
      </c>
      <c r="J316" s="168">
        <f t="shared" ca="1" si="67"/>
        <v>82</v>
      </c>
      <c r="K316" s="170">
        <f ca="1">SUM(K291:K315)</f>
        <v>63</v>
      </c>
      <c r="L316" s="171">
        <f ca="1">SUM(L291:L315)</f>
        <v>167</v>
      </c>
      <c r="M316" s="171">
        <f ca="1">SUM(M291:M315)</f>
        <v>263</v>
      </c>
      <c r="N316" s="172">
        <f ca="1">SUM(N291:N315)</f>
        <v>379</v>
      </c>
      <c r="R316" s="68" t="s">
        <v>78</v>
      </c>
    </row>
    <row r="317" spans="2:20" ht="12.75" customHeight="1" thickBot="1" x14ac:dyDescent="0.25">
      <c r="B317" s="173"/>
      <c r="C317" s="174"/>
      <c r="D317" s="174"/>
      <c r="E317" s="174"/>
      <c r="F317" s="174"/>
      <c r="G317" s="174"/>
      <c r="H317" s="174"/>
      <c r="I317" s="174"/>
      <c r="J317" s="174"/>
      <c r="K317" s="598" t="s">
        <v>40</v>
      </c>
      <c r="L317" s="599"/>
      <c r="M317" s="599"/>
      <c r="N317" s="600"/>
      <c r="R317" s="68" t="s">
        <v>78</v>
      </c>
    </row>
    <row r="318" spans="2:20" ht="12.75" customHeight="1" thickBot="1" x14ac:dyDescent="0.25">
      <c r="B318" s="157"/>
      <c r="C318" s="175" t="s">
        <v>79</v>
      </c>
      <c r="D318" s="176" t="s">
        <v>53</v>
      </c>
      <c r="E318" s="157"/>
      <c r="F318" s="158"/>
      <c r="G318" s="158"/>
      <c r="H318" s="158"/>
      <c r="I318" s="158"/>
      <c r="J318" s="158"/>
      <c r="K318" s="601"/>
      <c r="L318" s="602"/>
      <c r="M318" s="602"/>
      <c r="N318" s="603"/>
      <c r="R318" s="68" t="s">
        <v>78</v>
      </c>
    </row>
    <row r="319" spans="2:20" ht="12.75" customHeight="1" x14ac:dyDescent="0.2">
      <c r="B319" s="157"/>
      <c r="C319" s="177"/>
      <c r="D319" s="282" t="s">
        <v>55</v>
      </c>
      <c r="E319" s="157"/>
      <c r="F319" s="158"/>
      <c r="G319" s="158"/>
      <c r="H319" s="158"/>
      <c r="I319" s="158"/>
      <c r="J319" s="158"/>
      <c r="K319" s="604" t="s">
        <v>41</v>
      </c>
      <c r="L319" s="605"/>
      <c r="M319" s="605"/>
      <c r="N319" s="606"/>
      <c r="R319" s="68" t="s">
        <v>78</v>
      </c>
    </row>
    <row r="320" spans="2:20" ht="12.75" customHeight="1" x14ac:dyDescent="0.2">
      <c r="B320" s="157"/>
      <c r="C320" s="149"/>
      <c r="D320" s="290" t="s">
        <v>56</v>
      </c>
      <c r="E320" s="158"/>
      <c r="F320" s="158"/>
      <c r="G320" s="158"/>
      <c r="H320" s="158"/>
      <c r="I320" s="158"/>
      <c r="J320" s="158"/>
      <c r="K320" s="178" t="str">
        <f t="shared" ref="K320:N320" si="68">K$5</f>
        <v>&gt; 84</v>
      </c>
      <c r="L320" s="179" t="str">
        <f t="shared" si="68"/>
        <v>&gt; 75</v>
      </c>
      <c r="M320" s="179" t="str">
        <f t="shared" si="68"/>
        <v>&gt; 70</v>
      </c>
      <c r="N320" s="180" t="str">
        <f t="shared" si="68"/>
        <v>&gt; 65</v>
      </c>
      <c r="R320" s="68" t="s">
        <v>78</v>
      </c>
      <c r="S320" s="120" t="s">
        <v>68</v>
      </c>
      <c r="T320" s="120" t="s">
        <v>80</v>
      </c>
    </row>
    <row r="321" spans="2:20" ht="12.75" customHeight="1" thickBot="1" x14ac:dyDescent="0.25">
      <c r="B321" s="163"/>
      <c r="C321" s="150"/>
      <c r="D321" s="164"/>
      <c r="E321" s="164"/>
      <c r="F321" s="164"/>
      <c r="G321" s="164"/>
      <c r="H321" s="164"/>
      <c r="I321" s="164"/>
      <c r="J321" s="164"/>
      <c r="K321" s="587" t="e">
        <f ca="1">COUNTIF(INDIRECT($R$2 &amp; $T321),K$5)</f>
        <v>#N/A</v>
      </c>
      <c r="L321" s="181" t="e">
        <f ca="1">COUNTIF(INDIRECT($R$2 &amp; $T321),L$5)</f>
        <v>#N/A</v>
      </c>
      <c r="M321" s="181" t="e">
        <f ca="1">COUNTIF(INDIRECT($R$2 &amp; $T321),M$5)</f>
        <v>#N/A</v>
      </c>
      <c r="N321" s="182" t="e">
        <f ca="1">COUNTIF(INDIRECT($R$2 &amp; $T321),N$5)</f>
        <v>#N/A</v>
      </c>
      <c r="R321" s="68" t="s">
        <v>78</v>
      </c>
      <c r="S321" s="68" t="e">
        <f>MATCH($B$94-COUNT($B$126:$B321),'Past-Seasons'!$F$1:$F$21,0)</f>
        <v>#N/A</v>
      </c>
      <c r="T321" s="68" t="e">
        <f>$T$1 &amp; S321 &amp; ":" &amp; $T$2 &amp; S321</f>
        <v>#N/A</v>
      </c>
    </row>
    <row r="322" spans="2:20" ht="12.75" customHeight="1" x14ac:dyDescent="0.2">
      <c r="R322" s="68" t="s">
        <v>78</v>
      </c>
    </row>
    <row r="323" spans="2:20" ht="12.75" customHeight="1" x14ac:dyDescent="0.2">
      <c r="R323" s="68" t="s">
        <v>78</v>
      </c>
    </row>
    <row r="324" spans="2:20" ht="12.75" customHeight="1" x14ac:dyDescent="0.2">
      <c r="R324" s="68" t="s">
        <v>78</v>
      </c>
    </row>
    <row r="325" spans="2:20" ht="12.75" customHeight="1" x14ac:dyDescent="0.2">
      <c r="R325" s="68" t="s">
        <v>78</v>
      </c>
    </row>
    <row r="326" spans="2:20" ht="12.75" customHeight="1" x14ac:dyDescent="0.2">
      <c r="R326" s="68" t="s">
        <v>78</v>
      </c>
    </row>
    <row r="327" spans="2:20" ht="12.75" customHeight="1" x14ac:dyDescent="0.2">
      <c r="D327" s="607" t="s">
        <v>73</v>
      </c>
      <c r="E327" s="608"/>
      <c r="F327" s="608"/>
      <c r="G327" s="608"/>
      <c r="H327" s="608"/>
      <c r="I327" s="608"/>
      <c r="J327" s="609"/>
      <c r="K327" s="610" t="s">
        <v>74</v>
      </c>
      <c r="L327" s="611"/>
      <c r="M327" s="611"/>
      <c r="N327" s="612"/>
      <c r="R327" s="68" t="s">
        <v>78</v>
      </c>
    </row>
    <row r="328" spans="2:20" ht="12.75" customHeight="1" x14ac:dyDescent="0.2">
      <c r="B328" s="567">
        <v>2010</v>
      </c>
      <c r="C328" s="569" t="s">
        <v>47</v>
      </c>
      <c r="D328" s="146">
        <v>1</v>
      </c>
      <c r="E328" s="147">
        <v>2</v>
      </c>
      <c r="F328" s="147">
        <v>3</v>
      </c>
      <c r="G328" s="147">
        <v>4</v>
      </c>
      <c r="H328" s="147">
        <v>5</v>
      </c>
      <c r="I328" s="147">
        <v>6</v>
      </c>
      <c r="J328" s="148">
        <v>7</v>
      </c>
      <c r="K328" s="588" t="str">
        <f t="shared" ref="K328:N328" si="69">K$5</f>
        <v>&gt; 84</v>
      </c>
      <c r="L328" s="169" t="str">
        <f t="shared" si="69"/>
        <v>&gt; 75</v>
      </c>
      <c r="M328" s="169" t="str">
        <f t="shared" si="69"/>
        <v>&gt; 70</v>
      </c>
      <c r="N328" s="184" t="str">
        <f t="shared" si="69"/>
        <v>&gt; 65</v>
      </c>
      <c r="R328" s="120" t="s">
        <v>75</v>
      </c>
      <c r="S328" s="120" t="s">
        <v>10</v>
      </c>
      <c r="T328" s="120" t="s">
        <v>76</v>
      </c>
    </row>
    <row r="329" spans="2:20" ht="12.75" customHeight="1" x14ac:dyDescent="0.2">
      <c r="B329" s="183" t="str">
        <f>INDEX(Sites!$A:$K,MATCH($R329,Sites!$A:$A,0),4)</f>
        <v>CT</v>
      </c>
      <c r="C329" s="151" t="str">
        <f>INDEX(Sites!$A:$K,MATCH($R329,Sites!$A:$A,0),6)</f>
        <v>New Haven-Criscuolo Pk</v>
      </c>
      <c r="D329" s="152">
        <f t="shared" ref="D329:J338" ca="1" si="70">IF(ISERROR(LARGE(INDIRECT($R$2 &amp; $T329),D$94)),"No Data",LARGE(INDIRECT($R$2 &amp; $T329),D$94))</f>
        <v>76</v>
      </c>
      <c r="E329" s="153">
        <f t="shared" ca="1" si="70"/>
        <v>73</v>
      </c>
      <c r="F329" s="153">
        <f t="shared" ca="1" si="70"/>
        <v>70</v>
      </c>
      <c r="G329" s="153">
        <f t="shared" ca="1" si="70"/>
        <v>68</v>
      </c>
      <c r="H329" s="153">
        <f t="shared" ca="1" si="70"/>
        <v>68</v>
      </c>
      <c r="I329" s="153">
        <f t="shared" ca="1" si="70"/>
        <v>67</v>
      </c>
      <c r="J329" s="154">
        <f t="shared" ca="1" si="70"/>
        <v>67</v>
      </c>
      <c r="K329" s="152" t="str">
        <f t="shared" ref="K329:N353" ca="1" si="71">IF(COUNT(INDIRECT($R$2 &amp; $T329))&gt;0,IF(COUNTIF(INDIRECT($R$2 &amp; $T329),K$5)&gt;0,COUNTIF(INDIRECT($R$2 &amp; $T329),K$5),""),"No Data")</f>
        <v/>
      </c>
      <c r="L329" s="153">
        <f t="shared" ca="1" si="71"/>
        <v>1</v>
      </c>
      <c r="M329" s="153">
        <f t="shared" ca="1" si="71"/>
        <v>2</v>
      </c>
      <c r="N329" s="154">
        <f t="shared" ca="1" si="71"/>
        <v>8</v>
      </c>
      <c r="R329" s="68">
        <v>90090027</v>
      </c>
      <c r="S329" s="68">
        <f t="array" ref="S329">MATCH(1,($R329='Past-Seasons'!$B$1:$B$619)*($B$328='Past-Seasons'!$A$1:$A$619),0)</f>
        <v>256</v>
      </c>
      <c r="T329" s="68" t="str">
        <f t="shared" ref="T329:T353" si="72">$T$1 &amp; $S329 &amp; ":" &amp; $T$2 &amp; $S329</f>
        <v>G256:IQ256</v>
      </c>
    </row>
    <row r="330" spans="2:20" ht="12.75" customHeight="1" x14ac:dyDescent="0.2">
      <c r="B330" s="155" t="str">
        <f>INDEX(Sites!$A:$K,MATCH($R330,Sites!$A:$A,0),4)</f>
        <v>CT</v>
      </c>
      <c r="C330" s="156" t="str">
        <f>INDEX(Sites!$A:$K,MATCH($R330,Sites!$A:$A,0),6)</f>
        <v>Danbury</v>
      </c>
      <c r="D330" s="157">
        <f t="shared" ca="1" si="70"/>
        <v>97</v>
      </c>
      <c r="E330" s="158">
        <f t="shared" ca="1" si="70"/>
        <v>91</v>
      </c>
      <c r="F330" s="158">
        <f t="shared" ca="1" si="70"/>
        <v>88</v>
      </c>
      <c r="G330" s="158">
        <f t="shared" ca="1" si="70"/>
        <v>84</v>
      </c>
      <c r="H330" s="158">
        <f t="shared" ca="1" si="70"/>
        <v>83</v>
      </c>
      <c r="I330" s="158">
        <f t="shared" ca="1" si="70"/>
        <v>76</v>
      </c>
      <c r="J330" s="159">
        <f t="shared" ca="1" si="70"/>
        <v>76</v>
      </c>
      <c r="K330" s="157">
        <f t="shared" ca="1" si="71"/>
        <v>3</v>
      </c>
      <c r="L330" s="158">
        <f t="shared" ca="1" si="71"/>
        <v>7</v>
      </c>
      <c r="M330" s="158">
        <f t="shared" ca="1" si="71"/>
        <v>15</v>
      </c>
      <c r="N330" s="160">
        <f t="shared" ca="1" si="71"/>
        <v>20</v>
      </c>
      <c r="R330" s="68">
        <v>90011123</v>
      </c>
      <c r="S330" s="68">
        <f t="array" ref="S330">MATCH(1,($R330='Past-Seasons'!$B$1:$B$619)*($B$328='Past-Seasons'!$A$1:$A$619),0)</f>
        <v>257</v>
      </c>
      <c r="T330" s="68" t="str">
        <f t="shared" si="72"/>
        <v>G257:IQ257</v>
      </c>
    </row>
    <row r="331" spans="2:20" ht="12.75" customHeight="1" x14ac:dyDescent="0.2">
      <c r="B331" s="155" t="str">
        <f>INDEX(Sites!$A:$K,MATCH($R331,Sites!$A:$A,0),4)</f>
        <v>CT</v>
      </c>
      <c r="C331" s="156" t="str">
        <f>INDEX(Sites!$A:$K,MATCH($R331,Sites!$A:$A,0),6)</f>
        <v>Greenwich</v>
      </c>
      <c r="D331" s="157">
        <f t="shared" ca="1" si="70"/>
        <v>91</v>
      </c>
      <c r="E331" s="158">
        <f t="shared" ca="1" si="70"/>
        <v>82</v>
      </c>
      <c r="F331" s="158">
        <f t="shared" ca="1" si="70"/>
        <v>82</v>
      </c>
      <c r="G331" s="158">
        <f t="shared" ca="1" si="70"/>
        <v>79</v>
      </c>
      <c r="H331" s="158">
        <f t="shared" ca="1" si="70"/>
        <v>78</v>
      </c>
      <c r="I331" s="158">
        <f t="shared" ca="1" si="70"/>
        <v>77</v>
      </c>
      <c r="J331" s="159">
        <f t="shared" ca="1" si="70"/>
        <v>76</v>
      </c>
      <c r="K331" s="157">
        <f t="shared" ca="1" si="71"/>
        <v>1</v>
      </c>
      <c r="L331" s="158">
        <f t="shared" ca="1" si="71"/>
        <v>7</v>
      </c>
      <c r="M331" s="158">
        <f t="shared" ca="1" si="71"/>
        <v>10</v>
      </c>
      <c r="N331" s="160">
        <f t="shared" ca="1" si="71"/>
        <v>26</v>
      </c>
      <c r="R331" s="68">
        <v>90010017</v>
      </c>
      <c r="S331" s="68">
        <f t="array" ref="S331">MATCH(1,($R331='Past-Seasons'!$B$1:$B$619)*($B$328='Past-Seasons'!$A$1:$A$619),0)</f>
        <v>258</v>
      </c>
      <c r="T331" s="68" t="str">
        <f t="shared" si="72"/>
        <v>G258:IQ258</v>
      </c>
    </row>
    <row r="332" spans="2:20" ht="12.75" customHeight="1" x14ac:dyDescent="0.2">
      <c r="B332" s="155" t="str">
        <f>INDEX(Sites!$A:$K,MATCH($R332,Sites!$A:$A,0),4)</f>
        <v>CT</v>
      </c>
      <c r="C332" s="156" t="str">
        <f>INDEX(Sites!$A:$K,MATCH($R332,Sites!$A:$A,0),6)</f>
        <v>Madison</v>
      </c>
      <c r="D332" s="157">
        <f t="shared" ca="1" si="70"/>
        <v>82</v>
      </c>
      <c r="E332" s="158">
        <f t="shared" ca="1" si="70"/>
        <v>81</v>
      </c>
      <c r="F332" s="158">
        <f t="shared" ca="1" si="70"/>
        <v>80</v>
      </c>
      <c r="G332" s="158">
        <f t="shared" ca="1" si="70"/>
        <v>79</v>
      </c>
      <c r="H332" s="158">
        <f t="shared" ca="1" si="70"/>
        <v>77</v>
      </c>
      <c r="I332" s="158">
        <f t="shared" ca="1" si="70"/>
        <v>76</v>
      </c>
      <c r="J332" s="159">
        <f t="shared" ca="1" si="70"/>
        <v>76</v>
      </c>
      <c r="K332" s="157" t="str">
        <f t="shared" ca="1" si="71"/>
        <v/>
      </c>
      <c r="L332" s="158">
        <f t="shared" ca="1" si="71"/>
        <v>7</v>
      </c>
      <c r="M332" s="158">
        <f t="shared" ca="1" si="71"/>
        <v>14</v>
      </c>
      <c r="N332" s="160">
        <f t="shared" ca="1" si="71"/>
        <v>23</v>
      </c>
      <c r="R332" s="68">
        <v>90093002</v>
      </c>
      <c r="S332" s="68">
        <f t="array" ref="S332">MATCH(1,($R332='Past-Seasons'!$B$1:$B$619)*($B$328='Past-Seasons'!$A$1:$A$619),0)</f>
        <v>259</v>
      </c>
      <c r="T332" s="68" t="str">
        <f t="shared" si="72"/>
        <v>G259:IQ259</v>
      </c>
    </row>
    <row r="333" spans="2:20" ht="12.75" customHeight="1" x14ac:dyDescent="0.2">
      <c r="B333" s="155" t="str">
        <f>INDEX(Sites!$A:$K,MATCH($R333,Sites!$A:$A,0),4)</f>
        <v>CT</v>
      </c>
      <c r="C333" s="156" t="str">
        <f>INDEX(Sites!$A:$K,MATCH($R333,Sites!$A:$A,0),6)</f>
        <v>Middletown</v>
      </c>
      <c r="D333" s="157">
        <f t="shared" ca="1" si="70"/>
        <v>86</v>
      </c>
      <c r="E333" s="158">
        <f t="shared" ca="1" si="70"/>
        <v>83</v>
      </c>
      <c r="F333" s="158">
        <f t="shared" ca="1" si="70"/>
        <v>81</v>
      </c>
      <c r="G333" s="158">
        <f t="shared" ca="1" si="70"/>
        <v>81</v>
      </c>
      <c r="H333" s="158">
        <f t="shared" ca="1" si="70"/>
        <v>80</v>
      </c>
      <c r="I333" s="158">
        <f t="shared" ca="1" si="70"/>
        <v>79</v>
      </c>
      <c r="J333" s="159">
        <f t="shared" ca="1" si="70"/>
        <v>75</v>
      </c>
      <c r="K333" s="157">
        <f t="shared" ca="1" si="71"/>
        <v>1</v>
      </c>
      <c r="L333" s="158">
        <f t="shared" ca="1" si="71"/>
        <v>6</v>
      </c>
      <c r="M333" s="158">
        <f t="shared" ca="1" si="71"/>
        <v>9</v>
      </c>
      <c r="N333" s="160">
        <f t="shared" ca="1" si="71"/>
        <v>17</v>
      </c>
      <c r="R333" s="68">
        <v>90070007</v>
      </c>
      <c r="S333" s="68">
        <f t="array" ref="S333">MATCH(1,($R333='Past-Seasons'!$B$1:$B$619)*($B$328='Past-Seasons'!$A$1:$A$619),0)</f>
        <v>260</v>
      </c>
      <c r="T333" s="68" t="str">
        <f t="shared" si="72"/>
        <v>G260:IQ260</v>
      </c>
    </row>
    <row r="334" spans="2:20" ht="12.75" customHeight="1" x14ac:dyDescent="0.2">
      <c r="B334" s="155" t="str">
        <f>INDEX(Sites!$A:$K,MATCH($R334,Sites!$A:$A,0),4)</f>
        <v>CT</v>
      </c>
      <c r="C334" s="156" t="str">
        <f>INDEX(Sites!$A:$K,MATCH($R334,Sites!$A:$A,0),6)</f>
        <v>Stratford</v>
      </c>
      <c r="D334" s="157">
        <f t="shared" ca="1" si="70"/>
        <v>80</v>
      </c>
      <c r="E334" s="158">
        <f t="shared" ca="1" si="70"/>
        <v>80</v>
      </c>
      <c r="F334" s="158">
        <f t="shared" ca="1" si="70"/>
        <v>80</v>
      </c>
      <c r="G334" s="158">
        <f t="shared" ca="1" si="70"/>
        <v>79</v>
      </c>
      <c r="H334" s="158">
        <f t="shared" ca="1" si="70"/>
        <v>77</v>
      </c>
      <c r="I334" s="158">
        <f t="shared" ca="1" si="70"/>
        <v>77</v>
      </c>
      <c r="J334" s="159">
        <f t="shared" ca="1" si="70"/>
        <v>77</v>
      </c>
      <c r="K334" s="157" t="str">
        <f t="shared" ca="1" si="71"/>
        <v/>
      </c>
      <c r="L334" s="158">
        <f t="shared" ca="1" si="71"/>
        <v>9</v>
      </c>
      <c r="M334" s="158">
        <f t="shared" ca="1" si="71"/>
        <v>18</v>
      </c>
      <c r="N334" s="160">
        <f t="shared" ca="1" si="71"/>
        <v>28</v>
      </c>
      <c r="R334" s="68">
        <v>90013007</v>
      </c>
      <c r="S334" s="68">
        <f t="array" ref="S334">MATCH(1,($R334='Past-Seasons'!$B$1:$B$619)*($B$328='Past-Seasons'!$A$1:$A$619),0)</f>
        <v>261</v>
      </c>
      <c r="T334" s="68" t="str">
        <f t="shared" si="72"/>
        <v>G261:IQ261</v>
      </c>
    </row>
    <row r="335" spans="2:20" ht="12.75" customHeight="1" x14ac:dyDescent="0.2">
      <c r="B335" s="155" t="str">
        <f>INDEX(Sites!$A:$K,MATCH($R335,Sites!$A:$A,0),4)</f>
        <v>CT</v>
      </c>
      <c r="C335" s="156" t="str">
        <f>INDEX(Sites!$A:$K,MATCH($R335,Sites!$A:$A,0),6)</f>
        <v>Westport</v>
      </c>
      <c r="D335" s="157">
        <f t="shared" ca="1" si="70"/>
        <v>87</v>
      </c>
      <c r="E335" s="158">
        <f t="shared" ca="1" si="70"/>
        <v>83</v>
      </c>
      <c r="F335" s="158">
        <f t="shared" ca="1" si="70"/>
        <v>79</v>
      </c>
      <c r="G335" s="158">
        <f t="shared" ca="1" si="70"/>
        <v>79</v>
      </c>
      <c r="H335" s="158">
        <f t="shared" ca="1" si="70"/>
        <v>79</v>
      </c>
      <c r="I335" s="158">
        <f t="shared" ca="1" si="70"/>
        <v>79</v>
      </c>
      <c r="J335" s="159">
        <f t="shared" ca="1" si="70"/>
        <v>78</v>
      </c>
      <c r="K335" s="157">
        <f t="shared" ca="1" si="71"/>
        <v>1</v>
      </c>
      <c r="L335" s="158">
        <f t="shared" ca="1" si="71"/>
        <v>10</v>
      </c>
      <c r="M335" s="158">
        <f t="shared" ca="1" si="71"/>
        <v>13</v>
      </c>
      <c r="N335" s="160">
        <f t="shared" ca="1" si="71"/>
        <v>24</v>
      </c>
      <c r="R335" s="68">
        <v>90019003</v>
      </c>
      <c r="S335" s="68">
        <f t="array" ref="S335">MATCH(1,($R335='Past-Seasons'!$B$1:$B$619)*($B$328='Past-Seasons'!$A$1:$A$619),0)</f>
        <v>262</v>
      </c>
      <c r="T335" s="68" t="str">
        <f t="shared" si="72"/>
        <v>G262:IQ262</v>
      </c>
    </row>
    <row r="336" spans="2:20" ht="12.75" customHeight="1" x14ac:dyDescent="0.2">
      <c r="B336" s="155" t="str">
        <f>INDEX(Sites!$A:$K,MATCH($R336,Sites!$A:$A,0),4)</f>
        <v>NJ</v>
      </c>
      <c r="C336" s="156" t="str">
        <f>INDEX(Sites!$A:$K,MATCH($R336,Sites!$A:$A,0),6)</f>
        <v>Bayonne</v>
      </c>
      <c r="D336" s="157">
        <f t="shared" ca="1" si="70"/>
        <v>111</v>
      </c>
      <c r="E336" s="158">
        <f t="shared" ca="1" si="70"/>
        <v>84</v>
      </c>
      <c r="F336" s="158">
        <f t="shared" ca="1" si="70"/>
        <v>83</v>
      </c>
      <c r="G336" s="158">
        <f t="shared" ca="1" si="70"/>
        <v>82</v>
      </c>
      <c r="H336" s="158">
        <f t="shared" ca="1" si="70"/>
        <v>81</v>
      </c>
      <c r="I336" s="158">
        <f t="shared" ca="1" si="70"/>
        <v>76</v>
      </c>
      <c r="J336" s="159">
        <f t="shared" ca="1" si="70"/>
        <v>75</v>
      </c>
      <c r="K336" s="157">
        <f t="shared" ca="1" si="71"/>
        <v>1</v>
      </c>
      <c r="L336" s="158">
        <f t="shared" ca="1" si="71"/>
        <v>6</v>
      </c>
      <c r="M336" s="158">
        <f t="shared" ca="1" si="71"/>
        <v>11</v>
      </c>
      <c r="N336" s="160">
        <f t="shared" ca="1" si="71"/>
        <v>22</v>
      </c>
      <c r="R336" s="68">
        <v>340170006</v>
      </c>
      <c r="S336" s="68">
        <f t="array" ref="S336">MATCH(1,($R336='Past-Seasons'!$B$1:$B$619)*($B$328='Past-Seasons'!$A$1:$A$619),0)</f>
        <v>263</v>
      </c>
      <c r="T336" s="68" t="str">
        <f t="shared" si="72"/>
        <v>G263:IQ263</v>
      </c>
    </row>
    <row r="337" spans="2:20" ht="12.75" customHeight="1" x14ac:dyDescent="0.2">
      <c r="B337" s="155" t="str">
        <f>INDEX(Sites!$A:$K,MATCH($R337,Sites!$A:$A,0),4)</f>
        <v>NJ</v>
      </c>
      <c r="C337" s="156" t="str">
        <f>INDEX(Sites!$A:$K,MATCH($R337,Sites!$A:$A,0),6)</f>
        <v>Chester</v>
      </c>
      <c r="D337" s="157">
        <f t="shared" ca="1" si="70"/>
        <v>94</v>
      </c>
      <c r="E337" s="158">
        <f t="shared" ca="1" si="70"/>
        <v>86</v>
      </c>
      <c r="F337" s="158">
        <f t="shared" ca="1" si="70"/>
        <v>78</v>
      </c>
      <c r="G337" s="158">
        <f t="shared" ca="1" si="70"/>
        <v>78</v>
      </c>
      <c r="H337" s="158">
        <f t="shared" ca="1" si="70"/>
        <v>76</v>
      </c>
      <c r="I337" s="158">
        <f t="shared" ca="1" si="70"/>
        <v>74</v>
      </c>
      <c r="J337" s="159">
        <f t="shared" ca="1" si="70"/>
        <v>72</v>
      </c>
      <c r="K337" s="157">
        <f t="shared" ca="1" si="71"/>
        <v>2</v>
      </c>
      <c r="L337" s="158">
        <f t="shared" ca="1" si="71"/>
        <v>5</v>
      </c>
      <c r="M337" s="158">
        <f t="shared" ca="1" si="71"/>
        <v>8</v>
      </c>
      <c r="N337" s="160">
        <f t="shared" ca="1" si="71"/>
        <v>30</v>
      </c>
      <c r="R337" s="68">
        <v>340273001</v>
      </c>
      <c r="S337" s="68">
        <f t="array" ref="S337">MATCH(1,($R337='Past-Seasons'!$B$1:$B$619)*($B$328='Past-Seasons'!$A$1:$A$619),0)</f>
        <v>264</v>
      </c>
      <c r="T337" s="68" t="str">
        <f t="shared" si="72"/>
        <v>G264:IQ264</v>
      </c>
    </row>
    <row r="338" spans="2:20" ht="12.75" customHeight="1" x14ac:dyDescent="0.2">
      <c r="B338" s="155" t="str">
        <f>INDEX(Sites!$A:$K,MATCH($R338,Sites!$A:$A,0),4)</f>
        <v>NJ</v>
      </c>
      <c r="C338" s="156" t="str">
        <f>INDEX(Sites!$A:$K,MATCH($R338,Sites!$A:$A,0),6)</f>
        <v>Flemington</v>
      </c>
      <c r="D338" s="157">
        <f t="shared" ca="1" si="70"/>
        <v>93</v>
      </c>
      <c r="E338" s="158">
        <f t="shared" ca="1" si="70"/>
        <v>86</v>
      </c>
      <c r="F338" s="158">
        <f t="shared" ca="1" si="70"/>
        <v>85</v>
      </c>
      <c r="G338" s="158">
        <f t="shared" ca="1" si="70"/>
        <v>81</v>
      </c>
      <c r="H338" s="158">
        <f t="shared" ca="1" si="70"/>
        <v>78</v>
      </c>
      <c r="I338" s="158">
        <f t="shared" ca="1" si="70"/>
        <v>77</v>
      </c>
      <c r="J338" s="159">
        <f t="shared" ca="1" si="70"/>
        <v>76</v>
      </c>
      <c r="K338" s="157">
        <f t="shared" ca="1" si="71"/>
        <v>3</v>
      </c>
      <c r="L338" s="158">
        <f t="shared" ca="1" si="71"/>
        <v>9</v>
      </c>
      <c r="M338" s="158">
        <f t="shared" ca="1" si="71"/>
        <v>23</v>
      </c>
      <c r="N338" s="160">
        <f t="shared" ca="1" si="71"/>
        <v>40</v>
      </c>
      <c r="R338" s="68">
        <v>340190001</v>
      </c>
      <c r="S338" s="68">
        <f t="array" ref="S338">MATCH(1,($R338='Past-Seasons'!$B$1:$B$619)*($B$328='Past-Seasons'!$A$1:$A$619),0)</f>
        <v>265</v>
      </c>
      <c r="T338" s="68" t="str">
        <f t="shared" si="72"/>
        <v>G265:IQ265</v>
      </c>
    </row>
    <row r="339" spans="2:20" ht="12.75" customHeight="1" x14ac:dyDescent="0.2">
      <c r="B339" s="155" t="str">
        <f>INDEX(Sites!$A:$K,MATCH($R339,Sites!$A:$A,0),4)</f>
        <v>NJ</v>
      </c>
      <c r="C339" s="156" t="str">
        <f>INDEX(Sites!$A:$K,MATCH($R339,Sites!$A:$A,0),6)</f>
        <v>Leonia</v>
      </c>
      <c r="D339" s="157">
        <f t="shared" ref="D339:J353" ca="1" si="73">IF(ISERROR(LARGE(INDIRECT($R$2 &amp; $T339),D$94)),"No Data",LARGE(INDIRECT($R$2 &amp; $T339),D$94))</f>
        <v>85</v>
      </c>
      <c r="E339" s="158">
        <f t="shared" ca="1" si="73"/>
        <v>83</v>
      </c>
      <c r="F339" s="158">
        <f t="shared" ca="1" si="73"/>
        <v>77</v>
      </c>
      <c r="G339" s="158">
        <f t="shared" ca="1" si="73"/>
        <v>76</v>
      </c>
      <c r="H339" s="158">
        <f t="shared" ca="1" si="73"/>
        <v>76</v>
      </c>
      <c r="I339" s="158">
        <f t="shared" ca="1" si="73"/>
        <v>75</v>
      </c>
      <c r="J339" s="159">
        <f t="shared" ca="1" si="73"/>
        <v>75</v>
      </c>
      <c r="K339" s="157">
        <f t="shared" ca="1" si="71"/>
        <v>1</v>
      </c>
      <c r="L339" s="158">
        <f t="shared" ca="1" si="71"/>
        <v>5</v>
      </c>
      <c r="M339" s="158">
        <f t="shared" ca="1" si="71"/>
        <v>15</v>
      </c>
      <c r="N339" s="160">
        <f t="shared" ca="1" si="71"/>
        <v>23</v>
      </c>
      <c r="R339" s="68">
        <v>340030006</v>
      </c>
      <c r="S339" s="68">
        <f t="array" ref="S339">MATCH(1,($R339='Past-Seasons'!$B$1:$B$619)*($B$328='Past-Seasons'!$A$1:$A$619),0)</f>
        <v>266</v>
      </c>
      <c r="T339" s="68" t="str">
        <f t="shared" si="72"/>
        <v>G266:IQ266</v>
      </c>
    </row>
    <row r="340" spans="2:20" ht="12.75" customHeight="1" x14ac:dyDescent="0.2">
      <c r="B340" s="155" t="str">
        <f>INDEX(Sites!$A:$K,MATCH($R340,Sites!$A:$A,0),4)</f>
        <v>NJ</v>
      </c>
      <c r="C340" s="156" t="str">
        <f>INDEX(Sites!$A:$K,MATCH($R340,Sites!$A:$A,0),6)</f>
        <v>Monmouth University</v>
      </c>
      <c r="D340" s="157">
        <f t="shared" ca="1" si="73"/>
        <v>95</v>
      </c>
      <c r="E340" s="158">
        <f t="shared" ca="1" si="73"/>
        <v>94</v>
      </c>
      <c r="F340" s="158">
        <f t="shared" ca="1" si="73"/>
        <v>90</v>
      </c>
      <c r="G340" s="158">
        <f t="shared" ca="1" si="73"/>
        <v>86</v>
      </c>
      <c r="H340" s="158">
        <f t="shared" ca="1" si="73"/>
        <v>80</v>
      </c>
      <c r="I340" s="158">
        <f t="shared" ca="1" si="73"/>
        <v>78</v>
      </c>
      <c r="J340" s="159">
        <f t="shared" ca="1" si="73"/>
        <v>74</v>
      </c>
      <c r="K340" s="157">
        <f t="shared" ca="1" si="71"/>
        <v>4</v>
      </c>
      <c r="L340" s="158">
        <f t="shared" ca="1" si="71"/>
        <v>6</v>
      </c>
      <c r="M340" s="158">
        <f t="shared" ca="1" si="71"/>
        <v>10</v>
      </c>
      <c r="N340" s="160">
        <f t="shared" ca="1" si="71"/>
        <v>23</v>
      </c>
      <c r="R340" s="68">
        <v>340250005</v>
      </c>
      <c r="S340" s="68">
        <f t="array" ref="S340">MATCH(1,($R340='Past-Seasons'!$B$1:$B$619)*($B$328='Past-Seasons'!$A$1:$A$619),0)</f>
        <v>267</v>
      </c>
      <c r="T340" s="68" t="str">
        <f t="shared" si="72"/>
        <v>G267:IQ267</v>
      </c>
    </row>
    <row r="341" spans="2:20" ht="12.75" customHeight="1" x14ac:dyDescent="0.2">
      <c r="B341" s="155" t="str">
        <f>INDEX(Sites!$A:$K,MATCH($R341,Sites!$A:$A,0),4)</f>
        <v>NJ</v>
      </c>
      <c r="C341" s="156" t="str">
        <f>INDEX(Sites!$A:$K,MATCH($R341,Sites!$A:$A,0),6)</f>
        <v>Newark Firehouse</v>
      </c>
      <c r="D341" s="157">
        <f t="shared" ca="1" si="73"/>
        <v>91</v>
      </c>
      <c r="E341" s="158">
        <f t="shared" ca="1" si="73"/>
        <v>88</v>
      </c>
      <c r="F341" s="158">
        <f t="shared" ca="1" si="73"/>
        <v>86</v>
      </c>
      <c r="G341" s="158">
        <f t="shared" ca="1" si="73"/>
        <v>85</v>
      </c>
      <c r="H341" s="158">
        <f t="shared" ca="1" si="73"/>
        <v>81</v>
      </c>
      <c r="I341" s="158">
        <f t="shared" ca="1" si="73"/>
        <v>81</v>
      </c>
      <c r="J341" s="159">
        <f t="shared" ca="1" si="73"/>
        <v>79</v>
      </c>
      <c r="K341" s="157">
        <f t="shared" ca="1" si="71"/>
        <v>4</v>
      </c>
      <c r="L341" s="158">
        <f t="shared" ca="1" si="71"/>
        <v>9</v>
      </c>
      <c r="M341" s="158">
        <f t="shared" ca="1" si="71"/>
        <v>17</v>
      </c>
      <c r="N341" s="160">
        <f t="shared" ca="1" si="71"/>
        <v>30</v>
      </c>
      <c r="R341" s="68">
        <v>340130003</v>
      </c>
      <c r="S341" s="68">
        <f t="array" ref="S341">MATCH(1,($R341='Past-Seasons'!$B$1:$B$619)*($B$328='Past-Seasons'!$A$1:$A$619),0)</f>
        <v>268</v>
      </c>
      <c r="T341" s="68" t="str">
        <f t="shared" si="72"/>
        <v>G268:IQ268</v>
      </c>
    </row>
    <row r="342" spans="2:20" ht="12.75" customHeight="1" x14ac:dyDescent="0.2">
      <c r="B342" s="155" t="str">
        <f>INDEX(Sites!$A:$K,MATCH($R342,Sites!$A:$A,0),4)</f>
        <v>NJ</v>
      </c>
      <c r="C342" s="156" t="str">
        <f>INDEX(Sites!$A:$K,MATCH($R342,Sites!$A:$A,0),6)</f>
        <v>Ramapo</v>
      </c>
      <c r="D342" s="157">
        <f t="shared" ca="1" si="73"/>
        <v>94</v>
      </c>
      <c r="E342" s="158">
        <f t="shared" ca="1" si="73"/>
        <v>83</v>
      </c>
      <c r="F342" s="158">
        <f t="shared" ca="1" si="73"/>
        <v>77</v>
      </c>
      <c r="G342" s="158">
        <f t="shared" ca="1" si="73"/>
        <v>77</v>
      </c>
      <c r="H342" s="158">
        <f t="shared" ca="1" si="73"/>
        <v>75</v>
      </c>
      <c r="I342" s="158">
        <f t="shared" ca="1" si="73"/>
        <v>75</v>
      </c>
      <c r="J342" s="159">
        <f t="shared" ca="1" si="73"/>
        <v>74</v>
      </c>
      <c r="K342" s="157">
        <f t="shared" ca="1" si="71"/>
        <v>1</v>
      </c>
      <c r="L342" s="158">
        <f t="shared" ca="1" si="71"/>
        <v>4</v>
      </c>
      <c r="M342" s="158">
        <f t="shared" ca="1" si="71"/>
        <v>9</v>
      </c>
      <c r="N342" s="160">
        <f t="shared" ca="1" si="71"/>
        <v>20</v>
      </c>
      <c r="R342" s="68">
        <v>340315001</v>
      </c>
      <c r="S342" s="68">
        <f t="array" ref="S342">MATCH(1,($R342='Past-Seasons'!$B$1:$B$619)*($B$328='Past-Seasons'!$A$1:$A$619),0)</f>
        <v>269</v>
      </c>
      <c r="T342" s="68" t="str">
        <f t="shared" si="72"/>
        <v>G269:IQ269</v>
      </c>
    </row>
    <row r="343" spans="2:20" ht="12.75" customHeight="1" x14ac:dyDescent="0.2">
      <c r="B343" s="155" t="str">
        <f>INDEX(Sites!$A:$K,MATCH($R343,Sites!$A:$A,0),4)</f>
        <v>NJ</v>
      </c>
      <c r="C343" s="156" t="str">
        <f>INDEX(Sites!$A:$K,MATCH($R343,Sites!$A:$A,0),6)</f>
        <v>Rutgers University</v>
      </c>
      <c r="D343" s="157">
        <f t="shared" ca="1" si="73"/>
        <v>94</v>
      </c>
      <c r="E343" s="158">
        <f t="shared" ca="1" si="73"/>
        <v>92</v>
      </c>
      <c r="F343" s="158">
        <f t="shared" ca="1" si="73"/>
        <v>86</v>
      </c>
      <c r="G343" s="158">
        <f t="shared" ca="1" si="73"/>
        <v>86</v>
      </c>
      <c r="H343" s="158">
        <f t="shared" ca="1" si="73"/>
        <v>86</v>
      </c>
      <c r="I343" s="158">
        <f t="shared" ca="1" si="73"/>
        <v>84</v>
      </c>
      <c r="J343" s="159">
        <f t="shared" ca="1" si="73"/>
        <v>84</v>
      </c>
      <c r="K343" s="157">
        <f t="shared" ca="1" si="71"/>
        <v>5</v>
      </c>
      <c r="L343" s="158">
        <f t="shared" ca="1" si="71"/>
        <v>15</v>
      </c>
      <c r="M343" s="158">
        <f t="shared" ca="1" si="71"/>
        <v>27</v>
      </c>
      <c r="N343" s="160">
        <f t="shared" ca="1" si="71"/>
        <v>35</v>
      </c>
      <c r="R343" s="68">
        <v>340230011</v>
      </c>
      <c r="S343" s="68">
        <f t="array" ref="S343">MATCH(1,($R343='Past-Seasons'!$B$1:$B$619)*($B$328='Past-Seasons'!$A$1:$A$619),0)</f>
        <v>270</v>
      </c>
      <c r="T343" s="68" t="str">
        <f t="shared" si="72"/>
        <v>G270:IQ270</v>
      </c>
    </row>
    <row r="344" spans="2:20" ht="12.75" customHeight="1" x14ac:dyDescent="0.2">
      <c r="B344" s="155" t="str">
        <f>INDEX(Sites!$A:$K,MATCH($R344,Sites!$A:$A,0),4)</f>
        <v>NY</v>
      </c>
      <c r="C344" s="156" t="str">
        <f>INDEX(Sites!$A:$K,MATCH($R344,Sites!$A:$A,0),6)</f>
        <v>Babylon</v>
      </c>
      <c r="D344" s="157">
        <f t="shared" ca="1" si="73"/>
        <v>92</v>
      </c>
      <c r="E344" s="158">
        <f t="shared" ca="1" si="73"/>
        <v>89</v>
      </c>
      <c r="F344" s="158">
        <f t="shared" ca="1" si="73"/>
        <v>88</v>
      </c>
      <c r="G344" s="158">
        <f t="shared" ca="1" si="73"/>
        <v>85</v>
      </c>
      <c r="H344" s="158">
        <f t="shared" ca="1" si="73"/>
        <v>82</v>
      </c>
      <c r="I344" s="158">
        <f t="shared" ca="1" si="73"/>
        <v>81</v>
      </c>
      <c r="J344" s="159">
        <f t="shared" ca="1" si="73"/>
        <v>80</v>
      </c>
      <c r="K344" s="157">
        <f t="shared" ca="1" si="71"/>
        <v>4</v>
      </c>
      <c r="L344" s="158">
        <f t="shared" ca="1" si="71"/>
        <v>9</v>
      </c>
      <c r="M344" s="158">
        <f t="shared" ca="1" si="71"/>
        <v>15</v>
      </c>
      <c r="N344" s="160">
        <f t="shared" ca="1" si="71"/>
        <v>24</v>
      </c>
      <c r="R344" s="68">
        <v>361030002</v>
      </c>
      <c r="S344" s="68">
        <f t="array" ref="S344">MATCH(1,($R344='Past-Seasons'!$B$1:$B$619)*($B$328='Past-Seasons'!$A$1:$A$619),0)</f>
        <v>271</v>
      </c>
      <c r="T344" s="68" t="str">
        <f t="shared" si="72"/>
        <v>G271:IQ271</v>
      </c>
    </row>
    <row r="345" spans="2:20" ht="12.75" customHeight="1" x14ac:dyDescent="0.2">
      <c r="B345" s="155" t="str">
        <f>INDEX(Sites!$A:$K,MATCH($R345,Sites!$A:$A,0),4)</f>
        <v>NY</v>
      </c>
      <c r="C345" s="156" t="str">
        <f>INDEX(Sites!$A:$K,MATCH($R345,Sites!$A:$A,0),6)</f>
        <v>Convent Av</v>
      </c>
      <c r="D345" s="157">
        <f t="shared" ca="1" si="73"/>
        <v>76</v>
      </c>
      <c r="E345" s="158">
        <f t="shared" ca="1" si="73"/>
        <v>75</v>
      </c>
      <c r="F345" s="158">
        <f t="shared" ca="1" si="73"/>
        <v>75</v>
      </c>
      <c r="G345" s="158">
        <f t="shared" ca="1" si="73"/>
        <v>74</v>
      </c>
      <c r="H345" s="158">
        <f t="shared" ca="1" si="73"/>
        <v>72</v>
      </c>
      <c r="I345" s="158">
        <f t="shared" ca="1" si="73"/>
        <v>72</v>
      </c>
      <c r="J345" s="159">
        <f t="shared" ca="1" si="73"/>
        <v>70</v>
      </c>
      <c r="K345" s="157" t="str">
        <f t="shared" ca="1" si="71"/>
        <v/>
      </c>
      <c r="L345" s="158">
        <f t="shared" ca="1" si="71"/>
        <v>1</v>
      </c>
      <c r="M345" s="158">
        <f t="shared" ca="1" si="71"/>
        <v>6</v>
      </c>
      <c r="N345" s="160">
        <f t="shared" ca="1" si="71"/>
        <v>14</v>
      </c>
      <c r="R345" s="68">
        <v>360610135</v>
      </c>
      <c r="S345" s="68">
        <f t="array" ref="S345">MATCH(1,($R345='Past-Seasons'!$B$1:$B$619)*($B$328='Past-Seasons'!$A$1:$A$619),0)</f>
        <v>272</v>
      </c>
      <c r="T345" s="68" t="str">
        <f t="shared" si="72"/>
        <v>G272:IQ272</v>
      </c>
    </row>
    <row r="346" spans="2:20" ht="12.75" customHeight="1" x14ac:dyDescent="0.2">
      <c r="B346" s="155" t="str">
        <f>INDEX(Sites!$A:$K,MATCH($R346,Sites!$A:$A,0),4)</f>
        <v>NY</v>
      </c>
      <c r="C346" s="156" t="str">
        <f>INDEX(Sites!$A:$K,MATCH($R346,Sites!$A:$A,0),6)</f>
        <v>Holtsville</v>
      </c>
      <c r="D346" s="157">
        <f t="shared" ca="1" si="73"/>
        <v>85</v>
      </c>
      <c r="E346" s="158">
        <f t="shared" ca="1" si="73"/>
        <v>84</v>
      </c>
      <c r="F346" s="158">
        <f t="shared" ca="1" si="73"/>
        <v>83</v>
      </c>
      <c r="G346" s="158">
        <f t="shared" ca="1" si="73"/>
        <v>80</v>
      </c>
      <c r="H346" s="158">
        <f t="shared" ca="1" si="73"/>
        <v>79</v>
      </c>
      <c r="I346" s="158">
        <f t="shared" ca="1" si="73"/>
        <v>78</v>
      </c>
      <c r="J346" s="159">
        <f t="shared" ca="1" si="73"/>
        <v>78</v>
      </c>
      <c r="K346" s="157">
        <f t="shared" ca="1" si="71"/>
        <v>1</v>
      </c>
      <c r="L346" s="158">
        <f t="shared" ca="1" si="71"/>
        <v>7</v>
      </c>
      <c r="M346" s="158">
        <f t="shared" ca="1" si="71"/>
        <v>12</v>
      </c>
      <c r="N346" s="160">
        <f t="shared" ca="1" si="71"/>
        <v>23</v>
      </c>
      <c r="R346" s="68">
        <v>361030009</v>
      </c>
      <c r="S346" s="68">
        <f t="array" ref="S346">MATCH(1,($R346='Past-Seasons'!$B$1:$B$619)*($B$328='Past-Seasons'!$A$1:$A$619),0)</f>
        <v>273</v>
      </c>
      <c r="T346" s="68" t="str">
        <f t="shared" si="72"/>
        <v>G273:IQ273</v>
      </c>
    </row>
    <row r="347" spans="2:20" ht="12.75" customHeight="1" x14ac:dyDescent="0.2">
      <c r="B347" s="155" t="str">
        <f>INDEX(Sites!$A:$K,MATCH($R347,Sites!$A:$A,0),4)</f>
        <v>NY</v>
      </c>
      <c r="C347" s="156" t="str">
        <f>INDEX(Sites!$A:$K,MATCH($R347,Sites!$A:$A,0),6)</f>
        <v>IS52</v>
      </c>
      <c r="D347" s="157">
        <f t="shared" ca="1" si="73"/>
        <v>70</v>
      </c>
      <c r="E347" s="158">
        <f t="shared" ca="1" si="73"/>
        <v>64</v>
      </c>
      <c r="F347" s="158">
        <f t="shared" ca="1" si="73"/>
        <v>62</v>
      </c>
      <c r="G347" s="158">
        <f t="shared" ca="1" si="73"/>
        <v>62</v>
      </c>
      <c r="H347" s="158">
        <f t="shared" ca="1" si="73"/>
        <v>61</v>
      </c>
      <c r="I347" s="158">
        <f t="shared" ca="1" si="73"/>
        <v>59</v>
      </c>
      <c r="J347" s="159">
        <f t="shared" ca="1" si="73"/>
        <v>58</v>
      </c>
      <c r="K347" s="157" t="str">
        <f t="shared" ca="1" si="71"/>
        <v/>
      </c>
      <c r="L347" s="158" t="str">
        <f t="shared" ca="1" si="71"/>
        <v/>
      </c>
      <c r="M347" s="158" t="str">
        <f t="shared" ca="1" si="71"/>
        <v/>
      </c>
      <c r="N347" s="160">
        <f t="shared" ca="1" si="71"/>
        <v>1</v>
      </c>
      <c r="R347" s="68">
        <v>360050110</v>
      </c>
      <c r="S347" s="68">
        <f t="array" ref="S347">MATCH(1,($R347='Past-Seasons'!$B$1:$B$619)*($B$328='Past-Seasons'!$A$1:$A$619),0)</f>
        <v>274</v>
      </c>
      <c r="T347" s="68" t="str">
        <f t="shared" si="72"/>
        <v>G274:IQ274</v>
      </c>
    </row>
    <row r="348" spans="2:20" ht="12.75" customHeight="1" x14ac:dyDescent="0.2">
      <c r="B348" s="155" t="str">
        <f>INDEX(Sites!$A:$K,MATCH($R348,Sites!$A:$A,0),4)</f>
        <v>NY</v>
      </c>
      <c r="C348" s="156" t="str">
        <f>INDEX(Sites!$A:$K,MATCH($R348,Sites!$A:$A,0),6)</f>
        <v>Pfizer Lab</v>
      </c>
      <c r="D348" s="157">
        <f t="shared" ca="1" si="73"/>
        <v>81</v>
      </c>
      <c r="E348" s="158">
        <f t="shared" ca="1" si="73"/>
        <v>75</v>
      </c>
      <c r="F348" s="158">
        <f t="shared" ca="1" si="73"/>
        <v>75</v>
      </c>
      <c r="G348" s="158">
        <f t="shared" ca="1" si="73"/>
        <v>73</v>
      </c>
      <c r="H348" s="158">
        <f t="shared" ca="1" si="73"/>
        <v>72</v>
      </c>
      <c r="I348" s="158">
        <f t="shared" ca="1" si="73"/>
        <v>72</v>
      </c>
      <c r="J348" s="159">
        <f t="shared" ca="1" si="73"/>
        <v>71</v>
      </c>
      <c r="K348" s="157" t="str">
        <f t="shared" ca="1" si="71"/>
        <v/>
      </c>
      <c r="L348" s="158">
        <f t="shared" ca="1" si="71"/>
        <v>1</v>
      </c>
      <c r="M348" s="158">
        <f t="shared" ca="1" si="71"/>
        <v>8</v>
      </c>
      <c r="N348" s="160">
        <f t="shared" ca="1" si="71"/>
        <v>15</v>
      </c>
      <c r="R348" s="68">
        <v>360050133</v>
      </c>
      <c r="S348" s="68">
        <f t="array" ref="S348">MATCH(1,($R348='Past-Seasons'!$B$1:$B$619)*($B$328='Past-Seasons'!$A$1:$A$619),0)</f>
        <v>275</v>
      </c>
      <c r="T348" s="68" t="str">
        <f t="shared" si="72"/>
        <v>G275:IQ275</v>
      </c>
    </row>
    <row r="349" spans="2:20" ht="12.75" customHeight="1" x14ac:dyDescent="0.2">
      <c r="B349" s="155" t="str">
        <f>INDEX(Sites!$A:$K,MATCH($R349,Sites!$A:$A,0),4)</f>
        <v>NY</v>
      </c>
      <c r="C349" s="156" t="str">
        <f>INDEX(Sites!$A:$K,MATCH($R349,Sites!$A:$A,0),6)</f>
        <v>Queens</v>
      </c>
      <c r="D349" s="157">
        <f t="shared" ca="1" si="73"/>
        <v>93</v>
      </c>
      <c r="E349" s="158">
        <f t="shared" ca="1" si="73"/>
        <v>92</v>
      </c>
      <c r="F349" s="158">
        <f t="shared" ca="1" si="73"/>
        <v>86</v>
      </c>
      <c r="G349" s="158">
        <f t="shared" ca="1" si="73"/>
        <v>76</v>
      </c>
      <c r="H349" s="158">
        <f t="shared" ca="1" si="73"/>
        <v>74</v>
      </c>
      <c r="I349" s="158">
        <f t="shared" ca="1" si="73"/>
        <v>74</v>
      </c>
      <c r="J349" s="159">
        <f t="shared" ca="1" si="73"/>
        <v>72</v>
      </c>
      <c r="K349" s="157">
        <f t="shared" ca="1" si="71"/>
        <v>3</v>
      </c>
      <c r="L349" s="158">
        <f t="shared" ca="1" si="71"/>
        <v>4</v>
      </c>
      <c r="M349" s="158">
        <f t="shared" ca="1" si="71"/>
        <v>8</v>
      </c>
      <c r="N349" s="160">
        <f t="shared" ca="1" si="71"/>
        <v>19</v>
      </c>
      <c r="R349" s="68">
        <v>360810124</v>
      </c>
      <c r="S349" s="68">
        <f t="array" ref="S349">MATCH(1,($R349='Past-Seasons'!$B$1:$B$619)*($B$328='Past-Seasons'!$A$1:$A$619),0)</f>
        <v>276</v>
      </c>
      <c r="T349" s="68" t="str">
        <f t="shared" si="72"/>
        <v>G276:IQ276</v>
      </c>
    </row>
    <row r="350" spans="2:20" ht="12.75" customHeight="1" x14ac:dyDescent="0.2">
      <c r="B350" s="155" t="str">
        <f>INDEX(Sites!$A:$K,MATCH($R350,Sites!$A:$A,0),4)</f>
        <v>NY</v>
      </c>
      <c r="C350" s="156" t="str">
        <f>INDEX(Sites!$A:$K,MATCH($R350,Sites!$A:$A,0),6)</f>
        <v>Riverhead</v>
      </c>
      <c r="D350" s="157">
        <f t="shared" ca="1" si="73"/>
        <v>86</v>
      </c>
      <c r="E350" s="158">
        <f t="shared" ca="1" si="73"/>
        <v>80</v>
      </c>
      <c r="F350" s="158">
        <f t="shared" ca="1" si="73"/>
        <v>76</v>
      </c>
      <c r="G350" s="158">
        <f t="shared" ca="1" si="73"/>
        <v>75</v>
      </c>
      <c r="H350" s="158">
        <f t="shared" ca="1" si="73"/>
        <v>74</v>
      </c>
      <c r="I350" s="158">
        <f t="shared" ca="1" si="73"/>
        <v>73</v>
      </c>
      <c r="J350" s="159">
        <f t="shared" ca="1" si="73"/>
        <v>73</v>
      </c>
      <c r="K350" s="157">
        <f t="shared" ca="1" si="71"/>
        <v>1</v>
      </c>
      <c r="L350" s="158">
        <f t="shared" ca="1" si="71"/>
        <v>3</v>
      </c>
      <c r="M350" s="158">
        <f t="shared" ca="1" si="71"/>
        <v>12</v>
      </c>
      <c r="N350" s="160">
        <f t="shared" ca="1" si="71"/>
        <v>19</v>
      </c>
      <c r="R350" s="68">
        <v>361030004</v>
      </c>
      <c r="S350" s="68">
        <f t="array" ref="S350">MATCH(1,($R350='Past-Seasons'!$B$1:$B$619)*($B$328='Past-Seasons'!$A$1:$A$619),0)</f>
        <v>277</v>
      </c>
      <c r="T350" s="68" t="str">
        <f t="shared" si="72"/>
        <v>G277:IQ277</v>
      </c>
    </row>
    <row r="351" spans="2:20" ht="12.75" customHeight="1" x14ac:dyDescent="0.2">
      <c r="B351" s="155" t="str">
        <f>INDEX(Sites!$A:$K,MATCH($R351,Sites!$A:$A,0),4)</f>
        <v>NY</v>
      </c>
      <c r="C351" s="156" t="str">
        <f>INDEX(Sites!$A:$K,MATCH($R351,Sites!$A:$A,0),6)</f>
        <v>South Mountain Rd</v>
      </c>
      <c r="D351" s="157">
        <f t="shared" ca="1" si="73"/>
        <v>88</v>
      </c>
      <c r="E351" s="158">
        <f t="shared" ca="1" si="73"/>
        <v>84</v>
      </c>
      <c r="F351" s="158">
        <f t="shared" ca="1" si="73"/>
        <v>78</v>
      </c>
      <c r="G351" s="158">
        <f t="shared" ca="1" si="73"/>
        <v>76</v>
      </c>
      <c r="H351" s="158">
        <f t="shared" ca="1" si="73"/>
        <v>75</v>
      </c>
      <c r="I351" s="158">
        <f t="shared" ca="1" si="73"/>
        <v>74</v>
      </c>
      <c r="J351" s="159">
        <f t="shared" ca="1" si="73"/>
        <v>73</v>
      </c>
      <c r="K351" s="157">
        <f t="shared" ca="1" si="71"/>
        <v>1</v>
      </c>
      <c r="L351" s="158">
        <f t="shared" ca="1" si="71"/>
        <v>4</v>
      </c>
      <c r="M351" s="158">
        <f t="shared" ca="1" si="71"/>
        <v>10</v>
      </c>
      <c r="N351" s="160">
        <f t="shared" ca="1" si="71"/>
        <v>17</v>
      </c>
      <c r="R351" s="68">
        <v>360870005</v>
      </c>
      <c r="S351" s="68">
        <f t="array" ref="S351">MATCH(1,($R351='Past-Seasons'!$B$1:$B$619)*($B$328='Past-Seasons'!$A$1:$A$619),0)</f>
        <v>278</v>
      </c>
      <c r="T351" s="68" t="str">
        <f t="shared" si="72"/>
        <v>G278:IQ278</v>
      </c>
    </row>
    <row r="352" spans="2:20" ht="12.75" customHeight="1" x14ac:dyDescent="0.2">
      <c r="B352" s="155" t="str">
        <f>INDEX(Sites!$A:$K,MATCH($R352,Sites!$A:$A,0),4)</f>
        <v>NY</v>
      </c>
      <c r="C352" s="156" t="str">
        <f>INDEX(Sites!$A:$K,MATCH($R352,Sites!$A:$A,0),6)</f>
        <v>Susan Wagner</v>
      </c>
      <c r="D352" s="157">
        <f t="shared" ca="1" si="73"/>
        <v>113</v>
      </c>
      <c r="E352" s="158">
        <f t="shared" ca="1" si="73"/>
        <v>89</v>
      </c>
      <c r="F352" s="158">
        <f t="shared" ca="1" si="73"/>
        <v>88</v>
      </c>
      <c r="G352" s="158">
        <f t="shared" ca="1" si="73"/>
        <v>85</v>
      </c>
      <c r="H352" s="158">
        <f t="shared" ca="1" si="73"/>
        <v>83</v>
      </c>
      <c r="I352" s="158">
        <f t="shared" ca="1" si="73"/>
        <v>81</v>
      </c>
      <c r="J352" s="159">
        <f t="shared" ca="1" si="73"/>
        <v>80</v>
      </c>
      <c r="K352" s="157">
        <f t="shared" ca="1" si="71"/>
        <v>4</v>
      </c>
      <c r="L352" s="158">
        <f t="shared" ca="1" si="71"/>
        <v>12</v>
      </c>
      <c r="M352" s="158">
        <f t="shared" ca="1" si="71"/>
        <v>21</v>
      </c>
      <c r="N352" s="160">
        <f t="shared" ca="1" si="71"/>
        <v>37</v>
      </c>
      <c r="R352" s="68">
        <v>360850067</v>
      </c>
      <c r="S352" s="68">
        <f t="array" ref="S352">MATCH(1,($R352='Past-Seasons'!$B$1:$B$619)*($B$328='Past-Seasons'!$A$1:$A$619),0)</f>
        <v>279</v>
      </c>
      <c r="T352" s="68" t="str">
        <f t="shared" si="72"/>
        <v>G279:IQ279</v>
      </c>
    </row>
    <row r="353" spans="2:20" ht="12.75" customHeight="1" thickBot="1" x14ac:dyDescent="0.25">
      <c r="B353" s="161" t="str">
        <f>INDEX(Sites!$A:$K,MATCH($R353,Sites!$A:$A,0),4)</f>
        <v>NY</v>
      </c>
      <c r="C353" s="162" t="str">
        <f>INDEX(Sites!$A:$K,MATCH($R353,Sites!$A:$A,0),6)</f>
        <v>White Plains</v>
      </c>
      <c r="D353" s="163">
        <f t="shared" ca="1" si="73"/>
        <v>85</v>
      </c>
      <c r="E353" s="164">
        <f t="shared" ca="1" si="73"/>
        <v>82</v>
      </c>
      <c r="F353" s="164">
        <f t="shared" ca="1" si="73"/>
        <v>79</v>
      </c>
      <c r="G353" s="164">
        <f t="shared" ca="1" si="73"/>
        <v>75</v>
      </c>
      <c r="H353" s="164">
        <f t="shared" ca="1" si="73"/>
        <v>75</v>
      </c>
      <c r="I353" s="164">
        <f t="shared" ca="1" si="73"/>
        <v>74</v>
      </c>
      <c r="J353" s="165">
        <f t="shared" ca="1" si="73"/>
        <v>74</v>
      </c>
      <c r="K353" s="163">
        <f t="shared" ca="1" si="71"/>
        <v>1</v>
      </c>
      <c r="L353" s="164">
        <f t="shared" ca="1" si="71"/>
        <v>3</v>
      </c>
      <c r="M353" s="164">
        <f t="shared" ca="1" si="71"/>
        <v>13</v>
      </c>
      <c r="N353" s="166">
        <f t="shared" ca="1" si="71"/>
        <v>19</v>
      </c>
      <c r="R353" s="68">
        <v>361192004</v>
      </c>
      <c r="S353" s="68">
        <f t="array" ref="S353">MATCH(1,($R353='Past-Seasons'!$B$1:$B$619)*($B$328='Past-Seasons'!$A$1:$A$619),0)</f>
        <v>280</v>
      </c>
      <c r="T353" s="68" t="str">
        <f t="shared" si="72"/>
        <v>G280:IQ280</v>
      </c>
    </row>
    <row r="354" spans="2:20" ht="12.75" customHeight="1" x14ac:dyDescent="0.2">
      <c r="B354" s="167"/>
      <c r="C354" s="168" t="s">
        <v>88</v>
      </c>
      <c r="D354" s="588">
        <f t="shared" ref="D354:J354" ca="1" si="74">MAX(D329:D353)</f>
        <v>113</v>
      </c>
      <c r="E354" s="169">
        <f t="shared" ca="1" si="74"/>
        <v>94</v>
      </c>
      <c r="F354" s="169">
        <f t="shared" ca="1" si="74"/>
        <v>90</v>
      </c>
      <c r="G354" s="169">
        <f t="shared" ca="1" si="74"/>
        <v>86</v>
      </c>
      <c r="H354" s="169">
        <f t="shared" ca="1" si="74"/>
        <v>86</v>
      </c>
      <c r="I354" s="169">
        <f t="shared" ca="1" si="74"/>
        <v>84</v>
      </c>
      <c r="J354" s="168">
        <f t="shared" ca="1" si="74"/>
        <v>84</v>
      </c>
      <c r="K354" s="170">
        <f ca="1">SUM(K329:K353)</f>
        <v>42</v>
      </c>
      <c r="L354" s="171">
        <f ca="1">SUM(L329:L353)</f>
        <v>150</v>
      </c>
      <c r="M354" s="171">
        <f ca="1">SUM(M329:M353)</f>
        <v>306</v>
      </c>
      <c r="N354" s="172">
        <f ca="1">SUM(N329:N353)</f>
        <v>557</v>
      </c>
      <c r="R354" s="68" t="s">
        <v>78</v>
      </c>
    </row>
    <row r="355" spans="2:20" ht="12.75" customHeight="1" thickBot="1" x14ac:dyDescent="0.25">
      <c r="B355" s="173"/>
      <c r="C355" s="174"/>
      <c r="D355" s="174"/>
      <c r="E355" s="174"/>
      <c r="F355" s="174"/>
      <c r="G355" s="174"/>
      <c r="H355" s="174"/>
      <c r="I355" s="174"/>
      <c r="J355" s="174"/>
      <c r="K355" s="598" t="s">
        <v>40</v>
      </c>
      <c r="L355" s="599"/>
      <c r="M355" s="599"/>
      <c r="N355" s="600"/>
      <c r="R355" s="68" t="s">
        <v>78</v>
      </c>
    </row>
    <row r="356" spans="2:20" ht="12.75" customHeight="1" thickBot="1" x14ac:dyDescent="0.25">
      <c r="B356" s="157"/>
      <c r="C356" s="175" t="s">
        <v>79</v>
      </c>
      <c r="D356" s="176" t="s">
        <v>53</v>
      </c>
      <c r="E356" s="157"/>
      <c r="F356" s="158"/>
      <c r="G356" s="158"/>
      <c r="H356" s="158"/>
      <c r="I356" s="158"/>
      <c r="J356" s="158"/>
      <c r="K356" s="601"/>
      <c r="L356" s="602"/>
      <c r="M356" s="602"/>
      <c r="N356" s="603"/>
      <c r="R356" s="68" t="s">
        <v>78</v>
      </c>
    </row>
    <row r="357" spans="2:20" ht="12.75" customHeight="1" x14ac:dyDescent="0.2">
      <c r="B357" s="157"/>
      <c r="C357" s="177"/>
      <c r="D357" s="282" t="s">
        <v>55</v>
      </c>
      <c r="E357" s="157"/>
      <c r="F357" s="158"/>
      <c r="G357" s="158"/>
      <c r="H357" s="158"/>
      <c r="I357" s="158"/>
      <c r="J357" s="158"/>
      <c r="K357" s="604" t="s">
        <v>41</v>
      </c>
      <c r="L357" s="605"/>
      <c r="M357" s="605"/>
      <c r="N357" s="606"/>
      <c r="R357" s="68" t="s">
        <v>78</v>
      </c>
    </row>
    <row r="358" spans="2:20" ht="12.75" customHeight="1" x14ac:dyDescent="0.2">
      <c r="B358" s="157"/>
      <c r="C358" s="149"/>
      <c r="D358" s="290" t="s">
        <v>56</v>
      </c>
      <c r="E358" s="158"/>
      <c r="F358" s="158"/>
      <c r="G358" s="158"/>
      <c r="H358" s="158"/>
      <c r="I358" s="158"/>
      <c r="J358" s="158"/>
      <c r="K358" s="178" t="str">
        <f t="shared" ref="K358:N358" si="75">K$5</f>
        <v>&gt; 84</v>
      </c>
      <c r="L358" s="179" t="str">
        <f t="shared" si="75"/>
        <v>&gt; 75</v>
      </c>
      <c r="M358" s="179" t="str">
        <f t="shared" si="75"/>
        <v>&gt; 70</v>
      </c>
      <c r="N358" s="180" t="str">
        <f t="shared" si="75"/>
        <v>&gt; 65</v>
      </c>
      <c r="R358" s="68" t="s">
        <v>78</v>
      </c>
      <c r="S358" s="120" t="s">
        <v>68</v>
      </c>
      <c r="T358" s="120" t="s">
        <v>80</v>
      </c>
    </row>
    <row r="359" spans="2:20" ht="12.75" customHeight="1" thickBot="1" x14ac:dyDescent="0.25">
      <c r="B359" s="163"/>
      <c r="C359" s="150"/>
      <c r="D359" s="164"/>
      <c r="E359" s="164"/>
      <c r="F359" s="164"/>
      <c r="G359" s="164"/>
      <c r="H359" s="164"/>
      <c r="I359" s="164"/>
      <c r="J359" s="164"/>
      <c r="K359" s="587" t="e">
        <f ca="1">COUNTIF(INDIRECT($R$2 &amp; $T359),K$5)</f>
        <v>#N/A</v>
      </c>
      <c r="L359" s="181" t="e">
        <f ca="1">COUNTIF(INDIRECT($R$2 &amp; $T359),L$5)</f>
        <v>#N/A</v>
      </c>
      <c r="M359" s="181" t="e">
        <f ca="1">COUNTIF(INDIRECT($R$2 &amp; $T359),M$5)</f>
        <v>#N/A</v>
      </c>
      <c r="N359" s="182" t="e">
        <f ca="1">COUNTIF(INDIRECT($R$2 &amp; $T359),N$5)</f>
        <v>#N/A</v>
      </c>
      <c r="R359" s="68" t="s">
        <v>78</v>
      </c>
      <c r="S359" s="68" t="e">
        <f>MATCH($B$94-COUNT($B$126:$B359),'Past-Seasons'!$F$1:$F$21,0)</f>
        <v>#N/A</v>
      </c>
      <c r="T359" s="68" t="e">
        <f>$T$1 &amp; S359 &amp; ":" &amp; $T$2 &amp; S359</f>
        <v>#N/A</v>
      </c>
    </row>
    <row r="360" spans="2:20" ht="12.75" customHeight="1" x14ac:dyDescent="0.2">
      <c r="R360" s="68" t="s">
        <v>78</v>
      </c>
    </row>
    <row r="361" spans="2:20" ht="12.75" customHeight="1" x14ac:dyDescent="0.2">
      <c r="R361" s="68" t="s">
        <v>78</v>
      </c>
    </row>
    <row r="362" spans="2:20" ht="12.75" customHeight="1" x14ac:dyDescent="0.2">
      <c r="R362" s="68" t="s">
        <v>78</v>
      </c>
    </row>
    <row r="363" spans="2:20" ht="12.75" customHeight="1" x14ac:dyDescent="0.2">
      <c r="R363" s="68" t="s">
        <v>78</v>
      </c>
    </row>
    <row r="364" spans="2:20" ht="12.75" customHeight="1" x14ac:dyDescent="0.2">
      <c r="R364" s="68" t="s">
        <v>78</v>
      </c>
    </row>
  </sheetData>
  <mergeCells count="46">
    <mergeCell ref="F3:N3"/>
    <mergeCell ref="K4:N4"/>
    <mergeCell ref="G4:J4"/>
    <mergeCell ref="K239:N239"/>
    <mergeCell ref="K240:N240"/>
    <mergeCell ref="K161:N161"/>
    <mergeCell ref="K162:N162"/>
    <mergeCell ref="K163:N163"/>
    <mergeCell ref="K122:N122"/>
    <mergeCell ref="K123:N123"/>
    <mergeCell ref="K124:N124"/>
    <mergeCell ref="D16:J16"/>
    <mergeCell ref="K16:N16"/>
    <mergeCell ref="K200:N200"/>
    <mergeCell ref="K201:N201"/>
    <mergeCell ref="K83:N83"/>
    <mergeCell ref="K356:N356"/>
    <mergeCell ref="K357:N357"/>
    <mergeCell ref="K355:N355"/>
    <mergeCell ref="K281:N281"/>
    <mergeCell ref="K317:N317"/>
    <mergeCell ref="K279:N279"/>
    <mergeCell ref="K280:N280"/>
    <mergeCell ref="D132:J132"/>
    <mergeCell ref="K132:N132"/>
    <mergeCell ref="D171:J171"/>
    <mergeCell ref="K171:N171"/>
    <mergeCell ref="D210:J210"/>
    <mergeCell ref="K210:N210"/>
    <mergeCell ref="K202:N202"/>
    <mergeCell ref="K241:N241"/>
    <mergeCell ref="D289:J289"/>
    <mergeCell ref="K289:N289"/>
    <mergeCell ref="D327:J327"/>
    <mergeCell ref="K327:N327"/>
    <mergeCell ref="K318:N318"/>
    <mergeCell ref="K319:N319"/>
    <mergeCell ref="K45:N45"/>
    <mergeCell ref="K46:N46"/>
    <mergeCell ref="K47:N47"/>
    <mergeCell ref="D249:J249"/>
    <mergeCell ref="K249:N249"/>
    <mergeCell ref="K84:N84"/>
    <mergeCell ref="K85:N85"/>
    <mergeCell ref="D93:J93"/>
    <mergeCell ref="K93:N93"/>
  </mergeCells>
  <conditionalFormatting sqref="V6:V13">
    <cfRule type="cellIs" dxfId="57" priority="57" operator="notEqual">
      <formula>$N6</formula>
    </cfRule>
    <cfRule type="cellIs" dxfId="56" priority="58" operator="equal">
      <formula>$N6</formula>
    </cfRule>
  </conditionalFormatting>
  <conditionalFormatting sqref="B95:B353">
    <cfRule type="cellIs" dxfId="55" priority="46" operator="equal">
      <formula>"NY"</formula>
    </cfRule>
    <cfRule type="cellIs" dxfId="54" priority="52" operator="equal">
      <formula>"CT"</formula>
    </cfRule>
    <cfRule type="cellIs" dxfId="53" priority="53" operator="equal">
      <formula>"NJ"</formula>
    </cfRule>
  </conditionalFormatting>
  <conditionalFormatting sqref="D95:J354">
    <cfRule type="cellIs" dxfId="52" priority="54" stopIfTrue="1" operator="between">
      <formula>71</formula>
      <formula>75</formula>
    </cfRule>
    <cfRule type="cellIs" dxfId="51" priority="55" stopIfTrue="1" operator="between">
      <formula>76</formula>
      <formula>84</formula>
    </cfRule>
    <cfRule type="cellIs" dxfId="50" priority="56" stopIfTrue="1" operator="between">
      <formula>85</formula>
      <formula>999</formula>
    </cfRule>
  </conditionalFormatting>
  <conditionalFormatting sqref="B56:B92">
    <cfRule type="cellIs" dxfId="49" priority="13" operator="equal">
      <formula>"NY"</formula>
    </cfRule>
    <cfRule type="cellIs" dxfId="48" priority="14" operator="equal">
      <formula>"CT"</formula>
    </cfRule>
    <cfRule type="cellIs" dxfId="47" priority="15" operator="equal">
      <formula>"NJ"</formula>
    </cfRule>
  </conditionalFormatting>
  <conditionalFormatting sqref="D56:J92">
    <cfRule type="cellIs" dxfId="46" priority="16" stopIfTrue="1" operator="between">
      <formula>71</formula>
      <formula>75</formula>
    </cfRule>
    <cfRule type="cellIs" dxfId="45" priority="17" stopIfTrue="1" operator="between">
      <formula>76</formula>
      <formula>84</formula>
    </cfRule>
    <cfRule type="cellIs" dxfId="44" priority="18" stopIfTrue="1" operator="between">
      <formula>85</formula>
      <formula>999</formula>
    </cfRule>
  </conditionalFormatting>
  <conditionalFormatting sqref="B93">
    <cfRule type="cellIs" dxfId="43" priority="7" operator="equal">
      <formula>"NY"</formula>
    </cfRule>
    <cfRule type="cellIs" dxfId="42" priority="8" operator="equal">
      <formula>"CT"</formula>
    </cfRule>
    <cfRule type="cellIs" dxfId="41" priority="9" operator="equal">
      <formula>"NJ"</formula>
    </cfRule>
  </conditionalFormatting>
  <conditionalFormatting sqref="D93:J93">
    <cfRule type="cellIs" dxfId="40" priority="10" stopIfTrue="1" operator="between">
      <formula>71</formula>
      <formula>75</formula>
    </cfRule>
    <cfRule type="cellIs" dxfId="39" priority="11" stopIfTrue="1" operator="between">
      <formula>76</formula>
      <formula>84</formula>
    </cfRule>
    <cfRule type="cellIs" dxfId="38" priority="12" stopIfTrue="1" operator="between">
      <formula>85</formula>
      <formula>999</formula>
    </cfRule>
  </conditionalFormatting>
  <conditionalFormatting sqref="B18:B54">
    <cfRule type="cellIs" dxfId="37" priority="1" operator="equal">
      <formula>"NY"</formula>
    </cfRule>
    <cfRule type="cellIs" dxfId="36" priority="2" operator="equal">
      <formula>"CT"</formula>
    </cfRule>
    <cfRule type="cellIs" dxfId="35" priority="3" operator="equal">
      <formula>"NJ"</formula>
    </cfRule>
  </conditionalFormatting>
  <conditionalFormatting sqref="D18:J54">
    <cfRule type="cellIs" dxfId="34" priority="4" stopIfTrue="1" operator="between">
      <formula>71</formula>
      <formula>75</formula>
    </cfRule>
    <cfRule type="cellIs" dxfId="33" priority="5" stopIfTrue="1" operator="between">
      <formula>76</formula>
      <formula>84</formula>
    </cfRule>
    <cfRule type="cellIs" dxfId="32" priority="6" stopIfTrue="1" operator="between">
      <formula>85</formula>
      <formula>999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IU284"/>
  <sheetViews>
    <sheetView workbookViewId="0">
      <pane xSplit="6" ySplit="23" topLeftCell="G24" activePane="bottomRight" state="frozen"/>
      <selection pane="topRight"/>
      <selection pane="bottomLeft"/>
      <selection pane="bottomRight"/>
    </sheetView>
  </sheetViews>
  <sheetFormatPr defaultColWidth="8.7109375" defaultRowHeight="12.75" customHeight="1" x14ac:dyDescent="0.2"/>
  <cols>
    <col min="1" max="2" width="10.7109375" style="15" customWidth="1"/>
    <col min="3" max="3" width="12.7109375" style="94" customWidth="1"/>
    <col min="4" max="5" width="8.7109375" style="15" customWidth="1"/>
    <col min="6" max="6" width="20.7109375" style="15" customWidth="1"/>
    <col min="7" max="253" width="8.7109375" style="15"/>
    <col min="254" max="255" width="8.7109375" style="15" customWidth="1"/>
    <col min="256" max="16384" width="8.7109375" style="15"/>
  </cols>
  <sheetData>
    <row r="1" spans="1:251" s="7" customFormat="1" ht="13.5" customHeight="1" x14ac:dyDescent="0.2">
      <c r="A1" s="41" t="s">
        <v>24</v>
      </c>
      <c r="B1" s="11" t="s">
        <v>89</v>
      </c>
      <c r="C1" s="42" t="s">
        <v>51</v>
      </c>
      <c r="D1" s="11"/>
      <c r="E1" s="11"/>
      <c r="F1" s="11" t="s">
        <v>28</v>
      </c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/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  <c r="IO1" s="86"/>
      <c r="IP1" s="86"/>
    </row>
    <row r="2" spans="1:251" s="7" customFormat="1" ht="13.5" customHeight="1" x14ac:dyDescent="0.2">
      <c r="A2" s="8">
        <f>'NY-8Hr'!$A$4</f>
        <v>2021</v>
      </c>
      <c r="C2" s="85"/>
    </row>
    <row r="3" spans="1:251" s="9" customFormat="1" ht="12.75" customHeight="1" x14ac:dyDescent="0.2">
      <c r="A3" s="15"/>
      <c r="C3" s="87"/>
      <c r="F3" s="571" t="s">
        <v>54</v>
      </c>
      <c r="G3" s="116">
        <f t="shared" ref="G3:BR3" si="0">G$23</f>
        <v>36586</v>
      </c>
      <c r="H3" s="117">
        <f t="shared" si="0"/>
        <v>36587</v>
      </c>
      <c r="I3" s="117">
        <f t="shared" si="0"/>
        <v>36588</v>
      </c>
      <c r="J3" s="117">
        <f t="shared" si="0"/>
        <v>36589</v>
      </c>
      <c r="K3" s="117">
        <f t="shared" si="0"/>
        <v>36590</v>
      </c>
      <c r="L3" s="117">
        <f t="shared" si="0"/>
        <v>36591</v>
      </c>
      <c r="M3" s="117">
        <f t="shared" si="0"/>
        <v>36592</v>
      </c>
      <c r="N3" s="117">
        <f t="shared" si="0"/>
        <v>36593</v>
      </c>
      <c r="O3" s="117">
        <f t="shared" si="0"/>
        <v>36594</v>
      </c>
      <c r="P3" s="117">
        <f t="shared" si="0"/>
        <v>36595</v>
      </c>
      <c r="Q3" s="117">
        <f t="shared" si="0"/>
        <v>36596</v>
      </c>
      <c r="R3" s="117">
        <f t="shared" si="0"/>
        <v>36597</v>
      </c>
      <c r="S3" s="117">
        <f t="shared" si="0"/>
        <v>36598</v>
      </c>
      <c r="T3" s="117">
        <f t="shared" si="0"/>
        <v>36599</v>
      </c>
      <c r="U3" s="117">
        <f t="shared" si="0"/>
        <v>36600</v>
      </c>
      <c r="V3" s="117">
        <f t="shared" si="0"/>
        <v>36601</v>
      </c>
      <c r="W3" s="117">
        <f t="shared" si="0"/>
        <v>36602</v>
      </c>
      <c r="X3" s="117">
        <f t="shared" si="0"/>
        <v>36603</v>
      </c>
      <c r="Y3" s="117">
        <f t="shared" si="0"/>
        <v>36604</v>
      </c>
      <c r="Z3" s="117">
        <f t="shared" si="0"/>
        <v>36605</v>
      </c>
      <c r="AA3" s="117">
        <f t="shared" si="0"/>
        <v>36606</v>
      </c>
      <c r="AB3" s="117">
        <f t="shared" si="0"/>
        <v>36607</v>
      </c>
      <c r="AC3" s="117">
        <f t="shared" si="0"/>
        <v>36608</v>
      </c>
      <c r="AD3" s="117">
        <f t="shared" si="0"/>
        <v>36609</v>
      </c>
      <c r="AE3" s="117">
        <f t="shared" si="0"/>
        <v>36610</v>
      </c>
      <c r="AF3" s="117">
        <f t="shared" si="0"/>
        <v>36611</v>
      </c>
      <c r="AG3" s="117">
        <f t="shared" si="0"/>
        <v>36612</v>
      </c>
      <c r="AH3" s="117">
        <f t="shared" si="0"/>
        <v>36613</v>
      </c>
      <c r="AI3" s="117">
        <f t="shared" si="0"/>
        <v>36614</v>
      </c>
      <c r="AJ3" s="117">
        <f t="shared" si="0"/>
        <v>36615</v>
      </c>
      <c r="AK3" s="117">
        <f t="shared" si="0"/>
        <v>36616</v>
      </c>
      <c r="AL3" s="117">
        <f t="shared" si="0"/>
        <v>36617</v>
      </c>
      <c r="AM3" s="117">
        <f t="shared" si="0"/>
        <v>36618</v>
      </c>
      <c r="AN3" s="117">
        <f t="shared" si="0"/>
        <v>36619</v>
      </c>
      <c r="AO3" s="117">
        <f t="shared" si="0"/>
        <v>36620</v>
      </c>
      <c r="AP3" s="117">
        <f t="shared" si="0"/>
        <v>36621</v>
      </c>
      <c r="AQ3" s="117">
        <f t="shared" si="0"/>
        <v>36622</v>
      </c>
      <c r="AR3" s="117">
        <f t="shared" si="0"/>
        <v>36623</v>
      </c>
      <c r="AS3" s="117">
        <f t="shared" si="0"/>
        <v>36624</v>
      </c>
      <c r="AT3" s="117">
        <f t="shared" si="0"/>
        <v>36625</v>
      </c>
      <c r="AU3" s="117">
        <f t="shared" si="0"/>
        <v>36626</v>
      </c>
      <c r="AV3" s="117">
        <f t="shared" si="0"/>
        <v>36627</v>
      </c>
      <c r="AW3" s="117">
        <f t="shared" si="0"/>
        <v>36628</v>
      </c>
      <c r="AX3" s="117">
        <f t="shared" si="0"/>
        <v>36629</v>
      </c>
      <c r="AY3" s="117">
        <f t="shared" si="0"/>
        <v>36630</v>
      </c>
      <c r="AZ3" s="117">
        <f t="shared" si="0"/>
        <v>36631</v>
      </c>
      <c r="BA3" s="117">
        <f t="shared" si="0"/>
        <v>36632</v>
      </c>
      <c r="BB3" s="117">
        <f t="shared" si="0"/>
        <v>36633</v>
      </c>
      <c r="BC3" s="117">
        <f t="shared" si="0"/>
        <v>36634</v>
      </c>
      <c r="BD3" s="117">
        <f t="shared" si="0"/>
        <v>36635</v>
      </c>
      <c r="BE3" s="117">
        <f t="shared" si="0"/>
        <v>36636</v>
      </c>
      <c r="BF3" s="117">
        <f t="shared" si="0"/>
        <v>36637</v>
      </c>
      <c r="BG3" s="117">
        <f t="shared" si="0"/>
        <v>36638</v>
      </c>
      <c r="BH3" s="117">
        <f t="shared" si="0"/>
        <v>36639</v>
      </c>
      <c r="BI3" s="117">
        <f t="shared" si="0"/>
        <v>36640</v>
      </c>
      <c r="BJ3" s="117">
        <f t="shared" si="0"/>
        <v>36641</v>
      </c>
      <c r="BK3" s="117">
        <f t="shared" si="0"/>
        <v>36642</v>
      </c>
      <c r="BL3" s="117">
        <f t="shared" si="0"/>
        <v>36643</v>
      </c>
      <c r="BM3" s="117">
        <f t="shared" si="0"/>
        <v>36644</v>
      </c>
      <c r="BN3" s="117">
        <f t="shared" si="0"/>
        <v>36645</v>
      </c>
      <c r="BO3" s="117">
        <f t="shared" si="0"/>
        <v>36646</v>
      </c>
      <c r="BP3" s="117">
        <f t="shared" si="0"/>
        <v>36647</v>
      </c>
      <c r="BQ3" s="117">
        <f t="shared" si="0"/>
        <v>36648</v>
      </c>
      <c r="BR3" s="117">
        <f t="shared" si="0"/>
        <v>36649</v>
      </c>
      <c r="BS3" s="117">
        <f t="shared" ref="BS3:ED3" si="1">BS$23</f>
        <v>36650</v>
      </c>
      <c r="BT3" s="117">
        <f t="shared" si="1"/>
        <v>36651</v>
      </c>
      <c r="BU3" s="117">
        <f t="shared" si="1"/>
        <v>36652</v>
      </c>
      <c r="BV3" s="117">
        <f t="shared" si="1"/>
        <v>36653</v>
      </c>
      <c r="BW3" s="117">
        <f t="shared" si="1"/>
        <v>36654</v>
      </c>
      <c r="BX3" s="117">
        <f t="shared" si="1"/>
        <v>36655</v>
      </c>
      <c r="BY3" s="117">
        <f t="shared" si="1"/>
        <v>36656</v>
      </c>
      <c r="BZ3" s="117">
        <f t="shared" si="1"/>
        <v>36657</v>
      </c>
      <c r="CA3" s="117">
        <f t="shared" si="1"/>
        <v>36658</v>
      </c>
      <c r="CB3" s="117">
        <f t="shared" si="1"/>
        <v>36659</v>
      </c>
      <c r="CC3" s="117">
        <f t="shared" si="1"/>
        <v>36660</v>
      </c>
      <c r="CD3" s="117">
        <f t="shared" si="1"/>
        <v>36661</v>
      </c>
      <c r="CE3" s="117">
        <f t="shared" si="1"/>
        <v>36662</v>
      </c>
      <c r="CF3" s="117">
        <f t="shared" si="1"/>
        <v>36663</v>
      </c>
      <c r="CG3" s="117">
        <f t="shared" si="1"/>
        <v>36664</v>
      </c>
      <c r="CH3" s="117">
        <f t="shared" si="1"/>
        <v>36665</v>
      </c>
      <c r="CI3" s="117">
        <f t="shared" si="1"/>
        <v>36666</v>
      </c>
      <c r="CJ3" s="117">
        <f t="shared" si="1"/>
        <v>36667</v>
      </c>
      <c r="CK3" s="117">
        <f t="shared" si="1"/>
        <v>36668</v>
      </c>
      <c r="CL3" s="117">
        <f t="shared" si="1"/>
        <v>36669</v>
      </c>
      <c r="CM3" s="117">
        <f t="shared" si="1"/>
        <v>36670</v>
      </c>
      <c r="CN3" s="117">
        <f t="shared" si="1"/>
        <v>36671</v>
      </c>
      <c r="CO3" s="117">
        <f t="shared" si="1"/>
        <v>36672</v>
      </c>
      <c r="CP3" s="117">
        <f t="shared" si="1"/>
        <v>36673</v>
      </c>
      <c r="CQ3" s="117">
        <f t="shared" si="1"/>
        <v>36674</v>
      </c>
      <c r="CR3" s="117">
        <f t="shared" si="1"/>
        <v>36675</v>
      </c>
      <c r="CS3" s="117">
        <f t="shared" si="1"/>
        <v>36676</v>
      </c>
      <c r="CT3" s="117">
        <f t="shared" si="1"/>
        <v>36677</v>
      </c>
      <c r="CU3" s="117">
        <f t="shared" si="1"/>
        <v>36678</v>
      </c>
      <c r="CV3" s="117">
        <f t="shared" si="1"/>
        <v>36679</v>
      </c>
      <c r="CW3" s="117">
        <f t="shared" si="1"/>
        <v>36680</v>
      </c>
      <c r="CX3" s="117">
        <f t="shared" si="1"/>
        <v>36681</v>
      </c>
      <c r="CY3" s="117">
        <f t="shared" si="1"/>
        <v>36682</v>
      </c>
      <c r="CZ3" s="117">
        <f t="shared" si="1"/>
        <v>36683</v>
      </c>
      <c r="DA3" s="117">
        <f t="shared" si="1"/>
        <v>36684</v>
      </c>
      <c r="DB3" s="117">
        <f t="shared" si="1"/>
        <v>36685</v>
      </c>
      <c r="DC3" s="117">
        <f t="shared" si="1"/>
        <v>36686</v>
      </c>
      <c r="DD3" s="117">
        <f t="shared" si="1"/>
        <v>36687</v>
      </c>
      <c r="DE3" s="117">
        <f t="shared" si="1"/>
        <v>36688</v>
      </c>
      <c r="DF3" s="117">
        <f t="shared" si="1"/>
        <v>36689</v>
      </c>
      <c r="DG3" s="117">
        <f t="shared" si="1"/>
        <v>36690</v>
      </c>
      <c r="DH3" s="117">
        <f t="shared" si="1"/>
        <v>36691</v>
      </c>
      <c r="DI3" s="117">
        <f t="shared" si="1"/>
        <v>36692</v>
      </c>
      <c r="DJ3" s="117">
        <f t="shared" si="1"/>
        <v>36693</v>
      </c>
      <c r="DK3" s="117">
        <f t="shared" si="1"/>
        <v>36694</v>
      </c>
      <c r="DL3" s="117">
        <f t="shared" si="1"/>
        <v>36695</v>
      </c>
      <c r="DM3" s="117">
        <f t="shared" si="1"/>
        <v>36696</v>
      </c>
      <c r="DN3" s="117">
        <f t="shared" si="1"/>
        <v>36697</v>
      </c>
      <c r="DO3" s="117">
        <f t="shared" si="1"/>
        <v>36698</v>
      </c>
      <c r="DP3" s="117">
        <f t="shared" si="1"/>
        <v>36699</v>
      </c>
      <c r="DQ3" s="117">
        <f t="shared" si="1"/>
        <v>36700</v>
      </c>
      <c r="DR3" s="117">
        <f t="shared" si="1"/>
        <v>36701</v>
      </c>
      <c r="DS3" s="117">
        <f t="shared" si="1"/>
        <v>36702</v>
      </c>
      <c r="DT3" s="117">
        <f t="shared" si="1"/>
        <v>36703</v>
      </c>
      <c r="DU3" s="117">
        <f t="shared" si="1"/>
        <v>36704</v>
      </c>
      <c r="DV3" s="117">
        <f t="shared" si="1"/>
        <v>36705</v>
      </c>
      <c r="DW3" s="117">
        <f t="shared" si="1"/>
        <v>36706</v>
      </c>
      <c r="DX3" s="117">
        <f t="shared" si="1"/>
        <v>36707</v>
      </c>
      <c r="DY3" s="117">
        <f t="shared" si="1"/>
        <v>36708</v>
      </c>
      <c r="DZ3" s="117">
        <f t="shared" si="1"/>
        <v>36709</v>
      </c>
      <c r="EA3" s="117">
        <f t="shared" si="1"/>
        <v>36710</v>
      </c>
      <c r="EB3" s="117">
        <f t="shared" si="1"/>
        <v>36711</v>
      </c>
      <c r="EC3" s="117">
        <f t="shared" si="1"/>
        <v>36712</v>
      </c>
      <c r="ED3" s="117">
        <f t="shared" si="1"/>
        <v>36713</v>
      </c>
      <c r="EE3" s="117">
        <f t="shared" ref="EE3:GP3" si="2">EE$23</f>
        <v>36714</v>
      </c>
      <c r="EF3" s="117">
        <f t="shared" si="2"/>
        <v>36715</v>
      </c>
      <c r="EG3" s="117">
        <f t="shared" si="2"/>
        <v>36716</v>
      </c>
      <c r="EH3" s="117">
        <f t="shared" si="2"/>
        <v>36717</v>
      </c>
      <c r="EI3" s="117">
        <f t="shared" si="2"/>
        <v>36718</v>
      </c>
      <c r="EJ3" s="117">
        <f t="shared" si="2"/>
        <v>36719</v>
      </c>
      <c r="EK3" s="117">
        <f t="shared" si="2"/>
        <v>36720</v>
      </c>
      <c r="EL3" s="117">
        <f t="shared" si="2"/>
        <v>36721</v>
      </c>
      <c r="EM3" s="117">
        <f t="shared" si="2"/>
        <v>36722</v>
      </c>
      <c r="EN3" s="117">
        <f t="shared" si="2"/>
        <v>36723</v>
      </c>
      <c r="EO3" s="117">
        <f t="shared" si="2"/>
        <v>36724</v>
      </c>
      <c r="EP3" s="117">
        <f t="shared" si="2"/>
        <v>36725</v>
      </c>
      <c r="EQ3" s="117">
        <f t="shared" si="2"/>
        <v>36726</v>
      </c>
      <c r="ER3" s="117">
        <f t="shared" si="2"/>
        <v>36727</v>
      </c>
      <c r="ES3" s="117">
        <f t="shared" si="2"/>
        <v>36728</v>
      </c>
      <c r="ET3" s="117">
        <f t="shared" si="2"/>
        <v>36729</v>
      </c>
      <c r="EU3" s="117">
        <f t="shared" si="2"/>
        <v>36730</v>
      </c>
      <c r="EV3" s="117">
        <f t="shared" si="2"/>
        <v>36731</v>
      </c>
      <c r="EW3" s="117">
        <f t="shared" si="2"/>
        <v>36732</v>
      </c>
      <c r="EX3" s="117">
        <f t="shared" si="2"/>
        <v>36733</v>
      </c>
      <c r="EY3" s="117">
        <f t="shared" si="2"/>
        <v>36734</v>
      </c>
      <c r="EZ3" s="117">
        <f t="shared" si="2"/>
        <v>36735</v>
      </c>
      <c r="FA3" s="117">
        <f t="shared" si="2"/>
        <v>36736</v>
      </c>
      <c r="FB3" s="117">
        <f t="shared" si="2"/>
        <v>36737</v>
      </c>
      <c r="FC3" s="117">
        <f t="shared" si="2"/>
        <v>36738</v>
      </c>
      <c r="FD3" s="117">
        <f t="shared" si="2"/>
        <v>36739</v>
      </c>
      <c r="FE3" s="117">
        <f t="shared" si="2"/>
        <v>36740</v>
      </c>
      <c r="FF3" s="117">
        <f t="shared" si="2"/>
        <v>36741</v>
      </c>
      <c r="FG3" s="117">
        <f t="shared" si="2"/>
        <v>36742</v>
      </c>
      <c r="FH3" s="117">
        <f t="shared" si="2"/>
        <v>36743</v>
      </c>
      <c r="FI3" s="117">
        <f t="shared" si="2"/>
        <v>36744</v>
      </c>
      <c r="FJ3" s="117">
        <f t="shared" si="2"/>
        <v>36745</v>
      </c>
      <c r="FK3" s="117">
        <f t="shared" si="2"/>
        <v>36746</v>
      </c>
      <c r="FL3" s="117">
        <f t="shared" si="2"/>
        <v>36747</v>
      </c>
      <c r="FM3" s="117">
        <f t="shared" si="2"/>
        <v>36748</v>
      </c>
      <c r="FN3" s="117">
        <f t="shared" si="2"/>
        <v>36749</v>
      </c>
      <c r="FO3" s="117">
        <f t="shared" si="2"/>
        <v>36750</v>
      </c>
      <c r="FP3" s="117">
        <f t="shared" si="2"/>
        <v>36751</v>
      </c>
      <c r="FQ3" s="117">
        <f t="shared" si="2"/>
        <v>36752</v>
      </c>
      <c r="FR3" s="117">
        <f t="shared" si="2"/>
        <v>36753</v>
      </c>
      <c r="FS3" s="117">
        <f t="shared" si="2"/>
        <v>36754</v>
      </c>
      <c r="FT3" s="117">
        <f t="shared" si="2"/>
        <v>36755</v>
      </c>
      <c r="FU3" s="117">
        <f t="shared" si="2"/>
        <v>36756</v>
      </c>
      <c r="FV3" s="117">
        <f t="shared" si="2"/>
        <v>36757</v>
      </c>
      <c r="FW3" s="117">
        <f t="shared" si="2"/>
        <v>36758</v>
      </c>
      <c r="FX3" s="117">
        <f t="shared" si="2"/>
        <v>36759</v>
      </c>
      <c r="FY3" s="117">
        <f t="shared" si="2"/>
        <v>36760</v>
      </c>
      <c r="FZ3" s="117">
        <f t="shared" si="2"/>
        <v>36761</v>
      </c>
      <c r="GA3" s="117">
        <f t="shared" si="2"/>
        <v>36762</v>
      </c>
      <c r="GB3" s="117">
        <f t="shared" si="2"/>
        <v>36763</v>
      </c>
      <c r="GC3" s="117">
        <f t="shared" si="2"/>
        <v>36764</v>
      </c>
      <c r="GD3" s="117">
        <f t="shared" si="2"/>
        <v>36765</v>
      </c>
      <c r="GE3" s="117">
        <f t="shared" si="2"/>
        <v>36766</v>
      </c>
      <c r="GF3" s="117">
        <f t="shared" si="2"/>
        <v>36767</v>
      </c>
      <c r="GG3" s="117">
        <f t="shared" si="2"/>
        <v>36768</v>
      </c>
      <c r="GH3" s="117">
        <f t="shared" si="2"/>
        <v>36769</v>
      </c>
      <c r="GI3" s="117">
        <f t="shared" si="2"/>
        <v>36770</v>
      </c>
      <c r="GJ3" s="117">
        <f t="shared" si="2"/>
        <v>36771</v>
      </c>
      <c r="GK3" s="117">
        <f t="shared" si="2"/>
        <v>36772</v>
      </c>
      <c r="GL3" s="117">
        <f t="shared" si="2"/>
        <v>36773</v>
      </c>
      <c r="GM3" s="117">
        <f t="shared" si="2"/>
        <v>36774</v>
      </c>
      <c r="GN3" s="117">
        <f t="shared" si="2"/>
        <v>36775</v>
      </c>
      <c r="GO3" s="117">
        <f t="shared" si="2"/>
        <v>36776</v>
      </c>
      <c r="GP3" s="117">
        <f t="shared" si="2"/>
        <v>36777</v>
      </c>
      <c r="GQ3" s="117">
        <f t="shared" ref="GQ3:IQ3" si="3">GQ$23</f>
        <v>36778</v>
      </c>
      <c r="GR3" s="117">
        <f t="shared" si="3"/>
        <v>36779</v>
      </c>
      <c r="GS3" s="117">
        <f t="shared" si="3"/>
        <v>36780</v>
      </c>
      <c r="GT3" s="117">
        <f t="shared" si="3"/>
        <v>36781</v>
      </c>
      <c r="GU3" s="117">
        <f t="shared" si="3"/>
        <v>36782</v>
      </c>
      <c r="GV3" s="117">
        <f t="shared" si="3"/>
        <v>36783</v>
      </c>
      <c r="GW3" s="117">
        <f t="shared" si="3"/>
        <v>36784</v>
      </c>
      <c r="GX3" s="117">
        <f t="shared" si="3"/>
        <v>36785</v>
      </c>
      <c r="GY3" s="117">
        <f t="shared" si="3"/>
        <v>36786</v>
      </c>
      <c r="GZ3" s="117">
        <f t="shared" si="3"/>
        <v>36787</v>
      </c>
      <c r="HA3" s="117">
        <f t="shared" si="3"/>
        <v>36788</v>
      </c>
      <c r="HB3" s="117">
        <f t="shared" si="3"/>
        <v>36789</v>
      </c>
      <c r="HC3" s="117">
        <f t="shared" si="3"/>
        <v>36790</v>
      </c>
      <c r="HD3" s="117">
        <f t="shared" si="3"/>
        <v>36791</v>
      </c>
      <c r="HE3" s="117">
        <f t="shared" si="3"/>
        <v>36792</v>
      </c>
      <c r="HF3" s="117">
        <f t="shared" si="3"/>
        <v>36793</v>
      </c>
      <c r="HG3" s="117">
        <f t="shared" si="3"/>
        <v>36794</v>
      </c>
      <c r="HH3" s="117">
        <f t="shared" si="3"/>
        <v>36795</v>
      </c>
      <c r="HI3" s="117">
        <f t="shared" si="3"/>
        <v>36796</v>
      </c>
      <c r="HJ3" s="117">
        <f t="shared" si="3"/>
        <v>36797</v>
      </c>
      <c r="HK3" s="117">
        <f t="shared" si="3"/>
        <v>36798</v>
      </c>
      <c r="HL3" s="117">
        <f t="shared" si="3"/>
        <v>36799</v>
      </c>
      <c r="HM3" s="117">
        <f t="shared" si="3"/>
        <v>36800</v>
      </c>
      <c r="HN3" s="117">
        <f t="shared" si="3"/>
        <v>36801</v>
      </c>
      <c r="HO3" s="117">
        <f t="shared" si="3"/>
        <v>36802</v>
      </c>
      <c r="HP3" s="117">
        <f t="shared" si="3"/>
        <v>36803</v>
      </c>
      <c r="HQ3" s="117">
        <f t="shared" si="3"/>
        <v>36804</v>
      </c>
      <c r="HR3" s="117">
        <f t="shared" si="3"/>
        <v>36805</v>
      </c>
      <c r="HS3" s="117">
        <f t="shared" si="3"/>
        <v>36806</v>
      </c>
      <c r="HT3" s="117">
        <f t="shared" si="3"/>
        <v>36807</v>
      </c>
      <c r="HU3" s="117">
        <f t="shared" si="3"/>
        <v>36808</v>
      </c>
      <c r="HV3" s="117">
        <f t="shared" si="3"/>
        <v>36809</v>
      </c>
      <c r="HW3" s="117">
        <f t="shared" si="3"/>
        <v>36810</v>
      </c>
      <c r="HX3" s="117">
        <f t="shared" si="3"/>
        <v>36811</v>
      </c>
      <c r="HY3" s="117">
        <f t="shared" si="3"/>
        <v>36812</v>
      </c>
      <c r="HZ3" s="117">
        <f t="shared" si="3"/>
        <v>36813</v>
      </c>
      <c r="IA3" s="117">
        <f t="shared" si="3"/>
        <v>36814</v>
      </c>
      <c r="IB3" s="117">
        <f t="shared" si="3"/>
        <v>36815</v>
      </c>
      <c r="IC3" s="117">
        <f t="shared" si="3"/>
        <v>36816</v>
      </c>
      <c r="ID3" s="117">
        <f t="shared" si="3"/>
        <v>36817</v>
      </c>
      <c r="IE3" s="117">
        <f t="shared" si="3"/>
        <v>36818</v>
      </c>
      <c r="IF3" s="117">
        <f t="shared" si="3"/>
        <v>36819</v>
      </c>
      <c r="IG3" s="117">
        <f t="shared" si="3"/>
        <v>36820</v>
      </c>
      <c r="IH3" s="117">
        <f t="shared" si="3"/>
        <v>36821</v>
      </c>
      <c r="II3" s="117">
        <f t="shared" si="3"/>
        <v>36822</v>
      </c>
      <c r="IJ3" s="117">
        <f t="shared" si="3"/>
        <v>36823</v>
      </c>
      <c r="IK3" s="117">
        <f t="shared" si="3"/>
        <v>36824</v>
      </c>
      <c r="IL3" s="117">
        <f t="shared" si="3"/>
        <v>36825</v>
      </c>
      <c r="IM3" s="117">
        <f t="shared" si="3"/>
        <v>36826</v>
      </c>
      <c r="IN3" s="117">
        <f t="shared" si="3"/>
        <v>36827</v>
      </c>
      <c r="IO3" s="117">
        <f t="shared" si="3"/>
        <v>36828</v>
      </c>
      <c r="IP3" s="117">
        <f t="shared" si="3"/>
        <v>36829</v>
      </c>
      <c r="IQ3" s="118">
        <f t="shared" si="3"/>
        <v>36830</v>
      </c>
    </row>
    <row r="4" spans="1:251" s="9" customFormat="1" ht="12.75" customHeight="1" x14ac:dyDescent="0.2">
      <c r="A4" s="1"/>
      <c r="C4" s="572" t="s">
        <v>52</v>
      </c>
      <c r="D4" s="87"/>
      <c r="F4" s="573">
        <f>$A$2</f>
        <v>2021</v>
      </c>
      <c r="G4" s="189">
        <f t="shared" ref="G4:BR4" ca="1" si="4">IF(ISNUMBER(G$11),G$11,NA())</f>
        <v>0</v>
      </c>
      <c r="H4" s="190" t="e">
        <f t="shared" ca="1" si="4"/>
        <v>#N/A</v>
      </c>
      <c r="I4" s="190" t="e">
        <f t="shared" ca="1" si="4"/>
        <v>#N/A</v>
      </c>
      <c r="J4" s="190" t="e">
        <f t="shared" ca="1" si="4"/>
        <v>#N/A</v>
      </c>
      <c r="K4" s="190" t="e">
        <f t="shared" ca="1" si="4"/>
        <v>#N/A</v>
      </c>
      <c r="L4" s="190" t="e">
        <f t="shared" ca="1" si="4"/>
        <v>#N/A</v>
      </c>
      <c r="M4" s="190" t="e">
        <f t="shared" ca="1" si="4"/>
        <v>#N/A</v>
      </c>
      <c r="N4" s="190" t="e">
        <f t="shared" ca="1" si="4"/>
        <v>#N/A</v>
      </c>
      <c r="O4" s="190" t="e">
        <f t="shared" ca="1" si="4"/>
        <v>#N/A</v>
      </c>
      <c r="P4" s="190" t="e">
        <f t="shared" ca="1" si="4"/>
        <v>#N/A</v>
      </c>
      <c r="Q4" s="190" t="e">
        <f t="shared" ca="1" si="4"/>
        <v>#N/A</v>
      </c>
      <c r="R4" s="190" t="e">
        <f t="shared" ca="1" si="4"/>
        <v>#N/A</v>
      </c>
      <c r="S4" s="190" t="e">
        <f t="shared" ca="1" si="4"/>
        <v>#N/A</v>
      </c>
      <c r="T4" s="190" t="e">
        <f t="shared" ca="1" si="4"/>
        <v>#N/A</v>
      </c>
      <c r="U4" s="190" t="e">
        <f t="shared" ca="1" si="4"/>
        <v>#N/A</v>
      </c>
      <c r="V4" s="190" t="e">
        <f t="shared" ca="1" si="4"/>
        <v>#N/A</v>
      </c>
      <c r="W4" s="190" t="e">
        <f t="shared" ca="1" si="4"/>
        <v>#N/A</v>
      </c>
      <c r="X4" s="190" t="e">
        <f t="shared" ca="1" si="4"/>
        <v>#N/A</v>
      </c>
      <c r="Y4" s="190" t="e">
        <f t="shared" ca="1" si="4"/>
        <v>#N/A</v>
      </c>
      <c r="Z4" s="190" t="e">
        <f t="shared" ca="1" si="4"/>
        <v>#N/A</v>
      </c>
      <c r="AA4" s="190" t="e">
        <f t="shared" ca="1" si="4"/>
        <v>#N/A</v>
      </c>
      <c r="AB4" s="190" t="e">
        <f t="shared" ca="1" si="4"/>
        <v>#N/A</v>
      </c>
      <c r="AC4" s="190" t="e">
        <f t="shared" ca="1" si="4"/>
        <v>#N/A</v>
      </c>
      <c r="AD4" s="190" t="e">
        <f t="shared" ca="1" si="4"/>
        <v>#N/A</v>
      </c>
      <c r="AE4" s="190" t="e">
        <f t="shared" ca="1" si="4"/>
        <v>#N/A</v>
      </c>
      <c r="AF4" s="190" t="e">
        <f t="shared" ca="1" si="4"/>
        <v>#N/A</v>
      </c>
      <c r="AG4" s="190" t="e">
        <f t="shared" ca="1" si="4"/>
        <v>#N/A</v>
      </c>
      <c r="AH4" s="190" t="e">
        <f t="shared" ca="1" si="4"/>
        <v>#N/A</v>
      </c>
      <c r="AI4" s="190" t="e">
        <f t="shared" ca="1" si="4"/>
        <v>#N/A</v>
      </c>
      <c r="AJ4" s="190" t="e">
        <f t="shared" ca="1" si="4"/>
        <v>#N/A</v>
      </c>
      <c r="AK4" s="190" t="e">
        <f t="shared" ca="1" si="4"/>
        <v>#N/A</v>
      </c>
      <c r="AL4" s="190" t="e">
        <f t="shared" ca="1" si="4"/>
        <v>#N/A</v>
      </c>
      <c r="AM4" s="190" t="e">
        <f t="shared" ca="1" si="4"/>
        <v>#N/A</v>
      </c>
      <c r="AN4" s="190" t="e">
        <f t="shared" ca="1" si="4"/>
        <v>#N/A</v>
      </c>
      <c r="AO4" s="190" t="e">
        <f t="shared" ca="1" si="4"/>
        <v>#N/A</v>
      </c>
      <c r="AP4" s="190" t="e">
        <f t="shared" ca="1" si="4"/>
        <v>#N/A</v>
      </c>
      <c r="AQ4" s="190" t="e">
        <f t="shared" ca="1" si="4"/>
        <v>#N/A</v>
      </c>
      <c r="AR4" s="190" t="e">
        <f t="shared" ca="1" si="4"/>
        <v>#N/A</v>
      </c>
      <c r="AS4" s="190" t="e">
        <f t="shared" ca="1" si="4"/>
        <v>#N/A</v>
      </c>
      <c r="AT4" s="190" t="e">
        <f t="shared" ca="1" si="4"/>
        <v>#N/A</v>
      </c>
      <c r="AU4" s="190" t="e">
        <f t="shared" ca="1" si="4"/>
        <v>#N/A</v>
      </c>
      <c r="AV4" s="190" t="e">
        <f t="shared" ca="1" si="4"/>
        <v>#N/A</v>
      </c>
      <c r="AW4" s="190" t="e">
        <f t="shared" ca="1" si="4"/>
        <v>#N/A</v>
      </c>
      <c r="AX4" s="190" t="e">
        <f t="shared" ca="1" si="4"/>
        <v>#N/A</v>
      </c>
      <c r="AY4" s="190" t="e">
        <f t="shared" ca="1" si="4"/>
        <v>#N/A</v>
      </c>
      <c r="AZ4" s="190" t="e">
        <f t="shared" ca="1" si="4"/>
        <v>#N/A</v>
      </c>
      <c r="BA4" s="190" t="e">
        <f t="shared" ca="1" si="4"/>
        <v>#N/A</v>
      </c>
      <c r="BB4" s="190" t="e">
        <f t="shared" ca="1" si="4"/>
        <v>#N/A</v>
      </c>
      <c r="BC4" s="190" t="e">
        <f t="shared" ca="1" si="4"/>
        <v>#N/A</v>
      </c>
      <c r="BD4" s="190" t="e">
        <f t="shared" ca="1" si="4"/>
        <v>#N/A</v>
      </c>
      <c r="BE4" s="190" t="e">
        <f t="shared" ca="1" si="4"/>
        <v>#N/A</v>
      </c>
      <c r="BF4" s="190" t="e">
        <f t="shared" ca="1" si="4"/>
        <v>#N/A</v>
      </c>
      <c r="BG4" s="190" t="e">
        <f t="shared" ca="1" si="4"/>
        <v>#N/A</v>
      </c>
      <c r="BH4" s="190" t="e">
        <f t="shared" ca="1" si="4"/>
        <v>#N/A</v>
      </c>
      <c r="BI4" s="190" t="e">
        <f t="shared" ca="1" si="4"/>
        <v>#N/A</v>
      </c>
      <c r="BJ4" s="190" t="e">
        <f t="shared" ca="1" si="4"/>
        <v>#N/A</v>
      </c>
      <c r="BK4" s="190" t="e">
        <f t="shared" ca="1" si="4"/>
        <v>#N/A</v>
      </c>
      <c r="BL4" s="190" t="e">
        <f t="shared" ca="1" si="4"/>
        <v>#N/A</v>
      </c>
      <c r="BM4" s="190" t="e">
        <f t="shared" ca="1" si="4"/>
        <v>#N/A</v>
      </c>
      <c r="BN4" s="190" t="e">
        <f t="shared" ca="1" si="4"/>
        <v>#N/A</v>
      </c>
      <c r="BO4" s="190" t="e">
        <f t="shared" ca="1" si="4"/>
        <v>#N/A</v>
      </c>
      <c r="BP4" s="190" t="e">
        <f t="shared" ca="1" si="4"/>
        <v>#N/A</v>
      </c>
      <c r="BQ4" s="190" t="e">
        <f t="shared" ca="1" si="4"/>
        <v>#N/A</v>
      </c>
      <c r="BR4" s="190" t="e">
        <f t="shared" ca="1" si="4"/>
        <v>#N/A</v>
      </c>
      <c r="BS4" s="190" t="e">
        <f t="shared" ref="BS4:ED4" ca="1" si="5">IF(ISNUMBER(BS$11),BS$11,NA())</f>
        <v>#N/A</v>
      </c>
      <c r="BT4" s="190" t="e">
        <f t="shared" ca="1" si="5"/>
        <v>#N/A</v>
      </c>
      <c r="BU4" s="190" t="e">
        <f t="shared" ca="1" si="5"/>
        <v>#N/A</v>
      </c>
      <c r="BV4" s="190" t="e">
        <f t="shared" ca="1" si="5"/>
        <v>#N/A</v>
      </c>
      <c r="BW4" s="190" t="e">
        <f t="shared" ca="1" si="5"/>
        <v>#N/A</v>
      </c>
      <c r="BX4" s="190" t="e">
        <f t="shared" ca="1" si="5"/>
        <v>#N/A</v>
      </c>
      <c r="BY4" s="190" t="e">
        <f t="shared" ca="1" si="5"/>
        <v>#N/A</v>
      </c>
      <c r="BZ4" s="190" t="e">
        <f t="shared" ca="1" si="5"/>
        <v>#N/A</v>
      </c>
      <c r="CA4" s="190" t="e">
        <f t="shared" ca="1" si="5"/>
        <v>#N/A</v>
      </c>
      <c r="CB4" s="190" t="e">
        <f t="shared" ca="1" si="5"/>
        <v>#N/A</v>
      </c>
      <c r="CC4" s="190" t="e">
        <f t="shared" ca="1" si="5"/>
        <v>#N/A</v>
      </c>
      <c r="CD4" s="190" t="e">
        <f t="shared" ca="1" si="5"/>
        <v>#N/A</v>
      </c>
      <c r="CE4" s="190" t="e">
        <f t="shared" ca="1" si="5"/>
        <v>#N/A</v>
      </c>
      <c r="CF4" s="190" t="e">
        <f t="shared" ca="1" si="5"/>
        <v>#N/A</v>
      </c>
      <c r="CG4" s="190" t="e">
        <f t="shared" ca="1" si="5"/>
        <v>#N/A</v>
      </c>
      <c r="CH4" s="190" t="e">
        <f t="shared" ca="1" si="5"/>
        <v>#N/A</v>
      </c>
      <c r="CI4" s="190" t="e">
        <f t="shared" ca="1" si="5"/>
        <v>#N/A</v>
      </c>
      <c r="CJ4" s="190" t="e">
        <f t="shared" ca="1" si="5"/>
        <v>#N/A</v>
      </c>
      <c r="CK4" s="190" t="e">
        <f t="shared" ca="1" si="5"/>
        <v>#N/A</v>
      </c>
      <c r="CL4" s="190" t="e">
        <f t="shared" ca="1" si="5"/>
        <v>#N/A</v>
      </c>
      <c r="CM4" s="190" t="e">
        <f t="shared" ca="1" si="5"/>
        <v>#N/A</v>
      </c>
      <c r="CN4" s="190" t="e">
        <f t="shared" ca="1" si="5"/>
        <v>#N/A</v>
      </c>
      <c r="CO4" s="190" t="e">
        <f t="shared" ca="1" si="5"/>
        <v>#N/A</v>
      </c>
      <c r="CP4" s="190" t="e">
        <f t="shared" ca="1" si="5"/>
        <v>#N/A</v>
      </c>
      <c r="CQ4" s="190" t="e">
        <f t="shared" ca="1" si="5"/>
        <v>#N/A</v>
      </c>
      <c r="CR4" s="190" t="e">
        <f t="shared" ca="1" si="5"/>
        <v>#N/A</v>
      </c>
      <c r="CS4" s="190" t="e">
        <f t="shared" ca="1" si="5"/>
        <v>#N/A</v>
      </c>
      <c r="CT4" s="190" t="e">
        <f t="shared" ca="1" si="5"/>
        <v>#N/A</v>
      </c>
      <c r="CU4" s="190" t="e">
        <f t="shared" ca="1" si="5"/>
        <v>#N/A</v>
      </c>
      <c r="CV4" s="190" t="e">
        <f t="shared" ca="1" si="5"/>
        <v>#N/A</v>
      </c>
      <c r="CW4" s="190" t="e">
        <f t="shared" ca="1" si="5"/>
        <v>#N/A</v>
      </c>
      <c r="CX4" s="190" t="e">
        <f t="shared" ca="1" si="5"/>
        <v>#N/A</v>
      </c>
      <c r="CY4" s="190" t="e">
        <f t="shared" ca="1" si="5"/>
        <v>#N/A</v>
      </c>
      <c r="CZ4" s="190" t="e">
        <f t="shared" ca="1" si="5"/>
        <v>#N/A</v>
      </c>
      <c r="DA4" s="190" t="e">
        <f t="shared" ca="1" si="5"/>
        <v>#N/A</v>
      </c>
      <c r="DB4" s="190" t="e">
        <f t="shared" ca="1" si="5"/>
        <v>#N/A</v>
      </c>
      <c r="DC4" s="190" t="e">
        <f t="shared" ca="1" si="5"/>
        <v>#N/A</v>
      </c>
      <c r="DD4" s="190" t="e">
        <f t="shared" ca="1" si="5"/>
        <v>#N/A</v>
      </c>
      <c r="DE4" s="190" t="e">
        <f t="shared" ca="1" si="5"/>
        <v>#N/A</v>
      </c>
      <c r="DF4" s="190" t="e">
        <f t="shared" ca="1" si="5"/>
        <v>#N/A</v>
      </c>
      <c r="DG4" s="190" t="e">
        <f t="shared" ca="1" si="5"/>
        <v>#N/A</v>
      </c>
      <c r="DH4" s="190" t="e">
        <f t="shared" ca="1" si="5"/>
        <v>#N/A</v>
      </c>
      <c r="DI4" s="190" t="e">
        <f t="shared" ca="1" si="5"/>
        <v>#N/A</v>
      </c>
      <c r="DJ4" s="190" t="e">
        <f t="shared" ca="1" si="5"/>
        <v>#N/A</v>
      </c>
      <c r="DK4" s="190" t="e">
        <f t="shared" ca="1" si="5"/>
        <v>#N/A</v>
      </c>
      <c r="DL4" s="190" t="e">
        <f t="shared" ca="1" si="5"/>
        <v>#N/A</v>
      </c>
      <c r="DM4" s="190" t="e">
        <f t="shared" ca="1" si="5"/>
        <v>#N/A</v>
      </c>
      <c r="DN4" s="190" t="e">
        <f t="shared" ca="1" si="5"/>
        <v>#N/A</v>
      </c>
      <c r="DO4" s="190" t="e">
        <f t="shared" ca="1" si="5"/>
        <v>#N/A</v>
      </c>
      <c r="DP4" s="190" t="e">
        <f t="shared" ca="1" si="5"/>
        <v>#N/A</v>
      </c>
      <c r="DQ4" s="190" t="e">
        <f t="shared" ca="1" si="5"/>
        <v>#N/A</v>
      </c>
      <c r="DR4" s="190" t="e">
        <f t="shared" ca="1" si="5"/>
        <v>#N/A</v>
      </c>
      <c r="DS4" s="190" t="e">
        <f t="shared" ca="1" si="5"/>
        <v>#N/A</v>
      </c>
      <c r="DT4" s="190" t="e">
        <f t="shared" ca="1" si="5"/>
        <v>#N/A</v>
      </c>
      <c r="DU4" s="190" t="e">
        <f t="shared" ca="1" si="5"/>
        <v>#N/A</v>
      </c>
      <c r="DV4" s="190" t="e">
        <f t="shared" ca="1" si="5"/>
        <v>#N/A</v>
      </c>
      <c r="DW4" s="190" t="e">
        <f t="shared" ca="1" si="5"/>
        <v>#N/A</v>
      </c>
      <c r="DX4" s="190" t="e">
        <f t="shared" ca="1" si="5"/>
        <v>#N/A</v>
      </c>
      <c r="DY4" s="190" t="e">
        <f t="shared" ca="1" si="5"/>
        <v>#N/A</v>
      </c>
      <c r="DZ4" s="190" t="e">
        <f t="shared" ca="1" si="5"/>
        <v>#N/A</v>
      </c>
      <c r="EA4" s="190" t="e">
        <f t="shared" ca="1" si="5"/>
        <v>#N/A</v>
      </c>
      <c r="EB4" s="190" t="e">
        <f t="shared" ca="1" si="5"/>
        <v>#N/A</v>
      </c>
      <c r="EC4" s="190" t="e">
        <f t="shared" ca="1" si="5"/>
        <v>#N/A</v>
      </c>
      <c r="ED4" s="190" t="e">
        <f t="shared" ca="1" si="5"/>
        <v>#N/A</v>
      </c>
      <c r="EE4" s="190" t="e">
        <f t="shared" ref="EE4:GP4" ca="1" si="6">IF(ISNUMBER(EE$11),EE$11,NA())</f>
        <v>#N/A</v>
      </c>
      <c r="EF4" s="190" t="e">
        <f t="shared" ca="1" si="6"/>
        <v>#N/A</v>
      </c>
      <c r="EG4" s="190" t="e">
        <f t="shared" ca="1" si="6"/>
        <v>#N/A</v>
      </c>
      <c r="EH4" s="190" t="e">
        <f t="shared" ca="1" si="6"/>
        <v>#N/A</v>
      </c>
      <c r="EI4" s="190" t="e">
        <f t="shared" ca="1" si="6"/>
        <v>#N/A</v>
      </c>
      <c r="EJ4" s="190" t="e">
        <f t="shared" ca="1" si="6"/>
        <v>#N/A</v>
      </c>
      <c r="EK4" s="190" t="e">
        <f t="shared" ca="1" si="6"/>
        <v>#N/A</v>
      </c>
      <c r="EL4" s="190" t="e">
        <f t="shared" ca="1" si="6"/>
        <v>#N/A</v>
      </c>
      <c r="EM4" s="190" t="e">
        <f t="shared" ca="1" si="6"/>
        <v>#N/A</v>
      </c>
      <c r="EN4" s="190" t="e">
        <f t="shared" ca="1" si="6"/>
        <v>#N/A</v>
      </c>
      <c r="EO4" s="190" t="e">
        <f t="shared" ca="1" si="6"/>
        <v>#N/A</v>
      </c>
      <c r="EP4" s="190" t="e">
        <f t="shared" ca="1" si="6"/>
        <v>#N/A</v>
      </c>
      <c r="EQ4" s="190" t="e">
        <f t="shared" ca="1" si="6"/>
        <v>#N/A</v>
      </c>
      <c r="ER4" s="190" t="e">
        <f t="shared" ca="1" si="6"/>
        <v>#N/A</v>
      </c>
      <c r="ES4" s="190" t="e">
        <f t="shared" ca="1" si="6"/>
        <v>#N/A</v>
      </c>
      <c r="ET4" s="190" t="e">
        <f t="shared" ca="1" si="6"/>
        <v>#N/A</v>
      </c>
      <c r="EU4" s="190" t="e">
        <f t="shared" ca="1" si="6"/>
        <v>#N/A</v>
      </c>
      <c r="EV4" s="190" t="e">
        <f t="shared" ca="1" si="6"/>
        <v>#N/A</v>
      </c>
      <c r="EW4" s="190" t="e">
        <f t="shared" ca="1" si="6"/>
        <v>#N/A</v>
      </c>
      <c r="EX4" s="190" t="e">
        <f t="shared" ca="1" si="6"/>
        <v>#N/A</v>
      </c>
      <c r="EY4" s="190" t="e">
        <f t="shared" ca="1" si="6"/>
        <v>#N/A</v>
      </c>
      <c r="EZ4" s="190" t="e">
        <f t="shared" ca="1" si="6"/>
        <v>#N/A</v>
      </c>
      <c r="FA4" s="190" t="e">
        <f t="shared" ca="1" si="6"/>
        <v>#N/A</v>
      </c>
      <c r="FB4" s="190" t="e">
        <f t="shared" ca="1" si="6"/>
        <v>#N/A</v>
      </c>
      <c r="FC4" s="190" t="e">
        <f t="shared" ca="1" si="6"/>
        <v>#N/A</v>
      </c>
      <c r="FD4" s="190" t="e">
        <f t="shared" ca="1" si="6"/>
        <v>#N/A</v>
      </c>
      <c r="FE4" s="190" t="e">
        <f t="shared" ca="1" si="6"/>
        <v>#N/A</v>
      </c>
      <c r="FF4" s="190" t="e">
        <f t="shared" ca="1" si="6"/>
        <v>#N/A</v>
      </c>
      <c r="FG4" s="190" t="e">
        <f t="shared" ca="1" si="6"/>
        <v>#N/A</v>
      </c>
      <c r="FH4" s="190" t="e">
        <f t="shared" ca="1" si="6"/>
        <v>#N/A</v>
      </c>
      <c r="FI4" s="190" t="e">
        <f t="shared" ca="1" si="6"/>
        <v>#N/A</v>
      </c>
      <c r="FJ4" s="190" t="e">
        <f t="shared" ca="1" si="6"/>
        <v>#N/A</v>
      </c>
      <c r="FK4" s="190" t="e">
        <f t="shared" ca="1" si="6"/>
        <v>#N/A</v>
      </c>
      <c r="FL4" s="190" t="e">
        <f t="shared" ca="1" si="6"/>
        <v>#N/A</v>
      </c>
      <c r="FM4" s="190" t="e">
        <f t="shared" ca="1" si="6"/>
        <v>#N/A</v>
      </c>
      <c r="FN4" s="190" t="e">
        <f t="shared" ca="1" si="6"/>
        <v>#N/A</v>
      </c>
      <c r="FO4" s="190" t="e">
        <f t="shared" ca="1" si="6"/>
        <v>#N/A</v>
      </c>
      <c r="FP4" s="190" t="e">
        <f t="shared" ca="1" si="6"/>
        <v>#N/A</v>
      </c>
      <c r="FQ4" s="190" t="e">
        <f t="shared" ca="1" si="6"/>
        <v>#N/A</v>
      </c>
      <c r="FR4" s="190" t="e">
        <f t="shared" ca="1" si="6"/>
        <v>#N/A</v>
      </c>
      <c r="FS4" s="190" t="e">
        <f t="shared" ca="1" si="6"/>
        <v>#N/A</v>
      </c>
      <c r="FT4" s="190" t="e">
        <f t="shared" ca="1" si="6"/>
        <v>#N/A</v>
      </c>
      <c r="FU4" s="190" t="e">
        <f t="shared" ca="1" si="6"/>
        <v>#N/A</v>
      </c>
      <c r="FV4" s="190" t="e">
        <f t="shared" ca="1" si="6"/>
        <v>#N/A</v>
      </c>
      <c r="FW4" s="190" t="e">
        <f t="shared" ca="1" si="6"/>
        <v>#N/A</v>
      </c>
      <c r="FX4" s="190" t="e">
        <f t="shared" ca="1" si="6"/>
        <v>#N/A</v>
      </c>
      <c r="FY4" s="190" t="e">
        <f t="shared" ca="1" si="6"/>
        <v>#N/A</v>
      </c>
      <c r="FZ4" s="190" t="e">
        <f t="shared" ca="1" si="6"/>
        <v>#N/A</v>
      </c>
      <c r="GA4" s="190" t="e">
        <f t="shared" ca="1" si="6"/>
        <v>#N/A</v>
      </c>
      <c r="GB4" s="190" t="e">
        <f t="shared" ca="1" si="6"/>
        <v>#N/A</v>
      </c>
      <c r="GC4" s="190" t="e">
        <f t="shared" ca="1" si="6"/>
        <v>#N/A</v>
      </c>
      <c r="GD4" s="190" t="e">
        <f t="shared" ca="1" si="6"/>
        <v>#N/A</v>
      </c>
      <c r="GE4" s="190" t="e">
        <f t="shared" ca="1" si="6"/>
        <v>#N/A</v>
      </c>
      <c r="GF4" s="190" t="e">
        <f t="shared" ca="1" si="6"/>
        <v>#N/A</v>
      </c>
      <c r="GG4" s="190" t="e">
        <f t="shared" ca="1" si="6"/>
        <v>#N/A</v>
      </c>
      <c r="GH4" s="190" t="e">
        <f t="shared" ca="1" si="6"/>
        <v>#N/A</v>
      </c>
      <c r="GI4" s="190" t="e">
        <f t="shared" ca="1" si="6"/>
        <v>#N/A</v>
      </c>
      <c r="GJ4" s="190" t="e">
        <f t="shared" ca="1" si="6"/>
        <v>#N/A</v>
      </c>
      <c r="GK4" s="190" t="e">
        <f t="shared" ca="1" si="6"/>
        <v>#N/A</v>
      </c>
      <c r="GL4" s="190" t="e">
        <f t="shared" ca="1" si="6"/>
        <v>#N/A</v>
      </c>
      <c r="GM4" s="190" t="e">
        <f t="shared" ca="1" si="6"/>
        <v>#N/A</v>
      </c>
      <c r="GN4" s="190" t="e">
        <f t="shared" ca="1" si="6"/>
        <v>#N/A</v>
      </c>
      <c r="GO4" s="190" t="e">
        <f t="shared" ca="1" si="6"/>
        <v>#N/A</v>
      </c>
      <c r="GP4" s="190" t="e">
        <f t="shared" ca="1" si="6"/>
        <v>#N/A</v>
      </c>
      <c r="GQ4" s="190" t="e">
        <f t="shared" ref="GQ4:IQ4" ca="1" si="7">IF(ISNUMBER(GQ$11),GQ$11,NA())</f>
        <v>#N/A</v>
      </c>
      <c r="GR4" s="190" t="e">
        <f t="shared" ca="1" si="7"/>
        <v>#N/A</v>
      </c>
      <c r="GS4" s="190" t="e">
        <f t="shared" ca="1" si="7"/>
        <v>#N/A</v>
      </c>
      <c r="GT4" s="190" t="e">
        <f t="shared" ca="1" si="7"/>
        <v>#N/A</v>
      </c>
      <c r="GU4" s="190" t="e">
        <f t="shared" ca="1" si="7"/>
        <v>#N/A</v>
      </c>
      <c r="GV4" s="190" t="e">
        <f t="shared" ca="1" si="7"/>
        <v>#N/A</v>
      </c>
      <c r="GW4" s="190" t="e">
        <f t="shared" ca="1" si="7"/>
        <v>#N/A</v>
      </c>
      <c r="GX4" s="190" t="e">
        <f t="shared" ca="1" si="7"/>
        <v>#N/A</v>
      </c>
      <c r="GY4" s="190" t="e">
        <f t="shared" ca="1" si="7"/>
        <v>#N/A</v>
      </c>
      <c r="GZ4" s="190" t="e">
        <f t="shared" ca="1" si="7"/>
        <v>#N/A</v>
      </c>
      <c r="HA4" s="190" t="e">
        <f t="shared" ca="1" si="7"/>
        <v>#N/A</v>
      </c>
      <c r="HB4" s="190" t="e">
        <f t="shared" ca="1" si="7"/>
        <v>#N/A</v>
      </c>
      <c r="HC4" s="190" t="e">
        <f t="shared" ca="1" si="7"/>
        <v>#N/A</v>
      </c>
      <c r="HD4" s="190" t="e">
        <f t="shared" ca="1" si="7"/>
        <v>#N/A</v>
      </c>
      <c r="HE4" s="190" t="e">
        <f t="shared" ca="1" si="7"/>
        <v>#N/A</v>
      </c>
      <c r="HF4" s="190" t="e">
        <f t="shared" ca="1" si="7"/>
        <v>#N/A</v>
      </c>
      <c r="HG4" s="190" t="e">
        <f t="shared" ca="1" si="7"/>
        <v>#N/A</v>
      </c>
      <c r="HH4" s="190" t="e">
        <f t="shared" ca="1" si="7"/>
        <v>#N/A</v>
      </c>
      <c r="HI4" s="190" t="e">
        <f t="shared" ca="1" si="7"/>
        <v>#N/A</v>
      </c>
      <c r="HJ4" s="190" t="e">
        <f t="shared" ca="1" si="7"/>
        <v>#N/A</v>
      </c>
      <c r="HK4" s="190" t="e">
        <f t="shared" ca="1" si="7"/>
        <v>#N/A</v>
      </c>
      <c r="HL4" s="190" t="e">
        <f t="shared" ca="1" si="7"/>
        <v>#N/A</v>
      </c>
      <c r="HM4" s="190" t="e">
        <f t="shared" ca="1" si="7"/>
        <v>#N/A</v>
      </c>
      <c r="HN4" s="190" t="e">
        <f t="shared" ca="1" si="7"/>
        <v>#N/A</v>
      </c>
      <c r="HO4" s="190" t="e">
        <f t="shared" ca="1" si="7"/>
        <v>#N/A</v>
      </c>
      <c r="HP4" s="190" t="e">
        <f t="shared" ca="1" si="7"/>
        <v>#N/A</v>
      </c>
      <c r="HQ4" s="190" t="e">
        <f t="shared" ca="1" si="7"/>
        <v>#N/A</v>
      </c>
      <c r="HR4" s="190" t="e">
        <f t="shared" ca="1" si="7"/>
        <v>#N/A</v>
      </c>
      <c r="HS4" s="190" t="e">
        <f t="shared" ca="1" si="7"/>
        <v>#N/A</v>
      </c>
      <c r="HT4" s="190" t="e">
        <f t="shared" ca="1" si="7"/>
        <v>#N/A</v>
      </c>
      <c r="HU4" s="190" t="e">
        <f t="shared" ca="1" si="7"/>
        <v>#N/A</v>
      </c>
      <c r="HV4" s="190" t="e">
        <f t="shared" ca="1" si="7"/>
        <v>#N/A</v>
      </c>
      <c r="HW4" s="190" t="e">
        <f t="shared" ca="1" si="7"/>
        <v>#N/A</v>
      </c>
      <c r="HX4" s="190" t="e">
        <f t="shared" ca="1" si="7"/>
        <v>#N/A</v>
      </c>
      <c r="HY4" s="190" t="e">
        <f t="shared" ca="1" si="7"/>
        <v>#N/A</v>
      </c>
      <c r="HZ4" s="190" t="e">
        <f t="shared" ca="1" si="7"/>
        <v>#N/A</v>
      </c>
      <c r="IA4" s="190" t="e">
        <f t="shared" ca="1" si="7"/>
        <v>#N/A</v>
      </c>
      <c r="IB4" s="190" t="e">
        <f t="shared" ca="1" si="7"/>
        <v>#N/A</v>
      </c>
      <c r="IC4" s="190" t="e">
        <f t="shared" ca="1" si="7"/>
        <v>#N/A</v>
      </c>
      <c r="ID4" s="190" t="e">
        <f t="shared" ca="1" si="7"/>
        <v>#N/A</v>
      </c>
      <c r="IE4" s="190" t="e">
        <f t="shared" ca="1" si="7"/>
        <v>#N/A</v>
      </c>
      <c r="IF4" s="190" t="e">
        <f t="shared" ca="1" si="7"/>
        <v>#N/A</v>
      </c>
      <c r="IG4" s="190" t="e">
        <f t="shared" ca="1" si="7"/>
        <v>#N/A</v>
      </c>
      <c r="IH4" s="190" t="e">
        <f t="shared" ca="1" si="7"/>
        <v>#N/A</v>
      </c>
      <c r="II4" s="190" t="e">
        <f t="shared" ca="1" si="7"/>
        <v>#N/A</v>
      </c>
      <c r="IJ4" s="190" t="e">
        <f t="shared" ca="1" si="7"/>
        <v>#N/A</v>
      </c>
      <c r="IK4" s="190" t="e">
        <f t="shared" ca="1" si="7"/>
        <v>#N/A</v>
      </c>
      <c r="IL4" s="190" t="e">
        <f t="shared" ca="1" si="7"/>
        <v>#N/A</v>
      </c>
      <c r="IM4" s="190" t="e">
        <f t="shared" ca="1" si="7"/>
        <v>#N/A</v>
      </c>
      <c r="IN4" s="190" t="e">
        <f t="shared" ca="1" si="7"/>
        <v>#N/A</v>
      </c>
      <c r="IO4" s="190" t="e">
        <f t="shared" ca="1" si="7"/>
        <v>#N/A</v>
      </c>
      <c r="IP4" s="190" t="e">
        <f t="shared" ca="1" si="7"/>
        <v>#N/A</v>
      </c>
      <c r="IQ4" s="191" t="e">
        <f t="shared" ca="1" si="7"/>
        <v>#N/A</v>
      </c>
    </row>
    <row r="5" spans="1:251" s="9" customFormat="1" ht="12.75" customHeight="1" x14ac:dyDescent="0.2">
      <c r="A5" s="1"/>
      <c r="C5" s="291" t="s">
        <v>53</v>
      </c>
      <c r="D5" s="87"/>
      <c r="F5" s="185" t="str">
        <f>"Max " &amp; $F$19 &amp; "-" &amp; $F$12</f>
        <v>Max 2013-2020</v>
      </c>
      <c r="G5" s="186">
        <f t="shared" ref="G5:BR5" ca="1" si="8">MAX(G$12:G$19)</f>
        <v>47</v>
      </c>
      <c r="H5" s="187">
        <f t="shared" ca="1" si="8"/>
        <v>48</v>
      </c>
      <c r="I5" s="187">
        <f t="shared" ca="1" si="8"/>
        <v>44.000000000000007</v>
      </c>
      <c r="J5" s="187">
        <f t="shared" ca="1" si="8"/>
        <v>44</v>
      </c>
      <c r="K5" s="187">
        <f t="shared" ca="1" si="8"/>
        <v>43</v>
      </c>
      <c r="L5" s="187">
        <f t="shared" ca="1" si="8"/>
        <v>46</v>
      </c>
      <c r="M5" s="187">
        <f t="shared" ca="1" si="8"/>
        <v>51.000000000000007</v>
      </c>
      <c r="N5" s="187">
        <f t="shared" ca="1" si="8"/>
        <v>55</v>
      </c>
      <c r="O5" s="187">
        <f t="shared" ca="1" si="8"/>
        <v>62</v>
      </c>
      <c r="P5" s="187">
        <f t="shared" ca="1" si="8"/>
        <v>54</v>
      </c>
      <c r="Q5" s="187">
        <f t="shared" ca="1" si="8"/>
        <v>58</v>
      </c>
      <c r="R5" s="187">
        <f t="shared" ca="1" si="8"/>
        <v>59</v>
      </c>
      <c r="S5" s="187">
        <f t="shared" ca="1" si="8"/>
        <v>48</v>
      </c>
      <c r="T5" s="187">
        <f t="shared" ca="1" si="8"/>
        <v>50</v>
      </c>
      <c r="U5" s="187">
        <f t="shared" ca="1" si="8"/>
        <v>52</v>
      </c>
      <c r="V5" s="187">
        <f t="shared" ca="1" si="8"/>
        <v>52.000000000000007</v>
      </c>
      <c r="W5" s="187">
        <f t="shared" ca="1" si="8"/>
        <v>55</v>
      </c>
      <c r="X5" s="187">
        <f t="shared" ca="1" si="8"/>
        <v>51.000000000000007</v>
      </c>
      <c r="Y5" s="187">
        <f t="shared" ca="1" si="8"/>
        <v>55</v>
      </c>
      <c r="Z5" s="187">
        <f t="shared" ca="1" si="8"/>
        <v>60</v>
      </c>
      <c r="AA5" s="187">
        <f t="shared" ca="1" si="8"/>
        <v>57</v>
      </c>
      <c r="AB5" s="187">
        <f t="shared" ca="1" si="8"/>
        <v>52</v>
      </c>
      <c r="AC5" s="187">
        <f t="shared" ca="1" si="8"/>
        <v>57</v>
      </c>
      <c r="AD5" s="187">
        <f t="shared" ca="1" si="8"/>
        <v>52.000000000000007</v>
      </c>
      <c r="AE5" s="187">
        <f t="shared" ca="1" si="8"/>
        <v>46</v>
      </c>
      <c r="AF5" s="187">
        <f t="shared" ca="1" si="8"/>
        <v>49</v>
      </c>
      <c r="AG5" s="187">
        <f t="shared" ca="1" si="8"/>
        <v>48</v>
      </c>
      <c r="AH5" s="187">
        <f t="shared" ca="1" si="8"/>
        <v>50</v>
      </c>
      <c r="AI5" s="187">
        <f t="shared" ca="1" si="8"/>
        <v>50</v>
      </c>
      <c r="AJ5" s="187">
        <f t="shared" ca="1" si="8"/>
        <v>52</v>
      </c>
      <c r="AK5" s="187">
        <f t="shared" ca="1" si="8"/>
        <v>58</v>
      </c>
      <c r="AL5" s="187">
        <f t="shared" ca="1" si="8"/>
        <v>52.000000000000007</v>
      </c>
      <c r="AM5" s="187">
        <f t="shared" ca="1" si="8"/>
        <v>57</v>
      </c>
      <c r="AN5" s="187">
        <f t="shared" ca="1" si="8"/>
        <v>52.000000000000007</v>
      </c>
      <c r="AO5" s="187">
        <f t="shared" ca="1" si="8"/>
        <v>54</v>
      </c>
      <c r="AP5" s="187">
        <f t="shared" ca="1" si="8"/>
        <v>57</v>
      </c>
      <c r="AQ5" s="187">
        <f t="shared" ca="1" si="8"/>
        <v>55</v>
      </c>
      <c r="AR5" s="187">
        <f t="shared" ca="1" si="8"/>
        <v>58</v>
      </c>
      <c r="AS5" s="187">
        <f t="shared" ca="1" si="8"/>
        <v>56</v>
      </c>
      <c r="AT5" s="187">
        <f t="shared" ca="1" si="8"/>
        <v>58</v>
      </c>
      <c r="AU5" s="187">
        <f t="shared" ca="1" si="8"/>
        <v>69</v>
      </c>
      <c r="AV5" s="187">
        <f t="shared" ca="1" si="8"/>
        <v>77</v>
      </c>
      <c r="AW5" s="187">
        <f t="shared" ca="1" si="8"/>
        <v>62</v>
      </c>
      <c r="AX5" s="187">
        <f t="shared" ca="1" si="8"/>
        <v>69</v>
      </c>
      <c r="AY5" s="187">
        <f t="shared" ca="1" si="8"/>
        <v>69</v>
      </c>
      <c r="AZ5" s="187">
        <f t="shared" ca="1" si="8"/>
        <v>57</v>
      </c>
      <c r="BA5" s="187">
        <f t="shared" ca="1" si="8"/>
        <v>63</v>
      </c>
      <c r="BB5" s="187">
        <f t="shared" ca="1" si="8"/>
        <v>60</v>
      </c>
      <c r="BC5" s="187">
        <f t="shared" ca="1" si="8"/>
        <v>68</v>
      </c>
      <c r="BD5" s="187">
        <f t="shared" ca="1" si="8"/>
        <v>62</v>
      </c>
      <c r="BE5" s="187">
        <f t="shared" ca="1" si="8"/>
        <v>58</v>
      </c>
      <c r="BF5" s="187">
        <f t="shared" ca="1" si="8"/>
        <v>63</v>
      </c>
      <c r="BG5" s="187">
        <f t="shared" ca="1" si="8"/>
        <v>73.000000000000014</v>
      </c>
      <c r="BH5" s="187">
        <f t="shared" ca="1" si="8"/>
        <v>60</v>
      </c>
      <c r="BI5" s="187">
        <f t="shared" ca="1" si="8"/>
        <v>60</v>
      </c>
      <c r="BJ5" s="187">
        <f t="shared" ca="1" si="8"/>
        <v>59.000000000000007</v>
      </c>
      <c r="BK5" s="187">
        <f t="shared" ca="1" si="8"/>
        <v>62</v>
      </c>
      <c r="BL5" s="187">
        <f t="shared" ca="1" si="8"/>
        <v>64</v>
      </c>
      <c r="BM5" s="187">
        <f t="shared" ca="1" si="8"/>
        <v>72</v>
      </c>
      <c r="BN5" s="187">
        <f t="shared" ca="1" si="8"/>
        <v>56</v>
      </c>
      <c r="BO5" s="187">
        <f t="shared" ca="1" si="8"/>
        <v>60</v>
      </c>
      <c r="BP5" s="187">
        <f t="shared" ca="1" si="8"/>
        <v>72</v>
      </c>
      <c r="BQ5" s="187">
        <f t="shared" ca="1" si="8"/>
        <v>78</v>
      </c>
      <c r="BR5" s="187">
        <f t="shared" ca="1" si="8"/>
        <v>76</v>
      </c>
      <c r="BS5" s="187">
        <f t="shared" ref="BS5:ED5" ca="1" si="9">MAX(BS$12:BS$19)</f>
        <v>71.000000000000014</v>
      </c>
      <c r="BT5" s="187">
        <f t="shared" ca="1" si="9"/>
        <v>75</v>
      </c>
      <c r="BU5" s="187">
        <f t="shared" ca="1" si="9"/>
        <v>52.000000000000007</v>
      </c>
      <c r="BV5" s="187">
        <f t="shared" ca="1" si="9"/>
        <v>69</v>
      </c>
      <c r="BW5" s="187">
        <f t="shared" ca="1" si="9"/>
        <v>84</v>
      </c>
      <c r="BX5" s="187">
        <f t="shared" ca="1" si="9"/>
        <v>67</v>
      </c>
      <c r="BY5" s="187">
        <f t="shared" ca="1" si="9"/>
        <v>62</v>
      </c>
      <c r="BZ5" s="187">
        <f t="shared" ca="1" si="9"/>
        <v>61</v>
      </c>
      <c r="CA5" s="187">
        <f t="shared" ca="1" si="9"/>
        <v>71.000000000000014</v>
      </c>
      <c r="CB5" s="187">
        <f t="shared" ca="1" si="9"/>
        <v>49</v>
      </c>
      <c r="CC5" s="187">
        <f t="shared" ca="1" si="9"/>
        <v>57</v>
      </c>
      <c r="CD5" s="187">
        <f t="shared" ca="1" si="9"/>
        <v>65</v>
      </c>
      <c r="CE5" s="187">
        <f t="shared" ca="1" si="9"/>
        <v>68</v>
      </c>
      <c r="CF5" s="187">
        <f t="shared" ca="1" si="9"/>
        <v>81</v>
      </c>
      <c r="CG5" s="187">
        <f t="shared" ca="1" si="9"/>
        <v>91</v>
      </c>
      <c r="CH5" s="187">
        <f t="shared" ca="1" si="9"/>
        <v>76</v>
      </c>
      <c r="CI5" s="187">
        <f t="shared" ca="1" si="9"/>
        <v>59</v>
      </c>
      <c r="CJ5" s="187">
        <f t="shared" ca="1" si="9"/>
        <v>73</v>
      </c>
      <c r="CK5" s="187">
        <f t="shared" ca="1" si="9"/>
        <v>62</v>
      </c>
      <c r="CL5" s="187">
        <f t="shared" ca="1" si="9"/>
        <v>62</v>
      </c>
      <c r="CM5" s="187">
        <f t="shared" ca="1" si="9"/>
        <v>70</v>
      </c>
      <c r="CN5" s="187">
        <f t="shared" ca="1" si="9"/>
        <v>89.000000000000014</v>
      </c>
      <c r="CO5" s="187">
        <f t="shared" ca="1" si="9"/>
        <v>99</v>
      </c>
      <c r="CP5" s="187">
        <f t="shared" ca="1" si="9"/>
        <v>86</v>
      </c>
      <c r="CQ5" s="187">
        <f t="shared" ca="1" si="9"/>
        <v>81</v>
      </c>
      <c r="CR5" s="187">
        <f t="shared" ca="1" si="9"/>
        <v>75</v>
      </c>
      <c r="CS5" s="187">
        <f t="shared" ca="1" si="9"/>
        <v>95</v>
      </c>
      <c r="CT5" s="187">
        <f t="shared" ca="1" si="9"/>
        <v>85</v>
      </c>
      <c r="CU5" s="187">
        <f t="shared" ca="1" si="9"/>
        <v>75</v>
      </c>
      <c r="CV5" s="187">
        <f t="shared" ca="1" si="9"/>
        <v>75</v>
      </c>
      <c r="CW5" s="187">
        <f t="shared" ca="1" si="9"/>
        <v>74</v>
      </c>
      <c r="CX5" s="187">
        <f t="shared" ca="1" si="9"/>
        <v>64</v>
      </c>
      <c r="CY5" s="187">
        <f t="shared" ca="1" si="9"/>
        <v>54</v>
      </c>
      <c r="CZ5" s="187">
        <f t="shared" ca="1" si="9"/>
        <v>67</v>
      </c>
      <c r="DA5" s="187">
        <f t="shared" ca="1" si="9"/>
        <v>78</v>
      </c>
      <c r="DB5" s="187">
        <f t="shared" ca="1" si="9"/>
        <v>66</v>
      </c>
      <c r="DC5" s="187">
        <f t="shared" ca="1" si="9"/>
        <v>76</v>
      </c>
      <c r="DD5" s="187">
        <f t="shared" ca="1" si="9"/>
        <v>76</v>
      </c>
      <c r="DE5" s="187">
        <f t="shared" ca="1" si="9"/>
        <v>95</v>
      </c>
      <c r="DF5" s="187">
        <f t="shared" ca="1" si="9"/>
        <v>97</v>
      </c>
      <c r="DG5" s="187">
        <f t="shared" ca="1" si="9"/>
        <v>95</v>
      </c>
      <c r="DH5" s="187">
        <f t="shared" ca="1" si="9"/>
        <v>76</v>
      </c>
      <c r="DI5" s="187">
        <f t="shared" ca="1" si="9"/>
        <v>71.000000000000014</v>
      </c>
      <c r="DJ5" s="187">
        <f t="shared" ca="1" si="9"/>
        <v>79</v>
      </c>
      <c r="DK5" s="187">
        <f t="shared" ca="1" si="9"/>
        <v>87</v>
      </c>
      <c r="DL5" s="187">
        <f t="shared" ca="1" si="9"/>
        <v>82</v>
      </c>
      <c r="DM5" s="187">
        <f t="shared" ca="1" si="9"/>
        <v>74.000000000000014</v>
      </c>
      <c r="DN5" s="187">
        <f t="shared" ca="1" si="9"/>
        <v>79</v>
      </c>
      <c r="DO5" s="187">
        <f t="shared" ca="1" si="9"/>
        <v>82</v>
      </c>
      <c r="DP5" s="187">
        <f t="shared" ca="1" si="9"/>
        <v>78</v>
      </c>
      <c r="DQ5" s="187">
        <f t="shared" ca="1" si="9"/>
        <v>78</v>
      </c>
      <c r="DR5" s="187">
        <f t="shared" ca="1" si="9"/>
        <v>89</v>
      </c>
      <c r="DS5" s="187">
        <f t="shared" ca="1" si="9"/>
        <v>97</v>
      </c>
      <c r="DT5" s="187">
        <f t="shared" ca="1" si="9"/>
        <v>87.000000000000014</v>
      </c>
      <c r="DU5" s="187">
        <f t="shared" ca="1" si="9"/>
        <v>69</v>
      </c>
      <c r="DV5" s="187">
        <f t="shared" ca="1" si="9"/>
        <v>70</v>
      </c>
      <c r="DW5" s="187">
        <f t="shared" ca="1" si="9"/>
        <v>69</v>
      </c>
      <c r="DX5" s="187">
        <f t="shared" ca="1" si="9"/>
        <v>79</v>
      </c>
      <c r="DY5" s="187">
        <f t="shared" ca="1" si="9"/>
        <v>95</v>
      </c>
      <c r="DZ5" s="187">
        <f t="shared" ca="1" si="9"/>
        <v>111</v>
      </c>
      <c r="EA5" s="187">
        <f t="shared" ca="1" si="9"/>
        <v>71.000000000000014</v>
      </c>
      <c r="EB5" s="187">
        <f t="shared" ca="1" si="9"/>
        <v>67</v>
      </c>
      <c r="EC5" s="187">
        <f t="shared" ca="1" si="9"/>
        <v>67</v>
      </c>
      <c r="ED5" s="187">
        <f t="shared" ca="1" si="9"/>
        <v>87.000000000000014</v>
      </c>
      <c r="EE5" s="187">
        <f t="shared" ref="EE5:GP5" ca="1" si="10">MAX(EE$12:EE$19)</f>
        <v>91</v>
      </c>
      <c r="EF5" s="187">
        <f t="shared" ca="1" si="10"/>
        <v>82</v>
      </c>
      <c r="EG5" s="187">
        <f t="shared" ca="1" si="10"/>
        <v>86</v>
      </c>
      <c r="EH5" s="187">
        <f t="shared" ca="1" si="10"/>
        <v>99</v>
      </c>
      <c r="EI5" s="187">
        <f t="shared" ca="1" si="10"/>
        <v>74.000000000000014</v>
      </c>
      <c r="EJ5" s="187">
        <f t="shared" ca="1" si="10"/>
        <v>86</v>
      </c>
      <c r="EK5" s="187">
        <f t="shared" ca="1" si="10"/>
        <v>79</v>
      </c>
      <c r="EL5" s="187">
        <f t="shared" ca="1" si="10"/>
        <v>77</v>
      </c>
      <c r="EM5" s="187">
        <f t="shared" ca="1" si="10"/>
        <v>84</v>
      </c>
      <c r="EN5" s="187">
        <f t="shared" ca="1" si="10"/>
        <v>85</v>
      </c>
      <c r="EO5" s="187">
        <f t="shared" ca="1" si="10"/>
        <v>86</v>
      </c>
      <c r="EP5" s="187">
        <f t="shared" ca="1" si="10"/>
        <v>90</v>
      </c>
      <c r="EQ5" s="187">
        <f t="shared" ca="1" si="10"/>
        <v>99</v>
      </c>
      <c r="ER5" s="187">
        <f t="shared" ca="1" si="10"/>
        <v>90</v>
      </c>
      <c r="ES5" s="187">
        <f t="shared" ca="1" si="10"/>
        <v>87.000000000000014</v>
      </c>
      <c r="ET5" s="187">
        <f t="shared" ca="1" si="10"/>
        <v>100</v>
      </c>
      <c r="EU5" s="187">
        <f t="shared" ca="1" si="10"/>
        <v>74</v>
      </c>
      <c r="EV5" s="187">
        <f t="shared" ca="1" si="10"/>
        <v>66</v>
      </c>
      <c r="EW5" s="187">
        <f t="shared" ca="1" si="10"/>
        <v>78</v>
      </c>
      <c r="EX5" s="187">
        <f t="shared" ca="1" si="10"/>
        <v>64</v>
      </c>
      <c r="EY5" s="187">
        <f t="shared" ca="1" si="10"/>
        <v>74</v>
      </c>
      <c r="EZ5" s="187">
        <f t="shared" ca="1" si="10"/>
        <v>80</v>
      </c>
      <c r="FA5" s="187">
        <f t="shared" ca="1" si="10"/>
        <v>87.000000000000014</v>
      </c>
      <c r="FB5" s="187">
        <f t="shared" ca="1" si="10"/>
        <v>65</v>
      </c>
      <c r="FC5" s="187">
        <f t="shared" ca="1" si="10"/>
        <v>72</v>
      </c>
      <c r="FD5" s="187">
        <f t="shared" ca="1" si="10"/>
        <v>77</v>
      </c>
      <c r="FE5" s="187">
        <f t="shared" ca="1" si="10"/>
        <v>69</v>
      </c>
      <c r="FF5" s="187">
        <f t="shared" ca="1" si="10"/>
        <v>79</v>
      </c>
      <c r="FG5" s="187">
        <f t="shared" ca="1" si="10"/>
        <v>81</v>
      </c>
      <c r="FH5" s="187">
        <f t="shared" ca="1" si="10"/>
        <v>74</v>
      </c>
      <c r="FI5" s="187">
        <f t="shared" ca="1" si="10"/>
        <v>86</v>
      </c>
      <c r="FJ5" s="187">
        <f t="shared" ca="1" si="10"/>
        <v>72</v>
      </c>
      <c r="FK5" s="187">
        <f t="shared" ca="1" si="10"/>
        <v>84</v>
      </c>
      <c r="FL5" s="187">
        <f t="shared" ca="1" si="10"/>
        <v>73.000000000000014</v>
      </c>
      <c r="FM5" s="187">
        <f t="shared" ca="1" si="10"/>
        <v>75</v>
      </c>
      <c r="FN5" s="187">
        <f t="shared" ca="1" si="10"/>
        <v>87.000000000000014</v>
      </c>
      <c r="FO5" s="187">
        <f t="shared" ca="1" si="10"/>
        <v>79</v>
      </c>
      <c r="FP5" s="187">
        <f t="shared" ca="1" si="10"/>
        <v>77</v>
      </c>
      <c r="FQ5" s="187">
        <f t="shared" ca="1" si="10"/>
        <v>71.000000000000014</v>
      </c>
      <c r="FR5" s="187">
        <f t="shared" ca="1" si="10"/>
        <v>89.000000000000014</v>
      </c>
      <c r="FS5" s="187">
        <f t="shared" ca="1" si="10"/>
        <v>79</v>
      </c>
      <c r="FT5" s="187">
        <f t="shared" ca="1" si="10"/>
        <v>92</v>
      </c>
      <c r="FU5" s="187">
        <f t="shared" ca="1" si="10"/>
        <v>70</v>
      </c>
      <c r="FV5" s="187">
        <f t="shared" ca="1" si="10"/>
        <v>69</v>
      </c>
      <c r="FW5" s="187">
        <f t="shared" ca="1" si="10"/>
        <v>71</v>
      </c>
      <c r="FX5" s="187">
        <f t="shared" ca="1" si="10"/>
        <v>82</v>
      </c>
      <c r="FY5" s="187">
        <f t="shared" ca="1" si="10"/>
        <v>72.000000000000014</v>
      </c>
      <c r="FZ5" s="187">
        <f t="shared" ca="1" si="10"/>
        <v>62</v>
      </c>
      <c r="GA5" s="187">
        <f t="shared" ca="1" si="10"/>
        <v>81</v>
      </c>
      <c r="GB5" s="187">
        <f t="shared" ca="1" si="10"/>
        <v>72.000000000000014</v>
      </c>
      <c r="GC5" s="187">
        <f t="shared" ca="1" si="10"/>
        <v>69</v>
      </c>
      <c r="GD5" s="187">
        <f t="shared" ca="1" si="10"/>
        <v>100</v>
      </c>
      <c r="GE5" s="187">
        <f t="shared" ca="1" si="10"/>
        <v>87</v>
      </c>
      <c r="GF5" s="187">
        <f t="shared" ca="1" si="10"/>
        <v>90</v>
      </c>
      <c r="GG5" s="187">
        <f t="shared" ca="1" si="10"/>
        <v>85</v>
      </c>
      <c r="GH5" s="187">
        <f t="shared" ca="1" si="10"/>
        <v>84</v>
      </c>
      <c r="GI5" s="187">
        <f t="shared" ca="1" si="10"/>
        <v>81</v>
      </c>
      <c r="GJ5" s="187">
        <f t="shared" ca="1" si="10"/>
        <v>78</v>
      </c>
      <c r="GK5" s="187">
        <f t="shared" ca="1" si="10"/>
        <v>82</v>
      </c>
      <c r="GL5" s="187">
        <f t="shared" ca="1" si="10"/>
        <v>74</v>
      </c>
      <c r="GM5" s="187">
        <f t="shared" ca="1" si="10"/>
        <v>71</v>
      </c>
      <c r="GN5" s="187">
        <f t="shared" ca="1" si="10"/>
        <v>78</v>
      </c>
      <c r="GO5" s="187">
        <f t="shared" ca="1" si="10"/>
        <v>78</v>
      </c>
      <c r="GP5" s="187">
        <f t="shared" ca="1" si="10"/>
        <v>80</v>
      </c>
      <c r="GQ5" s="187">
        <f t="shared" ref="GQ5:IQ5" ca="1" si="11">MAX(GQ$12:GQ$19)</f>
        <v>60</v>
      </c>
      <c r="GR5" s="187">
        <f t="shared" ca="1" si="11"/>
        <v>70</v>
      </c>
      <c r="GS5" s="187">
        <f t="shared" ca="1" si="11"/>
        <v>88</v>
      </c>
      <c r="GT5" s="187">
        <f t="shared" ca="1" si="11"/>
        <v>62</v>
      </c>
      <c r="GU5" s="187">
        <f t="shared" ca="1" si="11"/>
        <v>60</v>
      </c>
      <c r="GV5" s="187">
        <f t="shared" ca="1" si="11"/>
        <v>80</v>
      </c>
      <c r="GW5" s="187">
        <f t="shared" ca="1" si="11"/>
        <v>67</v>
      </c>
      <c r="GX5" s="187">
        <f t="shared" ca="1" si="11"/>
        <v>74.000000000000014</v>
      </c>
      <c r="GY5" s="187">
        <f t="shared" ca="1" si="11"/>
        <v>96</v>
      </c>
      <c r="GZ5" s="187">
        <f t="shared" ca="1" si="11"/>
        <v>88.000000000000014</v>
      </c>
      <c r="HA5" s="187">
        <f t="shared" ca="1" si="11"/>
        <v>69</v>
      </c>
      <c r="HB5" s="187">
        <f t="shared" ca="1" si="11"/>
        <v>70</v>
      </c>
      <c r="HC5" s="187">
        <f t="shared" ca="1" si="11"/>
        <v>57</v>
      </c>
      <c r="HD5" s="187">
        <f t="shared" ca="1" si="11"/>
        <v>58</v>
      </c>
      <c r="HE5" s="187">
        <f t="shared" ca="1" si="11"/>
        <v>78</v>
      </c>
      <c r="HF5" s="187">
        <f t="shared" ca="1" si="11"/>
        <v>78</v>
      </c>
      <c r="HG5" s="187">
        <f t="shared" ca="1" si="11"/>
        <v>69</v>
      </c>
      <c r="HH5" s="187">
        <f t="shared" ca="1" si="11"/>
        <v>61.000000000000007</v>
      </c>
      <c r="HI5" s="187">
        <f t="shared" ca="1" si="11"/>
        <v>53</v>
      </c>
      <c r="HJ5" s="187">
        <f t="shared" ca="1" si="11"/>
        <v>71</v>
      </c>
      <c r="HK5" s="187">
        <f t="shared" ca="1" si="11"/>
        <v>46</v>
      </c>
      <c r="HL5" s="187">
        <f t="shared" ca="1" si="11"/>
        <v>49</v>
      </c>
      <c r="HM5" s="187">
        <f t="shared" ca="1" si="11"/>
        <v>53</v>
      </c>
      <c r="HN5" s="187">
        <f t="shared" ca="1" si="11"/>
        <v>56</v>
      </c>
      <c r="HO5" s="187">
        <f t="shared" ca="1" si="11"/>
        <v>50</v>
      </c>
      <c r="HP5" s="187">
        <f t="shared" ca="1" si="11"/>
        <v>56</v>
      </c>
      <c r="HQ5" s="187">
        <f t="shared" ca="1" si="11"/>
        <v>57</v>
      </c>
      <c r="HR5" s="187">
        <f t="shared" ca="1" si="11"/>
        <v>57</v>
      </c>
      <c r="HS5" s="187">
        <f t="shared" ca="1" si="11"/>
        <v>53.000000000000007</v>
      </c>
      <c r="HT5" s="187">
        <f t="shared" ca="1" si="11"/>
        <v>46</v>
      </c>
      <c r="HU5" s="187">
        <f t="shared" ca="1" si="11"/>
        <v>46</v>
      </c>
      <c r="HV5" s="187">
        <f t="shared" ca="1" si="11"/>
        <v>39</v>
      </c>
      <c r="HW5" s="187">
        <f t="shared" ca="1" si="11"/>
        <v>42</v>
      </c>
      <c r="HX5" s="187">
        <f t="shared" ca="1" si="11"/>
        <v>50</v>
      </c>
      <c r="HY5" s="187">
        <f t="shared" ca="1" si="11"/>
        <v>41</v>
      </c>
      <c r="HZ5" s="187">
        <f t="shared" ca="1" si="11"/>
        <v>40</v>
      </c>
      <c r="IA5" s="187">
        <f t="shared" ca="1" si="11"/>
        <v>43</v>
      </c>
      <c r="IB5" s="187">
        <f t="shared" ca="1" si="11"/>
        <v>43</v>
      </c>
      <c r="IC5" s="187">
        <f t="shared" ca="1" si="11"/>
        <v>49</v>
      </c>
      <c r="ID5" s="187">
        <f t="shared" ca="1" si="11"/>
        <v>50</v>
      </c>
      <c r="IE5" s="187">
        <f t="shared" ca="1" si="11"/>
        <v>52.000000000000007</v>
      </c>
      <c r="IF5" s="187">
        <f t="shared" ca="1" si="11"/>
        <v>46</v>
      </c>
      <c r="IG5" s="187">
        <f t="shared" ca="1" si="11"/>
        <v>52.000000000000007</v>
      </c>
      <c r="IH5" s="187">
        <f t="shared" ca="1" si="11"/>
        <v>56</v>
      </c>
      <c r="II5" s="187">
        <f t="shared" ca="1" si="11"/>
        <v>39</v>
      </c>
      <c r="IJ5" s="187">
        <f t="shared" ca="1" si="11"/>
        <v>39</v>
      </c>
      <c r="IK5" s="187">
        <f t="shared" ca="1" si="11"/>
        <v>50</v>
      </c>
      <c r="IL5" s="187">
        <f t="shared" ca="1" si="11"/>
        <v>41</v>
      </c>
      <c r="IM5" s="187">
        <f t="shared" ca="1" si="11"/>
        <v>40</v>
      </c>
      <c r="IN5" s="187">
        <f t="shared" ca="1" si="11"/>
        <v>51</v>
      </c>
      <c r="IO5" s="187">
        <f t="shared" ca="1" si="11"/>
        <v>44</v>
      </c>
      <c r="IP5" s="187">
        <f t="shared" ca="1" si="11"/>
        <v>48</v>
      </c>
      <c r="IQ5" s="188">
        <f t="shared" ca="1" si="11"/>
        <v>49</v>
      </c>
    </row>
    <row r="6" spans="1:251" s="9" customFormat="1" ht="12.75" customHeight="1" x14ac:dyDescent="0.2">
      <c r="A6" s="1"/>
      <c r="C6" s="283" t="s">
        <v>55</v>
      </c>
      <c r="D6" s="87"/>
      <c r="F6" s="114" t="str">
        <f>"Avg " &amp; $F$19 &amp; "-" &amp; $F$12</f>
        <v>Avg 2013-2020</v>
      </c>
      <c r="G6" s="89">
        <f t="shared" ref="G6:BR6" ca="1" si="12">ROUND(AVERAGE(G$12:G$19),0)</f>
        <v>42</v>
      </c>
      <c r="H6" s="10">
        <f t="shared" ca="1" si="12"/>
        <v>43</v>
      </c>
      <c r="I6" s="10">
        <f t="shared" ca="1" si="12"/>
        <v>41</v>
      </c>
      <c r="J6" s="10">
        <f t="shared" ca="1" si="12"/>
        <v>39</v>
      </c>
      <c r="K6" s="10">
        <f t="shared" ca="1" si="12"/>
        <v>40</v>
      </c>
      <c r="L6" s="10">
        <f t="shared" ca="1" si="12"/>
        <v>42</v>
      </c>
      <c r="M6" s="10">
        <f t="shared" ca="1" si="12"/>
        <v>44</v>
      </c>
      <c r="N6" s="10">
        <f t="shared" ca="1" si="12"/>
        <v>50</v>
      </c>
      <c r="O6" s="10">
        <f t="shared" ca="1" si="12"/>
        <v>52</v>
      </c>
      <c r="P6" s="10">
        <f t="shared" ca="1" si="12"/>
        <v>47</v>
      </c>
      <c r="Q6" s="10">
        <f t="shared" ca="1" si="12"/>
        <v>47</v>
      </c>
      <c r="R6" s="10">
        <f t="shared" ca="1" si="12"/>
        <v>46</v>
      </c>
      <c r="S6" s="10">
        <f t="shared" ca="1" si="12"/>
        <v>45</v>
      </c>
      <c r="T6" s="10">
        <f t="shared" ca="1" si="12"/>
        <v>45</v>
      </c>
      <c r="U6" s="10">
        <f t="shared" ca="1" si="12"/>
        <v>45</v>
      </c>
      <c r="V6" s="10">
        <f t="shared" ca="1" si="12"/>
        <v>43</v>
      </c>
      <c r="W6" s="10">
        <f t="shared" ca="1" si="12"/>
        <v>46</v>
      </c>
      <c r="X6" s="10">
        <f t="shared" ca="1" si="12"/>
        <v>47</v>
      </c>
      <c r="Y6" s="10">
        <f t="shared" ca="1" si="12"/>
        <v>48</v>
      </c>
      <c r="Z6" s="10">
        <f t="shared" ca="1" si="12"/>
        <v>49</v>
      </c>
      <c r="AA6" s="10">
        <f t="shared" ca="1" si="12"/>
        <v>47</v>
      </c>
      <c r="AB6" s="10">
        <f t="shared" ca="1" si="12"/>
        <v>47</v>
      </c>
      <c r="AC6" s="10">
        <f t="shared" ca="1" si="12"/>
        <v>47</v>
      </c>
      <c r="AD6" s="10">
        <f t="shared" ca="1" si="12"/>
        <v>46</v>
      </c>
      <c r="AE6" s="10">
        <f t="shared" ca="1" si="12"/>
        <v>43</v>
      </c>
      <c r="AF6" s="10">
        <f t="shared" ca="1" si="12"/>
        <v>45</v>
      </c>
      <c r="AG6" s="10">
        <f t="shared" ca="1" si="12"/>
        <v>43</v>
      </c>
      <c r="AH6" s="10">
        <f t="shared" ca="1" si="12"/>
        <v>43</v>
      </c>
      <c r="AI6" s="10">
        <f t="shared" ca="1" si="12"/>
        <v>46</v>
      </c>
      <c r="AJ6" s="10">
        <f t="shared" ca="1" si="12"/>
        <v>46</v>
      </c>
      <c r="AK6" s="10">
        <f t="shared" ca="1" si="12"/>
        <v>49</v>
      </c>
      <c r="AL6" s="10">
        <f t="shared" ca="1" si="12"/>
        <v>48</v>
      </c>
      <c r="AM6" s="10">
        <f t="shared" ca="1" si="12"/>
        <v>49</v>
      </c>
      <c r="AN6" s="10">
        <f t="shared" ca="1" si="12"/>
        <v>48</v>
      </c>
      <c r="AO6" s="10">
        <f t="shared" ca="1" si="12"/>
        <v>46</v>
      </c>
      <c r="AP6" s="10">
        <f t="shared" ca="1" si="12"/>
        <v>49</v>
      </c>
      <c r="AQ6" s="10">
        <f t="shared" ca="1" si="12"/>
        <v>52</v>
      </c>
      <c r="AR6" s="10">
        <f t="shared" ca="1" si="12"/>
        <v>49</v>
      </c>
      <c r="AS6" s="10">
        <f t="shared" ca="1" si="12"/>
        <v>48</v>
      </c>
      <c r="AT6" s="10">
        <f t="shared" ca="1" si="12"/>
        <v>51</v>
      </c>
      <c r="AU6" s="10">
        <f t="shared" ca="1" si="12"/>
        <v>52</v>
      </c>
      <c r="AV6" s="10">
        <f t="shared" ca="1" si="12"/>
        <v>56</v>
      </c>
      <c r="AW6" s="10">
        <f t="shared" ca="1" si="12"/>
        <v>53</v>
      </c>
      <c r="AX6" s="10">
        <f t="shared" ca="1" si="12"/>
        <v>56</v>
      </c>
      <c r="AY6" s="10">
        <f t="shared" ca="1" si="12"/>
        <v>54</v>
      </c>
      <c r="AZ6" s="10">
        <f t="shared" ca="1" si="12"/>
        <v>50</v>
      </c>
      <c r="BA6" s="10">
        <f t="shared" ca="1" si="12"/>
        <v>53</v>
      </c>
      <c r="BB6" s="10">
        <f t="shared" ca="1" si="12"/>
        <v>50</v>
      </c>
      <c r="BC6" s="10">
        <f t="shared" ca="1" si="12"/>
        <v>54</v>
      </c>
      <c r="BD6" s="10">
        <f t="shared" ca="1" si="12"/>
        <v>50</v>
      </c>
      <c r="BE6" s="10">
        <f t="shared" ca="1" si="12"/>
        <v>51</v>
      </c>
      <c r="BF6" s="10">
        <f t="shared" ca="1" si="12"/>
        <v>54</v>
      </c>
      <c r="BG6" s="10">
        <f t="shared" ca="1" si="12"/>
        <v>53</v>
      </c>
      <c r="BH6" s="10">
        <f t="shared" ca="1" si="12"/>
        <v>47</v>
      </c>
      <c r="BI6" s="10">
        <f t="shared" ca="1" si="12"/>
        <v>52</v>
      </c>
      <c r="BJ6" s="10">
        <f t="shared" ca="1" si="12"/>
        <v>51</v>
      </c>
      <c r="BK6" s="10">
        <f t="shared" ca="1" si="12"/>
        <v>50</v>
      </c>
      <c r="BL6" s="10">
        <f t="shared" ca="1" si="12"/>
        <v>49</v>
      </c>
      <c r="BM6" s="10">
        <f t="shared" ca="1" si="12"/>
        <v>58</v>
      </c>
      <c r="BN6" s="10">
        <f t="shared" ca="1" si="12"/>
        <v>51</v>
      </c>
      <c r="BO6" s="10">
        <f t="shared" ca="1" si="12"/>
        <v>50</v>
      </c>
      <c r="BP6" s="10">
        <f t="shared" ca="1" si="12"/>
        <v>51</v>
      </c>
      <c r="BQ6" s="10">
        <f t="shared" ca="1" si="12"/>
        <v>56</v>
      </c>
      <c r="BR6" s="10">
        <f t="shared" ca="1" si="12"/>
        <v>53</v>
      </c>
      <c r="BS6" s="10">
        <f t="shared" ref="BS6:ED6" ca="1" si="13">ROUND(AVERAGE(BS$12:BS$19),0)</f>
        <v>53</v>
      </c>
      <c r="BT6" s="10">
        <f t="shared" ca="1" si="13"/>
        <v>53</v>
      </c>
      <c r="BU6" s="10">
        <f t="shared" ca="1" si="13"/>
        <v>47</v>
      </c>
      <c r="BV6" s="10">
        <f t="shared" ca="1" si="13"/>
        <v>48</v>
      </c>
      <c r="BW6" s="10">
        <f t="shared" ca="1" si="13"/>
        <v>54</v>
      </c>
      <c r="BX6" s="10">
        <f t="shared" ca="1" si="13"/>
        <v>53</v>
      </c>
      <c r="BY6" s="10">
        <f t="shared" ca="1" si="13"/>
        <v>53</v>
      </c>
      <c r="BZ6" s="10">
        <f t="shared" ca="1" si="13"/>
        <v>52</v>
      </c>
      <c r="CA6" s="10">
        <f t="shared" ca="1" si="13"/>
        <v>58</v>
      </c>
      <c r="CB6" s="10">
        <f t="shared" ca="1" si="13"/>
        <v>44</v>
      </c>
      <c r="CC6" s="10">
        <f t="shared" ca="1" si="13"/>
        <v>50</v>
      </c>
      <c r="CD6" s="10">
        <f t="shared" ca="1" si="13"/>
        <v>51</v>
      </c>
      <c r="CE6" s="10">
        <f t="shared" ca="1" si="13"/>
        <v>53</v>
      </c>
      <c r="CF6" s="10">
        <f t="shared" ca="1" si="13"/>
        <v>58</v>
      </c>
      <c r="CG6" s="10">
        <f t="shared" ca="1" si="13"/>
        <v>57</v>
      </c>
      <c r="CH6" s="10">
        <f t="shared" ca="1" si="13"/>
        <v>51</v>
      </c>
      <c r="CI6" s="10">
        <f t="shared" ca="1" si="13"/>
        <v>48</v>
      </c>
      <c r="CJ6" s="10">
        <f t="shared" ca="1" si="13"/>
        <v>57</v>
      </c>
      <c r="CK6" s="10">
        <f t="shared" ca="1" si="13"/>
        <v>54</v>
      </c>
      <c r="CL6" s="10">
        <f t="shared" ca="1" si="13"/>
        <v>49</v>
      </c>
      <c r="CM6" s="10">
        <f t="shared" ca="1" si="13"/>
        <v>53</v>
      </c>
      <c r="CN6" s="10">
        <f t="shared" ca="1" si="13"/>
        <v>60</v>
      </c>
      <c r="CO6" s="10">
        <f t="shared" ca="1" si="13"/>
        <v>69</v>
      </c>
      <c r="CP6" s="10">
        <f t="shared" ca="1" si="13"/>
        <v>60</v>
      </c>
      <c r="CQ6" s="10">
        <f t="shared" ca="1" si="13"/>
        <v>51</v>
      </c>
      <c r="CR6" s="10">
        <f t="shared" ca="1" si="13"/>
        <v>60</v>
      </c>
      <c r="CS6" s="10">
        <f t="shared" ca="1" si="13"/>
        <v>54</v>
      </c>
      <c r="CT6" s="10">
        <f t="shared" ca="1" si="13"/>
        <v>57</v>
      </c>
      <c r="CU6" s="10">
        <f t="shared" ca="1" si="13"/>
        <v>58</v>
      </c>
      <c r="CV6" s="10">
        <f t="shared" ca="1" si="13"/>
        <v>57</v>
      </c>
      <c r="CW6" s="10">
        <f t="shared" ca="1" si="13"/>
        <v>45</v>
      </c>
      <c r="CX6" s="10">
        <f t="shared" ca="1" si="13"/>
        <v>49</v>
      </c>
      <c r="CY6" s="10">
        <f t="shared" ca="1" si="13"/>
        <v>47</v>
      </c>
      <c r="CZ6" s="10">
        <f t="shared" ca="1" si="13"/>
        <v>46</v>
      </c>
      <c r="DA6" s="10">
        <f t="shared" ca="1" si="13"/>
        <v>53</v>
      </c>
      <c r="DB6" s="10">
        <f t="shared" ca="1" si="13"/>
        <v>52</v>
      </c>
      <c r="DC6" s="10">
        <f t="shared" ca="1" si="13"/>
        <v>59</v>
      </c>
      <c r="DD6" s="10">
        <f t="shared" ca="1" si="13"/>
        <v>55</v>
      </c>
      <c r="DE6" s="10">
        <f t="shared" ca="1" si="13"/>
        <v>66</v>
      </c>
      <c r="DF6" s="10">
        <f t="shared" ca="1" si="13"/>
        <v>63</v>
      </c>
      <c r="DG6" s="10">
        <f t="shared" ca="1" si="13"/>
        <v>56</v>
      </c>
      <c r="DH6" s="10">
        <f t="shared" ca="1" si="13"/>
        <v>55</v>
      </c>
      <c r="DI6" s="10">
        <f t="shared" ca="1" si="13"/>
        <v>48</v>
      </c>
      <c r="DJ6" s="10">
        <f t="shared" ca="1" si="13"/>
        <v>55</v>
      </c>
      <c r="DK6" s="10">
        <f t="shared" ca="1" si="13"/>
        <v>62</v>
      </c>
      <c r="DL6" s="10">
        <f t="shared" ca="1" si="13"/>
        <v>61</v>
      </c>
      <c r="DM6" s="10">
        <f t="shared" ca="1" si="13"/>
        <v>54</v>
      </c>
      <c r="DN6" s="10">
        <f t="shared" ca="1" si="13"/>
        <v>64</v>
      </c>
      <c r="DO6" s="10">
        <f t="shared" ca="1" si="13"/>
        <v>66</v>
      </c>
      <c r="DP6" s="10">
        <f t="shared" ca="1" si="13"/>
        <v>65</v>
      </c>
      <c r="DQ6" s="10">
        <f t="shared" ca="1" si="13"/>
        <v>62</v>
      </c>
      <c r="DR6" s="10">
        <f t="shared" ca="1" si="13"/>
        <v>64</v>
      </c>
      <c r="DS6" s="10">
        <f t="shared" ca="1" si="13"/>
        <v>62</v>
      </c>
      <c r="DT6" s="10">
        <f t="shared" ca="1" si="13"/>
        <v>65</v>
      </c>
      <c r="DU6" s="10">
        <f t="shared" ca="1" si="13"/>
        <v>55</v>
      </c>
      <c r="DV6" s="10">
        <f t="shared" ca="1" si="13"/>
        <v>54</v>
      </c>
      <c r="DW6" s="10">
        <f t="shared" ca="1" si="13"/>
        <v>64</v>
      </c>
      <c r="DX6" s="10">
        <f t="shared" ca="1" si="13"/>
        <v>65</v>
      </c>
      <c r="DY6" s="10">
        <f t="shared" ca="1" si="13"/>
        <v>60</v>
      </c>
      <c r="DZ6" s="10">
        <f t="shared" ca="1" si="13"/>
        <v>60</v>
      </c>
      <c r="EA6" s="10">
        <f t="shared" ca="1" si="13"/>
        <v>60</v>
      </c>
      <c r="EB6" s="10">
        <f t="shared" ca="1" si="13"/>
        <v>56</v>
      </c>
      <c r="EC6" s="10">
        <f t="shared" ca="1" si="13"/>
        <v>54</v>
      </c>
      <c r="ED6" s="10">
        <f t="shared" ca="1" si="13"/>
        <v>63</v>
      </c>
      <c r="EE6" s="10">
        <f t="shared" ref="EE6:GP6" ca="1" si="14">ROUND(AVERAGE(EE$12:EE$19),0)</f>
        <v>67</v>
      </c>
      <c r="EF6" s="10">
        <f t="shared" ca="1" si="14"/>
        <v>71</v>
      </c>
      <c r="EG6" s="10">
        <f t="shared" ca="1" si="14"/>
        <v>61</v>
      </c>
      <c r="EH6" s="10">
        <f t="shared" ca="1" si="14"/>
        <v>68</v>
      </c>
      <c r="EI6" s="10">
        <f t="shared" ca="1" si="14"/>
        <v>64</v>
      </c>
      <c r="EJ6" s="10">
        <f t="shared" ca="1" si="14"/>
        <v>68</v>
      </c>
      <c r="EK6" s="10">
        <f t="shared" ca="1" si="14"/>
        <v>64</v>
      </c>
      <c r="EL6" s="10">
        <f t="shared" ca="1" si="14"/>
        <v>54</v>
      </c>
      <c r="EM6" s="10">
        <f t="shared" ca="1" si="14"/>
        <v>62</v>
      </c>
      <c r="EN6" s="10">
        <f t="shared" ca="1" si="14"/>
        <v>69</v>
      </c>
      <c r="EO6" s="10">
        <f t="shared" ca="1" si="14"/>
        <v>69</v>
      </c>
      <c r="EP6" s="10">
        <f t="shared" ca="1" si="14"/>
        <v>68</v>
      </c>
      <c r="EQ6" s="10">
        <f t="shared" ca="1" si="14"/>
        <v>71</v>
      </c>
      <c r="ER6" s="10">
        <f t="shared" ca="1" si="14"/>
        <v>71</v>
      </c>
      <c r="ES6" s="10">
        <f t="shared" ca="1" si="14"/>
        <v>68</v>
      </c>
      <c r="ET6" s="10">
        <f t="shared" ca="1" si="14"/>
        <v>69</v>
      </c>
      <c r="EU6" s="10">
        <f t="shared" ca="1" si="14"/>
        <v>58</v>
      </c>
      <c r="EV6" s="10">
        <f t="shared" ca="1" si="14"/>
        <v>47</v>
      </c>
      <c r="EW6" s="10">
        <f t="shared" ca="1" si="14"/>
        <v>48</v>
      </c>
      <c r="EX6" s="10">
        <f t="shared" ca="1" si="14"/>
        <v>58</v>
      </c>
      <c r="EY6" s="10">
        <f t="shared" ca="1" si="14"/>
        <v>65</v>
      </c>
      <c r="EZ6" s="10">
        <f t="shared" ca="1" si="14"/>
        <v>69</v>
      </c>
      <c r="FA6" s="10">
        <f t="shared" ca="1" si="14"/>
        <v>60</v>
      </c>
      <c r="FB6" s="10">
        <f t="shared" ca="1" si="14"/>
        <v>52</v>
      </c>
      <c r="FC6" s="10">
        <f t="shared" ca="1" si="14"/>
        <v>63</v>
      </c>
      <c r="FD6" s="10">
        <f t="shared" ca="1" si="14"/>
        <v>61</v>
      </c>
      <c r="FE6" s="10">
        <f t="shared" ca="1" si="14"/>
        <v>57</v>
      </c>
      <c r="FF6" s="10">
        <f t="shared" ca="1" si="14"/>
        <v>57</v>
      </c>
      <c r="FG6" s="10">
        <f t="shared" ca="1" si="14"/>
        <v>56</v>
      </c>
      <c r="FH6" s="10">
        <f t="shared" ca="1" si="14"/>
        <v>63</v>
      </c>
      <c r="FI6" s="10">
        <f t="shared" ca="1" si="14"/>
        <v>59</v>
      </c>
      <c r="FJ6" s="10">
        <f t="shared" ca="1" si="14"/>
        <v>53</v>
      </c>
      <c r="FK6" s="10">
        <f t="shared" ca="1" si="14"/>
        <v>55</v>
      </c>
      <c r="FL6" s="10">
        <f t="shared" ca="1" si="14"/>
        <v>60</v>
      </c>
      <c r="FM6" s="10">
        <f t="shared" ca="1" si="14"/>
        <v>57</v>
      </c>
      <c r="FN6" s="10">
        <f t="shared" ca="1" si="14"/>
        <v>62</v>
      </c>
      <c r="FO6" s="10">
        <f t="shared" ca="1" si="14"/>
        <v>57</v>
      </c>
      <c r="FP6" s="10">
        <f t="shared" ca="1" si="14"/>
        <v>52</v>
      </c>
      <c r="FQ6" s="10">
        <f t="shared" ca="1" si="14"/>
        <v>56</v>
      </c>
      <c r="FR6" s="10">
        <f t="shared" ca="1" si="14"/>
        <v>57</v>
      </c>
      <c r="FS6" s="10">
        <f t="shared" ca="1" si="14"/>
        <v>67</v>
      </c>
      <c r="FT6" s="10">
        <f t="shared" ca="1" si="14"/>
        <v>67</v>
      </c>
      <c r="FU6" s="10">
        <f t="shared" ca="1" si="14"/>
        <v>58</v>
      </c>
      <c r="FV6" s="10">
        <f t="shared" ca="1" si="14"/>
        <v>57</v>
      </c>
      <c r="FW6" s="10">
        <f t="shared" ca="1" si="14"/>
        <v>54</v>
      </c>
      <c r="FX6" s="10">
        <f t="shared" ca="1" si="14"/>
        <v>60</v>
      </c>
      <c r="FY6" s="10">
        <f t="shared" ca="1" si="14"/>
        <v>52</v>
      </c>
      <c r="FZ6" s="10">
        <f t="shared" ca="1" si="14"/>
        <v>47</v>
      </c>
      <c r="GA6" s="10">
        <f t="shared" ca="1" si="14"/>
        <v>60</v>
      </c>
      <c r="GB6" s="10">
        <f t="shared" ca="1" si="14"/>
        <v>59</v>
      </c>
      <c r="GC6" s="10">
        <f t="shared" ca="1" si="14"/>
        <v>61</v>
      </c>
      <c r="GD6" s="10">
        <f t="shared" ca="1" si="14"/>
        <v>67</v>
      </c>
      <c r="GE6" s="10">
        <f t="shared" ca="1" si="14"/>
        <v>56</v>
      </c>
      <c r="GF6" s="10">
        <f t="shared" ca="1" si="14"/>
        <v>60</v>
      </c>
      <c r="GG6" s="10">
        <f t="shared" ca="1" si="14"/>
        <v>61</v>
      </c>
      <c r="GH6" s="10">
        <f t="shared" ca="1" si="14"/>
        <v>61</v>
      </c>
      <c r="GI6" s="10">
        <f t="shared" ca="1" si="14"/>
        <v>56</v>
      </c>
      <c r="GJ6" s="10">
        <f t="shared" ca="1" si="14"/>
        <v>55</v>
      </c>
      <c r="GK6" s="10">
        <f t="shared" ca="1" si="14"/>
        <v>54</v>
      </c>
      <c r="GL6" s="10">
        <f t="shared" ca="1" si="14"/>
        <v>56</v>
      </c>
      <c r="GM6" s="10">
        <f t="shared" ca="1" si="14"/>
        <v>56</v>
      </c>
      <c r="GN6" s="10">
        <f t="shared" ca="1" si="14"/>
        <v>55</v>
      </c>
      <c r="GO6" s="10">
        <f t="shared" ca="1" si="14"/>
        <v>52</v>
      </c>
      <c r="GP6" s="10">
        <f t="shared" ca="1" si="14"/>
        <v>54</v>
      </c>
      <c r="GQ6" s="10">
        <f t="shared" ref="GQ6:IQ6" ca="1" si="15">ROUND(AVERAGE(GQ$12:GQ$19),0)</f>
        <v>40</v>
      </c>
      <c r="GR6" s="10">
        <f t="shared" ca="1" si="15"/>
        <v>47</v>
      </c>
      <c r="GS6" s="10">
        <f t="shared" ca="1" si="15"/>
        <v>47</v>
      </c>
      <c r="GT6" s="10">
        <f t="shared" ca="1" si="15"/>
        <v>43</v>
      </c>
      <c r="GU6" s="10">
        <f t="shared" ca="1" si="15"/>
        <v>45</v>
      </c>
      <c r="GV6" s="10">
        <f t="shared" ca="1" si="15"/>
        <v>43</v>
      </c>
      <c r="GW6" s="10">
        <f t="shared" ca="1" si="15"/>
        <v>51</v>
      </c>
      <c r="GX6" s="10">
        <f t="shared" ca="1" si="15"/>
        <v>53</v>
      </c>
      <c r="GY6" s="10">
        <f t="shared" ca="1" si="15"/>
        <v>56</v>
      </c>
      <c r="GZ6" s="10">
        <f t="shared" ca="1" si="15"/>
        <v>50</v>
      </c>
      <c r="HA6" s="10">
        <f t="shared" ca="1" si="15"/>
        <v>46</v>
      </c>
      <c r="HB6" s="10">
        <f t="shared" ca="1" si="15"/>
        <v>44</v>
      </c>
      <c r="HC6" s="10">
        <f t="shared" ca="1" si="15"/>
        <v>44</v>
      </c>
      <c r="HD6" s="10">
        <f t="shared" ca="1" si="15"/>
        <v>40</v>
      </c>
      <c r="HE6" s="10">
        <f t="shared" ca="1" si="15"/>
        <v>45</v>
      </c>
      <c r="HF6" s="10">
        <f t="shared" ca="1" si="15"/>
        <v>46</v>
      </c>
      <c r="HG6" s="10">
        <f t="shared" ca="1" si="15"/>
        <v>41</v>
      </c>
      <c r="HH6" s="10">
        <f t="shared" ca="1" si="15"/>
        <v>45</v>
      </c>
      <c r="HI6" s="10">
        <f t="shared" ca="1" si="15"/>
        <v>41</v>
      </c>
      <c r="HJ6" s="10">
        <f t="shared" ca="1" si="15"/>
        <v>42</v>
      </c>
      <c r="HK6" s="10">
        <f t="shared" ca="1" si="15"/>
        <v>41</v>
      </c>
      <c r="HL6" s="10">
        <f t="shared" ca="1" si="15"/>
        <v>39</v>
      </c>
      <c r="HM6" s="10">
        <f t="shared" ca="1" si="15"/>
        <v>38</v>
      </c>
      <c r="HN6" s="10">
        <f t="shared" ca="1" si="15"/>
        <v>37</v>
      </c>
      <c r="HO6" s="10">
        <f t="shared" ca="1" si="15"/>
        <v>37</v>
      </c>
      <c r="HP6" s="10">
        <f t="shared" ca="1" si="15"/>
        <v>43</v>
      </c>
      <c r="HQ6" s="10">
        <f t="shared" ca="1" si="15"/>
        <v>41</v>
      </c>
      <c r="HR6" s="10">
        <f t="shared" ca="1" si="15"/>
        <v>45</v>
      </c>
      <c r="HS6" s="10">
        <f t="shared" ca="1" si="15"/>
        <v>43</v>
      </c>
      <c r="HT6" s="10">
        <f t="shared" ca="1" si="15"/>
        <v>35</v>
      </c>
      <c r="HU6" s="10">
        <f t="shared" ca="1" si="15"/>
        <v>36</v>
      </c>
      <c r="HV6" s="10">
        <f t="shared" ca="1" si="15"/>
        <v>35</v>
      </c>
      <c r="HW6" s="10">
        <f t="shared" ca="1" si="15"/>
        <v>33</v>
      </c>
      <c r="HX6" s="10">
        <f t="shared" ca="1" si="15"/>
        <v>38</v>
      </c>
      <c r="HY6" s="10">
        <f t="shared" ca="1" si="15"/>
        <v>37</v>
      </c>
      <c r="HZ6" s="10">
        <f t="shared" ca="1" si="15"/>
        <v>35</v>
      </c>
      <c r="IA6" s="10">
        <f t="shared" ca="1" si="15"/>
        <v>37</v>
      </c>
      <c r="IB6" s="10">
        <f t="shared" ca="1" si="15"/>
        <v>37</v>
      </c>
      <c r="IC6" s="10">
        <f t="shared" ca="1" si="15"/>
        <v>36</v>
      </c>
      <c r="ID6" s="10">
        <f t="shared" ca="1" si="15"/>
        <v>38</v>
      </c>
      <c r="IE6" s="10">
        <f t="shared" ca="1" si="15"/>
        <v>42</v>
      </c>
      <c r="IF6" s="10">
        <f t="shared" ca="1" si="15"/>
        <v>40</v>
      </c>
      <c r="IG6" s="10">
        <f t="shared" ca="1" si="15"/>
        <v>42</v>
      </c>
      <c r="IH6" s="10">
        <f t="shared" ca="1" si="15"/>
        <v>40</v>
      </c>
      <c r="II6" s="10">
        <f t="shared" ca="1" si="15"/>
        <v>35</v>
      </c>
      <c r="IJ6" s="10">
        <f t="shared" ca="1" si="15"/>
        <v>34</v>
      </c>
      <c r="IK6" s="10">
        <f t="shared" ca="1" si="15"/>
        <v>35</v>
      </c>
      <c r="IL6" s="10">
        <f t="shared" ca="1" si="15"/>
        <v>35</v>
      </c>
      <c r="IM6" s="10">
        <f t="shared" ca="1" si="15"/>
        <v>36</v>
      </c>
      <c r="IN6" s="10">
        <f t="shared" ca="1" si="15"/>
        <v>38</v>
      </c>
      <c r="IO6" s="10">
        <f t="shared" ca="1" si="15"/>
        <v>37</v>
      </c>
      <c r="IP6" s="10">
        <f t="shared" ca="1" si="15"/>
        <v>34</v>
      </c>
      <c r="IQ6" s="90">
        <f t="shared" ca="1" si="15"/>
        <v>36</v>
      </c>
    </row>
    <row r="7" spans="1:251" s="9" customFormat="1" ht="12.75" customHeight="1" x14ac:dyDescent="0.2">
      <c r="A7" s="1"/>
      <c r="C7" s="292" t="s">
        <v>56</v>
      </c>
      <c r="D7" s="87"/>
      <c r="F7" s="115" t="str">
        <f>"Min " &amp; $F$19 &amp; "-" &amp; $F$12</f>
        <v>Min 2013-2020</v>
      </c>
      <c r="G7" s="91">
        <f t="shared" ref="G7:BR7" ca="1" si="16">MIN(G$12:G$19)</f>
        <v>37</v>
      </c>
      <c r="H7" s="92">
        <f t="shared" ca="1" si="16"/>
        <v>36</v>
      </c>
      <c r="I7" s="92">
        <f t="shared" ca="1" si="16"/>
        <v>37</v>
      </c>
      <c r="J7" s="92">
        <f t="shared" ca="1" si="16"/>
        <v>35</v>
      </c>
      <c r="K7" s="92">
        <f t="shared" ca="1" si="16"/>
        <v>38</v>
      </c>
      <c r="L7" s="92">
        <f t="shared" ca="1" si="16"/>
        <v>39</v>
      </c>
      <c r="M7" s="92">
        <f t="shared" ca="1" si="16"/>
        <v>40</v>
      </c>
      <c r="N7" s="92">
        <f t="shared" ca="1" si="16"/>
        <v>41</v>
      </c>
      <c r="O7" s="92">
        <f t="shared" ca="1" si="16"/>
        <v>40</v>
      </c>
      <c r="P7" s="92">
        <f t="shared" ca="1" si="16"/>
        <v>44.000000000000007</v>
      </c>
      <c r="Q7" s="92">
        <f t="shared" ca="1" si="16"/>
        <v>37.000000000000007</v>
      </c>
      <c r="R7" s="92">
        <f t="shared" ca="1" si="16"/>
        <v>40</v>
      </c>
      <c r="S7" s="92">
        <f t="shared" ca="1" si="16"/>
        <v>41</v>
      </c>
      <c r="T7" s="92">
        <f t="shared" ca="1" si="16"/>
        <v>41</v>
      </c>
      <c r="U7" s="92">
        <f t="shared" ca="1" si="16"/>
        <v>38</v>
      </c>
      <c r="V7" s="92">
        <f t="shared" ca="1" si="16"/>
        <v>36.000000000000007</v>
      </c>
      <c r="W7" s="92">
        <f t="shared" ca="1" si="16"/>
        <v>38</v>
      </c>
      <c r="X7" s="92">
        <f t="shared" ca="1" si="16"/>
        <v>43</v>
      </c>
      <c r="Y7" s="92">
        <f t="shared" ca="1" si="16"/>
        <v>43</v>
      </c>
      <c r="Z7" s="92">
        <f t="shared" ca="1" si="16"/>
        <v>42</v>
      </c>
      <c r="AA7" s="92">
        <f t="shared" ca="1" si="16"/>
        <v>42</v>
      </c>
      <c r="AB7" s="92">
        <f t="shared" ca="1" si="16"/>
        <v>42</v>
      </c>
      <c r="AC7" s="92">
        <f t="shared" ca="1" si="16"/>
        <v>42</v>
      </c>
      <c r="AD7" s="92">
        <f t="shared" ca="1" si="16"/>
        <v>39</v>
      </c>
      <c r="AE7" s="92">
        <f t="shared" ca="1" si="16"/>
        <v>38</v>
      </c>
      <c r="AF7" s="92">
        <f t="shared" ca="1" si="16"/>
        <v>40</v>
      </c>
      <c r="AG7" s="92">
        <f t="shared" ca="1" si="16"/>
        <v>36.000000000000007</v>
      </c>
      <c r="AH7" s="92">
        <f t="shared" ca="1" si="16"/>
        <v>34</v>
      </c>
      <c r="AI7" s="92">
        <f t="shared" ca="1" si="16"/>
        <v>40</v>
      </c>
      <c r="AJ7" s="92">
        <f t="shared" ca="1" si="16"/>
        <v>39</v>
      </c>
      <c r="AK7" s="92">
        <f t="shared" ca="1" si="16"/>
        <v>39</v>
      </c>
      <c r="AL7" s="92">
        <f t="shared" ca="1" si="16"/>
        <v>43</v>
      </c>
      <c r="AM7" s="92">
        <f t="shared" ca="1" si="16"/>
        <v>42</v>
      </c>
      <c r="AN7" s="92">
        <f t="shared" ca="1" si="16"/>
        <v>42</v>
      </c>
      <c r="AO7" s="92">
        <f t="shared" ca="1" si="16"/>
        <v>39</v>
      </c>
      <c r="AP7" s="92">
        <f t="shared" ca="1" si="16"/>
        <v>46</v>
      </c>
      <c r="AQ7" s="92">
        <f t="shared" ca="1" si="16"/>
        <v>46</v>
      </c>
      <c r="AR7" s="92">
        <f t="shared" ca="1" si="16"/>
        <v>41</v>
      </c>
      <c r="AS7" s="92">
        <f t="shared" ca="1" si="16"/>
        <v>42</v>
      </c>
      <c r="AT7" s="92">
        <f t="shared" ca="1" si="16"/>
        <v>45.000000000000007</v>
      </c>
      <c r="AU7" s="92">
        <f t="shared" ca="1" si="16"/>
        <v>40</v>
      </c>
      <c r="AV7" s="92">
        <f t="shared" ca="1" si="16"/>
        <v>46</v>
      </c>
      <c r="AW7" s="92">
        <f t="shared" ca="1" si="16"/>
        <v>42</v>
      </c>
      <c r="AX7" s="92">
        <f t="shared" ca="1" si="16"/>
        <v>45</v>
      </c>
      <c r="AY7" s="92">
        <f t="shared" ca="1" si="16"/>
        <v>45.000000000000007</v>
      </c>
      <c r="AZ7" s="92">
        <f t="shared" ca="1" si="16"/>
        <v>44</v>
      </c>
      <c r="BA7" s="92">
        <f t="shared" ca="1" si="16"/>
        <v>46</v>
      </c>
      <c r="BB7" s="92">
        <f t="shared" ca="1" si="16"/>
        <v>37</v>
      </c>
      <c r="BC7" s="92">
        <f t="shared" ca="1" si="16"/>
        <v>40</v>
      </c>
      <c r="BD7" s="92">
        <f t="shared" ca="1" si="16"/>
        <v>40</v>
      </c>
      <c r="BE7" s="92">
        <f t="shared" ca="1" si="16"/>
        <v>44.000000000000007</v>
      </c>
      <c r="BF7" s="92">
        <f t="shared" ca="1" si="16"/>
        <v>48</v>
      </c>
      <c r="BG7" s="92">
        <f t="shared" ca="1" si="16"/>
        <v>31</v>
      </c>
      <c r="BH7" s="92">
        <f t="shared" ca="1" si="16"/>
        <v>39</v>
      </c>
      <c r="BI7" s="92">
        <f t="shared" ca="1" si="16"/>
        <v>40</v>
      </c>
      <c r="BJ7" s="92">
        <f t="shared" ca="1" si="16"/>
        <v>42</v>
      </c>
      <c r="BK7" s="92">
        <f t="shared" ca="1" si="16"/>
        <v>35</v>
      </c>
      <c r="BL7" s="92">
        <f t="shared" ca="1" si="16"/>
        <v>40</v>
      </c>
      <c r="BM7" s="92">
        <f t="shared" ca="1" si="16"/>
        <v>50</v>
      </c>
      <c r="BN7" s="92">
        <f t="shared" ca="1" si="16"/>
        <v>42</v>
      </c>
      <c r="BO7" s="92">
        <f t="shared" ca="1" si="16"/>
        <v>43</v>
      </c>
      <c r="BP7" s="92">
        <f t="shared" ca="1" si="16"/>
        <v>36.000000000000007</v>
      </c>
      <c r="BQ7" s="92">
        <f t="shared" ca="1" si="16"/>
        <v>36.000000000000007</v>
      </c>
      <c r="BR7" s="92">
        <f t="shared" ca="1" si="16"/>
        <v>35</v>
      </c>
      <c r="BS7" s="92">
        <f t="shared" ref="BS7:ED7" ca="1" si="17">MIN(BS$12:BS$19)</f>
        <v>37.000000000000007</v>
      </c>
      <c r="BT7" s="92">
        <f t="shared" ca="1" si="17"/>
        <v>33</v>
      </c>
      <c r="BU7" s="92">
        <f t="shared" ca="1" si="17"/>
        <v>35</v>
      </c>
      <c r="BV7" s="92">
        <f t="shared" ca="1" si="17"/>
        <v>34</v>
      </c>
      <c r="BW7" s="92">
        <f t="shared" ca="1" si="17"/>
        <v>41</v>
      </c>
      <c r="BX7" s="92">
        <f t="shared" ca="1" si="17"/>
        <v>46</v>
      </c>
      <c r="BY7" s="92">
        <f t="shared" ca="1" si="17"/>
        <v>47</v>
      </c>
      <c r="BZ7" s="92">
        <f t="shared" ca="1" si="17"/>
        <v>41</v>
      </c>
      <c r="CA7" s="92">
        <f t="shared" ca="1" si="17"/>
        <v>41</v>
      </c>
      <c r="CB7" s="92">
        <f t="shared" ca="1" si="17"/>
        <v>39</v>
      </c>
      <c r="CC7" s="92">
        <f t="shared" ca="1" si="17"/>
        <v>40</v>
      </c>
      <c r="CD7" s="92">
        <f t="shared" ca="1" si="17"/>
        <v>38</v>
      </c>
      <c r="CE7" s="92">
        <f t="shared" ca="1" si="17"/>
        <v>44</v>
      </c>
      <c r="CF7" s="92">
        <f t="shared" ca="1" si="17"/>
        <v>38</v>
      </c>
      <c r="CG7" s="92">
        <f t="shared" ca="1" si="17"/>
        <v>41</v>
      </c>
      <c r="CH7" s="92">
        <f t="shared" ca="1" si="17"/>
        <v>35</v>
      </c>
      <c r="CI7" s="92">
        <f t="shared" ca="1" si="17"/>
        <v>39</v>
      </c>
      <c r="CJ7" s="92">
        <f t="shared" ca="1" si="17"/>
        <v>47</v>
      </c>
      <c r="CK7" s="92">
        <f t="shared" ca="1" si="17"/>
        <v>38</v>
      </c>
      <c r="CL7" s="92">
        <f t="shared" ca="1" si="17"/>
        <v>37</v>
      </c>
      <c r="CM7" s="92">
        <f t="shared" ca="1" si="17"/>
        <v>34</v>
      </c>
      <c r="CN7" s="92">
        <f t="shared" ca="1" si="17"/>
        <v>34</v>
      </c>
      <c r="CO7" s="92">
        <f t="shared" ca="1" si="17"/>
        <v>41</v>
      </c>
      <c r="CP7" s="92">
        <f t="shared" ca="1" si="17"/>
        <v>41</v>
      </c>
      <c r="CQ7" s="92">
        <f t="shared" ca="1" si="17"/>
        <v>29</v>
      </c>
      <c r="CR7" s="92">
        <f t="shared" ca="1" si="17"/>
        <v>36.000000000000007</v>
      </c>
      <c r="CS7" s="92">
        <f t="shared" ca="1" si="17"/>
        <v>34</v>
      </c>
      <c r="CT7" s="92">
        <f t="shared" ca="1" si="17"/>
        <v>39</v>
      </c>
      <c r="CU7" s="92">
        <f t="shared" ca="1" si="17"/>
        <v>32</v>
      </c>
      <c r="CV7" s="92">
        <f t="shared" ca="1" si="17"/>
        <v>24</v>
      </c>
      <c r="CW7" s="92">
        <f t="shared" ca="1" si="17"/>
        <v>32</v>
      </c>
      <c r="CX7" s="92">
        <f t="shared" ca="1" si="17"/>
        <v>35</v>
      </c>
      <c r="CY7" s="92">
        <f t="shared" ca="1" si="17"/>
        <v>41</v>
      </c>
      <c r="CZ7" s="92">
        <f t="shared" ca="1" si="17"/>
        <v>28</v>
      </c>
      <c r="DA7" s="92">
        <f t="shared" ca="1" si="17"/>
        <v>38</v>
      </c>
      <c r="DB7" s="92">
        <f t="shared" ca="1" si="17"/>
        <v>34</v>
      </c>
      <c r="DC7" s="92">
        <f t="shared" ca="1" si="17"/>
        <v>47</v>
      </c>
      <c r="DD7" s="92">
        <f t="shared" ca="1" si="17"/>
        <v>40</v>
      </c>
      <c r="DE7" s="92">
        <f t="shared" ca="1" si="17"/>
        <v>42</v>
      </c>
      <c r="DF7" s="92">
        <f t="shared" ca="1" si="17"/>
        <v>39</v>
      </c>
      <c r="DG7" s="92">
        <f t="shared" ca="1" si="17"/>
        <v>33</v>
      </c>
      <c r="DH7" s="92">
        <f t="shared" ca="1" si="17"/>
        <v>43</v>
      </c>
      <c r="DI7" s="92">
        <f t="shared" ca="1" si="17"/>
        <v>36</v>
      </c>
      <c r="DJ7" s="92">
        <f t="shared" ca="1" si="17"/>
        <v>32</v>
      </c>
      <c r="DK7" s="92">
        <f t="shared" ca="1" si="17"/>
        <v>35</v>
      </c>
      <c r="DL7" s="92">
        <f t="shared" ca="1" si="17"/>
        <v>43</v>
      </c>
      <c r="DM7" s="92">
        <f t="shared" ca="1" si="17"/>
        <v>40</v>
      </c>
      <c r="DN7" s="92">
        <f t="shared" ca="1" si="17"/>
        <v>47</v>
      </c>
      <c r="DO7" s="92">
        <f t="shared" ca="1" si="17"/>
        <v>41</v>
      </c>
      <c r="DP7" s="92">
        <f t="shared" ca="1" si="17"/>
        <v>49</v>
      </c>
      <c r="DQ7" s="92">
        <f t="shared" ca="1" si="17"/>
        <v>33</v>
      </c>
      <c r="DR7" s="92">
        <f t="shared" ca="1" si="17"/>
        <v>48</v>
      </c>
      <c r="DS7" s="92">
        <f t="shared" ca="1" si="17"/>
        <v>41</v>
      </c>
      <c r="DT7" s="92">
        <f t="shared" ca="1" si="17"/>
        <v>47</v>
      </c>
      <c r="DU7" s="92">
        <f t="shared" ca="1" si="17"/>
        <v>38</v>
      </c>
      <c r="DV7" s="92">
        <f t="shared" ca="1" si="17"/>
        <v>38</v>
      </c>
      <c r="DW7" s="92">
        <f t="shared" ca="1" si="17"/>
        <v>46</v>
      </c>
      <c r="DX7" s="92">
        <f t="shared" ca="1" si="17"/>
        <v>45</v>
      </c>
      <c r="DY7" s="92">
        <f t="shared" ca="1" si="17"/>
        <v>33</v>
      </c>
      <c r="DZ7" s="92">
        <f t="shared" ca="1" si="17"/>
        <v>36</v>
      </c>
      <c r="EA7" s="92">
        <f t="shared" ca="1" si="17"/>
        <v>40</v>
      </c>
      <c r="EB7" s="92">
        <f t="shared" ca="1" si="17"/>
        <v>36</v>
      </c>
      <c r="EC7" s="92">
        <f t="shared" ca="1" si="17"/>
        <v>36</v>
      </c>
      <c r="ED7" s="92">
        <f t="shared" ca="1" si="17"/>
        <v>39</v>
      </c>
      <c r="EE7" s="92">
        <f t="shared" ref="EE7:GP7" ca="1" si="18">MIN(EE$12:EE$19)</f>
        <v>48</v>
      </c>
      <c r="EF7" s="92">
        <f t="shared" ca="1" si="18"/>
        <v>60</v>
      </c>
      <c r="EG7" s="92">
        <f t="shared" ca="1" si="18"/>
        <v>29</v>
      </c>
      <c r="EH7" s="92">
        <f t="shared" ca="1" si="18"/>
        <v>42</v>
      </c>
      <c r="EI7" s="92">
        <f t="shared" ca="1" si="18"/>
        <v>45.000000000000007</v>
      </c>
      <c r="EJ7" s="92">
        <f t="shared" ca="1" si="18"/>
        <v>43</v>
      </c>
      <c r="EK7" s="92">
        <f t="shared" ca="1" si="18"/>
        <v>36</v>
      </c>
      <c r="EL7" s="92">
        <f t="shared" ca="1" si="18"/>
        <v>31</v>
      </c>
      <c r="EM7" s="92">
        <f t="shared" ca="1" si="18"/>
        <v>49</v>
      </c>
      <c r="EN7" s="92">
        <f t="shared" ca="1" si="18"/>
        <v>55</v>
      </c>
      <c r="EO7" s="92">
        <f t="shared" ca="1" si="18"/>
        <v>58</v>
      </c>
      <c r="EP7" s="92">
        <f t="shared" ca="1" si="18"/>
        <v>51</v>
      </c>
      <c r="EQ7" s="92">
        <f t="shared" ca="1" si="18"/>
        <v>44.000000000000007</v>
      </c>
      <c r="ER7" s="92">
        <f t="shared" ca="1" si="18"/>
        <v>51.000000000000007</v>
      </c>
      <c r="ES7" s="92">
        <f t="shared" ca="1" si="18"/>
        <v>41</v>
      </c>
      <c r="ET7" s="92">
        <f t="shared" ca="1" si="18"/>
        <v>41</v>
      </c>
      <c r="EU7" s="92">
        <f t="shared" ca="1" si="18"/>
        <v>32</v>
      </c>
      <c r="EV7" s="92">
        <f t="shared" ca="1" si="18"/>
        <v>27</v>
      </c>
      <c r="EW7" s="92">
        <f t="shared" ca="1" si="18"/>
        <v>22</v>
      </c>
      <c r="EX7" s="92">
        <f t="shared" ca="1" si="18"/>
        <v>49</v>
      </c>
      <c r="EY7" s="92">
        <f t="shared" ca="1" si="18"/>
        <v>47</v>
      </c>
      <c r="EZ7" s="92">
        <f t="shared" ca="1" si="18"/>
        <v>53</v>
      </c>
      <c r="FA7" s="92">
        <f t="shared" ca="1" si="18"/>
        <v>33</v>
      </c>
      <c r="FB7" s="92">
        <f t="shared" ca="1" si="18"/>
        <v>46</v>
      </c>
      <c r="FC7" s="92">
        <f t="shared" ca="1" si="18"/>
        <v>47</v>
      </c>
      <c r="FD7" s="92">
        <f t="shared" ca="1" si="18"/>
        <v>41</v>
      </c>
      <c r="FE7" s="92">
        <f t="shared" ca="1" si="18"/>
        <v>33</v>
      </c>
      <c r="FF7" s="92">
        <f t="shared" ca="1" si="18"/>
        <v>34</v>
      </c>
      <c r="FG7" s="92">
        <f t="shared" ca="1" si="18"/>
        <v>40</v>
      </c>
      <c r="FH7" s="92">
        <f t="shared" ca="1" si="18"/>
        <v>52</v>
      </c>
      <c r="FI7" s="92">
        <f t="shared" ca="1" si="18"/>
        <v>36.000000000000007</v>
      </c>
      <c r="FJ7" s="92">
        <f t="shared" ca="1" si="18"/>
        <v>42</v>
      </c>
      <c r="FK7" s="92">
        <f t="shared" ca="1" si="18"/>
        <v>41</v>
      </c>
      <c r="FL7" s="92">
        <f t="shared" ca="1" si="18"/>
        <v>49</v>
      </c>
      <c r="FM7" s="92">
        <f t="shared" ca="1" si="18"/>
        <v>40</v>
      </c>
      <c r="FN7" s="92">
        <f t="shared" ca="1" si="18"/>
        <v>43</v>
      </c>
      <c r="FO7" s="92">
        <f t="shared" ca="1" si="18"/>
        <v>44</v>
      </c>
      <c r="FP7" s="92">
        <f t="shared" ca="1" si="18"/>
        <v>36</v>
      </c>
      <c r="FQ7" s="92">
        <f t="shared" ca="1" si="18"/>
        <v>35</v>
      </c>
      <c r="FR7" s="92">
        <f t="shared" ca="1" si="18"/>
        <v>39</v>
      </c>
      <c r="FS7" s="92">
        <f t="shared" ca="1" si="18"/>
        <v>57</v>
      </c>
      <c r="FT7" s="92">
        <f t="shared" ca="1" si="18"/>
        <v>48</v>
      </c>
      <c r="FU7" s="92">
        <f t="shared" ca="1" si="18"/>
        <v>41</v>
      </c>
      <c r="FV7" s="92">
        <f t="shared" ca="1" si="18"/>
        <v>33</v>
      </c>
      <c r="FW7" s="92">
        <f t="shared" ca="1" si="18"/>
        <v>36.000000000000007</v>
      </c>
      <c r="FX7" s="92">
        <f t="shared" ca="1" si="18"/>
        <v>42</v>
      </c>
      <c r="FY7" s="92">
        <f t="shared" ca="1" si="18"/>
        <v>37.000000000000007</v>
      </c>
      <c r="FZ7" s="92">
        <f t="shared" ca="1" si="18"/>
        <v>33</v>
      </c>
      <c r="GA7" s="92">
        <f t="shared" ca="1" si="18"/>
        <v>39</v>
      </c>
      <c r="GB7" s="92">
        <f t="shared" ca="1" si="18"/>
        <v>38</v>
      </c>
      <c r="GC7" s="92">
        <f t="shared" ca="1" si="18"/>
        <v>52.000000000000007</v>
      </c>
      <c r="GD7" s="92">
        <f t="shared" ca="1" si="18"/>
        <v>48</v>
      </c>
      <c r="GE7" s="92">
        <f t="shared" ca="1" si="18"/>
        <v>39</v>
      </c>
      <c r="GF7" s="92">
        <f t="shared" ca="1" si="18"/>
        <v>30</v>
      </c>
      <c r="GG7" s="92">
        <f t="shared" ca="1" si="18"/>
        <v>48</v>
      </c>
      <c r="GH7" s="92">
        <f t="shared" ca="1" si="18"/>
        <v>41</v>
      </c>
      <c r="GI7" s="92">
        <f t="shared" ca="1" si="18"/>
        <v>37.000000000000007</v>
      </c>
      <c r="GJ7" s="92">
        <f t="shared" ca="1" si="18"/>
        <v>41</v>
      </c>
      <c r="GK7" s="92">
        <f t="shared" ca="1" si="18"/>
        <v>36.000000000000007</v>
      </c>
      <c r="GL7" s="92">
        <f t="shared" ca="1" si="18"/>
        <v>40</v>
      </c>
      <c r="GM7" s="92">
        <f t="shared" ca="1" si="18"/>
        <v>36.000000000000007</v>
      </c>
      <c r="GN7" s="92">
        <f t="shared" ca="1" si="18"/>
        <v>37.000000000000007</v>
      </c>
      <c r="GO7" s="92">
        <f t="shared" ca="1" si="18"/>
        <v>30</v>
      </c>
      <c r="GP7" s="92">
        <f t="shared" ca="1" si="18"/>
        <v>31</v>
      </c>
      <c r="GQ7" s="92">
        <f t="shared" ref="GQ7:IQ7" ca="1" si="19">MIN(GQ$12:GQ$19)</f>
        <v>25</v>
      </c>
      <c r="GR7" s="92">
        <f t="shared" ca="1" si="19"/>
        <v>30</v>
      </c>
      <c r="GS7" s="92">
        <f t="shared" ca="1" si="19"/>
        <v>31</v>
      </c>
      <c r="GT7" s="92">
        <f t="shared" ca="1" si="19"/>
        <v>21</v>
      </c>
      <c r="GU7" s="92">
        <f t="shared" ca="1" si="19"/>
        <v>31</v>
      </c>
      <c r="GV7" s="92">
        <f t="shared" ca="1" si="19"/>
        <v>24</v>
      </c>
      <c r="GW7" s="92">
        <f t="shared" ca="1" si="19"/>
        <v>41</v>
      </c>
      <c r="GX7" s="92">
        <f t="shared" ca="1" si="19"/>
        <v>38</v>
      </c>
      <c r="GY7" s="92">
        <f t="shared" ca="1" si="19"/>
        <v>37</v>
      </c>
      <c r="GZ7" s="92">
        <f t="shared" ca="1" si="19"/>
        <v>27</v>
      </c>
      <c r="HA7" s="92">
        <f t="shared" ca="1" si="19"/>
        <v>25</v>
      </c>
      <c r="HB7" s="92">
        <f t="shared" ca="1" si="19"/>
        <v>28</v>
      </c>
      <c r="HC7" s="92">
        <f t="shared" ca="1" si="19"/>
        <v>34</v>
      </c>
      <c r="HD7" s="92">
        <f t="shared" ca="1" si="19"/>
        <v>28</v>
      </c>
      <c r="HE7" s="92">
        <f t="shared" ca="1" si="19"/>
        <v>30</v>
      </c>
      <c r="HF7" s="92">
        <f t="shared" ca="1" si="19"/>
        <v>34</v>
      </c>
      <c r="HG7" s="92">
        <f t="shared" ca="1" si="19"/>
        <v>27</v>
      </c>
      <c r="HH7" s="92">
        <f t="shared" ca="1" si="19"/>
        <v>34</v>
      </c>
      <c r="HI7" s="92">
        <f t="shared" ca="1" si="19"/>
        <v>32</v>
      </c>
      <c r="HJ7" s="92">
        <f t="shared" ca="1" si="19"/>
        <v>29</v>
      </c>
      <c r="HK7" s="92">
        <f t="shared" ca="1" si="19"/>
        <v>35</v>
      </c>
      <c r="HL7" s="92">
        <f t="shared" ca="1" si="19"/>
        <v>28</v>
      </c>
      <c r="HM7" s="92">
        <f t="shared" ca="1" si="19"/>
        <v>25</v>
      </c>
      <c r="HN7" s="92">
        <f t="shared" ca="1" si="19"/>
        <v>21</v>
      </c>
      <c r="HO7" s="92">
        <f t="shared" ca="1" si="19"/>
        <v>26.000000000000004</v>
      </c>
      <c r="HP7" s="92">
        <f t="shared" ca="1" si="19"/>
        <v>31</v>
      </c>
      <c r="HQ7" s="92">
        <f t="shared" ca="1" si="19"/>
        <v>29</v>
      </c>
      <c r="HR7" s="92">
        <f t="shared" ca="1" si="19"/>
        <v>32</v>
      </c>
      <c r="HS7" s="92">
        <f t="shared" ca="1" si="19"/>
        <v>32</v>
      </c>
      <c r="HT7" s="92">
        <f t="shared" ca="1" si="19"/>
        <v>26</v>
      </c>
      <c r="HU7" s="92">
        <f t="shared" ca="1" si="19"/>
        <v>27</v>
      </c>
      <c r="HV7" s="92">
        <f t="shared" ca="1" si="19"/>
        <v>28</v>
      </c>
      <c r="HW7" s="92">
        <f t="shared" ca="1" si="19"/>
        <v>28</v>
      </c>
      <c r="HX7" s="92">
        <f t="shared" ca="1" si="19"/>
        <v>30</v>
      </c>
      <c r="HY7" s="92">
        <f t="shared" ca="1" si="19"/>
        <v>32</v>
      </c>
      <c r="HZ7" s="92">
        <f t="shared" ca="1" si="19"/>
        <v>28</v>
      </c>
      <c r="IA7" s="92">
        <f t="shared" ca="1" si="19"/>
        <v>31</v>
      </c>
      <c r="IB7" s="92">
        <f t="shared" ca="1" si="19"/>
        <v>28</v>
      </c>
      <c r="IC7" s="92">
        <f t="shared" ca="1" si="19"/>
        <v>29</v>
      </c>
      <c r="ID7" s="92">
        <f t="shared" ca="1" si="19"/>
        <v>31</v>
      </c>
      <c r="IE7" s="92">
        <f t="shared" ca="1" si="19"/>
        <v>35</v>
      </c>
      <c r="IF7" s="92">
        <f t="shared" ca="1" si="19"/>
        <v>36.000000000000007</v>
      </c>
      <c r="IG7" s="92">
        <f t="shared" ca="1" si="19"/>
        <v>36</v>
      </c>
      <c r="IH7" s="92">
        <f t="shared" ca="1" si="19"/>
        <v>25</v>
      </c>
      <c r="II7" s="92">
        <f t="shared" ca="1" si="19"/>
        <v>26</v>
      </c>
      <c r="IJ7" s="92">
        <f t="shared" ca="1" si="19"/>
        <v>29</v>
      </c>
      <c r="IK7" s="92">
        <f t="shared" ca="1" si="19"/>
        <v>29</v>
      </c>
      <c r="IL7" s="92">
        <f t="shared" ca="1" si="19"/>
        <v>28</v>
      </c>
      <c r="IM7" s="92">
        <f t="shared" ca="1" si="19"/>
        <v>29</v>
      </c>
      <c r="IN7" s="92">
        <f t="shared" ca="1" si="19"/>
        <v>26</v>
      </c>
      <c r="IO7" s="92">
        <f t="shared" ca="1" si="19"/>
        <v>27</v>
      </c>
      <c r="IP7" s="92">
        <f t="shared" ca="1" si="19"/>
        <v>24</v>
      </c>
      <c r="IQ7" s="93">
        <f t="shared" ca="1" si="19"/>
        <v>29</v>
      </c>
    </row>
    <row r="8" spans="1:251" ht="12.75" customHeight="1" x14ac:dyDescent="0.2">
      <c r="A8" s="7"/>
      <c r="D8" s="9"/>
    </row>
    <row r="9" spans="1:251" ht="12.75" customHeight="1" x14ac:dyDescent="0.2">
      <c r="C9" s="574" t="s">
        <v>68</v>
      </c>
      <c r="D9" s="9"/>
    </row>
    <row r="10" spans="1:251" ht="12.75" customHeight="1" x14ac:dyDescent="0.2">
      <c r="B10" s="575" t="s">
        <v>90</v>
      </c>
      <c r="C10" s="113">
        <f ca="1">MATCH($C$1,INDIRECT(B10 &amp; "F:F"),0)</f>
        <v>31</v>
      </c>
      <c r="D10" s="9"/>
      <c r="E10" s="51"/>
      <c r="F10" s="572" t="s">
        <v>14</v>
      </c>
      <c r="G10" s="95" t="str">
        <f t="shared" ref="G10:BR10" si="20">SUBSTITUTE(ADDRESS(1,COLUMN(),4),"1","")</f>
        <v>G</v>
      </c>
      <c r="H10" s="96" t="str">
        <f t="shared" si="20"/>
        <v>H</v>
      </c>
      <c r="I10" s="96" t="str">
        <f t="shared" si="20"/>
        <v>I</v>
      </c>
      <c r="J10" s="96" t="str">
        <f t="shared" si="20"/>
        <v>J</v>
      </c>
      <c r="K10" s="96" t="str">
        <f t="shared" si="20"/>
        <v>K</v>
      </c>
      <c r="L10" s="96" t="str">
        <f t="shared" si="20"/>
        <v>L</v>
      </c>
      <c r="M10" s="96" t="str">
        <f t="shared" si="20"/>
        <v>M</v>
      </c>
      <c r="N10" s="96" t="str">
        <f t="shared" si="20"/>
        <v>N</v>
      </c>
      <c r="O10" s="96" t="str">
        <f t="shared" si="20"/>
        <v>O</v>
      </c>
      <c r="P10" s="96" t="str">
        <f t="shared" si="20"/>
        <v>P</v>
      </c>
      <c r="Q10" s="96" t="str">
        <f t="shared" si="20"/>
        <v>Q</v>
      </c>
      <c r="R10" s="96" t="str">
        <f t="shared" si="20"/>
        <v>R</v>
      </c>
      <c r="S10" s="96" t="str">
        <f t="shared" si="20"/>
        <v>S</v>
      </c>
      <c r="T10" s="96" t="str">
        <f t="shared" si="20"/>
        <v>T</v>
      </c>
      <c r="U10" s="96" t="str">
        <f t="shared" si="20"/>
        <v>U</v>
      </c>
      <c r="V10" s="96" t="str">
        <f t="shared" si="20"/>
        <v>V</v>
      </c>
      <c r="W10" s="96" t="str">
        <f t="shared" si="20"/>
        <v>W</v>
      </c>
      <c r="X10" s="96" t="str">
        <f t="shared" si="20"/>
        <v>X</v>
      </c>
      <c r="Y10" s="96" t="str">
        <f t="shared" si="20"/>
        <v>Y</v>
      </c>
      <c r="Z10" s="96" t="str">
        <f t="shared" si="20"/>
        <v>Z</v>
      </c>
      <c r="AA10" s="96" t="str">
        <f t="shared" si="20"/>
        <v>AA</v>
      </c>
      <c r="AB10" s="96" t="str">
        <f t="shared" si="20"/>
        <v>AB</v>
      </c>
      <c r="AC10" s="96" t="str">
        <f t="shared" si="20"/>
        <v>AC</v>
      </c>
      <c r="AD10" s="96" t="str">
        <f t="shared" si="20"/>
        <v>AD</v>
      </c>
      <c r="AE10" s="96" t="str">
        <f t="shared" si="20"/>
        <v>AE</v>
      </c>
      <c r="AF10" s="96" t="str">
        <f t="shared" si="20"/>
        <v>AF</v>
      </c>
      <c r="AG10" s="96" t="str">
        <f t="shared" si="20"/>
        <v>AG</v>
      </c>
      <c r="AH10" s="96" t="str">
        <f t="shared" si="20"/>
        <v>AH</v>
      </c>
      <c r="AI10" s="96" t="str">
        <f t="shared" si="20"/>
        <v>AI</v>
      </c>
      <c r="AJ10" s="96" t="str">
        <f t="shared" si="20"/>
        <v>AJ</v>
      </c>
      <c r="AK10" s="96" t="str">
        <f t="shared" si="20"/>
        <v>AK</v>
      </c>
      <c r="AL10" s="96" t="str">
        <f t="shared" si="20"/>
        <v>AL</v>
      </c>
      <c r="AM10" s="96" t="str">
        <f t="shared" si="20"/>
        <v>AM</v>
      </c>
      <c r="AN10" s="96" t="str">
        <f t="shared" si="20"/>
        <v>AN</v>
      </c>
      <c r="AO10" s="96" t="str">
        <f t="shared" si="20"/>
        <v>AO</v>
      </c>
      <c r="AP10" s="96" t="str">
        <f t="shared" si="20"/>
        <v>AP</v>
      </c>
      <c r="AQ10" s="96" t="str">
        <f t="shared" si="20"/>
        <v>AQ</v>
      </c>
      <c r="AR10" s="96" t="str">
        <f t="shared" si="20"/>
        <v>AR</v>
      </c>
      <c r="AS10" s="96" t="str">
        <f t="shared" si="20"/>
        <v>AS</v>
      </c>
      <c r="AT10" s="96" t="str">
        <f t="shared" si="20"/>
        <v>AT</v>
      </c>
      <c r="AU10" s="96" t="str">
        <f t="shared" si="20"/>
        <v>AU</v>
      </c>
      <c r="AV10" s="96" t="str">
        <f t="shared" si="20"/>
        <v>AV</v>
      </c>
      <c r="AW10" s="96" t="str">
        <f t="shared" si="20"/>
        <v>AW</v>
      </c>
      <c r="AX10" s="96" t="str">
        <f t="shared" si="20"/>
        <v>AX</v>
      </c>
      <c r="AY10" s="96" t="str">
        <f t="shared" si="20"/>
        <v>AY</v>
      </c>
      <c r="AZ10" s="96" t="str">
        <f t="shared" si="20"/>
        <v>AZ</v>
      </c>
      <c r="BA10" s="96" t="str">
        <f t="shared" si="20"/>
        <v>BA</v>
      </c>
      <c r="BB10" s="96" t="str">
        <f t="shared" si="20"/>
        <v>BB</v>
      </c>
      <c r="BC10" s="96" t="str">
        <f t="shared" si="20"/>
        <v>BC</v>
      </c>
      <c r="BD10" s="96" t="str">
        <f t="shared" si="20"/>
        <v>BD</v>
      </c>
      <c r="BE10" s="96" t="str">
        <f t="shared" si="20"/>
        <v>BE</v>
      </c>
      <c r="BF10" s="96" t="str">
        <f t="shared" si="20"/>
        <v>BF</v>
      </c>
      <c r="BG10" s="96" t="str">
        <f t="shared" si="20"/>
        <v>BG</v>
      </c>
      <c r="BH10" s="96" t="str">
        <f t="shared" si="20"/>
        <v>BH</v>
      </c>
      <c r="BI10" s="96" t="str">
        <f t="shared" si="20"/>
        <v>BI</v>
      </c>
      <c r="BJ10" s="96" t="str">
        <f t="shared" si="20"/>
        <v>BJ</v>
      </c>
      <c r="BK10" s="96" t="str">
        <f t="shared" si="20"/>
        <v>BK</v>
      </c>
      <c r="BL10" s="96" t="str">
        <f t="shared" si="20"/>
        <v>BL</v>
      </c>
      <c r="BM10" s="96" t="str">
        <f t="shared" si="20"/>
        <v>BM</v>
      </c>
      <c r="BN10" s="96" t="str">
        <f t="shared" si="20"/>
        <v>BN</v>
      </c>
      <c r="BO10" s="96" t="str">
        <f t="shared" si="20"/>
        <v>BO</v>
      </c>
      <c r="BP10" s="96" t="str">
        <f t="shared" si="20"/>
        <v>BP</v>
      </c>
      <c r="BQ10" s="96" t="str">
        <f t="shared" si="20"/>
        <v>BQ</v>
      </c>
      <c r="BR10" s="96" t="str">
        <f t="shared" si="20"/>
        <v>BR</v>
      </c>
      <c r="BS10" s="96" t="str">
        <f t="shared" ref="BS10:ED10" si="21">SUBSTITUTE(ADDRESS(1,COLUMN(),4),"1","")</f>
        <v>BS</v>
      </c>
      <c r="BT10" s="96" t="str">
        <f t="shared" si="21"/>
        <v>BT</v>
      </c>
      <c r="BU10" s="96" t="str">
        <f t="shared" si="21"/>
        <v>BU</v>
      </c>
      <c r="BV10" s="96" t="str">
        <f t="shared" si="21"/>
        <v>BV</v>
      </c>
      <c r="BW10" s="96" t="str">
        <f t="shared" si="21"/>
        <v>BW</v>
      </c>
      <c r="BX10" s="96" t="str">
        <f t="shared" si="21"/>
        <v>BX</v>
      </c>
      <c r="BY10" s="96" t="str">
        <f t="shared" si="21"/>
        <v>BY</v>
      </c>
      <c r="BZ10" s="96" t="str">
        <f t="shared" si="21"/>
        <v>BZ</v>
      </c>
      <c r="CA10" s="96" t="str">
        <f t="shared" si="21"/>
        <v>CA</v>
      </c>
      <c r="CB10" s="96" t="str">
        <f t="shared" si="21"/>
        <v>CB</v>
      </c>
      <c r="CC10" s="96" t="str">
        <f t="shared" si="21"/>
        <v>CC</v>
      </c>
      <c r="CD10" s="96" t="str">
        <f t="shared" si="21"/>
        <v>CD</v>
      </c>
      <c r="CE10" s="96" t="str">
        <f t="shared" si="21"/>
        <v>CE</v>
      </c>
      <c r="CF10" s="96" t="str">
        <f t="shared" si="21"/>
        <v>CF</v>
      </c>
      <c r="CG10" s="96" t="str">
        <f t="shared" si="21"/>
        <v>CG</v>
      </c>
      <c r="CH10" s="96" t="str">
        <f t="shared" si="21"/>
        <v>CH</v>
      </c>
      <c r="CI10" s="96" t="str">
        <f t="shared" si="21"/>
        <v>CI</v>
      </c>
      <c r="CJ10" s="96" t="str">
        <f t="shared" si="21"/>
        <v>CJ</v>
      </c>
      <c r="CK10" s="96" t="str">
        <f t="shared" si="21"/>
        <v>CK</v>
      </c>
      <c r="CL10" s="96" t="str">
        <f t="shared" si="21"/>
        <v>CL</v>
      </c>
      <c r="CM10" s="96" t="str">
        <f t="shared" si="21"/>
        <v>CM</v>
      </c>
      <c r="CN10" s="96" t="str">
        <f t="shared" si="21"/>
        <v>CN</v>
      </c>
      <c r="CO10" s="96" t="str">
        <f t="shared" si="21"/>
        <v>CO</v>
      </c>
      <c r="CP10" s="96" t="str">
        <f t="shared" si="21"/>
        <v>CP</v>
      </c>
      <c r="CQ10" s="96" t="str">
        <f t="shared" si="21"/>
        <v>CQ</v>
      </c>
      <c r="CR10" s="96" t="str">
        <f t="shared" si="21"/>
        <v>CR</v>
      </c>
      <c r="CS10" s="96" t="str">
        <f t="shared" si="21"/>
        <v>CS</v>
      </c>
      <c r="CT10" s="96" t="str">
        <f t="shared" si="21"/>
        <v>CT</v>
      </c>
      <c r="CU10" s="96" t="str">
        <f t="shared" si="21"/>
        <v>CU</v>
      </c>
      <c r="CV10" s="96" t="str">
        <f t="shared" si="21"/>
        <v>CV</v>
      </c>
      <c r="CW10" s="96" t="str">
        <f t="shared" si="21"/>
        <v>CW</v>
      </c>
      <c r="CX10" s="96" t="str">
        <f t="shared" si="21"/>
        <v>CX</v>
      </c>
      <c r="CY10" s="96" t="str">
        <f t="shared" si="21"/>
        <v>CY</v>
      </c>
      <c r="CZ10" s="96" t="str">
        <f t="shared" si="21"/>
        <v>CZ</v>
      </c>
      <c r="DA10" s="96" t="str">
        <f t="shared" si="21"/>
        <v>DA</v>
      </c>
      <c r="DB10" s="96" t="str">
        <f t="shared" si="21"/>
        <v>DB</v>
      </c>
      <c r="DC10" s="96" t="str">
        <f t="shared" si="21"/>
        <v>DC</v>
      </c>
      <c r="DD10" s="96" t="str">
        <f t="shared" si="21"/>
        <v>DD</v>
      </c>
      <c r="DE10" s="96" t="str">
        <f t="shared" si="21"/>
        <v>DE</v>
      </c>
      <c r="DF10" s="96" t="str">
        <f t="shared" si="21"/>
        <v>DF</v>
      </c>
      <c r="DG10" s="96" t="str">
        <f t="shared" si="21"/>
        <v>DG</v>
      </c>
      <c r="DH10" s="96" t="str">
        <f t="shared" si="21"/>
        <v>DH</v>
      </c>
      <c r="DI10" s="96" t="str">
        <f t="shared" si="21"/>
        <v>DI</v>
      </c>
      <c r="DJ10" s="96" t="str">
        <f t="shared" si="21"/>
        <v>DJ</v>
      </c>
      <c r="DK10" s="96" t="str">
        <f t="shared" si="21"/>
        <v>DK</v>
      </c>
      <c r="DL10" s="96" t="str">
        <f t="shared" si="21"/>
        <v>DL</v>
      </c>
      <c r="DM10" s="96" t="str">
        <f t="shared" si="21"/>
        <v>DM</v>
      </c>
      <c r="DN10" s="96" t="str">
        <f t="shared" si="21"/>
        <v>DN</v>
      </c>
      <c r="DO10" s="96" t="str">
        <f t="shared" si="21"/>
        <v>DO</v>
      </c>
      <c r="DP10" s="96" t="str">
        <f t="shared" si="21"/>
        <v>DP</v>
      </c>
      <c r="DQ10" s="96" t="str">
        <f t="shared" si="21"/>
        <v>DQ</v>
      </c>
      <c r="DR10" s="96" t="str">
        <f t="shared" si="21"/>
        <v>DR</v>
      </c>
      <c r="DS10" s="96" t="str">
        <f t="shared" si="21"/>
        <v>DS</v>
      </c>
      <c r="DT10" s="96" t="str">
        <f t="shared" si="21"/>
        <v>DT</v>
      </c>
      <c r="DU10" s="96" t="str">
        <f t="shared" si="21"/>
        <v>DU</v>
      </c>
      <c r="DV10" s="96" t="str">
        <f t="shared" si="21"/>
        <v>DV</v>
      </c>
      <c r="DW10" s="96" t="str">
        <f t="shared" si="21"/>
        <v>DW</v>
      </c>
      <c r="DX10" s="96" t="str">
        <f t="shared" si="21"/>
        <v>DX</v>
      </c>
      <c r="DY10" s="96" t="str">
        <f t="shared" si="21"/>
        <v>DY</v>
      </c>
      <c r="DZ10" s="96" t="str">
        <f t="shared" si="21"/>
        <v>DZ</v>
      </c>
      <c r="EA10" s="96" t="str">
        <f t="shared" si="21"/>
        <v>EA</v>
      </c>
      <c r="EB10" s="96" t="str">
        <f t="shared" si="21"/>
        <v>EB</v>
      </c>
      <c r="EC10" s="96" t="str">
        <f t="shared" si="21"/>
        <v>EC</v>
      </c>
      <c r="ED10" s="96" t="str">
        <f t="shared" si="21"/>
        <v>ED</v>
      </c>
      <c r="EE10" s="96" t="str">
        <f t="shared" ref="EE10:GP10" si="22">SUBSTITUTE(ADDRESS(1,COLUMN(),4),"1","")</f>
        <v>EE</v>
      </c>
      <c r="EF10" s="96" t="str">
        <f t="shared" si="22"/>
        <v>EF</v>
      </c>
      <c r="EG10" s="96" t="str">
        <f t="shared" si="22"/>
        <v>EG</v>
      </c>
      <c r="EH10" s="96" t="str">
        <f t="shared" si="22"/>
        <v>EH</v>
      </c>
      <c r="EI10" s="96" t="str">
        <f t="shared" si="22"/>
        <v>EI</v>
      </c>
      <c r="EJ10" s="96" t="str">
        <f t="shared" si="22"/>
        <v>EJ</v>
      </c>
      <c r="EK10" s="96" t="str">
        <f t="shared" si="22"/>
        <v>EK</v>
      </c>
      <c r="EL10" s="96" t="str">
        <f t="shared" si="22"/>
        <v>EL</v>
      </c>
      <c r="EM10" s="96" t="str">
        <f t="shared" si="22"/>
        <v>EM</v>
      </c>
      <c r="EN10" s="96" t="str">
        <f t="shared" si="22"/>
        <v>EN</v>
      </c>
      <c r="EO10" s="96" t="str">
        <f t="shared" si="22"/>
        <v>EO</v>
      </c>
      <c r="EP10" s="96" t="str">
        <f t="shared" si="22"/>
        <v>EP</v>
      </c>
      <c r="EQ10" s="96" t="str">
        <f t="shared" si="22"/>
        <v>EQ</v>
      </c>
      <c r="ER10" s="96" t="str">
        <f t="shared" si="22"/>
        <v>ER</v>
      </c>
      <c r="ES10" s="96" t="str">
        <f t="shared" si="22"/>
        <v>ES</v>
      </c>
      <c r="ET10" s="96" t="str">
        <f t="shared" si="22"/>
        <v>ET</v>
      </c>
      <c r="EU10" s="96" t="str">
        <f t="shared" si="22"/>
        <v>EU</v>
      </c>
      <c r="EV10" s="96" t="str">
        <f t="shared" si="22"/>
        <v>EV</v>
      </c>
      <c r="EW10" s="96" t="str">
        <f t="shared" si="22"/>
        <v>EW</v>
      </c>
      <c r="EX10" s="96" t="str">
        <f t="shared" si="22"/>
        <v>EX</v>
      </c>
      <c r="EY10" s="96" t="str">
        <f t="shared" si="22"/>
        <v>EY</v>
      </c>
      <c r="EZ10" s="96" t="str">
        <f t="shared" si="22"/>
        <v>EZ</v>
      </c>
      <c r="FA10" s="96" t="str">
        <f t="shared" si="22"/>
        <v>FA</v>
      </c>
      <c r="FB10" s="96" t="str">
        <f t="shared" si="22"/>
        <v>FB</v>
      </c>
      <c r="FC10" s="96" t="str">
        <f t="shared" si="22"/>
        <v>FC</v>
      </c>
      <c r="FD10" s="96" t="str">
        <f t="shared" si="22"/>
        <v>FD</v>
      </c>
      <c r="FE10" s="96" t="str">
        <f t="shared" si="22"/>
        <v>FE</v>
      </c>
      <c r="FF10" s="96" t="str">
        <f t="shared" si="22"/>
        <v>FF</v>
      </c>
      <c r="FG10" s="96" t="str">
        <f t="shared" si="22"/>
        <v>FG</v>
      </c>
      <c r="FH10" s="96" t="str">
        <f t="shared" si="22"/>
        <v>FH</v>
      </c>
      <c r="FI10" s="96" t="str">
        <f t="shared" si="22"/>
        <v>FI</v>
      </c>
      <c r="FJ10" s="96" t="str">
        <f t="shared" si="22"/>
        <v>FJ</v>
      </c>
      <c r="FK10" s="96" t="str">
        <f t="shared" si="22"/>
        <v>FK</v>
      </c>
      <c r="FL10" s="96" t="str">
        <f t="shared" si="22"/>
        <v>FL</v>
      </c>
      <c r="FM10" s="96" t="str">
        <f t="shared" si="22"/>
        <v>FM</v>
      </c>
      <c r="FN10" s="96" t="str">
        <f t="shared" si="22"/>
        <v>FN</v>
      </c>
      <c r="FO10" s="96" t="str">
        <f t="shared" si="22"/>
        <v>FO</v>
      </c>
      <c r="FP10" s="96" t="str">
        <f t="shared" si="22"/>
        <v>FP</v>
      </c>
      <c r="FQ10" s="96" t="str">
        <f t="shared" si="22"/>
        <v>FQ</v>
      </c>
      <c r="FR10" s="96" t="str">
        <f t="shared" si="22"/>
        <v>FR</v>
      </c>
      <c r="FS10" s="96" t="str">
        <f t="shared" si="22"/>
        <v>FS</v>
      </c>
      <c r="FT10" s="96" t="str">
        <f t="shared" si="22"/>
        <v>FT</v>
      </c>
      <c r="FU10" s="96" t="str">
        <f t="shared" si="22"/>
        <v>FU</v>
      </c>
      <c r="FV10" s="96" t="str">
        <f t="shared" si="22"/>
        <v>FV</v>
      </c>
      <c r="FW10" s="96" t="str">
        <f t="shared" si="22"/>
        <v>FW</v>
      </c>
      <c r="FX10" s="96" t="str">
        <f t="shared" si="22"/>
        <v>FX</v>
      </c>
      <c r="FY10" s="96" t="str">
        <f t="shared" si="22"/>
        <v>FY</v>
      </c>
      <c r="FZ10" s="96" t="str">
        <f t="shared" si="22"/>
        <v>FZ</v>
      </c>
      <c r="GA10" s="96" t="str">
        <f t="shared" si="22"/>
        <v>GA</v>
      </c>
      <c r="GB10" s="96" t="str">
        <f t="shared" si="22"/>
        <v>GB</v>
      </c>
      <c r="GC10" s="96" t="str">
        <f t="shared" si="22"/>
        <v>GC</v>
      </c>
      <c r="GD10" s="96" t="str">
        <f t="shared" si="22"/>
        <v>GD</v>
      </c>
      <c r="GE10" s="96" t="str">
        <f t="shared" si="22"/>
        <v>GE</v>
      </c>
      <c r="GF10" s="96" t="str">
        <f t="shared" si="22"/>
        <v>GF</v>
      </c>
      <c r="GG10" s="96" t="str">
        <f t="shared" si="22"/>
        <v>GG</v>
      </c>
      <c r="GH10" s="96" t="str">
        <f t="shared" si="22"/>
        <v>GH</v>
      </c>
      <c r="GI10" s="96" t="str">
        <f t="shared" si="22"/>
        <v>GI</v>
      </c>
      <c r="GJ10" s="96" t="str">
        <f t="shared" si="22"/>
        <v>GJ</v>
      </c>
      <c r="GK10" s="96" t="str">
        <f t="shared" si="22"/>
        <v>GK</v>
      </c>
      <c r="GL10" s="96" t="str">
        <f t="shared" si="22"/>
        <v>GL</v>
      </c>
      <c r="GM10" s="96" t="str">
        <f t="shared" si="22"/>
        <v>GM</v>
      </c>
      <c r="GN10" s="96" t="str">
        <f t="shared" si="22"/>
        <v>GN</v>
      </c>
      <c r="GO10" s="96" t="str">
        <f t="shared" si="22"/>
        <v>GO</v>
      </c>
      <c r="GP10" s="96" t="str">
        <f t="shared" si="22"/>
        <v>GP</v>
      </c>
      <c r="GQ10" s="96" t="str">
        <f t="shared" ref="GQ10:IQ10" si="23">SUBSTITUTE(ADDRESS(1,COLUMN(),4),"1","")</f>
        <v>GQ</v>
      </c>
      <c r="GR10" s="96" t="str">
        <f t="shared" si="23"/>
        <v>GR</v>
      </c>
      <c r="GS10" s="96" t="str">
        <f t="shared" si="23"/>
        <v>GS</v>
      </c>
      <c r="GT10" s="96" t="str">
        <f t="shared" si="23"/>
        <v>GT</v>
      </c>
      <c r="GU10" s="96" t="str">
        <f t="shared" si="23"/>
        <v>GU</v>
      </c>
      <c r="GV10" s="96" t="str">
        <f t="shared" si="23"/>
        <v>GV</v>
      </c>
      <c r="GW10" s="96" t="str">
        <f t="shared" si="23"/>
        <v>GW</v>
      </c>
      <c r="GX10" s="96" t="str">
        <f t="shared" si="23"/>
        <v>GX</v>
      </c>
      <c r="GY10" s="96" t="str">
        <f t="shared" si="23"/>
        <v>GY</v>
      </c>
      <c r="GZ10" s="96" t="str">
        <f t="shared" si="23"/>
        <v>GZ</v>
      </c>
      <c r="HA10" s="96" t="str">
        <f t="shared" si="23"/>
        <v>HA</v>
      </c>
      <c r="HB10" s="96" t="str">
        <f t="shared" si="23"/>
        <v>HB</v>
      </c>
      <c r="HC10" s="96" t="str">
        <f t="shared" si="23"/>
        <v>HC</v>
      </c>
      <c r="HD10" s="96" t="str">
        <f t="shared" si="23"/>
        <v>HD</v>
      </c>
      <c r="HE10" s="96" t="str">
        <f t="shared" si="23"/>
        <v>HE</v>
      </c>
      <c r="HF10" s="96" t="str">
        <f t="shared" si="23"/>
        <v>HF</v>
      </c>
      <c r="HG10" s="96" t="str">
        <f t="shared" si="23"/>
        <v>HG</v>
      </c>
      <c r="HH10" s="96" t="str">
        <f t="shared" si="23"/>
        <v>HH</v>
      </c>
      <c r="HI10" s="96" t="str">
        <f t="shared" si="23"/>
        <v>HI</v>
      </c>
      <c r="HJ10" s="96" t="str">
        <f t="shared" si="23"/>
        <v>HJ</v>
      </c>
      <c r="HK10" s="96" t="str">
        <f t="shared" si="23"/>
        <v>HK</v>
      </c>
      <c r="HL10" s="96" t="str">
        <f t="shared" si="23"/>
        <v>HL</v>
      </c>
      <c r="HM10" s="96" t="str">
        <f t="shared" si="23"/>
        <v>HM</v>
      </c>
      <c r="HN10" s="96" t="str">
        <f t="shared" si="23"/>
        <v>HN</v>
      </c>
      <c r="HO10" s="96" t="str">
        <f t="shared" si="23"/>
        <v>HO</v>
      </c>
      <c r="HP10" s="96" t="str">
        <f t="shared" si="23"/>
        <v>HP</v>
      </c>
      <c r="HQ10" s="96" t="str">
        <f t="shared" si="23"/>
        <v>HQ</v>
      </c>
      <c r="HR10" s="96" t="str">
        <f t="shared" si="23"/>
        <v>HR</v>
      </c>
      <c r="HS10" s="96" t="str">
        <f t="shared" si="23"/>
        <v>HS</v>
      </c>
      <c r="HT10" s="96" t="str">
        <f t="shared" si="23"/>
        <v>HT</v>
      </c>
      <c r="HU10" s="96" t="str">
        <f t="shared" si="23"/>
        <v>HU</v>
      </c>
      <c r="HV10" s="96" t="str">
        <f t="shared" si="23"/>
        <v>HV</v>
      </c>
      <c r="HW10" s="96" t="str">
        <f t="shared" si="23"/>
        <v>HW</v>
      </c>
      <c r="HX10" s="96" t="str">
        <f t="shared" si="23"/>
        <v>HX</v>
      </c>
      <c r="HY10" s="96" t="str">
        <f t="shared" si="23"/>
        <v>HY</v>
      </c>
      <c r="HZ10" s="96" t="str">
        <f t="shared" si="23"/>
        <v>HZ</v>
      </c>
      <c r="IA10" s="96" t="str">
        <f t="shared" si="23"/>
        <v>IA</v>
      </c>
      <c r="IB10" s="96" t="str">
        <f t="shared" si="23"/>
        <v>IB</v>
      </c>
      <c r="IC10" s="96" t="str">
        <f t="shared" si="23"/>
        <v>IC</v>
      </c>
      <c r="ID10" s="96" t="str">
        <f t="shared" si="23"/>
        <v>ID</v>
      </c>
      <c r="IE10" s="96" t="str">
        <f t="shared" si="23"/>
        <v>IE</v>
      </c>
      <c r="IF10" s="96" t="str">
        <f t="shared" si="23"/>
        <v>IF</v>
      </c>
      <c r="IG10" s="96" t="str">
        <f t="shared" si="23"/>
        <v>IG</v>
      </c>
      <c r="IH10" s="96" t="str">
        <f t="shared" si="23"/>
        <v>IH</v>
      </c>
      <c r="II10" s="96" t="str">
        <f t="shared" si="23"/>
        <v>II</v>
      </c>
      <c r="IJ10" s="96" t="str">
        <f t="shared" si="23"/>
        <v>IJ</v>
      </c>
      <c r="IK10" s="96" t="str">
        <f t="shared" si="23"/>
        <v>IK</v>
      </c>
      <c r="IL10" s="96" t="str">
        <f t="shared" si="23"/>
        <v>IL</v>
      </c>
      <c r="IM10" s="96" t="str">
        <f t="shared" si="23"/>
        <v>IM</v>
      </c>
      <c r="IN10" s="96" t="str">
        <f t="shared" si="23"/>
        <v>IN</v>
      </c>
      <c r="IO10" s="96" t="str">
        <f t="shared" si="23"/>
        <v>IO</v>
      </c>
      <c r="IP10" s="96" t="str">
        <f t="shared" si="23"/>
        <v>IP</v>
      </c>
      <c r="IQ10" s="97" t="str">
        <f t="shared" si="23"/>
        <v>IQ</v>
      </c>
    </row>
    <row r="11" spans="1:251" ht="12.75" customHeight="1" x14ac:dyDescent="0.2">
      <c r="B11" s="576" t="s">
        <v>69</v>
      </c>
      <c r="C11" s="576" t="s">
        <v>70</v>
      </c>
      <c r="D11" s="576" t="s">
        <v>91</v>
      </c>
      <c r="E11" s="98"/>
      <c r="F11" s="577">
        <f>$A$2</f>
        <v>2021</v>
      </c>
      <c r="G11" s="109">
        <f t="shared" ref="G11:BR11" ca="1" si="24">INDIRECT($B$10 &amp; G$10 &amp; $C$10)</f>
        <v>0</v>
      </c>
      <c r="H11" s="110" t="str">
        <f t="shared" ca="1" si="24"/>
        <v/>
      </c>
      <c r="I11" s="110" t="str">
        <f t="shared" ca="1" si="24"/>
        <v/>
      </c>
      <c r="J11" s="110" t="str">
        <f t="shared" ca="1" si="24"/>
        <v/>
      </c>
      <c r="K11" s="110" t="str">
        <f t="shared" ca="1" si="24"/>
        <v/>
      </c>
      <c r="L11" s="110" t="str">
        <f t="shared" ca="1" si="24"/>
        <v/>
      </c>
      <c r="M11" s="110" t="str">
        <f t="shared" ca="1" si="24"/>
        <v/>
      </c>
      <c r="N11" s="110" t="str">
        <f t="shared" ca="1" si="24"/>
        <v/>
      </c>
      <c r="O11" s="110" t="str">
        <f t="shared" ca="1" si="24"/>
        <v/>
      </c>
      <c r="P11" s="110" t="str">
        <f t="shared" ca="1" si="24"/>
        <v/>
      </c>
      <c r="Q11" s="110" t="str">
        <f t="shared" ca="1" si="24"/>
        <v/>
      </c>
      <c r="R11" s="110" t="str">
        <f t="shared" ca="1" si="24"/>
        <v/>
      </c>
      <c r="S11" s="110" t="str">
        <f t="shared" ca="1" si="24"/>
        <v/>
      </c>
      <c r="T11" s="110" t="str">
        <f t="shared" ca="1" si="24"/>
        <v/>
      </c>
      <c r="U11" s="110" t="str">
        <f t="shared" ca="1" si="24"/>
        <v/>
      </c>
      <c r="V11" s="110" t="str">
        <f t="shared" ca="1" si="24"/>
        <v/>
      </c>
      <c r="W11" s="110" t="str">
        <f t="shared" ca="1" si="24"/>
        <v/>
      </c>
      <c r="X11" s="110" t="str">
        <f t="shared" ca="1" si="24"/>
        <v/>
      </c>
      <c r="Y11" s="110" t="str">
        <f t="shared" ca="1" si="24"/>
        <v/>
      </c>
      <c r="Z11" s="110" t="str">
        <f t="shared" ca="1" si="24"/>
        <v/>
      </c>
      <c r="AA11" s="110" t="str">
        <f t="shared" ca="1" si="24"/>
        <v/>
      </c>
      <c r="AB11" s="110" t="str">
        <f t="shared" ca="1" si="24"/>
        <v/>
      </c>
      <c r="AC11" s="110" t="str">
        <f t="shared" ca="1" si="24"/>
        <v/>
      </c>
      <c r="AD11" s="110" t="str">
        <f t="shared" ca="1" si="24"/>
        <v/>
      </c>
      <c r="AE11" s="110" t="str">
        <f t="shared" ca="1" si="24"/>
        <v/>
      </c>
      <c r="AF11" s="110" t="str">
        <f t="shared" ca="1" si="24"/>
        <v/>
      </c>
      <c r="AG11" s="110" t="str">
        <f t="shared" ca="1" si="24"/>
        <v/>
      </c>
      <c r="AH11" s="110" t="str">
        <f t="shared" ca="1" si="24"/>
        <v/>
      </c>
      <c r="AI11" s="110" t="str">
        <f t="shared" ca="1" si="24"/>
        <v/>
      </c>
      <c r="AJ11" s="110" t="str">
        <f t="shared" ca="1" si="24"/>
        <v/>
      </c>
      <c r="AK11" s="110" t="str">
        <f t="shared" ca="1" si="24"/>
        <v/>
      </c>
      <c r="AL11" s="110" t="str">
        <f t="shared" ca="1" si="24"/>
        <v/>
      </c>
      <c r="AM11" s="110" t="str">
        <f t="shared" ca="1" si="24"/>
        <v/>
      </c>
      <c r="AN11" s="110" t="str">
        <f t="shared" ca="1" si="24"/>
        <v/>
      </c>
      <c r="AO11" s="110" t="str">
        <f t="shared" ca="1" si="24"/>
        <v/>
      </c>
      <c r="AP11" s="110" t="str">
        <f t="shared" ca="1" si="24"/>
        <v/>
      </c>
      <c r="AQ11" s="110" t="str">
        <f t="shared" ca="1" si="24"/>
        <v/>
      </c>
      <c r="AR11" s="110" t="str">
        <f t="shared" ca="1" si="24"/>
        <v/>
      </c>
      <c r="AS11" s="110" t="str">
        <f t="shared" ca="1" si="24"/>
        <v/>
      </c>
      <c r="AT11" s="110" t="str">
        <f t="shared" ca="1" si="24"/>
        <v/>
      </c>
      <c r="AU11" s="110" t="str">
        <f t="shared" ca="1" si="24"/>
        <v/>
      </c>
      <c r="AV11" s="110" t="str">
        <f t="shared" ca="1" si="24"/>
        <v/>
      </c>
      <c r="AW11" s="110" t="str">
        <f t="shared" ca="1" si="24"/>
        <v/>
      </c>
      <c r="AX11" s="110" t="str">
        <f t="shared" ca="1" si="24"/>
        <v/>
      </c>
      <c r="AY11" s="110" t="str">
        <f t="shared" ca="1" si="24"/>
        <v/>
      </c>
      <c r="AZ11" s="110" t="str">
        <f t="shared" ca="1" si="24"/>
        <v/>
      </c>
      <c r="BA11" s="110" t="str">
        <f t="shared" ca="1" si="24"/>
        <v/>
      </c>
      <c r="BB11" s="110" t="str">
        <f t="shared" ca="1" si="24"/>
        <v/>
      </c>
      <c r="BC11" s="110" t="str">
        <f t="shared" ca="1" si="24"/>
        <v/>
      </c>
      <c r="BD11" s="110" t="str">
        <f t="shared" ca="1" si="24"/>
        <v/>
      </c>
      <c r="BE11" s="110" t="str">
        <f t="shared" ca="1" si="24"/>
        <v/>
      </c>
      <c r="BF11" s="110" t="str">
        <f t="shared" ca="1" si="24"/>
        <v/>
      </c>
      <c r="BG11" s="110" t="str">
        <f t="shared" ca="1" si="24"/>
        <v/>
      </c>
      <c r="BH11" s="110" t="str">
        <f t="shared" ca="1" si="24"/>
        <v/>
      </c>
      <c r="BI11" s="110" t="str">
        <f t="shared" ca="1" si="24"/>
        <v/>
      </c>
      <c r="BJ11" s="110" t="str">
        <f t="shared" ca="1" si="24"/>
        <v/>
      </c>
      <c r="BK11" s="110" t="str">
        <f t="shared" ca="1" si="24"/>
        <v/>
      </c>
      <c r="BL11" s="110" t="str">
        <f t="shared" ca="1" si="24"/>
        <v/>
      </c>
      <c r="BM11" s="110" t="str">
        <f t="shared" ca="1" si="24"/>
        <v/>
      </c>
      <c r="BN11" s="110" t="str">
        <f t="shared" ca="1" si="24"/>
        <v/>
      </c>
      <c r="BO11" s="110" t="str">
        <f t="shared" ca="1" si="24"/>
        <v/>
      </c>
      <c r="BP11" s="110" t="str">
        <f t="shared" ca="1" si="24"/>
        <v/>
      </c>
      <c r="BQ11" s="110" t="str">
        <f t="shared" ca="1" si="24"/>
        <v/>
      </c>
      <c r="BR11" s="110" t="str">
        <f t="shared" ca="1" si="24"/>
        <v/>
      </c>
      <c r="BS11" s="110" t="str">
        <f t="shared" ref="BS11:ED11" ca="1" si="25">INDIRECT($B$10 &amp; BS$10 &amp; $C$10)</f>
        <v/>
      </c>
      <c r="BT11" s="110" t="str">
        <f t="shared" ca="1" si="25"/>
        <v/>
      </c>
      <c r="BU11" s="110" t="str">
        <f t="shared" ca="1" si="25"/>
        <v/>
      </c>
      <c r="BV11" s="110" t="str">
        <f t="shared" ca="1" si="25"/>
        <v/>
      </c>
      <c r="BW11" s="110" t="str">
        <f t="shared" ca="1" si="25"/>
        <v/>
      </c>
      <c r="BX11" s="110" t="str">
        <f t="shared" ca="1" si="25"/>
        <v/>
      </c>
      <c r="BY11" s="110" t="str">
        <f t="shared" ca="1" si="25"/>
        <v/>
      </c>
      <c r="BZ11" s="110" t="str">
        <f t="shared" ca="1" si="25"/>
        <v/>
      </c>
      <c r="CA11" s="110" t="str">
        <f t="shared" ca="1" si="25"/>
        <v/>
      </c>
      <c r="CB11" s="110" t="str">
        <f t="shared" ca="1" si="25"/>
        <v/>
      </c>
      <c r="CC11" s="110" t="str">
        <f t="shared" ca="1" si="25"/>
        <v/>
      </c>
      <c r="CD11" s="110" t="str">
        <f t="shared" ca="1" si="25"/>
        <v/>
      </c>
      <c r="CE11" s="110" t="str">
        <f t="shared" ca="1" si="25"/>
        <v/>
      </c>
      <c r="CF11" s="110" t="str">
        <f t="shared" ca="1" si="25"/>
        <v/>
      </c>
      <c r="CG11" s="110" t="str">
        <f t="shared" ca="1" si="25"/>
        <v/>
      </c>
      <c r="CH11" s="110" t="str">
        <f t="shared" ca="1" si="25"/>
        <v/>
      </c>
      <c r="CI11" s="110" t="str">
        <f t="shared" ca="1" si="25"/>
        <v/>
      </c>
      <c r="CJ11" s="110" t="str">
        <f t="shared" ca="1" si="25"/>
        <v/>
      </c>
      <c r="CK11" s="110" t="str">
        <f t="shared" ca="1" si="25"/>
        <v/>
      </c>
      <c r="CL11" s="110" t="str">
        <f t="shared" ca="1" si="25"/>
        <v/>
      </c>
      <c r="CM11" s="110" t="str">
        <f t="shared" ca="1" si="25"/>
        <v/>
      </c>
      <c r="CN11" s="110" t="str">
        <f t="shared" ca="1" si="25"/>
        <v/>
      </c>
      <c r="CO11" s="110" t="str">
        <f t="shared" ca="1" si="25"/>
        <v/>
      </c>
      <c r="CP11" s="110" t="str">
        <f t="shared" ca="1" si="25"/>
        <v/>
      </c>
      <c r="CQ11" s="110" t="str">
        <f t="shared" ca="1" si="25"/>
        <v/>
      </c>
      <c r="CR11" s="110" t="str">
        <f t="shared" ca="1" si="25"/>
        <v/>
      </c>
      <c r="CS11" s="110" t="str">
        <f t="shared" ca="1" si="25"/>
        <v/>
      </c>
      <c r="CT11" s="110" t="str">
        <f t="shared" ca="1" si="25"/>
        <v/>
      </c>
      <c r="CU11" s="110" t="str">
        <f t="shared" ca="1" si="25"/>
        <v/>
      </c>
      <c r="CV11" s="110" t="str">
        <f t="shared" ca="1" si="25"/>
        <v/>
      </c>
      <c r="CW11" s="110" t="str">
        <f t="shared" ca="1" si="25"/>
        <v/>
      </c>
      <c r="CX11" s="110" t="str">
        <f t="shared" ca="1" si="25"/>
        <v/>
      </c>
      <c r="CY11" s="110" t="str">
        <f t="shared" ca="1" si="25"/>
        <v/>
      </c>
      <c r="CZ11" s="110" t="str">
        <f t="shared" ca="1" si="25"/>
        <v/>
      </c>
      <c r="DA11" s="110" t="str">
        <f t="shared" ca="1" si="25"/>
        <v/>
      </c>
      <c r="DB11" s="110" t="str">
        <f t="shared" ca="1" si="25"/>
        <v/>
      </c>
      <c r="DC11" s="110" t="str">
        <f t="shared" ca="1" si="25"/>
        <v/>
      </c>
      <c r="DD11" s="110" t="str">
        <f t="shared" ca="1" si="25"/>
        <v/>
      </c>
      <c r="DE11" s="110" t="str">
        <f t="shared" ca="1" si="25"/>
        <v/>
      </c>
      <c r="DF11" s="110" t="str">
        <f t="shared" ca="1" si="25"/>
        <v/>
      </c>
      <c r="DG11" s="110" t="str">
        <f t="shared" ca="1" si="25"/>
        <v/>
      </c>
      <c r="DH11" s="110" t="str">
        <f t="shared" ca="1" si="25"/>
        <v/>
      </c>
      <c r="DI11" s="110" t="str">
        <f t="shared" ca="1" si="25"/>
        <v/>
      </c>
      <c r="DJ11" s="110" t="str">
        <f t="shared" ca="1" si="25"/>
        <v/>
      </c>
      <c r="DK11" s="110" t="str">
        <f t="shared" ca="1" si="25"/>
        <v/>
      </c>
      <c r="DL11" s="110" t="str">
        <f t="shared" ca="1" si="25"/>
        <v/>
      </c>
      <c r="DM11" s="110" t="str">
        <f t="shared" ca="1" si="25"/>
        <v/>
      </c>
      <c r="DN11" s="110" t="str">
        <f t="shared" ca="1" si="25"/>
        <v/>
      </c>
      <c r="DO11" s="110" t="str">
        <f t="shared" ca="1" si="25"/>
        <v/>
      </c>
      <c r="DP11" s="110" t="str">
        <f t="shared" ca="1" si="25"/>
        <v/>
      </c>
      <c r="DQ11" s="110" t="str">
        <f t="shared" ca="1" si="25"/>
        <v/>
      </c>
      <c r="DR11" s="110" t="str">
        <f t="shared" ca="1" si="25"/>
        <v/>
      </c>
      <c r="DS11" s="110" t="str">
        <f t="shared" ca="1" si="25"/>
        <v/>
      </c>
      <c r="DT11" s="110" t="str">
        <f t="shared" ca="1" si="25"/>
        <v/>
      </c>
      <c r="DU11" s="110" t="str">
        <f t="shared" ca="1" si="25"/>
        <v/>
      </c>
      <c r="DV11" s="110" t="str">
        <f t="shared" ca="1" si="25"/>
        <v/>
      </c>
      <c r="DW11" s="110" t="str">
        <f t="shared" ca="1" si="25"/>
        <v/>
      </c>
      <c r="DX11" s="110" t="str">
        <f t="shared" ca="1" si="25"/>
        <v/>
      </c>
      <c r="DY11" s="110" t="str">
        <f t="shared" ca="1" si="25"/>
        <v/>
      </c>
      <c r="DZ11" s="110" t="str">
        <f t="shared" ca="1" si="25"/>
        <v/>
      </c>
      <c r="EA11" s="110" t="str">
        <f t="shared" ca="1" si="25"/>
        <v/>
      </c>
      <c r="EB11" s="110" t="str">
        <f t="shared" ca="1" si="25"/>
        <v/>
      </c>
      <c r="EC11" s="110" t="str">
        <f t="shared" ca="1" si="25"/>
        <v/>
      </c>
      <c r="ED11" s="110" t="str">
        <f t="shared" ca="1" si="25"/>
        <v/>
      </c>
      <c r="EE11" s="110" t="str">
        <f t="shared" ref="EE11:GP11" ca="1" si="26">INDIRECT($B$10 &amp; EE$10 &amp; $C$10)</f>
        <v/>
      </c>
      <c r="EF11" s="110" t="str">
        <f t="shared" ca="1" si="26"/>
        <v/>
      </c>
      <c r="EG11" s="110" t="str">
        <f t="shared" ca="1" si="26"/>
        <v/>
      </c>
      <c r="EH11" s="110" t="str">
        <f t="shared" ca="1" si="26"/>
        <v/>
      </c>
      <c r="EI11" s="110" t="str">
        <f t="shared" ca="1" si="26"/>
        <v/>
      </c>
      <c r="EJ11" s="110" t="str">
        <f t="shared" ca="1" si="26"/>
        <v/>
      </c>
      <c r="EK11" s="110" t="str">
        <f t="shared" ca="1" si="26"/>
        <v/>
      </c>
      <c r="EL11" s="110" t="str">
        <f t="shared" ca="1" si="26"/>
        <v/>
      </c>
      <c r="EM11" s="110" t="str">
        <f t="shared" ca="1" si="26"/>
        <v/>
      </c>
      <c r="EN11" s="110" t="str">
        <f t="shared" ca="1" si="26"/>
        <v/>
      </c>
      <c r="EO11" s="110" t="str">
        <f t="shared" ca="1" si="26"/>
        <v/>
      </c>
      <c r="EP11" s="110" t="str">
        <f t="shared" ca="1" si="26"/>
        <v/>
      </c>
      <c r="EQ11" s="110" t="str">
        <f t="shared" ca="1" si="26"/>
        <v/>
      </c>
      <c r="ER11" s="110" t="str">
        <f t="shared" ca="1" si="26"/>
        <v/>
      </c>
      <c r="ES11" s="110" t="str">
        <f t="shared" ca="1" si="26"/>
        <v/>
      </c>
      <c r="ET11" s="110" t="str">
        <f t="shared" ca="1" si="26"/>
        <v/>
      </c>
      <c r="EU11" s="110" t="str">
        <f t="shared" ca="1" si="26"/>
        <v/>
      </c>
      <c r="EV11" s="110" t="str">
        <f t="shared" ca="1" si="26"/>
        <v/>
      </c>
      <c r="EW11" s="110" t="str">
        <f t="shared" ca="1" si="26"/>
        <v/>
      </c>
      <c r="EX11" s="110" t="str">
        <f t="shared" ca="1" si="26"/>
        <v/>
      </c>
      <c r="EY11" s="110" t="str">
        <f t="shared" ca="1" si="26"/>
        <v/>
      </c>
      <c r="EZ11" s="110" t="str">
        <f t="shared" ca="1" si="26"/>
        <v/>
      </c>
      <c r="FA11" s="110" t="str">
        <f t="shared" ca="1" si="26"/>
        <v/>
      </c>
      <c r="FB11" s="110" t="str">
        <f t="shared" ca="1" si="26"/>
        <v/>
      </c>
      <c r="FC11" s="110" t="str">
        <f t="shared" ca="1" si="26"/>
        <v/>
      </c>
      <c r="FD11" s="110" t="str">
        <f t="shared" ca="1" si="26"/>
        <v/>
      </c>
      <c r="FE11" s="110" t="str">
        <f t="shared" ca="1" si="26"/>
        <v/>
      </c>
      <c r="FF11" s="110" t="str">
        <f t="shared" ca="1" si="26"/>
        <v/>
      </c>
      <c r="FG11" s="110" t="str">
        <f t="shared" ca="1" si="26"/>
        <v/>
      </c>
      <c r="FH11" s="110" t="str">
        <f t="shared" ca="1" si="26"/>
        <v/>
      </c>
      <c r="FI11" s="110" t="str">
        <f t="shared" ca="1" si="26"/>
        <v/>
      </c>
      <c r="FJ11" s="110" t="str">
        <f t="shared" ca="1" si="26"/>
        <v/>
      </c>
      <c r="FK11" s="110" t="str">
        <f t="shared" ca="1" si="26"/>
        <v/>
      </c>
      <c r="FL11" s="110" t="str">
        <f t="shared" ca="1" si="26"/>
        <v/>
      </c>
      <c r="FM11" s="110" t="str">
        <f t="shared" ca="1" si="26"/>
        <v/>
      </c>
      <c r="FN11" s="110" t="str">
        <f t="shared" ca="1" si="26"/>
        <v/>
      </c>
      <c r="FO11" s="110" t="str">
        <f t="shared" ca="1" si="26"/>
        <v/>
      </c>
      <c r="FP11" s="110" t="str">
        <f t="shared" ca="1" si="26"/>
        <v/>
      </c>
      <c r="FQ11" s="110" t="str">
        <f t="shared" ca="1" si="26"/>
        <v/>
      </c>
      <c r="FR11" s="110" t="str">
        <f t="shared" ca="1" si="26"/>
        <v/>
      </c>
      <c r="FS11" s="110" t="str">
        <f t="shared" ca="1" si="26"/>
        <v/>
      </c>
      <c r="FT11" s="110" t="str">
        <f t="shared" ca="1" si="26"/>
        <v/>
      </c>
      <c r="FU11" s="110" t="str">
        <f t="shared" ca="1" si="26"/>
        <v/>
      </c>
      <c r="FV11" s="110" t="str">
        <f t="shared" ca="1" si="26"/>
        <v/>
      </c>
      <c r="FW11" s="110" t="str">
        <f t="shared" ca="1" si="26"/>
        <v/>
      </c>
      <c r="FX11" s="110" t="str">
        <f t="shared" ca="1" si="26"/>
        <v/>
      </c>
      <c r="FY11" s="110" t="str">
        <f t="shared" ca="1" si="26"/>
        <v/>
      </c>
      <c r="FZ11" s="110" t="str">
        <f t="shared" ca="1" si="26"/>
        <v/>
      </c>
      <c r="GA11" s="110" t="str">
        <f t="shared" ca="1" si="26"/>
        <v/>
      </c>
      <c r="GB11" s="110" t="str">
        <f t="shared" ca="1" si="26"/>
        <v/>
      </c>
      <c r="GC11" s="110" t="str">
        <f t="shared" ca="1" si="26"/>
        <v/>
      </c>
      <c r="GD11" s="110" t="str">
        <f t="shared" ca="1" si="26"/>
        <v/>
      </c>
      <c r="GE11" s="110" t="str">
        <f t="shared" ca="1" si="26"/>
        <v/>
      </c>
      <c r="GF11" s="110" t="str">
        <f t="shared" ca="1" si="26"/>
        <v/>
      </c>
      <c r="GG11" s="110" t="str">
        <f t="shared" ca="1" si="26"/>
        <v/>
      </c>
      <c r="GH11" s="110" t="str">
        <f t="shared" ca="1" si="26"/>
        <v/>
      </c>
      <c r="GI11" s="110" t="str">
        <f t="shared" ca="1" si="26"/>
        <v/>
      </c>
      <c r="GJ11" s="110" t="str">
        <f t="shared" ca="1" si="26"/>
        <v/>
      </c>
      <c r="GK11" s="110" t="str">
        <f t="shared" ca="1" si="26"/>
        <v/>
      </c>
      <c r="GL11" s="110" t="str">
        <f t="shared" ca="1" si="26"/>
        <v/>
      </c>
      <c r="GM11" s="110" t="str">
        <f t="shared" ca="1" si="26"/>
        <v/>
      </c>
      <c r="GN11" s="110" t="str">
        <f t="shared" ca="1" si="26"/>
        <v/>
      </c>
      <c r="GO11" s="110" t="str">
        <f t="shared" ca="1" si="26"/>
        <v/>
      </c>
      <c r="GP11" s="110" t="str">
        <f t="shared" ca="1" si="26"/>
        <v/>
      </c>
      <c r="GQ11" s="110" t="str">
        <f t="shared" ref="GQ11:IQ11" ca="1" si="27">INDIRECT($B$10 &amp; GQ$10 &amp; $C$10)</f>
        <v/>
      </c>
      <c r="GR11" s="110" t="str">
        <f t="shared" ca="1" si="27"/>
        <v/>
      </c>
      <c r="GS11" s="110" t="str">
        <f t="shared" ca="1" si="27"/>
        <v/>
      </c>
      <c r="GT11" s="110" t="str">
        <f t="shared" ca="1" si="27"/>
        <v/>
      </c>
      <c r="GU11" s="110" t="str">
        <f t="shared" ca="1" si="27"/>
        <v/>
      </c>
      <c r="GV11" s="110" t="str">
        <f t="shared" ca="1" si="27"/>
        <v/>
      </c>
      <c r="GW11" s="110" t="str">
        <f t="shared" ca="1" si="27"/>
        <v/>
      </c>
      <c r="GX11" s="110" t="str">
        <f t="shared" ca="1" si="27"/>
        <v/>
      </c>
      <c r="GY11" s="110" t="str">
        <f t="shared" ca="1" si="27"/>
        <v/>
      </c>
      <c r="GZ11" s="110" t="str">
        <f t="shared" ca="1" si="27"/>
        <v/>
      </c>
      <c r="HA11" s="110" t="str">
        <f t="shared" ca="1" si="27"/>
        <v/>
      </c>
      <c r="HB11" s="110" t="str">
        <f t="shared" ca="1" si="27"/>
        <v/>
      </c>
      <c r="HC11" s="110" t="str">
        <f t="shared" ca="1" si="27"/>
        <v/>
      </c>
      <c r="HD11" s="110" t="str">
        <f t="shared" ca="1" si="27"/>
        <v/>
      </c>
      <c r="HE11" s="110" t="str">
        <f t="shared" ca="1" si="27"/>
        <v/>
      </c>
      <c r="HF11" s="110" t="str">
        <f t="shared" ca="1" si="27"/>
        <v/>
      </c>
      <c r="HG11" s="110" t="str">
        <f t="shared" ca="1" si="27"/>
        <v/>
      </c>
      <c r="HH11" s="110" t="str">
        <f t="shared" ca="1" si="27"/>
        <v/>
      </c>
      <c r="HI11" s="110" t="str">
        <f t="shared" ca="1" si="27"/>
        <v/>
      </c>
      <c r="HJ11" s="110" t="str">
        <f t="shared" ca="1" si="27"/>
        <v/>
      </c>
      <c r="HK11" s="110" t="str">
        <f t="shared" ca="1" si="27"/>
        <v/>
      </c>
      <c r="HL11" s="110" t="str">
        <f t="shared" ca="1" si="27"/>
        <v/>
      </c>
      <c r="HM11" s="110" t="str">
        <f t="shared" ca="1" si="27"/>
        <v/>
      </c>
      <c r="HN11" s="110" t="str">
        <f t="shared" ca="1" si="27"/>
        <v/>
      </c>
      <c r="HO11" s="110" t="str">
        <f t="shared" ca="1" si="27"/>
        <v/>
      </c>
      <c r="HP11" s="110" t="str">
        <f t="shared" ca="1" si="27"/>
        <v/>
      </c>
      <c r="HQ11" s="110" t="str">
        <f t="shared" ca="1" si="27"/>
        <v/>
      </c>
      <c r="HR11" s="110" t="str">
        <f t="shared" ca="1" si="27"/>
        <v/>
      </c>
      <c r="HS11" s="110" t="str">
        <f t="shared" ca="1" si="27"/>
        <v/>
      </c>
      <c r="HT11" s="110" t="str">
        <f t="shared" ca="1" si="27"/>
        <v/>
      </c>
      <c r="HU11" s="110" t="str">
        <f t="shared" ca="1" si="27"/>
        <v/>
      </c>
      <c r="HV11" s="110" t="str">
        <f t="shared" ca="1" si="27"/>
        <v/>
      </c>
      <c r="HW11" s="110" t="str">
        <f t="shared" ca="1" si="27"/>
        <v/>
      </c>
      <c r="HX11" s="110" t="str">
        <f t="shared" ca="1" si="27"/>
        <v/>
      </c>
      <c r="HY11" s="110" t="str">
        <f t="shared" ca="1" si="27"/>
        <v/>
      </c>
      <c r="HZ11" s="110" t="str">
        <f t="shared" ca="1" si="27"/>
        <v/>
      </c>
      <c r="IA11" s="110" t="str">
        <f t="shared" ca="1" si="27"/>
        <v/>
      </c>
      <c r="IB11" s="110" t="str">
        <f t="shared" ca="1" si="27"/>
        <v/>
      </c>
      <c r="IC11" s="110" t="str">
        <f t="shared" ca="1" si="27"/>
        <v/>
      </c>
      <c r="ID11" s="110" t="str">
        <f t="shared" ca="1" si="27"/>
        <v/>
      </c>
      <c r="IE11" s="110" t="str">
        <f t="shared" ca="1" si="27"/>
        <v/>
      </c>
      <c r="IF11" s="110" t="str">
        <f t="shared" ca="1" si="27"/>
        <v/>
      </c>
      <c r="IG11" s="110" t="str">
        <f t="shared" ca="1" si="27"/>
        <v/>
      </c>
      <c r="IH11" s="110" t="str">
        <f t="shared" ca="1" si="27"/>
        <v/>
      </c>
      <c r="II11" s="110" t="str">
        <f t="shared" ca="1" si="27"/>
        <v/>
      </c>
      <c r="IJ11" s="110" t="str">
        <f t="shared" ca="1" si="27"/>
        <v/>
      </c>
      <c r="IK11" s="110" t="str">
        <f t="shared" ca="1" si="27"/>
        <v/>
      </c>
      <c r="IL11" s="110" t="str">
        <f t="shared" ca="1" si="27"/>
        <v/>
      </c>
      <c r="IM11" s="110" t="str">
        <f t="shared" ca="1" si="27"/>
        <v/>
      </c>
      <c r="IN11" s="110" t="str">
        <f t="shared" ca="1" si="27"/>
        <v/>
      </c>
      <c r="IO11" s="110" t="str">
        <f t="shared" ca="1" si="27"/>
        <v/>
      </c>
      <c r="IP11" s="110" t="str">
        <f t="shared" ca="1" si="27"/>
        <v/>
      </c>
      <c r="IQ11" s="111" t="str">
        <f t="shared" ca="1" si="27"/>
        <v/>
      </c>
    </row>
    <row r="12" spans="1:251" ht="12.75" customHeight="1" x14ac:dyDescent="0.2">
      <c r="B12" s="99" t="e">
        <f t="shared" ref="B12:B20" si="28">MATCH(F12,A:A,0)</f>
        <v>#N/A</v>
      </c>
      <c r="C12" s="99" t="e">
        <f t="shared" ref="C12:C19" si="29">B13-4</f>
        <v>#N/A</v>
      </c>
      <c r="D12" s="99" t="e">
        <f>C12-B12+1</f>
        <v>#N/A</v>
      </c>
      <c r="E12" s="51"/>
      <c r="F12" s="112">
        <f>F11-1</f>
        <v>2020</v>
      </c>
      <c r="G12" s="107" t="str">
        <f t="shared" ref="G12:P19" ca="1" si="30">IF(COUNT(INDIRECT(G$10 &amp; $B12 &amp; ":" &amp; G$10 &amp; $C12))=0,"",MAX(INDIRECT(G$10 &amp; $B12 &amp; ":" &amp; G$10 &amp; $C12)))</f>
        <v/>
      </c>
      <c r="H12" s="17" t="str">
        <f t="shared" ca="1" si="30"/>
        <v/>
      </c>
      <c r="I12" s="17" t="str">
        <f t="shared" ca="1" si="30"/>
        <v/>
      </c>
      <c r="J12" s="17" t="str">
        <f t="shared" ca="1" si="30"/>
        <v/>
      </c>
      <c r="K12" s="17" t="str">
        <f t="shared" ca="1" si="30"/>
        <v/>
      </c>
      <c r="L12" s="17" t="str">
        <f t="shared" ca="1" si="30"/>
        <v/>
      </c>
      <c r="M12" s="17" t="str">
        <f t="shared" ca="1" si="30"/>
        <v/>
      </c>
      <c r="N12" s="17" t="str">
        <f t="shared" ca="1" si="30"/>
        <v/>
      </c>
      <c r="O12" s="17" t="str">
        <f t="shared" ca="1" si="30"/>
        <v/>
      </c>
      <c r="P12" s="17" t="str">
        <f t="shared" ca="1" si="30"/>
        <v/>
      </c>
      <c r="Q12" s="17" t="str">
        <f t="shared" ref="Q12:Z19" ca="1" si="31">IF(COUNT(INDIRECT(Q$10 &amp; $B12 &amp; ":" &amp; Q$10 &amp; $C12))=0,"",MAX(INDIRECT(Q$10 &amp; $B12 &amp; ":" &amp; Q$10 &amp; $C12)))</f>
        <v/>
      </c>
      <c r="R12" s="17" t="str">
        <f t="shared" ca="1" si="31"/>
        <v/>
      </c>
      <c r="S12" s="17" t="str">
        <f t="shared" ca="1" si="31"/>
        <v/>
      </c>
      <c r="T12" s="17" t="str">
        <f t="shared" ca="1" si="31"/>
        <v/>
      </c>
      <c r="U12" s="17" t="str">
        <f t="shared" ca="1" si="31"/>
        <v/>
      </c>
      <c r="V12" s="17" t="str">
        <f t="shared" ca="1" si="31"/>
        <v/>
      </c>
      <c r="W12" s="17" t="str">
        <f t="shared" ca="1" si="31"/>
        <v/>
      </c>
      <c r="X12" s="17" t="str">
        <f t="shared" ca="1" si="31"/>
        <v/>
      </c>
      <c r="Y12" s="17" t="str">
        <f t="shared" ca="1" si="31"/>
        <v/>
      </c>
      <c r="Z12" s="17" t="str">
        <f t="shared" ca="1" si="31"/>
        <v/>
      </c>
      <c r="AA12" s="17" t="str">
        <f t="shared" ref="AA12:AJ19" ca="1" si="32">IF(COUNT(INDIRECT(AA$10 &amp; $B12 &amp; ":" &amp; AA$10 &amp; $C12))=0,"",MAX(INDIRECT(AA$10 &amp; $B12 &amp; ":" &amp; AA$10 &amp; $C12)))</f>
        <v/>
      </c>
      <c r="AB12" s="17" t="str">
        <f t="shared" ca="1" si="32"/>
        <v/>
      </c>
      <c r="AC12" s="17" t="str">
        <f t="shared" ca="1" si="32"/>
        <v/>
      </c>
      <c r="AD12" s="17" t="str">
        <f t="shared" ca="1" si="32"/>
        <v/>
      </c>
      <c r="AE12" s="17" t="str">
        <f t="shared" ca="1" si="32"/>
        <v/>
      </c>
      <c r="AF12" s="17" t="str">
        <f t="shared" ca="1" si="32"/>
        <v/>
      </c>
      <c r="AG12" s="17" t="str">
        <f t="shared" ca="1" si="32"/>
        <v/>
      </c>
      <c r="AH12" s="17" t="str">
        <f t="shared" ca="1" si="32"/>
        <v/>
      </c>
      <c r="AI12" s="17" t="str">
        <f t="shared" ca="1" si="32"/>
        <v/>
      </c>
      <c r="AJ12" s="17" t="str">
        <f t="shared" ca="1" si="32"/>
        <v/>
      </c>
      <c r="AK12" s="17" t="str">
        <f t="shared" ref="AK12:AT19" ca="1" si="33">IF(COUNT(INDIRECT(AK$10 &amp; $B12 &amp; ":" &amp; AK$10 &amp; $C12))=0,"",MAX(INDIRECT(AK$10 &amp; $B12 &amp; ":" &amp; AK$10 &amp; $C12)))</f>
        <v/>
      </c>
      <c r="AL12" s="17" t="str">
        <f t="shared" ca="1" si="33"/>
        <v/>
      </c>
      <c r="AM12" s="17" t="str">
        <f t="shared" ca="1" si="33"/>
        <v/>
      </c>
      <c r="AN12" s="17" t="str">
        <f t="shared" ca="1" si="33"/>
        <v/>
      </c>
      <c r="AO12" s="17" t="str">
        <f t="shared" ca="1" si="33"/>
        <v/>
      </c>
      <c r="AP12" s="17" t="str">
        <f t="shared" ca="1" si="33"/>
        <v/>
      </c>
      <c r="AQ12" s="17" t="str">
        <f t="shared" ca="1" si="33"/>
        <v/>
      </c>
      <c r="AR12" s="17" t="str">
        <f t="shared" ca="1" si="33"/>
        <v/>
      </c>
      <c r="AS12" s="17" t="str">
        <f t="shared" ca="1" si="33"/>
        <v/>
      </c>
      <c r="AT12" s="17" t="str">
        <f t="shared" ca="1" si="33"/>
        <v/>
      </c>
      <c r="AU12" s="17" t="str">
        <f t="shared" ref="AU12:BD19" ca="1" si="34">IF(COUNT(INDIRECT(AU$10 &amp; $B12 &amp; ":" &amp; AU$10 &amp; $C12))=0,"",MAX(INDIRECT(AU$10 &amp; $B12 &amp; ":" &amp; AU$10 &amp; $C12)))</f>
        <v/>
      </c>
      <c r="AV12" s="17" t="str">
        <f t="shared" ca="1" si="34"/>
        <v/>
      </c>
      <c r="AW12" s="17" t="str">
        <f t="shared" ca="1" si="34"/>
        <v/>
      </c>
      <c r="AX12" s="17" t="str">
        <f t="shared" ca="1" si="34"/>
        <v/>
      </c>
      <c r="AY12" s="17" t="str">
        <f t="shared" ca="1" si="34"/>
        <v/>
      </c>
      <c r="AZ12" s="17" t="str">
        <f t="shared" ca="1" si="34"/>
        <v/>
      </c>
      <c r="BA12" s="17" t="str">
        <f t="shared" ca="1" si="34"/>
        <v/>
      </c>
      <c r="BB12" s="17" t="str">
        <f t="shared" ca="1" si="34"/>
        <v/>
      </c>
      <c r="BC12" s="17" t="str">
        <f t="shared" ca="1" si="34"/>
        <v/>
      </c>
      <c r="BD12" s="17" t="str">
        <f t="shared" ca="1" si="34"/>
        <v/>
      </c>
      <c r="BE12" s="17" t="str">
        <f t="shared" ref="BE12:BN19" ca="1" si="35">IF(COUNT(INDIRECT(BE$10 &amp; $B12 &amp; ":" &amp; BE$10 &amp; $C12))=0,"",MAX(INDIRECT(BE$10 &amp; $B12 &amp; ":" &amp; BE$10 &amp; $C12)))</f>
        <v/>
      </c>
      <c r="BF12" s="17" t="str">
        <f t="shared" ca="1" si="35"/>
        <v/>
      </c>
      <c r="BG12" s="17" t="str">
        <f t="shared" ca="1" si="35"/>
        <v/>
      </c>
      <c r="BH12" s="17" t="str">
        <f t="shared" ca="1" si="35"/>
        <v/>
      </c>
      <c r="BI12" s="17" t="str">
        <f t="shared" ca="1" si="35"/>
        <v/>
      </c>
      <c r="BJ12" s="17" t="str">
        <f t="shared" ca="1" si="35"/>
        <v/>
      </c>
      <c r="BK12" s="17" t="str">
        <f t="shared" ca="1" si="35"/>
        <v/>
      </c>
      <c r="BL12" s="17" t="str">
        <f t="shared" ca="1" si="35"/>
        <v/>
      </c>
      <c r="BM12" s="17" t="str">
        <f t="shared" ca="1" si="35"/>
        <v/>
      </c>
      <c r="BN12" s="17" t="str">
        <f t="shared" ca="1" si="35"/>
        <v/>
      </c>
      <c r="BO12" s="17" t="str">
        <f t="shared" ref="BO12:BX19" ca="1" si="36">IF(COUNT(INDIRECT(BO$10 &amp; $B12 &amp; ":" &amp; BO$10 &amp; $C12))=0,"",MAX(INDIRECT(BO$10 &amp; $B12 &amp; ":" &amp; BO$10 &amp; $C12)))</f>
        <v/>
      </c>
      <c r="BP12" s="17" t="str">
        <f t="shared" ca="1" si="36"/>
        <v/>
      </c>
      <c r="BQ12" s="17" t="str">
        <f t="shared" ca="1" si="36"/>
        <v/>
      </c>
      <c r="BR12" s="17" t="str">
        <f t="shared" ca="1" si="36"/>
        <v/>
      </c>
      <c r="BS12" s="17" t="str">
        <f t="shared" ca="1" si="36"/>
        <v/>
      </c>
      <c r="BT12" s="17" t="str">
        <f t="shared" ca="1" si="36"/>
        <v/>
      </c>
      <c r="BU12" s="17" t="str">
        <f t="shared" ca="1" si="36"/>
        <v/>
      </c>
      <c r="BV12" s="17" t="str">
        <f t="shared" ca="1" si="36"/>
        <v/>
      </c>
      <c r="BW12" s="17" t="str">
        <f t="shared" ca="1" si="36"/>
        <v/>
      </c>
      <c r="BX12" s="17" t="str">
        <f t="shared" ca="1" si="36"/>
        <v/>
      </c>
      <c r="BY12" s="17" t="str">
        <f t="shared" ref="BY12:CH19" ca="1" si="37">IF(COUNT(INDIRECT(BY$10 &amp; $B12 &amp; ":" &amp; BY$10 &amp; $C12))=0,"",MAX(INDIRECT(BY$10 &amp; $B12 &amp; ":" &amp; BY$10 &amp; $C12)))</f>
        <v/>
      </c>
      <c r="BZ12" s="17" t="str">
        <f t="shared" ca="1" si="37"/>
        <v/>
      </c>
      <c r="CA12" s="17" t="str">
        <f t="shared" ca="1" si="37"/>
        <v/>
      </c>
      <c r="CB12" s="17" t="str">
        <f t="shared" ca="1" si="37"/>
        <v/>
      </c>
      <c r="CC12" s="17" t="str">
        <f t="shared" ca="1" si="37"/>
        <v/>
      </c>
      <c r="CD12" s="17" t="str">
        <f t="shared" ca="1" si="37"/>
        <v/>
      </c>
      <c r="CE12" s="17" t="str">
        <f t="shared" ca="1" si="37"/>
        <v/>
      </c>
      <c r="CF12" s="17" t="str">
        <f t="shared" ca="1" si="37"/>
        <v/>
      </c>
      <c r="CG12" s="17" t="str">
        <f t="shared" ca="1" si="37"/>
        <v/>
      </c>
      <c r="CH12" s="17" t="str">
        <f t="shared" ca="1" si="37"/>
        <v/>
      </c>
      <c r="CI12" s="17" t="str">
        <f t="shared" ref="CI12:CR19" ca="1" si="38">IF(COUNT(INDIRECT(CI$10 &amp; $B12 &amp; ":" &amp; CI$10 &amp; $C12))=0,"",MAX(INDIRECT(CI$10 &amp; $B12 &amp; ":" &amp; CI$10 &amp; $C12)))</f>
        <v/>
      </c>
      <c r="CJ12" s="17" t="str">
        <f t="shared" ca="1" si="38"/>
        <v/>
      </c>
      <c r="CK12" s="17" t="str">
        <f t="shared" ca="1" si="38"/>
        <v/>
      </c>
      <c r="CL12" s="17" t="str">
        <f t="shared" ca="1" si="38"/>
        <v/>
      </c>
      <c r="CM12" s="17" t="str">
        <f t="shared" ca="1" si="38"/>
        <v/>
      </c>
      <c r="CN12" s="17" t="str">
        <f t="shared" ca="1" si="38"/>
        <v/>
      </c>
      <c r="CO12" s="17" t="str">
        <f t="shared" ca="1" si="38"/>
        <v/>
      </c>
      <c r="CP12" s="17" t="str">
        <f t="shared" ca="1" si="38"/>
        <v/>
      </c>
      <c r="CQ12" s="17" t="str">
        <f t="shared" ca="1" si="38"/>
        <v/>
      </c>
      <c r="CR12" s="17" t="str">
        <f t="shared" ca="1" si="38"/>
        <v/>
      </c>
      <c r="CS12" s="17" t="str">
        <f t="shared" ref="CS12:DB19" ca="1" si="39">IF(COUNT(INDIRECT(CS$10 &amp; $B12 &amp; ":" &amp; CS$10 &amp; $C12))=0,"",MAX(INDIRECT(CS$10 &amp; $B12 &amp; ":" &amp; CS$10 &amp; $C12)))</f>
        <v/>
      </c>
      <c r="CT12" s="17" t="str">
        <f t="shared" ca="1" si="39"/>
        <v/>
      </c>
      <c r="CU12" s="17" t="str">
        <f t="shared" ca="1" si="39"/>
        <v/>
      </c>
      <c r="CV12" s="17" t="str">
        <f t="shared" ca="1" si="39"/>
        <v/>
      </c>
      <c r="CW12" s="17" t="str">
        <f t="shared" ca="1" si="39"/>
        <v/>
      </c>
      <c r="CX12" s="17" t="str">
        <f t="shared" ca="1" si="39"/>
        <v/>
      </c>
      <c r="CY12" s="17" t="str">
        <f t="shared" ca="1" si="39"/>
        <v/>
      </c>
      <c r="CZ12" s="17" t="str">
        <f t="shared" ca="1" si="39"/>
        <v/>
      </c>
      <c r="DA12" s="17" t="str">
        <f t="shared" ca="1" si="39"/>
        <v/>
      </c>
      <c r="DB12" s="17" t="str">
        <f t="shared" ca="1" si="39"/>
        <v/>
      </c>
      <c r="DC12" s="17" t="str">
        <f t="shared" ref="DC12:DL19" ca="1" si="40">IF(COUNT(INDIRECT(DC$10 &amp; $B12 &amp; ":" &amp; DC$10 &amp; $C12))=0,"",MAX(INDIRECT(DC$10 &amp; $B12 &amp; ":" &amp; DC$10 &amp; $C12)))</f>
        <v/>
      </c>
      <c r="DD12" s="17" t="str">
        <f t="shared" ca="1" si="40"/>
        <v/>
      </c>
      <c r="DE12" s="17" t="str">
        <f t="shared" ca="1" si="40"/>
        <v/>
      </c>
      <c r="DF12" s="17" t="str">
        <f t="shared" ca="1" si="40"/>
        <v/>
      </c>
      <c r="DG12" s="17" t="str">
        <f t="shared" ca="1" si="40"/>
        <v/>
      </c>
      <c r="DH12" s="17" t="str">
        <f t="shared" ca="1" si="40"/>
        <v/>
      </c>
      <c r="DI12" s="17" t="str">
        <f t="shared" ca="1" si="40"/>
        <v/>
      </c>
      <c r="DJ12" s="17" t="str">
        <f t="shared" ca="1" si="40"/>
        <v/>
      </c>
      <c r="DK12" s="17" t="str">
        <f t="shared" ca="1" si="40"/>
        <v/>
      </c>
      <c r="DL12" s="17" t="str">
        <f t="shared" ca="1" si="40"/>
        <v/>
      </c>
      <c r="DM12" s="17" t="str">
        <f t="shared" ref="DM12:DV19" ca="1" si="41">IF(COUNT(INDIRECT(DM$10 &amp; $B12 &amp; ":" &amp; DM$10 &amp; $C12))=0,"",MAX(INDIRECT(DM$10 &amp; $B12 &amp; ":" &amp; DM$10 &amp; $C12)))</f>
        <v/>
      </c>
      <c r="DN12" s="17" t="str">
        <f t="shared" ca="1" si="41"/>
        <v/>
      </c>
      <c r="DO12" s="17" t="str">
        <f t="shared" ca="1" si="41"/>
        <v/>
      </c>
      <c r="DP12" s="17" t="str">
        <f t="shared" ca="1" si="41"/>
        <v/>
      </c>
      <c r="DQ12" s="17" t="str">
        <f t="shared" ca="1" si="41"/>
        <v/>
      </c>
      <c r="DR12" s="17" t="str">
        <f t="shared" ca="1" si="41"/>
        <v/>
      </c>
      <c r="DS12" s="17" t="str">
        <f t="shared" ca="1" si="41"/>
        <v/>
      </c>
      <c r="DT12" s="17" t="str">
        <f t="shared" ca="1" si="41"/>
        <v/>
      </c>
      <c r="DU12" s="17" t="str">
        <f t="shared" ca="1" si="41"/>
        <v/>
      </c>
      <c r="DV12" s="17" t="str">
        <f t="shared" ca="1" si="41"/>
        <v/>
      </c>
      <c r="DW12" s="17" t="str">
        <f t="shared" ref="DW12:EF19" ca="1" si="42">IF(COUNT(INDIRECT(DW$10 &amp; $B12 &amp; ":" &amp; DW$10 &amp; $C12))=0,"",MAX(INDIRECT(DW$10 &amp; $B12 &amp; ":" &amp; DW$10 &amp; $C12)))</f>
        <v/>
      </c>
      <c r="DX12" s="17" t="str">
        <f t="shared" ca="1" si="42"/>
        <v/>
      </c>
      <c r="DY12" s="17" t="str">
        <f t="shared" ca="1" si="42"/>
        <v/>
      </c>
      <c r="DZ12" s="17" t="str">
        <f t="shared" ca="1" si="42"/>
        <v/>
      </c>
      <c r="EA12" s="17" t="str">
        <f t="shared" ca="1" si="42"/>
        <v/>
      </c>
      <c r="EB12" s="17" t="str">
        <f t="shared" ca="1" si="42"/>
        <v/>
      </c>
      <c r="EC12" s="17" t="str">
        <f t="shared" ca="1" si="42"/>
        <v/>
      </c>
      <c r="ED12" s="17" t="str">
        <f t="shared" ca="1" si="42"/>
        <v/>
      </c>
      <c r="EE12" s="17" t="str">
        <f t="shared" ca="1" si="42"/>
        <v/>
      </c>
      <c r="EF12" s="17" t="str">
        <f t="shared" ca="1" si="42"/>
        <v/>
      </c>
      <c r="EG12" s="17" t="str">
        <f t="shared" ref="EG12:EP19" ca="1" si="43">IF(COUNT(INDIRECT(EG$10 &amp; $B12 &amp; ":" &amp; EG$10 &amp; $C12))=0,"",MAX(INDIRECT(EG$10 &amp; $B12 &amp; ":" &amp; EG$10 &amp; $C12)))</f>
        <v/>
      </c>
      <c r="EH12" s="17" t="str">
        <f t="shared" ca="1" si="43"/>
        <v/>
      </c>
      <c r="EI12" s="17" t="str">
        <f t="shared" ca="1" si="43"/>
        <v/>
      </c>
      <c r="EJ12" s="17" t="str">
        <f t="shared" ca="1" si="43"/>
        <v/>
      </c>
      <c r="EK12" s="17" t="str">
        <f t="shared" ca="1" si="43"/>
        <v/>
      </c>
      <c r="EL12" s="17" t="str">
        <f t="shared" ca="1" si="43"/>
        <v/>
      </c>
      <c r="EM12" s="17" t="str">
        <f t="shared" ca="1" si="43"/>
        <v/>
      </c>
      <c r="EN12" s="17" t="str">
        <f t="shared" ca="1" si="43"/>
        <v/>
      </c>
      <c r="EO12" s="17" t="str">
        <f t="shared" ca="1" si="43"/>
        <v/>
      </c>
      <c r="EP12" s="17" t="str">
        <f t="shared" ca="1" si="43"/>
        <v/>
      </c>
      <c r="EQ12" s="17" t="str">
        <f t="shared" ref="EQ12:EZ19" ca="1" si="44">IF(COUNT(INDIRECT(EQ$10 &amp; $B12 &amp; ":" &amp; EQ$10 &amp; $C12))=0,"",MAX(INDIRECT(EQ$10 &amp; $B12 &amp; ":" &amp; EQ$10 &amp; $C12)))</f>
        <v/>
      </c>
      <c r="ER12" s="17" t="str">
        <f t="shared" ca="1" si="44"/>
        <v/>
      </c>
      <c r="ES12" s="17" t="str">
        <f t="shared" ca="1" si="44"/>
        <v/>
      </c>
      <c r="ET12" s="17" t="str">
        <f t="shared" ca="1" si="44"/>
        <v/>
      </c>
      <c r="EU12" s="17" t="str">
        <f t="shared" ca="1" si="44"/>
        <v/>
      </c>
      <c r="EV12" s="17" t="str">
        <f t="shared" ca="1" si="44"/>
        <v/>
      </c>
      <c r="EW12" s="17" t="str">
        <f t="shared" ca="1" si="44"/>
        <v/>
      </c>
      <c r="EX12" s="17" t="str">
        <f t="shared" ca="1" si="44"/>
        <v/>
      </c>
      <c r="EY12" s="17" t="str">
        <f t="shared" ca="1" si="44"/>
        <v/>
      </c>
      <c r="EZ12" s="17" t="str">
        <f t="shared" ca="1" si="44"/>
        <v/>
      </c>
      <c r="FA12" s="17" t="str">
        <f t="shared" ref="FA12:FJ19" ca="1" si="45">IF(COUNT(INDIRECT(FA$10 &amp; $B12 &amp; ":" &amp; FA$10 &amp; $C12))=0,"",MAX(INDIRECT(FA$10 &amp; $B12 &amp; ":" &amp; FA$10 &amp; $C12)))</f>
        <v/>
      </c>
      <c r="FB12" s="17" t="str">
        <f t="shared" ca="1" si="45"/>
        <v/>
      </c>
      <c r="FC12" s="17" t="str">
        <f t="shared" ca="1" si="45"/>
        <v/>
      </c>
      <c r="FD12" s="17" t="str">
        <f t="shared" ca="1" si="45"/>
        <v/>
      </c>
      <c r="FE12" s="17" t="str">
        <f t="shared" ca="1" si="45"/>
        <v/>
      </c>
      <c r="FF12" s="17" t="str">
        <f t="shared" ca="1" si="45"/>
        <v/>
      </c>
      <c r="FG12" s="17" t="str">
        <f t="shared" ca="1" si="45"/>
        <v/>
      </c>
      <c r="FH12" s="17" t="str">
        <f t="shared" ca="1" si="45"/>
        <v/>
      </c>
      <c r="FI12" s="17" t="str">
        <f t="shared" ca="1" si="45"/>
        <v/>
      </c>
      <c r="FJ12" s="17" t="str">
        <f t="shared" ca="1" si="45"/>
        <v/>
      </c>
      <c r="FK12" s="17" t="str">
        <f t="shared" ref="FK12:FT19" ca="1" si="46">IF(COUNT(INDIRECT(FK$10 &amp; $B12 &amp; ":" &amp; FK$10 &amp; $C12))=0,"",MAX(INDIRECT(FK$10 &amp; $B12 &amp; ":" &amp; FK$10 &amp; $C12)))</f>
        <v/>
      </c>
      <c r="FL12" s="17" t="str">
        <f t="shared" ca="1" si="46"/>
        <v/>
      </c>
      <c r="FM12" s="17" t="str">
        <f t="shared" ca="1" si="46"/>
        <v/>
      </c>
      <c r="FN12" s="17" t="str">
        <f t="shared" ca="1" si="46"/>
        <v/>
      </c>
      <c r="FO12" s="17" t="str">
        <f t="shared" ca="1" si="46"/>
        <v/>
      </c>
      <c r="FP12" s="17" t="str">
        <f t="shared" ca="1" si="46"/>
        <v/>
      </c>
      <c r="FQ12" s="17" t="str">
        <f t="shared" ca="1" si="46"/>
        <v/>
      </c>
      <c r="FR12" s="17" t="str">
        <f t="shared" ca="1" si="46"/>
        <v/>
      </c>
      <c r="FS12" s="17" t="str">
        <f t="shared" ca="1" si="46"/>
        <v/>
      </c>
      <c r="FT12" s="17" t="str">
        <f t="shared" ca="1" si="46"/>
        <v/>
      </c>
      <c r="FU12" s="17" t="str">
        <f t="shared" ref="FU12:GD19" ca="1" si="47">IF(COUNT(INDIRECT(FU$10 &amp; $B12 &amp; ":" &amp; FU$10 &amp; $C12))=0,"",MAX(INDIRECT(FU$10 &amp; $B12 &amp; ":" &amp; FU$10 &amp; $C12)))</f>
        <v/>
      </c>
      <c r="FV12" s="17" t="str">
        <f t="shared" ca="1" si="47"/>
        <v/>
      </c>
      <c r="FW12" s="17" t="str">
        <f t="shared" ca="1" si="47"/>
        <v/>
      </c>
      <c r="FX12" s="17" t="str">
        <f t="shared" ca="1" si="47"/>
        <v/>
      </c>
      <c r="FY12" s="17" t="str">
        <f t="shared" ca="1" si="47"/>
        <v/>
      </c>
      <c r="FZ12" s="17" t="str">
        <f t="shared" ca="1" si="47"/>
        <v/>
      </c>
      <c r="GA12" s="17" t="str">
        <f t="shared" ca="1" si="47"/>
        <v/>
      </c>
      <c r="GB12" s="17" t="str">
        <f t="shared" ca="1" si="47"/>
        <v/>
      </c>
      <c r="GC12" s="17" t="str">
        <f t="shared" ca="1" si="47"/>
        <v/>
      </c>
      <c r="GD12" s="17" t="str">
        <f t="shared" ca="1" si="47"/>
        <v/>
      </c>
      <c r="GE12" s="17" t="str">
        <f t="shared" ref="GE12:GN19" ca="1" si="48">IF(COUNT(INDIRECT(GE$10 &amp; $B12 &amp; ":" &amp; GE$10 &amp; $C12))=0,"",MAX(INDIRECT(GE$10 &amp; $B12 &amp; ":" &amp; GE$10 &amp; $C12)))</f>
        <v/>
      </c>
      <c r="GF12" s="17" t="str">
        <f t="shared" ca="1" si="48"/>
        <v/>
      </c>
      <c r="GG12" s="17" t="str">
        <f t="shared" ca="1" si="48"/>
        <v/>
      </c>
      <c r="GH12" s="17" t="str">
        <f t="shared" ca="1" si="48"/>
        <v/>
      </c>
      <c r="GI12" s="17" t="str">
        <f t="shared" ca="1" si="48"/>
        <v/>
      </c>
      <c r="GJ12" s="17" t="str">
        <f t="shared" ca="1" si="48"/>
        <v/>
      </c>
      <c r="GK12" s="17" t="str">
        <f t="shared" ca="1" si="48"/>
        <v/>
      </c>
      <c r="GL12" s="17" t="str">
        <f t="shared" ca="1" si="48"/>
        <v/>
      </c>
      <c r="GM12" s="17" t="str">
        <f t="shared" ca="1" si="48"/>
        <v/>
      </c>
      <c r="GN12" s="17" t="str">
        <f t="shared" ca="1" si="48"/>
        <v/>
      </c>
      <c r="GO12" s="17" t="str">
        <f t="shared" ref="GO12:GX19" ca="1" si="49">IF(COUNT(INDIRECT(GO$10 &amp; $B12 &amp; ":" &amp; GO$10 &amp; $C12))=0,"",MAX(INDIRECT(GO$10 &amp; $B12 &amp; ":" &amp; GO$10 &amp; $C12)))</f>
        <v/>
      </c>
      <c r="GP12" s="17" t="str">
        <f t="shared" ca="1" si="49"/>
        <v/>
      </c>
      <c r="GQ12" s="17" t="str">
        <f t="shared" ca="1" si="49"/>
        <v/>
      </c>
      <c r="GR12" s="17" t="str">
        <f t="shared" ca="1" si="49"/>
        <v/>
      </c>
      <c r="GS12" s="17" t="str">
        <f t="shared" ca="1" si="49"/>
        <v/>
      </c>
      <c r="GT12" s="17" t="str">
        <f t="shared" ca="1" si="49"/>
        <v/>
      </c>
      <c r="GU12" s="17" t="str">
        <f t="shared" ca="1" si="49"/>
        <v/>
      </c>
      <c r="GV12" s="17" t="str">
        <f t="shared" ca="1" si="49"/>
        <v/>
      </c>
      <c r="GW12" s="17" t="str">
        <f t="shared" ca="1" si="49"/>
        <v/>
      </c>
      <c r="GX12" s="17" t="str">
        <f t="shared" ca="1" si="49"/>
        <v/>
      </c>
      <c r="GY12" s="17" t="str">
        <f t="shared" ref="GY12:HH19" ca="1" si="50">IF(COUNT(INDIRECT(GY$10 &amp; $B12 &amp; ":" &amp; GY$10 &amp; $C12))=0,"",MAX(INDIRECT(GY$10 &amp; $B12 &amp; ":" &amp; GY$10 &amp; $C12)))</f>
        <v/>
      </c>
      <c r="GZ12" s="17" t="str">
        <f t="shared" ca="1" si="50"/>
        <v/>
      </c>
      <c r="HA12" s="17" t="str">
        <f t="shared" ca="1" si="50"/>
        <v/>
      </c>
      <c r="HB12" s="17" t="str">
        <f t="shared" ca="1" si="50"/>
        <v/>
      </c>
      <c r="HC12" s="17" t="str">
        <f t="shared" ca="1" si="50"/>
        <v/>
      </c>
      <c r="HD12" s="17" t="str">
        <f t="shared" ca="1" si="50"/>
        <v/>
      </c>
      <c r="HE12" s="17" t="str">
        <f t="shared" ca="1" si="50"/>
        <v/>
      </c>
      <c r="HF12" s="17" t="str">
        <f t="shared" ca="1" si="50"/>
        <v/>
      </c>
      <c r="HG12" s="17" t="str">
        <f t="shared" ca="1" si="50"/>
        <v/>
      </c>
      <c r="HH12" s="17" t="str">
        <f t="shared" ca="1" si="50"/>
        <v/>
      </c>
      <c r="HI12" s="17" t="str">
        <f t="shared" ref="HI12:HR19" ca="1" si="51">IF(COUNT(INDIRECT(HI$10 &amp; $B12 &amp; ":" &amp; HI$10 &amp; $C12))=0,"",MAX(INDIRECT(HI$10 &amp; $B12 &amp; ":" &amp; HI$10 &amp; $C12)))</f>
        <v/>
      </c>
      <c r="HJ12" s="17" t="str">
        <f t="shared" ca="1" si="51"/>
        <v/>
      </c>
      <c r="HK12" s="17" t="str">
        <f t="shared" ca="1" si="51"/>
        <v/>
      </c>
      <c r="HL12" s="17" t="str">
        <f t="shared" ca="1" si="51"/>
        <v/>
      </c>
      <c r="HM12" s="17" t="str">
        <f t="shared" ca="1" si="51"/>
        <v/>
      </c>
      <c r="HN12" s="17" t="str">
        <f t="shared" ca="1" si="51"/>
        <v/>
      </c>
      <c r="HO12" s="17" t="str">
        <f t="shared" ca="1" si="51"/>
        <v/>
      </c>
      <c r="HP12" s="17" t="str">
        <f t="shared" ca="1" si="51"/>
        <v/>
      </c>
      <c r="HQ12" s="17" t="str">
        <f t="shared" ca="1" si="51"/>
        <v/>
      </c>
      <c r="HR12" s="17" t="str">
        <f t="shared" ca="1" si="51"/>
        <v/>
      </c>
      <c r="HS12" s="17" t="str">
        <f t="shared" ref="HS12:IB19" ca="1" si="52">IF(COUNT(INDIRECT(HS$10 &amp; $B12 &amp; ":" &amp; HS$10 &amp; $C12))=0,"",MAX(INDIRECT(HS$10 &amp; $B12 &amp; ":" &amp; HS$10 &amp; $C12)))</f>
        <v/>
      </c>
      <c r="HT12" s="17" t="str">
        <f t="shared" ca="1" si="52"/>
        <v/>
      </c>
      <c r="HU12" s="17" t="str">
        <f t="shared" ca="1" si="52"/>
        <v/>
      </c>
      <c r="HV12" s="17" t="str">
        <f t="shared" ca="1" si="52"/>
        <v/>
      </c>
      <c r="HW12" s="17" t="str">
        <f t="shared" ca="1" si="52"/>
        <v/>
      </c>
      <c r="HX12" s="17" t="str">
        <f t="shared" ca="1" si="52"/>
        <v/>
      </c>
      <c r="HY12" s="17" t="str">
        <f t="shared" ca="1" si="52"/>
        <v/>
      </c>
      <c r="HZ12" s="17" t="str">
        <f t="shared" ca="1" si="52"/>
        <v/>
      </c>
      <c r="IA12" s="17" t="str">
        <f t="shared" ca="1" si="52"/>
        <v/>
      </c>
      <c r="IB12" s="17" t="str">
        <f t="shared" ca="1" si="52"/>
        <v/>
      </c>
      <c r="IC12" s="17" t="str">
        <f t="shared" ref="IC12:IQ19" ca="1" si="53">IF(COUNT(INDIRECT(IC$10 &amp; $B12 &amp; ":" &amp; IC$10 &amp; $C12))=0,"",MAX(INDIRECT(IC$10 &amp; $B12 &amp; ":" &amp; IC$10 &amp; $C12)))</f>
        <v/>
      </c>
      <c r="ID12" s="17" t="str">
        <f t="shared" ca="1" si="53"/>
        <v/>
      </c>
      <c r="IE12" s="17" t="str">
        <f t="shared" ca="1" si="53"/>
        <v/>
      </c>
      <c r="IF12" s="17" t="str">
        <f t="shared" ca="1" si="53"/>
        <v/>
      </c>
      <c r="IG12" s="17" t="str">
        <f t="shared" ca="1" si="53"/>
        <v/>
      </c>
      <c r="IH12" s="17" t="str">
        <f t="shared" ca="1" si="53"/>
        <v/>
      </c>
      <c r="II12" s="17" t="str">
        <f t="shared" ca="1" si="53"/>
        <v/>
      </c>
      <c r="IJ12" s="17" t="str">
        <f t="shared" ca="1" si="53"/>
        <v/>
      </c>
      <c r="IK12" s="17" t="str">
        <f t="shared" ca="1" si="53"/>
        <v/>
      </c>
      <c r="IL12" s="17" t="str">
        <f t="shared" ca="1" si="53"/>
        <v/>
      </c>
      <c r="IM12" s="17" t="str">
        <f t="shared" ca="1" si="53"/>
        <v/>
      </c>
      <c r="IN12" s="17" t="str">
        <f t="shared" ca="1" si="53"/>
        <v/>
      </c>
      <c r="IO12" s="17" t="str">
        <f t="shared" ca="1" si="53"/>
        <v/>
      </c>
      <c r="IP12" s="17" t="str">
        <f t="shared" ca="1" si="53"/>
        <v/>
      </c>
      <c r="IQ12" s="108" t="str">
        <f t="shared" ca="1" si="53"/>
        <v/>
      </c>
    </row>
    <row r="13" spans="1:251" ht="12.75" customHeight="1" x14ac:dyDescent="0.2">
      <c r="B13" s="100" t="e">
        <f t="shared" si="28"/>
        <v>#N/A</v>
      </c>
      <c r="C13" s="100">
        <f t="shared" si="29"/>
        <v>20</v>
      </c>
      <c r="D13" s="100" t="e">
        <f t="shared" ref="D13:D17" si="54">C13-B13+1</f>
        <v>#N/A</v>
      </c>
      <c r="E13" s="51"/>
      <c r="F13" s="60">
        <f t="shared" ref="F13:F20" si="55">F12-1</f>
        <v>2019</v>
      </c>
      <c r="G13" s="20" t="str">
        <f t="shared" ca="1" si="30"/>
        <v/>
      </c>
      <c r="H13" s="14" t="str">
        <f t="shared" ca="1" si="30"/>
        <v/>
      </c>
      <c r="I13" s="14" t="str">
        <f t="shared" ca="1" si="30"/>
        <v/>
      </c>
      <c r="J13" s="14" t="str">
        <f t="shared" ca="1" si="30"/>
        <v/>
      </c>
      <c r="K13" s="14" t="str">
        <f t="shared" ca="1" si="30"/>
        <v/>
      </c>
      <c r="L13" s="14" t="str">
        <f t="shared" ca="1" si="30"/>
        <v/>
      </c>
      <c r="M13" s="14" t="str">
        <f t="shared" ca="1" si="30"/>
        <v/>
      </c>
      <c r="N13" s="14" t="str">
        <f t="shared" ca="1" si="30"/>
        <v/>
      </c>
      <c r="O13" s="14" t="str">
        <f t="shared" ca="1" si="30"/>
        <v/>
      </c>
      <c r="P13" s="14" t="str">
        <f t="shared" ca="1" si="30"/>
        <v/>
      </c>
      <c r="Q13" s="14" t="str">
        <f t="shared" ca="1" si="31"/>
        <v/>
      </c>
      <c r="R13" s="14" t="str">
        <f t="shared" ca="1" si="31"/>
        <v/>
      </c>
      <c r="S13" s="14" t="str">
        <f t="shared" ca="1" si="31"/>
        <v/>
      </c>
      <c r="T13" s="14" t="str">
        <f t="shared" ca="1" si="31"/>
        <v/>
      </c>
      <c r="U13" s="14" t="str">
        <f t="shared" ca="1" si="31"/>
        <v/>
      </c>
      <c r="V13" s="14" t="str">
        <f t="shared" ca="1" si="31"/>
        <v/>
      </c>
      <c r="W13" s="14" t="str">
        <f t="shared" ca="1" si="31"/>
        <v/>
      </c>
      <c r="X13" s="14" t="str">
        <f t="shared" ca="1" si="31"/>
        <v/>
      </c>
      <c r="Y13" s="14" t="str">
        <f t="shared" ca="1" si="31"/>
        <v/>
      </c>
      <c r="Z13" s="14" t="str">
        <f t="shared" ca="1" si="31"/>
        <v/>
      </c>
      <c r="AA13" s="14" t="str">
        <f t="shared" ca="1" si="32"/>
        <v/>
      </c>
      <c r="AB13" s="14" t="str">
        <f t="shared" ca="1" si="32"/>
        <v/>
      </c>
      <c r="AC13" s="14" t="str">
        <f t="shared" ca="1" si="32"/>
        <v/>
      </c>
      <c r="AD13" s="14" t="str">
        <f t="shared" ca="1" si="32"/>
        <v/>
      </c>
      <c r="AE13" s="14" t="str">
        <f t="shared" ca="1" si="32"/>
        <v/>
      </c>
      <c r="AF13" s="14" t="str">
        <f t="shared" ca="1" si="32"/>
        <v/>
      </c>
      <c r="AG13" s="14" t="str">
        <f t="shared" ca="1" si="32"/>
        <v/>
      </c>
      <c r="AH13" s="14" t="str">
        <f t="shared" ca="1" si="32"/>
        <v/>
      </c>
      <c r="AI13" s="14" t="str">
        <f t="shared" ca="1" si="32"/>
        <v/>
      </c>
      <c r="AJ13" s="14" t="str">
        <f t="shared" ca="1" si="32"/>
        <v/>
      </c>
      <c r="AK13" s="14" t="str">
        <f t="shared" ca="1" si="33"/>
        <v/>
      </c>
      <c r="AL13" s="14" t="str">
        <f t="shared" ca="1" si="33"/>
        <v/>
      </c>
      <c r="AM13" s="14" t="str">
        <f t="shared" ca="1" si="33"/>
        <v/>
      </c>
      <c r="AN13" s="14" t="str">
        <f t="shared" ca="1" si="33"/>
        <v/>
      </c>
      <c r="AO13" s="14" t="str">
        <f t="shared" ca="1" si="33"/>
        <v/>
      </c>
      <c r="AP13" s="14" t="str">
        <f t="shared" ca="1" si="33"/>
        <v/>
      </c>
      <c r="AQ13" s="14" t="str">
        <f t="shared" ca="1" si="33"/>
        <v/>
      </c>
      <c r="AR13" s="14" t="str">
        <f t="shared" ca="1" si="33"/>
        <v/>
      </c>
      <c r="AS13" s="14" t="str">
        <f t="shared" ca="1" si="33"/>
        <v/>
      </c>
      <c r="AT13" s="14" t="str">
        <f t="shared" ca="1" si="33"/>
        <v/>
      </c>
      <c r="AU13" s="14" t="str">
        <f t="shared" ca="1" si="34"/>
        <v/>
      </c>
      <c r="AV13" s="14" t="str">
        <f t="shared" ca="1" si="34"/>
        <v/>
      </c>
      <c r="AW13" s="14" t="str">
        <f t="shared" ca="1" si="34"/>
        <v/>
      </c>
      <c r="AX13" s="14" t="str">
        <f t="shared" ca="1" si="34"/>
        <v/>
      </c>
      <c r="AY13" s="14" t="str">
        <f t="shared" ca="1" si="34"/>
        <v/>
      </c>
      <c r="AZ13" s="14" t="str">
        <f t="shared" ca="1" si="34"/>
        <v/>
      </c>
      <c r="BA13" s="14" t="str">
        <f t="shared" ca="1" si="34"/>
        <v/>
      </c>
      <c r="BB13" s="14" t="str">
        <f t="shared" ca="1" si="34"/>
        <v/>
      </c>
      <c r="BC13" s="14" t="str">
        <f t="shared" ca="1" si="34"/>
        <v/>
      </c>
      <c r="BD13" s="14" t="str">
        <f t="shared" ca="1" si="34"/>
        <v/>
      </c>
      <c r="BE13" s="14" t="str">
        <f t="shared" ca="1" si="35"/>
        <v/>
      </c>
      <c r="BF13" s="14" t="str">
        <f t="shared" ca="1" si="35"/>
        <v/>
      </c>
      <c r="BG13" s="14" t="str">
        <f t="shared" ca="1" si="35"/>
        <v/>
      </c>
      <c r="BH13" s="14" t="str">
        <f t="shared" ca="1" si="35"/>
        <v/>
      </c>
      <c r="BI13" s="14" t="str">
        <f t="shared" ca="1" si="35"/>
        <v/>
      </c>
      <c r="BJ13" s="14" t="str">
        <f t="shared" ca="1" si="35"/>
        <v/>
      </c>
      <c r="BK13" s="14" t="str">
        <f t="shared" ca="1" si="35"/>
        <v/>
      </c>
      <c r="BL13" s="14" t="str">
        <f t="shared" ca="1" si="35"/>
        <v/>
      </c>
      <c r="BM13" s="14" t="str">
        <f t="shared" ca="1" si="35"/>
        <v/>
      </c>
      <c r="BN13" s="14" t="str">
        <f t="shared" ca="1" si="35"/>
        <v/>
      </c>
      <c r="BO13" s="14" t="str">
        <f t="shared" ca="1" si="36"/>
        <v/>
      </c>
      <c r="BP13" s="14" t="str">
        <f t="shared" ca="1" si="36"/>
        <v/>
      </c>
      <c r="BQ13" s="14" t="str">
        <f t="shared" ca="1" si="36"/>
        <v/>
      </c>
      <c r="BR13" s="14" t="str">
        <f t="shared" ca="1" si="36"/>
        <v/>
      </c>
      <c r="BS13" s="14" t="str">
        <f t="shared" ca="1" si="36"/>
        <v/>
      </c>
      <c r="BT13" s="14" t="str">
        <f t="shared" ca="1" si="36"/>
        <v/>
      </c>
      <c r="BU13" s="14" t="str">
        <f t="shared" ca="1" si="36"/>
        <v/>
      </c>
      <c r="BV13" s="14" t="str">
        <f t="shared" ca="1" si="36"/>
        <v/>
      </c>
      <c r="BW13" s="14" t="str">
        <f t="shared" ca="1" si="36"/>
        <v/>
      </c>
      <c r="BX13" s="14" t="str">
        <f t="shared" ca="1" si="36"/>
        <v/>
      </c>
      <c r="BY13" s="14" t="str">
        <f t="shared" ca="1" si="37"/>
        <v/>
      </c>
      <c r="BZ13" s="14" t="str">
        <f t="shared" ca="1" si="37"/>
        <v/>
      </c>
      <c r="CA13" s="14" t="str">
        <f t="shared" ca="1" si="37"/>
        <v/>
      </c>
      <c r="CB13" s="14" t="str">
        <f t="shared" ca="1" si="37"/>
        <v/>
      </c>
      <c r="CC13" s="14" t="str">
        <f t="shared" ca="1" si="37"/>
        <v/>
      </c>
      <c r="CD13" s="14" t="str">
        <f t="shared" ca="1" si="37"/>
        <v/>
      </c>
      <c r="CE13" s="14" t="str">
        <f t="shared" ca="1" si="37"/>
        <v/>
      </c>
      <c r="CF13" s="14" t="str">
        <f t="shared" ca="1" si="37"/>
        <v/>
      </c>
      <c r="CG13" s="14" t="str">
        <f t="shared" ca="1" si="37"/>
        <v/>
      </c>
      <c r="CH13" s="14" t="str">
        <f t="shared" ca="1" si="37"/>
        <v/>
      </c>
      <c r="CI13" s="14" t="str">
        <f t="shared" ca="1" si="38"/>
        <v/>
      </c>
      <c r="CJ13" s="14" t="str">
        <f t="shared" ca="1" si="38"/>
        <v/>
      </c>
      <c r="CK13" s="14" t="str">
        <f t="shared" ca="1" si="38"/>
        <v/>
      </c>
      <c r="CL13" s="14" t="str">
        <f t="shared" ca="1" si="38"/>
        <v/>
      </c>
      <c r="CM13" s="14" t="str">
        <f t="shared" ca="1" si="38"/>
        <v/>
      </c>
      <c r="CN13" s="14" t="str">
        <f t="shared" ca="1" si="38"/>
        <v/>
      </c>
      <c r="CO13" s="14" t="str">
        <f t="shared" ca="1" si="38"/>
        <v/>
      </c>
      <c r="CP13" s="14" t="str">
        <f t="shared" ca="1" si="38"/>
        <v/>
      </c>
      <c r="CQ13" s="14" t="str">
        <f t="shared" ca="1" si="38"/>
        <v/>
      </c>
      <c r="CR13" s="14" t="str">
        <f t="shared" ca="1" si="38"/>
        <v/>
      </c>
      <c r="CS13" s="14" t="str">
        <f t="shared" ca="1" si="39"/>
        <v/>
      </c>
      <c r="CT13" s="14" t="str">
        <f t="shared" ca="1" si="39"/>
        <v/>
      </c>
      <c r="CU13" s="14" t="str">
        <f t="shared" ca="1" si="39"/>
        <v/>
      </c>
      <c r="CV13" s="14" t="str">
        <f t="shared" ca="1" si="39"/>
        <v/>
      </c>
      <c r="CW13" s="14" t="str">
        <f t="shared" ca="1" si="39"/>
        <v/>
      </c>
      <c r="CX13" s="14" t="str">
        <f t="shared" ca="1" si="39"/>
        <v/>
      </c>
      <c r="CY13" s="14" t="str">
        <f t="shared" ca="1" si="39"/>
        <v/>
      </c>
      <c r="CZ13" s="14" t="str">
        <f t="shared" ca="1" si="39"/>
        <v/>
      </c>
      <c r="DA13" s="14" t="str">
        <f t="shared" ca="1" si="39"/>
        <v/>
      </c>
      <c r="DB13" s="14" t="str">
        <f t="shared" ca="1" si="39"/>
        <v/>
      </c>
      <c r="DC13" s="14" t="str">
        <f t="shared" ca="1" si="40"/>
        <v/>
      </c>
      <c r="DD13" s="14" t="str">
        <f t="shared" ca="1" si="40"/>
        <v/>
      </c>
      <c r="DE13" s="14" t="str">
        <f t="shared" ca="1" si="40"/>
        <v/>
      </c>
      <c r="DF13" s="14" t="str">
        <f t="shared" ca="1" si="40"/>
        <v/>
      </c>
      <c r="DG13" s="14" t="str">
        <f t="shared" ca="1" si="40"/>
        <v/>
      </c>
      <c r="DH13" s="14" t="str">
        <f t="shared" ca="1" si="40"/>
        <v/>
      </c>
      <c r="DI13" s="14" t="str">
        <f t="shared" ca="1" si="40"/>
        <v/>
      </c>
      <c r="DJ13" s="14" t="str">
        <f t="shared" ca="1" si="40"/>
        <v/>
      </c>
      <c r="DK13" s="14" t="str">
        <f t="shared" ca="1" si="40"/>
        <v/>
      </c>
      <c r="DL13" s="14" t="str">
        <f t="shared" ca="1" si="40"/>
        <v/>
      </c>
      <c r="DM13" s="14" t="str">
        <f t="shared" ca="1" si="41"/>
        <v/>
      </c>
      <c r="DN13" s="14" t="str">
        <f t="shared" ca="1" si="41"/>
        <v/>
      </c>
      <c r="DO13" s="14" t="str">
        <f t="shared" ca="1" si="41"/>
        <v/>
      </c>
      <c r="DP13" s="14" t="str">
        <f t="shared" ca="1" si="41"/>
        <v/>
      </c>
      <c r="DQ13" s="14" t="str">
        <f t="shared" ca="1" si="41"/>
        <v/>
      </c>
      <c r="DR13" s="14" t="str">
        <f t="shared" ca="1" si="41"/>
        <v/>
      </c>
      <c r="DS13" s="14" t="str">
        <f t="shared" ca="1" si="41"/>
        <v/>
      </c>
      <c r="DT13" s="14" t="str">
        <f t="shared" ca="1" si="41"/>
        <v/>
      </c>
      <c r="DU13" s="14" t="str">
        <f t="shared" ca="1" si="41"/>
        <v/>
      </c>
      <c r="DV13" s="14" t="str">
        <f t="shared" ca="1" si="41"/>
        <v/>
      </c>
      <c r="DW13" s="14" t="str">
        <f t="shared" ca="1" si="42"/>
        <v/>
      </c>
      <c r="DX13" s="14" t="str">
        <f t="shared" ca="1" si="42"/>
        <v/>
      </c>
      <c r="DY13" s="14" t="str">
        <f t="shared" ca="1" si="42"/>
        <v/>
      </c>
      <c r="DZ13" s="14" t="str">
        <f t="shared" ca="1" si="42"/>
        <v/>
      </c>
      <c r="EA13" s="14" t="str">
        <f t="shared" ca="1" si="42"/>
        <v/>
      </c>
      <c r="EB13" s="14" t="str">
        <f t="shared" ca="1" si="42"/>
        <v/>
      </c>
      <c r="EC13" s="14" t="str">
        <f t="shared" ca="1" si="42"/>
        <v/>
      </c>
      <c r="ED13" s="14" t="str">
        <f t="shared" ca="1" si="42"/>
        <v/>
      </c>
      <c r="EE13" s="14" t="str">
        <f t="shared" ca="1" si="42"/>
        <v/>
      </c>
      <c r="EF13" s="14" t="str">
        <f t="shared" ca="1" si="42"/>
        <v/>
      </c>
      <c r="EG13" s="14" t="str">
        <f t="shared" ca="1" si="43"/>
        <v/>
      </c>
      <c r="EH13" s="14" t="str">
        <f t="shared" ca="1" si="43"/>
        <v/>
      </c>
      <c r="EI13" s="14" t="str">
        <f t="shared" ca="1" si="43"/>
        <v/>
      </c>
      <c r="EJ13" s="14" t="str">
        <f t="shared" ca="1" si="43"/>
        <v/>
      </c>
      <c r="EK13" s="14" t="str">
        <f t="shared" ca="1" si="43"/>
        <v/>
      </c>
      <c r="EL13" s="14" t="str">
        <f t="shared" ca="1" si="43"/>
        <v/>
      </c>
      <c r="EM13" s="14" t="str">
        <f t="shared" ca="1" si="43"/>
        <v/>
      </c>
      <c r="EN13" s="14" t="str">
        <f t="shared" ca="1" si="43"/>
        <v/>
      </c>
      <c r="EO13" s="14" t="str">
        <f t="shared" ca="1" si="43"/>
        <v/>
      </c>
      <c r="EP13" s="14" t="str">
        <f t="shared" ca="1" si="43"/>
        <v/>
      </c>
      <c r="EQ13" s="14" t="str">
        <f t="shared" ca="1" si="44"/>
        <v/>
      </c>
      <c r="ER13" s="14" t="str">
        <f t="shared" ca="1" si="44"/>
        <v/>
      </c>
      <c r="ES13" s="14" t="str">
        <f t="shared" ca="1" si="44"/>
        <v/>
      </c>
      <c r="ET13" s="14" t="str">
        <f t="shared" ca="1" si="44"/>
        <v/>
      </c>
      <c r="EU13" s="14" t="str">
        <f t="shared" ca="1" si="44"/>
        <v/>
      </c>
      <c r="EV13" s="14" t="str">
        <f t="shared" ca="1" si="44"/>
        <v/>
      </c>
      <c r="EW13" s="14" t="str">
        <f t="shared" ca="1" si="44"/>
        <v/>
      </c>
      <c r="EX13" s="14" t="str">
        <f t="shared" ca="1" si="44"/>
        <v/>
      </c>
      <c r="EY13" s="14" t="str">
        <f t="shared" ca="1" si="44"/>
        <v/>
      </c>
      <c r="EZ13" s="14" t="str">
        <f t="shared" ca="1" si="44"/>
        <v/>
      </c>
      <c r="FA13" s="14" t="str">
        <f t="shared" ca="1" si="45"/>
        <v/>
      </c>
      <c r="FB13" s="14" t="str">
        <f t="shared" ca="1" si="45"/>
        <v/>
      </c>
      <c r="FC13" s="14" t="str">
        <f t="shared" ca="1" si="45"/>
        <v/>
      </c>
      <c r="FD13" s="14" t="str">
        <f t="shared" ca="1" si="45"/>
        <v/>
      </c>
      <c r="FE13" s="14" t="str">
        <f t="shared" ca="1" si="45"/>
        <v/>
      </c>
      <c r="FF13" s="14" t="str">
        <f t="shared" ca="1" si="45"/>
        <v/>
      </c>
      <c r="FG13" s="14" t="str">
        <f t="shared" ca="1" si="45"/>
        <v/>
      </c>
      <c r="FH13" s="14" t="str">
        <f t="shared" ca="1" si="45"/>
        <v/>
      </c>
      <c r="FI13" s="14" t="str">
        <f t="shared" ca="1" si="45"/>
        <v/>
      </c>
      <c r="FJ13" s="14" t="str">
        <f t="shared" ca="1" si="45"/>
        <v/>
      </c>
      <c r="FK13" s="14" t="str">
        <f t="shared" ca="1" si="46"/>
        <v/>
      </c>
      <c r="FL13" s="14" t="str">
        <f t="shared" ca="1" si="46"/>
        <v/>
      </c>
      <c r="FM13" s="14" t="str">
        <f t="shared" ca="1" si="46"/>
        <v/>
      </c>
      <c r="FN13" s="14" t="str">
        <f t="shared" ca="1" si="46"/>
        <v/>
      </c>
      <c r="FO13" s="14" t="str">
        <f t="shared" ca="1" si="46"/>
        <v/>
      </c>
      <c r="FP13" s="14" t="str">
        <f t="shared" ca="1" si="46"/>
        <v/>
      </c>
      <c r="FQ13" s="14" t="str">
        <f t="shared" ca="1" si="46"/>
        <v/>
      </c>
      <c r="FR13" s="14" t="str">
        <f t="shared" ca="1" si="46"/>
        <v/>
      </c>
      <c r="FS13" s="14" t="str">
        <f t="shared" ca="1" si="46"/>
        <v/>
      </c>
      <c r="FT13" s="14" t="str">
        <f t="shared" ca="1" si="46"/>
        <v/>
      </c>
      <c r="FU13" s="14" t="str">
        <f t="shared" ca="1" si="47"/>
        <v/>
      </c>
      <c r="FV13" s="14" t="str">
        <f t="shared" ca="1" si="47"/>
        <v/>
      </c>
      <c r="FW13" s="14" t="str">
        <f t="shared" ca="1" si="47"/>
        <v/>
      </c>
      <c r="FX13" s="14" t="str">
        <f t="shared" ca="1" si="47"/>
        <v/>
      </c>
      <c r="FY13" s="14" t="str">
        <f t="shared" ca="1" si="47"/>
        <v/>
      </c>
      <c r="FZ13" s="14" t="str">
        <f t="shared" ca="1" si="47"/>
        <v/>
      </c>
      <c r="GA13" s="14" t="str">
        <f t="shared" ca="1" si="47"/>
        <v/>
      </c>
      <c r="GB13" s="14" t="str">
        <f t="shared" ca="1" si="47"/>
        <v/>
      </c>
      <c r="GC13" s="14" t="str">
        <f t="shared" ca="1" si="47"/>
        <v/>
      </c>
      <c r="GD13" s="14" t="str">
        <f t="shared" ca="1" si="47"/>
        <v/>
      </c>
      <c r="GE13" s="14" t="str">
        <f t="shared" ca="1" si="48"/>
        <v/>
      </c>
      <c r="GF13" s="14" t="str">
        <f t="shared" ca="1" si="48"/>
        <v/>
      </c>
      <c r="GG13" s="14" t="str">
        <f t="shared" ca="1" si="48"/>
        <v/>
      </c>
      <c r="GH13" s="14" t="str">
        <f t="shared" ca="1" si="48"/>
        <v/>
      </c>
      <c r="GI13" s="14" t="str">
        <f t="shared" ca="1" si="48"/>
        <v/>
      </c>
      <c r="GJ13" s="14" t="str">
        <f t="shared" ca="1" si="48"/>
        <v/>
      </c>
      <c r="GK13" s="14" t="str">
        <f t="shared" ca="1" si="48"/>
        <v/>
      </c>
      <c r="GL13" s="14" t="str">
        <f t="shared" ca="1" si="48"/>
        <v/>
      </c>
      <c r="GM13" s="14" t="str">
        <f t="shared" ca="1" si="48"/>
        <v/>
      </c>
      <c r="GN13" s="14" t="str">
        <f t="shared" ca="1" si="48"/>
        <v/>
      </c>
      <c r="GO13" s="14" t="str">
        <f t="shared" ca="1" si="49"/>
        <v/>
      </c>
      <c r="GP13" s="14" t="str">
        <f t="shared" ca="1" si="49"/>
        <v/>
      </c>
      <c r="GQ13" s="14" t="str">
        <f t="shared" ca="1" si="49"/>
        <v/>
      </c>
      <c r="GR13" s="14" t="str">
        <f t="shared" ca="1" si="49"/>
        <v/>
      </c>
      <c r="GS13" s="14" t="str">
        <f t="shared" ca="1" si="49"/>
        <v/>
      </c>
      <c r="GT13" s="14" t="str">
        <f t="shared" ca="1" si="49"/>
        <v/>
      </c>
      <c r="GU13" s="14" t="str">
        <f t="shared" ca="1" si="49"/>
        <v/>
      </c>
      <c r="GV13" s="14" t="str">
        <f t="shared" ca="1" si="49"/>
        <v/>
      </c>
      <c r="GW13" s="14" t="str">
        <f t="shared" ca="1" si="49"/>
        <v/>
      </c>
      <c r="GX13" s="14" t="str">
        <f t="shared" ca="1" si="49"/>
        <v/>
      </c>
      <c r="GY13" s="14" t="str">
        <f t="shared" ca="1" si="50"/>
        <v/>
      </c>
      <c r="GZ13" s="14" t="str">
        <f t="shared" ca="1" si="50"/>
        <v/>
      </c>
      <c r="HA13" s="14" t="str">
        <f t="shared" ca="1" si="50"/>
        <v/>
      </c>
      <c r="HB13" s="14" t="str">
        <f t="shared" ca="1" si="50"/>
        <v/>
      </c>
      <c r="HC13" s="14" t="str">
        <f t="shared" ca="1" si="50"/>
        <v/>
      </c>
      <c r="HD13" s="14" t="str">
        <f t="shared" ca="1" si="50"/>
        <v/>
      </c>
      <c r="HE13" s="14" t="str">
        <f t="shared" ca="1" si="50"/>
        <v/>
      </c>
      <c r="HF13" s="14" t="str">
        <f t="shared" ca="1" si="50"/>
        <v/>
      </c>
      <c r="HG13" s="14" t="str">
        <f t="shared" ca="1" si="50"/>
        <v/>
      </c>
      <c r="HH13" s="14" t="str">
        <f t="shared" ca="1" si="50"/>
        <v/>
      </c>
      <c r="HI13" s="14" t="str">
        <f t="shared" ca="1" si="51"/>
        <v/>
      </c>
      <c r="HJ13" s="14" t="str">
        <f t="shared" ca="1" si="51"/>
        <v/>
      </c>
      <c r="HK13" s="14" t="str">
        <f t="shared" ca="1" si="51"/>
        <v/>
      </c>
      <c r="HL13" s="14" t="str">
        <f t="shared" ca="1" si="51"/>
        <v/>
      </c>
      <c r="HM13" s="14" t="str">
        <f t="shared" ca="1" si="51"/>
        <v/>
      </c>
      <c r="HN13" s="14" t="str">
        <f t="shared" ca="1" si="51"/>
        <v/>
      </c>
      <c r="HO13" s="14" t="str">
        <f t="shared" ca="1" si="51"/>
        <v/>
      </c>
      <c r="HP13" s="14" t="str">
        <f t="shared" ca="1" si="51"/>
        <v/>
      </c>
      <c r="HQ13" s="14" t="str">
        <f t="shared" ca="1" si="51"/>
        <v/>
      </c>
      <c r="HR13" s="14" t="str">
        <f t="shared" ca="1" si="51"/>
        <v/>
      </c>
      <c r="HS13" s="14" t="str">
        <f t="shared" ca="1" si="52"/>
        <v/>
      </c>
      <c r="HT13" s="14" t="str">
        <f t="shared" ca="1" si="52"/>
        <v/>
      </c>
      <c r="HU13" s="14" t="str">
        <f t="shared" ca="1" si="52"/>
        <v/>
      </c>
      <c r="HV13" s="14" t="str">
        <f t="shared" ca="1" si="52"/>
        <v/>
      </c>
      <c r="HW13" s="14" t="str">
        <f t="shared" ca="1" si="52"/>
        <v/>
      </c>
      <c r="HX13" s="14" t="str">
        <f t="shared" ca="1" si="52"/>
        <v/>
      </c>
      <c r="HY13" s="14" t="str">
        <f t="shared" ca="1" si="52"/>
        <v/>
      </c>
      <c r="HZ13" s="14" t="str">
        <f t="shared" ca="1" si="52"/>
        <v/>
      </c>
      <c r="IA13" s="14" t="str">
        <f t="shared" ca="1" si="52"/>
        <v/>
      </c>
      <c r="IB13" s="14" t="str">
        <f t="shared" ca="1" si="52"/>
        <v/>
      </c>
      <c r="IC13" s="14" t="str">
        <f t="shared" ca="1" si="53"/>
        <v/>
      </c>
      <c r="ID13" s="14" t="str">
        <f t="shared" ca="1" si="53"/>
        <v/>
      </c>
      <c r="IE13" s="14" t="str">
        <f t="shared" ca="1" si="53"/>
        <v/>
      </c>
      <c r="IF13" s="14" t="str">
        <f t="shared" ca="1" si="53"/>
        <v/>
      </c>
      <c r="IG13" s="14" t="str">
        <f t="shared" ca="1" si="53"/>
        <v/>
      </c>
      <c r="IH13" s="14" t="str">
        <f t="shared" ca="1" si="53"/>
        <v/>
      </c>
      <c r="II13" s="14" t="str">
        <f t="shared" ca="1" si="53"/>
        <v/>
      </c>
      <c r="IJ13" s="14" t="str">
        <f t="shared" ca="1" si="53"/>
        <v/>
      </c>
      <c r="IK13" s="14" t="str">
        <f t="shared" ca="1" si="53"/>
        <v/>
      </c>
      <c r="IL13" s="14" t="str">
        <f t="shared" ca="1" si="53"/>
        <v/>
      </c>
      <c r="IM13" s="14" t="str">
        <f t="shared" ca="1" si="53"/>
        <v/>
      </c>
      <c r="IN13" s="14" t="str">
        <f t="shared" ca="1" si="53"/>
        <v/>
      </c>
      <c r="IO13" s="14" t="str">
        <f t="shared" ca="1" si="53"/>
        <v/>
      </c>
      <c r="IP13" s="14" t="str">
        <f t="shared" ca="1" si="53"/>
        <v/>
      </c>
      <c r="IQ13" s="19" t="str">
        <f t="shared" ca="1" si="53"/>
        <v/>
      </c>
    </row>
    <row r="14" spans="1:251" ht="12.75" customHeight="1" x14ac:dyDescent="0.2">
      <c r="B14" s="100">
        <f t="shared" si="28"/>
        <v>24</v>
      </c>
      <c r="C14" s="100">
        <f t="shared" si="29"/>
        <v>49</v>
      </c>
      <c r="D14" s="100">
        <f t="shared" si="54"/>
        <v>26</v>
      </c>
      <c r="E14" s="51"/>
      <c r="F14" s="60">
        <f t="shared" si="55"/>
        <v>2018</v>
      </c>
      <c r="G14" s="20">
        <f t="shared" ca="1" si="30"/>
        <v>47</v>
      </c>
      <c r="H14" s="14">
        <f t="shared" ca="1" si="30"/>
        <v>41</v>
      </c>
      <c r="I14" s="14">
        <f t="shared" ca="1" si="30"/>
        <v>41</v>
      </c>
      <c r="J14" s="14">
        <f t="shared" ca="1" si="30"/>
        <v>44</v>
      </c>
      <c r="K14" s="14">
        <f t="shared" ca="1" si="30"/>
        <v>40</v>
      </c>
      <c r="L14" s="14">
        <f t="shared" ca="1" si="30"/>
        <v>46</v>
      </c>
      <c r="M14" s="14">
        <f t="shared" ca="1" si="30"/>
        <v>42</v>
      </c>
      <c r="N14" s="14">
        <f t="shared" ca="1" si="30"/>
        <v>41</v>
      </c>
      <c r="O14" s="14">
        <f t="shared" ca="1" si="30"/>
        <v>40</v>
      </c>
      <c r="P14" s="14">
        <f t="shared" ca="1" si="30"/>
        <v>46</v>
      </c>
      <c r="Q14" s="14">
        <f t="shared" ca="1" si="31"/>
        <v>46</v>
      </c>
      <c r="R14" s="14">
        <f t="shared" ca="1" si="31"/>
        <v>43</v>
      </c>
      <c r="S14" s="14">
        <f t="shared" ca="1" si="31"/>
        <v>44</v>
      </c>
      <c r="T14" s="14">
        <f t="shared" ca="1" si="31"/>
        <v>41</v>
      </c>
      <c r="U14" s="14">
        <f t="shared" ca="1" si="31"/>
        <v>52</v>
      </c>
      <c r="V14" s="14">
        <f t="shared" ca="1" si="31"/>
        <v>44</v>
      </c>
      <c r="W14" s="14">
        <f t="shared" ca="1" si="31"/>
        <v>51</v>
      </c>
      <c r="X14" s="14">
        <f t="shared" ca="1" si="31"/>
        <v>50</v>
      </c>
      <c r="Y14" s="14">
        <f t="shared" ca="1" si="31"/>
        <v>49</v>
      </c>
      <c r="Z14" s="14">
        <f t="shared" ca="1" si="31"/>
        <v>42</v>
      </c>
      <c r="AA14" s="14">
        <f t="shared" ca="1" si="32"/>
        <v>42</v>
      </c>
      <c r="AB14" s="14">
        <f t="shared" ca="1" si="32"/>
        <v>50</v>
      </c>
      <c r="AC14" s="14">
        <f t="shared" ca="1" si="32"/>
        <v>46</v>
      </c>
      <c r="AD14" s="14">
        <f t="shared" ca="1" si="32"/>
        <v>48</v>
      </c>
      <c r="AE14" s="14">
        <f t="shared" ca="1" si="32"/>
        <v>45</v>
      </c>
      <c r="AF14" s="14">
        <f t="shared" ca="1" si="32"/>
        <v>47</v>
      </c>
      <c r="AG14" s="14">
        <f t="shared" ca="1" si="32"/>
        <v>47</v>
      </c>
      <c r="AH14" s="14">
        <f t="shared" ca="1" si="32"/>
        <v>34</v>
      </c>
      <c r="AI14" s="14">
        <f t="shared" ca="1" si="32"/>
        <v>40</v>
      </c>
      <c r="AJ14" s="14">
        <f t="shared" ca="1" si="32"/>
        <v>39</v>
      </c>
      <c r="AK14" s="14">
        <f t="shared" ca="1" si="33"/>
        <v>47</v>
      </c>
      <c r="AL14" s="14">
        <f t="shared" ca="1" si="33"/>
        <v>47</v>
      </c>
      <c r="AM14" s="14">
        <f t="shared" ca="1" si="33"/>
        <v>48</v>
      </c>
      <c r="AN14" s="14">
        <f t="shared" ca="1" si="33"/>
        <v>47</v>
      </c>
      <c r="AO14" s="14">
        <f t="shared" ca="1" si="33"/>
        <v>47</v>
      </c>
      <c r="AP14" s="14">
        <f t="shared" ca="1" si="33"/>
        <v>48</v>
      </c>
      <c r="AQ14" s="14">
        <f t="shared" ca="1" si="33"/>
        <v>53</v>
      </c>
      <c r="AR14" s="14">
        <f t="shared" ca="1" si="33"/>
        <v>50</v>
      </c>
      <c r="AS14" s="14">
        <f t="shared" ca="1" si="33"/>
        <v>46</v>
      </c>
      <c r="AT14" s="14">
        <f t="shared" ca="1" si="33"/>
        <v>46</v>
      </c>
      <c r="AU14" s="14">
        <f t="shared" ca="1" si="34"/>
        <v>46</v>
      </c>
      <c r="AV14" s="14">
        <f t="shared" ca="1" si="34"/>
        <v>51</v>
      </c>
      <c r="AW14" s="14">
        <f t="shared" ca="1" si="34"/>
        <v>55</v>
      </c>
      <c r="AX14" s="14">
        <f t="shared" ca="1" si="34"/>
        <v>69</v>
      </c>
      <c r="AY14" s="14">
        <f t="shared" ca="1" si="34"/>
        <v>69</v>
      </c>
      <c r="AZ14" s="14">
        <f t="shared" ca="1" si="34"/>
        <v>47</v>
      </c>
      <c r="BA14" s="14">
        <f t="shared" ca="1" si="34"/>
        <v>46</v>
      </c>
      <c r="BB14" s="14">
        <f t="shared" ca="1" si="34"/>
        <v>37</v>
      </c>
      <c r="BC14" s="14">
        <f t="shared" ca="1" si="34"/>
        <v>40</v>
      </c>
      <c r="BD14" s="14">
        <f t="shared" ca="1" si="34"/>
        <v>46</v>
      </c>
      <c r="BE14" s="14">
        <f t="shared" ca="1" si="35"/>
        <v>46</v>
      </c>
      <c r="BF14" s="14">
        <f t="shared" ca="1" si="35"/>
        <v>54</v>
      </c>
      <c r="BG14" s="14">
        <f t="shared" ca="1" si="35"/>
        <v>56</v>
      </c>
      <c r="BH14" s="14">
        <f t="shared" ca="1" si="35"/>
        <v>60</v>
      </c>
      <c r="BI14" s="14">
        <f t="shared" ca="1" si="35"/>
        <v>60</v>
      </c>
      <c r="BJ14" s="14">
        <f t="shared" ca="1" si="35"/>
        <v>53</v>
      </c>
      <c r="BK14" s="14">
        <f t="shared" ca="1" si="35"/>
        <v>52</v>
      </c>
      <c r="BL14" s="14">
        <f t="shared" ca="1" si="35"/>
        <v>51</v>
      </c>
      <c r="BM14" s="14">
        <f t="shared" ca="1" si="35"/>
        <v>61</v>
      </c>
      <c r="BN14" s="14">
        <f t="shared" ca="1" si="35"/>
        <v>42</v>
      </c>
      <c r="BO14" s="14">
        <f t="shared" ca="1" si="36"/>
        <v>44</v>
      </c>
      <c r="BP14" s="14">
        <f t="shared" ca="1" si="36"/>
        <v>72</v>
      </c>
      <c r="BQ14" s="14">
        <f t="shared" ca="1" si="36"/>
        <v>78</v>
      </c>
      <c r="BR14" s="14">
        <f t="shared" ca="1" si="36"/>
        <v>76</v>
      </c>
      <c r="BS14" s="14">
        <f t="shared" ca="1" si="36"/>
        <v>62</v>
      </c>
      <c r="BT14" s="14">
        <f t="shared" ca="1" si="36"/>
        <v>58</v>
      </c>
      <c r="BU14" s="14">
        <f t="shared" ca="1" si="36"/>
        <v>52</v>
      </c>
      <c r="BV14" s="14">
        <f t="shared" ca="1" si="36"/>
        <v>54</v>
      </c>
      <c r="BW14" s="14">
        <f t="shared" ca="1" si="36"/>
        <v>56</v>
      </c>
      <c r="BX14" s="14">
        <f t="shared" ca="1" si="36"/>
        <v>67</v>
      </c>
      <c r="BY14" s="14">
        <f t="shared" ca="1" si="37"/>
        <v>52</v>
      </c>
      <c r="BZ14" s="14">
        <f t="shared" ca="1" si="37"/>
        <v>56</v>
      </c>
      <c r="CA14" s="14">
        <f t="shared" ca="1" si="37"/>
        <v>50</v>
      </c>
      <c r="CB14" s="14">
        <f t="shared" ca="1" si="37"/>
        <v>43</v>
      </c>
      <c r="CC14" s="14">
        <f t="shared" ca="1" si="37"/>
        <v>44</v>
      </c>
      <c r="CD14" s="14">
        <f t="shared" ca="1" si="37"/>
        <v>59</v>
      </c>
      <c r="CE14" s="14">
        <f t="shared" ca="1" si="37"/>
        <v>44</v>
      </c>
      <c r="CF14" s="14">
        <f t="shared" ca="1" si="37"/>
        <v>38</v>
      </c>
      <c r="CG14" s="14">
        <f t="shared" ca="1" si="37"/>
        <v>41</v>
      </c>
      <c r="CH14" s="14">
        <f t="shared" ca="1" si="37"/>
        <v>35</v>
      </c>
      <c r="CI14" s="14">
        <f t="shared" ca="1" si="38"/>
        <v>39</v>
      </c>
      <c r="CJ14" s="14">
        <f t="shared" ca="1" si="38"/>
        <v>57</v>
      </c>
      <c r="CK14" s="14">
        <f t="shared" ca="1" si="38"/>
        <v>46</v>
      </c>
      <c r="CL14" s="14">
        <f t="shared" ca="1" si="38"/>
        <v>45</v>
      </c>
      <c r="CM14" s="14">
        <f t="shared" ca="1" si="38"/>
        <v>68</v>
      </c>
      <c r="CN14" s="14">
        <f t="shared" ca="1" si="38"/>
        <v>77</v>
      </c>
      <c r="CO14" s="14">
        <f t="shared" ca="1" si="38"/>
        <v>84</v>
      </c>
      <c r="CP14" s="14">
        <f t="shared" ca="1" si="38"/>
        <v>48</v>
      </c>
      <c r="CQ14" s="14">
        <f t="shared" ca="1" si="38"/>
        <v>34</v>
      </c>
      <c r="CR14" s="14">
        <f t="shared" ca="1" si="38"/>
        <v>75</v>
      </c>
      <c r="CS14" s="14">
        <f t="shared" ca="1" si="39"/>
        <v>53</v>
      </c>
      <c r="CT14" s="14">
        <f t="shared" ca="1" si="39"/>
        <v>39</v>
      </c>
      <c r="CU14" s="14">
        <f t="shared" ca="1" si="39"/>
        <v>45</v>
      </c>
      <c r="CV14" s="14">
        <f t="shared" ca="1" si="39"/>
        <v>68</v>
      </c>
      <c r="CW14" s="14">
        <f t="shared" ca="1" si="39"/>
        <v>32</v>
      </c>
      <c r="CX14" s="14">
        <f t="shared" ca="1" si="39"/>
        <v>35</v>
      </c>
      <c r="CY14" s="14">
        <f t="shared" ca="1" si="39"/>
        <v>51</v>
      </c>
      <c r="CZ14" s="14">
        <f t="shared" ca="1" si="39"/>
        <v>36</v>
      </c>
      <c r="DA14" s="14">
        <f t="shared" ca="1" si="39"/>
        <v>45</v>
      </c>
      <c r="DB14" s="14">
        <f t="shared" ca="1" si="39"/>
        <v>66</v>
      </c>
      <c r="DC14" s="14">
        <f t="shared" ca="1" si="40"/>
        <v>76</v>
      </c>
      <c r="DD14" s="14">
        <f t="shared" ca="1" si="40"/>
        <v>40</v>
      </c>
      <c r="DE14" s="14">
        <f t="shared" ca="1" si="40"/>
        <v>49</v>
      </c>
      <c r="DF14" s="14">
        <f t="shared" ca="1" si="40"/>
        <v>59</v>
      </c>
      <c r="DG14" s="14">
        <f t="shared" ca="1" si="40"/>
        <v>47</v>
      </c>
      <c r="DH14" s="14">
        <f t="shared" ca="1" si="40"/>
        <v>52</v>
      </c>
      <c r="DI14" s="14">
        <f t="shared" ca="1" si="40"/>
        <v>40</v>
      </c>
      <c r="DJ14" s="14">
        <f t="shared" ca="1" si="40"/>
        <v>58</v>
      </c>
      <c r="DK14" s="14">
        <f t="shared" ca="1" si="40"/>
        <v>75</v>
      </c>
      <c r="DL14" s="14">
        <f t="shared" ca="1" si="40"/>
        <v>82</v>
      </c>
      <c r="DM14" s="14">
        <f t="shared" ca="1" si="41"/>
        <v>51</v>
      </c>
      <c r="DN14" s="14">
        <f t="shared" ca="1" si="41"/>
        <v>71</v>
      </c>
      <c r="DO14" s="14">
        <f t="shared" ca="1" si="41"/>
        <v>68</v>
      </c>
      <c r="DP14" s="14">
        <f t="shared" ca="1" si="41"/>
        <v>49</v>
      </c>
      <c r="DQ14" s="14">
        <f t="shared" ca="1" si="41"/>
        <v>33</v>
      </c>
      <c r="DR14" s="14">
        <f t="shared" ca="1" si="41"/>
        <v>50</v>
      </c>
      <c r="DS14" s="14">
        <f t="shared" ca="1" si="41"/>
        <v>41</v>
      </c>
      <c r="DT14" s="14">
        <f t="shared" ca="1" si="41"/>
        <v>53</v>
      </c>
      <c r="DU14" s="14">
        <f t="shared" ca="1" si="41"/>
        <v>41</v>
      </c>
      <c r="DV14" s="14">
        <f t="shared" ca="1" si="41"/>
        <v>52</v>
      </c>
      <c r="DW14" s="14">
        <f t="shared" ca="1" si="42"/>
        <v>68</v>
      </c>
      <c r="DX14" s="14">
        <f t="shared" ca="1" si="42"/>
        <v>79</v>
      </c>
      <c r="DY14" s="14">
        <f t="shared" ca="1" si="42"/>
        <v>95</v>
      </c>
      <c r="DZ14" s="14">
        <f t="shared" ca="1" si="42"/>
        <v>111</v>
      </c>
      <c r="EA14" s="14">
        <f t="shared" ca="1" si="42"/>
        <v>67</v>
      </c>
      <c r="EB14" s="14">
        <f t="shared" ca="1" si="42"/>
        <v>67</v>
      </c>
      <c r="EC14" s="14">
        <f t="shared" ca="1" si="42"/>
        <v>48</v>
      </c>
      <c r="ED14" s="14">
        <f t="shared" ca="1" si="42"/>
        <v>40</v>
      </c>
      <c r="EE14" s="14">
        <f t="shared" ca="1" si="42"/>
        <v>55</v>
      </c>
      <c r="EF14" s="14">
        <f t="shared" ca="1" si="42"/>
        <v>60</v>
      </c>
      <c r="EG14" s="14">
        <f t="shared" ca="1" si="43"/>
        <v>86</v>
      </c>
      <c r="EH14" s="14">
        <f t="shared" ca="1" si="43"/>
        <v>99</v>
      </c>
      <c r="EI14" s="14">
        <f t="shared" ca="1" si="43"/>
        <v>60</v>
      </c>
      <c r="EJ14" s="14">
        <f t="shared" ca="1" si="43"/>
        <v>62</v>
      </c>
      <c r="EK14" s="14">
        <f t="shared" ca="1" si="43"/>
        <v>72</v>
      </c>
      <c r="EL14" s="14">
        <f t="shared" ca="1" si="43"/>
        <v>77</v>
      </c>
      <c r="EM14" s="14">
        <f t="shared" ca="1" si="43"/>
        <v>69</v>
      </c>
      <c r="EN14" s="14">
        <f t="shared" ca="1" si="43"/>
        <v>85</v>
      </c>
      <c r="EO14" s="14">
        <f t="shared" ca="1" si="43"/>
        <v>58</v>
      </c>
      <c r="EP14" s="14">
        <f t="shared" ca="1" si="43"/>
        <v>51</v>
      </c>
      <c r="EQ14" s="14">
        <f t="shared" ca="1" si="44"/>
        <v>66</v>
      </c>
      <c r="ER14" s="14">
        <f t="shared" ca="1" si="44"/>
        <v>66</v>
      </c>
      <c r="ES14" s="14">
        <f t="shared" ca="1" si="44"/>
        <v>41</v>
      </c>
      <c r="ET14" s="14">
        <f t="shared" ca="1" si="44"/>
        <v>41</v>
      </c>
      <c r="EU14" s="14">
        <f t="shared" ca="1" si="44"/>
        <v>32</v>
      </c>
      <c r="EV14" s="14">
        <f t="shared" ca="1" si="44"/>
        <v>27</v>
      </c>
      <c r="EW14" s="14">
        <f t="shared" ca="1" si="44"/>
        <v>35</v>
      </c>
      <c r="EX14" s="14">
        <f t="shared" ca="1" si="44"/>
        <v>63</v>
      </c>
      <c r="EY14" s="14">
        <f t="shared" ca="1" si="44"/>
        <v>64</v>
      </c>
      <c r="EZ14" s="14">
        <f t="shared" ca="1" si="44"/>
        <v>79</v>
      </c>
      <c r="FA14" s="14">
        <f t="shared" ca="1" si="45"/>
        <v>56</v>
      </c>
      <c r="FB14" s="14">
        <f t="shared" ca="1" si="45"/>
        <v>49</v>
      </c>
      <c r="FC14" s="14">
        <f t="shared" ca="1" si="45"/>
        <v>67</v>
      </c>
      <c r="FD14" s="14">
        <f t="shared" ca="1" si="45"/>
        <v>45</v>
      </c>
      <c r="FE14" s="14">
        <f t="shared" ca="1" si="45"/>
        <v>53</v>
      </c>
      <c r="FF14" s="14">
        <f t="shared" ca="1" si="45"/>
        <v>34</v>
      </c>
      <c r="FG14" s="14">
        <f t="shared" ca="1" si="45"/>
        <v>44</v>
      </c>
      <c r="FH14" s="14">
        <f t="shared" ca="1" si="45"/>
        <v>66</v>
      </c>
      <c r="FI14" s="14">
        <f t="shared" ca="1" si="45"/>
        <v>86</v>
      </c>
      <c r="FJ14" s="14">
        <f t="shared" ca="1" si="45"/>
        <v>72</v>
      </c>
      <c r="FK14" s="14">
        <f t="shared" ca="1" si="46"/>
        <v>84</v>
      </c>
      <c r="FL14" s="14">
        <f t="shared" ca="1" si="46"/>
        <v>57</v>
      </c>
      <c r="FM14" s="14">
        <f t="shared" ca="1" si="46"/>
        <v>67</v>
      </c>
      <c r="FN14" s="14">
        <f t="shared" ca="1" si="46"/>
        <v>54</v>
      </c>
      <c r="FO14" s="14">
        <f t="shared" ca="1" si="46"/>
        <v>63</v>
      </c>
      <c r="FP14" s="14">
        <f t="shared" ca="1" si="46"/>
        <v>36</v>
      </c>
      <c r="FQ14" s="14">
        <f t="shared" ca="1" si="46"/>
        <v>64</v>
      </c>
      <c r="FR14" s="14">
        <f t="shared" ca="1" si="46"/>
        <v>54</v>
      </c>
      <c r="FS14" s="14">
        <f t="shared" ca="1" si="46"/>
        <v>71</v>
      </c>
      <c r="FT14" s="14">
        <f t="shared" ca="1" si="46"/>
        <v>71</v>
      </c>
      <c r="FU14" s="14">
        <f t="shared" ca="1" si="47"/>
        <v>68</v>
      </c>
      <c r="FV14" s="14">
        <f t="shared" ca="1" si="47"/>
        <v>33</v>
      </c>
      <c r="FW14" s="14">
        <f t="shared" ca="1" si="47"/>
        <v>42</v>
      </c>
      <c r="FX14" s="14">
        <f t="shared" ca="1" si="47"/>
        <v>42</v>
      </c>
      <c r="FY14" s="14">
        <f t="shared" ca="1" si="47"/>
        <v>49</v>
      </c>
      <c r="FZ14" s="14">
        <f t="shared" ca="1" si="47"/>
        <v>37</v>
      </c>
      <c r="GA14" s="14">
        <f t="shared" ca="1" si="47"/>
        <v>61</v>
      </c>
      <c r="GB14" s="14">
        <f t="shared" ca="1" si="47"/>
        <v>57</v>
      </c>
      <c r="GC14" s="14">
        <f t="shared" ca="1" si="47"/>
        <v>63</v>
      </c>
      <c r="GD14" s="14">
        <f t="shared" ca="1" si="47"/>
        <v>73</v>
      </c>
      <c r="GE14" s="14">
        <f t="shared" ca="1" si="48"/>
        <v>87</v>
      </c>
      <c r="GF14" s="14">
        <f t="shared" ca="1" si="48"/>
        <v>90</v>
      </c>
      <c r="GG14" s="14">
        <f t="shared" ca="1" si="48"/>
        <v>59</v>
      </c>
      <c r="GH14" s="14">
        <f t="shared" ca="1" si="48"/>
        <v>41</v>
      </c>
      <c r="GI14" s="14">
        <f t="shared" ca="1" si="48"/>
        <v>44</v>
      </c>
      <c r="GJ14" s="14">
        <f t="shared" ca="1" si="48"/>
        <v>48</v>
      </c>
      <c r="GK14" s="14">
        <f t="shared" ca="1" si="48"/>
        <v>69</v>
      </c>
      <c r="GL14" s="14">
        <f t="shared" ca="1" si="48"/>
        <v>61</v>
      </c>
      <c r="GM14" s="14">
        <f t="shared" ca="1" si="48"/>
        <v>71</v>
      </c>
      <c r="GN14" s="14">
        <f t="shared" ca="1" si="48"/>
        <v>78</v>
      </c>
      <c r="GO14" s="14">
        <f t="shared" ca="1" si="49"/>
        <v>30</v>
      </c>
      <c r="GP14" s="14">
        <f t="shared" ca="1" si="49"/>
        <v>31</v>
      </c>
      <c r="GQ14" s="14">
        <f t="shared" ca="1" si="49"/>
        <v>25</v>
      </c>
      <c r="GR14" s="14">
        <f t="shared" ca="1" si="49"/>
        <v>33</v>
      </c>
      <c r="GS14" s="14">
        <f t="shared" ca="1" si="49"/>
        <v>31</v>
      </c>
      <c r="GT14" s="14">
        <f t="shared" ca="1" si="49"/>
        <v>21</v>
      </c>
      <c r="GU14" s="14">
        <f t="shared" ca="1" si="49"/>
        <v>31</v>
      </c>
      <c r="GV14" s="14">
        <f t="shared" ca="1" si="49"/>
        <v>36</v>
      </c>
      <c r="GW14" s="14">
        <f t="shared" ca="1" si="49"/>
        <v>54</v>
      </c>
      <c r="GX14" s="14">
        <f t="shared" ca="1" si="49"/>
        <v>57</v>
      </c>
      <c r="GY14" s="14">
        <f t="shared" ca="1" si="50"/>
        <v>42</v>
      </c>
      <c r="GZ14" s="14">
        <f t="shared" ca="1" si="50"/>
        <v>27</v>
      </c>
      <c r="HA14" s="14">
        <f t="shared" ca="1" si="50"/>
        <v>44</v>
      </c>
      <c r="HB14" s="14">
        <f t="shared" ca="1" si="50"/>
        <v>35</v>
      </c>
      <c r="HC14" s="14">
        <f t="shared" ca="1" si="50"/>
        <v>35</v>
      </c>
      <c r="HD14" s="14">
        <f t="shared" ca="1" si="50"/>
        <v>28</v>
      </c>
      <c r="HE14" s="14">
        <f t="shared" ca="1" si="50"/>
        <v>31</v>
      </c>
      <c r="HF14" s="14">
        <f t="shared" ca="1" si="50"/>
        <v>34</v>
      </c>
      <c r="HG14" s="14">
        <f t="shared" ca="1" si="50"/>
        <v>35</v>
      </c>
      <c r="HH14" s="14">
        <f t="shared" ca="1" si="50"/>
        <v>34</v>
      </c>
      <c r="HI14" s="14">
        <f t="shared" ca="1" si="51"/>
        <v>41</v>
      </c>
      <c r="HJ14" s="14">
        <f t="shared" ca="1" si="51"/>
        <v>29</v>
      </c>
      <c r="HK14" s="14">
        <f t="shared" ca="1" si="51"/>
        <v>43</v>
      </c>
      <c r="HL14" s="14">
        <f t="shared" ca="1" si="51"/>
        <v>47</v>
      </c>
      <c r="HM14" s="14">
        <f t="shared" ca="1" si="51"/>
        <v>53</v>
      </c>
      <c r="HN14" s="14">
        <f t="shared" ca="1" si="51"/>
        <v>48</v>
      </c>
      <c r="HO14" s="14">
        <f t="shared" ca="1" si="51"/>
        <v>37</v>
      </c>
      <c r="HP14" s="14">
        <f t="shared" ca="1" si="51"/>
        <v>51</v>
      </c>
      <c r="HQ14" s="14">
        <f t="shared" ca="1" si="51"/>
        <v>36</v>
      </c>
      <c r="HR14" s="14">
        <f t="shared" ca="1" si="51"/>
        <v>40</v>
      </c>
      <c r="HS14" s="14">
        <f t="shared" ca="1" si="52"/>
        <v>32</v>
      </c>
      <c r="HT14" s="14">
        <f t="shared" ca="1" si="52"/>
        <v>26</v>
      </c>
      <c r="HU14" s="14">
        <f t="shared" ca="1" si="52"/>
        <v>37</v>
      </c>
      <c r="HV14" s="14">
        <f t="shared" ca="1" si="52"/>
        <v>36</v>
      </c>
      <c r="HW14" s="14">
        <f t="shared" ca="1" si="52"/>
        <v>28</v>
      </c>
      <c r="HX14" s="14">
        <f t="shared" ca="1" si="52"/>
        <v>30</v>
      </c>
      <c r="HY14" s="14">
        <f t="shared" ca="1" si="52"/>
        <v>34</v>
      </c>
      <c r="HZ14" s="14">
        <f t="shared" ca="1" si="52"/>
        <v>37</v>
      </c>
      <c r="IA14" s="14">
        <f t="shared" ca="1" si="52"/>
        <v>38</v>
      </c>
      <c r="IB14" s="14">
        <f t="shared" ca="1" si="52"/>
        <v>32</v>
      </c>
      <c r="IC14" s="14">
        <f t="shared" ca="1" si="53"/>
        <v>36</v>
      </c>
      <c r="ID14" s="14">
        <f t="shared" ca="1" si="53"/>
        <v>38</v>
      </c>
      <c r="IE14" s="14">
        <f t="shared" ca="1" si="53"/>
        <v>43</v>
      </c>
      <c r="IF14" s="14">
        <f t="shared" ca="1" si="53"/>
        <v>46</v>
      </c>
      <c r="IG14" s="14">
        <f t="shared" ca="1" si="53"/>
        <v>36</v>
      </c>
      <c r="IH14" s="14">
        <f t="shared" ca="1" si="53"/>
        <v>30</v>
      </c>
      <c r="II14" s="14">
        <f t="shared" ca="1" si="53"/>
        <v>39</v>
      </c>
      <c r="IJ14" s="14">
        <f t="shared" ca="1" si="53"/>
        <v>34</v>
      </c>
      <c r="IK14" s="14">
        <f t="shared" ca="1" si="53"/>
        <v>33</v>
      </c>
      <c r="IL14" s="14">
        <f t="shared" ca="1" si="53"/>
        <v>36</v>
      </c>
      <c r="IM14" s="14">
        <f t="shared" ca="1" si="53"/>
        <v>40</v>
      </c>
      <c r="IN14" s="14">
        <f t="shared" ca="1" si="53"/>
        <v>26</v>
      </c>
      <c r="IO14" s="14">
        <f t="shared" ca="1" si="53"/>
        <v>34</v>
      </c>
      <c r="IP14" s="14">
        <f t="shared" ca="1" si="53"/>
        <v>40</v>
      </c>
      <c r="IQ14" s="19">
        <f t="shared" ca="1" si="53"/>
        <v>48</v>
      </c>
    </row>
    <row r="15" spans="1:251" ht="12.75" customHeight="1" x14ac:dyDescent="0.2">
      <c r="B15" s="100">
        <f t="shared" si="28"/>
        <v>53</v>
      </c>
      <c r="C15" s="100">
        <f t="shared" si="29"/>
        <v>78</v>
      </c>
      <c r="D15" s="100">
        <f t="shared" si="54"/>
        <v>26</v>
      </c>
      <c r="E15" s="51"/>
      <c r="F15" s="60">
        <f t="shared" si="55"/>
        <v>2017</v>
      </c>
      <c r="G15" s="20">
        <f t="shared" ca="1" si="30"/>
        <v>38</v>
      </c>
      <c r="H15" s="14">
        <f t="shared" ca="1" si="30"/>
        <v>48</v>
      </c>
      <c r="I15" s="14">
        <f t="shared" ca="1" si="30"/>
        <v>44.000000000000007</v>
      </c>
      <c r="J15" s="14">
        <f t="shared" ca="1" si="30"/>
        <v>43</v>
      </c>
      <c r="K15" s="14">
        <f t="shared" ca="1" si="30"/>
        <v>43</v>
      </c>
      <c r="L15" s="14">
        <f t="shared" ca="1" si="30"/>
        <v>42</v>
      </c>
      <c r="M15" s="14">
        <f t="shared" ca="1" si="30"/>
        <v>51.000000000000007</v>
      </c>
      <c r="N15" s="14">
        <f t="shared" ca="1" si="30"/>
        <v>51.000000000000007</v>
      </c>
      <c r="O15" s="14">
        <f t="shared" ca="1" si="30"/>
        <v>51.000000000000007</v>
      </c>
      <c r="P15" s="14">
        <f t="shared" ca="1" si="30"/>
        <v>44.000000000000007</v>
      </c>
      <c r="Q15" s="14">
        <f t="shared" ca="1" si="31"/>
        <v>44.000000000000007</v>
      </c>
      <c r="R15" s="14">
        <f t="shared" ca="1" si="31"/>
        <v>41</v>
      </c>
      <c r="S15" s="14">
        <f t="shared" ca="1" si="31"/>
        <v>45.000000000000007</v>
      </c>
      <c r="T15" s="14">
        <f t="shared" ca="1" si="31"/>
        <v>43</v>
      </c>
      <c r="U15" s="14">
        <f t="shared" ca="1" si="31"/>
        <v>44.000000000000007</v>
      </c>
      <c r="V15" s="14">
        <f t="shared" ca="1" si="31"/>
        <v>52.000000000000007</v>
      </c>
      <c r="W15" s="14">
        <f t="shared" ca="1" si="31"/>
        <v>55</v>
      </c>
      <c r="X15" s="14">
        <f t="shared" ca="1" si="31"/>
        <v>51.000000000000007</v>
      </c>
      <c r="Y15" s="14">
        <f t="shared" ca="1" si="31"/>
        <v>55</v>
      </c>
      <c r="Z15" s="14">
        <f t="shared" ca="1" si="31"/>
        <v>60</v>
      </c>
      <c r="AA15" s="14">
        <f t="shared" ca="1" si="32"/>
        <v>57</v>
      </c>
      <c r="AB15" s="14">
        <f t="shared" ca="1" si="32"/>
        <v>47</v>
      </c>
      <c r="AC15" s="14">
        <f t="shared" ca="1" si="32"/>
        <v>48</v>
      </c>
      <c r="AD15" s="14">
        <f t="shared" ca="1" si="32"/>
        <v>52.000000000000007</v>
      </c>
      <c r="AE15" s="14">
        <f t="shared" ca="1" si="32"/>
        <v>38</v>
      </c>
      <c r="AF15" s="14">
        <f t="shared" ca="1" si="32"/>
        <v>49</v>
      </c>
      <c r="AG15" s="14">
        <f t="shared" ca="1" si="32"/>
        <v>37.000000000000007</v>
      </c>
      <c r="AH15" s="14">
        <f t="shared" ca="1" si="32"/>
        <v>45.000000000000007</v>
      </c>
      <c r="AI15" s="14">
        <f t="shared" ca="1" si="32"/>
        <v>50</v>
      </c>
      <c r="AJ15" s="14">
        <f t="shared" ca="1" si="32"/>
        <v>48</v>
      </c>
      <c r="AK15" s="14">
        <f t="shared" ca="1" si="33"/>
        <v>49</v>
      </c>
      <c r="AL15" s="14">
        <f t="shared" ca="1" si="33"/>
        <v>43</v>
      </c>
      <c r="AM15" s="14">
        <f t="shared" ca="1" si="33"/>
        <v>49</v>
      </c>
      <c r="AN15" s="14">
        <f t="shared" ca="1" si="33"/>
        <v>52.000000000000007</v>
      </c>
      <c r="AO15" s="14">
        <f t="shared" ca="1" si="33"/>
        <v>45.000000000000007</v>
      </c>
      <c r="AP15" s="14">
        <f t="shared" ca="1" si="33"/>
        <v>46</v>
      </c>
      <c r="AQ15" s="14">
        <f t="shared" ca="1" si="33"/>
        <v>46</v>
      </c>
      <c r="AR15" s="14">
        <f t="shared" ca="1" si="33"/>
        <v>42</v>
      </c>
      <c r="AS15" s="14">
        <f t="shared" ca="1" si="33"/>
        <v>48</v>
      </c>
      <c r="AT15" s="14">
        <f t="shared" ca="1" si="33"/>
        <v>58</v>
      </c>
      <c r="AU15" s="14">
        <f t="shared" ca="1" si="34"/>
        <v>69</v>
      </c>
      <c r="AV15" s="14">
        <f t="shared" ca="1" si="34"/>
        <v>77</v>
      </c>
      <c r="AW15" s="14">
        <f t="shared" ca="1" si="34"/>
        <v>56</v>
      </c>
      <c r="AX15" s="14">
        <f t="shared" ca="1" si="34"/>
        <v>52.000000000000007</v>
      </c>
      <c r="AY15" s="14">
        <f t="shared" ca="1" si="34"/>
        <v>58</v>
      </c>
      <c r="AZ15" s="14">
        <f t="shared" ca="1" si="34"/>
        <v>57</v>
      </c>
      <c r="BA15" s="14">
        <f t="shared" ca="1" si="34"/>
        <v>63</v>
      </c>
      <c r="BB15" s="14">
        <f t="shared" ca="1" si="34"/>
        <v>55</v>
      </c>
      <c r="BC15" s="14">
        <f t="shared" ca="1" si="34"/>
        <v>56</v>
      </c>
      <c r="BD15" s="14">
        <f t="shared" ca="1" si="34"/>
        <v>46</v>
      </c>
      <c r="BE15" s="14">
        <f t="shared" ca="1" si="35"/>
        <v>44.000000000000007</v>
      </c>
      <c r="BF15" s="14">
        <f t="shared" ca="1" si="35"/>
        <v>48</v>
      </c>
      <c r="BG15" s="14">
        <f t="shared" ca="1" si="35"/>
        <v>31</v>
      </c>
      <c r="BH15" s="14">
        <f t="shared" ca="1" si="35"/>
        <v>43</v>
      </c>
      <c r="BI15" s="14">
        <f t="shared" ca="1" si="35"/>
        <v>40</v>
      </c>
      <c r="BJ15" s="14">
        <f t="shared" ca="1" si="35"/>
        <v>42</v>
      </c>
      <c r="BK15" s="14">
        <f t="shared" ca="1" si="35"/>
        <v>35</v>
      </c>
      <c r="BL15" s="14">
        <f t="shared" ca="1" si="35"/>
        <v>45.000000000000007</v>
      </c>
      <c r="BM15" s="14">
        <f t="shared" ca="1" si="35"/>
        <v>64</v>
      </c>
      <c r="BN15" s="14">
        <f t="shared" ca="1" si="35"/>
        <v>55</v>
      </c>
      <c r="BO15" s="14">
        <f t="shared" ca="1" si="36"/>
        <v>43</v>
      </c>
      <c r="BP15" s="14">
        <f t="shared" ca="1" si="36"/>
        <v>36.000000000000007</v>
      </c>
      <c r="BQ15" s="14">
        <f t="shared" ca="1" si="36"/>
        <v>61.000000000000007</v>
      </c>
      <c r="BR15" s="14">
        <f t="shared" ca="1" si="36"/>
        <v>45.000000000000007</v>
      </c>
      <c r="BS15" s="14">
        <f t="shared" ca="1" si="36"/>
        <v>50</v>
      </c>
      <c r="BT15" s="14">
        <f t="shared" ca="1" si="36"/>
        <v>43</v>
      </c>
      <c r="BU15" s="14">
        <f t="shared" ca="1" si="36"/>
        <v>46</v>
      </c>
      <c r="BV15" s="14">
        <f t="shared" ca="1" si="36"/>
        <v>39</v>
      </c>
      <c r="BW15" s="14">
        <f t="shared" ca="1" si="36"/>
        <v>41</v>
      </c>
      <c r="BX15" s="14">
        <f t="shared" ca="1" si="36"/>
        <v>49</v>
      </c>
      <c r="BY15" s="14">
        <f t="shared" ca="1" si="37"/>
        <v>48</v>
      </c>
      <c r="BZ15" s="14">
        <f t="shared" ca="1" si="37"/>
        <v>44.000000000000007</v>
      </c>
      <c r="CA15" s="14">
        <f t="shared" ca="1" si="37"/>
        <v>41</v>
      </c>
      <c r="CB15" s="14">
        <f t="shared" ca="1" si="37"/>
        <v>40</v>
      </c>
      <c r="CC15" s="14">
        <f t="shared" ca="1" si="37"/>
        <v>49</v>
      </c>
      <c r="CD15" s="14">
        <f t="shared" ca="1" si="37"/>
        <v>39</v>
      </c>
      <c r="CE15" s="14">
        <f t="shared" ca="1" si="37"/>
        <v>53.000000000000007</v>
      </c>
      <c r="CF15" s="14">
        <f t="shared" ca="1" si="37"/>
        <v>81</v>
      </c>
      <c r="CG15" s="14">
        <f t="shared" ca="1" si="37"/>
        <v>91</v>
      </c>
      <c r="CH15" s="14">
        <f t="shared" ca="1" si="37"/>
        <v>76</v>
      </c>
      <c r="CI15" s="14">
        <f t="shared" ca="1" si="38"/>
        <v>47</v>
      </c>
      <c r="CJ15" s="14">
        <f t="shared" ca="1" si="38"/>
        <v>49</v>
      </c>
      <c r="CK15" s="14">
        <f t="shared" ca="1" si="38"/>
        <v>38</v>
      </c>
      <c r="CL15" s="14">
        <f t="shared" ca="1" si="38"/>
        <v>50</v>
      </c>
      <c r="CM15" s="14">
        <f t="shared" ca="1" si="38"/>
        <v>52.000000000000007</v>
      </c>
      <c r="CN15" s="14">
        <f t="shared" ca="1" si="38"/>
        <v>38</v>
      </c>
      <c r="CO15" s="14">
        <f t="shared" ca="1" si="38"/>
        <v>43</v>
      </c>
      <c r="CP15" s="14">
        <f t="shared" ca="1" si="38"/>
        <v>41</v>
      </c>
      <c r="CQ15" s="14">
        <f t="shared" ca="1" si="38"/>
        <v>47</v>
      </c>
      <c r="CR15" s="14">
        <f t="shared" ca="1" si="38"/>
        <v>36.000000000000007</v>
      </c>
      <c r="CS15" s="14">
        <f t="shared" ca="1" si="39"/>
        <v>34</v>
      </c>
      <c r="CT15" s="14">
        <f t="shared" ca="1" si="39"/>
        <v>57</v>
      </c>
      <c r="CU15" s="14">
        <f t="shared" ca="1" si="39"/>
        <v>61.000000000000007</v>
      </c>
      <c r="CV15" s="14">
        <f t="shared" ca="1" si="39"/>
        <v>51.000000000000007</v>
      </c>
      <c r="CW15" s="14">
        <f t="shared" ca="1" si="39"/>
        <v>42</v>
      </c>
      <c r="CX15" s="14">
        <f t="shared" ca="1" si="39"/>
        <v>42</v>
      </c>
      <c r="CY15" s="14">
        <f t="shared" ca="1" si="39"/>
        <v>41</v>
      </c>
      <c r="CZ15" s="14">
        <f t="shared" ca="1" si="39"/>
        <v>28</v>
      </c>
      <c r="DA15" s="14">
        <f t="shared" ca="1" si="39"/>
        <v>49</v>
      </c>
      <c r="DB15" s="14">
        <f t="shared" ca="1" si="39"/>
        <v>46</v>
      </c>
      <c r="DC15" s="14">
        <f t="shared" ca="1" si="40"/>
        <v>57</v>
      </c>
      <c r="DD15" s="14">
        <f t="shared" ca="1" si="40"/>
        <v>76</v>
      </c>
      <c r="DE15" s="14">
        <f t="shared" ca="1" si="40"/>
        <v>80</v>
      </c>
      <c r="DF15" s="14">
        <f t="shared" ca="1" si="40"/>
        <v>97</v>
      </c>
      <c r="DG15" s="14">
        <f t="shared" ca="1" si="40"/>
        <v>95</v>
      </c>
      <c r="DH15" s="14">
        <f t="shared" ca="1" si="40"/>
        <v>59.000000000000007</v>
      </c>
      <c r="DI15" s="14">
        <f t="shared" ca="1" si="40"/>
        <v>51.000000000000007</v>
      </c>
      <c r="DJ15" s="14">
        <f t="shared" ca="1" si="40"/>
        <v>32</v>
      </c>
      <c r="DK15" s="14">
        <f t="shared" ca="1" si="40"/>
        <v>35</v>
      </c>
      <c r="DL15" s="14">
        <f t="shared" ca="1" si="40"/>
        <v>43</v>
      </c>
      <c r="DM15" s="14">
        <f t="shared" ca="1" si="41"/>
        <v>40</v>
      </c>
      <c r="DN15" s="14">
        <f t="shared" ca="1" si="41"/>
        <v>69</v>
      </c>
      <c r="DO15" s="14">
        <f t="shared" ca="1" si="41"/>
        <v>75</v>
      </c>
      <c r="DP15" s="14">
        <f t="shared" ca="1" si="41"/>
        <v>78</v>
      </c>
      <c r="DQ15" s="14">
        <f t="shared" ca="1" si="41"/>
        <v>62</v>
      </c>
      <c r="DR15" s="14">
        <f t="shared" ca="1" si="41"/>
        <v>48</v>
      </c>
      <c r="DS15" s="14">
        <f t="shared" ca="1" si="41"/>
        <v>58</v>
      </c>
      <c r="DT15" s="14">
        <f t="shared" ca="1" si="41"/>
        <v>61.000000000000007</v>
      </c>
      <c r="DU15" s="14">
        <f t="shared" ca="1" si="41"/>
        <v>61.000000000000007</v>
      </c>
      <c r="DV15" s="14">
        <f t="shared" ca="1" si="41"/>
        <v>49</v>
      </c>
      <c r="DW15" s="14">
        <f t="shared" ca="1" si="42"/>
        <v>68</v>
      </c>
      <c r="DX15" s="14">
        <f t="shared" ca="1" si="42"/>
        <v>79</v>
      </c>
      <c r="DY15" s="14">
        <f t="shared" ca="1" si="42"/>
        <v>37.000000000000007</v>
      </c>
      <c r="DZ15" s="14">
        <f t="shared" ca="1" si="42"/>
        <v>62</v>
      </c>
      <c r="EA15" s="14">
        <f t="shared" ca="1" si="42"/>
        <v>71.000000000000014</v>
      </c>
      <c r="EB15" s="14">
        <f t="shared" ca="1" si="42"/>
        <v>64</v>
      </c>
      <c r="EC15" s="14">
        <f t="shared" ca="1" si="42"/>
        <v>55</v>
      </c>
      <c r="ED15" s="14">
        <f t="shared" ca="1" si="42"/>
        <v>39</v>
      </c>
      <c r="EE15" s="14">
        <f t="shared" ca="1" si="42"/>
        <v>48</v>
      </c>
      <c r="EF15" s="14">
        <f t="shared" ca="1" si="42"/>
        <v>71.000000000000014</v>
      </c>
      <c r="EG15" s="14">
        <f t="shared" ca="1" si="43"/>
        <v>52.000000000000007</v>
      </c>
      <c r="EH15" s="14">
        <f t="shared" ca="1" si="43"/>
        <v>67</v>
      </c>
      <c r="EI15" s="14">
        <f t="shared" ca="1" si="43"/>
        <v>74.000000000000014</v>
      </c>
      <c r="EJ15" s="14">
        <f t="shared" ca="1" si="43"/>
        <v>86</v>
      </c>
      <c r="EK15" s="14">
        <f t="shared" ca="1" si="43"/>
        <v>76</v>
      </c>
      <c r="EL15" s="14">
        <f t="shared" ca="1" si="43"/>
        <v>31</v>
      </c>
      <c r="EM15" s="14">
        <f t="shared" ca="1" si="43"/>
        <v>60</v>
      </c>
      <c r="EN15" s="14">
        <f t="shared" ca="1" si="43"/>
        <v>59.000000000000007</v>
      </c>
      <c r="EO15" s="14">
        <f t="shared" ca="1" si="43"/>
        <v>64</v>
      </c>
      <c r="EP15" s="14">
        <f t="shared" ca="1" si="43"/>
        <v>72.000000000000014</v>
      </c>
      <c r="EQ15" s="14">
        <f t="shared" ca="1" si="44"/>
        <v>76</v>
      </c>
      <c r="ER15" s="14">
        <f t="shared" ca="1" si="44"/>
        <v>90</v>
      </c>
      <c r="ES15" s="14">
        <f t="shared" ca="1" si="44"/>
        <v>63</v>
      </c>
      <c r="ET15" s="14">
        <f t="shared" ca="1" si="44"/>
        <v>81</v>
      </c>
      <c r="EU15" s="14">
        <f t="shared" ca="1" si="44"/>
        <v>57</v>
      </c>
      <c r="EV15" s="14">
        <f t="shared" ca="1" si="44"/>
        <v>33</v>
      </c>
      <c r="EW15" s="14">
        <f t="shared" ca="1" si="44"/>
        <v>29</v>
      </c>
      <c r="EX15" s="14">
        <f t="shared" ca="1" si="44"/>
        <v>49</v>
      </c>
      <c r="EY15" s="14">
        <f t="shared" ca="1" si="44"/>
        <v>47</v>
      </c>
      <c r="EZ15" s="14">
        <f t="shared" ca="1" si="44"/>
        <v>64</v>
      </c>
      <c r="FA15" s="14">
        <f t="shared" ca="1" si="45"/>
        <v>33</v>
      </c>
      <c r="FB15" s="14">
        <f t="shared" ca="1" si="45"/>
        <v>48</v>
      </c>
      <c r="FC15" s="14">
        <f t="shared" ca="1" si="45"/>
        <v>70</v>
      </c>
      <c r="FD15" s="14">
        <f t="shared" ca="1" si="45"/>
        <v>77</v>
      </c>
      <c r="FE15" s="14">
        <f t="shared" ca="1" si="45"/>
        <v>66</v>
      </c>
      <c r="FF15" s="14">
        <f t="shared" ca="1" si="45"/>
        <v>75</v>
      </c>
      <c r="FG15" s="14">
        <f t="shared" ca="1" si="45"/>
        <v>49</v>
      </c>
      <c r="FH15" s="14">
        <f t="shared" ca="1" si="45"/>
        <v>55</v>
      </c>
      <c r="FI15" s="14">
        <f t="shared" ca="1" si="45"/>
        <v>36.000000000000007</v>
      </c>
      <c r="FJ15" s="14">
        <f t="shared" ca="1" si="45"/>
        <v>42</v>
      </c>
      <c r="FK15" s="14">
        <f t="shared" ca="1" si="46"/>
        <v>41</v>
      </c>
      <c r="FL15" s="14">
        <f t="shared" ca="1" si="46"/>
        <v>66</v>
      </c>
      <c r="FM15" s="14">
        <f t="shared" ca="1" si="46"/>
        <v>75</v>
      </c>
      <c r="FN15" s="14">
        <f t="shared" ca="1" si="46"/>
        <v>66</v>
      </c>
      <c r="FO15" s="14">
        <f t="shared" ca="1" si="46"/>
        <v>49</v>
      </c>
      <c r="FP15" s="14">
        <f t="shared" ca="1" si="46"/>
        <v>48</v>
      </c>
      <c r="FQ15" s="14">
        <f t="shared" ca="1" si="46"/>
        <v>54</v>
      </c>
      <c r="FR15" s="14">
        <f t="shared" ca="1" si="46"/>
        <v>54</v>
      </c>
      <c r="FS15" s="14">
        <f t="shared" ca="1" si="46"/>
        <v>60</v>
      </c>
      <c r="FT15" s="14">
        <f t="shared" ca="1" si="46"/>
        <v>58</v>
      </c>
      <c r="FU15" s="14">
        <f t="shared" ca="1" si="47"/>
        <v>41</v>
      </c>
      <c r="FV15" s="14">
        <f t="shared" ca="1" si="47"/>
        <v>63</v>
      </c>
      <c r="FW15" s="14">
        <f t="shared" ca="1" si="47"/>
        <v>40</v>
      </c>
      <c r="FX15" s="14">
        <f t="shared" ca="1" si="47"/>
        <v>64</v>
      </c>
      <c r="FY15" s="14">
        <f t="shared" ca="1" si="47"/>
        <v>72.000000000000014</v>
      </c>
      <c r="FZ15" s="14">
        <f t="shared" ca="1" si="47"/>
        <v>44.000000000000007</v>
      </c>
      <c r="GA15" s="14">
        <f t="shared" ca="1" si="47"/>
        <v>49</v>
      </c>
      <c r="GB15" s="14">
        <f t="shared" ca="1" si="47"/>
        <v>38</v>
      </c>
      <c r="GC15" s="14">
        <f t="shared" ca="1" si="47"/>
        <v>52.000000000000007</v>
      </c>
      <c r="GD15" s="14">
        <f t="shared" ca="1" si="47"/>
        <v>48</v>
      </c>
      <c r="GE15" s="14">
        <f t="shared" ca="1" si="48"/>
        <v>42</v>
      </c>
      <c r="GF15" s="14">
        <f t="shared" ca="1" si="48"/>
        <v>30</v>
      </c>
      <c r="GG15" s="14">
        <f t="shared" ca="1" si="48"/>
        <v>48</v>
      </c>
      <c r="GH15" s="14">
        <f t="shared" ca="1" si="48"/>
        <v>50</v>
      </c>
      <c r="GI15" s="14">
        <f t="shared" ca="1" si="48"/>
        <v>37.000000000000007</v>
      </c>
      <c r="GJ15" s="14">
        <f t="shared" ca="1" si="48"/>
        <v>41</v>
      </c>
      <c r="GK15" s="14">
        <f t="shared" ca="1" si="48"/>
        <v>40</v>
      </c>
      <c r="GL15" s="14">
        <f t="shared" ca="1" si="48"/>
        <v>55</v>
      </c>
      <c r="GM15" s="14">
        <f t="shared" ca="1" si="48"/>
        <v>64</v>
      </c>
      <c r="GN15" s="14">
        <f t="shared" ca="1" si="48"/>
        <v>40</v>
      </c>
      <c r="GO15" s="14">
        <f t="shared" ca="1" si="49"/>
        <v>51.000000000000007</v>
      </c>
      <c r="GP15" s="14">
        <f t="shared" ca="1" si="49"/>
        <v>40</v>
      </c>
      <c r="GQ15" s="14">
        <f t="shared" ca="1" si="49"/>
        <v>26.000000000000004</v>
      </c>
      <c r="GR15" s="14">
        <f t="shared" ca="1" si="49"/>
        <v>30</v>
      </c>
      <c r="GS15" s="14">
        <f t="shared" ca="1" si="49"/>
        <v>37.000000000000007</v>
      </c>
      <c r="GT15" s="14">
        <f t="shared" ca="1" si="49"/>
        <v>42</v>
      </c>
      <c r="GU15" s="14">
        <f t="shared" ca="1" si="49"/>
        <v>60</v>
      </c>
      <c r="GV15" s="14">
        <f t="shared" ca="1" si="49"/>
        <v>45.000000000000007</v>
      </c>
      <c r="GW15" s="14">
        <f t="shared" ca="1" si="49"/>
        <v>56</v>
      </c>
      <c r="GX15" s="14">
        <f t="shared" ca="1" si="49"/>
        <v>57</v>
      </c>
      <c r="GY15" s="14">
        <f t="shared" ca="1" si="50"/>
        <v>65</v>
      </c>
      <c r="GZ15" s="14">
        <f t="shared" ca="1" si="50"/>
        <v>35</v>
      </c>
      <c r="HA15" s="14">
        <f t="shared" ca="1" si="50"/>
        <v>25</v>
      </c>
      <c r="HB15" s="14">
        <f t="shared" ca="1" si="50"/>
        <v>28</v>
      </c>
      <c r="HC15" s="14">
        <f t="shared" ca="1" si="50"/>
        <v>34</v>
      </c>
      <c r="HD15" s="14">
        <f t="shared" ca="1" si="50"/>
        <v>39</v>
      </c>
      <c r="HE15" s="14">
        <f t="shared" ca="1" si="50"/>
        <v>48</v>
      </c>
      <c r="HF15" s="14">
        <f t="shared" ca="1" si="50"/>
        <v>78</v>
      </c>
      <c r="HG15" s="14">
        <f t="shared" ca="1" si="50"/>
        <v>69</v>
      </c>
      <c r="HH15" s="14">
        <f t="shared" ca="1" si="50"/>
        <v>61.000000000000007</v>
      </c>
      <c r="HI15" s="14">
        <f t="shared" ca="1" si="51"/>
        <v>36.000000000000007</v>
      </c>
      <c r="HJ15" s="14">
        <f t="shared" ca="1" si="51"/>
        <v>37.000000000000007</v>
      </c>
      <c r="HK15" s="14">
        <f t="shared" ca="1" si="51"/>
        <v>41</v>
      </c>
      <c r="HL15" s="14">
        <f t="shared" ca="1" si="51"/>
        <v>35</v>
      </c>
      <c r="HM15" s="14">
        <f t="shared" ca="1" si="51"/>
        <v>38</v>
      </c>
      <c r="HN15" s="14">
        <f t="shared" ca="1" si="51"/>
        <v>45.000000000000007</v>
      </c>
      <c r="HO15" s="14">
        <f t="shared" ca="1" si="51"/>
        <v>35</v>
      </c>
      <c r="HP15" s="14">
        <f t="shared" ca="1" si="51"/>
        <v>50</v>
      </c>
      <c r="HQ15" s="14">
        <f t="shared" ca="1" si="51"/>
        <v>54</v>
      </c>
      <c r="HR15" s="14">
        <f t="shared" ca="1" si="51"/>
        <v>46</v>
      </c>
      <c r="HS15" s="14">
        <f t="shared" ca="1" si="52"/>
        <v>42</v>
      </c>
      <c r="HT15" s="14">
        <f t="shared" ca="1" si="52"/>
        <v>28</v>
      </c>
      <c r="HU15" s="14">
        <f t="shared" ca="1" si="52"/>
        <v>27</v>
      </c>
      <c r="HV15" s="14">
        <f t="shared" ca="1" si="52"/>
        <v>39</v>
      </c>
      <c r="HW15" s="14">
        <f t="shared" ca="1" si="52"/>
        <v>37.000000000000007</v>
      </c>
      <c r="HX15" s="14">
        <f t="shared" ca="1" si="52"/>
        <v>33</v>
      </c>
      <c r="HY15" s="14">
        <f t="shared" ca="1" si="52"/>
        <v>34</v>
      </c>
      <c r="HZ15" s="14">
        <f t="shared" ca="1" si="52"/>
        <v>33</v>
      </c>
      <c r="IA15" s="14">
        <f t="shared" ca="1" si="52"/>
        <v>34</v>
      </c>
      <c r="IB15" s="14">
        <f t="shared" ca="1" si="52"/>
        <v>28</v>
      </c>
      <c r="IC15" s="14">
        <f t="shared" ca="1" si="53"/>
        <v>29</v>
      </c>
      <c r="ID15" s="14">
        <f t="shared" ca="1" si="53"/>
        <v>46</v>
      </c>
      <c r="IE15" s="14">
        <f t="shared" ca="1" si="53"/>
        <v>52.000000000000007</v>
      </c>
      <c r="IF15" s="14">
        <f t="shared" ca="1" si="53"/>
        <v>45.000000000000007</v>
      </c>
      <c r="IG15" s="14">
        <f t="shared" ca="1" si="53"/>
        <v>46</v>
      </c>
      <c r="IH15" s="14">
        <f t="shared" ca="1" si="53"/>
        <v>52.000000000000007</v>
      </c>
      <c r="II15" s="14">
        <f t="shared" ca="1" si="53"/>
        <v>38</v>
      </c>
      <c r="IJ15" s="14">
        <f t="shared" ca="1" si="53"/>
        <v>35</v>
      </c>
      <c r="IK15" s="14">
        <f t="shared" ca="1" si="53"/>
        <v>35</v>
      </c>
      <c r="IL15" s="14">
        <f t="shared" ca="1" si="53"/>
        <v>33</v>
      </c>
      <c r="IM15" s="14">
        <f t="shared" ca="1" si="53"/>
        <v>40</v>
      </c>
      <c r="IN15" s="14">
        <f t="shared" ca="1" si="53"/>
        <v>47</v>
      </c>
      <c r="IO15" s="14">
        <f t="shared" ca="1" si="53"/>
        <v>43</v>
      </c>
      <c r="IP15" s="14">
        <f t="shared" ca="1" si="53"/>
        <v>32</v>
      </c>
      <c r="IQ15" s="19">
        <f t="shared" ca="1" si="53"/>
        <v>31</v>
      </c>
    </row>
    <row r="16" spans="1:251" ht="12.75" customHeight="1" x14ac:dyDescent="0.2">
      <c r="B16" s="50">
        <f t="shared" si="28"/>
        <v>82</v>
      </c>
      <c r="C16" s="50">
        <f t="shared" si="29"/>
        <v>107</v>
      </c>
      <c r="D16" s="50">
        <f t="shared" si="54"/>
        <v>26</v>
      </c>
      <c r="E16" s="51"/>
      <c r="F16" s="62">
        <f t="shared" si="55"/>
        <v>2016</v>
      </c>
      <c r="G16" s="52">
        <f t="shared" ca="1" si="30"/>
        <v>47</v>
      </c>
      <c r="H16" s="53">
        <f t="shared" ca="1" si="30"/>
        <v>39</v>
      </c>
      <c r="I16" s="53">
        <f t="shared" ca="1" si="30"/>
        <v>38</v>
      </c>
      <c r="J16" s="53">
        <f t="shared" ca="1" si="30"/>
        <v>35</v>
      </c>
      <c r="K16" s="53">
        <f t="shared" ca="1" si="30"/>
        <v>41</v>
      </c>
      <c r="L16" s="53">
        <f t="shared" ca="1" si="30"/>
        <v>42</v>
      </c>
      <c r="M16" s="53">
        <f t="shared" ca="1" si="30"/>
        <v>40</v>
      </c>
      <c r="N16" s="53">
        <f t="shared" ca="1" si="30"/>
        <v>51.000000000000007</v>
      </c>
      <c r="O16" s="53">
        <f t="shared" ca="1" si="30"/>
        <v>62</v>
      </c>
      <c r="P16" s="53">
        <f t="shared" ca="1" si="30"/>
        <v>54</v>
      </c>
      <c r="Q16" s="53">
        <f t="shared" ca="1" si="31"/>
        <v>37.000000000000007</v>
      </c>
      <c r="R16" s="53">
        <f t="shared" ca="1" si="31"/>
        <v>40</v>
      </c>
      <c r="S16" s="53">
        <f t="shared" ca="1" si="31"/>
        <v>47</v>
      </c>
      <c r="T16" s="53">
        <f t="shared" ca="1" si="31"/>
        <v>43</v>
      </c>
      <c r="U16" s="53">
        <f t="shared" ca="1" si="31"/>
        <v>38</v>
      </c>
      <c r="V16" s="53">
        <f t="shared" ca="1" si="31"/>
        <v>36.000000000000007</v>
      </c>
      <c r="W16" s="53">
        <f t="shared" ca="1" si="31"/>
        <v>43</v>
      </c>
      <c r="X16" s="53">
        <f t="shared" ca="1" si="31"/>
        <v>43</v>
      </c>
      <c r="Y16" s="53">
        <f t="shared" ca="1" si="31"/>
        <v>46</v>
      </c>
      <c r="Z16" s="53">
        <f t="shared" ca="1" si="31"/>
        <v>45.000000000000007</v>
      </c>
      <c r="AA16" s="53">
        <f t="shared" ca="1" si="32"/>
        <v>44.000000000000007</v>
      </c>
      <c r="AB16" s="53">
        <f t="shared" ca="1" si="32"/>
        <v>48</v>
      </c>
      <c r="AC16" s="53">
        <f t="shared" ca="1" si="32"/>
        <v>57</v>
      </c>
      <c r="AD16" s="53">
        <f t="shared" ca="1" si="32"/>
        <v>47</v>
      </c>
      <c r="AE16" s="53">
        <f t="shared" ca="1" si="32"/>
        <v>45.000000000000007</v>
      </c>
      <c r="AF16" s="53">
        <f t="shared" ca="1" si="32"/>
        <v>41</v>
      </c>
      <c r="AG16" s="53">
        <f t="shared" ca="1" si="32"/>
        <v>44.000000000000007</v>
      </c>
      <c r="AH16" s="53">
        <f t="shared" ca="1" si="32"/>
        <v>45.000000000000007</v>
      </c>
      <c r="AI16" s="53">
        <f t="shared" ca="1" si="32"/>
        <v>49</v>
      </c>
      <c r="AJ16" s="53">
        <f t="shared" ca="1" si="32"/>
        <v>49</v>
      </c>
      <c r="AK16" s="53">
        <f t="shared" ca="1" si="33"/>
        <v>53.000000000000007</v>
      </c>
      <c r="AL16" s="53">
        <f t="shared" ca="1" si="33"/>
        <v>49</v>
      </c>
      <c r="AM16" s="53">
        <f t="shared" ca="1" si="33"/>
        <v>42</v>
      </c>
      <c r="AN16" s="53">
        <f t="shared" ca="1" si="33"/>
        <v>44.000000000000007</v>
      </c>
      <c r="AO16" s="53">
        <f t="shared" ca="1" si="33"/>
        <v>39</v>
      </c>
      <c r="AP16" s="53">
        <f t="shared" ca="1" si="33"/>
        <v>47</v>
      </c>
      <c r="AQ16" s="53">
        <f t="shared" ca="1" si="33"/>
        <v>55</v>
      </c>
      <c r="AR16" s="53">
        <f t="shared" ca="1" si="33"/>
        <v>52.000000000000007</v>
      </c>
      <c r="AS16" s="53">
        <f t="shared" ca="1" si="33"/>
        <v>42</v>
      </c>
      <c r="AT16" s="53">
        <f t="shared" ca="1" si="33"/>
        <v>48</v>
      </c>
      <c r="AU16" s="53">
        <f t="shared" ca="1" si="34"/>
        <v>46</v>
      </c>
      <c r="AV16" s="53">
        <f t="shared" ca="1" si="34"/>
        <v>56</v>
      </c>
      <c r="AW16" s="53">
        <f t="shared" ca="1" si="34"/>
        <v>42</v>
      </c>
      <c r="AX16" s="53">
        <f t="shared" ca="1" si="34"/>
        <v>46</v>
      </c>
      <c r="AY16" s="53">
        <f t="shared" ca="1" si="34"/>
        <v>48</v>
      </c>
      <c r="AZ16" s="53">
        <f t="shared" ca="1" si="34"/>
        <v>53.000000000000007</v>
      </c>
      <c r="BA16" s="53">
        <f t="shared" ca="1" si="34"/>
        <v>55</v>
      </c>
      <c r="BB16" s="53">
        <f t="shared" ca="1" si="34"/>
        <v>60</v>
      </c>
      <c r="BC16" s="53">
        <f t="shared" ca="1" si="34"/>
        <v>68</v>
      </c>
      <c r="BD16" s="53">
        <f t="shared" ca="1" si="34"/>
        <v>58</v>
      </c>
      <c r="BE16" s="53">
        <f t="shared" ca="1" si="35"/>
        <v>57</v>
      </c>
      <c r="BF16" s="53">
        <f t="shared" ca="1" si="35"/>
        <v>63</v>
      </c>
      <c r="BG16" s="53">
        <f t="shared" ca="1" si="35"/>
        <v>73.000000000000014</v>
      </c>
      <c r="BH16" s="53">
        <f t="shared" ca="1" si="35"/>
        <v>50</v>
      </c>
      <c r="BI16" s="53">
        <f t="shared" ca="1" si="35"/>
        <v>57</v>
      </c>
      <c r="BJ16" s="53">
        <f t="shared" ca="1" si="35"/>
        <v>59.000000000000007</v>
      </c>
      <c r="BK16" s="53">
        <f t="shared" ca="1" si="35"/>
        <v>54</v>
      </c>
      <c r="BL16" s="53">
        <f t="shared" ca="1" si="35"/>
        <v>50</v>
      </c>
      <c r="BM16" s="53">
        <f t="shared" ca="1" si="35"/>
        <v>50</v>
      </c>
      <c r="BN16" s="53">
        <f t="shared" ca="1" si="35"/>
        <v>54</v>
      </c>
      <c r="BO16" s="53">
        <f t="shared" ca="1" si="36"/>
        <v>58</v>
      </c>
      <c r="BP16" s="53">
        <f t="shared" ca="1" si="36"/>
        <v>46</v>
      </c>
      <c r="BQ16" s="53">
        <f t="shared" ca="1" si="36"/>
        <v>36.000000000000007</v>
      </c>
      <c r="BR16" s="53">
        <f t="shared" ca="1" si="36"/>
        <v>35</v>
      </c>
      <c r="BS16" s="53">
        <f t="shared" ca="1" si="36"/>
        <v>37.000000000000007</v>
      </c>
      <c r="BT16" s="53">
        <f t="shared" ca="1" si="36"/>
        <v>33</v>
      </c>
      <c r="BU16" s="53">
        <f t="shared" ca="1" si="36"/>
        <v>35</v>
      </c>
      <c r="BV16" s="53">
        <f t="shared" ca="1" si="36"/>
        <v>34</v>
      </c>
      <c r="BW16" s="53">
        <f t="shared" ca="1" si="36"/>
        <v>42</v>
      </c>
      <c r="BX16" s="53">
        <f t="shared" ca="1" si="36"/>
        <v>56</v>
      </c>
      <c r="BY16" s="53">
        <f t="shared" ca="1" si="37"/>
        <v>53.000000000000007</v>
      </c>
      <c r="BZ16" s="53">
        <f t="shared" ca="1" si="37"/>
        <v>60</v>
      </c>
      <c r="CA16" s="53">
        <f t="shared" ca="1" si="37"/>
        <v>71.000000000000014</v>
      </c>
      <c r="CB16" s="53">
        <f t="shared" ca="1" si="37"/>
        <v>49</v>
      </c>
      <c r="CC16" s="53">
        <f t="shared" ca="1" si="37"/>
        <v>57</v>
      </c>
      <c r="CD16" s="53">
        <f t="shared" ca="1" si="37"/>
        <v>38</v>
      </c>
      <c r="CE16" s="53">
        <f t="shared" ca="1" si="37"/>
        <v>49</v>
      </c>
      <c r="CF16" s="53">
        <f t="shared" ca="1" si="37"/>
        <v>49</v>
      </c>
      <c r="CG16" s="53">
        <f t="shared" ca="1" si="37"/>
        <v>51.000000000000007</v>
      </c>
      <c r="CH16" s="53">
        <f t="shared" ca="1" si="37"/>
        <v>51.000000000000007</v>
      </c>
      <c r="CI16" s="53">
        <f t="shared" ca="1" si="38"/>
        <v>56</v>
      </c>
      <c r="CJ16" s="53">
        <f t="shared" ca="1" si="38"/>
        <v>50</v>
      </c>
      <c r="CK16" s="53">
        <f t="shared" ca="1" si="38"/>
        <v>58</v>
      </c>
      <c r="CL16" s="53">
        <f t="shared" ca="1" si="38"/>
        <v>62</v>
      </c>
      <c r="CM16" s="53">
        <f t="shared" ca="1" si="38"/>
        <v>53.000000000000007</v>
      </c>
      <c r="CN16" s="53">
        <f t="shared" ca="1" si="38"/>
        <v>89.000000000000014</v>
      </c>
      <c r="CO16" s="53">
        <f t="shared" ca="1" si="38"/>
        <v>99</v>
      </c>
      <c r="CP16" s="53">
        <f t="shared" ca="1" si="38"/>
        <v>81</v>
      </c>
      <c r="CQ16" s="53">
        <f t="shared" ca="1" si="38"/>
        <v>81</v>
      </c>
      <c r="CR16" s="53">
        <f t="shared" ca="1" si="38"/>
        <v>73.000000000000014</v>
      </c>
      <c r="CS16" s="53">
        <f t="shared" ca="1" si="39"/>
        <v>46</v>
      </c>
      <c r="CT16" s="53">
        <f t="shared" ca="1" si="39"/>
        <v>65</v>
      </c>
      <c r="CU16" s="53">
        <f t="shared" ca="1" si="39"/>
        <v>74.000000000000014</v>
      </c>
      <c r="CV16" s="53">
        <f t="shared" ca="1" si="39"/>
        <v>60</v>
      </c>
      <c r="CW16" s="53">
        <f t="shared" ca="1" si="39"/>
        <v>37.000000000000007</v>
      </c>
      <c r="CX16" s="53">
        <f t="shared" ca="1" si="39"/>
        <v>64</v>
      </c>
      <c r="CY16" s="53">
        <f t="shared" ca="1" si="39"/>
        <v>42</v>
      </c>
      <c r="CZ16" s="53">
        <f t="shared" ca="1" si="39"/>
        <v>67</v>
      </c>
      <c r="DA16" s="53">
        <f t="shared" ca="1" si="39"/>
        <v>78</v>
      </c>
      <c r="DB16" s="53">
        <f t="shared" ca="1" si="39"/>
        <v>34</v>
      </c>
      <c r="DC16" s="53">
        <f t="shared" ca="1" si="40"/>
        <v>47</v>
      </c>
      <c r="DD16" s="53">
        <f t="shared" ca="1" si="40"/>
        <v>46</v>
      </c>
      <c r="DE16" s="53">
        <f t="shared" ca="1" si="40"/>
        <v>73.000000000000014</v>
      </c>
      <c r="DF16" s="53">
        <f t="shared" ca="1" si="40"/>
        <v>52.000000000000007</v>
      </c>
      <c r="DG16" s="53">
        <f t="shared" ca="1" si="40"/>
        <v>33</v>
      </c>
      <c r="DH16" s="53">
        <f t="shared" ca="1" si="40"/>
        <v>51.000000000000007</v>
      </c>
      <c r="DI16" s="53">
        <f t="shared" ca="1" si="40"/>
        <v>71.000000000000014</v>
      </c>
      <c r="DJ16" s="53">
        <f t="shared" ca="1" si="40"/>
        <v>79</v>
      </c>
      <c r="DK16" s="53">
        <f t="shared" ca="1" si="40"/>
        <v>60</v>
      </c>
      <c r="DL16" s="53">
        <f t="shared" ca="1" si="40"/>
        <v>70</v>
      </c>
      <c r="DM16" s="53">
        <f t="shared" ca="1" si="41"/>
        <v>74.000000000000014</v>
      </c>
      <c r="DN16" s="53">
        <f t="shared" ca="1" si="41"/>
        <v>79</v>
      </c>
      <c r="DO16" s="53">
        <f t="shared" ca="1" si="41"/>
        <v>73.000000000000014</v>
      </c>
      <c r="DP16" s="53">
        <f t="shared" ca="1" si="41"/>
        <v>60</v>
      </c>
      <c r="DQ16" s="53">
        <f t="shared" ca="1" si="41"/>
        <v>78</v>
      </c>
      <c r="DR16" s="53">
        <f t="shared" ca="1" si="41"/>
        <v>78</v>
      </c>
      <c r="DS16" s="53">
        <f t="shared" ca="1" si="41"/>
        <v>68</v>
      </c>
      <c r="DT16" s="53">
        <f t="shared" ca="1" si="41"/>
        <v>87.000000000000014</v>
      </c>
      <c r="DU16" s="53">
        <f t="shared" ca="1" si="41"/>
        <v>68</v>
      </c>
      <c r="DV16" s="53">
        <f t="shared" ca="1" si="41"/>
        <v>52.000000000000007</v>
      </c>
      <c r="DW16" s="53">
        <f t="shared" ca="1" si="42"/>
        <v>69</v>
      </c>
      <c r="DX16" s="53">
        <f t="shared" ca="1" si="42"/>
        <v>65</v>
      </c>
      <c r="DY16" s="53">
        <f t="shared" ca="1" si="42"/>
        <v>56</v>
      </c>
      <c r="DZ16" s="53">
        <f t="shared" ca="1" si="42"/>
        <v>41</v>
      </c>
      <c r="EA16" s="53">
        <f t="shared" ca="1" si="42"/>
        <v>48</v>
      </c>
      <c r="EB16" s="53">
        <f t="shared" ca="1" si="42"/>
        <v>63</v>
      </c>
      <c r="EC16" s="53">
        <f t="shared" ca="1" si="42"/>
        <v>52.000000000000007</v>
      </c>
      <c r="ED16" s="53">
        <f t="shared" ca="1" si="42"/>
        <v>87.000000000000014</v>
      </c>
      <c r="EE16" s="53">
        <f t="shared" ca="1" si="42"/>
        <v>68</v>
      </c>
      <c r="EF16" s="53">
        <f t="shared" ca="1" si="42"/>
        <v>65</v>
      </c>
      <c r="EG16" s="53">
        <f t="shared" ca="1" si="43"/>
        <v>29</v>
      </c>
      <c r="EH16" s="53">
        <f t="shared" ca="1" si="43"/>
        <v>42</v>
      </c>
      <c r="EI16" s="53">
        <f t="shared" ca="1" si="43"/>
        <v>45.000000000000007</v>
      </c>
      <c r="EJ16" s="53">
        <f t="shared" ca="1" si="43"/>
        <v>72.000000000000014</v>
      </c>
      <c r="EK16" s="53">
        <f t="shared" ca="1" si="43"/>
        <v>64</v>
      </c>
      <c r="EL16" s="53">
        <f t="shared" ca="1" si="43"/>
        <v>57</v>
      </c>
      <c r="EM16" s="53">
        <f t="shared" ca="1" si="43"/>
        <v>84</v>
      </c>
      <c r="EN16" s="53">
        <f t="shared" ca="1" si="43"/>
        <v>73.000000000000014</v>
      </c>
      <c r="EO16" s="53">
        <f t="shared" ca="1" si="43"/>
        <v>79</v>
      </c>
      <c r="EP16" s="53">
        <f t="shared" ca="1" si="43"/>
        <v>84</v>
      </c>
      <c r="EQ16" s="53">
        <f t="shared" ca="1" si="44"/>
        <v>44.000000000000007</v>
      </c>
      <c r="ER16" s="53">
        <f t="shared" ca="1" si="44"/>
        <v>51.000000000000007</v>
      </c>
      <c r="ES16" s="53">
        <f t="shared" ca="1" si="44"/>
        <v>87.000000000000014</v>
      </c>
      <c r="ET16" s="53">
        <f t="shared" ca="1" si="44"/>
        <v>100</v>
      </c>
      <c r="EU16" s="53">
        <f t="shared" ca="1" si="44"/>
        <v>58</v>
      </c>
      <c r="EV16" s="53">
        <f t="shared" ca="1" si="44"/>
        <v>59.000000000000007</v>
      </c>
      <c r="EW16" s="53">
        <f t="shared" ca="1" si="44"/>
        <v>70</v>
      </c>
      <c r="EX16" s="53">
        <f t="shared" ca="1" si="44"/>
        <v>53.000000000000007</v>
      </c>
      <c r="EY16" s="53">
        <f t="shared" ca="1" si="44"/>
        <v>69</v>
      </c>
      <c r="EZ16" s="53">
        <f t="shared" ca="1" si="44"/>
        <v>71.000000000000014</v>
      </c>
      <c r="FA16" s="53">
        <f t="shared" ca="1" si="45"/>
        <v>76</v>
      </c>
      <c r="FB16" s="53">
        <f t="shared" ca="1" si="45"/>
        <v>65</v>
      </c>
      <c r="FC16" s="53">
        <f t="shared" ca="1" si="45"/>
        <v>47</v>
      </c>
      <c r="FD16" s="53">
        <f t="shared" ca="1" si="45"/>
        <v>41</v>
      </c>
      <c r="FE16" s="53">
        <f t="shared" ca="1" si="45"/>
        <v>33</v>
      </c>
      <c r="FF16" s="53">
        <f t="shared" ca="1" si="45"/>
        <v>45.000000000000007</v>
      </c>
      <c r="FG16" s="53">
        <f t="shared" ca="1" si="45"/>
        <v>53.000000000000007</v>
      </c>
      <c r="FH16" s="53">
        <f t="shared" ca="1" si="45"/>
        <v>69</v>
      </c>
      <c r="FI16" s="53">
        <f t="shared" ca="1" si="45"/>
        <v>67</v>
      </c>
      <c r="FJ16" s="53">
        <f t="shared" ca="1" si="45"/>
        <v>46</v>
      </c>
      <c r="FK16" s="53">
        <f t="shared" ca="1" si="46"/>
        <v>53.000000000000007</v>
      </c>
      <c r="FL16" s="53">
        <f t="shared" ca="1" si="46"/>
        <v>73.000000000000014</v>
      </c>
      <c r="FM16" s="53">
        <f t="shared" ca="1" si="46"/>
        <v>40</v>
      </c>
      <c r="FN16" s="53">
        <f t="shared" ca="1" si="46"/>
        <v>87.000000000000014</v>
      </c>
      <c r="FO16" s="53">
        <f t="shared" ca="1" si="46"/>
        <v>79</v>
      </c>
      <c r="FP16" s="53">
        <f t="shared" ca="1" si="46"/>
        <v>77</v>
      </c>
      <c r="FQ16" s="53">
        <f t="shared" ca="1" si="46"/>
        <v>60</v>
      </c>
      <c r="FR16" s="53">
        <f t="shared" ca="1" si="46"/>
        <v>59.000000000000007</v>
      </c>
      <c r="FS16" s="53">
        <f t="shared" ca="1" si="46"/>
        <v>61.000000000000007</v>
      </c>
      <c r="FT16" s="53">
        <f t="shared" ca="1" si="46"/>
        <v>48</v>
      </c>
      <c r="FU16" s="53">
        <f t="shared" ca="1" si="47"/>
        <v>68</v>
      </c>
      <c r="FV16" s="53">
        <f t="shared" ca="1" si="47"/>
        <v>66</v>
      </c>
      <c r="FW16" s="53">
        <f t="shared" ca="1" si="47"/>
        <v>64</v>
      </c>
      <c r="FX16" s="53">
        <f t="shared" ca="1" si="47"/>
        <v>47</v>
      </c>
      <c r="FY16" s="53">
        <f t="shared" ca="1" si="47"/>
        <v>37.000000000000007</v>
      </c>
      <c r="FZ16" s="53">
        <f t="shared" ca="1" si="47"/>
        <v>60</v>
      </c>
      <c r="GA16" s="53">
        <f t="shared" ca="1" si="47"/>
        <v>81</v>
      </c>
      <c r="GB16" s="53">
        <f t="shared" ca="1" si="47"/>
        <v>67</v>
      </c>
      <c r="GC16" s="53">
        <f t="shared" ca="1" si="47"/>
        <v>69</v>
      </c>
      <c r="GD16" s="53">
        <f t="shared" ca="1" si="47"/>
        <v>66</v>
      </c>
      <c r="GE16" s="53">
        <f t="shared" ca="1" si="48"/>
        <v>64</v>
      </c>
      <c r="GF16" s="53">
        <f t="shared" ca="1" si="48"/>
        <v>68</v>
      </c>
      <c r="GG16" s="53">
        <f t="shared" ca="1" si="48"/>
        <v>57</v>
      </c>
      <c r="GH16" s="53">
        <f t="shared" ca="1" si="48"/>
        <v>76</v>
      </c>
      <c r="GI16" s="53">
        <f t="shared" ca="1" si="48"/>
        <v>56</v>
      </c>
      <c r="GJ16" s="53">
        <f t="shared" ca="1" si="48"/>
        <v>43</v>
      </c>
      <c r="GK16" s="53">
        <f t="shared" ca="1" si="48"/>
        <v>36.000000000000007</v>
      </c>
      <c r="GL16" s="53">
        <f t="shared" ca="1" si="48"/>
        <v>40</v>
      </c>
      <c r="GM16" s="53">
        <f t="shared" ca="1" si="48"/>
        <v>36.000000000000007</v>
      </c>
      <c r="GN16" s="53">
        <f t="shared" ca="1" si="48"/>
        <v>37.000000000000007</v>
      </c>
      <c r="GO16" s="53">
        <f t="shared" ca="1" si="49"/>
        <v>44.000000000000007</v>
      </c>
      <c r="GP16" s="53">
        <f t="shared" ca="1" si="49"/>
        <v>80</v>
      </c>
      <c r="GQ16" s="53">
        <f t="shared" ca="1" si="49"/>
        <v>60</v>
      </c>
      <c r="GR16" s="53">
        <f t="shared" ca="1" si="49"/>
        <v>70</v>
      </c>
      <c r="GS16" s="53">
        <f t="shared" ca="1" si="49"/>
        <v>40</v>
      </c>
      <c r="GT16" s="53">
        <f t="shared" ca="1" si="49"/>
        <v>43</v>
      </c>
      <c r="GU16" s="53">
        <f t="shared" ca="1" si="49"/>
        <v>58</v>
      </c>
      <c r="GV16" s="53">
        <f t="shared" ca="1" si="49"/>
        <v>80</v>
      </c>
      <c r="GW16" s="53">
        <f t="shared" ca="1" si="49"/>
        <v>41</v>
      </c>
      <c r="GX16" s="53">
        <f t="shared" ca="1" si="49"/>
        <v>45.000000000000007</v>
      </c>
      <c r="GY16" s="53">
        <f t="shared" ca="1" si="50"/>
        <v>45.000000000000007</v>
      </c>
      <c r="GZ16" s="53">
        <f t="shared" ca="1" si="50"/>
        <v>38</v>
      </c>
      <c r="HA16" s="53">
        <f t="shared" ca="1" si="50"/>
        <v>35</v>
      </c>
      <c r="HB16" s="53">
        <f t="shared" ca="1" si="50"/>
        <v>43</v>
      </c>
      <c r="HC16" s="53">
        <f t="shared" ca="1" si="50"/>
        <v>57</v>
      </c>
      <c r="HD16" s="53">
        <f t="shared" ca="1" si="50"/>
        <v>58</v>
      </c>
      <c r="HE16" s="53">
        <f t="shared" ca="1" si="50"/>
        <v>78</v>
      </c>
      <c r="HF16" s="53">
        <f t="shared" ca="1" si="50"/>
        <v>34</v>
      </c>
      <c r="HG16" s="53">
        <f t="shared" ca="1" si="50"/>
        <v>39</v>
      </c>
      <c r="HH16" s="53">
        <f t="shared" ca="1" si="50"/>
        <v>49</v>
      </c>
      <c r="HI16" s="53">
        <f t="shared" ca="1" si="51"/>
        <v>46</v>
      </c>
      <c r="HJ16" s="53">
        <f t="shared" ca="1" si="51"/>
        <v>35</v>
      </c>
      <c r="HK16" s="53">
        <f t="shared" ca="1" si="51"/>
        <v>35</v>
      </c>
      <c r="HL16" s="53">
        <f t="shared" ca="1" si="51"/>
        <v>33</v>
      </c>
      <c r="HM16" s="53">
        <f t="shared" ca="1" si="51"/>
        <v>32</v>
      </c>
      <c r="HN16" s="53">
        <f t="shared" ca="1" si="51"/>
        <v>24</v>
      </c>
      <c r="HO16" s="53">
        <f t="shared" ca="1" si="51"/>
        <v>39</v>
      </c>
      <c r="HP16" s="53">
        <f t="shared" ca="1" si="51"/>
        <v>31</v>
      </c>
      <c r="HQ16" s="53">
        <f t="shared" ca="1" si="51"/>
        <v>38</v>
      </c>
      <c r="HR16" s="53">
        <f t="shared" ca="1" si="51"/>
        <v>51.000000000000007</v>
      </c>
      <c r="HS16" s="53">
        <f t="shared" ca="1" si="52"/>
        <v>53.000000000000007</v>
      </c>
      <c r="HT16" s="53">
        <f t="shared" ca="1" si="52"/>
        <v>34</v>
      </c>
      <c r="HU16" s="53">
        <f t="shared" ca="1" si="52"/>
        <v>29</v>
      </c>
      <c r="HV16" s="53">
        <f t="shared" ca="1" si="52"/>
        <v>36.000000000000007</v>
      </c>
      <c r="HW16" s="53">
        <f t="shared" ca="1" si="52"/>
        <v>30</v>
      </c>
      <c r="HX16" s="53">
        <f t="shared" ca="1" si="52"/>
        <v>37.000000000000007</v>
      </c>
      <c r="HY16" s="53">
        <f t="shared" ca="1" si="52"/>
        <v>32</v>
      </c>
      <c r="HZ16" s="53">
        <f t="shared" ca="1" si="52"/>
        <v>32</v>
      </c>
      <c r="IA16" s="53">
        <f t="shared" ca="1" si="52"/>
        <v>42</v>
      </c>
      <c r="IB16" s="53">
        <f t="shared" ca="1" si="52"/>
        <v>43</v>
      </c>
      <c r="IC16" s="53">
        <f t="shared" ca="1" si="53"/>
        <v>49</v>
      </c>
      <c r="ID16" s="53">
        <f t="shared" ca="1" si="53"/>
        <v>50</v>
      </c>
      <c r="IE16" s="53">
        <f t="shared" ca="1" si="53"/>
        <v>48</v>
      </c>
      <c r="IF16" s="53">
        <f t="shared" ca="1" si="53"/>
        <v>36.000000000000007</v>
      </c>
      <c r="IG16" s="53">
        <f t="shared" ca="1" si="53"/>
        <v>36.000000000000007</v>
      </c>
      <c r="IH16" s="53">
        <f t="shared" ca="1" si="53"/>
        <v>25</v>
      </c>
      <c r="II16" s="53">
        <f t="shared" ca="1" si="53"/>
        <v>37.000000000000007</v>
      </c>
      <c r="IJ16" s="53">
        <f t="shared" ca="1" si="53"/>
        <v>36.000000000000007</v>
      </c>
      <c r="IK16" s="53">
        <f t="shared" ca="1" si="53"/>
        <v>35</v>
      </c>
      <c r="IL16" s="53">
        <f t="shared" ca="1" si="53"/>
        <v>33</v>
      </c>
      <c r="IM16" s="53">
        <f t="shared" ca="1" si="53"/>
        <v>37.000000000000007</v>
      </c>
      <c r="IN16" s="53">
        <f t="shared" ca="1" si="53"/>
        <v>34</v>
      </c>
      <c r="IO16" s="53">
        <f t="shared" ca="1" si="53"/>
        <v>38</v>
      </c>
      <c r="IP16" s="53">
        <f t="shared" ca="1" si="53"/>
        <v>48</v>
      </c>
      <c r="IQ16" s="54">
        <f t="shared" ca="1" si="53"/>
        <v>29</v>
      </c>
    </row>
    <row r="17" spans="1:255" ht="12.75" customHeight="1" x14ac:dyDescent="0.2">
      <c r="B17" s="50">
        <f t="shared" si="28"/>
        <v>111</v>
      </c>
      <c r="C17" s="50">
        <f t="shared" si="29"/>
        <v>136</v>
      </c>
      <c r="D17" s="50">
        <f t="shared" si="54"/>
        <v>26</v>
      </c>
      <c r="E17" s="51"/>
      <c r="F17" s="62">
        <f t="shared" si="55"/>
        <v>2015</v>
      </c>
      <c r="G17" s="52">
        <f t="shared" ca="1" si="30"/>
        <v>38</v>
      </c>
      <c r="H17" s="53">
        <f t="shared" ca="1" si="30"/>
        <v>48</v>
      </c>
      <c r="I17" s="53">
        <f t="shared" ca="1" si="30"/>
        <v>40</v>
      </c>
      <c r="J17" s="53">
        <f t="shared" ca="1" si="30"/>
        <v>35</v>
      </c>
      <c r="K17" s="53">
        <f t="shared" ca="1" si="30"/>
        <v>38</v>
      </c>
      <c r="L17" s="53">
        <f t="shared" ca="1" si="30"/>
        <v>39</v>
      </c>
      <c r="M17" s="53">
        <f t="shared" ca="1" si="30"/>
        <v>49</v>
      </c>
      <c r="N17" s="53">
        <f t="shared" ca="1" si="30"/>
        <v>55</v>
      </c>
      <c r="O17" s="53">
        <f t="shared" ca="1" si="30"/>
        <v>53.000000000000007</v>
      </c>
      <c r="P17" s="53">
        <f t="shared" ca="1" si="30"/>
        <v>49</v>
      </c>
      <c r="Q17" s="53">
        <f t="shared" ca="1" si="31"/>
        <v>53.000000000000007</v>
      </c>
      <c r="R17" s="53">
        <f t="shared" ca="1" si="31"/>
        <v>48</v>
      </c>
      <c r="S17" s="53">
        <f t="shared" ca="1" si="31"/>
        <v>48</v>
      </c>
      <c r="T17" s="53">
        <f t="shared" ca="1" si="31"/>
        <v>43</v>
      </c>
      <c r="U17" s="53">
        <f t="shared" ca="1" si="31"/>
        <v>43</v>
      </c>
      <c r="V17" s="53">
        <f t="shared" ca="1" si="31"/>
        <v>41</v>
      </c>
      <c r="W17" s="53">
        <f t="shared" ca="1" si="31"/>
        <v>42</v>
      </c>
      <c r="X17" s="53">
        <f t="shared" ca="1" si="31"/>
        <v>48</v>
      </c>
      <c r="Y17" s="53">
        <f t="shared" ca="1" si="31"/>
        <v>51.000000000000007</v>
      </c>
      <c r="Z17" s="53">
        <f t="shared" ca="1" si="31"/>
        <v>51.000000000000007</v>
      </c>
      <c r="AA17" s="53">
        <f t="shared" ca="1" si="32"/>
        <v>42</v>
      </c>
      <c r="AB17" s="53">
        <f t="shared" ca="1" si="32"/>
        <v>44.000000000000007</v>
      </c>
      <c r="AC17" s="53">
        <f t="shared" ca="1" si="32"/>
        <v>45.000000000000007</v>
      </c>
      <c r="AD17" s="53">
        <f t="shared" ca="1" si="32"/>
        <v>45.000000000000007</v>
      </c>
      <c r="AE17" s="53">
        <f t="shared" ca="1" si="32"/>
        <v>41</v>
      </c>
      <c r="AF17" s="53">
        <f t="shared" ca="1" si="32"/>
        <v>40</v>
      </c>
      <c r="AG17" s="53">
        <f t="shared" ca="1" si="32"/>
        <v>36.000000000000007</v>
      </c>
      <c r="AH17" s="53">
        <f t="shared" ca="1" si="32"/>
        <v>40</v>
      </c>
      <c r="AI17" s="53">
        <f t="shared" ca="1" si="32"/>
        <v>47</v>
      </c>
      <c r="AJ17" s="53">
        <f t="shared" ca="1" si="32"/>
        <v>44.000000000000007</v>
      </c>
      <c r="AK17" s="53">
        <f t="shared" ca="1" si="33"/>
        <v>39</v>
      </c>
      <c r="AL17" s="53">
        <f t="shared" ca="1" si="33"/>
        <v>52.000000000000007</v>
      </c>
      <c r="AM17" s="53">
        <f t="shared" ca="1" si="33"/>
        <v>57</v>
      </c>
      <c r="AN17" s="53">
        <f t="shared" ca="1" si="33"/>
        <v>42</v>
      </c>
      <c r="AO17" s="53">
        <f t="shared" ca="1" si="33"/>
        <v>44.000000000000007</v>
      </c>
      <c r="AP17" s="53">
        <f t="shared" ca="1" si="33"/>
        <v>51.000000000000007</v>
      </c>
      <c r="AQ17" s="53">
        <f t="shared" ca="1" si="33"/>
        <v>54</v>
      </c>
      <c r="AR17" s="53">
        <f t="shared" ca="1" si="33"/>
        <v>41</v>
      </c>
      <c r="AS17" s="53">
        <f t="shared" ca="1" si="33"/>
        <v>46</v>
      </c>
      <c r="AT17" s="53">
        <f t="shared" ca="1" si="33"/>
        <v>45.000000000000007</v>
      </c>
      <c r="AU17" s="53">
        <f t="shared" ca="1" si="34"/>
        <v>40</v>
      </c>
      <c r="AV17" s="53">
        <f t="shared" ca="1" si="34"/>
        <v>49</v>
      </c>
      <c r="AW17" s="53">
        <f t="shared" ca="1" si="34"/>
        <v>54</v>
      </c>
      <c r="AX17" s="53">
        <f t="shared" ca="1" si="34"/>
        <v>58</v>
      </c>
      <c r="AY17" s="53">
        <f t="shared" ca="1" si="34"/>
        <v>45.000000000000007</v>
      </c>
      <c r="AZ17" s="53">
        <f t="shared" ca="1" si="34"/>
        <v>51.000000000000007</v>
      </c>
      <c r="BA17" s="53">
        <f t="shared" ca="1" si="34"/>
        <v>53.000000000000007</v>
      </c>
      <c r="BB17" s="53">
        <f t="shared" ca="1" si="34"/>
        <v>47</v>
      </c>
      <c r="BC17" s="53">
        <f t="shared" ca="1" si="34"/>
        <v>65</v>
      </c>
      <c r="BD17" s="53">
        <f t="shared" ca="1" si="34"/>
        <v>48</v>
      </c>
      <c r="BE17" s="53">
        <f t="shared" ca="1" si="35"/>
        <v>51.000000000000007</v>
      </c>
      <c r="BF17" s="53">
        <f t="shared" ca="1" si="35"/>
        <v>48</v>
      </c>
      <c r="BG17" s="53">
        <f t="shared" ca="1" si="35"/>
        <v>54</v>
      </c>
      <c r="BH17" s="53">
        <f t="shared" ca="1" si="35"/>
        <v>42</v>
      </c>
      <c r="BI17" s="53">
        <f t="shared" ca="1" si="35"/>
        <v>47</v>
      </c>
      <c r="BJ17" s="53">
        <f t="shared" ca="1" si="35"/>
        <v>43</v>
      </c>
      <c r="BK17" s="53">
        <f t="shared" ca="1" si="35"/>
        <v>46</v>
      </c>
      <c r="BL17" s="53">
        <f t="shared" ca="1" si="35"/>
        <v>40</v>
      </c>
      <c r="BM17" s="53">
        <f t="shared" ca="1" si="35"/>
        <v>52.000000000000007</v>
      </c>
      <c r="BN17" s="53">
        <f t="shared" ca="1" si="35"/>
        <v>53.000000000000007</v>
      </c>
      <c r="BO17" s="53">
        <f t="shared" ca="1" si="36"/>
        <v>47</v>
      </c>
      <c r="BP17" s="53">
        <f t="shared" ca="1" si="36"/>
        <v>43</v>
      </c>
      <c r="BQ17" s="53">
        <f t="shared" ca="1" si="36"/>
        <v>49</v>
      </c>
      <c r="BR17" s="53">
        <f t="shared" ca="1" si="36"/>
        <v>56</v>
      </c>
      <c r="BS17" s="53">
        <f t="shared" ca="1" si="36"/>
        <v>71.000000000000014</v>
      </c>
      <c r="BT17" s="53">
        <f t="shared" ca="1" si="36"/>
        <v>75</v>
      </c>
      <c r="BU17" s="53">
        <f t="shared" ca="1" si="36"/>
        <v>52.000000000000007</v>
      </c>
      <c r="BV17" s="53">
        <f t="shared" ca="1" si="36"/>
        <v>69</v>
      </c>
      <c r="BW17" s="53">
        <f t="shared" ca="1" si="36"/>
        <v>84</v>
      </c>
      <c r="BX17" s="53">
        <f t="shared" ca="1" si="36"/>
        <v>46</v>
      </c>
      <c r="BY17" s="53">
        <f t="shared" ca="1" si="37"/>
        <v>47</v>
      </c>
      <c r="BZ17" s="53">
        <f t="shared" ca="1" si="37"/>
        <v>41</v>
      </c>
      <c r="CA17" s="53">
        <f t="shared" ca="1" si="37"/>
        <v>66</v>
      </c>
      <c r="CB17" s="53">
        <f t="shared" ca="1" si="37"/>
        <v>39</v>
      </c>
      <c r="CC17" s="53">
        <f t="shared" ca="1" si="37"/>
        <v>55</v>
      </c>
      <c r="CD17" s="53">
        <f t="shared" ca="1" si="37"/>
        <v>65</v>
      </c>
      <c r="CE17" s="53">
        <f t="shared" ca="1" si="37"/>
        <v>57</v>
      </c>
      <c r="CF17" s="53">
        <f t="shared" ca="1" si="37"/>
        <v>73.000000000000014</v>
      </c>
      <c r="CG17" s="53">
        <f t="shared" ca="1" si="37"/>
        <v>50</v>
      </c>
      <c r="CH17" s="53">
        <f t="shared" ca="1" si="37"/>
        <v>47</v>
      </c>
      <c r="CI17" s="53">
        <f t="shared" ca="1" si="38"/>
        <v>39</v>
      </c>
      <c r="CJ17" s="53">
        <f t="shared" ca="1" si="38"/>
        <v>47</v>
      </c>
      <c r="CK17" s="53">
        <f t="shared" ca="1" si="38"/>
        <v>55</v>
      </c>
      <c r="CL17" s="53">
        <f t="shared" ca="1" si="38"/>
        <v>50</v>
      </c>
      <c r="CM17" s="53">
        <f t="shared" ca="1" si="38"/>
        <v>70</v>
      </c>
      <c r="CN17" s="53">
        <f t="shared" ca="1" si="38"/>
        <v>70</v>
      </c>
      <c r="CO17" s="53">
        <f t="shared" ca="1" si="38"/>
        <v>77</v>
      </c>
      <c r="CP17" s="53">
        <f t="shared" ca="1" si="38"/>
        <v>48</v>
      </c>
      <c r="CQ17" s="53">
        <f t="shared" ca="1" si="38"/>
        <v>58</v>
      </c>
      <c r="CR17" s="53">
        <f t="shared" ca="1" si="38"/>
        <v>63</v>
      </c>
      <c r="CS17" s="53">
        <f t="shared" ca="1" si="39"/>
        <v>46</v>
      </c>
      <c r="CT17" s="53">
        <f t="shared" ca="1" si="39"/>
        <v>49</v>
      </c>
      <c r="CU17" s="53">
        <f t="shared" ca="1" si="39"/>
        <v>32</v>
      </c>
      <c r="CV17" s="53">
        <f t="shared" ca="1" si="39"/>
        <v>24</v>
      </c>
      <c r="CW17" s="53">
        <f t="shared" ca="1" si="39"/>
        <v>40</v>
      </c>
      <c r="CX17" s="53">
        <f t="shared" ca="1" si="39"/>
        <v>41</v>
      </c>
      <c r="CY17" s="53">
        <f t="shared" ca="1" si="39"/>
        <v>49</v>
      </c>
      <c r="CZ17" s="53">
        <f t="shared" ca="1" si="39"/>
        <v>49</v>
      </c>
      <c r="DA17" s="53">
        <f t="shared" ca="1" si="39"/>
        <v>53.000000000000007</v>
      </c>
      <c r="DB17" s="53">
        <f t="shared" ca="1" si="39"/>
        <v>56</v>
      </c>
      <c r="DC17" s="53">
        <f t="shared" ca="1" si="40"/>
        <v>61.000000000000007</v>
      </c>
      <c r="DD17" s="53">
        <f t="shared" ca="1" si="40"/>
        <v>68</v>
      </c>
      <c r="DE17" s="53">
        <f t="shared" ca="1" si="40"/>
        <v>95</v>
      </c>
      <c r="DF17" s="53">
        <f t="shared" ca="1" si="40"/>
        <v>83</v>
      </c>
      <c r="DG17" s="53">
        <f t="shared" ca="1" si="40"/>
        <v>68</v>
      </c>
      <c r="DH17" s="53">
        <f t="shared" ca="1" si="40"/>
        <v>76</v>
      </c>
      <c r="DI17" s="53">
        <f t="shared" ca="1" si="40"/>
        <v>42</v>
      </c>
      <c r="DJ17" s="53">
        <f t="shared" ca="1" si="40"/>
        <v>39</v>
      </c>
      <c r="DK17" s="53">
        <f t="shared" ca="1" si="40"/>
        <v>47</v>
      </c>
      <c r="DL17" s="53">
        <f t="shared" ca="1" si="40"/>
        <v>46</v>
      </c>
      <c r="DM17" s="53">
        <f t="shared" ca="1" si="41"/>
        <v>58</v>
      </c>
      <c r="DN17" s="53">
        <f t="shared" ca="1" si="41"/>
        <v>47</v>
      </c>
      <c r="DO17" s="53">
        <f t="shared" ca="1" si="41"/>
        <v>41</v>
      </c>
      <c r="DP17" s="53">
        <f t="shared" ca="1" si="41"/>
        <v>62</v>
      </c>
      <c r="DQ17" s="53">
        <f t="shared" ca="1" si="41"/>
        <v>69</v>
      </c>
      <c r="DR17" s="53">
        <f t="shared" ca="1" si="41"/>
        <v>60</v>
      </c>
      <c r="DS17" s="53">
        <f t="shared" ca="1" si="41"/>
        <v>53.000000000000007</v>
      </c>
      <c r="DT17" s="53">
        <f t="shared" ca="1" si="41"/>
        <v>72.000000000000014</v>
      </c>
      <c r="DU17" s="53">
        <f t="shared" ca="1" si="41"/>
        <v>38</v>
      </c>
      <c r="DV17" s="53">
        <f t="shared" ca="1" si="41"/>
        <v>38</v>
      </c>
      <c r="DW17" s="53">
        <f t="shared" ca="1" si="42"/>
        <v>46</v>
      </c>
      <c r="DX17" s="53">
        <f t="shared" ca="1" si="42"/>
        <v>55</v>
      </c>
      <c r="DY17" s="53">
        <f t="shared" ca="1" si="42"/>
        <v>78</v>
      </c>
      <c r="DZ17" s="53">
        <f t="shared" ca="1" si="42"/>
        <v>51.000000000000007</v>
      </c>
      <c r="EA17" s="53">
        <f t="shared" ca="1" si="42"/>
        <v>65</v>
      </c>
      <c r="EB17" s="53">
        <f t="shared" ca="1" si="42"/>
        <v>55</v>
      </c>
      <c r="EC17" s="53">
        <f t="shared" ca="1" si="42"/>
        <v>67</v>
      </c>
      <c r="ED17" s="53">
        <f t="shared" ca="1" si="42"/>
        <v>68</v>
      </c>
      <c r="EE17" s="53">
        <f t="shared" ca="1" si="42"/>
        <v>59.000000000000007</v>
      </c>
      <c r="EF17" s="53">
        <f t="shared" ca="1" si="42"/>
        <v>69</v>
      </c>
      <c r="EG17" s="53">
        <f t="shared" ca="1" si="43"/>
        <v>48</v>
      </c>
      <c r="EH17" s="53">
        <f t="shared" ca="1" si="43"/>
        <v>58</v>
      </c>
      <c r="EI17" s="53">
        <f t="shared" ca="1" si="43"/>
        <v>72.000000000000014</v>
      </c>
      <c r="EJ17" s="53">
        <f t="shared" ca="1" si="43"/>
        <v>70</v>
      </c>
      <c r="EK17" s="53">
        <f t="shared" ca="1" si="43"/>
        <v>79</v>
      </c>
      <c r="EL17" s="53">
        <f t="shared" ca="1" si="43"/>
        <v>49</v>
      </c>
      <c r="EM17" s="53">
        <f t="shared" ca="1" si="43"/>
        <v>49</v>
      </c>
      <c r="EN17" s="53">
        <f t="shared" ca="1" si="43"/>
        <v>58</v>
      </c>
      <c r="EO17" s="53">
        <f t="shared" ca="1" si="43"/>
        <v>67</v>
      </c>
      <c r="EP17" s="53">
        <f t="shared" ca="1" si="43"/>
        <v>55</v>
      </c>
      <c r="EQ17" s="53">
        <f t="shared" ca="1" si="44"/>
        <v>86</v>
      </c>
      <c r="ER17" s="53">
        <f t="shared" ca="1" si="44"/>
        <v>78</v>
      </c>
      <c r="ES17" s="53">
        <f t="shared" ca="1" si="44"/>
        <v>76</v>
      </c>
      <c r="ET17" s="53">
        <f t="shared" ca="1" si="44"/>
        <v>48</v>
      </c>
      <c r="EU17" s="53">
        <f t="shared" ca="1" si="44"/>
        <v>54</v>
      </c>
      <c r="EV17" s="53">
        <f t="shared" ca="1" si="44"/>
        <v>66</v>
      </c>
      <c r="EW17" s="53">
        <f t="shared" ca="1" si="44"/>
        <v>78</v>
      </c>
      <c r="EX17" s="53">
        <f t="shared" ca="1" si="44"/>
        <v>63</v>
      </c>
      <c r="EY17" s="53">
        <f t="shared" ca="1" si="44"/>
        <v>66</v>
      </c>
      <c r="EZ17" s="53">
        <f t="shared" ca="1" si="44"/>
        <v>80</v>
      </c>
      <c r="FA17" s="53">
        <f t="shared" ca="1" si="45"/>
        <v>87.000000000000014</v>
      </c>
      <c r="FB17" s="53">
        <f t="shared" ca="1" si="45"/>
        <v>46</v>
      </c>
      <c r="FC17" s="53">
        <f t="shared" ca="1" si="45"/>
        <v>62</v>
      </c>
      <c r="FD17" s="53">
        <f t="shared" ca="1" si="45"/>
        <v>76</v>
      </c>
      <c r="FE17" s="53">
        <f t="shared" ca="1" si="45"/>
        <v>62</v>
      </c>
      <c r="FF17" s="53">
        <f t="shared" ca="1" si="45"/>
        <v>79</v>
      </c>
      <c r="FG17" s="53">
        <f t="shared" ca="1" si="45"/>
        <v>81</v>
      </c>
      <c r="FH17" s="53">
        <f t="shared" ca="1" si="45"/>
        <v>60</v>
      </c>
      <c r="FI17" s="53">
        <f t="shared" ca="1" si="45"/>
        <v>53.000000000000007</v>
      </c>
      <c r="FJ17" s="53">
        <f t="shared" ca="1" si="45"/>
        <v>54</v>
      </c>
      <c r="FK17" s="53">
        <f t="shared" ca="1" si="46"/>
        <v>55</v>
      </c>
      <c r="FL17" s="53">
        <f t="shared" ca="1" si="46"/>
        <v>55</v>
      </c>
      <c r="FM17" s="53">
        <f t="shared" ca="1" si="46"/>
        <v>43</v>
      </c>
      <c r="FN17" s="53">
        <f t="shared" ca="1" si="46"/>
        <v>43</v>
      </c>
      <c r="FO17" s="53">
        <f t="shared" ca="1" si="46"/>
        <v>53.000000000000007</v>
      </c>
      <c r="FP17" s="53">
        <f t="shared" ca="1" si="46"/>
        <v>54</v>
      </c>
      <c r="FQ17" s="53">
        <f t="shared" ca="1" si="46"/>
        <v>71.000000000000014</v>
      </c>
      <c r="FR17" s="53">
        <f t="shared" ca="1" si="46"/>
        <v>89.000000000000014</v>
      </c>
      <c r="FS17" s="53">
        <f t="shared" ca="1" si="46"/>
        <v>79</v>
      </c>
      <c r="FT17" s="53">
        <f t="shared" ca="1" si="46"/>
        <v>92</v>
      </c>
      <c r="FU17" s="53">
        <f t="shared" ca="1" si="47"/>
        <v>70</v>
      </c>
      <c r="FV17" s="53">
        <f t="shared" ca="1" si="47"/>
        <v>46</v>
      </c>
      <c r="FW17" s="53">
        <f t="shared" ca="1" si="47"/>
        <v>36.000000000000007</v>
      </c>
      <c r="FX17" s="53">
        <f t="shared" ca="1" si="47"/>
        <v>63</v>
      </c>
      <c r="FY17" s="53">
        <f t="shared" ca="1" si="47"/>
        <v>66</v>
      </c>
      <c r="FZ17" s="53">
        <f t="shared" ca="1" si="47"/>
        <v>62</v>
      </c>
      <c r="GA17" s="53">
        <f t="shared" ca="1" si="47"/>
        <v>76</v>
      </c>
      <c r="GB17" s="53">
        <f t="shared" ca="1" si="47"/>
        <v>72.000000000000014</v>
      </c>
      <c r="GC17" s="53">
        <f t="shared" ca="1" si="47"/>
        <v>58</v>
      </c>
      <c r="GD17" s="53">
        <f t="shared" ca="1" si="47"/>
        <v>49</v>
      </c>
      <c r="GE17" s="53">
        <f t="shared" ca="1" si="48"/>
        <v>50</v>
      </c>
      <c r="GF17" s="53">
        <f t="shared" ca="1" si="48"/>
        <v>72.000000000000014</v>
      </c>
      <c r="GG17" s="53">
        <f t="shared" ca="1" si="48"/>
        <v>85</v>
      </c>
      <c r="GH17" s="53">
        <f t="shared" ca="1" si="48"/>
        <v>84</v>
      </c>
      <c r="GI17" s="53">
        <f t="shared" ca="1" si="48"/>
        <v>81</v>
      </c>
      <c r="GJ17" s="53">
        <f t="shared" ca="1" si="48"/>
        <v>78</v>
      </c>
      <c r="GK17" s="53">
        <f t="shared" ca="1" si="48"/>
        <v>82</v>
      </c>
      <c r="GL17" s="53">
        <f t="shared" ca="1" si="48"/>
        <v>55</v>
      </c>
      <c r="GM17" s="53">
        <f t="shared" ca="1" si="48"/>
        <v>53.000000000000007</v>
      </c>
      <c r="GN17" s="53">
        <f t="shared" ca="1" si="48"/>
        <v>67</v>
      </c>
      <c r="GO17" s="53">
        <f t="shared" ca="1" si="49"/>
        <v>78</v>
      </c>
      <c r="GP17" s="53">
        <f t="shared" ca="1" si="49"/>
        <v>80</v>
      </c>
      <c r="GQ17" s="53">
        <f t="shared" ca="1" si="49"/>
        <v>57</v>
      </c>
      <c r="GR17" s="53">
        <f t="shared" ca="1" si="49"/>
        <v>34</v>
      </c>
      <c r="GS17" s="53">
        <f t="shared" ca="1" si="49"/>
        <v>42</v>
      </c>
      <c r="GT17" s="53">
        <f t="shared" ca="1" si="49"/>
        <v>49</v>
      </c>
      <c r="GU17" s="53">
        <f t="shared" ca="1" si="49"/>
        <v>49</v>
      </c>
      <c r="GV17" s="53">
        <f t="shared" ca="1" si="49"/>
        <v>36.000000000000007</v>
      </c>
      <c r="GW17" s="53">
        <f t="shared" ca="1" si="49"/>
        <v>67</v>
      </c>
      <c r="GX17" s="53">
        <f t="shared" ca="1" si="49"/>
        <v>74.000000000000014</v>
      </c>
      <c r="GY17" s="53">
        <f t="shared" ca="1" si="50"/>
        <v>96</v>
      </c>
      <c r="GZ17" s="53">
        <f t="shared" ca="1" si="50"/>
        <v>88.000000000000014</v>
      </c>
      <c r="HA17" s="53">
        <f t="shared" ca="1" si="50"/>
        <v>62</v>
      </c>
      <c r="HB17" s="53">
        <f t="shared" ca="1" si="50"/>
        <v>39</v>
      </c>
      <c r="HC17" s="53">
        <f t="shared" ca="1" si="50"/>
        <v>42</v>
      </c>
      <c r="HD17" s="53">
        <f t="shared" ca="1" si="50"/>
        <v>39</v>
      </c>
      <c r="HE17" s="53">
        <f t="shared" ca="1" si="50"/>
        <v>50</v>
      </c>
      <c r="HF17" s="53">
        <f t="shared" ca="1" si="50"/>
        <v>55</v>
      </c>
      <c r="HG17" s="53">
        <f t="shared" ca="1" si="50"/>
        <v>39</v>
      </c>
      <c r="HH17" s="53">
        <f t="shared" ca="1" si="50"/>
        <v>41</v>
      </c>
      <c r="HI17" s="53">
        <f t="shared" ca="1" si="51"/>
        <v>38</v>
      </c>
      <c r="HJ17" s="53">
        <f t="shared" ca="1" si="51"/>
        <v>39</v>
      </c>
      <c r="HK17" s="53">
        <f t="shared" ca="1" si="51"/>
        <v>37.000000000000007</v>
      </c>
      <c r="HL17" s="53">
        <f t="shared" ca="1" si="51"/>
        <v>28</v>
      </c>
      <c r="HM17" s="53">
        <f t="shared" ca="1" si="51"/>
        <v>25</v>
      </c>
      <c r="HN17" s="53">
        <f t="shared" ca="1" si="51"/>
        <v>21</v>
      </c>
      <c r="HO17" s="53">
        <f t="shared" ca="1" si="51"/>
        <v>26.000000000000004</v>
      </c>
      <c r="HP17" s="53">
        <f t="shared" ca="1" si="51"/>
        <v>34</v>
      </c>
      <c r="HQ17" s="53">
        <f t="shared" ca="1" si="51"/>
        <v>34</v>
      </c>
      <c r="HR17" s="53">
        <f t="shared" ca="1" si="51"/>
        <v>32</v>
      </c>
      <c r="HS17" s="53">
        <f t="shared" ca="1" si="52"/>
        <v>35</v>
      </c>
      <c r="HT17" s="53">
        <f t="shared" ca="1" si="52"/>
        <v>34</v>
      </c>
      <c r="HU17" s="53">
        <f t="shared" ca="1" si="52"/>
        <v>46</v>
      </c>
      <c r="HV17" s="53">
        <f t="shared" ca="1" si="52"/>
        <v>32</v>
      </c>
      <c r="HW17" s="53">
        <f t="shared" ca="1" si="52"/>
        <v>42</v>
      </c>
      <c r="HX17" s="53">
        <f t="shared" ca="1" si="52"/>
        <v>50</v>
      </c>
      <c r="HY17" s="53">
        <f t="shared" ca="1" si="52"/>
        <v>41</v>
      </c>
      <c r="HZ17" s="53">
        <f t="shared" ca="1" si="52"/>
        <v>28</v>
      </c>
      <c r="IA17" s="53">
        <f t="shared" ca="1" si="52"/>
        <v>31</v>
      </c>
      <c r="IB17" s="53">
        <f t="shared" ca="1" si="52"/>
        <v>42</v>
      </c>
      <c r="IC17" s="53">
        <f t="shared" ca="1" si="53"/>
        <v>29</v>
      </c>
      <c r="ID17" s="53">
        <f t="shared" ca="1" si="53"/>
        <v>31</v>
      </c>
      <c r="IE17" s="53">
        <f t="shared" ca="1" si="53"/>
        <v>35</v>
      </c>
      <c r="IF17" s="53">
        <f t="shared" ca="1" si="53"/>
        <v>40</v>
      </c>
      <c r="IG17" s="53">
        <f t="shared" ca="1" si="53"/>
        <v>52.000000000000007</v>
      </c>
      <c r="IH17" s="53">
        <f t="shared" ca="1" si="53"/>
        <v>56</v>
      </c>
      <c r="II17" s="53">
        <f t="shared" ca="1" si="53"/>
        <v>38</v>
      </c>
      <c r="IJ17" s="53">
        <f t="shared" ca="1" si="53"/>
        <v>29</v>
      </c>
      <c r="IK17" s="53">
        <f t="shared" ca="1" si="53"/>
        <v>29</v>
      </c>
      <c r="IL17" s="53">
        <f t="shared" ca="1" si="53"/>
        <v>28</v>
      </c>
      <c r="IM17" s="53">
        <f t="shared" ca="1" si="53"/>
        <v>29</v>
      </c>
      <c r="IN17" s="53">
        <f t="shared" ca="1" si="53"/>
        <v>36.000000000000007</v>
      </c>
      <c r="IO17" s="53">
        <f t="shared" ca="1" si="53"/>
        <v>37.000000000000007</v>
      </c>
      <c r="IP17" s="53">
        <f t="shared" ca="1" si="53"/>
        <v>31</v>
      </c>
      <c r="IQ17" s="54">
        <f t="shared" ca="1" si="53"/>
        <v>31</v>
      </c>
    </row>
    <row r="18" spans="1:255" ht="12.75" customHeight="1" x14ac:dyDescent="0.2">
      <c r="B18" s="50">
        <f t="shared" si="28"/>
        <v>140</v>
      </c>
      <c r="C18" s="50">
        <f t="shared" si="29"/>
        <v>165</v>
      </c>
      <c r="D18" s="50">
        <f t="shared" ref="D18:D19" si="56">C18-B18+1</f>
        <v>26</v>
      </c>
      <c r="E18" s="51"/>
      <c r="F18" s="62">
        <f t="shared" si="55"/>
        <v>2014</v>
      </c>
      <c r="G18" s="52">
        <f t="shared" ca="1" si="30"/>
        <v>43</v>
      </c>
      <c r="H18" s="53">
        <f t="shared" ca="1" si="30"/>
        <v>46</v>
      </c>
      <c r="I18" s="53">
        <f t="shared" ca="1" si="30"/>
        <v>43</v>
      </c>
      <c r="J18" s="53">
        <f t="shared" ca="1" si="30"/>
        <v>38</v>
      </c>
      <c r="K18" s="53">
        <f t="shared" ca="1" si="30"/>
        <v>41</v>
      </c>
      <c r="L18" s="53">
        <f t="shared" ca="1" si="30"/>
        <v>39</v>
      </c>
      <c r="M18" s="53">
        <f t="shared" ca="1" si="30"/>
        <v>40</v>
      </c>
      <c r="N18" s="53">
        <f t="shared" ca="1" si="30"/>
        <v>54</v>
      </c>
      <c r="O18" s="53">
        <f t="shared" ca="1" si="30"/>
        <v>52</v>
      </c>
      <c r="P18" s="53">
        <f t="shared" ca="1" si="30"/>
        <v>45</v>
      </c>
      <c r="Q18" s="53">
        <f t="shared" ca="1" si="31"/>
        <v>58</v>
      </c>
      <c r="R18" s="53">
        <f t="shared" ca="1" si="31"/>
        <v>59</v>
      </c>
      <c r="S18" s="53">
        <f t="shared" ca="1" si="31"/>
        <v>43</v>
      </c>
      <c r="T18" s="53">
        <f t="shared" ca="1" si="31"/>
        <v>50</v>
      </c>
      <c r="U18" s="53">
        <f t="shared" ca="1" si="31"/>
        <v>51</v>
      </c>
      <c r="V18" s="53">
        <f t="shared" ca="1" si="31"/>
        <v>45</v>
      </c>
      <c r="W18" s="53">
        <f t="shared" ca="1" si="31"/>
        <v>38</v>
      </c>
      <c r="X18" s="53">
        <f t="shared" ca="1" si="31"/>
        <v>43</v>
      </c>
      <c r="Y18" s="53">
        <f t="shared" ca="1" si="31"/>
        <v>45</v>
      </c>
      <c r="Z18" s="53">
        <f t="shared" ca="1" si="31"/>
        <v>47</v>
      </c>
      <c r="AA18" s="53">
        <f t="shared" ca="1" si="32"/>
        <v>49</v>
      </c>
      <c r="AB18" s="53">
        <f t="shared" ca="1" si="32"/>
        <v>52</v>
      </c>
      <c r="AC18" s="53">
        <f t="shared" ca="1" si="32"/>
        <v>44</v>
      </c>
      <c r="AD18" s="53">
        <f t="shared" ca="1" si="32"/>
        <v>39</v>
      </c>
      <c r="AE18" s="53">
        <f t="shared" ca="1" si="32"/>
        <v>46</v>
      </c>
      <c r="AF18" s="53">
        <f t="shared" ca="1" si="32"/>
        <v>47</v>
      </c>
      <c r="AG18" s="53">
        <f t="shared" ca="1" si="32"/>
        <v>48</v>
      </c>
      <c r="AH18" s="53">
        <f t="shared" ca="1" si="32"/>
        <v>50</v>
      </c>
      <c r="AI18" s="53">
        <f t="shared" ca="1" si="32"/>
        <v>44</v>
      </c>
      <c r="AJ18" s="53">
        <f t="shared" ca="1" si="32"/>
        <v>42</v>
      </c>
      <c r="AK18" s="53">
        <f t="shared" ca="1" si="33"/>
        <v>47</v>
      </c>
      <c r="AL18" s="53">
        <f t="shared" ca="1" si="33"/>
        <v>49</v>
      </c>
      <c r="AM18" s="53">
        <f t="shared" ca="1" si="33"/>
        <v>49</v>
      </c>
      <c r="AN18" s="53">
        <f t="shared" ca="1" si="33"/>
        <v>52</v>
      </c>
      <c r="AO18" s="53">
        <f t="shared" ca="1" si="33"/>
        <v>47</v>
      </c>
      <c r="AP18" s="53">
        <f t="shared" ca="1" si="33"/>
        <v>46</v>
      </c>
      <c r="AQ18" s="53">
        <f t="shared" ca="1" si="33"/>
        <v>54</v>
      </c>
      <c r="AR18" s="53">
        <f t="shared" ca="1" si="33"/>
        <v>53</v>
      </c>
      <c r="AS18" s="53">
        <f t="shared" ca="1" si="33"/>
        <v>48</v>
      </c>
      <c r="AT18" s="53">
        <f t="shared" ca="1" si="33"/>
        <v>53</v>
      </c>
      <c r="AU18" s="53">
        <f t="shared" ca="1" si="34"/>
        <v>57</v>
      </c>
      <c r="AV18" s="53">
        <f t="shared" ca="1" si="34"/>
        <v>54</v>
      </c>
      <c r="AW18" s="53">
        <f t="shared" ca="1" si="34"/>
        <v>62</v>
      </c>
      <c r="AX18" s="53">
        <f t="shared" ca="1" si="34"/>
        <v>64</v>
      </c>
      <c r="AY18" s="53">
        <f t="shared" ca="1" si="34"/>
        <v>50</v>
      </c>
      <c r="AZ18" s="53">
        <f t="shared" ca="1" si="34"/>
        <v>49</v>
      </c>
      <c r="BA18" s="53">
        <f t="shared" ca="1" si="34"/>
        <v>50</v>
      </c>
      <c r="BB18" s="53">
        <f t="shared" ca="1" si="34"/>
        <v>50</v>
      </c>
      <c r="BC18" s="53">
        <f t="shared" ca="1" si="34"/>
        <v>52</v>
      </c>
      <c r="BD18" s="53">
        <f t="shared" ca="1" si="34"/>
        <v>62</v>
      </c>
      <c r="BE18" s="53">
        <f t="shared" ca="1" si="35"/>
        <v>58</v>
      </c>
      <c r="BF18" s="53">
        <f t="shared" ca="1" si="35"/>
        <v>57</v>
      </c>
      <c r="BG18" s="53">
        <f t="shared" ca="1" si="35"/>
        <v>57</v>
      </c>
      <c r="BH18" s="53">
        <f t="shared" ca="1" si="35"/>
        <v>46</v>
      </c>
      <c r="BI18" s="53">
        <f t="shared" ca="1" si="35"/>
        <v>56</v>
      </c>
      <c r="BJ18" s="53">
        <f t="shared" ca="1" si="35"/>
        <v>51</v>
      </c>
      <c r="BK18" s="53">
        <f t="shared" ca="1" si="35"/>
        <v>51</v>
      </c>
      <c r="BL18" s="53">
        <f t="shared" ca="1" si="35"/>
        <v>43</v>
      </c>
      <c r="BM18" s="53">
        <f t="shared" ca="1" si="35"/>
        <v>51</v>
      </c>
      <c r="BN18" s="53">
        <f t="shared" ca="1" si="35"/>
        <v>45</v>
      </c>
      <c r="BO18" s="53">
        <f t="shared" ca="1" si="36"/>
        <v>45</v>
      </c>
      <c r="BP18" s="53">
        <f t="shared" ca="1" si="36"/>
        <v>55</v>
      </c>
      <c r="BQ18" s="53">
        <f t="shared" ca="1" si="36"/>
        <v>53</v>
      </c>
      <c r="BR18" s="53">
        <f t="shared" ca="1" si="36"/>
        <v>55</v>
      </c>
      <c r="BS18" s="53">
        <f t="shared" ca="1" si="36"/>
        <v>48</v>
      </c>
      <c r="BT18" s="53">
        <f t="shared" ca="1" si="36"/>
        <v>50</v>
      </c>
      <c r="BU18" s="53">
        <f t="shared" ca="1" si="36"/>
        <v>49</v>
      </c>
      <c r="BV18" s="53">
        <f t="shared" ca="1" si="36"/>
        <v>53</v>
      </c>
      <c r="BW18" s="53">
        <f t="shared" ca="1" si="36"/>
        <v>54</v>
      </c>
      <c r="BX18" s="53">
        <f t="shared" ca="1" si="36"/>
        <v>54</v>
      </c>
      <c r="BY18" s="53">
        <f t="shared" ca="1" si="37"/>
        <v>56</v>
      </c>
      <c r="BZ18" s="53">
        <f t="shared" ca="1" si="37"/>
        <v>61</v>
      </c>
      <c r="CA18" s="53">
        <f t="shared" ca="1" si="37"/>
        <v>69</v>
      </c>
      <c r="CB18" s="53">
        <f t="shared" ca="1" si="37"/>
        <v>45</v>
      </c>
      <c r="CC18" s="53">
        <f t="shared" ca="1" si="37"/>
        <v>40</v>
      </c>
      <c r="CD18" s="53">
        <f t="shared" ca="1" si="37"/>
        <v>43</v>
      </c>
      <c r="CE18" s="53">
        <f t="shared" ca="1" si="37"/>
        <v>46</v>
      </c>
      <c r="CF18" s="53">
        <f t="shared" ca="1" si="37"/>
        <v>56</v>
      </c>
      <c r="CG18" s="53">
        <f t="shared" ca="1" si="37"/>
        <v>52</v>
      </c>
      <c r="CH18" s="53">
        <f t="shared" ca="1" si="37"/>
        <v>56</v>
      </c>
      <c r="CI18" s="53">
        <f t="shared" ca="1" si="38"/>
        <v>59</v>
      </c>
      <c r="CJ18" s="53">
        <f t="shared" ca="1" si="38"/>
        <v>63</v>
      </c>
      <c r="CK18" s="53">
        <f t="shared" ca="1" si="38"/>
        <v>62</v>
      </c>
      <c r="CL18" s="53">
        <f t="shared" ca="1" si="38"/>
        <v>49</v>
      </c>
      <c r="CM18" s="53">
        <f t="shared" ca="1" si="38"/>
        <v>41</v>
      </c>
      <c r="CN18" s="53">
        <f t="shared" ca="1" si="38"/>
        <v>52</v>
      </c>
      <c r="CO18" s="53">
        <f t="shared" ca="1" si="38"/>
        <v>67</v>
      </c>
      <c r="CP18" s="53">
        <f t="shared" ca="1" si="38"/>
        <v>86</v>
      </c>
      <c r="CQ18" s="53">
        <f t="shared" ca="1" si="38"/>
        <v>29</v>
      </c>
      <c r="CR18" s="53">
        <f t="shared" ca="1" si="38"/>
        <v>42</v>
      </c>
      <c r="CS18" s="53">
        <f t="shared" ca="1" si="39"/>
        <v>51</v>
      </c>
      <c r="CT18" s="53">
        <f t="shared" ca="1" si="39"/>
        <v>46</v>
      </c>
      <c r="CU18" s="53">
        <f t="shared" ca="1" si="39"/>
        <v>59</v>
      </c>
      <c r="CV18" s="53">
        <f t="shared" ca="1" si="39"/>
        <v>75</v>
      </c>
      <c r="CW18" s="53">
        <f t="shared" ca="1" si="39"/>
        <v>74</v>
      </c>
      <c r="CX18" s="53">
        <f t="shared" ca="1" si="39"/>
        <v>63</v>
      </c>
      <c r="CY18" s="53">
        <f t="shared" ca="1" si="39"/>
        <v>45</v>
      </c>
      <c r="CZ18" s="53">
        <f t="shared" ca="1" si="39"/>
        <v>36</v>
      </c>
      <c r="DA18" s="53">
        <f t="shared" ca="1" si="39"/>
        <v>53</v>
      </c>
      <c r="DB18" s="53">
        <f t="shared" ca="1" si="39"/>
        <v>62</v>
      </c>
      <c r="DC18" s="53">
        <f t="shared" ca="1" si="40"/>
        <v>49</v>
      </c>
      <c r="DD18" s="53">
        <f t="shared" ca="1" si="40"/>
        <v>41</v>
      </c>
      <c r="DE18" s="53">
        <f t="shared" ca="1" si="40"/>
        <v>42</v>
      </c>
      <c r="DF18" s="53">
        <f t="shared" ca="1" si="40"/>
        <v>39</v>
      </c>
      <c r="DG18" s="53">
        <f t="shared" ca="1" si="40"/>
        <v>38</v>
      </c>
      <c r="DH18" s="53">
        <f t="shared" ca="1" si="40"/>
        <v>43</v>
      </c>
      <c r="DI18" s="53">
        <f t="shared" ca="1" si="40"/>
        <v>36</v>
      </c>
      <c r="DJ18" s="53">
        <f t="shared" ca="1" si="40"/>
        <v>58</v>
      </c>
      <c r="DK18" s="53">
        <f t="shared" ca="1" si="40"/>
        <v>87</v>
      </c>
      <c r="DL18" s="53">
        <f t="shared" ca="1" si="40"/>
        <v>64</v>
      </c>
      <c r="DM18" s="53">
        <f t="shared" ca="1" si="41"/>
        <v>47</v>
      </c>
      <c r="DN18" s="53">
        <f t="shared" ca="1" si="41"/>
        <v>50</v>
      </c>
      <c r="DO18" s="53">
        <f t="shared" ca="1" si="41"/>
        <v>56</v>
      </c>
      <c r="DP18" s="53">
        <f t="shared" ca="1" si="41"/>
        <v>67</v>
      </c>
      <c r="DQ18" s="53">
        <f t="shared" ca="1" si="41"/>
        <v>67</v>
      </c>
      <c r="DR18" s="53">
        <f t="shared" ca="1" si="41"/>
        <v>60</v>
      </c>
      <c r="DS18" s="53">
        <f t="shared" ca="1" si="41"/>
        <v>52</v>
      </c>
      <c r="DT18" s="53">
        <f t="shared" ca="1" si="41"/>
        <v>47</v>
      </c>
      <c r="DU18" s="53">
        <f t="shared" ca="1" si="41"/>
        <v>55</v>
      </c>
      <c r="DV18" s="53">
        <f t="shared" ca="1" si="41"/>
        <v>70</v>
      </c>
      <c r="DW18" s="53">
        <f t="shared" ca="1" si="42"/>
        <v>66</v>
      </c>
      <c r="DX18" s="53">
        <f t="shared" ca="1" si="42"/>
        <v>68</v>
      </c>
      <c r="DY18" s="53">
        <f t="shared" ca="1" si="42"/>
        <v>60</v>
      </c>
      <c r="DZ18" s="53">
        <f t="shared" ca="1" si="42"/>
        <v>61</v>
      </c>
      <c r="EA18" s="53">
        <f t="shared" ca="1" si="42"/>
        <v>70</v>
      </c>
      <c r="EB18" s="53">
        <f t="shared" ca="1" si="42"/>
        <v>36</v>
      </c>
      <c r="EC18" s="53">
        <f t="shared" ca="1" si="42"/>
        <v>36</v>
      </c>
      <c r="ED18" s="53">
        <f t="shared" ca="1" si="42"/>
        <v>68</v>
      </c>
      <c r="EE18" s="53">
        <f t="shared" ca="1" si="42"/>
        <v>91</v>
      </c>
      <c r="EF18" s="53">
        <f t="shared" ca="1" si="42"/>
        <v>82</v>
      </c>
      <c r="EG18" s="53">
        <f t="shared" ca="1" si="43"/>
        <v>73</v>
      </c>
      <c r="EH18" s="53">
        <f t="shared" ca="1" si="43"/>
        <v>65</v>
      </c>
      <c r="EI18" s="53">
        <f t="shared" ca="1" si="43"/>
        <v>68</v>
      </c>
      <c r="EJ18" s="53">
        <f t="shared" ca="1" si="43"/>
        <v>74</v>
      </c>
      <c r="EK18" s="53">
        <f t="shared" ca="1" si="43"/>
        <v>54</v>
      </c>
      <c r="EL18" s="53">
        <f t="shared" ca="1" si="43"/>
        <v>54</v>
      </c>
      <c r="EM18" s="53">
        <f t="shared" ca="1" si="43"/>
        <v>51</v>
      </c>
      <c r="EN18" s="53">
        <f t="shared" ca="1" si="43"/>
        <v>55</v>
      </c>
      <c r="EO18" s="53">
        <f t="shared" ca="1" si="43"/>
        <v>59</v>
      </c>
      <c r="EP18" s="53">
        <f t="shared" ca="1" si="43"/>
        <v>56</v>
      </c>
      <c r="EQ18" s="53">
        <f t="shared" ca="1" si="44"/>
        <v>55</v>
      </c>
      <c r="ER18" s="53">
        <f t="shared" ca="1" si="44"/>
        <v>57</v>
      </c>
      <c r="ES18" s="53">
        <f t="shared" ca="1" si="44"/>
        <v>72</v>
      </c>
      <c r="ET18" s="53">
        <f t="shared" ca="1" si="44"/>
        <v>82</v>
      </c>
      <c r="EU18" s="53">
        <f t="shared" ca="1" si="44"/>
        <v>74</v>
      </c>
      <c r="EV18" s="53">
        <f t="shared" ca="1" si="44"/>
        <v>44</v>
      </c>
      <c r="EW18" s="53">
        <f t="shared" ca="1" si="44"/>
        <v>55</v>
      </c>
      <c r="EX18" s="53">
        <f t="shared" ca="1" si="44"/>
        <v>64</v>
      </c>
      <c r="EY18" s="53">
        <f t="shared" ca="1" si="44"/>
        <v>69</v>
      </c>
      <c r="EZ18" s="53">
        <f t="shared" ca="1" si="44"/>
        <v>69</v>
      </c>
      <c r="FA18" s="53">
        <f t="shared" ca="1" si="45"/>
        <v>41</v>
      </c>
      <c r="FB18" s="53">
        <f t="shared" ca="1" si="45"/>
        <v>52</v>
      </c>
      <c r="FC18" s="53">
        <f t="shared" ca="1" si="45"/>
        <v>72</v>
      </c>
      <c r="FD18" s="53">
        <f t="shared" ca="1" si="45"/>
        <v>63</v>
      </c>
      <c r="FE18" s="53">
        <f t="shared" ca="1" si="45"/>
        <v>60</v>
      </c>
      <c r="FF18" s="53">
        <f t="shared" ca="1" si="45"/>
        <v>55</v>
      </c>
      <c r="FG18" s="53">
        <f t="shared" ca="1" si="45"/>
        <v>67</v>
      </c>
      <c r="FH18" s="53">
        <f t="shared" ca="1" si="45"/>
        <v>74</v>
      </c>
      <c r="FI18" s="53">
        <f t="shared" ca="1" si="45"/>
        <v>52</v>
      </c>
      <c r="FJ18" s="53">
        <f t="shared" ca="1" si="45"/>
        <v>43</v>
      </c>
      <c r="FK18" s="53">
        <f t="shared" ca="1" si="46"/>
        <v>48</v>
      </c>
      <c r="FL18" s="53">
        <f t="shared" ca="1" si="46"/>
        <v>57</v>
      </c>
      <c r="FM18" s="53">
        <f t="shared" ca="1" si="46"/>
        <v>61</v>
      </c>
      <c r="FN18" s="53">
        <f t="shared" ca="1" si="46"/>
        <v>66</v>
      </c>
      <c r="FO18" s="53">
        <f t="shared" ca="1" si="46"/>
        <v>44</v>
      </c>
      <c r="FP18" s="53">
        <f t="shared" ca="1" si="46"/>
        <v>44</v>
      </c>
      <c r="FQ18" s="53">
        <f t="shared" ca="1" si="46"/>
        <v>49</v>
      </c>
      <c r="FR18" s="53">
        <f t="shared" ca="1" si="46"/>
        <v>39</v>
      </c>
      <c r="FS18" s="53">
        <f t="shared" ca="1" si="46"/>
        <v>71</v>
      </c>
      <c r="FT18" s="53">
        <f t="shared" ca="1" si="46"/>
        <v>68</v>
      </c>
      <c r="FU18" s="53">
        <f t="shared" ca="1" si="47"/>
        <v>43</v>
      </c>
      <c r="FV18" s="53">
        <f t="shared" ca="1" si="47"/>
        <v>64</v>
      </c>
      <c r="FW18" s="53">
        <f t="shared" ca="1" si="47"/>
        <v>70</v>
      </c>
      <c r="FX18" s="53">
        <f t="shared" ca="1" si="47"/>
        <v>59</v>
      </c>
      <c r="FY18" s="53">
        <f t="shared" ca="1" si="47"/>
        <v>39</v>
      </c>
      <c r="FZ18" s="53">
        <f t="shared" ca="1" si="47"/>
        <v>33</v>
      </c>
      <c r="GA18" s="53">
        <f t="shared" ca="1" si="47"/>
        <v>39</v>
      </c>
      <c r="GB18" s="53">
        <f t="shared" ca="1" si="47"/>
        <v>59</v>
      </c>
      <c r="GC18" s="53">
        <f t="shared" ca="1" si="47"/>
        <v>66</v>
      </c>
      <c r="GD18" s="53">
        <f t="shared" ca="1" si="47"/>
        <v>100</v>
      </c>
      <c r="GE18" s="53">
        <f t="shared" ca="1" si="48"/>
        <v>39</v>
      </c>
      <c r="GF18" s="53">
        <f t="shared" ca="1" si="48"/>
        <v>47</v>
      </c>
      <c r="GG18" s="53">
        <f t="shared" ca="1" si="48"/>
        <v>52</v>
      </c>
      <c r="GH18" s="53">
        <f t="shared" ca="1" si="48"/>
        <v>55</v>
      </c>
      <c r="GI18" s="53">
        <f t="shared" ca="1" si="48"/>
        <v>69</v>
      </c>
      <c r="GJ18" s="53">
        <f t="shared" ca="1" si="48"/>
        <v>76</v>
      </c>
      <c r="GK18" s="53">
        <f t="shared" ca="1" si="48"/>
        <v>56</v>
      </c>
      <c r="GL18" s="53">
        <f t="shared" ca="1" si="48"/>
        <v>74</v>
      </c>
      <c r="GM18" s="53">
        <f t="shared" ca="1" si="48"/>
        <v>66</v>
      </c>
      <c r="GN18" s="53">
        <f t="shared" ca="1" si="48"/>
        <v>63</v>
      </c>
      <c r="GO18" s="53">
        <f t="shared" ca="1" si="49"/>
        <v>42</v>
      </c>
      <c r="GP18" s="53">
        <f t="shared" ca="1" si="49"/>
        <v>39</v>
      </c>
      <c r="GQ18" s="53">
        <f t="shared" ca="1" si="49"/>
        <v>33</v>
      </c>
      <c r="GR18" s="53">
        <f t="shared" ca="1" si="49"/>
        <v>49</v>
      </c>
      <c r="GS18" s="53">
        <f t="shared" ca="1" si="49"/>
        <v>45</v>
      </c>
      <c r="GT18" s="53">
        <f t="shared" ca="1" si="49"/>
        <v>43</v>
      </c>
      <c r="GU18" s="53">
        <f t="shared" ca="1" si="49"/>
        <v>31</v>
      </c>
      <c r="GV18" s="53">
        <f t="shared" ca="1" si="49"/>
        <v>36</v>
      </c>
      <c r="GW18" s="53">
        <f t="shared" ca="1" si="49"/>
        <v>44</v>
      </c>
      <c r="GX18" s="53">
        <f t="shared" ca="1" si="49"/>
        <v>46</v>
      </c>
      <c r="GY18" s="53">
        <f t="shared" ca="1" si="50"/>
        <v>49</v>
      </c>
      <c r="GZ18" s="53">
        <f t="shared" ca="1" si="50"/>
        <v>58</v>
      </c>
      <c r="HA18" s="53">
        <f t="shared" ca="1" si="50"/>
        <v>39</v>
      </c>
      <c r="HB18" s="53">
        <f t="shared" ca="1" si="50"/>
        <v>48</v>
      </c>
      <c r="HC18" s="53">
        <f t="shared" ca="1" si="50"/>
        <v>45</v>
      </c>
      <c r="HD18" s="53">
        <f t="shared" ca="1" si="50"/>
        <v>36</v>
      </c>
      <c r="HE18" s="53">
        <f t="shared" ca="1" si="50"/>
        <v>34</v>
      </c>
      <c r="HF18" s="53">
        <f t="shared" ca="1" si="50"/>
        <v>37</v>
      </c>
      <c r="HG18" s="53">
        <f t="shared" ca="1" si="50"/>
        <v>27</v>
      </c>
      <c r="HH18" s="53">
        <f t="shared" ca="1" si="50"/>
        <v>45</v>
      </c>
      <c r="HI18" s="53">
        <f t="shared" ca="1" si="51"/>
        <v>53</v>
      </c>
      <c r="HJ18" s="53">
        <f t="shared" ca="1" si="51"/>
        <v>71</v>
      </c>
      <c r="HK18" s="53">
        <f t="shared" ca="1" si="51"/>
        <v>46</v>
      </c>
      <c r="HL18" s="53">
        <f t="shared" ca="1" si="51"/>
        <v>40</v>
      </c>
      <c r="HM18" s="53">
        <f t="shared" ca="1" si="51"/>
        <v>30</v>
      </c>
      <c r="HN18" s="53">
        <f t="shared" ca="1" si="51"/>
        <v>26</v>
      </c>
      <c r="HO18" s="53">
        <f t="shared" ca="1" si="51"/>
        <v>35</v>
      </c>
      <c r="HP18" s="53">
        <f t="shared" ca="1" si="51"/>
        <v>35</v>
      </c>
      <c r="HQ18" s="53">
        <f t="shared" ca="1" si="51"/>
        <v>29</v>
      </c>
      <c r="HR18" s="53">
        <f t="shared" ca="1" si="51"/>
        <v>43</v>
      </c>
      <c r="HS18" s="53">
        <f t="shared" ca="1" si="52"/>
        <v>47</v>
      </c>
      <c r="HT18" s="53">
        <f t="shared" ca="1" si="52"/>
        <v>46</v>
      </c>
      <c r="HU18" s="53">
        <f t="shared" ca="1" si="52"/>
        <v>43</v>
      </c>
      <c r="HV18" s="53">
        <f t="shared" ca="1" si="52"/>
        <v>36</v>
      </c>
      <c r="HW18" s="53">
        <f t="shared" ca="1" si="52"/>
        <v>30</v>
      </c>
      <c r="HX18" s="53">
        <f t="shared" ca="1" si="52"/>
        <v>37</v>
      </c>
      <c r="HY18" s="53">
        <f t="shared" ca="1" si="52"/>
        <v>39</v>
      </c>
      <c r="HZ18" s="53">
        <f t="shared" ca="1" si="52"/>
        <v>38</v>
      </c>
      <c r="IA18" s="53">
        <f t="shared" ca="1" si="52"/>
        <v>36</v>
      </c>
      <c r="IB18" s="53">
        <f t="shared" ca="1" si="52"/>
        <v>41</v>
      </c>
      <c r="IC18" s="53">
        <f t="shared" ca="1" si="53"/>
        <v>40</v>
      </c>
      <c r="ID18" s="53">
        <f t="shared" ca="1" si="53"/>
        <v>33</v>
      </c>
      <c r="IE18" s="53">
        <f t="shared" ca="1" si="53"/>
        <v>35</v>
      </c>
      <c r="IF18" s="53">
        <f t="shared" ca="1" si="53"/>
        <v>37</v>
      </c>
      <c r="IG18" s="53">
        <f t="shared" ca="1" si="53"/>
        <v>40</v>
      </c>
      <c r="IH18" s="53">
        <f t="shared" ca="1" si="53"/>
        <v>36</v>
      </c>
      <c r="II18" s="53">
        <f t="shared" ca="1" si="53"/>
        <v>26</v>
      </c>
      <c r="IJ18" s="53">
        <f t="shared" ca="1" si="53"/>
        <v>39</v>
      </c>
      <c r="IK18" s="53">
        <f t="shared" ca="1" si="53"/>
        <v>50</v>
      </c>
      <c r="IL18" s="53">
        <f t="shared" ca="1" si="53"/>
        <v>40</v>
      </c>
      <c r="IM18" s="53">
        <f t="shared" ca="1" si="53"/>
        <v>38</v>
      </c>
      <c r="IN18" s="53">
        <f t="shared" ca="1" si="53"/>
        <v>51</v>
      </c>
      <c r="IO18" s="53">
        <f t="shared" ca="1" si="53"/>
        <v>44</v>
      </c>
      <c r="IP18" s="53">
        <f t="shared" ca="1" si="53"/>
        <v>24</v>
      </c>
      <c r="IQ18" s="54">
        <f t="shared" ca="1" si="53"/>
        <v>30</v>
      </c>
      <c r="IT18" s="88" t="s">
        <v>92</v>
      </c>
      <c r="IU18" s="12" t="s">
        <v>93</v>
      </c>
    </row>
    <row r="19" spans="1:255" ht="12.75" customHeight="1" x14ac:dyDescent="0.2">
      <c r="B19" s="101">
        <f t="shared" si="28"/>
        <v>169</v>
      </c>
      <c r="C19" s="101">
        <f t="shared" si="29"/>
        <v>194</v>
      </c>
      <c r="D19" s="101">
        <f t="shared" si="56"/>
        <v>26</v>
      </c>
      <c r="E19" s="51"/>
      <c r="F19" s="61">
        <f t="shared" si="55"/>
        <v>2013</v>
      </c>
      <c r="G19" s="18">
        <f t="shared" ca="1" si="30"/>
        <v>37</v>
      </c>
      <c r="H19" s="16">
        <f t="shared" ca="1" si="30"/>
        <v>36</v>
      </c>
      <c r="I19" s="16">
        <f t="shared" ca="1" si="30"/>
        <v>37</v>
      </c>
      <c r="J19" s="16">
        <f t="shared" ca="1" si="30"/>
        <v>38</v>
      </c>
      <c r="K19" s="16">
        <f t="shared" ca="1" si="30"/>
        <v>39</v>
      </c>
      <c r="L19" s="16">
        <f t="shared" ca="1" si="30"/>
        <v>44</v>
      </c>
      <c r="M19" s="16">
        <f t="shared" ca="1" si="30"/>
        <v>43</v>
      </c>
      <c r="N19" s="16">
        <f t="shared" ca="1" si="30"/>
        <v>47</v>
      </c>
      <c r="O19" s="16">
        <f t="shared" ca="1" si="30"/>
        <v>51</v>
      </c>
      <c r="P19" s="16">
        <f t="shared" ca="1" si="30"/>
        <v>46</v>
      </c>
      <c r="Q19" s="16">
        <f t="shared" ca="1" si="31"/>
        <v>43</v>
      </c>
      <c r="R19" s="16">
        <f t="shared" ca="1" si="31"/>
        <v>43</v>
      </c>
      <c r="S19" s="16">
        <f t="shared" ca="1" si="31"/>
        <v>41</v>
      </c>
      <c r="T19" s="16">
        <f t="shared" ca="1" si="31"/>
        <v>47</v>
      </c>
      <c r="U19" s="16">
        <f t="shared" ca="1" si="31"/>
        <v>43</v>
      </c>
      <c r="V19" s="16">
        <f t="shared" ca="1" si="31"/>
        <v>42</v>
      </c>
      <c r="W19" s="16">
        <f t="shared" ca="1" si="31"/>
        <v>44</v>
      </c>
      <c r="X19" s="16">
        <f t="shared" ca="1" si="31"/>
        <v>44</v>
      </c>
      <c r="Y19" s="16">
        <f t="shared" ca="1" si="31"/>
        <v>43</v>
      </c>
      <c r="Z19" s="16">
        <f t="shared" ca="1" si="31"/>
        <v>46</v>
      </c>
      <c r="AA19" s="16">
        <f t="shared" ca="1" si="32"/>
        <v>48</v>
      </c>
      <c r="AB19" s="16">
        <f t="shared" ca="1" si="32"/>
        <v>42</v>
      </c>
      <c r="AC19" s="16">
        <f t="shared" ca="1" si="32"/>
        <v>42</v>
      </c>
      <c r="AD19" s="16">
        <f t="shared" ca="1" si="32"/>
        <v>45</v>
      </c>
      <c r="AE19" s="16">
        <f t="shared" ca="1" si="32"/>
        <v>40</v>
      </c>
      <c r="AF19" s="16">
        <f t="shared" ca="1" si="32"/>
        <v>47</v>
      </c>
      <c r="AG19" s="16">
        <f t="shared" ca="1" si="32"/>
        <v>48</v>
      </c>
      <c r="AH19" s="16">
        <f t="shared" ca="1" si="32"/>
        <v>42</v>
      </c>
      <c r="AI19" s="16">
        <f t="shared" ca="1" si="32"/>
        <v>45</v>
      </c>
      <c r="AJ19" s="16">
        <f t="shared" ca="1" si="32"/>
        <v>52</v>
      </c>
      <c r="AK19" s="16">
        <f t="shared" ca="1" si="33"/>
        <v>58</v>
      </c>
      <c r="AL19" s="16">
        <f t="shared" ca="1" si="33"/>
        <v>50</v>
      </c>
      <c r="AM19" s="16">
        <f t="shared" ca="1" si="33"/>
        <v>51</v>
      </c>
      <c r="AN19" s="16">
        <f t="shared" ca="1" si="33"/>
        <v>52</v>
      </c>
      <c r="AO19" s="16">
        <f t="shared" ca="1" si="33"/>
        <v>54</v>
      </c>
      <c r="AP19" s="16">
        <f t="shared" ca="1" si="33"/>
        <v>57</v>
      </c>
      <c r="AQ19" s="16">
        <f t="shared" ca="1" si="33"/>
        <v>52</v>
      </c>
      <c r="AR19" s="16">
        <f t="shared" ca="1" si="33"/>
        <v>58</v>
      </c>
      <c r="AS19" s="16">
        <f t="shared" ca="1" si="33"/>
        <v>56</v>
      </c>
      <c r="AT19" s="16">
        <f t="shared" ca="1" si="33"/>
        <v>55</v>
      </c>
      <c r="AU19" s="16">
        <f t="shared" ca="1" si="34"/>
        <v>51</v>
      </c>
      <c r="AV19" s="16">
        <f t="shared" ca="1" si="34"/>
        <v>46</v>
      </c>
      <c r="AW19" s="16">
        <f t="shared" ca="1" si="34"/>
        <v>48</v>
      </c>
      <c r="AX19" s="16">
        <f t="shared" ca="1" si="34"/>
        <v>45</v>
      </c>
      <c r="AY19" s="16">
        <f t="shared" ca="1" si="34"/>
        <v>51</v>
      </c>
      <c r="AZ19" s="16">
        <f t="shared" ca="1" si="34"/>
        <v>44</v>
      </c>
      <c r="BA19" s="16">
        <f t="shared" ca="1" si="34"/>
        <v>52</v>
      </c>
      <c r="BB19" s="16">
        <f t="shared" ca="1" si="34"/>
        <v>49</v>
      </c>
      <c r="BC19" s="16">
        <f t="shared" ca="1" si="34"/>
        <v>45</v>
      </c>
      <c r="BD19" s="16">
        <f t="shared" ca="1" si="34"/>
        <v>40</v>
      </c>
      <c r="BE19" s="16">
        <f t="shared" ca="1" si="35"/>
        <v>47</v>
      </c>
      <c r="BF19" s="16">
        <f t="shared" ca="1" si="35"/>
        <v>52</v>
      </c>
      <c r="BG19" s="16">
        <f t="shared" ca="1" si="35"/>
        <v>47</v>
      </c>
      <c r="BH19" s="16">
        <f t="shared" ca="1" si="35"/>
        <v>39</v>
      </c>
      <c r="BI19" s="16">
        <f t="shared" ca="1" si="35"/>
        <v>54</v>
      </c>
      <c r="BJ19" s="16">
        <f t="shared" ca="1" si="35"/>
        <v>58</v>
      </c>
      <c r="BK19" s="16">
        <f t="shared" ca="1" si="35"/>
        <v>62</v>
      </c>
      <c r="BL19" s="16">
        <f t="shared" ca="1" si="35"/>
        <v>64</v>
      </c>
      <c r="BM19" s="16">
        <f t="shared" ca="1" si="35"/>
        <v>72</v>
      </c>
      <c r="BN19" s="16">
        <f t="shared" ca="1" si="35"/>
        <v>56</v>
      </c>
      <c r="BO19" s="16">
        <f t="shared" ca="1" si="36"/>
        <v>60</v>
      </c>
      <c r="BP19" s="16">
        <f t="shared" ca="1" si="36"/>
        <v>52</v>
      </c>
      <c r="BQ19" s="16">
        <f t="shared" ca="1" si="36"/>
        <v>56</v>
      </c>
      <c r="BR19" s="16">
        <f t="shared" ca="1" si="36"/>
        <v>53</v>
      </c>
      <c r="BS19" s="16">
        <f t="shared" ca="1" si="36"/>
        <v>51</v>
      </c>
      <c r="BT19" s="16">
        <f t="shared" ca="1" si="36"/>
        <v>56</v>
      </c>
      <c r="BU19" s="16">
        <f t="shared" ca="1" si="36"/>
        <v>50</v>
      </c>
      <c r="BV19" s="16">
        <f t="shared" ca="1" si="36"/>
        <v>40</v>
      </c>
      <c r="BW19" s="16">
        <f t="shared" ca="1" si="36"/>
        <v>48</v>
      </c>
      <c r="BX19" s="16">
        <f t="shared" ca="1" si="36"/>
        <v>46</v>
      </c>
      <c r="BY19" s="16">
        <f t="shared" ca="1" si="37"/>
        <v>62</v>
      </c>
      <c r="BZ19" s="16">
        <f t="shared" ca="1" si="37"/>
        <v>50</v>
      </c>
      <c r="CA19" s="16">
        <f t="shared" ca="1" si="37"/>
        <v>51</v>
      </c>
      <c r="CB19" s="16">
        <f t="shared" ca="1" si="37"/>
        <v>47</v>
      </c>
      <c r="CC19" s="16">
        <f t="shared" ca="1" si="37"/>
        <v>53</v>
      </c>
      <c r="CD19" s="16">
        <f t="shared" ca="1" si="37"/>
        <v>62</v>
      </c>
      <c r="CE19" s="16">
        <f t="shared" ca="1" si="37"/>
        <v>68</v>
      </c>
      <c r="CF19" s="16">
        <f t="shared" ca="1" si="37"/>
        <v>49</v>
      </c>
      <c r="CG19" s="16">
        <f t="shared" ca="1" si="37"/>
        <v>54</v>
      </c>
      <c r="CH19" s="16">
        <f t="shared" ca="1" si="37"/>
        <v>41</v>
      </c>
      <c r="CI19" s="16">
        <f t="shared" ca="1" si="38"/>
        <v>49</v>
      </c>
      <c r="CJ19" s="16">
        <f t="shared" ca="1" si="38"/>
        <v>73</v>
      </c>
      <c r="CK19" s="16">
        <f t="shared" ca="1" si="38"/>
        <v>62</v>
      </c>
      <c r="CL19" s="16">
        <f t="shared" ca="1" si="38"/>
        <v>37</v>
      </c>
      <c r="CM19" s="16">
        <f t="shared" ca="1" si="38"/>
        <v>34</v>
      </c>
      <c r="CN19" s="16">
        <f t="shared" ca="1" si="38"/>
        <v>34</v>
      </c>
      <c r="CO19" s="16">
        <f t="shared" ca="1" si="38"/>
        <v>41</v>
      </c>
      <c r="CP19" s="16">
        <f t="shared" ca="1" si="38"/>
        <v>54</v>
      </c>
      <c r="CQ19" s="16">
        <f t="shared" ca="1" si="38"/>
        <v>54</v>
      </c>
      <c r="CR19" s="16">
        <f t="shared" ca="1" si="38"/>
        <v>69</v>
      </c>
      <c r="CS19" s="16">
        <f t="shared" ca="1" si="39"/>
        <v>95</v>
      </c>
      <c r="CT19" s="16">
        <f t="shared" ca="1" si="39"/>
        <v>85</v>
      </c>
      <c r="CU19" s="16">
        <f t="shared" ca="1" si="39"/>
        <v>75</v>
      </c>
      <c r="CV19" s="16">
        <f t="shared" ca="1" si="39"/>
        <v>63</v>
      </c>
      <c r="CW19" s="16">
        <f t="shared" ca="1" si="39"/>
        <v>44</v>
      </c>
      <c r="CX19" s="16">
        <f t="shared" ca="1" si="39"/>
        <v>51</v>
      </c>
      <c r="CY19" s="16">
        <f t="shared" ca="1" si="39"/>
        <v>54</v>
      </c>
      <c r="CZ19" s="16">
        <f t="shared" ca="1" si="39"/>
        <v>57</v>
      </c>
      <c r="DA19" s="16">
        <f t="shared" ca="1" si="39"/>
        <v>38</v>
      </c>
      <c r="DB19" s="16">
        <f t="shared" ca="1" si="39"/>
        <v>47</v>
      </c>
      <c r="DC19" s="16">
        <f t="shared" ca="1" si="40"/>
        <v>66</v>
      </c>
      <c r="DD19" s="16">
        <f t="shared" ca="1" si="40"/>
        <v>60</v>
      </c>
      <c r="DE19" s="16">
        <f t="shared" ca="1" si="40"/>
        <v>56</v>
      </c>
      <c r="DF19" s="16">
        <f t="shared" ca="1" si="40"/>
        <v>47</v>
      </c>
      <c r="DG19" s="16">
        <f t="shared" ca="1" si="40"/>
        <v>57</v>
      </c>
      <c r="DH19" s="16">
        <f t="shared" ca="1" si="40"/>
        <v>47</v>
      </c>
      <c r="DI19" s="16">
        <f t="shared" ca="1" si="40"/>
        <v>50</v>
      </c>
      <c r="DJ19" s="16">
        <f t="shared" ca="1" si="40"/>
        <v>63</v>
      </c>
      <c r="DK19" s="16">
        <f t="shared" ca="1" si="40"/>
        <v>66</v>
      </c>
      <c r="DL19" s="16">
        <f t="shared" ca="1" si="40"/>
        <v>61</v>
      </c>
      <c r="DM19" s="16">
        <f t="shared" ca="1" si="41"/>
        <v>52</v>
      </c>
      <c r="DN19" s="16">
        <f t="shared" ca="1" si="41"/>
        <v>66</v>
      </c>
      <c r="DO19" s="16">
        <f t="shared" ca="1" si="41"/>
        <v>82</v>
      </c>
      <c r="DP19" s="16">
        <f t="shared" ca="1" si="41"/>
        <v>76</v>
      </c>
      <c r="DQ19" s="16">
        <f t="shared" ca="1" si="41"/>
        <v>62</v>
      </c>
      <c r="DR19" s="16">
        <f t="shared" ca="1" si="41"/>
        <v>89</v>
      </c>
      <c r="DS19" s="16">
        <f t="shared" ca="1" si="41"/>
        <v>97</v>
      </c>
      <c r="DT19" s="16">
        <f t="shared" ca="1" si="41"/>
        <v>68</v>
      </c>
      <c r="DU19" s="16">
        <f t="shared" ca="1" si="41"/>
        <v>69</v>
      </c>
      <c r="DV19" s="16">
        <f t="shared" ca="1" si="41"/>
        <v>60</v>
      </c>
      <c r="DW19" s="16">
        <f t="shared" ca="1" si="42"/>
        <v>69</v>
      </c>
      <c r="DX19" s="16">
        <f t="shared" ca="1" si="42"/>
        <v>45</v>
      </c>
      <c r="DY19" s="16">
        <f t="shared" ca="1" si="42"/>
        <v>33</v>
      </c>
      <c r="DZ19" s="16">
        <f t="shared" ca="1" si="42"/>
        <v>36</v>
      </c>
      <c r="EA19" s="16">
        <f t="shared" ca="1" si="42"/>
        <v>40</v>
      </c>
      <c r="EB19" s="16">
        <f t="shared" ca="1" si="42"/>
        <v>52</v>
      </c>
      <c r="EC19" s="16">
        <f t="shared" ca="1" si="42"/>
        <v>64</v>
      </c>
      <c r="ED19" s="16">
        <f t="shared" ca="1" si="42"/>
        <v>76</v>
      </c>
      <c r="EE19" s="16">
        <f t="shared" ca="1" si="42"/>
        <v>81</v>
      </c>
      <c r="EF19" s="16">
        <f t="shared" ca="1" si="42"/>
        <v>81</v>
      </c>
      <c r="EG19" s="16">
        <f t="shared" ca="1" si="43"/>
        <v>78</v>
      </c>
      <c r="EH19" s="16">
        <f t="shared" ca="1" si="43"/>
        <v>76</v>
      </c>
      <c r="EI19" s="16">
        <f t="shared" ca="1" si="43"/>
        <v>64</v>
      </c>
      <c r="EJ19" s="16">
        <f t="shared" ca="1" si="43"/>
        <v>43</v>
      </c>
      <c r="EK19" s="16">
        <f t="shared" ca="1" si="43"/>
        <v>36</v>
      </c>
      <c r="EL19" s="16">
        <f t="shared" ca="1" si="43"/>
        <v>56</v>
      </c>
      <c r="EM19" s="16">
        <f t="shared" ca="1" si="43"/>
        <v>56</v>
      </c>
      <c r="EN19" s="16">
        <f t="shared" ca="1" si="43"/>
        <v>84</v>
      </c>
      <c r="EO19" s="16">
        <f t="shared" ca="1" si="43"/>
        <v>86</v>
      </c>
      <c r="EP19" s="16">
        <f t="shared" ca="1" si="43"/>
        <v>90</v>
      </c>
      <c r="EQ19" s="16">
        <f t="shared" ca="1" si="44"/>
        <v>99</v>
      </c>
      <c r="ER19" s="16">
        <f t="shared" ca="1" si="44"/>
        <v>81</v>
      </c>
      <c r="ES19" s="16">
        <f t="shared" ca="1" si="44"/>
        <v>68</v>
      </c>
      <c r="ET19" s="16">
        <f t="shared" ca="1" si="44"/>
        <v>59</v>
      </c>
      <c r="EU19" s="16">
        <f t="shared" ca="1" si="44"/>
        <v>72</v>
      </c>
      <c r="EV19" s="16">
        <f t="shared" ca="1" si="44"/>
        <v>52</v>
      </c>
      <c r="EW19" s="16">
        <f t="shared" ca="1" si="44"/>
        <v>22</v>
      </c>
      <c r="EX19" s="16">
        <f t="shared" ca="1" si="44"/>
        <v>58</v>
      </c>
      <c r="EY19" s="16">
        <f t="shared" ca="1" si="44"/>
        <v>74</v>
      </c>
      <c r="EZ19" s="16">
        <f t="shared" ca="1" si="44"/>
        <v>53</v>
      </c>
      <c r="FA19" s="16">
        <f t="shared" ca="1" si="45"/>
        <v>68</v>
      </c>
      <c r="FB19" s="16">
        <f t="shared" ca="1" si="45"/>
        <v>54</v>
      </c>
      <c r="FC19" s="16">
        <f t="shared" ca="1" si="45"/>
        <v>60</v>
      </c>
      <c r="FD19" s="16">
        <f t="shared" ca="1" si="45"/>
        <v>61</v>
      </c>
      <c r="FE19" s="16">
        <f t="shared" ca="1" si="45"/>
        <v>69</v>
      </c>
      <c r="FF19" s="16">
        <f t="shared" ca="1" si="45"/>
        <v>56</v>
      </c>
      <c r="FG19" s="16">
        <f t="shared" ca="1" si="45"/>
        <v>40</v>
      </c>
      <c r="FH19" s="16">
        <f t="shared" ca="1" si="45"/>
        <v>52</v>
      </c>
      <c r="FI19" s="16">
        <f t="shared" ca="1" si="45"/>
        <v>62</v>
      </c>
      <c r="FJ19" s="16">
        <f t="shared" ca="1" si="45"/>
        <v>58</v>
      </c>
      <c r="FK19" s="16">
        <f t="shared" ca="1" si="46"/>
        <v>46</v>
      </c>
      <c r="FL19" s="16">
        <f t="shared" ca="1" si="46"/>
        <v>49</v>
      </c>
      <c r="FM19" s="16">
        <f t="shared" ca="1" si="46"/>
        <v>54</v>
      </c>
      <c r="FN19" s="16">
        <f t="shared" ca="1" si="46"/>
        <v>56</v>
      </c>
      <c r="FO19" s="16">
        <f t="shared" ca="1" si="46"/>
        <v>56</v>
      </c>
      <c r="FP19" s="16">
        <f t="shared" ca="1" si="46"/>
        <v>55</v>
      </c>
      <c r="FQ19" s="16">
        <f t="shared" ca="1" si="46"/>
        <v>35</v>
      </c>
      <c r="FR19" s="16">
        <f t="shared" ca="1" si="46"/>
        <v>47</v>
      </c>
      <c r="FS19" s="16">
        <f t="shared" ca="1" si="46"/>
        <v>57</v>
      </c>
      <c r="FT19" s="16">
        <f t="shared" ca="1" si="46"/>
        <v>67</v>
      </c>
      <c r="FU19" s="16">
        <f t="shared" ca="1" si="47"/>
        <v>57</v>
      </c>
      <c r="FV19" s="16">
        <f t="shared" ca="1" si="47"/>
        <v>69</v>
      </c>
      <c r="FW19" s="16">
        <f t="shared" ca="1" si="47"/>
        <v>71</v>
      </c>
      <c r="FX19" s="16">
        <f t="shared" ca="1" si="47"/>
        <v>82</v>
      </c>
      <c r="FY19" s="16">
        <f t="shared" ca="1" si="47"/>
        <v>47</v>
      </c>
      <c r="FZ19" s="16">
        <f t="shared" ca="1" si="47"/>
        <v>43</v>
      </c>
      <c r="GA19" s="16">
        <f t="shared" ca="1" si="47"/>
        <v>54</v>
      </c>
      <c r="GB19" s="16">
        <f t="shared" ca="1" si="47"/>
        <v>63</v>
      </c>
      <c r="GC19" s="16">
        <f t="shared" ca="1" si="47"/>
        <v>59</v>
      </c>
      <c r="GD19" s="16">
        <f t="shared" ca="1" si="47"/>
        <v>63</v>
      </c>
      <c r="GE19" s="16">
        <f t="shared" ca="1" si="48"/>
        <v>56</v>
      </c>
      <c r="GF19" s="16">
        <f t="shared" ca="1" si="48"/>
        <v>53</v>
      </c>
      <c r="GG19" s="16">
        <f t="shared" ca="1" si="48"/>
        <v>67</v>
      </c>
      <c r="GH19" s="16">
        <f t="shared" ca="1" si="48"/>
        <v>57</v>
      </c>
      <c r="GI19" s="16">
        <f t="shared" ca="1" si="48"/>
        <v>46</v>
      </c>
      <c r="GJ19" s="16">
        <f t="shared" ca="1" si="48"/>
        <v>45</v>
      </c>
      <c r="GK19" s="16">
        <f t="shared" ca="1" si="48"/>
        <v>43</v>
      </c>
      <c r="GL19" s="16">
        <f t="shared" ca="1" si="48"/>
        <v>53</v>
      </c>
      <c r="GM19" s="16">
        <f t="shared" ca="1" si="48"/>
        <v>43</v>
      </c>
      <c r="GN19" s="16">
        <f t="shared" ca="1" si="48"/>
        <v>45</v>
      </c>
      <c r="GO19" s="16">
        <f t="shared" ca="1" si="49"/>
        <v>65</v>
      </c>
      <c r="GP19" s="16">
        <f t="shared" ca="1" si="49"/>
        <v>51</v>
      </c>
      <c r="GQ19" s="16">
        <f t="shared" ca="1" si="49"/>
        <v>40</v>
      </c>
      <c r="GR19" s="16">
        <f t="shared" ca="1" si="49"/>
        <v>64</v>
      </c>
      <c r="GS19" s="16">
        <f t="shared" ca="1" si="49"/>
        <v>88</v>
      </c>
      <c r="GT19" s="16">
        <f t="shared" ca="1" si="49"/>
        <v>62</v>
      </c>
      <c r="GU19" s="16">
        <f t="shared" ca="1" si="49"/>
        <v>43</v>
      </c>
      <c r="GV19" s="16">
        <f t="shared" ca="1" si="49"/>
        <v>24</v>
      </c>
      <c r="GW19" s="16">
        <f t="shared" ca="1" si="49"/>
        <v>46</v>
      </c>
      <c r="GX19" s="16">
        <f t="shared" ca="1" si="49"/>
        <v>38</v>
      </c>
      <c r="GY19" s="16">
        <f t="shared" ca="1" si="50"/>
        <v>37</v>
      </c>
      <c r="GZ19" s="16">
        <f t="shared" ca="1" si="50"/>
        <v>51</v>
      </c>
      <c r="HA19" s="16">
        <f t="shared" ca="1" si="50"/>
        <v>69</v>
      </c>
      <c r="HB19" s="16">
        <f t="shared" ca="1" si="50"/>
        <v>70</v>
      </c>
      <c r="HC19" s="16">
        <f t="shared" ca="1" si="50"/>
        <v>51</v>
      </c>
      <c r="HD19" s="16">
        <f t="shared" ca="1" si="50"/>
        <v>42</v>
      </c>
      <c r="HE19" s="16">
        <f t="shared" ca="1" si="50"/>
        <v>30</v>
      </c>
      <c r="HF19" s="16">
        <f t="shared" ca="1" si="50"/>
        <v>39</v>
      </c>
      <c r="HG19" s="16">
        <f t="shared" ca="1" si="50"/>
        <v>39</v>
      </c>
      <c r="HH19" s="16">
        <f t="shared" ca="1" si="50"/>
        <v>37</v>
      </c>
      <c r="HI19" s="16">
        <f t="shared" ca="1" si="51"/>
        <v>32</v>
      </c>
      <c r="HJ19" s="16">
        <f t="shared" ca="1" si="51"/>
        <v>40</v>
      </c>
      <c r="HK19" s="16">
        <f t="shared" ca="1" si="51"/>
        <v>46</v>
      </c>
      <c r="HL19" s="16">
        <f t="shared" ca="1" si="51"/>
        <v>49</v>
      </c>
      <c r="HM19" s="16">
        <f t="shared" ca="1" si="51"/>
        <v>50</v>
      </c>
      <c r="HN19" s="16">
        <f t="shared" ca="1" si="51"/>
        <v>56</v>
      </c>
      <c r="HO19" s="16">
        <f t="shared" ca="1" si="51"/>
        <v>50</v>
      </c>
      <c r="HP19" s="16">
        <f t="shared" ca="1" si="51"/>
        <v>56</v>
      </c>
      <c r="HQ19" s="16">
        <f t="shared" ca="1" si="51"/>
        <v>57</v>
      </c>
      <c r="HR19" s="16">
        <f t="shared" ca="1" si="51"/>
        <v>57</v>
      </c>
      <c r="HS19" s="16">
        <f t="shared" ca="1" si="52"/>
        <v>46</v>
      </c>
      <c r="HT19" s="16">
        <f t="shared" ca="1" si="52"/>
        <v>43</v>
      </c>
      <c r="HU19" s="16">
        <f t="shared" ca="1" si="52"/>
        <v>36</v>
      </c>
      <c r="HV19" s="16">
        <f t="shared" ca="1" si="52"/>
        <v>28</v>
      </c>
      <c r="HW19" s="16">
        <f t="shared" ca="1" si="52"/>
        <v>33</v>
      </c>
      <c r="HX19" s="16">
        <f t="shared" ca="1" si="52"/>
        <v>43</v>
      </c>
      <c r="HY19" s="16">
        <f t="shared" ca="1" si="52"/>
        <v>39</v>
      </c>
      <c r="HZ19" s="16">
        <f t="shared" ca="1" si="52"/>
        <v>40</v>
      </c>
      <c r="IA19" s="16">
        <f t="shared" ca="1" si="52"/>
        <v>43</v>
      </c>
      <c r="IB19" s="16">
        <f t="shared" ca="1" si="52"/>
        <v>35</v>
      </c>
      <c r="IC19" s="16">
        <f t="shared" ca="1" si="53"/>
        <v>35</v>
      </c>
      <c r="ID19" s="16">
        <f t="shared" ca="1" si="53"/>
        <v>32</v>
      </c>
      <c r="IE19" s="16">
        <f t="shared" ca="1" si="53"/>
        <v>39</v>
      </c>
      <c r="IF19" s="16">
        <f t="shared" ca="1" si="53"/>
        <v>37</v>
      </c>
      <c r="IG19" s="16">
        <f t="shared" ca="1" si="53"/>
        <v>43</v>
      </c>
      <c r="IH19" s="16">
        <f t="shared" ca="1" si="53"/>
        <v>40</v>
      </c>
      <c r="II19" s="16">
        <f t="shared" ca="1" si="53"/>
        <v>29</v>
      </c>
      <c r="IJ19" s="16">
        <f t="shared" ca="1" si="53"/>
        <v>30</v>
      </c>
      <c r="IK19" s="16">
        <f t="shared" ca="1" si="53"/>
        <v>30</v>
      </c>
      <c r="IL19" s="16">
        <f t="shared" ca="1" si="53"/>
        <v>41</v>
      </c>
      <c r="IM19" s="16">
        <f t="shared" ca="1" si="53"/>
        <v>31</v>
      </c>
      <c r="IN19" s="16">
        <f t="shared" ca="1" si="53"/>
        <v>31</v>
      </c>
      <c r="IO19" s="16">
        <f t="shared" ca="1" si="53"/>
        <v>27</v>
      </c>
      <c r="IP19" s="16">
        <f t="shared" ca="1" si="53"/>
        <v>31</v>
      </c>
      <c r="IQ19" s="13">
        <f t="shared" ca="1" si="53"/>
        <v>49</v>
      </c>
      <c r="IT19" s="91">
        <v>3</v>
      </c>
      <c r="IU19" s="13">
        <v>1</v>
      </c>
    </row>
    <row r="20" spans="1:255" ht="12.75" customHeight="1" x14ac:dyDescent="0.2">
      <c r="B20" s="101">
        <f t="shared" si="28"/>
        <v>198</v>
      </c>
      <c r="F20" s="576">
        <f t="shared" si="55"/>
        <v>2012</v>
      </c>
    </row>
    <row r="22" spans="1:255" s="9" customFormat="1" ht="12.75" customHeight="1" x14ac:dyDescent="0.2"/>
    <row r="23" spans="1:255" s="7" customFormat="1" ht="12.75" customHeight="1" x14ac:dyDescent="0.2">
      <c r="A23" s="572" t="s">
        <v>67</v>
      </c>
      <c r="B23" s="578" t="s">
        <v>45</v>
      </c>
      <c r="C23" s="579" t="s">
        <v>46</v>
      </c>
      <c r="D23" s="572" t="s">
        <v>8</v>
      </c>
      <c r="E23" s="572" t="s">
        <v>48</v>
      </c>
      <c r="F23" s="578" t="s">
        <v>9</v>
      </c>
      <c r="G23" s="56">
        <v>36586</v>
      </c>
      <c r="H23" s="57">
        <v>36587</v>
      </c>
      <c r="I23" s="57">
        <v>36588</v>
      </c>
      <c r="J23" s="57">
        <v>36589</v>
      </c>
      <c r="K23" s="57">
        <v>36590</v>
      </c>
      <c r="L23" s="57">
        <v>36591</v>
      </c>
      <c r="M23" s="57">
        <v>36592</v>
      </c>
      <c r="N23" s="57">
        <v>36593</v>
      </c>
      <c r="O23" s="57">
        <v>36594</v>
      </c>
      <c r="P23" s="57">
        <v>36595</v>
      </c>
      <c r="Q23" s="57">
        <v>36596</v>
      </c>
      <c r="R23" s="57">
        <v>36597</v>
      </c>
      <c r="S23" s="57">
        <v>36598</v>
      </c>
      <c r="T23" s="57">
        <v>36599</v>
      </c>
      <c r="U23" s="57">
        <v>36600</v>
      </c>
      <c r="V23" s="57">
        <v>36601</v>
      </c>
      <c r="W23" s="57">
        <v>36602</v>
      </c>
      <c r="X23" s="57">
        <v>36603</v>
      </c>
      <c r="Y23" s="57">
        <v>36604</v>
      </c>
      <c r="Z23" s="57">
        <v>36605</v>
      </c>
      <c r="AA23" s="57">
        <v>36606</v>
      </c>
      <c r="AB23" s="57">
        <v>36607</v>
      </c>
      <c r="AC23" s="57">
        <v>36608</v>
      </c>
      <c r="AD23" s="57">
        <v>36609</v>
      </c>
      <c r="AE23" s="57">
        <v>36610</v>
      </c>
      <c r="AF23" s="57">
        <v>36611</v>
      </c>
      <c r="AG23" s="57">
        <v>36612</v>
      </c>
      <c r="AH23" s="57">
        <v>36613</v>
      </c>
      <c r="AI23" s="57">
        <v>36614</v>
      </c>
      <c r="AJ23" s="57">
        <v>36615</v>
      </c>
      <c r="AK23" s="57">
        <v>36616</v>
      </c>
      <c r="AL23" s="57">
        <v>36617</v>
      </c>
      <c r="AM23" s="57">
        <v>36618</v>
      </c>
      <c r="AN23" s="57">
        <v>36619</v>
      </c>
      <c r="AO23" s="57">
        <v>36620</v>
      </c>
      <c r="AP23" s="57">
        <v>36621</v>
      </c>
      <c r="AQ23" s="57">
        <v>36622</v>
      </c>
      <c r="AR23" s="57">
        <v>36623</v>
      </c>
      <c r="AS23" s="57">
        <v>36624</v>
      </c>
      <c r="AT23" s="57">
        <v>36625</v>
      </c>
      <c r="AU23" s="57">
        <v>36626</v>
      </c>
      <c r="AV23" s="57">
        <v>36627</v>
      </c>
      <c r="AW23" s="57">
        <v>36628</v>
      </c>
      <c r="AX23" s="57">
        <v>36629</v>
      </c>
      <c r="AY23" s="57">
        <v>36630</v>
      </c>
      <c r="AZ23" s="57">
        <v>36631</v>
      </c>
      <c r="BA23" s="57">
        <v>36632</v>
      </c>
      <c r="BB23" s="57">
        <v>36633</v>
      </c>
      <c r="BC23" s="57">
        <v>36634</v>
      </c>
      <c r="BD23" s="57">
        <v>36635</v>
      </c>
      <c r="BE23" s="57">
        <v>36636</v>
      </c>
      <c r="BF23" s="57">
        <v>36637</v>
      </c>
      <c r="BG23" s="57">
        <v>36638</v>
      </c>
      <c r="BH23" s="57">
        <v>36639</v>
      </c>
      <c r="BI23" s="57">
        <v>36640</v>
      </c>
      <c r="BJ23" s="57">
        <v>36641</v>
      </c>
      <c r="BK23" s="57">
        <v>36642</v>
      </c>
      <c r="BL23" s="57">
        <v>36643</v>
      </c>
      <c r="BM23" s="57">
        <v>36644</v>
      </c>
      <c r="BN23" s="57">
        <v>36645</v>
      </c>
      <c r="BO23" s="57">
        <v>36646</v>
      </c>
      <c r="BP23" s="57">
        <v>36647</v>
      </c>
      <c r="BQ23" s="57">
        <v>36648</v>
      </c>
      <c r="BR23" s="57">
        <v>36649</v>
      </c>
      <c r="BS23" s="57">
        <v>36650</v>
      </c>
      <c r="BT23" s="57">
        <v>36651</v>
      </c>
      <c r="BU23" s="57">
        <v>36652</v>
      </c>
      <c r="BV23" s="57">
        <v>36653</v>
      </c>
      <c r="BW23" s="57">
        <v>36654</v>
      </c>
      <c r="BX23" s="57">
        <v>36655</v>
      </c>
      <c r="BY23" s="57">
        <v>36656</v>
      </c>
      <c r="BZ23" s="57">
        <v>36657</v>
      </c>
      <c r="CA23" s="57">
        <v>36658</v>
      </c>
      <c r="CB23" s="57">
        <v>36659</v>
      </c>
      <c r="CC23" s="57">
        <v>36660</v>
      </c>
      <c r="CD23" s="57">
        <v>36661</v>
      </c>
      <c r="CE23" s="57">
        <v>36662</v>
      </c>
      <c r="CF23" s="57">
        <v>36663</v>
      </c>
      <c r="CG23" s="57">
        <v>36664</v>
      </c>
      <c r="CH23" s="57">
        <v>36665</v>
      </c>
      <c r="CI23" s="57">
        <v>36666</v>
      </c>
      <c r="CJ23" s="57">
        <v>36667</v>
      </c>
      <c r="CK23" s="57">
        <v>36668</v>
      </c>
      <c r="CL23" s="57">
        <v>36669</v>
      </c>
      <c r="CM23" s="57">
        <v>36670</v>
      </c>
      <c r="CN23" s="57">
        <v>36671</v>
      </c>
      <c r="CO23" s="57">
        <v>36672</v>
      </c>
      <c r="CP23" s="57">
        <v>36673</v>
      </c>
      <c r="CQ23" s="57">
        <v>36674</v>
      </c>
      <c r="CR23" s="57">
        <v>36675</v>
      </c>
      <c r="CS23" s="57">
        <v>36676</v>
      </c>
      <c r="CT23" s="57">
        <v>36677</v>
      </c>
      <c r="CU23" s="57">
        <v>36678</v>
      </c>
      <c r="CV23" s="57">
        <v>36679</v>
      </c>
      <c r="CW23" s="57">
        <v>36680</v>
      </c>
      <c r="CX23" s="57">
        <v>36681</v>
      </c>
      <c r="CY23" s="57">
        <v>36682</v>
      </c>
      <c r="CZ23" s="57">
        <v>36683</v>
      </c>
      <c r="DA23" s="57">
        <v>36684</v>
      </c>
      <c r="DB23" s="57">
        <v>36685</v>
      </c>
      <c r="DC23" s="57">
        <v>36686</v>
      </c>
      <c r="DD23" s="57">
        <v>36687</v>
      </c>
      <c r="DE23" s="57">
        <v>36688</v>
      </c>
      <c r="DF23" s="57">
        <v>36689</v>
      </c>
      <c r="DG23" s="57">
        <v>36690</v>
      </c>
      <c r="DH23" s="57">
        <v>36691</v>
      </c>
      <c r="DI23" s="57">
        <v>36692</v>
      </c>
      <c r="DJ23" s="57">
        <v>36693</v>
      </c>
      <c r="DK23" s="57">
        <v>36694</v>
      </c>
      <c r="DL23" s="57">
        <v>36695</v>
      </c>
      <c r="DM23" s="57">
        <v>36696</v>
      </c>
      <c r="DN23" s="57">
        <v>36697</v>
      </c>
      <c r="DO23" s="57">
        <v>36698</v>
      </c>
      <c r="DP23" s="57">
        <v>36699</v>
      </c>
      <c r="DQ23" s="57">
        <v>36700</v>
      </c>
      <c r="DR23" s="57">
        <v>36701</v>
      </c>
      <c r="DS23" s="57">
        <v>36702</v>
      </c>
      <c r="DT23" s="57">
        <v>36703</v>
      </c>
      <c r="DU23" s="57">
        <v>36704</v>
      </c>
      <c r="DV23" s="57">
        <v>36705</v>
      </c>
      <c r="DW23" s="57">
        <v>36706</v>
      </c>
      <c r="DX23" s="57">
        <v>36707</v>
      </c>
      <c r="DY23" s="57">
        <v>36708</v>
      </c>
      <c r="DZ23" s="57">
        <v>36709</v>
      </c>
      <c r="EA23" s="57">
        <v>36710</v>
      </c>
      <c r="EB23" s="57">
        <v>36711</v>
      </c>
      <c r="EC23" s="57">
        <v>36712</v>
      </c>
      <c r="ED23" s="57">
        <v>36713</v>
      </c>
      <c r="EE23" s="57">
        <v>36714</v>
      </c>
      <c r="EF23" s="57">
        <v>36715</v>
      </c>
      <c r="EG23" s="57">
        <v>36716</v>
      </c>
      <c r="EH23" s="57">
        <v>36717</v>
      </c>
      <c r="EI23" s="57">
        <v>36718</v>
      </c>
      <c r="EJ23" s="57">
        <v>36719</v>
      </c>
      <c r="EK23" s="57">
        <v>36720</v>
      </c>
      <c r="EL23" s="57">
        <v>36721</v>
      </c>
      <c r="EM23" s="57">
        <v>36722</v>
      </c>
      <c r="EN23" s="57">
        <v>36723</v>
      </c>
      <c r="EO23" s="57">
        <v>36724</v>
      </c>
      <c r="EP23" s="57">
        <v>36725</v>
      </c>
      <c r="EQ23" s="57">
        <v>36726</v>
      </c>
      <c r="ER23" s="57">
        <v>36727</v>
      </c>
      <c r="ES23" s="57">
        <v>36728</v>
      </c>
      <c r="ET23" s="57">
        <v>36729</v>
      </c>
      <c r="EU23" s="57">
        <v>36730</v>
      </c>
      <c r="EV23" s="57">
        <v>36731</v>
      </c>
      <c r="EW23" s="57">
        <v>36732</v>
      </c>
      <c r="EX23" s="57">
        <v>36733</v>
      </c>
      <c r="EY23" s="57">
        <v>36734</v>
      </c>
      <c r="EZ23" s="57">
        <v>36735</v>
      </c>
      <c r="FA23" s="57">
        <v>36736</v>
      </c>
      <c r="FB23" s="57">
        <v>36737</v>
      </c>
      <c r="FC23" s="57">
        <v>36738</v>
      </c>
      <c r="FD23" s="57">
        <v>36739</v>
      </c>
      <c r="FE23" s="57">
        <v>36740</v>
      </c>
      <c r="FF23" s="57">
        <v>36741</v>
      </c>
      <c r="FG23" s="57">
        <v>36742</v>
      </c>
      <c r="FH23" s="57">
        <v>36743</v>
      </c>
      <c r="FI23" s="57">
        <v>36744</v>
      </c>
      <c r="FJ23" s="57">
        <v>36745</v>
      </c>
      <c r="FK23" s="57">
        <v>36746</v>
      </c>
      <c r="FL23" s="57">
        <v>36747</v>
      </c>
      <c r="FM23" s="57">
        <v>36748</v>
      </c>
      <c r="FN23" s="57">
        <v>36749</v>
      </c>
      <c r="FO23" s="57">
        <v>36750</v>
      </c>
      <c r="FP23" s="57">
        <v>36751</v>
      </c>
      <c r="FQ23" s="57">
        <v>36752</v>
      </c>
      <c r="FR23" s="57">
        <v>36753</v>
      </c>
      <c r="FS23" s="57">
        <v>36754</v>
      </c>
      <c r="FT23" s="57">
        <v>36755</v>
      </c>
      <c r="FU23" s="57">
        <v>36756</v>
      </c>
      <c r="FV23" s="57">
        <v>36757</v>
      </c>
      <c r="FW23" s="57">
        <v>36758</v>
      </c>
      <c r="FX23" s="57">
        <v>36759</v>
      </c>
      <c r="FY23" s="57">
        <v>36760</v>
      </c>
      <c r="FZ23" s="57">
        <v>36761</v>
      </c>
      <c r="GA23" s="57">
        <v>36762</v>
      </c>
      <c r="GB23" s="57">
        <v>36763</v>
      </c>
      <c r="GC23" s="57">
        <v>36764</v>
      </c>
      <c r="GD23" s="57">
        <v>36765</v>
      </c>
      <c r="GE23" s="57">
        <v>36766</v>
      </c>
      <c r="GF23" s="57">
        <v>36767</v>
      </c>
      <c r="GG23" s="57">
        <v>36768</v>
      </c>
      <c r="GH23" s="57">
        <v>36769</v>
      </c>
      <c r="GI23" s="57">
        <v>36770</v>
      </c>
      <c r="GJ23" s="57">
        <v>36771</v>
      </c>
      <c r="GK23" s="57">
        <v>36772</v>
      </c>
      <c r="GL23" s="57">
        <v>36773</v>
      </c>
      <c r="GM23" s="57">
        <v>36774</v>
      </c>
      <c r="GN23" s="57">
        <v>36775</v>
      </c>
      <c r="GO23" s="57">
        <v>36776</v>
      </c>
      <c r="GP23" s="57">
        <v>36777</v>
      </c>
      <c r="GQ23" s="57">
        <v>36778</v>
      </c>
      <c r="GR23" s="57">
        <v>36779</v>
      </c>
      <c r="GS23" s="57">
        <v>36780</v>
      </c>
      <c r="GT23" s="57">
        <v>36781</v>
      </c>
      <c r="GU23" s="57">
        <v>36782</v>
      </c>
      <c r="GV23" s="57">
        <v>36783</v>
      </c>
      <c r="GW23" s="57">
        <v>36784</v>
      </c>
      <c r="GX23" s="57">
        <v>36785</v>
      </c>
      <c r="GY23" s="57">
        <v>36786</v>
      </c>
      <c r="GZ23" s="57">
        <v>36787</v>
      </c>
      <c r="HA23" s="57">
        <v>36788</v>
      </c>
      <c r="HB23" s="57">
        <v>36789</v>
      </c>
      <c r="HC23" s="57">
        <v>36790</v>
      </c>
      <c r="HD23" s="57">
        <v>36791</v>
      </c>
      <c r="HE23" s="57">
        <v>36792</v>
      </c>
      <c r="HF23" s="57">
        <v>36793</v>
      </c>
      <c r="HG23" s="57">
        <v>36794</v>
      </c>
      <c r="HH23" s="57">
        <v>36795</v>
      </c>
      <c r="HI23" s="57">
        <v>36796</v>
      </c>
      <c r="HJ23" s="57">
        <v>36797</v>
      </c>
      <c r="HK23" s="57">
        <v>36798</v>
      </c>
      <c r="HL23" s="57">
        <v>36799</v>
      </c>
      <c r="HM23" s="57">
        <v>36800</v>
      </c>
      <c r="HN23" s="57">
        <v>36801</v>
      </c>
      <c r="HO23" s="57">
        <v>36802</v>
      </c>
      <c r="HP23" s="57">
        <v>36803</v>
      </c>
      <c r="HQ23" s="57">
        <v>36804</v>
      </c>
      <c r="HR23" s="57">
        <v>36805</v>
      </c>
      <c r="HS23" s="57">
        <v>36806</v>
      </c>
      <c r="HT23" s="57">
        <v>36807</v>
      </c>
      <c r="HU23" s="57">
        <v>36808</v>
      </c>
      <c r="HV23" s="57">
        <v>36809</v>
      </c>
      <c r="HW23" s="57">
        <v>36810</v>
      </c>
      <c r="HX23" s="57">
        <v>36811</v>
      </c>
      <c r="HY23" s="57">
        <v>36812</v>
      </c>
      <c r="HZ23" s="57">
        <v>36813</v>
      </c>
      <c r="IA23" s="57">
        <v>36814</v>
      </c>
      <c r="IB23" s="57">
        <v>36815</v>
      </c>
      <c r="IC23" s="57">
        <v>36816</v>
      </c>
      <c r="ID23" s="57">
        <v>36817</v>
      </c>
      <c r="IE23" s="57">
        <v>36818</v>
      </c>
      <c r="IF23" s="57">
        <v>36819</v>
      </c>
      <c r="IG23" s="57">
        <v>36820</v>
      </c>
      <c r="IH23" s="57">
        <v>36821</v>
      </c>
      <c r="II23" s="57">
        <v>36822</v>
      </c>
      <c r="IJ23" s="57">
        <v>36823</v>
      </c>
      <c r="IK23" s="57">
        <v>36824</v>
      </c>
      <c r="IL23" s="57">
        <v>36825</v>
      </c>
      <c r="IM23" s="57">
        <v>36826</v>
      </c>
      <c r="IN23" s="57">
        <v>36827</v>
      </c>
      <c r="IO23" s="57">
        <v>36828</v>
      </c>
      <c r="IP23" s="57">
        <v>36829</v>
      </c>
      <c r="IQ23" s="58">
        <v>36830</v>
      </c>
      <c r="IR23" s="580" t="s">
        <v>14</v>
      </c>
      <c r="IT23" s="59" t="s">
        <v>11</v>
      </c>
      <c r="IU23" s="59" t="s">
        <v>94</v>
      </c>
    </row>
    <row r="24" spans="1:255" ht="12.75" customHeight="1" x14ac:dyDescent="0.2">
      <c r="A24" s="99">
        <v>2018</v>
      </c>
      <c r="B24" s="99">
        <v>90090027</v>
      </c>
      <c r="C24" s="102">
        <f>INDEX(Sites!$A:$N,MATCH($B24,Sites!$A:$A,0),2)</f>
        <v>41.301400000000001</v>
      </c>
      <c r="D24" s="99" t="str">
        <f>INDEX(Sites!$A:$N,MATCH($B24,Sites!$A:$A,0),4)</f>
        <v>CT</v>
      </c>
      <c r="E24" s="99" t="str">
        <f>INDEX(Sites!$A:$N,MATCH($B24,Sites!$A:$A,0),10)</f>
        <v>3.6</v>
      </c>
      <c r="F24" s="30" t="str">
        <f>INDEX(Sites!$A:$N,MATCH($B24,Sites!$A:$A,0),6)</f>
        <v>New Haven-Criscuolo Pk</v>
      </c>
      <c r="G24" s="22">
        <f>INDEX('O3-8hr'!$A:$AD,$IU24+G$23-$G$23,$IT24)</f>
        <v>43</v>
      </c>
      <c r="H24" s="21">
        <f>INDEX('O3-8hr'!$A:$AD,$IU24+H$23-$G$23,$IT24)</f>
        <v>38</v>
      </c>
      <c r="I24" s="21">
        <f>INDEX('O3-8hr'!$A:$AD,$IU24+I$23-$G$23,$IT24)</f>
        <v>37</v>
      </c>
      <c r="J24" s="21">
        <f>INDEX('O3-8hr'!$A:$AD,$IU24+J$23-$G$23,$IT24)</f>
        <v>39</v>
      </c>
      <c r="K24" s="21">
        <f>INDEX('O3-8hr'!$A:$AD,$IU24+K$23-$G$23,$IT24)</f>
        <v>37</v>
      </c>
      <c r="L24" s="21">
        <f>INDEX('O3-8hr'!$A:$AD,$IU24+L$23-$G$23,$IT24)</f>
        <v>41</v>
      </c>
      <c r="M24" s="21">
        <f>INDEX('O3-8hr'!$A:$AD,$IU24+M$23-$G$23,$IT24)</f>
        <v>38</v>
      </c>
      <c r="N24" s="21">
        <f>INDEX('O3-8hr'!$A:$AD,$IU24+N$23-$G$23,$IT24)</f>
        <v>34</v>
      </c>
      <c r="O24" s="21">
        <f>INDEX('O3-8hr'!$A:$AD,$IU24+O$23-$G$23,$IT24)</f>
        <v>33</v>
      </c>
      <c r="P24" s="21">
        <f>INDEX('O3-8hr'!$A:$AD,$IU24+P$23-$G$23,$IT24)</f>
        <v>41</v>
      </c>
      <c r="Q24" s="21">
        <f>INDEX('O3-8hr'!$A:$AD,$IU24+Q$23-$G$23,$IT24)</f>
        <v>42</v>
      </c>
      <c r="R24" s="21">
        <f>INDEX('O3-8hr'!$A:$AD,$IU24+R$23-$G$23,$IT24)</f>
        <v>40</v>
      </c>
      <c r="S24" s="21">
        <f>INDEX('O3-8hr'!$A:$AD,$IU24+S$23-$G$23,$IT24)</f>
        <v>42</v>
      </c>
      <c r="T24" s="21">
        <f>INDEX('O3-8hr'!$A:$AD,$IU24+T$23-$G$23,$IT24)</f>
        <v>36</v>
      </c>
      <c r="U24" s="21">
        <f>INDEX('O3-8hr'!$A:$AD,$IU24+U$23-$G$23,$IT24)</f>
        <v>44</v>
      </c>
      <c r="V24" s="21">
        <f>INDEX('O3-8hr'!$A:$AD,$IU24+V$23-$G$23,$IT24)</f>
        <v>41</v>
      </c>
      <c r="W24" s="21">
        <f>INDEX('O3-8hr'!$A:$AD,$IU24+W$23-$G$23,$IT24)</f>
        <v>47</v>
      </c>
      <c r="X24" s="21">
        <f>INDEX('O3-8hr'!$A:$AD,$IU24+X$23-$G$23,$IT24)</f>
        <v>47</v>
      </c>
      <c r="Y24" s="21">
        <f>INDEX('O3-8hr'!$A:$AD,$IU24+Y$23-$G$23,$IT24)</f>
        <v>45</v>
      </c>
      <c r="Z24" s="21">
        <f>INDEX('O3-8hr'!$A:$AD,$IU24+Z$23-$G$23,$IT24)</f>
        <v>33</v>
      </c>
      <c r="AA24" s="21">
        <f>INDEX('O3-8hr'!$A:$AD,$IU24+AA$23-$G$23,$IT24)</f>
        <v>39</v>
      </c>
      <c r="AB24" s="21">
        <f>INDEX('O3-8hr'!$A:$AD,$IU24+AB$23-$G$23,$IT24)</f>
        <v>47</v>
      </c>
      <c r="AC24" s="21">
        <f>INDEX('O3-8hr'!$A:$AD,$IU24+AC$23-$G$23,$IT24)</f>
        <v>45</v>
      </c>
      <c r="AD24" s="21">
        <f>INDEX('O3-8hr'!$A:$AD,$IU24+AD$23-$G$23,$IT24)</f>
        <v>47</v>
      </c>
      <c r="AE24" s="21">
        <f>INDEX('O3-8hr'!$A:$AD,$IU24+AE$23-$G$23,$IT24)</f>
        <v>43</v>
      </c>
      <c r="AF24" s="21">
        <f>INDEX('O3-8hr'!$A:$AD,$IU24+AF$23-$G$23,$IT24)</f>
        <v>40</v>
      </c>
      <c r="AG24" s="21">
        <f>INDEX('O3-8hr'!$A:$AD,$IU24+AG$23-$G$23,$IT24)</f>
        <v>27</v>
      </c>
      <c r="AH24" s="21">
        <f>INDEX('O3-8hr'!$A:$AD,$IU24+AH$23-$G$23,$IT24)</f>
        <v>23</v>
      </c>
      <c r="AI24" s="21">
        <f>INDEX('O3-8hr'!$A:$AD,$IU24+AI$23-$G$23,$IT24)</f>
        <v>36</v>
      </c>
      <c r="AJ24" s="21">
        <f>INDEX('O3-8hr'!$A:$AD,$IU24+AJ$23-$G$23,$IT24)</f>
        <v>36</v>
      </c>
      <c r="AK24" s="21">
        <f>INDEX('O3-8hr'!$A:$AD,$IU24+AK$23-$G$23,$IT24)</f>
        <v>39</v>
      </c>
      <c r="AL24" s="21">
        <f>INDEX('O3-8hr'!$A:$AD,$IU24+AL$23-$G$23,$IT24)</f>
        <v>43</v>
      </c>
      <c r="AM24" s="21">
        <f>INDEX('O3-8hr'!$A:$AD,$IU24+AM$23-$G$23,$IT24)</f>
        <v>44</v>
      </c>
      <c r="AN24" s="21">
        <f>INDEX('O3-8hr'!$A:$AD,$IU24+AN$23-$G$23,$IT24)</f>
        <v>44</v>
      </c>
      <c r="AO24" s="21">
        <f>INDEX('O3-8hr'!$A:$AD,$IU24+AO$23-$G$23,$IT24)</f>
        <v>44</v>
      </c>
      <c r="AP24" s="21">
        <f>INDEX('O3-8hr'!$A:$AD,$IU24+AP$23-$G$23,$IT24)</f>
        <v>43</v>
      </c>
      <c r="AQ24" s="21">
        <f>INDEX('O3-8hr'!$A:$AD,$IU24+AQ$23-$G$23,$IT24)</f>
        <v>39</v>
      </c>
      <c r="AR24" s="21">
        <f>INDEX('O3-8hr'!$A:$AD,$IU24+AR$23-$G$23,$IT24)</f>
        <v>48</v>
      </c>
      <c r="AS24" s="21">
        <f>INDEX('O3-8hr'!$A:$AD,$IU24+AS$23-$G$23,$IT24)</f>
        <v>44</v>
      </c>
      <c r="AT24" s="21">
        <f>INDEX('O3-8hr'!$A:$AD,$IU24+AT$23-$G$23,$IT24)</f>
        <v>38</v>
      </c>
      <c r="AU24" s="21">
        <f>INDEX('O3-8hr'!$A:$AD,$IU24+AU$23-$G$23,$IT24)</f>
        <v>32</v>
      </c>
      <c r="AV24" s="21">
        <f>INDEX('O3-8hr'!$A:$AD,$IU24+AV$23-$G$23,$IT24)</f>
        <v>43</v>
      </c>
      <c r="AW24" s="21">
        <f>INDEX('O3-8hr'!$A:$AD,$IU24+AW$23-$G$23,$IT24)</f>
        <v>50</v>
      </c>
      <c r="AX24" s="21">
        <f>INDEX('O3-8hr'!$A:$AD,$IU24+AX$23-$G$23,$IT24)</f>
        <v>50</v>
      </c>
      <c r="AY24" s="21">
        <f>INDEX('O3-8hr'!$A:$AD,$IU24+AY$23-$G$23,$IT24)</f>
        <v>51</v>
      </c>
      <c r="AZ24" s="21">
        <f>INDEX('O3-8hr'!$A:$AD,$IU24+AZ$23-$G$23,$IT24)</f>
        <v>45</v>
      </c>
      <c r="BA24" s="21">
        <f>INDEX('O3-8hr'!$A:$AD,$IU24+BA$23-$G$23,$IT24)</f>
        <v>43</v>
      </c>
      <c r="BB24" s="21">
        <f>INDEX('O3-8hr'!$A:$AD,$IU24+BB$23-$G$23,$IT24)</f>
        <v>31</v>
      </c>
      <c r="BC24" s="21">
        <f>INDEX('O3-8hr'!$A:$AD,$IU24+BC$23-$G$23,$IT24)</f>
        <v>33</v>
      </c>
      <c r="BD24" s="21">
        <f>INDEX('O3-8hr'!$A:$AD,$IU24+BD$23-$G$23,$IT24)</f>
        <v>40</v>
      </c>
      <c r="BE24" s="21">
        <f>INDEX('O3-8hr'!$A:$AD,$IU24+BE$23-$G$23,$IT24)</f>
        <v>41</v>
      </c>
      <c r="BF24" s="21">
        <f>INDEX('O3-8hr'!$A:$AD,$IU24+BF$23-$G$23,$IT24)</f>
        <v>52</v>
      </c>
      <c r="BG24" s="21">
        <f>INDEX('O3-8hr'!$A:$AD,$IU24+BG$23-$G$23,$IT24)</f>
        <v>54</v>
      </c>
      <c r="BH24" s="21">
        <f>INDEX('O3-8hr'!$A:$AD,$IU24+BH$23-$G$23,$IT24)</f>
        <v>54</v>
      </c>
      <c r="BI24" s="21">
        <f>INDEX('O3-8hr'!$A:$AD,$IU24+BI$23-$G$23,$IT24)</f>
        <v>55</v>
      </c>
      <c r="BJ24" s="21">
        <f>INDEX('O3-8hr'!$A:$AD,$IU24+BJ$23-$G$23,$IT24)</f>
        <v>45</v>
      </c>
      <c r="BK24" s="21">
        <f>INDEX('O3-8hr'!$A:$AD,$IU24+BK$23-$G$23,$IT24)</f>
        <v>46</v>
      </c>
      <c r="BL24" s="21">
        <f>INDEX('O3-8hr'!$A:$AD,$IU24+BL$23-$G$23,$IT24)</f>
        <v>43</v>
      </c>
      <c r="BM24" s="21">
        <f>INDEX('O3-8hr'!$A:$AD,$IU24+BM$23-$G$23,$IT24)</f>
        <v>53</v>
      </c>
      <c r="BN24" s="21">
        <f>INDEX('O3-8hr'!$A:$AD,$IU24+BN$23-$G$23,$IT24)</f>
        <v>39</v>
      </c>
      <c r="BO24" s="21">
        <f>INDEX('O3-8hr'!$A:$AD,$IU24+BO$23-$G$23,$IT24)</f>
        <v>36</v>
      </c>
      <c r="BP24" s="21">
        <f>INDEX('O3-8hr'!$A:$AD,$IU24+BP$23-$G$23,$IT24)</f>
        <v>56</v>
      </c>
      <c r="BQ24" s="21">
        <f>INDEX('O3-8hr'!$A:$AD,$IU24+BQ$23-$G$23,$IT24)</f>
        <v>65</v>
      </c>
      <c r="BR24" s="21">
        <f>INDEX('O3-8hr'!$A:$AD,$IU24+BR$23-$G$23,$IT24)</f>
        <v>59</v>
      </c>
      <c r="BS24" s="21">
        <f>INDEX('O3-8hr'!$A:$AD,$IU24+BS$23-$G$23,$IT24)</f>
        <v>49</v>
      </c>
      <c r="BT24" s="21">
        <f>INDEX('O3-8hr'!$A:$AD,$IU24+BT$23-$G$23,$IT24)</f>
        <v>48</v>
      </c>
      <c r="BU24" s="21">
        <f>INDEX('O3-8hr'!$A:$AD,$IU24+BU$23-$G$23,$IT24)</f>
        <v>45</v>
      </c>
      <c r="BV24" s="21">
        <f>INDEX('O3-8hr'!$A:$AD,$IU24+BV$23-$G$23,$IT24)</f>
        <v>52</v>
      </c>
      <c r="BW24" s="21">
        <f>INDEX('O3-8hr'!$A:$AD,$IU24+BW$23-$G$23,$IT24)</f>
        <v>53</v>
      </c>
      <c r="BX24" s="21">
        <f>INDEX('O3-8hr'!$A:$AD,$IU24+BX$23-$G$23,$IT24)</f>
        <v>49</v>
      </c>
      <c r="BY24" s="21">
        <f>INDEX('O3-8hr'!$A:$AD,$IU24+BY$23-$G$23,$IT24)</f>
        <v>36</v>
      </c>
      <c r="BZ24" s="21">
        <f>INDEX('O3-8hr'!$A:$AD,$IU24+BZ$23-$G$23,$IT24)</f>
        <v>47</v>
      </c>
      <c r="CA24" s="21">
        <f>INDEX('O3-8hr'!$A:$AD,$IU24+CA$23-$G$23,$IT24)</f>
        <v>23</v>
      </c>
      <c r="CB24" s="21">
        <f>INDEX('O3-8hr'!$A:$AD,$IU24+CB$23-$G$23,$IT24)</f>
        <v>40</v>
      </c>
      <c r="CC24" s="21">
        <f>INDEX('O3-8hr'!$A:$AD,$IU24+CC$23-$G$23,$IT24)</f>
        <v>37</v>
      </c>
      <c r="CD24" s="21">
        <f>INDEX('O3-8hr'!$A:$AD,$IU24+CD$23-$G$23,$IT24)</f>
        <v>40</v>
      </c>
      <c r="CE24" s="21">
        <f>INDEX('O3-8hr'!$A:$AD,$IU24+CE$23-$G$23,$IT24)</f>
        <v>37</v>
      </c>
      <c r="CF24" s="21">
        <f>INDEX('O3-8hr'!$A:$AD,$IU24+CF$23-$G$23,$IT24)</f>
        <v>17</v>
      </c>
      <c r="CG24" s="21">
        <f>INDEX('O3-8hr'!$A:$AD,$IU24+CG$23-$G$23,$IT24)</f>
        <v>36</v>
      </c>
      <c r="CH24" s="21">
        <f>INDEX('O3-8hr'!$A:$AD,$IU24+CH$23-$G$23,$IT24)</f>
        <v>31</v>
      </c>
      <c r="CI24" s="21">
        <f>INDEX('O3-8hr'!$A:$AD,$IU24+CI$23-$G$23,$IT24)</f>
        <v>34</v>
      </c>
      <c r="CJ24" s="21">
        <f>INDEX('O3-8hr'!$A:$AD,$IU24+CJ$23-$G$23,$IT24)</f>
        <v>36</v>
      </c>
      <c r="CK24" s="21">
        <f>INDEX('O3-8hr'!$A:$AD,$IU24+CK$23-$G$23,$IT24)</f>
        <v>32</v>
      </c>
      <c r="CL24" s="21">
        <f>INDEX('O3-8hr'!$A:$AD,$IU24+CL$23-$G$23,$IT24)</f>
        <v>40</v>
      </c>
      <c r="CM24" s="21">
        <f>INDEX('O3-8hr'!$A:$AD,$IU24+CM$23-$G$23,$IT24)</f>
        <v>54</v>
      </c>
      <c r="CN24" s="21">
        <f>INDEX('O3-8hr'!$A:$AD,$IU24+CN$23-$G$23,$IT24)</f>
        <v>59</v>
      </c>
      <c r="CO24" s="21">
        <f>INDEX('O3-8hr'!$A:$AD,$IU24+CO$23-$G$23,$IT24)</f>
        <v>82</v>
      </c>
      <c r="CP24" s="21">
        <f>INDEX('O3-8hr'!$A:$AD,$IU24+CP$23-$G$23,$IT24)</f>
        <v>35</v>
      </c>
      <c r="CQ24" s="21">
        <f>INDEX('O3-8hr'!$A:$AD,$IU24+CQ$23-$G$23,$IT24)</f>
        <v>31</v>
      </c>
      <c r="CR24" s="21">
        <f>INDEX('O3-8hr'!$A:$AD,$IU24+CR$23-$G$23,$IT24)</f>
        <v>53</v>
      </c>
      <c r="CS24" s="21">
        <f>INDEX('O3-8hr'!$A:$AD,$IU24+CS$23-$G$23,$IT24)</f>
        <v>46</v>
      </c>
      <c r="CT24" s="21">
        <f>INDEX('O3-8hr'!$A:$AD,$IU24+CT$23-$G$23,$IT24)</f>
        <v>37</v>
      </c>
      <c r="CU24" s="21">
        <f>INDEX('O3-8hr'!$A:$AD,$IU24+CU$23-$G$23,$IT24)</f>
        <v>23</v>
      </c>
      <c r="CV24" s="21">
        <f>INDEX('O3-8hr'!$A:$AD,$IU24+CV$23-$G$23,$IT24)</f>
        <v>49</v>
      </c>
      <c r="CW24" s="21">
        <f>INDEX('O3-8hr'!$A:$AD,$IU24+CW$23-$G$23,$IT24)</f>
        <v>30</v>
      </c>
      <c r="CX24" s="21">
        <f>INDEX('O3-8hr'!$A:$AD,$IU24+CX$23-$G$23,$IT24)</f>
        <v>24</v>
      </c>
      <c r="CY24" s="21">
        <f>INDEX('O3-8hr'!$A:$AD,$IU24+CY$23-$G$23,$IT24)</f>
        <v>33</v>
      </c>
      <c r="CZ24" s="21">
        <f>INDEX('O3-8hr'!$A:$AD,$IU24+CZ$23-$G$23,$IT24)</f>
        <v>32</v>
      </c>
      <c r="DA24" s="21">
        <f>INDEX('O3-8hr'!$A:$AD,$IU24+DA$23-$G$23,$IT24)</f>
        <v>34</v>
      </c>
      <c r="DB24" s="21">
        <f>INDEX('O3-8hr'!$A:$AD,$IU24+DB$23-$G$23,$IT24)</f>
        <v>52</v>
      </c>
      <c r="DC24" s="21">
        <f>INDEX('O3-8hr'!$A:$AD,$IU24+DC$23-$G$23,$IT24)</f>
        <v>43</v>
      </c>
      <c r="DD24" s="21">
        <f>INDEX('O3-8hr'!$A:$AD,$IU24+DD$23-$G$23,$IT24)</f>
        <v>34</v>
      </c>
      <c r="DE24" s="21">
        <f>INDEX('O3-8hr'!$A:$AD,$IU24+DE$23-$G$23,$IT24)</f>
        <v>38</v>
      </c>
      <c r="DF24" s="21">
        <f>INDEX('O3-8hr'!$A:$AD,$IU24+DF$23-$G$23,$IT24)</f>
        <v>37</v>
      </c>
      <c r="DG24" s="21">
        <f>INDEX('O3-8hr'!$A:$AD,$IU24+DG$23-$G$23,$IT24)</f>
        <v>29</v>
      </c>
      <c r="DH24" s="21">
        <f>INDEX('O3-8hr'!$A:$AD,$IU24+DH$23-$G$23,$IT24)</f>
        <v>43</v>
      </c>
      <c r="DI24" s="21">
        <f>INDEX('O3-8hr'!$A:$AD,$IU24+DI$23-$G$23,$IT24)</f>
        <v>24</v>
      </c>
      <c r="DJ24" s="21">
        <f>INDEX('O3-8hr'!$A:$AD,$IU24+DJ$23-$G$23,$IT24)</f>
        <v>36</v>
      </c>
      <c r="DK24" s="21">
        <f>INDEX('O3-8hr'!$A:$AD,$IU24+DK$23-$G$23,$IT24)</f>
        <v>54</v>
      </c>
      <c r="DL24" s="21">
        <f>INDEX('O3-8hr'!$A:$AD,$IU24+DL$23-$G$23,$IT24)</f>
        <v>45</v>
      </c>
      <c r="DM24" s="21">
        <f>INDEX('O3-8hr'!$A:$AD,$IU24+DM$23-$G$23,$IT24)</f>
        <v>42</v>
      </c>
      <c r="DN24" s="21">
        <f>INDEX('O3-8hr'!$A:$AD,$IU24+DN$23-$G$23,$IT24)</f>
        <v>50</v>
      </c>
      <c r="DO24" s="21">
        <f>INDEX('O3-8hr'!$A:$AD,$IU24+DO$23-$G$23,$IT24)</f>
        <v>54</v>
      </c>
      <c r="DP24" s="21">
        <f>INDEX('O3-8hr'!$A:$AD,$IU24+DP$23-$G$23,$IT24)</f>
        <v>43</v>
      </c>
      <c r="DQ24" s="21">
        <f>INDEX('O3-8hr'!$A:$AD,$IU24+DQ$23-$G$23,$IT24)</f>
        <v>25</v>
      </c>
      <c r="DR24" s="21">
        <f>INDEX('O3-8hr'!$A:$AD,$IU24+DR$23-$G$23,$IT24)</f>
        <v>47</v>
      </c>
      <c r="DS24" s="21">
        <f>INDEX('O3-8hr'!$A:$AD,$IU24+DS$23-$G$23,$IT24)</f>
        <v>36</v>
      </c>
      <c r="DT24" s="21">
        <f>INDEX('O3-8hr'!$A:$AD,$IU24+DT$23-$G$23,$IT24)</f>
        <v>42</v>
      </c>
      <c r="DU24" s="21">
        <f>INDEX('O3-8hr'!$A:$AD,$IU24+DU$23-$G$23,$IT24)</f>
        <v>38</v>
      </c>
      <c r="DV24" s="21">
        <f>INDEX('O3-8hr'!$A:$AD,$IU24+DV$23-$G$23,$IT24)</f>
        <v>29</v>
      </c>
      <c r="DW24" s="21">
        <f>INDEX('O3-8hr'!$A:$AD,$IU24+DW$23-$G$23,$IT24)</f>
        <v>53</v>
      </c>
      <c r="DX24" s="21">
        <f>INDEX('O3-8hr'!$A:$AD,$IU24+DX$23-$G$23,$IT24)</f>
        <v>58</v>
      </c>
      <c r="DY24" s="21">
        <f>INDEX('O3-8hr'!$A:$AD,$IU24+DY$23-$G$23,$IT24)</f>
        <v>59</v>
      </c>
      <c r="DZ24" s="21">
        <f>INDEX('O3-8hr'!$A:$AD,$IU24+DZ$23-$G$23,$IT24)</f>
        <v>67</v>
      </c>
      <c r="EA24" s="21">
        <f>INDEX('O3-8hr'!$A:$AD,$IU24+EA$23-$G$23,$IT24)</f>
        <v>48</v>
      </c>
      <c r="EB24" s="21">
        <f>INDEX('O3-8hr'!$A:$AD,$IU24+EB$23-$G$23,$IT24)</f>
        <v>48</v>
      </c>
      <c r="EC24" s="21">
        <f>INDEX('O3-8hr'!$A:$AD,$IU24+EC$23-$G$23,$IT24)</f>
        <v>41</v>
      </c>
      <c r="ED24" s="21">
        <f>INDEX('O3-8hr'!$A:$AD,$IU24+ED$23-$G$23,$IT24)</f>
        <v>32</v>
      </c>
      <c r="EE24" s="21">
        <f>INDEX('O3-8hr'!$A:$AD,$IU24+EE$23-$G$23,$IT24)</f>
        <v>33</v>
      </c>
      <c r="EF24" s="21">
        <f>INDEX('O3-8hr'!$A:$AD,$IU24+EF$23-$G$23,$IT24)</f>
        <v>48</v>
      </c>
      <c r="EG24" s="21">
        <f>INDEX('O3-8hr'!$A:$AD,$IU24+EG$23-$G$23,$IT24)</f>
        <v>63</v>
      </c>
      <c r="EH24" s="21">
        <f>INDEX('O3-8hr'!$A:$AD,$IU24+EH$23-$G$23,$IT24)</f>
        <v>88</v>
      </c>
      <c r="EI24" s="21">
        <f>INDEX('O3-8hr'!$A:$AD,$IU24+EI$23-$G$23,$IT24)</f>
        <v>46</v>
      </c>
      <c r="EJ24" s="21">
        <f>INDEX('O3-8hr'!$A:$AD,$IU24+EJ$23-$G$23,$IT24)</f>
        <v>42</v>
      </c>
      <c r="EK24" s="21">
        <f>INDEX('O3-8hr'!$A:$AD,$IU24+EK$23-$G$23,$IT24)</f>
        <v>61</v>
      </c>
      <c r="EL24" s="21">
        <f>INDEX('O3-8hr'!$A:$AD,$IU24+EL$23-$G$23,$IT24)</f>
        <v>66</v>
      </c>
      <c r="EM24" s="21">
        <f>INDEX('O3-8hr'!$A:$AD,$IU24+EM$23-$G$23,$IT24)</f>
        <v>62</v>
      </c>
      <c r="EN24" s="21">
        <f>INDEX('O3-8hr'!$A:$AD,$IU24+EN$23-$G$23,$IT24)</f>
        <v>85</v>
      </c>
      <c r="EO24" s="21">
        <f>INDEX('O3-8hr'!$A:$AD,$IU24+EO$23-$G$23,$IT24)</f>
        <v>43</v>
      </c>
      <c r="EP24" s="21">
        <f>INDEX('O3-8hr'!$A:$AD,$IU24+EP$23-$G$23,$IT24)</f>
        <v>32</v>
      </c>
      <c r="EQ24" s="21">
        <f>INDEX('O3-8hr'!$A:$AD,$IU24+EQ$23-$G$23,$IT24)</f>
        <v>48</v>
      </c>
      <c r="ER24" s="21">
        <f>INDEX('O3-8hr'!$A:$AD,$IU24+ER$23-$G$23,$IT24)</f>
        <v>48</v>
      </c>
      <c r="ES24" s="21">
        <f>INDEX('O3-8hr'!$A:$AD,$IU24+ES$23-$G$23,$IT24)</f>
        <v>32</v>
      </c>
      <c r="ET24" s="21">
        <f>INDEX('O3-8hr'!$A:$AD,$IU24+ET$23-$G$23,$IT24)</f>
        <v>40</v>
      </c>
      <c r="EU24" s="21">
        <f>INDEX('O3-8hr'!$A:$AD,$IU24+EU$23-$G$23,$IT24)</f>
        <v>20</v>
      </c>
      <c r="EV24" s="21">
        <f>INDEX('O3-8hr'!$A:$AD,$IU24+EV$23-$G$23,$IT24)</f>
        <v>24</v>
      </c>
      <c r="EW24" s="21">
        <f>INDEX('O3-8hr'!$A:$AD,$IU24+EW$23-$G$23,$IT24)</f>
        <v>28</v>
      </c>
      <c r="EX24" s="21">
        <f>INDEX('O3-8hr'!$A:$AD,$IU24+EX$23-$G$23,$IT24)</f>
        <v>47</v>
      </c>
      <c r="EY24" s="21">
        <f>INDEX('O3-8hr'!$A:$AD,$IU24+EY$23-$G$23,$IT24)</f>
        <v>59</v>
      </c>
      <c r="EZ24" s="21">
        <f>INDEX('O3-8hr'!$A:$AD,$IU24+EZ$23-$G$23,$IT24)</f>
        <v>59</v>
      </c>
      <c r="FA24" s="21">
        <f>INDEX('O3-8hr'!$A:$AD,$IU24+FA$23-$G$23,$IT24)</f>
        <v>42</v>
      </c>
      <c r="FB24" s="21">
        <f>INDEX('O3-8hr'!$A:$AD,$IU24+FB$23-$G$23,$IT24)</f>
        <v>44</v>
      </c>
      <c r="FC24" s="21">
        <f>INDEX('O3-8hr'!$A:$AD,$IU24+FC$23-$G$23,$IT24)</f>
        <v>48</v>
      </c>
      <c r="FD24" s="21">
        <f>INDEX('O3-8hr'!$A:$AD,$IU24+FD$23-$G$23,$IT24)</f>
        <v>28</v>
      </c>
      <c r="FE24" s="21">
        <f>INDEX('O3-8hr'!$A:$AD,$IU24+FE$23-$G$23,$IT24)</f>
        <v>51</v>
      </c>
      <c r="FF24" s="21">
        <f>INDEX('O3-8hr'!$A:$AD,$IU24+FF$23-$G$23,$IT24)</f>
        <v>31</v>
      </c>
      <c r="FG24" s="21">
        <f>INDEX('O3-8hr'!$A:$AD,$IU24+FG$23-$G$23,$IT24)</f>
        <v>29</v>
      </c>
      <c r="FH24" s="21">
        <f>INDEX('O3-8hr'!$A:$AD,$IU24+FH$23-$G$23,$IT24)</f>
        <v>61</v>
      </c>
      <c r="FI24" s="21">
        <f>INDEX('O3-8hr'!$A:$AD,$IU24+FI$23-$G$23,$IT24)</f>
        <v>63</v>
      </c>
      <c r="FJ24" s="21">
        <f>INDEX('O3-8hr'!$A:$AD,$IU24+FJ$23-$G$23,$IT24)</f>
        <v>60</v>
      </c>
      <c r="FK24" s="21">
        <f>INDEX('O3-8hr'!$A:$AD,$IU24+FK$23-$G$23,$IT24)</f>
        <v>72</v>
      </c>
      <c r="FL24" s="21">
        <f>INDEX('O3-8hr'!$A:$AD,$IU24+FL$23-$G$23,$IT24)</f>
        <v>43</v>
      </c>
      <c r="FM24" s="21">
        <f>INDEX('O3-8hr'!$A:$AD,$IU24+FM$23-$G$23,$IT24)</f>
        <v>49</v>
      </c>
      <c r="FN24" s="21">
        <f>INDEX('O3-8hr'!$A:$AD,$IU24+FN$23-$G$23,$IT24)</f>
        <v>35</v>
      </c>
      <c r="FO24" s="21">
        <f>INDEX('O3-8hr'!$A:$AD,$IU24+FO$23-$G$23,$IT24)</f>
        <v>38</v>
      </c>
      <c r="FP24" s="21">
        <f>INDEX('O3-8hr'!$A:$AD,$IU24+FP$23-$G$23,$IT24)</f>
        <v>28</v>
      </c>
      <c r="FQ24" s="21">
        <f>INDEX('O3-8hr'!$A:$AD,$IU24+FQ$23-$G$23,$IT24)</f>
        <v>58</v>
      </c>
      <c r="FR24" s="21">
        <f>INDEX('O3-8hr'!$A:$AD,$IU24+FR$23-$G$23,$IT24)</f>
        <v>32</v>
      </c>
      <c r="FS24" s="21">
        <f>INDEX('O3-8hr'!$A:$AD,$IU24+FS$23-$G$23,$IT24)</f>
        <v>50</v>
      </c>
      <c r="FT24" s="21">
        <f>INDEX('O3-8hr'!$A:$AD,$IU24+FT$23-$G$23,$IT24)</f>
        <v>62</v>
      </c>
      <c r="FU24" s="21">
        <f>INDEX('O3-8hr'!$A:$AD,$IU24+FU$23-$G$23,$IT24)</f>
        <v>49</v>
      </c>
      <c r="FV24" s="21">
        <f>INDEX('O3-8hr'!$A:$AD,$IU24+FV$23-$G$23,$IT24)</f>
        <v>29</v>
      </c>
      <c r="FW24" s="21">
        <f>INDEX('O3-8hr'!$A:$AD,$IU24+FW$23-$G$23,$IT24)</f>
        <v>35</v>
      </c>
      <c r="FX24" s="21">
        <f>INDEX('O3-8hr'!$A:$AD,$IU24+FX$23-$G$23,$IT24)</f>
        <v>36</v>
      </c>
      <c r="FY24" s="21">
        <f>INDEX('O3-8hr'!$A:$AD,$IU24+FY$23-$G$23,$IT24)</f>
        <v>40</v>
      </c>
      <c r="FZ24" s="21">
        <f>INDEX('O3-8hr'!$A:$AD,$IU24+FZ$23-$G$23,$IT24)</f>
        <v>27</v>
      </c>
      <c r="GA24" s="21">
        <f>INDEX('O3-8hr'!$A:$AD,$IU24+GA$23-$G$23,$IT24)</f>
        <v>46</v>
      </c>
      <c r="GB24" s="21">
        <f>INDEX('O3-8hr'!$A:$AD,$IU24+GB$23-$G$23,$IT24)</f>
        <v>49</v>
      </c>
      <c r="GC24" s="21">
        <f>INDEX('O3-8hr'!$A:$AD,$IU24+GC$23-$G$23,$IT24)</f>
        <v>58</v>
      </c>
      <c r="GD24" s="21">
        <f>INDEX('O3-8hr'!$A:$AD,$IU24+GD$23-$G$23,$IT24)</f>
        <v>47</v>
      </c>
      <c r="GE24" s="21">
        <f>INDEX('O3-8hr'!$A:$AD,$IU24+GE$23-$G$23,$IT24)</f>
        <v>68</v>
      </c>
      <c r="GF24" s="21">
        <f>INDEX('O3-8hr'!$A:$AD,$IU24+GF$23-$G$23,$IT24)</f>
        <v>58</v>
      </c>
      <c r="GG24" s="21">
        <f>INDEX('O3-8hr'!$A:$AD,$IU24+GG$23-$G$23,$IT24)</f>
        <v>41</v>
      </c>
      <c r="GH24" s="21">
        <f>INDEX('O3-8hr'!$A:$AD,$IU24+GH$23-$G$23,$IT24)</f>
        <v>35</v>
      </c>
      <c r="GI24" s="21">
        <f>INDEX('O3-8hr'!$A:$AD,$IU24+GI$23-$G$23,$IT24)</f>
        <v>38</v>
      </c>
      <c r="GJ24" s="21">
        <f>INDEX('O3-8hr'!$A:$AD,$IU24+GJ$23-$G$23,$IT24)</f>
        <v>41</v>
      </c>
      <c r="GK24" s="21">
        <f>INDEX('O3-8hr'!$A:$AD,$IU24+GK$23-$G$23,$IT24)</f>
        <v>59</v>
      </c>
      <c r="GL24" s="21">
        <f>INDEX('O3-8hr'!$A:$AD,$IU24+GL$23-$G$23,$IT24)</f>
        <v>44</v>
      </c>
      <c r="GM24" s="21">
        <f>INDEX('O3-8hr'!$A:$AD,$IU24+GM$23-$G$23,$IT24)</f>
        <v>46</v>
      </c>
      <c r="GN24" s="21">
        <f>INDEX('O3-8hr'!$A:$AD,$IU24+GN$23-$G$23,$IT24)</f>
        <v>66</v>
      </c>
      <c r="GO24" s="21">
        <f>INDEX('O3-8hr'!$A:$AD,$IU24+GO$23-$G$23,$IT24)</f>
        <v>11</v>
      </c>
      <c r="GP24" s="21">
        <f>INDEX('O3-8hr'!$A:$AD,$IU24+GP$23-$G$23,$IT24)</f>
        <v>20</v>
      </c>
      <c r="GQ24" s="21">
        <f>INDEX('O3-8hr'!$A:$AD,$IU24+GQ$23-$G$23,$IT24)</f>
        <v>18</v>
      </c>
      <c r="GR24" s="21">
        <f>INDEX('O3-8hr'!$A:$AD,$IU24+GR$23-$G$23,$IT24)</f>
        <v>23</v>
      </c>
      <c r="GS24" s="21">
        <f>INDEX('O3-8hr'!$A:$AD,$IU24+GS$23-$G$23,$IT24)</f>
        <v>18</v>
      </c>
      <c r="GT24" s="21">
        <f>INDEX('O3-8hr'!$A:$AD,$IU24+GT$23-$G$23,$IT24)</f>
        <v>9</v>
      </c>
      <c r="GU24" s="21">
        <f>INDEX('O3-8hr'!$A:$AD,$IU24+GU$23-$G$23,$IT24)</f>
        <v>20</v>
      </c>
      <c r="GV24" s="21">
        <f>INDEX('O3-8hr'!$A:$AD,$IU24+GV$23-$G$23,$IT24)</f>
        <v>30</v>
      </c>
      <c r="GW24" s="21">
        <f>INDEX('O3-8hr'!$A:$AD,$IU24+GW$23-$G$23,$IT24)</f>
        <v>35</v>
      </c>
      <c r="GX24" s="21">
        <f>INDEX('O3-8hr'!$A:$AD,$IU24+GX$23-$G$23,$IT24)</f>
        <v>41</v>
      </c>
      <c r="GY24" s="21">
        <f>INDEX('O3-8hr'!$A:$AD,$IU24+GY$23-$G$23,$IT24)</f>
        <v>37</v>
      </c>
      <c r="GZ24" s="21">
        <f>INDEX('O3-8hr'!$A:$AD,$IU24+GZ$23-$G$23,$IT24)</f>
        <v>22</v>
      </c>
      <c r="HA24" s="21">
        <f>INDEX('O3-8hr'!$A:$AD,$IU24+HA$23-$G$23,$IT24)</f>
        <v>30</v>
      </c>
      <c r="HB24" s="21">
        <f>INDEX('O3-8hr'!$A:$AD,$IU24+HB$23-$G$23,$IT24)</f>
        <v>27</v>
      </c>
      <c r="HC24" s="21">
        <f>INDEX('O3-8hr'!$A:$AD,$IU24+HC$23-$G$23,$IT24)</f>
        <v>32</v>
      </c>
      <c r="HD24" s="21">
        <f>INDEX('O3-8hr'!$A:$AD,$IU24+HD$23-$G$23,$IT24)</f>
        <v>21</v>
      </c>
      <c r="HE24" s="21">
        <f>INDEX('O3-8hr'!$A:$AD,$IU24+HE$23-$G$23,$IT24)</f>
        <v>21</v>
      </c>
      <c r="HF24" s="21">
        <f>INDEX('O3-8hr'!$A:$AD,$IU24+HF$23-$G$23,$IT24)</f>
        <v>22</v>
      </c>
      <c r="HG24" s="21">
        <f>INDEX('O3-8hr'!$A:$AD,$IU24+HG$23-$G$23,$IT24)</f>
        <v>28</v>
      </c>
      <c r="HH24" s="21">
        <f>INDEX('O3-8hr'!$A:$AD,$IU24+HH$23-$G$23,$IT24)</f>
        <v>27</v>
      </c>
      <c r="HI24" s="21">
        <f>INDEX('O3-8hr'!$A:$AD,$IU24+HI$23-$G$23,$IT24)</f>
        <v>33</v>
      </c>
      <c r="HJ24" s="21">
        <f>INDEX('O3-8hr'!$A:$AD,$IU24+HJ$23-$G$23,$IT24)</f>
        <v>22</v>
      </c>
      <c r="HK24" s="21">
        <f>INDEX('O3-8hr'!$A:$AD,$IU24+HK$23-$G$23,$IT24)</f>
        <v>26</v>
      </c>
      <c r="HL24" s="21">
        <f>INDEX('O3-8hr'!$A:$AD,$IU24+HL$23-$G$23,$IT24)</f>
        <v>31</v>
      </c>
      <c r="HM24" s="21">
        <f>INDEX('O3-8hr'!$A:$AD,$IU24+HM$23-$G$23,$IT24)</f>
        <v>31</v>
      </c>
      <c r="HN24" s="21">
        <f>INDEX('O3-8hr'!$A:$AD,$IU24+HN$23-$G$23,$IT24)</f>
        <v>38</v>
      </c>
      <c r="HO24" s="21">
        <f>INDEX('O3-8hr'!$A:$AD,$IU24+HO$23-$G$23,$IT24)</f>
        <v>28</v>
      </c>
      <c r="HP24" s="21">
        <f>INDEX('O3-8hr'!$A:$AD,$IU24+HP$23-$G$23,$IT24)</f>
        <v>40</v>
      </c>
      <c r="HQ24" s="21">
        <f>INDEX('O3-8hr'!$A:$AD,$IU24+HQ$23-$G$23,$IT24)</f>
        <v>26</v>
      </c>
      <c r="HR24" s="21">
        <f>INDEX('O3-8hr'!$A:$AD,$IU24+HR$23-$G$23,$IT24)</f>
        <v>34</v>
      </c>
      <c r="HS24" s="21">
        <f>INDEX('O3-8hr'!$A:$AD,$IU24+HS$23-$G$23,$IT24)</f>
        <v>22</v>
      </c>
      <c r="HT24" s="21">
        <f>INDEX('O3-8hr'!$A:$AD,$IU24+HT$23-$G$23,$IT24)</f>
        <v>13</v>
      </c>
      <c r="HU24" s="21">
        <f>INDEX('O3-8hr'!$A:$AD,$IU24+HU$23-$G$23,$IT24)</f>
        <v>22</v>
      </c>
      <c r="HV24" s="21">
        <f>INDEX('O3-8hr'!$A:$AD,$IU24+HV$23-$G$23,$IT24)</f>
        <v>30</v>
      </c>
      <c r="HW24" s="21">
        <f>INDEX('O3-8hr'!$A:$AD,$IU24+HW$23-$G$23,$IT24)</f>
        <v>17</v>
      </c>
      <c r="HX24" s="21">
        <f>INDEX('O3-8hr'!$A:$AD,$IU24+HX$23-$G$23,$IT24)</f>
        <v>25</v>
      </c>
      <c r="HY24" s="21">
        <f>INDEX('O3-8hr'!$A:$AD,$IU24+HY$23-$G$23,$IT24)</f>
        <v>26</v>
      </c>
      <c r="HZ24" s="21">
        <f>INDEX('O3-8hr'!$A:$AD,$IU24+HZ$23-$G$23,$IT24)</f>
        <v>31</v>
      </c>
      <c r="IA24" s="21">
        <f>INDEX('O3-8hr'!$A:$AD,$IU24+IA$23-$G$23,$IT24)</f>
        <v>30</v>
      </c>
      <c r="IB24" s="21">
        <f>INDEX('O3-8hr'!$A:$AD,$IU24+IB$23-$G$23,$IT24)</f>
        <v>25</v>
      </c>
      <c r="IC24" s="21">
        <f>INDEX('O3-8hr'!$A:$AD,$IU24+IC$23-$G$23,$IT24)</f>
        <v>26</v>
      </c>
      <c r="ID24" s="21">
        <f>INDEX('O3-8hr'!$A:$AD,$IU24+ID$23-$G$23,$IT24)</f>
        <v>31</v>
      </c>
      <c r="IE24" s="21">
        <f>INDEX('O3-8hr'!$A:$AD,$IU24+IE$23-$G$23,$IT24)</f>
        <v>35</v>
      </c>
      <c r="IF24" s="21">
        <f>INDEX('O3-8hr'!$A:$AD,$IU24+IF$23-$G$23,$IT24)</f>
        <v>29</v>
      </c>
      <c r="IG24" s="21">
        <f>INDEX('O3-8hr'!$A:$AD,$IU24+IG$23-$G$23,$IT24)</f>
        <v>31</v>
      </c>
      <c r="IH24" s="21">
        <f>INDEX('O3-8hr'!$A:$AD,$IU24+IH$23-$G$23,$IT24)</f>
        <v>20</v>
      </c>
      <c r="II24" s="21">
        <f>INDEX('O3-8hr'!$A:$AD,$IU24+II$23-$G$23,$IT24)</f>
        <v>28</v>
      </c>
      <c r="IJ24" s="21">
        <f>INDEX('O3-8hr'!$A:$AD,$IU24+IJ$23-$G$23,$IT24)</f>
        <v>29</v>
      </c>
      <c r="IK24" s="21">
        <f>INDEX('O3-8hr'!$A:$AD,$IU24+IK$23-$G$23,$IT24)</f>
        <v>28</v>
      </c>
      <c r="IL24" s="21">
        <f>INDEX('O3-8hr'!$A:$AD,$IU24+IL$23-$G$23,$IT24)</f>
        <v>25</v>
      </c>
      <c r="IM24" s="21">
        <f>INDEX('O3-8hr'!$A:$AD,$IU24+IM$23-$G$23,$IT24)</f>
        <v>31</v>
      </c>
      <c r="IN24" s="21">
        <f>INDEX('O3-8hr'!$A:$AD,$IU24+IN$23-$G$23,$IT24)</f>
        <v>21</v>
      </c>
      <c r="IO24" s="21">
        <f>INDEX('O3-8hr'!$A:$AD,$IU24+IO$23-$G$23,$IT24)</f>
        <v>20</v>
      </c>
      <c r="IP24" s="21">
        <f>INDEX('O3-8hr'!$A:$AD,$IU24+IP$23-$G$23,$IT24)</f>
        <v>19</v>
      </c>
      <c r="IQ24" s="12">
        <f>INDEX('O3-8hr'!$A:$AD,$IU24+IQ$23-$G$23,$IT24)</f>
        <v>34</v>
      </c>
      <c r="IR24" s="99">
        <f t="shared" ref="IR24:IR49" si="57">MAX(G24:IQ24)</f>
        <v>88</v>
      </c>
      <c r="IT24" s="44">
        <f>MATCH($B24,'O3-8hr'!$1:$1,0)</f>
        <v>9</v>
      </c>
      <c r="IU24" s="43">
        <f>MATCH(DATE($A24,$IT$19,$IU$19),'O3-8hr'!$B:$B,0)</f>
        <v>1161</v>
      </c>
    </row>
    <row r="25" spans="1:255" ht="12.75" customHeight="1" x14ac:dyDescent="0.2">
      <c r="A25" s="100">
        <v>2018</v>
      </c>
      <c r="B25" s="100">
        <v>90011123</v>
      </c>
      <c r="C25" s="103">
        <f>INDEX(Sites!$A:$N,MATCH($B25,Sites!$A:$A,0),2)</f>
        <v>41.399166999999998</v>
      </c>
      <c r="D25" s="100" t="str">
        <f>INDEX(Sites!$A:$N,MATCH($B25,Sites!$A:$A,0),4)</f>
        <v>CT</v>
      </c>
      <c r="E25" s="100" t="str">
        <f>INDEX(Sites!$A:$N,MATCH($B25,Sites!$A:$A,0),10)</f>
        <v>116.0</v>
      </c>
      <c r="F25" s="44" t="str">
        <f>INDEX(Sites!$A:$N,MATCH($B25,Sites!$A:$A,0),6)</f>
        <v>Danbury</v>
      </c>
      <c r="G25" s="20">
        <f>INDEX('O3-8hr'!$A:$AD,$IU25+G$23-$G$23,$IT25)</f>
        <v>42</v>
      </c>
      <c r="H25" s="14">
        <f>INDEX('O3-8hr'!$A:$AD,$IU25+H$23-$G$23,$IT25)</f>
        <v>37</v>
      </c>
      <c r="I25" s="14">
        <f>INDEX('O3-8hr'!$A:$AD,$IU25+I$23-$G$23,$IT25)</f>
        <v>40</v>
      </c>
      <c r="J25" s="14">
        <f>INDEX('O3-8hr'!$A:$AD,$IU25+J$23-$G$23,$IT25)</f>
        <v>38</v>
      </c>
      <c r="K25" s="14">
        <f>INDEX('O3-8hr'!$A:$AD,$IU25+K$23-$G$23,$IT25)</f>
        <v>36</v>
      </c>
      <c r="L25" s="14">
        <f>INDEX('O3-8hr'!$A:$AD,$IU25+L$23-$G$23,$IT25)</f>
        <v>42</v>
      </c>
      <c r="M25" s="14">
        <f>INDEX('O3-8hr'!$A:$AD,$IU25+M$23-$G$23,$IT25)</f>
        <v>38</v>
      </c>
      <c r="N25" s="14">
        <f>INDEX('O3-8hr'!$A:$AD,$IU25+N$23-$G$23,$IT25)</f>
        <v>36</v>
      </c>
      <c r="O25" s="14">
        <f>INDEX('O3-8hr'!$A:$AD,$IU25+O$23-$G$23,$IT25)</f>
        <v>37</v>
      </c>
      <c r="P25" s="14">
        <f>INDEX('O3-8hr'!$A:$AD,$IU25+P$23-$G$23,$IT25)</f>
        <v>42</v>
      </c>
      <c r="Q25" s="14">
        <f>INDEX('O3-8hr'!$A:$AD,$IU25+Q$23-$G$23,$IT25)</f>
        <v>43</v>
      </c>
      <c r="R25" s="14" t="str">
        <f>INDEX('O3-8hr'!$A:$AD,$IU25+R$23-$G$23,$IT25)</f>
        <v/>
      </c>
      <c r="S25" s="14" t="str">
        <f>INDEX('O3-8hr'!$A:$AD,$IU25+S$23-$G$23,$IT25)</f>
        <v/>
      </c>
      <c r="T25" s="14">
        <f>INDEX('O3-8hr'!$A:$AD,$IU25+T$23-$G$23,$IT25)</f>
        <v>39</v>
      </c>
      <c r="U25" s="14">
        <f>INDEX('O3-8hr'!$A:$AD,$IU25+U$23-$G$23,$IT25)</f>
        <v>48</v>
      </c>
      <c r="V25" s="14">
        <f>INDEX('O3-8hr'!$A:$AD,$IU25+V$23-$G$23,$IT25)</f>
        <v>41</v>
      </c>
      <c r="W25" s="14">
        <f>INDEX('O3-8hr'!$A:$AD,$IU25+W$23-$G$23,$IT25)</f>
        <v>48</v>
      </c>
      <c r="X25" s="14">
        <f>INDEX('O3-8hr'!$A:$AD,$IU25+X$23-$G$23,$IT25)</f>
        <v>47</v>
      </c>
      <c r="Y25" s="14">
        <f>INDEX('O3-8hr'!$A:$AD,$IU25+Y$23-$G$23,$IT25)</f>
        <v>37</v>
      </c>
      <c r="Z25" s="14">
        <f>INDEX('O3-8hr'!$A:$AD,$IU25+Z$23-$G$23,$IT25)</f>
        <v>42</v>
      </c>
      <c r="AA25" s="14">
        <f>INDEX('O3-8hr'!$A:$AD,$IU25+AA$23-$G$23,$IT25)</f>
        <v>42</v>
      </c>
      <c r="AB25" s="14">
        <f>INDEX('O3-8hr'!$A:$AD,$IU25+AB$23-$G$23,$IT25)</f>
        <v>48</v>
      </c>
      <c r="AC25" s="14">
        <f>INDEX('O3-8hr'!$A:$AD,$IU25+AC$23-$G$23,$IT25)</f>
        <v>46</v>
      </c>
      <c r="AD25" s="14">
        <f>INDEX('O3-8hr'!$A:$AD,$IU25+AD$23-$G$23,$IT25)</f>
        <v>47</v>
      </c>
      <c r="AE25" s="14">
        <f>INDEX('O3-8hr'!$A:$AD,$IU25+AE$23-$G$23,$IT25)</f>
        <v>44</v>
      </c>
      <c r="AF25" s="14">
        <f>INDEX('O3-8hr'!$A:$AD,$IU25+AF$23-$G$23,$IT25)</f>
        <v>47</v>
      </c>
      <c r="AG25" s="14">
        <f>INDEX('O3-8hr'!$A:$AD,$IU25+AG$23-$G$23,$IT25)</f>
        <v>46</v>
      </c>
      <c r="AH25" s="14">
        <f>INDEX('O3-8hr'!$A:$AD,$IU25+AH$23-$G$23,$IT25)</f>
        <v>33</v>
      </c>
      <c r="AI25" s="14" t="str">
        <f>INDEX('O3-8hr'!$A:$AD,$IU25+AI$23-$G$23,$IT25)</f>
        <v/>
      </c>
      <c r="AJ25" s="14">
        <f>INDEX('O3-8hr'!$A:$AD,$IU25+AJ$23-$G$23,$IT25)</f>
        <v>39</v>
      </c>
      <c r="AK25" s="14">
        <f>INDEX('O3-8hr'!$A:$AD,$IU25+AK$23-$G$23,$IT25)</f>
        <v>46</v>
      </c>
      <c r="AL25" s="14">
        <f>INDEX('O3-8hr'!$A:$AD,$IU25+AL$23-$G$23,$IT25)</f>
        <v>47</v>
      </c>
      <c r="AM25" s="14">
        <f>INDEX('O3-8hr'!$A:$AD,$IU25+AM$23-$G$23,$IT25)</f>
        <v>44</v>
      </c>
      <c r="AN25" s="14">
        <f>INDEX('O3-8hr'!$A:$AD,$IU25+AN$23-$G$23,$IT25)</f>
        <v>39</v>
      </c>
      <c r="AO25" s="14">
        <f>INDEX('O3-8hr'!$A:$AD,$IU25+AO$23-$G$23,$IT25)</f>
        <v>47</v>
      </c>
      <c r="AP25" s="14">
        <f>INDEX('O3-8hr'!$A:$AD,$IU25+AP$23-$G$23,$IT25)</f>
        <v>46</v>
      </c>
      <c r="AQ25" s="14">
        <f>INDEX('O3-8hr'!$A:$AD,$IU25+AQ$23-$G$23,$IT25)</f>
        <v>43</v>
      </c>
      <c r="AR25" s="14">
        <f>INDEX('O3-8hr'!$A:$AD,$IU25+AR$23-$G$23,$IT25)</f>
        <v>48</v>
      </c>
      <c r="AS25" s="14">
        <f>INDEX('O3-8hr'!$A:$AD,$IU25+AS$23-$G$23,$IT25)</f>
        <v>45</v>
      </c>
      <c r="AT25" s="14">
        <f>INDEX('O3-8hr'!$A:$AD,$IU25+AT$23-$G$23,$IT25)</f>
        <v>46</v>
      </c>
      <c r="AU25" s="14">
        <f>INDEX('O3-8hr'!$A:$AD,$IU25+AU$23-$G$23,$IT25)</f>
        <v>42</v>
      </c>
      <c r="AV25" s="14">
        <f>INDEX('O3-8hr'!$A:$AD,$IU25+AV$23-$G$23,$IT25)</f>
        <v>51</v>
      </c>
      <c r="AW25" s="14">
        <f>INDEX('O3-8hr'!$A:$AD,$IU25+AW$23-$G$23,$IT25)</f>
        <v>50</v>
      </c>
      <c r="AX25" s="14">
        <f>INDEX('O3-8hr'!$A:$AD,$IU25+AX$23-$G$23,$IT25)</f>
        <v>64</v>
      </c>
      <c r="AY25" s="14">
        <f>INDEX('O3-8hr'!$A:$AD,$IU25+AY$23-$G$23,$IT25)</f>
        <v>58</v>
      </c>
      <c r="AZ25" s="14">
        <f>INDEX('O3-8hr'!$A:$AD,$IU25+AZ$23-$G$23,$IT25)</f>
        <v>46</v>
      </c>
      <c r="BA25" s="14">
        <f>INDEX('O3-8hr'!$A:$AD,$IU25+BA$23-$G$23,$IT25)</f>
        <v>46</v>
      </c>
      <c r="BB25" s="14">
        <f>INDEX('O3-8hr'!$A:$AD,$IU25+BB$23-$G$23,$IT25)</f>
        <v>34</v>
      </c>
      <c r="BC25" s="14">
        <f>INDEX('O3-8hr'!$A:$AD,$IU25+BC$23-$G$23,$IT25)</f>
        <v>39</v>
      </c>
      <c r="BD25" s="14">
        <f>INDEX('O3-8hr'!$A:$AD,$IU25+BD$23-$G$23,$IT25)</f>
        <v>42</v>
      </c>
      <c r="BE25" s="14">
        <f>INDEX('O3-8hr'!$A:$AD,$IU25+BE$23-$G$23,$IT25)</f>
        <v>43</v>
      </c>
      <c r="BF25" s="14">
        <f>INDEX('O3-8hr'!$A:$AD,$IU25+BF$23-$G$23,$IT25)</f>
        <v>53</v>
      </c>
      <c r="BG25" s="14">
        <f>INDEX('O3-8hr'!$A:$AD,$IU25+BG$23-$G$23,$IT25)</f>
        <v>55</v>
      </c>
      <c r="BH25" s="14">
        <f>INDEX('O3-8hr'!$A:$AD,$IU25+BH$23-$G$23,$IT25)</f>
        <v>60</v>
      </c>
      <c r="BI25" s="14">
        <f>INDEX('O3-8hr'!$A:$AD,$IU25+BI$23-$G$23,$IT25)</f>
        <v>60</v>
      </c>
      <c r="BJ25" s="14">
        <f>INDEX('O3-8hr'!$A:$AD,$IU25+BJ$23-$G$23,$IT25)</f>
        <v>47</v>
      </c>
      <c r="BK25" s="14">
        <f>INDEX('O3-8hr'!$A:$AD,$IU25+BK$23-$G$23,$IT25)</f>
        <v>49</v>
      </c>
      <c r="BL25" s="14">
        <f>INDEX('O3-8hr'!$A:$AD,$IU25+BL$23-$G$23,$IT25)</f>
        <v>43</v>
      </c>
      <c r="BM25" s="14">
        <f>INDEX('O3-8hr'!$A:$AD,$IU25+BM$23-$G$23,$IT25)</f>
        <v>61</v>
      </c>
      <c r="BN25" s="14">
        <f>INDEX('O3-8hr'!$A:$AD,$IU25+BN$23-$G$23,$IT25)</f>
        <v>35</v>
      </c>
      <c r="BO25" s="14">
        <f>INDEX('O3-8hr'!$A:$AD,$IU25+BO$23-$G$23,$IT25)</f>
        <v>40</v>
      </c>
      <c r="BP25" s="14">
        <f>INDEX('O3-8hr'!$A:$AD,$IU25+BP$23-$G$23,$IT25)</f>
        <v>63</v>
      </c>
      <c r="BQ25" s="14">
        <f>INDEX('O3-8hr'!$A:$AD,$IU25+BQ$23-$G$23,$IT25)</f>
        <v>75</v>
      </c>
      <c r="BR25" s="14">
        <f>INDEX('O3-8hr'!$A:$AD,$IU25+BR$23-$G$23,$IT25)</f>
        <v>66</v>
      </c>
      <c r="BS25" s="14">
        <f>INDEX('O3-8hr'!$A:$AD,$IU25+BS$23-$G$23,$IT25)</f>
        <v>57</v>
      </c>
      <c r="BT25" s="14">
        <f>INDEX('O3-8hr'!$A:$AD,$IU25+BT$23-$G$23,$IT25)</f>
        <v>58</v>
      </c>
      <c r="BU25" s="14">
        <f>INDEX('O3-8hr'!$A:$AD,$IU25+BU$23-$G$23,$IT25)</f>
        <v>51</v>
      </c>
      <c r="BV25" s="14">
        <f>INDEX('O3-8hr'!$A:$AD,$IU25+BV$23-$G$23,$IT25)</f>
        <v>50</v>
      </c>
      <c r="BW25" s="14">
        <f>INDEX('O3-8hr'!$A:$AD,$IU25+BW$23-$G$23,$IT25)</f>
        <v>56</v>
      </c>
      <c r="BX25" s="14">
        <f>INDEX('O3-8hr'!$A:$AD,$IU25+BX$23-$G$23,$IT25)</f>
        <v>63</v>
      </c>
      <c r="BY25" s="14">
        <f>INDEX('O3-8hr'!$A:$AD,$IU25+BY$23-$G$23,$IT25)</f>
        <v>48</v>
      </c>
      <c r="BZ25" s="14">
        <f>INDEX('O3-8hr'!$A:$AD,$IU25+BZ$23-$G$23,$IT25)</f>
        <v>47</v>
      </c>
      <c r="CA25" s="14">
        <f>INDEX('O3-8hr'!$A:$AD,$IU25+CA$23-$G$23,$IT25)</f>
        <v>28</v>
      </c>
      <c r="CB25" s="14">
        <f>INDEX('O3-8hr'!$A:$AD,$IU25+CB$23-$G$23,$IT25)</f>
        <v>37</v>
      </c>
      <c r="CC25" s="14">
        <f>INDEX('O3-8hr'!$A:$AD,$IU25+CC$23-$G$23,$IT25)</f>
        <v>39</v>
      </c>
      <c r="CD25" s="14">
        <f>INDEX('O3-8hr'!$A:$AD,$IU25+CD$23-$G$23,$IT25)</f>
        <v>53</v>
      </c>
      <c r="CE25" s="14">
        <f>INDEX('O3-8hr'!$A:$AD,$IU25+CE$23-$G$23,$IT25)</f>
        <v>40</v>
      </c>
      <c r="CF25" s="14">
        <f>INDEX('O3-8hr'!$A:$AD,$IU25+CF$23-$G$23,$IT25)</f>
        <v>38</v>
      </c>
      <c r="CG25" s="14">
        <f>INDEX('O3-8hr'!$A:$AD,$IU25+CG$23-$G$23,$IT25)</f>
        <v>41</v>
      </c>
      <c r="CH25" s="14">
        <f>INDEX('O3-8hr'!$A:$AD,$IU25+CH$23-$G$23,$IT25)</f>
        <v>27</v>
      </c>
      <c r="CI25" s="14">
        <f>INDEX('O3-8hr'!$A:$AD,$IU25+CI$23-$G$23,$IT25)</f>
        <v>33</v>
      </c>
      <c r="CJ25" s="14">
        <f>INDEX('O3-8hr'!$A:$AD,$IU25+CJ$23-$G$23,$IT25)</f>
        <v>47</v>
      </c>
      <c r="CK25" s="14">
        <f>INDEX('O3-8hr'!$A:$AD,$IU25+CK$23-$G$23,$IT25)</f>
        <v>41</v>
      </c>
      <c r="CL25" s="14">
        <f>INDEX('O3-8hr'!$A:$AD,$IU25+CL$23-$G$23,$IT25)</f>
        <v>42</v>
      </c>
      <c r="CM25" s="14">
        <f>INDEX('O3-8hr'!$A:$AD,$IU25+CM$23-$G$23,$IT25)</f>
        <v>58</v>
      </c>
      <c r="CN25" s="14">
        <f>INDEX('O3-8hr'!$A:$AD,$IU25+CN$23-$G$23,$IT25)</f>
        <v>72</v>
      </c>
      <c r="CO25" s="14">
        <f>INDEX('O3-8hr'!$A:$AD,$IU25+CO$23-$G$23,$IT25)</f>
        <v>68</v>
      </c>
      <c r="CP25" s="14">
        <f>INDEX('O3-8hr'!$A:$AD,$IU25+CP$23-$G$23,$IT25)</f>
        <v>39</v>
      </c>
      <c r="CQ25" s="14">
        <f>INDEX('O3-8hr'!$A:$AD,$IU25+CQ$23-$G$23,$IT25)</f>
        <v>30</v>
      </c>
      <c r="CR25" s="14">
        <f>INDEX('O3-8hr'!$A:$AD,$IU25+CR$23-$G$23,$IT25)</f>
        <v>61</v>
      </c>
      <c r="CS25" s="14">
        <f>INDEX('O3-8hr'!$A:$AD,$IU25+CS$23-$G$23,$IT25)</f>
        <v>53</v>
      </c>
      <c r="CT25" s="14">
        <f>INDEX('O3-8hr'!$A:$AD,$IU25+CT$23-$G$23,$IT25)</f>
        <v>39</v>
      </c>
      <c r="CU25" s="14">
        <f>INDEX('O3-8hr'!$A:$AD,$IU25+CU$23-$G$23,$IT25)</f>
        <v>38</v>
      </c>
      <c r="CV25" s="14">
        <f>INDEX('O3-8hr'!$A:$AD,$IU25+CV$23-$G$23,$IT25)</f>
        <v>45</v>
      </c>
      <c r="CW25" s="14">
        <f>INDEX('O3-8hr'!$A:$AD,$IU25+CW$23-$G$23,$IT25)</f>
        <v>31</v>
      </c>
      <c r="CX25" s="14">
        <f>INDEX('O3-8hr'!$A:$AD,$IU25+CX$23-$G$23,$IT25)</f>
        <v>27</v>
      </c>
      <c r="CY25" s="14">
        <f>INDEX('O3-8hr'!$A:$AD,$IU25+CY$23-$G$23,$IT25)</f>
        <v>37</v>
      </c>
      <c r="CZ25" s="14">
        <f>INDEX('O3-8hr'!$A:$AD,$IU25+CZ$23-$G$23,$IT25)</f>
        <v>25</v>
      </c>
      <c r="DA25" s="14">
        <f>INDEX('O3-8hr'!$A:$AD,$IU25+DA$23-$G$23,$IT25)</f>
        <v>40</v>
      </c>
      <c r="DB25" s="14">
        <f>INDEX('O3-8hr'!$A:$AD,$IU25+DB$23-$G$23,$IT25)</f>
        <v>62</v>
      </c>
      <c r="DC25" s="14">
        <f>INDEX('O3-8hr'!$A:$AD,$IU25+DC$23-$G$23,$IT25)</f>
        <v>44</v>
      </c>
      <c r="DD25" s="14">
        <f>INDEX('O3-8hr'!$A:$AD,$IU25+DD$23-$G$23,$IT25)</f>
        <v>37</v>
      </c>
      <c r="DE25" s="14">
        <f>INDEX('O3-8hr'!$A:$AD,$IU25+DE$23-$G$23,$IT25)</f>
        <v>48</v>
      </c>
      <c r="DF25" s="14">
        <f>INDEX('O3-8hr'!$A:$AD,$IU25+DF$23-$G$23,$IT25)</f>
        <v>52</v>
      </c>
      <c r="DG25" s="14">
        <f>INDEX('O3-8hr'!$A:$AD,$IU25+DG$23-$G$23,$IT25)</f>
        <v>43</v>
      </c>
      <c r="DH25" s="14">
        <f>INDEX('O3-8hr'!$A:$AD,$IU25+DH$23-$G$23,$IT25)</f>
        <v>45</v>
      </c>
      <c r="DI25" s="14">
        <f>INDEX('O3-8hr'!$A:$AD,$IU25+DI$23-$G$23,$IT25)</f>
        <v>29</v>
      </c>
      <c r="DJ25" s="14">
        <f>INDEX('O3-8hr'!$A:$AD,$IU25+DJ$23-$G$23,$IT25)</f>
        <v>38</v>
      </c>
      <c r="DK25" s="14">
        <f>INDEX('O3-8hr'!$A:$AD,$IU25+DK$23-$G$23,$IT25)</f>
        <v>62</v>
      </c>
      <c r="DL25" s="14">
        <f>INDEX('O3-8hr'!$A:$AD,$IU25+DL$23-$G$23,$IT25)</f>
        <v>82</v>
      </c>
      <c r="DM25" s="14">
        <f>INDEX('O3-8hr'!$A:$AD,$IU25+DM$23-$G$23,$IT25)</f>
        <v>39</v>
      </c>
      <c r="DN25" s="14">
        <f>INDEX('O3-8hr'!$A:$AD,$IU25+DN$23-$G$23,$IT25)</f>
        <v>59</v>
      </c>
      <c r="DO25" s="14">
        <f>INDEX('O3-8hr'!$A:$AD,$IU25+DO$23-$G$23,$IT25)</f>
        <v>37</v>
      </c>
      <c r="DP25" s="14">
        <f>INDEX('O3-8hr'!$A:$AD,$IU25+DP$23-$G$23,$IT25)</f>
        <v>44</v>
      </c>
      <c r="DQ25" s="14">
        <f>INDEX('O3-8hr'!$A:$AD,$IU25+DQ$23-$G$23,$IT25)</f>
        <v>29</v>
      </c>
      <c r="DR25" s="14">
        <f>INDEX('O3-8hr'!$A:$AD,$IU25+DR$23-$G$23,$IT25)</f>
        <v>50</v>
      </c>
      <c r="DS25" s="14">
        <f>INDEX('O3-8hr'!$A:$AD,$IU25+DS$23-$G$23,$IT25)</f>
        <v>33</v>
      </c>
      <c r="DT25" s="14">
        <f>INDEX('O3-8hr'!$A:$AD,$IU25+DT$23-$G$23,$IT25)</f>
        <v>48</v>
      </c>
      <c r="DU25" s="14">
        <f>INDEX('O3-8hr'!$A:$AD,$IU25+DU$23-$G$23,$IT25)</f>
        <v>38</v>
      </c>
      <c r="DV25" s="14">
        <f>INDEX('O3-8hr'!$A:$AD,$IU25+DV$23-$G$23,$IT25)</f>
        <v>49</v>
      </c>
      <c r="DW25" s="14">
        <f>INDEX('O3-8hr'!$A:$AD,$IU25+DW$23-$G$23,$IT25)</f>
        <v>54</v>
      </c>
      <c r="DX25" s="14">
        <f>INDEX('O3-8hr'!$A:$AD,$IU25+DX$23-$G$23,$IT25)</f>
        <v>74</v>
      </c>
      <c r="DY25" s="14">
        <f>INDEX('O3-8hr'!$A:$AD,$IU25+DY$23-$G$23,$IT25)</f>
        <v>48</v>
      </c>
      <c r="DZ25" s="14">
        <f>INDEX('O3-8hr'!$A:$AD,$IU25+DZ$23-$G$23,$IT25)</f>
        <v>92</v>
      </c>
      <c r="EA25" s="14">
        <f>INDEX('O3-8hr'!$A:$AD,$IU25+EA$23-$G$23,$IT25)</f>
        <v>67</v>
      </c>
      <c r="EB25" s="14">
        <f>INDEX('O3-8hr'!$A:$AD,$IU25+EB$23-$G$23,$IT25)</f>
        <v>48</v>
      </c>
      <c r="EC25" s="14">
        <f>INDEX('O3-8hr'!$A:$AD,$IU25+EC$23-$G$23,$IT25)</f>
        <v>48</v>
      </c>
      <c r="ED25" s="14">
        <f>INDEX('O3-8hr'!$A:$AD,$IU25+ED$23-$G$23,$IT25)</f>
        <v>33</v>
      </c>
      <c r="EE25" s="14">
        <f>INDEX('O3-8hr'!$A:$AD,$IU25+EE$23-$G$23,$IT25)</f>
        <v>38</v>
      </c>
      <c r="EF25" s="14">
        <f>INDEX('O3-8hr'!$A:$AD,$IU25+EF$23-$G$23,$IT25)</f>
        <v>43</v>
      </c>
      <c r="EG25" s="14">
        <f>INDEX('O3-8hr'!$A:$AD,$IU25+EG$23-$G$23,$IT25)</f>
        <v>65</v>
      </c>
      <c r="EH25" s="14">
        <f>INDEX('O3-8hr'!$A:$AD,$IU25+EH$23-$G$23,$IT25)</f>
        <v>70</v>
      </c>
      <c r="EI25" s="14">
        <f>INDEX('O3-8hr'!$A:$AD,$IU25+EI$23-$G$23,$IT25)</f>
        <v>36</v>
      </c>
      <c r="EJ25" s="14">
        <f>INDEX('O3-8hr'!$A:$AD,$IU25+EJ$23-$G$23,$IT25)</f>
        <v>45</v>
      </c>
      <c r="EK25" s="14">
        <f>INDEX('O3-8hr'!$A:$AD,$IU25+EK$23-$G$23,$IT25)</f>
        <v>62</v>
      </c>
      <c r="EL25" s="14">
        <f>INDEX('O3-8hr'!$A:$AD,$IU25+EL$23-$G$23,$IT25)</f>
        <v>69</v>
      </c>
      <c r="EM25" s="14">
        <f>INDEX('O3-8hr'!$A:$AD,$IU25+EM$23-$G$23,$IT25)</f>
        <v>51</v>
      </c>
      <c r="EN25" s="14">
        <f>INDEX('O3-8hr'!$A:$AD,$IU25+EN$23-$G$23,$IT25)</f>
        <v>81</v>
      </c>
      <c r="EO25" s="14">
        <f>INDEX('O3-8hr'!$A:$AD,$IU25+EO$23-$G$23,$IT25)</f>
        <v>57</v>
      </c>
      <c r="EP25" s="14">
        <f>INDEX('O3-8hr'!$A:$AD,$IU25+EP$23-$G$23,$IT25)</f>
        <v>32</v>
      </c>
      <c r="EQ25" s="14">
        <f>INDEX('O3-8hr'!$A:$AD,$IU25+EQ$23-$G$23,$IT25)</f>
        <v>44</v>
      </c>
      <c r="ER25" s="14">
        <f>INDEX('O3-8hr'!$A:$AD,$IU25+ER$23-$G$23,$IT25)</f>
        <v>60</v>
      </c>
      <c r="ES25" s="14">
        <f>INDEX('O3-8hr'!$A:$AD,$IU25+ES$23-$G$23,$IT25)</f>
        <v>36</v>
      </c>
      <c r="ET25" s="14">
        <f>INDEX('O3-8hr'!$A:$AD,$IU25+ET$23-$G$23,$IT25)</f>
        <v>37</v>
      </c>
      <c r="EU25" s="14">
        <f>INDEX('O3-8hr'!$A:$AD,$IU25+EU$23-$G$23,$IT25)</f>
        <v>24</v>
      </c>
      <c r="EV25" s="14">
        <f>INDEX('O3-8hr'!$A:$AD,$IU25+EV$23-$G$23,$IT25)</f>
        <v>27</v>
      </c>
      <c r="EW25" s="14">
        <f>INDEX('O3-8hr'!$A:$AD,$IU25+EW$23-$G$23,$IT25)</f>
        <v>25</v>
      </c>
      <c r="EX25" s="14">
        <f>INDEX('O3-8hr'!$A:$AD,$IU25+EX$23-$G$23,$IT25)</f>
        <v>43</v>
      </c>
      <c r="EY25" s="14">
        <f>INDEX('O3-8hr'!$A:$AD,$IU25+EY$23-$G$23,$IT25)</f>
        <v>61</v>
      </c>
      <c r="EZ25" s="14">
        <f>INDEX('O3-8hr'!$A:$AD,$IU25+EZ$23-$G$23,$IT25)</f>
        <v>57</v>
      </c>
      <c r="FA25" s="14">
        <f>INDEX('O3-8hr'!$A:$AD,$IU25+FA$23-$G$23,$IT25)</f>
        <v>35</v>
      </c>
      <c r="FB25" s="14">
        <f>INDEX('O3-8hr'!$A:$AD,$IU25+FB$23-$G$23,$IT25)</f>
        <v>38</v>
      </c>
      <c r="FC25" s="14">
        <f>INDEX('O3-8hr'!$A:$AD,$IU25+FC$23-$G$23,$IT25)</f>
        <v>61</v>
      </c>
      <c r="FD25" s="14">
        <f>INDEX('O3-8hr'!$A:$AD,$IU25+FD$23-$G$23,$IT25)</f>
        <v>37</v>
      </c>
      <c r="FE25" s="14">
        <f>INDEX('O3-8hr'!$A:$AD,$IU25+FE$23-$G$23,$IT25)</f>
        <v>51</v>
      </c>
      <c r="FF25" s="14">
        <f>INDEX('O3-8hr'!$A:$AD,$IU25+FF$23-$G$23,$IT25)</f>
        <v>34</v>
      </c>
      <c r="FG25" s="14">
        <f>INDEX('O3-8hr'!$A:$AD,$IU25+FG$23-$G$23,$IT25)</f>
        <v>31</v>
      </c>
      <c r="FH25" s="14">
        <f>INDEX('O3-8hr'!$A:$AD,$IU25+FH$23-$G$23,$IT25)</f>
        <v>48</v>
      </c>
      <c r="FI25" s="14">
        <f>INDEX('O3-8hr'!$A:$AD,$IU25+FI$23-$G$23,$IT25)</f>
        <v>51</v>
      </c>
      <c r="FJ25" s="14">
        <f>INDEX('O3-8hr'!$A:$AD,$IU25+FJ$23-$G$23,$IT25)</f>
        <v>72</v>
      </c>
      <c r="FK25" s="14">
        <f>INDEX('O3-8hr'!$A:$AD,$IU25+FK$23-$G$23,$IT25)</f>
        <v>57</v>
      </c>
      <c r="FL25" s="14">
        <f>INDEX('O3-8hr'!$A:$AD,$IU25+FL$23-$G$23,$IT25)</f>
        <v>46</v>
      </c>
      <c r="FM25" s="14">
        <f>INDEX('O3-8hr'!$A:$AD,$IU25+FM$23-$G$23,$IT25)</f>
        <v>49</v>
      </c>
      <c r="FN25" s="14">
        <f>INDEX('O3-8hr'!$A:$AD,$IU25+FN$23-$G$23,$IT25)</f>
        <v>39</v>
      </c>
      <c r="FO25" s="14">
        <f>INDEX('O3-8hr'!$A:$AD,$IU25+FO$23-$G$23,$IT25)</f>
        <v>38</v>
      </c>
      <c r="FP25" s="14">
        <f>INDEX('O3-8hr'!$A:$AD,$IU25+FP$23-$G$23,$IT25)</f>
        <v>21</v>
      </c>
      <c r="FQ25" s="14">
        <f>INDEX('O3-8hr'!$A:$AD,$IU25+FQ$23-$G$23,$IT25)</f>
        <v>62</v>
      </c>
      <c r="FR25" s="14">
        <f>INDEX('O3-8hr'!$A:$AD,$IU25+FR$23-$G$23,$IT25)</f>
        <v>36</v>
      </c>
      <c r="FS25" s="14">
        <f>INDEX('O3-8hr'!$A:$AD,$IU25+FS$23-$G$23,$IT25)</f>
        <v>52</v>
      </c>
      <c r="FT25" s="14">
        <f>INDEX('O3-8hr'!$A:$AD,$IU25+FT$23-$G$23,$IT25)</f>
        <v>69</v>
      </c>
      <c r="FU25" s="14">
        <f>INDEX('O3-8hr'!$A:$AD,$IU25+FU$23-$G$23,$IT25)</f>
        <v>38</v>
      </c>
      <c r="FV25" s="14">
        <f>INDEX('O3-8hr'!$A:$AD,$IU25+FV$23-$G$23,$IT25)</f>
        <v>28</v>
      </c>
      <c r="FW25" s="14">
        <f>INDEX('O3-8hr'!$A:$AD,$IU25+FW$23-$G$23,$IT25)</f>
        <v>35</v>
      </c>
      <c r="FX25" s="14">
        <f>INDEX('O3-8hr'!$A:$AD,$IU25+FX$23-$G$23,$IT25)</f>
        <v>39</v>
      </c>
      <c r="FY25" s="14">
        <f>INDEX('O3-8hr'!$A:$AD,$IU25+FY$23-$G$23,$IT25)</f>
        <v>40</v>
      </c>
      <c r="FZ25" s="14">
        <f>INDEX('O3-8hr'!$A:$AD,$IU25+FZ$23-$G$23,$IT25)</f>
        <v>27</v>
      </c>
      <c r="GA25" s="14">
        <f>INDEX('O3-8hr'!$A:$AD,$IU25+GA$23-$G$23,$IT25)</f>
        <v>53</v>
      </c>
      <c r="GB25" s="14">
        <f>INDEX('O3-8hr'!$A:$AD,$IU25+GB$23-$G$23,$IT25)</f>
        <v>53</v>
      </c>
      <c r="GC25" s="14">
        <f>INDEX('O3-8hr'!$A:$AD,$IU25+GC$23-$G$23,$IT25)</f>
        <v>55</v>
      </c>
      <c r="GD25" s="14">
        <f>INDEX('O3-8hr'!$A:$AD,$IU25+GD$23-$G$23,$IT25)</f>
        <v>49</v>
      </c>
      <c r="GE25" s="14">
        <f>INDEX('O3-8hr'!$A:$AD,$IU25+GE$23-$G$23,$IT25)</f>
        <v>56</v>
      </c>
      <c r="GF25" s="14">
        <f>INDEX('O3-8hr'!$A:$AD,$IU25+GF$23-$G$23,$IT25)</f>
        <v>58</v>
      </c>
      <c r="GG25" s="14">
        <f>INDEX('O3-8hr'!$A:$AD,$IU25+GG$23-$G$23,$IT25)</f>
        <v>38</v>
      </c>
      <c r="GH25" s="14">
        <f>INDEX('O3-8hr'!$A:$AD,$IU25+GH$23-$G$23,$IT25)</f>
        <v>29</v>
      </c>
      <c r="GI25" s="14">
        <f>INDEX('O3-8hr'!$A:$AD,$IU25+GI$23-$G$23,$IT25)</f>
        <v>39</v>
      </c>
      <c r="GJ25" s="14">
        <f>INDEX('O3-8hr'!$A:$AD,$IU25+GJ$23-$G$23,$IT25)</f>
        <v>47</v>
      </c>
      <c r="GK25" s="14">
        <f>INDEX('O3-8hr'!$A:$AD,$IU25+GK$23-$G$23,$IT25)</f>
        <v>51</v>
      </c>
      <c r="GL25" s="14">
        <f>INDEX('O3-8hr'!$A:$AD,$IU25+GL$23-$G$23,$IT25)</f>
        <v>36</v>
      </c>
      <c r="GM25" s="14">
        <f>INDEX('O3-8hr'!$A:$AD,$IU25+GM$23-$G$23,$IT25)</f>
        <v>63</v>
      </c>
      <c r="GN25" s="14">
        <f>INDEX('O3-8hr'!$A:$AD,$IU25+GN$23-$G$23,$IT25)</f>
        <v>53</v>
      </c>
      <c r="GO25" s="14">
        <f>INDEX('O3-8hr'!$A:$AD,$IU25+GO$23-$G$23,$IT25)</f>
        <v>16</v>
      </c>
      <c r="GP25" s="14">
        <f>INDEX('O3-8hr'!$A:$AD,$IU25+GP$23-$G$23,$IT25)</f>
        <v>20</v>
      </c>
      <c r="GQ25" s="14">
        <f>INDEX('O3-8hr'!$A:$AD,$IU25+GQ$23-$G$23,$IT25)</f>
        <v>17</v>
      </c>
      <c r="GR25" s="14">
        <f>INDEX('O3-8hr'!$A:$AD,$IU25+GR$23-$G$23,$IT25)</f>
        <v>21</v>
      </c>
      <c r="GS25" s="14">
        <f>INDEX('O3-8hr'!$A:$AD,$IU25+GS$23-$G$23,$IT25)</f>
        <v>14</v>
      </c>
      <c r="GT25" s="14">
        <f>INDEX('O3-8hr'!$A:$AD,$IU25+GT$23-$G$23,$IT25)</f>
        <v>11</v>
      </c>
      <c r="GU25" s="14">
        <f>INDEX('O3-8hr'!$A:$AD,$IU25+GU$23-$G$23,$IT25)</f>
        <v>19</v>
      </c>
      <c r="GV25" s="14">
        <f>INDEX('O3-8hr'!$A:$AD,$IU25+GV$23-$G$23,$IT25)</f>
        <v>25</v>
      </c>
      <c r="GW25" s="14">
        <f>INDEX('O3-8hr'!$A:$AD,$IU25+GW$23-$G$23,$IT25)</f>
        <v>36</v>
      </c>
      <c r="GX25" s="14">
        <f>INDEX('O3-8hr'!$A:$AD,$IU25+GX$23-$G$23,$IT25)</f>
        <v>40</v>
      </c>
      <c r="GY25" s="14">
        <f>INDEX('O3-8hr'!$A:$AD,$IU25+GY$23-$G$23,$IT25)</f>
        <v>33</v>
      </c>
      <c r="GZ25" s="14">
        <f>INDEX('O3-8hr'!$A:$AD,$IU25+GZ$23-$G$23,$IT25)</f>
        <v>23</v>
      </c>
      <c r="HA25" s="14">
        <f>INDEX('O3-8hr'!$A:$AD,$IU25+HA$23-$G$23,$IT25)</f>
        <v>29</v>
      </c>
      <c r="HB25" s="14">
        <f>INDEX('O3-8hr'!$A:$AD,$IU25+HB$23-$G$23,$IT25)</f>
        <v>26</v>
      </c>
      <c r="HC25" s="14">
        <f>INDEX('O3-8hr'!$A:$AD,$IU25+HC$23-$G$23,$IT25)</f>
        <v>28</v>
      </c>
      <c r="HD25" s="14">
        <f>INDEX('O3-8hr'!$A:$AD,$IU25+HD$23-$G$23,$IT25)</f>
        <v>20</v>
      </c>
      <c r="HE25" s="14">
        <f>INDEX('O3-8hr'!$A:$AD,$IU25+HE$23-$G$23,$IT25)</f>
        <v>19</v>
      </c>
      <c r="HF25" s="14">
        <f>INDEX('O3-8hr'!$A:$AD,$IU25+HF$23-$G$23,$IT25)</f>
        <v>20</v>
      </c>
      <c r="HG25" s="14">
        <f>INDEX('O3-8hr'!$A:$AD,$IU25+HG$23-$G$23,$IT25)</f>
        <v>12</v>
      </c>
      <c r="HH25" s="14">
        <f>INDEX('O3-8hr'!$A:$AD,$IU25+HH$23-$G$23,$IT25)</f>
        <v>30</v>
      </c>
      <c r="HI25" s="14">
        <f>INDEX('O3-8hr'!$A:$AD,$IU25+HI$23-$G$23,$IT25)</f>
        <v>30</v>
      </c>
      <c r="HJ25" s="14">
        <f>INDEX('O3-8hr'!$A:$AD,$IU25+HJ$23-$G$23,$IT25)</f>
        <v>24</v>
      </c>
      <c r="HK25" s="14">
        <f>INDEX('O3-8hr'!$A:$AD,$IU25+HK$23-$G$23,$IT25)</f>
        <v>32</v>
      </c>
      <c r="HL25" s="14">
        <f>INDEX('O3-8hr'!$A:$AD,$IU25+HL$23-$G$23,$IT25)</f>
        <v>36</v>
      </c>
      <c r="HM25" s="14">
        <f>INDEX('O3-8hr'!$A:$AD,$IU25+HM$23-$G$23,$IT25)</f>
        <v>30</v>
      </c>
      <c r="HN25" s="14">
        <f>INDEX('O3-8hr'!$A:$AD,$IU25+HN$23-$G$23,$IT25)</f>
        <v>25</v>
      </c>
      <c r="HO25" s="14">
        <f>INDEX('O3-8hr'!$A:$AD,$IU25+HO$23-$G$23,$IT25)</f>
        <v>28</v>
      </c>
      <c r="HP25" s="14">
        <f>INDEX('O3-8hr'!$A:$AD,$IU25+HP$23-$G$23,$IT25)</f>
        <v>38</v>
      </c>
      <c r="HQ25" s="14">
        <f>INDEX('O3-8hr'!$A:$AD,$IU25+HQ$23-$G$23,$IT25)</f>
        <v>19</v>
      </c>
      <c r="HR25" s="14">
        <f>INDEX('O3-8hr'!$A:$AD,$IU25+HR$23-$G$23,$IT25)</f>
        <v>30</v>
      </c>
      <c r="HS25" s="14">
        <f>INDEX('O3-8hr'!$A:$AD,$IU25+HS$23-$G$23,$IT25)</f>
        <v>25</v>
      </c>
      <c r="HT25" s="14">
        <f>INDEX('O3-8hr'!$A:$AD,$IU25+HT$23-$G$23,$IT25)</f>
        <v>11</v>
      </c>
      <c r="HU25" s="14">
        <f>INDEX('O3-8hr'!$A:$AD,$IU25+HU$23-$G$23,$IT25)</f>
        <v>25</v>
      </c>
      <c r="HV25" s="14">
        <f>INDEX('O3-8hr'!$A:$AD,$IU25+HV$23-$G$23,$IT25)</f>
        <v>35</v>
      </c>
      <c r="HW25" s="14">
        <f>INDEX('O3-8hr'!$A:$AD,$IU25+HW$23-$G$23,$IT25)</f>
        <v>21</v>
      </c>
      <c r="HX25" s="14">
        <f>INDEX('O3-8hr'!$A:$AD,$IU25+HX$23-$G$23,$IT25)</f>
        <v>25</v>
      </c>
      <c r="HY25" s="14">
        <f>INDEX('O3-8hr'!$A:$AD,$IU25+HY$23-$G$23,$IT25)</f>
        <v>28</v>
      </c>
      <c r="HZ25" s="14">
        <f>INDEX('O3-8hr'!$A:$AD,$IU25+HZ$23-$G$23,$IT25)</f>
        <v>33</v>
      </c>
      <c r="IA25" s="14">
        <f>INDEX('O3-8hr'!$A:$AD,$IU25+IA$23-$G$23,$IT25)</f>
        <v>27</v>
      </c>
      <c r="IB25" s="14">
        <f>INDEX('O3-8hr'!$A:$AD,$IU25+IB$23-$G$23,$IT25)</f>
        <v>27</v>
      </c>
      <c r="IC25" s="14">
        <f>INDEX('O3-8hr'!$A:$AD,$IU25+IC$23-$G$23,$IT25)</f>
        <v>30</v>
      </c>
      <c r="ID25" s="14">
        <f>INDEX('O3-8hr'!$A:$AD,$IU25+ID$23-$G$23,$IT25)</f>
        <v>31</v>
      </c>
      <c r="IE25" s="14">
        <f>INDEX('O3-8hr'!$A:$AD,$IU25+IE$23-$G$23,$IT25)</f>
        <v>29</v>
      </c>
      <c r="IF25" s="14">
        <f>INDEX('O3-8hr'!$A:$AD,$IU25+IF$23-$G$23,$IT25)</f>
        <v>31</v>
      </c>
      <c r="IG25" s="14">
        <f>INDEX('O3-8hr'!$A:$AD,$IU25+IG$23-$G$23,$IT25)</f>
        <v>31</v>
      </c>
      <c r="IH25" s="14" t="str">
        <f>INDEX('O3-8hr'!$A:$AD,$IU25+IH$23-$G$23,$IT25)</f>
        <v/>
      </c>
      <c r="II25" s="14" t="str">
        <f>INDEX('O3-8hr'!$A:$AD,$IU25+II$23-$G$23,$IT25)</f>
        <v/>
      </c>
      <c r="IJ25" s="14" t="str">
        <f>INDEX('O3-8hr'!$A:$AD,$IU25+IJ$23-$G$23,$IT25)</f>
        <v/>
      </c>
      <c r="IK25" s="14" t="str">
        <f>INDEX('O3-8hr'!$A:$AD,$IU25+IK$23-$G$23,$IT25)</f>
        <v/>
      </c>
      <c r="IL25" s="14" t="str">
        <f>INDEX('O3-8hr'!$A:$AD,$IU25+IL$23-$G$23,$IT25)</f>
        <v/>
      </c>
      <c r="IM25" s="14" t="str">
        <f>INDEX('O3-8hr'!$A:$AD,$IU25+IM$23-$G$23,$IT25)</f>
        <v/>
      </c>
      <c r="IN25" s="14" t="str">
        <f>INDEX('O3-8hr'!$A:$AD,$IU25+IN$23-$G$23,$IT25)</f>
        <v/>
      </c>
      <c r="IO25" s="14" t="str">
        <f>INDEX('O3-8hr'!$A:$AD,$IU25+IO$23-$G$23,$IT25)</f>
        <v/>
      </c>
      <c r="IP25" s="14" t="str">
        <f>INDEX('O3-8hr'!$A:$AD,$IU25+IP$23-$G$23,$IT25)</f>
        <v/>
      </c>
      <c r="IQ25" s="19" t="str">
        <f>INDEX('O3-8hr'!$A:$AD,$IU25+IQ$23-$G$23,$IT25)</f>
        <v/>
      </c>
      <c r="IR25" s="100">
        <f t="shared" si="57"/>
        <v>92</v>
      </c>
      <c r="IT25" s="44">
        <f>MATCH($B25,'O3-8hr'!$1:$1,0)</f>
        <v>4</v>
      </c>
      <c r="IU25" s="43">
        <f>MATCH(DATE($A25,$IT$19,$IU$19),'O3-8hr'!$B:$B,0)</f>
        <v>1161</v>
      </c>
    </row>
    <row r="26" spans="1:255" ht="12.75" customHeight="1" x14ac:dyDescent="0.2">
      <c r="A26" s="100">
        <v>2018</v>
      </c>
      <c r="B26" s="100">
        <v>90010017</v>
      </c>
      <c r="C26" s="103">
        <f>INDEX(Sites!$A:$N,MATCH($B26,Sites!$A:$A,0),2)</f>
        <v>41.003610999999999</v>
      </c>
      <c r="D26" s="100" t="str">
        <f>INDEX(Sites!$A:$N,MATCH($B26,Sites!$A:$A,0),4)</f>
        <v>CT</v>
      </c>
      <c r="E26" s="100" t="str">
        <f>INDEX(Sites!$A:$N,MATCH($B26,Sites!$A:$A,0),10)</f>
        <v>3.0</v>
      </c>
      <c r="F26" s="100" t="str">
        <f>INDEX(Sites!$A:$N,MATCH($B26,Sites!$A:$A,0),6)</f>
        <v>Greenwich</v>
      </c>
      <c r="G26" s="20">
        <f>INDEX('O3-8hr'!$A:$AD,$IU26+G$23-$G$23,$IT26)</f>
        <v>43</v>
      </c>
      <c r="H26" s="14">
        <f>INDEX('O3-8hr'!$A:$AD,$IU26+H$23-$G$23,$IT26)</f>
        <v>38</v>
      </c>
      <c r="I26" s="14">
        <f>INDEX('O3-8hr'!$A:$AD,$IU26+I$23-$G$23,$IT26)</f>
        <v>41</v>
      </c>
      <c r="J26" s="14">
        <f>INDEX('O3-8hr'!$A:$AD,$IU26+J$23-$G$23,$IT26)</f>
        <v>42</v>
      </c>
      <c r="K26" s="14">
        <f>INDEX('O3-8hr'!$A:$AD,$IU26+K$23-$G$23,$IT26)</f>
        <v>38</v>
      </c>
      <c r="L26" s="14">
        <f>INDEX('O3-8hr'!$A:$AD,$IU26+L$23-$G$23,$IT26)</f>
        <v>46</v>
      </c>
      <c r="M26" s="14">
        <f>INDEX('O3-8hr'!$A:$AD,$IU26+M$23-$G$23,$IT26)</f>
        <v>41</v>
      </c>
      <c r="N26" s="14">
        <f>INDEX('O3-8hr'!$A:$AD,$IU26+N$23-$G$23,$IT26)</f>
        <v>40</v>
      </c>
      <c r="O26" s="14">
        <f>INDEX('O3-8hr'!$A:$AD,$IU26+O$23-$G$23,$IT26)</f>
        <v>39</v>
      </c>
      <c r="P26" s="14">
        <f>INDEX('O3-8hr'!$A:$AD,$IU26+P$23-$G$23,$IT26)</f>
        <v>46</v>
      </c>
      <c r="Q26" s="14">
        <f>INDEX('O3-8hr'!$A:$AD,$IU26+Q$23-$G$23,$IT26)</f>
        <v>46</v>
      </c>
      <c r="R26" s="14" t="str">
        <f>INDEX('O3-8hr'!$A:$AD,$IU26+R$23-$G$23,$IT26)</f>
        <v/>
      </c>
      <c r="S26" s="14" t="str">
        <f>INDEX('O3-8hr'!$A:$AD,$IU26+S$23-$G$23,$IT26)</f>
        <v/>
      </c>
      <c r="T26" s="14">
        <f>INDEX('O3-8hr'!$A:$AD,$IU26+T$23-$G$23,$IT26)</f>
        <v>41</v>
      </c>
      <c r="U26" s="14">
        <f>INDEX('O3-8hr'!$A:$AD,$IU26+U$23-$G$23,$IT26)</f>
        <v>52</v>
      </c>
      <c r="V26" s="14">
        <f>INDEX('O3-8hr'!$A:$AD,$IU26+V$23-$G$23,$IT26)</f>
        <v>44</v>
      </c>
      <c r="W26" s="14">
        <f>INDEX('O3-8hr'!$A:$AD,$IU26+W$23-$G$23,$IT26)</f>
        <v>51</v>
      </c>
      <c r="X26" s="14">
        <f>INDEX('O3-8hr'!$A:$AD,$IU26+X$23-$G$23,$IT26)</f>
        <v>50</v>
      </c>
      <c r="Y26" s="14">
        <f>INDEX('O3-8hr'!$A:$AD,$IU26+Y$23-$G$23,$IT26)</f>
        <v>49</v>
      </c>
      <c r="Z26" s="14">
        <f>INDEX('O3-8hr'!$A:$AD,$IU26+Z$23-$G$23,$IT26)</f>
        <v>36</v>
      </c>
      <c r="AA26" s="14">
        <f>INDEX('O3-8hr'!$A:$AD,$IU26+AA$23-$G$23,$IT26)</f>
        <v>42</v>
      </c>
      <c r="AB26" s="14">
        <f>INDEX('O3-8hr'!$A:$AD,$IU26+AB$23-$G$23,$IT26)</f>
        <v>50</v>
      </c>
      <c r="AC26" s="14">
        <f>INDEX('O3-8hr'!$A:$AD,$IU26+AC$23-$G$23,$IT26)</f>
        <v>46</v>
      </c>
      <c r="AD26" s="14">
        <f>INDEX('O3-8hr'!$A:$AD,$IU26+AD$23-$G$23,$IT26)</f>
        <v>48</v>
      </c>
      <c r="AE26" s="14">
        <f>INDEX('O3-8hr'!$A:$AD,$IU26+AE$23-$G$23,$IT26)</f>
        <v>45</v>
      </c>
      <c r="AF26" s="14">
        <f>INDEX('O3-8hr'!$A:$AD,$IU26+AF$23-$G$23,$IT26)</f>
        <v>45</v>
      </c>
      <c r="AG26" s="14">
        <f>INDEX('O3-8hr'!$A:$AD,$IU26+AG$23-$G$23,$IT26)</f>
        <v>45</v>
      </c>
      <c r="AH26" s="14">
        <f>INDEX('O3-8hr'!$A:$AD,$IU26+AH$23-$G$23,$IT26)</f>
        <v>26</v>
      </c>
      <c r="AI26" s="14" t="str">
        <f>INDEX('O3-8hr'!$A:$AD,$IU26+AI$23-$G$23,$IT26)</f>
        <v/>
      </c>
      <c r="AJ26" s="14" t="str">
        <f>INDEX('O3-8hr'!$A:$AD,$IU26+AJ$23-$G$23,$IT26)</f>
        <v/>
      </c>
      <c r="AK26" s="14" t="str">
        <f>INDEX('O3-8hr'!$A:$AD,$IU26+AK$23-$G$23,$IT26)</f>
        <v/>
      </c>
      <c r="AL26" s="14" t="str">
        <f>INDEX('O3-8hr'!$A:$AD,$IU26+AL$23-$G$23,$IT26)</f>
        <v/>
      </c>
      <c r="AM26" s="14" t="str">
        <f>INDEX('O3-8hr'!$A:$AD,$IU26+AM$23-$G$23,$IT26)</f>
        <v/>
      </c>
      <c r="AN26" s="14">
        <f>INDEX('O3-8hr'!$A:$AD,$IU26+AN$23-$G$23,$IT26)</f>
        <v>45</v>
      </c>
      <c r="AO26" s="14">
        <f>INDEX('O3-8hr'!$A:$AD,$IU26+AO$23-$G$23,$IT26)</f>
        <v>47</v>
      </c>
      <c r="AP26" s="14">
        <f>INDEX('O3-8hr'!$A:$AD,$IU26+AP$23-$G$23,$IT26)</f>
        <v>48</v>
      </c>
      <c r="AQ26" s="14">
        <f>INDEX('O3-8hr'!$A:$AD,$IU26+AQ$23-$G$23,$IT26)</f>
        <v>48</v>
      </c>
      <c r="AR26" s="14">
        <f>INDEX('O3-8hr'!$A:$AD,$IU26+AR$23-$G$23,$IT26)</f>
        <v>50</v>
      </c>
      <c r="AS26" s="14">
        <f>INDEX('O3-8hr'!$A:$AD,$IU26+AS$23-$G$23,$IT26)</f>
        <v>46</v>
      </c>
      <c r="AT26" s="14">
        <f>INDEX('O3-8hr'!$A:$AD,$IU26+AT$23-$G$23,$IT26)</f>
        <v>43</v>
      </c>
      <c r="AU26" s="14">
        <f>INDEX('O3-8hr'!$A:$AD,$IU26+AU$23-$G$23,$IT26)</f>
        <v>43</v>
      </c>
      <c r="AV26" s="14">
        <f>INDEX('O3-8hr'!$A:$AD,$IU26+AV$23-$G$23,$IT26)</f>
        <v>47</v>
      </c>
      <c r="AW26" s="14">
        <f>INDEX('O3-8hr'!$A:$AD,$IU26+AW$23-$G$23,$IT26)</f>
        <v>53</v>
      </c>
      <c r="AX26" s="14">
        <f>INDEX('O3-8hr'!$A:$AD,$IU26+AX$23-$G$23,$IT26)</f>
        <v>58</v>
      </c>
      <c r="AY26" s="14">
        <f>INDEX('O3-8hr'!$A:$AD,$IU26+AY$23-$G$23,$IT26)</f>
        <v>51</v>
      </c>
      <c r="AZ26" s="14">
        <f>INDEX('O3-8hr'!$A:$AD,$IU26+AZ$23-$G$23,$IT26)</f>
        <v>47</v>
      </c>
      <c r="BA26" s="14">
        <f>INDEX('O3-8hr'!$A:$AD,$IU26+BA$23-$G$23,$IT26)</f>
        <v>46</v>
      </c>
      <c r="BB26" s="14">
        <f>INDEX('O3-8hr'!$A:$AD,$IU26+BB$23-$G$23,$IT26)</f>
        <v>37</v>
      </c>
      <c r="BC26" s="14">
        <f>INDEX('O3-8hr'!$A:$AD,$IU26+BC$23-$G$23,$IT26)</f>
        <v>40</v>
      </c>
      <c r="BD26" s="14">
        <f>INDEX('O3-8hr'!$A:$AD,$IU26+BD$23-$G$23,$IT26)</f>
        <v>45</v>
      </c>
      <c r="BE26" s="14">
        <f>INDEX('O3-8hr'!$A:$AD,$IU26+BE$23-$G$23,$IT26)</f>
        <v>46</v>
      </c>
      <c r="BF26" s="14">
        <f>INDEX('O3-8hr'!$A:$AD,$IU26+BF$23-$G$23,$IT26)</f>
        <v>54</v>
      </c>
      <c r="BG26" s="14">
        <f>INDEX('O3-8hr'!$A:$AD,$IU26+BG$23-$G$23,$IT26)</f>
        <v>55</v>
      </c>
      <c r="BH26" s="14">
        <f>INDEX('O3-8hr'!$A:$AD,$IU26+BH$23-$G$23,$IT26)</f>
        <v>58</v>
      </c>
      <c r="BI26" s="14">
        <f>INDEX('O3-8hr'!$A:$AD,$IU26+BI$23-$G$23,$IT26)</f>
        <v>55</v>
      </c>
      <c r="BJ26" s="14">
        <f>INDEX('O3-8hr'!$A:$AD,$IU26+BJ$23-$G$23,$IT26)</f>
        <v>46</v>
      </c>
      <c r="BK26" s="14">
        <f>INDEX('O3-8hr'!$A:$AD,$IU26+BK$23-$G$23,$IT26)</f>
        <v>52</v>
      </c>
      <c r="BL26" s="14">
        <f>INDEX('O3-8hr'!$A:$AD,$IU26+BL$23-$G$23,$IT26)</f>
        <v>49</v>
      </c>
      <c r="BM26" s="14">
        <f>INDEX('O3-8hr'!$A:$AD,$IU26+BM$23-$G$23,$IT26)</f>
        <v>57</v>
      </c>
      <c r="BN26" s="14">
        <f>INDEX('O3-8hr'!$A:$AD,$IU26+BN$23-$G$23,$IT26)</f>
        <v>42</v>
      </c>
      <c r="BO26" s="14">
        <f>INDEX('O3-8hr'!$A:$AD,$IU26+BO$23-$G$23,$IT26)</f>
        <v>44</v>
      </c>
      <c r="BP26" s="14">
        <f>INDEX('O3-8hr'!$A:$AD,$IU26+BP$23-$G$23,$IT26)</f>
        <v>69</v>
      </c>
      <c r="BQ26" s="14">
        <f>INDEX('O3-8hr'!$A:$AD,$IU26+BQ$23-$G$23,$IT26)</f>
        <v>71</v>
      </c>
      <c r="BR26" s="14">
        <f>INDEX('O3-8hr'!$A:$AD,$IU26+BR$23-$G$23,$IT26)</f>
        <v>68</v>
      </c>
      <c r="BS26" s="14">
        <f>INDEX('O3-8hr'!$A:$AD,$IU26+BS$23-$G$23,$IT26)</f>
        <v>54</v>
      </c>
      <c r="BT26" s="14">
        <f>INDEX('O3-8hr'!$A:$AD,$IU26+BT$23-$G$23,$IT26)</f>
        <v>54</v>
      </c>
      <c r="BU26" s="14">
        <f>INDEX('O3-8hr'!$A:$AD,$IU26+BU$23-$G$23,$IT26)</f>
        <v>52</v>
      </c>
      <c r="BV26" s="14">
        <f>INDEX('O3-8hr'!$A:$AD,$IU26+BV$23-$G$23,$IT26)</f>
        <v>52</v>
      </c>
      <c r="BW26" s="14">
        <f>INDEX('O3-8hr'!$A:$AD,$IU26+BW$23-$G$23,$IT26)</f>
        <v>55</v>
      </c>
      <c r="BX26" s="14">
        <f>INDEX('O3-8hr'!$A:$AD,$IU26+BX$23-$G$23,$IT26)</f>
        <v>54</v>
      </c>
      <c r="BY26" s="14">
        <f>INDEX('O3-8hr'!$A:$AD,$IU26+BY$23-$G$23,$IT26)</f>
        <v>41</v>
      </c>
      <c r="BZ26" s="14">
        <f>INDEX('O3-8hr'!$A:$AD,$IU26+BZ$23-$G$23,$IT26)</f>
        <v>54</v>
      </c>
      <c r="CA26" s="14">
        <f>INDEX('O3-8hr'!$A:$AD,$IU26+CA$23-$G$23,$IT26)</f>
        <v>37</v>
      </c>
      <c r="CB26" s="14">
        <f>INDEX('O3-8hr'!$A:$AD,$IU26+CB$23-$G$23,$IT26)</f>
        <v>38</v>
      </c>
      <c r="CC26" s="14">
        <f>INDEX('O3-8hr'!$A:$AD,$IU26+CC$23-$G$23,$IT26)</f>
        <v>36</v>
      </c>
      <c r="CD26" s="14">
        <f>INDEX('O3-8hr'!$A:$AD,$IU26+CD$23-$G$23,$IT26)</f>
        <v>56</v>
      </c>
      <c r="CE26" s="14">
        <f>INDEX('O3-8hr'!$A:$AD,$IU26+CE$23-$G$23,$IT26)</f>
        <v>38</v>
      </c>
      <c r="CF26" s="14">
        <f>INDEX('O3-8hr'!$A:$AD,$IU26+CF$23-$G$23,$IT26)</f>
        <v>26</v>
      </c>
      <c r="CG26" s="14">
        <f>INDEX('O3-8hr'!$A:$AD,$IU26+CG$23-$G$23,$IT26)</f>
        <v>38</v>
      </c>
      <c r="CH26" s="14">
        <f>INDEX('O3-8hr'!$A:$AD,$IU26+CH$23-$G$23,$IT26)</f>
        <v>34</v>
      </c>
      <c r="CI26" s="14">
        <f>INDEX('O3-8hr'!$A:$AD,$IU26+CI$23-$G$23,$IT26)</f>
        <v>37</v>
      </c>
      <c r="CJ26" s="14">
        <f>INDEX('O3-8hr'!$A:$AD,$IU26+CJ$23-$G$23,$IT26)</f>
        <v>50</v>
      </c>
      <c r="CK26" s="14">
        <f>INDEX('O3-8hr'!$A:$AD,$IU26+CK$23-$G$23,$IT26)</f>
        <v>46</v>
      </c>
      <c r="CL26" s="14">
        <f>INDEX('O3-8hr'!$A:$AD,$IU26+CL$23-$G$23,$IT26)</f>
        <v>41</v>
      </c>
      <c r="CM26" s="14">
        <f>INDEX('O3-8hr'!$A:$AD,$IU26+CM$23-$G$23,$IT26)</f>
        <v>66</v>
      </c>
      <c r="CN26" s="14">
        <f>INDEX('O3-8hr'!$A:$AD,$IU26+CN$23-$G$23,$IT26)</f>
        <v>67</v>
      </c>
      <c r="CO26" s="14">
        <f>INDEX('O3-8hr'!$A:$AD,$IU26+CO$23-$G$23,$IT26)</f>
        <v>77</v>
      </c>
      <c r="CP26" s="14">
        <f>INDEX('O3-8hr'!$A:$AD,$IU26+CP$23-$G$23,$IT26)</f>
        <v>42</v>
      </c>
      <c r="CQ26" s="14">
        <f>INDEX('O3-8hr'!$A:$AD,$IU26+CQ$23-$G$23,$IT26)</f>
        <v>26</v>
      </c>
      <c r="CR26" s="14">
        <f>INDEX('O3-8hr'!$A:$AD,$IU26+CR$23-$G$23,$IT26)</f>
        <v>70</v>
      </c>
      <c r="CS26" s="14">
        <f>INDEX('O3-8hr'!$A:$AD,$IU26+CS$23-$G$23,$IT26)</f>
        <v>44</v>
      </c>
      <c r="CT26" s="14">
        <f>INDEX('O3-8hr'!$A:$AD,$IU26+CT$23-$G$23,$IT26)</f>
        <v>35</v>
      </c>
      <c r="CU26" s="14">
        <f>INDEX('O3-8hr'!$A:$AD,$IU26+CU$23-$G$23,$IT26)</f>
        <v>35</v>
      </c>
      <c r="CV26" s="14">
        <f>INDEX('O3-8hr'!$A:$AD,$IU26+CV$23-$G$23,$IT26)</f>
        <v>51</v>
      </c>
      <c r="CW26" s="14">
        <f>INDEX('O3-8hr'!$A:$AD,$IU26+CW$23-$G$23,$IT26)</f>
        <v>32</v>
      </c>
      <c r="CX26" s="14">
        <f>INDEX('O3-8hr'!$A:$AD,$IU26+CX$23-$G$23,$IT26)</f>
        <v>35</v>
      </c>
      <c r="CY26" s="14">
        <f>INDEX('O3-8hr'!$A:$AD,$IU26+CY$23-$G$23,$IT26)</f>
        <v>45</v>
      </c>
      <c r="CZ26" s="14">
        <f>INDEX('O3-8hr'!$A:$AD,$IU26+CZ$23-$G$23,$IT26)</f>
        <v>34</v>
      </c>
      <c r="DA26" s="14">
        <f>INDEX('O3-8hr'!$A:$AD,$IU26+DA$23-$G$23,$IT26)</f>
        <v>36</v>
      </c>
      <c r="DB26" s="14">
        <f>INDEX('O3-8hr'!$A:$AD,$IU26+DB$23-$G$23,$IT26)</f>
        <v>53</v>
      </c>
      <c r="DC26" s="14">
        <f>INDEX('O3-8hr'!$A:$AD,$IU26+DC$23-$G$23,$IT26)</f>
        <v>52</v>
      </c>
      <c r="DD26" s="14">
        <f>INDEX('O3-8hr'!$A:$AD,$IU26+DD$23-$G$23,$IT26)</f>
        <v>40</v>
      </c>
      <c r="DE26" s="14">
        <f>INDEX('O3-8hr'!$A:$AD,$IU26+DE$23-$G$23,$IT26)</f>
        <v>42</v>
      </c>
      <c r="DF26" s="14">
        <f>INDEX('O3-8hr'!$A:$AD,$IU26+DF$23-$G$23,$IT26)</f>
        <v>47</v>
      </c>
      <c r="DG26" s="14">
        <f>INDEX('O3-8hr'!$A:$AD,$IU26+DG$23-$G$23,$IT26)</f>
        <v>43</v>
      </c>
      <c r="DH26" s="14">
        <f>INDEX('O3-8hr'!$A:$AD,$IU26+DH$23-$G$23,$IT26)</f>
        <v>52</v>
      </c>
      <c r="DI26" s="14">
        <f>INDEX('O3-8hr'!$A:$AD,$IU26+DI$23-$G$23,$IT26)</f>
        <v>33</v>
      </c>
      <c r="DJ26" s="14">
        <f>INDEX('O3-8hr'!$A:$AD,$IU26+DJ$23-$G$23,$IT26)</f>
        <v>47</v>
      </c>
      <c r="DK26" s="14">
        <f>INDEX('O3-8hr'!$A:$AD,$IU26+DK$23-$G$23,$IT26)</f>
        <v>60</v>
      </c>
      <c r="DL26" s="14">
        <f>INDEX('O3-8hr'!$A:$AD,$IU26+DL$23-$G$23,$IT26)</f>
        <v>74</v>
      </c>
      <c r="DM26" s="14">
        <f>INDEX('O3-8hr'!$A:$AD,$IU26+DM$23-$G$23,$IT26)</f>
        <v>42</v>
      </c>
      <c r="DN26" s="14">
        <f>INDEX('O3-8hr'!$A:$AD,$IU26+DN$23-$G$23,$IT26)</f>
        <v>59</v>
      </c>
      <c r="DO26" s="14">
        <f>INDEX('O3-8hr'!$A:$AD,$IU26+DO$23-$G$23,$IT26)</f>
        <v>63</v>
      </c>
      <c r="DP26" s="14">
        <f>INDEX('O3-8hr'!$A:$AD,$IU26+DP$23-$G$23,$IT26)</f>
        <v>45</v>
      </c>
      <c r="DQ26" s="14">
        <f>INDEX('O3-8hr'!$A:$AD,$IU26+DQ$23-$G$23,$IT26)</f>
        <v>33</v>
      </c>
      <c r="DR26" s="14">
        <f>INDEX('O3-8hr'!$A:$AD,$IU26+DR$23-$G$23,$IT26)</f>
        <v>48</v>
      </c>
      <c r="DS26" s="14">
        <f>INDEX('O3-8hr'!$A:$AD,$IU26+DS$23-$G$23,$IT26)</f>
        <v>36</v>
      </c>
      <c r="DT26" s="14">
        <f>INDEX('O3-8hr'!$A:$AD,$IU26+DT$23-$G$23,$IT26)</f>
        <v>37</v>
      </c>
      <c r="DU26" s="14">
        <f>INDEX('O3-8hr'!$A:$AD,$IU26+DU$23-$G$23,$IT26)</f>
        <v>41</v>
      </c>
      <c r="DV26" s="14">
        <f>INDEX('O3-8hr'!$A:$AD,$IU26+DV$23-$G$23,$IT26)</f>
        <v>49</v>
      </c>
      <c r="DW26" s="14">
        <f>INDEX('O3-8hr'!$A:$AD,$IU26+DW$23-$G$23,$IT26)</f>
        <v>61</v>
      </c>
      <c r="DX26" s="14">
        <f>INDEX('O3-8hr'!$A:$AD,$IU26+DX$23-$G$23,$IT26)</f>
        <v>60</v>
      </c>
      <c r="DY26" s="14">
        <f>INDEX('O3-8hr'!$A:$AD,$IU26+DY$23-$G$23,$IT26)</f>
        <v>57</v>
      </c>
      <c r="DZ26" s="14">
        <f>INDEX('O3-8hr'!$A:$AD,$IU26+DZ$23-$G$23,$IT26)</f>
        <v>72</v>
      </c>
      <c r="EA26" s="14">
        <f>INDEX('O3-8hr'!$A:$AD,$IU26+EA$23-$G$23,$IT26)</f>
        <v>63</v>
      </c>
      <c r="EB26" s="14">
        <f>INDEX('O3-8hr'!$A:$AD,$IU26+EB$23-$G$23,$IT26)</f>
        <v>56</v>
      </c>
      <c r="EC26" s="14">
        <f>INDEX('O3-8hr'!$A:$AD,$IU26+EC$23-$G$23,$IT26)</f>
        <v>36</v>
      </c>
      <c r="ED26" s="14">
        <f>INDEX('O3-8hr'!$A:$AD,$IU26+ED$23-$G$23,$IT26)</f>
        <v>35</v>
      </c>
      <c r="EE26" s="14">
        <f>INDEX('O3-8hr'!$A:$AD,$IU26+EE$23-$G$23,$IT26)</f>
        <v>42</v>
      </c>
      <c r="EF26" s="14">
        <f>INDEX('O3-8hr'!$A:$AD,$IU26+EF$23-$G$23,$IT26)</f>
        <v>46</v>
      </c>
      <c r="EG26" s="14">
        <f>INDEX('O3-8hr'!$A:$AD,$IU26+EG$23-$G$23,$IT26)</f>
        <v>86</v>
      </c>
      <c r="EH26" s="14">
        <f>INDEX('O3-8hr'!$A:$AD,$IU26+EH$23-$G$23,$IT26)</f>
        <v>95</v>
      </c>
      <c r="EI26" s="14">
        <f>INDEX('O3-8hr'!$A:$AD,$IU26+EI$23-$G$23,$IT26)</f>
        <v>60</v>
      </c>
      <c r="EJ26" s="14">
        <f>INDEX('O3-8hr'!$A:$AD,$IU26+EJ$23-$G$23,$IT26)</f>
        <v>58</v>
      </c>
      <c r="EK26" s="14">
        <f>INDEX('O3-8hr'!$A:$AD,$IU26+EK$23-$G$23,$IT26)</f>
        <v>72</v>
      </c>
      <c r="EL26" s="14">
        <f>INDEX('O3-8hr'!$A:$AD,$IU26+EL$23-$G$23,$IT26)</f>
        <v>77</v>
      </c>
      <c r="EM26" s="14">
        <f>INDEX('O3-8hr'!$A:$AD,$IU26+EM$23-$G$23,$IT26)</f>
        <v>56</v>
      </c>
      <c r="EN26" s="14">
        <f>INDEX('O3-8hr'!$A:$AD,$IU26+EN$23-$G$23,$IT26)</f>
        <v>81</v>
      </c>
      <c r="EO26" s="14">
        <f>INDEX('O3-8hr'!$A:$AD,$IU26+EO$23-$G$23,$IT26)</f>
        <v>57</v>
      </c>
      <c r="EP26" s="14">
        <f>INDEX('O3-8hr'!$A:$AD,$IU26+EP$23-$G$23,$IT26)</f>
        <v>31</v>
      </c>
      <c r="EQ26" s="14">
        <f>INDEX('O3-8hr'!$A:$AD,$IU26+EQ$23-$G$23,$IT26)</f>
        <v>51</v>
      </c>
      <c r="ER26" s="14">
        <f>INDEX('O3-8hr'!$A:$AD,$IU26+ER$23-$G$23,$IT26)</f>
        <v>57</v>
      </c>
      <c r="ES26" s="14">
        <f>INDEX('O3-8hr'!$A:$AD,$IU26+ES$23-$G$23,$IT26)</f>
        <v>35</v>
      </c>
      <c r="ET26" s="14">
        <f>INDEX('O3-8hr'!$A:$AD,$IU26+ET$23-$G$23,$IT26)</f>
        <v>35</v>
      </c>
      <c r="EU26" s="14">
        <f>INDEX('O3-8hr'!$A:$AD,$IU26+EU$23-$G$23,$IT26)</f>
        <v>24</v>
      </c>
      <c r="EV26" s="14">
        <f>INDEX('O3-8hr'!$A:$AD,$IU26+EV$23-$G$23,$IT26)</f>
        <v>25</v>
      </c>
      <c r="EW26" s="14">
        <f>INDEX('O3-8hr'!$A:$AD,$IU26+EW$23-$G$23,$IT26)</f>
        <v>27</v>
      </c>
      <c r="EX26" s="14">
        <f>INDEX('O3-8hr'!$A:$AD,$IU26+EX$23-$G$23,$IT26)</f>
        <v>63</v>
      </c>
      <c r="EY26" s="14">
        <f>INDEX('O3-8hr'!$A:$AD,$IU26+EY$23-$G$23,$IT26)</f>
        <v>62</v>
      </c>
      <c r="EZ26" s="14">
        <f>INDEX('O3-8hr'!$A:$AD,$IU26+EZ$23-$G$23,$IT26)</f>
        <v>79</v>
      </c>
      <c r="FA26" s="14">
        <f>INDEX('O3-8hr'!$A:$AD,$IU26+FA$23-$G$23,$IT26)</f>
        <v>45</v>
      </c>
      <c r="FB26" s="14">
        <f>INDEX('O3-8hr'!$A:$AD,$IU26+FB$23-$G$23,$IT26)</f>
        <v>42</v>
      </c>
      <c r="FC26" s="14">
        <f>INDEX('O3-8hr'!$A:$AD,$IU26+FC$23-$G$23,$IT26)</f>
        <v>67</v>
      </c>
      <c r="FD26" s="14">
        <f>INDEX('O3-8hr'!$A:$AD,$IU26+FD$23-$G$23,$IT26)</f>
        <v>29</v>
      </c>
      <c r="FE26" s="14">
        <f>INDEX('O3-8hr'!$A:$AD,$IU26+FE$23-$G$23,$IT26)</f>
        <v>44</v>
      </c>
      <c r="FF26" s="14">
        <f>INDEX('O3-8hr'!$A:$AD,$IU26+FF$23-$G$23,$IT26)</f>
        <v>32</v>
      </c>
      <c r="FG26" s="14">
        <f>INDEX('O3-8hr'!$A:$AD,$IU26+FG$23-$G$23,$IT26)</f>
        <v>39</v>
      </c>
      <c r="FH26" s="14">
        <f>INDEX('O3-8hr'!$A:$AD,$IU26+FH$23-$G$23,$IT26)</f>
        <v>65</v>
      </c>
      <c r="FI26" s="14">
        <f>INDEX('O3-8hr'!$A:$AD,$IU26+FI$23-$G$23,$IT26)</f>
        <v>86</v>
      </c>
      <c r="FJ26" s="14">
        <f>INDEX('O3-8hr'!$A:$AD,$IU26+FJ$23-$G$23,$IT26)</f>
        <v>64</v>
      </c>
      <c r="FK26" s="14">
        <f>INDEX('O3-8hr'!$A:$AD,$IU26+FK$23-$G$23,$IT26)</f>
        <v>84</v>
      </c>
      <c r="FL26" s="14">
        <f>INDEX('O3-8hr'!$A:$AD,$IU26+FL$23-$G$23,$IT26)</f>
        <v>55</v>
      </c>
      <c r="FM26" s="14">
        <f>INDEX('O3-8hr'!$A:$AD,$IU26+FM$23-$G$23,$IT26)</f>
        <v>64</v>
      </c>
      <c r="FN26" s="14">
        <f>INDEX('O3-8hr'!$A:$AD,$IU26+FN$23-$G$23,$IT26)</f>
        <v>49</v>
      </c>
      <c r="FO26" s="14">
        <f>INDEX('O3-8hr'!$A:$AD,$IU26+FO$23-$G$23,$IT26)</f>
        <v>49</v>
      </c>
      <c r="FP26" s="14">
        <f>INDEX('O3-8hr'!$A:$AD,$IU26+FP$23-$G$23,$IT26)</f>
        <v>27</v>
      </c>
      <c r="FQ26" s="14">
        <f>INDEX('O3-8hr'!$A:$AD,$IU26+FQ$23-$G$23,$IT26)</f>
        <v>59</v>
      </c>
      <c r="FR26" s="14">
        <f>INDEX('O3-8hr'!$A:$AD,$IU26+FR$23-$G$23,$IT26)</f>
        <v>45</v>
      </c>
      <c r="FS26" s="14">
        <f>INDEX('O3-8hr'!$A:$AD,$IU26+FS$23-$G$23,$IT26)</f>
        <v>61</v>
      </c>
      <c r="FT26" s="14">
        <f>INDEX('O3-8hr'!$A:$AD,$IU26+FT$23-$G$23,$IT26)</f>
        <v>65</v>
      </c>
      <c r="FU26" s="14">
        <f>INDEX('O3-8hr'!$A:$AD,$IU26+FU$23-$G$23,$IT26)</f>
        <v>46</v>
      </c>
      <c r="FV26" s="14">
        <f>INDEX('O3-8hr'!$A:$AD,$IU26+FV$23-$G$23,$IT26)</f>
        <v>26</v>
      </c>
      <c r="FW26" s="14">
        <f>INDEX('O3-8hr'!$A:$AD,$IU26+FW$23-$G$23,$IT26)</f>
        <v>35</v>
      </c>
      <c r="FX26" s="14">
        <f>INDEX('O3-8hr'!$A:$AD,$IU26+FX$23-$G$23,$IT26)</f>
        <v>35</v>
      </c>
      <c r="FY26" s="14">
        <f>INDEX('O3-8hr'!$A:$AD,$IU26+FY$23-$G$23,$IT26)</f>
        <v>46</v>
      </c>
      <c r="FZ26" s="14">
        <f>INDEX('O3-8hr'!$A:$AD,$IU26+FZ$23-$G$23,$IT26)</f>
        <v>33</v>
      </c>
      <c r="GA26" s="14">
        <f>INDEX('O3-8hr'!$A:$AD,$IU26+GA$23-$G$23,$IT26)</f>
        <v>58</v>
      </c>
      <c r="GB26" s="14">
        <f>INDEX('O3-8hr'!$A:$AD,$IU26+GB$23-$G$23,$IT26)</f>
        <v>57</v>
      </c>
      <c r="GC26" s="14">
        <f>INDEX('O3-8hr'!$A:$AD,$IU26+GC$23-$G$23,$IT26)</f>
        <v>58</v>
      </c>
      <c r="GD26" s="14">
        <f>INDEX('O3-8hr'!$A:$AD,$IU26+GD$23-$G$23,$IT26)</f>
        <v>73</v>
      </c>
      <c r="GE26" s="14">
        <f>INDEX('O3-8hr'!$A:$AD,$IU26+GE$23-$G$23,$IT26)</f>
        <v>83</v>
      </c>
      <c r="GF26" s="14">
        <f>INDEX('O3-8hr'!$A:$AD,$IU26+GF$23-$G$23,$IT26)</f>
        <v>69</v>
      </c>
      <c r="GG26" s="14">
        <f>INDEX('O3-8hr'!$A:$AD,$IU26+GG$23-$G$23,$IT26)</f>
        <v>43</v>
      </c>
      <c r="GH26" s="14">
        <f>INDEX('O3-8hr'!$A:$AD,$IU26+GH$23-$G$23,$IT26)</f>
        <v>34</v>
      </c>
      <c r="GI26" s="14">
        <f>INDEX('O3-8hr'!$A:$AD,$IU26+GI$23-$G$23,$IT26)</f>
        <v>39</v>
      </c>
      <c r="GJ26" s="14">
        <f>INDEX('O3-8hr'!$A:$AD,$IU26+GJ$23-$G$23,$IT26)</f>
        <v>48</v>
      </c>
      <c r="GK26" s="14">
        <f>INDEX('O3-8hr'!$A:$AD,$IU26+GK$23-$G$23,$IT26)</f>
        <v>57</v>
      </c>
      <c r="GL26" s="14">
        <f>INDEX('O3-8hr'!$A:$AD,$IU26+GL$23-$G$23,$IT26)</f>
        <v>51</v>
      </c>
      <c r="GM26" s="14">
        <f>INDEX('O3-8hr'!$A:$AD,$IU26+GM$23-$G$23,$IT26)</f>
        <v>58</v>
      </c>
      <c r="GN26" s="14">
        <f>INDEX('O3-8hr'!$A:$AD,$IU26+GN$23-$G$23,$IT26)</f>
        <v>69</v>
      </c>
      <c r="GO26" s="14">
        <f>INDEX('O3-8hr'!$A:$AD,$IU26+GO$23-$G$23,$IT26)</f>
        <v>20</v>
      </c>
      <c r="GP26" s="14">
        <f>INDEX('O3-8hr'!$A:$AD,$IU26+GP$23-$G$23,$IT26)</f>
        <v>24</v>
      </c>
      <c r="GQ26" s="14">
        <f>INDEX('O3-8hr'!$A:$AD,$IU26+GQ$23-$G$23,$IT26)</f>
        <v>18</v>
      </c>
      <c r="GR26" s="14">
        <f>INDEX('O3-8hr'!$A:$AD,$IU26+GR$23-$G$23,$IT26)</f>
        <v>29</v>
      </c>
      <c r="GS26" s="14">
        <f>INDEX('O3-8hr'!$A:$AD,$IU26+GS$23-$G$23,$IT26)</f>
        <v>15</v>
      </c>
      <c r="GT26" s="14">
        <f>INDEX('O3-8hr'!$A:$AD,$IU26+GT$23-$G$23,$IT26)</f>
        <v>18</v>
      </c>
      <c r="GU26" s="14">
        <f>INDEX('O3-8hr'!$A:$AD,$IU26+GU$23-$G$23,$IT26)</f>
        <v>28</v>
      </c>
      <c r="GV26" s="14">
        <f>INDEX('O3-8hr'!$A:$AD,$IU26+GV$23-$G$23,$IT26)</f>
        <v>32</v>
      </c>
      <c r="GW26" s="14">
        <f>INDEX('O3-8hr'!$A:$AD,$IU26+GW$23-$G$23,$IT26)</f>
        <v>43</v>
      </c>
      <c r="GX26" s="14">
        <f>INDEX('O3-8hr'!$A:$AD,$IU26+GX$23-$G$23,$IT26)</f>
        <v>47</v>
      </c>
      <c r="GY26" s="14">
        <f>INDEX('O3-8hr'!$A:$AD,$IU26+GY$23-$G$23,$IT26)</f>
        <v>32</v>
      </c>
      <c r="GZ26" s="14">
        <f>INDEX('O3-8hr'!$A:$AD,$IU26+GZ$23-$G$23,$IT26)</f>
        <v>23</v>
      </c>
      <c r="HA26" s="14">
        <f>INDEX('O3-8hr'!$A:$AD,$IU26+HA$23-$G$23,$IT26)</f>
        <v>37</v>
      </c>
      <c r="HB26" s="14">
        <f>INDEX('O3-8hr'!$A:$AD,$IU26+HB$23-$G$23,$IT26)</f>
        <v>32</v>
      </c>
      <c r="HC26" s="14">
        <f>INDEX('O3-8hr'!$A:$AD,$IU26+HC$23-$G$23,$IT26)</f>
        <v>32</v>
      </c>
      <c r="HD26" s="14">
        <f>INDEX('O3-8hr'!$A:$AD,$IU26+HD$23-$G$23,$IT26)</f>
        <v>23</v>
      </c>
      <c r="HE26" s="14">
        <f>INDEX('O3-8hr'!$A:$AD,$IU26+HE$23-$G$23,$IT26)</f>
        <v>28</v>
      </c>
      <c r="HF26" s="14">
        <f>INDEX('O3-8hr'!$A:$AD,$IU26+HF$23-$G$23,$IT26)</f>
        <v>29</v>
      </c>
      <c r="HG26" s="14">
        <f>INDEX('O3-8hr'!$A:$AD,$IU26+HG$23-$G$23,$IT26)</f>
        <v>25</v>
      </c>
      <c r="HH26" s="14">
        <f>INDEX('O3-8hr'!$A:$AD,$IU26+HH$23-$G$23,$IT26)</f>
        <v>34</v>
      </c>
      <c r="HI26" s="14">
        <f>INDEX('O3-8hr'!$A:$AD,$IU26+HI$23-$G$23,$IT26)</f>
        <v>41</v>
      </c>
      <c r="HJ26" s="14">
        <f>INDEX('O3-8hr'!$A:$AD,$IU26+HJ$23-$G$23,$IT26)</f>
        <v>29</v>
      </c>
      <c r="HK26" s="14">
        <f>INDEX('O3-8hr'!$A:$AD,$IU26+HK$23-$G$23,$IT26)</f>
        <v>41</v>
      </c>
      <c r="HL26" s="14">
        <f>INDEX('O3-8hr'!$A:$AD,$IU26+HL$23-$G$23,$IT26)</f>
        <v>47</v>
      </c>
      <c r="HM26" s="14">
        <f>INDEX('O3-8hr'!$A:$AD,$IU26+HM$23-$G$23,$IT26)</f>
        <v>39</v>
      </c>
      <c r="HN26" s="14">
        <f>INDEX('O3-8hr'!$A:$AD,$IU26+HN$23-$G$23,$IT26)</f>
        <v>46</v>
      </c>
      <c r="HO26" s="14">
        <f>INDEX('O3-8hr'!$A:$AD,$IU26+HO$23-$G$23,$IT26)</f>
        <v>37</v>
      </c>
      <c r="HP26" s="14">
        <f>INDEX('O3-8hr'!$A:$AD,$IU26+HP$23-$G$23,$IT26)</f>
        <v>51</v>
      </c>
      <c r="HQ26" s="14">
        <f>INDEX('O3-8hr'!$A:$AD,$IU26+HQ$23-$G$23,$IT26)</f>
        <v>36</v>
      </c>
      <c r="HR26" s="14">
        <f>INDEX('O3-8hr'!$A:$AD,$IU26+HR$23-$G$23,$IT26)</f>
        <v>38</v>
      </c>
      <c r="HS26" s="14">
        <f>INDEX('O3-8hr'!$A:$AD,$IU26+HS$23-$G$23,$IT26)</f>
        <v>21</v>
      </c>
      <c r="HT26" s="14">
        <f>INDEX('O3-8hr'!$A:$AD,$IU26+HT$23-$G$23,$IT26)</f>
        <v>21</v>
      </c>
      <c r="HU26" s="14">
        <f>INDEX('O3-8hr'!$A:$AD,$IU26+HU$23-$G$23,$IT26)</f>
        <v>26</v>
      </c>
      <c r="HV26" s="14">
        <f>INDEX('O3-8hr'!$A:$AD,$IU26+HV$23-$G$23,$IT26)</f>
        <v>33</v>
      </c>
      <c r="HW26" s="14">
        <f>INDEX('O3-8hr'!$A:$AD,$IU26+HW$23-$G$23,$IT26)</f>
        <v>26</v>
      </c>
      <c r="HX26" s="14">
        <f>INDEX('O3-8hr'!$A:$AD,$IU26+HX$23-$G$23,$IT26)</f>
        <v>30</v>
      </c>
      <c r="HY26" s="14">
        <f>INDEX('O3-8hr'!$A:$AD,$IU26+HY$23-$G$23,$IT26)</f>
        <v>34</v>
      </c>
      <c r="HZ26" s="14">
        <f>INDEX('O3-8hr'!$A:$AD,$IU26+HZ$23-$G$23,$IT26)</f>
        <v>37</v>
      </c>
      <c r="IA26" s="14">
        <f>INDEX('O3-8hr'!$A:$AD,$IU26+IA$23-$G$23,$IT26)</f>
        <v>33</v>
      </c>
      <c r="IB26" s="14">
        <f>INDEX('O3-8hr'!$A:$AD,$IU26+IB$23-$G$23,$IT26)</f>
        <v>32</v>
      </c>
      <c r="IC26" s="14">
        <f>INDEX('O3-8hr'!$A:$AD,$IU26+IC$23-$G$23,$IT26)</f>
        <v>36</v>
      </c>
      <c r="ID26" s="14">
        <f>INDEX('O3-8hr'!$A:$AD,$IU26+ID$23-$G$23,$IT26)</f>
        <v>38</v>
      </c>
      <c r="IE26" s="14">
        <f>INDEX('O3-8hr'!$A:$AD,$IU26+IE$23-$G$23,$IT26)</f>
        <v>39</v>
      </c>
      <c r="IF26" s="14">
        <f>INDEX('O3-8hr'!$A:$AD,$IU26+IF$23-$G$23,$IT26)</f>
        <v>38</v>
      </c>
      <c r="IG26" s="14">
        <f>INDEX('O3-8hr'!$A:$AD,$IU26+IG$23-$G$23,$IT26)</f>
        <v>36</v>
      </c>
      <c r="IH26" s="14" t="str">
        <f>INDEX('O3-8hr'!$A:$AD,$IU26+IH$23-$G$23,$IT26)</f>
        <v/>
      </c>
      <c r="II26" s="14" t="str">
        <f>INDEX('O3-8hr'!$A:$AD,$IU26+II$23-$G$23,$IT26)</f>
        <v/>
      </c>
      <c r="IJ26" s="14" t="str">
        <f>INDEX('O3-8hr'!$A:$AD,$IU26+IJ$23-$G$23,$IT26)</f>
        <v/>
      </c>
      <c r="IK26" s="14" t="str">
        <f>INDEX('O3-8hr'!$A:$AD,$IU26+IK$23-$G$23,$IT26)</f>
        <v/>
      </c>
      <c r="IL26" s="14" t="str">
        <f>INDEX('O3-8hr'!$A:$AD,$IU26+IL$23-$G$23,$IT26)</f>
        <v/>
      </c>
      <c r="IM26" s="14" t="str">
        <f>INDEX('O3-8hr'!$A:$AD,$IU26+IM$23-$G$23,$IT26)</f>
        <v/>
      </c>
      <c r="IN26" s="14" t="str">
        <f>INDEX('O3-8hr'!$A:$AD,$IU26+IN$23-$G$23,$IT26)</f>
        <v/>
      </c>
      <c r="IO26" s="14" t="str">
        <f>INDEX('O3-8hr'!$A:$AD,$IU26+IO$23-$G$23,$IT26)</f>
        <v/>
      </c>
      <c r="IP26" s="14" t="str">
        <f>INDEX('O3-8hr'!$A:$AD,$IU26+IP$23-$G$23,$IT26)</f>
        <v/>
      </c>
      <c r="IQ26" s="19" t="str">
        <f>INDEX('O3-8hr'!$A:$AD,$IU26+IQ$23-$G$23,$IT26)</f>
        <v/>
      </c>
      <c r="IR26" s="100">
        <f t="shared" si="57"/>
        <v>95</v>
      </c>
      <c r="IT26" s="44">
        <f>MATCH($B26,'O3-8hr'!$1:$1,0)</f>
        <v>3</v>
      </c>
      <c r="IU26" s="43">
        <f>MATCH(DATE($A26,$IT$19,$IU$19),'O3-8hr'!$B:$B,0)</f>
        <v>1161</v>
      </c>
    </row>
    <row r="27" spans="1:255" ht="12.75" customHeight="1" x14ac:dyDescent="0.2">
      <c r="A27" s="100">
        <v>2018</v>
      </c>
      <c r="B27" s="100">
        <v>90099002</v>
      </c>
      <c r="C27" s="103">
        <f>INDEX(Sites!$A:$N,MATCH($B27,Sites!$A:$A,0),2)</f>
        <v>41.256788</v>
      </c>
      <c r="D27" s="100" t="str">
        <f>INDEX(Sites!$A:$N,MATCH($B27,Sites!$A:$A,0),4)</f>
        <v>CT</v>
      </c>
      <c r="E27" s="100" t="str">
        <f>INDEX(Sites!$A:$N,MATCH($B27,Sites!$A:$A,0),10)</f>
        <v>3.0</v>
      </c>
      <c r="F27" s="44" t="str">
        <f>INDEX(Sites!$A:$N,MATCH($B27,Sites!$A:$A,0),6)</f>
        <v>Madison-Beach Rd</v>
      </c>
      <c r="G27" s="20">
        <f>INDEX('O3-8hr'!$A:$AD,$IU27+G$23-$G$23,$IT27)</f>
        <v>42</v>
      </c>
      <c r="H27" s="14">
        <f>INDEX('O3-8hr'!$A:$AD,$IU27+H$23-$G$23,$IT27)</f>
        <v>37</v>
      </c>
      <c r="I27" s="14">
        <f>INDEX('O3-8hr'!$A:$AD,$IU27+I$23-$G$23,$IT27)</f>
        <v>38</v>
      </c>
      <c r="J27" s="14">
        <f>INDEX('O3-8hr'!$A:$AD,$IU27+J$23-$G$23,$IT27)</f>
        <v>41</v>
      </c>
      <c r="K27" s="14">
        <f>INDEX('O3-8hr'!$A:$AD,$IU27+K$23-$G$23,$IT27)</f>
        <v>37</v>
      </c>
      <c r="L27" s="14">
        <f>INDEX('O3-8hr'!$A:$AD,$IU27+L$23-$G$23,$IT27)</f>
        <v>44</v>
      </c>
      <c r="M27" s="14">
        <f>INDEX('O3-8hr'!$A:$AD,$IU27+M$23-$G$23,$IT27)</f>
        <v>37</v>
      </c>
      <c r="N27" s="14">
        <f>INDEX('O3-8hr'!$A:$AD,$IU27+N$23-$G$23,$IT27)</f>
        <v>35</v>
      </c>
      <c r="O27" s="14">
        <f>INDEX('O3-8hr'!$A:$AD,$IU27+O$23-$G$23,$IT27)</f>
        <v>37</v>
      </c>
      <c r="P27" s="14">
        <f>INDEX('O3-8hr'!$A:$AD,$IU27+P$23-$G$23,$IT27)</f>
        <v>40</v>
      </c>
      <c r="Q27" s="14">
        <f>INDEX('O3-8hr'!$A:$AD,$IU27+Q$23-$G$23,$IT27)</f>
        <v>41</v>
      </c>
      <c r="R27" s="14">
        <f>INDEX('O3-8hr'!$A:$AD,$IU27+R$23-$G$23,$IT27)</f>
        <v>40</v>
      </c>
      <c r="S27" s="14" t="str">
        <f>INDEX('O3-8hr'!$A:$AD,$IU27+S$23-$G$23,$IT27)</f>
        <v/>
      </c>
      <c r="T27" s="14">
        <f>INDEX('O3-8hr'!$A:$AD,$IU27+T$23-$G$23,$IT27)</f>
        <v>37</v>
      </c>
      <c r="U27" s="14">
        <f>INDEX('O3-8hr'!$A:$AD,$IU27+U$23-$G$23,$IT27)</f>
        <v>46</v>
      </c>
      <c r="V27" s="14">
        <f>INDEX('O3-8hr'!$A:$AD,$IU27+V$23-$G$23,$IT27)</f>
        <v>43</v>
      </c>
      <c r="W27" s="14">
        <f>INDEX('O3-8hr'!$A:$AD,$IU27+W$23-$G$23,$IT27)</f>
        <v>48</v>
      </c>
      <c r="X27" s="14">
        <f>INDEX('O3-8hr'!$A:$AD,$IU27+X$23-$G$23,$IT27)</f>
        <v>46</v>
      </c>
      <c r="Y27" s="14">
        <f>INDEX('O3-8hr'!$A:$AD,$IU27+Y$23-$G$23,$IT27)</f>
        <v>45</v>
      </c>
      <c r="Z27" s="14">
        <f>INDEX('O3-8hr'!$A:$AD,$IU27+Z$23-$G$23,$IT27)</f>
        <v>38</v>
      </c>
      <c r="AA27" s="14">
        <f>INDEX('O3-8hr'!$A:$AD,$IU27+AA$23-$G$23,$IT27)</f>
        <v>39</v>
      </c>
      <c r="AB27" s="14">
        <f>INDEX('O3-8hr'!$A:$AD,$IU27+AB$23-$G$23,$IT27)</f>
        <v>47</v>
      </c>
      <c r="AC27" s="14">
        <f>INDEX('O3-8hr'!$A:$AD,$IU27+AC$23-$G$23,$IT27)</f>
        <v>41</v>
      </c>
      <c r="AD27" s="14">
        <f>INDEX('O3-8hr'!$A:$AD,$IU27+AD$23-$G$23,$IT27)</f>
        <v>45</v>
      </c>
      <c r="AE27" s="14">
        <f>INDEX('O3-8hr'!$A:$AD,$IU27+AE$23-$G$23,$IT27)</f>
        <v>43</v>
      </c>
      <c r="AF27" s="14">
        <f>INDEX('O3-8hr'!$A:$AD,$IU27+AF$23-$G$23,$IT27)</f>
        <v>44</v>
      </c>
      <c r="AG27" s="14">
        <f>INDEX('O3-8hr'!$A:$AD,$IU27+AG$23-$G$23,$IT27)</f>
        <v>46</v>
      </c>
      <c r="AH27" s="14">
        <f>INDEX('O3-8hr'!$A:$AD,$IU27+AH$23-$G$23,$IT27)</f>
        <v>29</v>
      </c>
      <c r="AI27" s="14">
        <f>INDEX('O3-8hr'!$A:$AD,$IU27+AI$23-$G$23,$IT27)</f>
        <v>36</v>
      </c>
      <c r="AJ27" s="14">
        <f>INDEX('O3-8hr'!$A:$AD,$IU27+AJ$23-$G$23,$IT27)</f>
        <v>35</v>
      </c>
      <c r="AK27" s="14">
        <f>INDEX('O3-8hr'!$A:$AD,$IU27+AK$23-$G$23,$IT27)</f>
        <v>47</v>
      </c>
      <c r="AL27" s="14">
        <f>INDEX('O3-8hr'!$A:$AD,$IU27+AL$23-$G$23,$IT27)</f>
        <v>43</v>
      </c>
      <c r="AM27" s="14">
        <f>INDEX('O3-8hr'!$A:$AD,$IU27+AM$23-$G$23,$IT27)</f>
        <v>47</v>
      </c>
      <c r="AN27" s="14">
        <f>INDEX('O3-8hr'!$A:$AD,$IU27+AN$23-$G$23,$IT27)</f>
        <v>46</v>
      </c>
      <c r="AO27" s="14">
        <f>INDEX('O3-8hr'!$A:$AD,$IU27+AO$23-$G$23,$IT27)</f>
        <v>45</v>
      </c>
      <c r="AP27" s="14">
        <f>INDEX('O3-8hr'!$A:$AD,$IU27+AP$23-$G$23,$IT27)</f>
        <v>45</v>
      </c>
      <c r="AQ27" s="14">
        <f>INDEX('O3-8hr'!$A:$AD,$IU27+AQ$23-$G$23,$IT27)</f>
        <v>50</v>
      </c>
      <c r="AR27" s="14">
        <f>INDEX('O3-8hr'!$A:$AD,$IU27+AR$23-$G$23,$IT27)</f>
        <v>49</v>
      </c>
      <c r="AS27" s="14">
        <f>INDEX('O3-8hr'!$A:$AD,$IU27+AS$23-$G$23,$IT27)</f>
        <v>43</v>
      </c>
      <c r="AT27" s="14">
        <f>INDEX('O3-8hr'!$A:$AD,$IU27+AT$23-$G$23,$IT27)</f>
        <v>44</v>
      </c>
      <c r="AU27" s="14">
        <f>INDEX('O3-8hr'!$A:$AD,$IU27+AU$23-$G$23,$IT27)</f>
        <v>43</v>
      </c>
      <c r="AV27" s="14">
        <f>INDEX('O3-8hr'!$A:$AD,$IU27+AV$23-$G$23,$IT27)</f>
        <v>51</v>
      </c>
      <c r="AW27" s="14">
        <f>INDEX('O3-8hr'!$A:$AD,$IU27+AW$23-$G$23,$IT27)</f>
        <v>52</v>
      </c>
      <c r="AX27" s="14">
        <f>INDEX('O3-8hr'!$A:$AD,$IU27+AX$23-$G$23,$IT27)</f>
        <v>49</v>
      </c>
      <c r="AY27" s="14">
        <f>INDEX('O3-8hr'!$A:$AD,$IU27+AY$23-$G$23,$IT27)</f>
        <v>47</v>
      </c>
      <c r="AZ27" s="14">
        <f>INDEX('O3-8hr'!$A:$AD,$IU27+AZ$23-$G$23,$IT27)</f>
        <v>44</v>
      </c>
      <c r="BA27" s="14">
        <f>INDEX('O3-8hr'!$A:$AD,$IU27+BA$23-$G$23,$IT27)</f>
        <v>46</v>
      </c>
      <c r="BB27" s="14">
        <f>INDEX('O3-8hr'!$A:$AD,$IU27+BB$23-$G$23,$IT27)</f>
        <v>34</v>
      </c>
      <c r="BC27" s="14">
        <f>INDEX('O3-8hr'!$A:$AD,$IU27+BC$23-$G$23,$IT27)</f>
        <v>39</v>
      </c>
      <c r="BD27" s="14">
        <f>INDEX('O3-8hr'!$A:$AD,$IU27+BD$23-$G$23,$IT27)</f>
        <v>40</v>
      </c>
      <c r="BE27" s="14">
        <f>INDEX('O3-8hr'!$A:$AD,$IU27+BE$23-$G$23,$IT27)</f>
        <v>41</v>
      </c>
      <c r="BF27" s="14">
        <f>INDEX('O3-8hr'!$A:$AD,$IU27+BF$23-$G$23,$IT27)</f>
        <v>52</v>
      </c>
      <c r="BG27" s="14">
        <f>INDEX('O3-8hr'!$A:$AD,$IU27+BG$23-$G$23,$IT27)</f>
        <v>53</v>
      </c>
      <c r="BH27" s="14">
        <f>INDEX('O3-8hr'!$A:$AD,$IU27+BH$23-$G$23,$IT27)</f>
        <v>53</v>
      </c>
      <c r="BI27" s="14">
        <f>INDEX('O3-8hr'!$A:$AD,$IU27+BI$23-$G$23,$IT27)</f>
        <v>54</v>
      </c>
      <c r="BJ27" s="14">
        <f>INDEX('O3-8hr'!$A:$AD,$IU27+BJ$23-$G$23,$IT27)</f>
        <v>49</v>
      </c>
      <c r="BK27" s="14">
        <f>INDEX('O3-8hr'!$A:$AD,$IU27+BK$23-$G$23,$IT27)</f>
        <v>49</v>
      </c>
      <c r="BL27" s="14">
        <f>INDEX('O3-8hr'!$A:$AD,$IU27+BL$23-$G$23,$IT27)</f>
        <v>48</v>
      </c>
      <c r="BM27" s="14">
        <f>INDEX('O3-8hr'!$A:$AD,$IU27+BM$23-$G$23,$IT27)</f>
        <v>47</v>
      </c>
      <c r="BN27" s="14">
        <f>INDEX('O3-8hr'!$A:$AD,$IU27+BN$23-$G$23,$IT27)</f>
        <v>40</v>
      </c>
      <c r="BO27" s="14">
        <f>INDEX('O3-8hr'!$A:$AD,$IU27+BO$23-$G$23,$IT27)</f>
        <v>39</v>
      </c>
      <c r="BP27" s="14">
        <f>INDEX('O3-8hr'!$A:$AD,$IU27+BP$23-$G$23,$IT27)</f>
        <v>62</v>
      </c>
      <c r="BQ27" s="14">
        <f>INDEX('O3-8hr'!$A:$AD,$IU27+BQ$23-$G$23,$IT27)</f>
        <v>71</v>
      </c>
      <c r="BR27" s="14">
        <f>INDEX('O3-8hr'!$A:$AD,$IU27+BR$23-$G$23,$IT27)</f>
        <v>64</v>
      </c>
      <c r="BS27" s="14">
        <f>INDEX('O3-8hr'!$A:$AD,$IU27+BS$23-$G$23,$IT27)</f>
        <v>57</v>
      </c>
      <c r="BT27" s="14">
        <f>INDEX('O3-8hr'!$A:$AD,$IU27+BT$23-$G$23,$IT27)</f>
        <v>54</v>
      </c>
      <c r="BU27" s="14">
        <f>INDEX('O3-8hr'!$A:$AD,$IU27+BU$23-$G$23,$IT27)</f>
        <v>49</v>
      </c>
      <c r="BV27" s="14">
        <f>INDEX('O3-8hr'!$A:$AD,$IU27+BV$23-$G$23,$IT27)</f>
        <v>51</v>
      </c>
      <c r="BW27" s="14">
        <f>INDEX('O3-8hr'!$A:$AD,$IU27+BW$23-$G$23,$IT27)</f>
        <v>49</v>
      </c>
      <c r="BX27" s="14">
        <f>INDEX('O3-8hr'!$A:$AD,$IU27+BX$23-$G$23,$IT27)</f>
        <v>45</v>
      </c>
      <c r="BY27" s="14">
        <f>INDEX('O3-8hr'!$A:$AD,$IU27+BY$23-$G$23,$IT27)</f>
        <v>40</v>
      </c>
      <c r="BZ27" s="14">
        <f>INDEX('O3-8hr'!$A:$AD,$IU27+BZ$23-$G$23,$IT27)</f>
        <v>50</v>
      </c>
      <c r="CA27" s="14">
        <f>INDEX('O3-8hr'!$A:$AD,$IU27+CA$23-$G$23,$IT27)</f>
        <v>34</v>
      </c>
      <c r="CB27" s="14">
        <f>INDEX('O3-8hr'!$A:$AD,$IU27+CB$23-$G$23,$IT27)</f>
        <v>40</v>
      </c>
      <c r="CC27" s="14">
        <f>INDEX('O3-8hr'!$A:$AD,$IU27+CC$23-$G$23,$IT27)</f>
        <v>44</v>
      </c>
      <c r="CD27" s="14">
        <f>INDEX('O3-8hr'!$A:$AD,$IU27+CD$23-$G$23,$IT27)</f>
        <v>49</v>
      </c>
      <c r="CE27" s="14">
        <f>INDEX('O3-8hr'!$A:$AD,$IU27+CE$23-$G$23,$IT27)</f>
        <v>37</v>
      </c>
      <c r="CF27" s="14">
        <f>INDEX('O3-8hr'!$A:$AD,$IU27+CF$23-$G$23,$IT27)</f>
        <v>24</v>
      </c>
      <c r="CG27" s="14">
        <f>INDEX('O3-8hr'!$A:$AD,$IU27+CG$23-$G$23,$IT27)</f>
        <v>36</v>
      </c>
      <c r="CH27" s="14">
        <f>INDEX('O3-8hr'!$A:$AD,$IU27+CH$23-$G$23,$IT27)</f>
        <v>34</v>
      </c>
      <c r="CI27" s="14">
        <f>INDEX('O3-8hr'!$A:$AD,$IU27+CI$23-$G$23,$IT27)</f>
        <v>38</v>
      </c>
      <c r="CJ27" s="14">
        <f>INDEX('O3-8hr'!$A:$AD,$IU27+CJ$23-$G$23,$IT27)</f>
        <v>44</v>
      </c>
      <c r="CK27" s="14">
        <f>INDEX('O3-8hr'!$A:$AD,$IU27+CK$23-$G$23,$IT27)</f>
        <v>38</v>
      </c>
      <c r="CL27" s="14">
        <f>INDEX('O3-8hr'!$A:$AD,$IU27+CL$23-$G$23,$IT27)</f>
        <v>40</v>
      </c>
      <c r="CM27" s="14">
        <f>INDEX('O3-8hr'!$A:$AD,$IU27+CM$23-$G$23,$IT27)</f>
        <v>50</v>
      </c>
      <c r="CN27" s="14">
        <f>INDEX('O3-8hr'!$A:$AD,$IU27+CN$23-$G$23,$IT27)</f>
        <v>71</v>
      </c>
      <c r="CO27" s="14">
        <f>INDEX('O3-8hr'!$A:$AD,$IU27+CO$23-$G$23,$IT27)</f>
        <v>80</v>
      </c>
      <c r="CP27" s="14">
        <f>INDEX('O3-8hr'!$A:$AD,$IU27+CP$23-$G$23,$IT27)</f>
        <v>36</v>
      </c>
      <c r="CQ27" s="14">
        <f>INDEX('O3-8hr'!$A:$AD,$IU27+CQ$23-$G$23,$IT27)</f>
        <v>29</v>
      </c>
      <c r="CR27" s="14">
        <f>INDEX('O3-8hr'!$A:$AD,$IU27+CR$23-$G$23,$IT27)</f>
        <v>54</v>
      </c>
      <c r="CS27" s="14">
        <f>INDEX('O3-8hr'!$A:$AD,$IU27+CS$23-$G$23,$IT27)</f>
        <v>45</v>
      </c>
      <c r="CT27" s="14">
        <f>INDEX('O3-8hr'!$A:$AD,$IU27+CT$23-$G$23,$IT27)</f>
        <v>35</v>
      </c>
      <c r="CU27" s="14">
        <f>INDEX('O3-8hr'!$A:$AD,$IU27+CU$23-$G$23,$IT27)</f>
        <v>26</v>
      </c>
      <c r="CV27" s="14">
        <f>INDEX('O3-8hr'!$A:$AD,$IU27+CV$23-$G$23,$IT27)</f>
        <v>40</v>
      </c>
      <c r="CW27" s="14">
        <f>INDEX('O3-8hr'!$A:$AD,$IU27+CW$23-$G$23,$IT27)</f>
        <v>29</v>
      </c>
      <c r="CX27" s="14">
        <f>INDEX('O3-8hr'!$A:$AD,$IU27+CX$23-$G$23,$IT27)</f>
        <v>27</v>
      </c>
      <c r="CY27" s="14">
        <f>INDEX('O3-8hr'!$A:$AD,$IU27+CY$23-$G$23,$IT27)</f>
        <v>39</v>
      </c>
      <c r="CZ27" s="14">
        <f>INDEX('O3-8hr'!$A:$AD,$IU27+CZ$23-$G$23,$IT27)</f>
        <v>35</v>
      </c>
      <c r="DA27" s="14">
        <f>INDEX('O3-8hr'!$A:$AD,$IU27+DA$23-$G$23,$IT27)</f>
        <v>37</v>
      </c>
      <c r="DB27" s="14">
        <f>INDEX('O3-8hr'!$A:$AD,$IU27+DB$23-$G$23,$IT27)</f>
        <v>50</v>
      </c>
      <c r="DC27" s="14">
        <f>INDEX('O3-8hr'!$A:$AD,$IU27+DC$23-$G$23,$IT27)</f>
        <v>48</v>
      </c>
      <c r="DD27" s="14">
        <f>INDEX('O3-8hr'!$A:$AD,$IU27+DD$23-$G$23,$IT27)</f>
        <v>37</v>
      </c>
      <c r="DE27" s="14">
        <f>INDEX('O3-8hr'!$A:$AD,$IU27+DE$23-$G$23,$IT27)</f>
        <v>36</v>
      </c>
      <c r="DF27" s="14">
        <f>INDEX('O3-8hr'!$A:$AD,$IU27+DF$23-$G$23,$IT27)</f>
        <v>43</v>
      </c>
      <c r="DG27" s="14">
        <f>INDEX('O3-8hr'!$A:$AD,$IU27+DG$23-$G$23,$IT27)</f>
        <v>38</v>
      </c>
      <c r="DH27" s="14">
        <f>INDEX('O3-8hr'!$A:$AD,$IU27+DH$23-$G$23,$IT27)</f>
        <v>46</v>
      </c>
      <c r="DI27" s="14">
        <f>INDEX('O3-8hr'!$A:$AD,$IU27+DI$23-$G$23,$IT27)</f>
        <v>19</v>
      </c>
      <c r="DJ27" s="14">
        <f>INDEX('O3-8hr'!$A:$AD,$IU27+DJ$23-$G$23,$IT27)</f>
        <v>49</v>
      </c>
      <c r="DK27" s="14">
        <f>INDEX('O3-8hr'!$A:$AD,$IU27+DK$23-$G$23,$IT27)</f>
        <v>72</v>
      </c>
      <c r="DL27" s="14">
        <f>INDEX('O3-8hr'!$A:$AD,$IU27+DL$23-$G$23,$IT27)</f>
        <v>59</v>
      </c>
      <c r="DM27" s="14">
        <f>INDEX('O3-8hr'!$A:$AD,$IU27+DM$23-$G$23,$IT27)</f>
        <v>40</v>
      </c>
      <c r="DN27" s="14">
        <f>INDEX('O3-8hr'!$A:$AD,$IU27+DN$23-$G$23,$IT27)</f>
        <v>56</v>
      </c>
      <c r="DO27" s="14">
        <f>INDEX('O3-8hr'!$A:$AD,$IU27+DO$23-$G$23,$IT27)</f>
        <v>60</v>
      </c>
      <c r="DP27" s="14">
        <f>INDEX('O3-8hr'!$A:$AD,$IU27+DP$23-$G$23,$IT27)</f>
        <v>43</v>
      </c>
      <c r="DQ27" s="14">
        <f>INDEX('O3-8hr'!$A:$AD,$IU27+DQ$23-$G$23,$IT27)</f>
        <v>27</v>
      </c>
      <c r="DR27" s="14">
        <f>INDEX('O3-8hr'!$A:$AD,$IU27+DR$23-$G$23,$IT27)</f>
        <v>41</v>
      </c>
      <c r="DS27" s="14">
        <f>INDEX('O3-8hr'!$A:$AD,$IU27+DS$23-$G$23,$IT27)</f>
        <v>36</v>
      </c>
      <c r="DT27" s="14">
        <f>INDEX('O3-8hr'!$A:$AD,$IU27+DT$23-$G$23,$IT27)</f>
        <v>38</v>
      </c>
      <c r="DU27" s="14">
        <f>INDEX('O3-8hr'!$A:$AD,$IU27+DU$23-$G$23,$IT27)</f>
        <v>40</v>
      </c>
      <c r="DV27" s="14">
        <f>INDEX('O3-8hr'!$A:$AD,$IU27+DV$23-$G$23,$IT27)</f>
        <v>41</v>
      </c>
      <c r="DW27" s="14">
        <f>INDEX('O3-8hr'!$A:$AD,$IU27+DW$23-$G$23,$IT27)</f>
        <v>68</v>
      </c>
      <c r="DX27" s="14">
        <f>INDEX('O3-8hr'!$A:$AD,$IU27+DX$23-$G$23,$IT27)</f>
        <v>64</v>
      </c>
      <c r="DY27" s="14">
        <f>INDEX('O3-8hr'!$A:$AD,$IU27+DY$23-$G$23,$IT27)</f>
        <v>77</v>
      </c>
      <c r="DZ27" s="14">
        <f>INDEX('O3-8hr'!$A:$AD,$IU27+DZ$23-$G$23,$IT27)</f>
        <v>71</v>
      </c>
      <c r="EA27" s="14">
        <f>INDEX('O3-8hr'!$A:$AD,$IU27+EA$23-$G$23,$IT27)</f>
        <v>54</v>
      </c>
      <c r="EB27" s="14">
        <f>INDEX('O3-8hr'!$A:$AD,$IU27+EB$23-$G$23,$IT27)</f>
        <v>46</v>
      </c>
      <c r="EC27" s="14">
        <f>INDEX('O3-8hr'!$A:$AD,$IU27+EC$23-$G$23,$IT27)</f>
        <v>36</v>
      </c>
      <c r="ED27" s="14">
        <f>INDEX('O3-8hr'!$A:$AD,$IU27+ED$23-$G$23,$IT27)</f>
        <v>35</v>
      </c>
      <c r="EE27" s="14">
        <f>INDEX('O3-8hr'!$A:$AD,$IU27+EE$23-$G$23,$IT27)</f>
        <v>38</v>
      </c>
      <c r="EF27" s="14">
        <f>INDEX('O3-8hr'!$A:$AD,$IU27+EF$23-$G$23,$IT27)</f>
        <v>57</v>
      </c>
      <c r="EG27" s="14">
        <f>INDEX('O3-8hr'!$A:$AD,$IU27+EG$23-$G$23,$IT27)</f>
        <v>75</v>
      </c>
      <c r="EH27" s="14">
        <f>INDEX('O3-8hr'!$A:$AD,$IU27+EH$23-$G$23,$IT27)</f>
        <v>86</v>
      </c>
      <c r="EI27" s="14">
        <f>INDEX('O3-8hr'!$A:$AD,$IU27+EI$23-$G$23,$IT27)</f>
        <v>45</v>
      </c>
      <c r="EJ27" s="14">
        <f>INDEX('O3-8hr'!$A:$AD,$IU27+EJ$23-$G$23,$IT27)</f>
        <v>42</v>
      </c>
      <c r="EK27" s="14">
        <f>INDEX('O3-8hr'!$A:$AD,$IU27+EK$23-$G$23,$IT27)</f>
        <v>49</v>
      </c>
      <c r="EL27" s="14">
        <f>INDEX('O3-8hr'!$A:$AD,$IU27+EL$23-$G$23,$IT27)</f>
        <v>57</v>
      </c>
      <c r="EM27" s="14">
        <f>INDEX('O3-8hr'!$A:$AD,$IU27+EM$23-$G$23,$IT27)</f>
        <v>69</v>
      </c>
      <c r="EN27" s="14">
        <f>INDEX('O3-8hr'!$A:$AD,$IU27+EN$23-$G$23,$IT27)</f>
        <v>73</v>
      </c>
      <c r="EO27" s="14">
        <f>INDEX('O3-8hr'!$A:$AD,$IU27+EO$23-$G$23,$IT27)</f>
        <v>51</v>
      </c>
      <c r="EP27" s="14">
        <f>INDEX('O3-8hr'!$A:$AD,$IU27+EP$23-$G$23,$IT27)</f>
        <v>31</v>
      </c>
      <c r="EQ27" s="14">
        <f>INDEX('O3-8hr'!$A:$AD,$IU27+EQ$23-$G$23,$IT27)</f>
        <v>48</v>
      </c>
      <c r="ER27" s="14">
        <f>INDEX('O3-8hr'!$A:$AD,$IU27+ER$23-$G$23,$IT27)</f>
        <v>56</v>
      </c>
      <c r="ES27" s="14">
        <f>INDEX('O3-8hr'!$A:$AD,$IU27+ES$23-$G$23,$IT27)</f>
        <v>33</v>
      </c>
      <c r="ET27" s="14">
        <f>INDEX('O3-8hr'!$A:$AD,$IU27+ET$23-$G$23,$IT27)</f>
        <v>41</v>
      </c>
      <c r="EU27" s="14">
        <f>INDEX('O3-8hr'!$A:$AD,$IU27+EU$23-$G$23,$IT27)</f>
        <v>21</v>
      </c>
      <c r="EV27" s="14" t="str">
        <f>INDEX('O3-8hr'!$A:$AD,$IU27+EV$23-$G$23,$IT27)</f>
        <v/>
      </c>
      <c r="EW27" s="14">
        <f>INDEX('O3-8hr'!$A:$AD,$IU27+EW$23-$G$23,$IT27)</f>
        <v>35</v>
      </c>
      <c r="EX27" s="14">
        <f>INDEX('O3-8hr'!$A:$AD,$IU27+EX$23-$G$23,$IT27)</f>
        <v>63</v>
      </c>
      <c r="EY27" s="14">
        <f>INDEX('O3-8hr'!$A:$AD,$IU27+EY$23-$G$23,$IT27)</f>
        <v>54</v>
      </c>
      <c r="EZ27" s="14">
        <f>INDEX('O3-8hr'!$A:$AD,$IU27+EZ$23-$G$23,$IT27)</f>
        <v>52</v>
      </c>
      <c r="FA27" s="14">
        <f>INDEX('O3-8hr'!$A:$AD,$IU27+FA$23-$G$23,$IT27)</f>
        <v>43</v>
      </c>
      <c r="FB27" s="14">
        <f>INDEX('O3-8hr'!$A:$AD,$IU27+FB$23-$G$23,$IT27)</f>
        <v>47</v>
      </c>
      <c r="FC27" s="14">
        <f>INDEX('O3-8hr'!$A:$AD,$IU27+FC$23-$G$23,$IT27)</f>
        <v>54</v>
      </c>
      <c r="FD27" s="14">
        <f>INDEX('O3-8hr'!$A:$AD,$IU27+FD$23-$G$23,$IT27)</f>
        <v>33</v>
      </c>
      <c r="FE27" s="14">
        <f>INDEX('O3-8hr'!$A:$AD,$IU27+FE$23-$G$23,$IT27)</f>
        <v>46</v>
      </c>
      <c r="FF27" s="14">
        <f>INDEX('O3-8hr'!$A:$AD,$IU27+FF$23-$G$23,$IT27)</f>
        <v>28</v>
      </c>
      <c r="FG27" s="14">
        <f>INDEX('O3-8hr'!$A:$AD,$IU27+FG$23-$G$23,$IT27)</f>
        <v>30</v>
      </c>
      <c r="FH27" s="14">
        <f>INDEX('O3-8hr'!$A:$AD,$IU27+FH$23-$G$23,$IT27)</f>
        <v>60</v>
      </c>
      <c r="FI27" s="14">
        <f>INDEX('O3-8hr'!$A:$AD,$IU27+FI$23-$G$23,$IT27)</f>
        <v>70</v>
      </c>
      <c r="FJ27" s="14">
        <f>INDEX('O3-8hr'!$A:$AD,$IU27+FJ$23-$G$23,$IT27)</f>
        <v>52</v>
      </c>
      <c r="FK27" s="14">
        <f>INDEX('O3-8hr'!$A:$AD,$IU27+FK$23-$G$23,$IT27)</f>
        <v>64</v>
      </c>
      <c r="FL27" s="14">
        <f>INDEX('O3-8hr'!$A:$AD,$IU27+FL$23-$G$23,$IT27)</f>
        <v>50</v>
      </c>
      <c r="FM27" s="14">
        <f>INDEX('O3-8hr'!$A:$AD,$IU27+FM$23-$G$23,$IT27)</f>
        <v>61</v>
      </c>
      <c r="FN27" s="14">
        <f>INDEX('O3-8hr'!$A:$AD,$IU27+FN$23-$G$23,$IT27)</f>
        <v>48</v>
      </c>
      <c r="FO27" s="14">
        <f>INDEX('O3-8hr'!$A:$AD,$IU27+FO$23-$G$23,$IT27)</f>
        <v>45</v>
      </c>
      <c r="FP27" s="14">
        <f>INDEX('O3-8hr'!$A:$AD,$IU27+FP$23-$G$23,$IT27)</f>
        <v>33</v>
      </c>
      <c r="FQ27" s="14">
        <f>INDEX('O3-8hr'!$A:$AD,$IU27+FQ$23-$G$23,$IT27)</f>
        <v>52</v>
      </c>
      <c r="FR27" s="14">
        <f>INDEX('O3-8hr'!$A:$AD,$IU27+FR$23-$G$23,$IT27)</f>
        <v>49</v>
      </c>
      <c r="FS27" s="14">
        <f>INDEX('O3-8hr'!$A:$AD,$IU27+FS$23-$G$23,$IT27)</f>
        <v>71</v>
      </c>
      <c r="FT27" s="14">
        <f>INDEX('O3-8hr'!$A:$AD,$IU27+FT$23-$G$23,$IT27)</f>
        <v>68</v>
      </c>
      <c r="FU27" s="14">
        <f>INDEX('O3-8hr'!$A:$AD,$IU27+FU$23-$G$23,$IT27)</f>
        <v>51</v>
      </c>
      <c r="FV27" s="14">
        <f>INDEX('O3-8hr'!$A:$AD,$IU27+FV$23-$G$23,$IT27)</f>
        <v>27</v>
      </c>
      <c r="FW27" s="14">
        <f>INDEX('O3-8hr'!$A:$AD,$IU27+FW$23-$G$23,$IT27)</f>
        <v>35</v>
      </c>
      <c r="FX27" s="14">
        <f>INDEX('O3-8hr'!$A:$AD,$IU27+FX$23-$G$23,$IT27)</f>
        <v>34</v>
      </c>
      <c r="FY27" s="14">
        <f>INDEX('O3-8hr'!$A:$AD,$IU27+FY$23-$G$23,$IT27)</f>
        <v>47</v>
      </c>
      <c r="FZ27" s="14">
        <f>INDEX('O3-8hr'!$A:$AD,$IU27+FZ$23-$G$23,$IT27)</f>
        <v>30</v>
      </c>
      <c r="GA27" s="14">
        <f>INDEX('O3-8hr'!$A:$AD,$IU27+GA$23-$G$23,$IT27)</f>
        <v>55</v>
      </c>
      <c r="GB27" s="14">
        <f>INDEX('O3-8hr'!$A:$AD,$IU27+GB$23-$G$23,$IT27)</f>
        <v>46</v>
      </c>
      <c r="GC27" s="14">
        <f>INDEX('O3-8hr'!$A:$AD,$IU27+GC$23-$G$23,$IT27)</f>
        <v>49</v>
      </c>
      <c r="GD27" s="14">
        <f>INDEX('O3-8hr'!$A:$AD,$IU27+GD$23-$G$23,$IT27)</f>
        <v>61</v>
      </c>
      <c r="GE27" s="14">
        <f>INDEX('O3-8hr'!$A:$AD,$IU27+GE$23-$G$23,$IT27)</f>
        <v>77</v>
      </c>
      <c r="GF27" s="14">
        <f>INDEX('O3-8hr'!$A:$AD,$IU27+GF$23-$G$23,$IT27)</f>
        <v>87</v>
      </c>
      <c r="GG27" s="14">
        <f>INDEX('O3-8hr'!$A:$AD,$IU27+GG$23-$G$23,$IT27)</f>
        <v>43</v>
      </c>
      <c r="GH27" s="14">
        <f>INDEX('O3-8hr'!$A:$AD,$IU27+GH$23-$G$23,$IT27)</f>
        <v>34</v>
      </c>
      <c r="GI27" s="14">
        <f>INDEX('O3-8hr'!$A:$AD,$IU27+GI$23-$G$23,$IT27)</f>
        <v>37</v>
      </c>
      <c r="GJ27" s="14">
        <f>INDEX('O3-8hr'!$A:$AD,$IU27+GJ$23-$G$23,$IT27)</f>
        <v>41</v>
      </c>
      <c r="GK27" s="14">
        <f>INDEX('O3-8hr'!$A:$AD,$IU27+GK$23-$G$23,$IT27)</f>
        <v>58</v>
      </c>
      <c r="GL27" s="14">
        <f>INDEX('O3-8hr'!$A:$AD,$IU27+GL$23-$G$23,$IT27)</f>
        <v>53</v>
      </c>
      <c r="GM27" s="14">
        <f>INDEX('O3-8hr'!$A:$AD,$IU27+GM$23-$G$23,$IT27)</f>
        <v>42</v>
      </c>
      <c r="GN27" s="14">
        <f>INDEX('O3-8hr'!$A:$AD,$IU27+GN$23-$G$23,$IT27)</f>
        <v>72</v>
      </c>
      <c r="GO27" s="14">
        <f>INDEX('O3-8hr'!$A:$AD,$IU27+GO$23-$G$23,$IT27)</f>
        <v>19</v>
      </c>
      <c r="GP27" s="14">
        <f>INDEX('O3-8hr'!$A:$AD,$IU27+GP$23-$G$23,$IT27)</f>
        <v>21</v>
      </c>
      <c r="GQ27" s="14">
        <f>INDEX('O3-8hr'!$A:$AD,$IU27+GQ$23-$G$23,$IT27)</f>
        <v>19</v>
      </c>
      <c r="GR27" s="14">
        <f>INDEX('O3-8hr'!$A:$AD,$IU27+GR$23-$G$23,$IT27)</f>
        <v>29</v>
      </c>
      <c r="GS27" s="14">
        <f>INDEX('O3-8hr'!$A:$AD,$IU27+GS$23-$G$23,$IT27)</f>
        <v>29</v>
      </c>
      <c r="GT27" s="14">
        <f>INDEX('O3-8hr'!$A:$AD,$IU27+GT$23-$G$23,$IT27)</f>
        <v>15</v>
      </c>
      <c r="GU27" s="14">
        <f>INDEX('O3-8hr'!$A:$AD,$IU27+GU$23-$G$23,$IT27)</f>
        <v>28</v>
      </c>
      <c r="GV27" s="14">
        <f>INDEX('O3-8hr'!$A:$AD,$IU27+GV$23-$G$23,$IT27)</f>
        <v>28</v>
      </c>
      <c r="GW27" s="14">
        <f>INDEX('O3-8hr'!$A:$AD,$IU27+GW$23-$G$23,$IT27)</f>
        <v>40</v>
      </c>
      <c r="GX27" s="14">
        <f>INDEX('O3-8hr'!$A:$AD,$IU27+GX$23-$G$23,$IT27)</f>
        <v>54</v>
      </c>
      <c r="GY27" s="14">
        <f>INDEX('O3-8hr'!$A:$AD,$IU27+GY$23-$G$23,$IT27)</f>
        <v>39</v>
      </c>
      <c r="GZ27" s="14">
        <f>INDEX('O3-8hr'!$A:$AD,$IU27+GZ$23-$G$23,$IT27)</f>
        <v>27</v>
      </c>
      <c r="HA27" s="14">
        <f>INDEX('O3-8hr'!$A:$AD,$IU27+HA$23-$G$23,$IT27)</f>
        <v>23</v>
      </c>
      <c r="HB27" s="14">
        <f>INDEX('O3-8hr'!$A:$AD,$IU27+HB$23-$G$23,$IT27)</f>
        <v>30</v>
      </c>
      <c r="HC27" s="14">
        <f>INDEX('O3-8hr'!$A:$AD,$IU27+HC$23-$G$23,$IT27)</f>
        <v>33</v>
      </c>
      <c r="HD27" s="14">
        <f>INDEX('O3-8hr'!$A:$AD,$IU27+HD$23-$G$23,$IT27)</f>
        <v>22</v>
      </c>
      <c r="HE27" s="14">
        <f>INDEX('O3-8hr'!$A:$AD,$IU27+HE$23-$G$23,$IT27)</f>
        <v>25</v>
      </c>
      <c r="HF27" s="14">
        <f>INDEX('O3-8hr'!$A:$AD,$IU27+HF$23-$G$23,$IT27)</f>
        <v>24</v>
      </c>
      <c r="HG27" s="14">
        <f>INDEX('O3-8hr'!$A:$AD,$IU27+HG$23-$G$23,$IT27)</f>
        <v>34</v>
      </c>
      <c r="HH27" s="14">
        <f>INDEX('O3-8hr'!$A:$AD,$IU27+HH$23-$G$23,$IT27)</f>
        <v>29</v>
      </c>
      <c r="HI27" s="14">
        <f>INDEX('O3-8hr'!$A:$AD,$IU27+HI$23-$G$23,$IT27)</f>
        <v>32</v>
      </c>
      <c r="HJ27" s="14">
        <f>INDEX('O3-8hr'!$A:$AD,$IU27+HJ$23-$G$23,$IT27)</f>
        <v>23</v>
      </c>
      <c r="HK27" s="14">
        <f>INDEX('O3-8hr'!$A:$AD,$IU27+HK$23-$G$23,$IT27)</f>
        <v>40</v>
      </c>
      <c r="HL27" s="14">
        <f>INDEX('O3-8hr'!$A:$AD,$IU27+HL$23-$G$23,$IT27)</f>
        <v>44</v>
      </c>
      <c r="HM27" s="14">
        <f>INDEX('O3-8hr'!$A:$AD,$IU27+HM$23-$G$23,$IT27)</f>
        <v>51</v>
      </c>
      <c r="HN27" s="14">
        <f>INDEX('O3-8hr'!$A:$AD,$IU27+HN$23-$G$23,$IT27)</f>
        <v>47</v>
      </c>
      <c r="HO27" s="14">
        <f>INDEX('O3-8hr'!$A:$AD,$IU27+HO$23-$G$23,$IT27)</f>
        <v>32</v>
      </c>
      <c r="HP27" s="14">
        <f>INDEX('O3-8hr'!$A:$AD,$IU27+HP$23-$G$23,$IT27)</f>
        <v>51</v>
      </c>
      <c r="HQ27" s="14">
        <f>INDEX('O3-8hr'!$A:$AD,$IU27+HQ$23-$G$23,$IT27)</f>
        <v>32</v>
      </c>
      <c r="HR27" s="14">
        <f>INDEX('O3-8hr'!$A:$AD,$IU27+HR$23-$G$23,$IT27)</f>
        <v>40</v>
      </c>
      <c r="HS27" s="14">
        <f>INDEX('O3-8hr'!$A:$AD,$IU27+HS$23-$G$23,$IT27)</f>
        <v>32</v>
      </c>
      <c r="HT27" s="14">
        <f>INDEX('O3-8hr'!$A:$AD,$IU27+HT$23-$G$23,$IT27)</f>
        <v>26</v>
      </c>
      <c r="HU27" s="14">
        <f>INDEX('O3-8hr'!$A:$AD,$IU27+HU$23-$G$23,$IT27)</f>
        <v>37</v>
      </c>
      <c r="HV27" s="14">
        <f>INDEX('O3-8hr'!$A:$AD,$IU27+HV$23-$G$23,$IT27)</f>
        <v>36</v>
      </c>
      <c r="HW27" s="14">
        <f>INDEX('O3-8hr'!$A:$AD,$IU27+HW$23-$G$23,$IT27)</f>
        <v>28</v>
      </c>
      <c r="HX27" s="14">
        <f>INDEX('O3-8hr'!$A:$AD,$IU27+HX$23-$G$23,$IT27)</f>
        <v>27</v>
      </c>
      <c r="HY27" s="14" t="str">
        <f>INDEX('O3-8hr'!$A:$AD,$IU27+HY$23-$G$23,$IT27)</f>
        <v/>
      </c>
      <c r="HZ27" s="14" t="str">
        <f>INDEX('O3-8hr'!$A:$AD,$IU27+HZ$23-$G$23,$IT27)</f>
        <v/>
      </c>
      <c r="IA27" s="14" t="str">
        <f>INDEX('O3-8hr'!$A:$AD,$IU27+IA$23-$G$23,$IT27)</f>
        <v/>
      </c>
      <c r="IB27" s="14">
        <f>INDEX('O3-8hr'!$A:$AD,$IU27+IB$23-$G$23,$IT27)</f>
        <v>32</v>
      </c>
      <c r="IC27" s="14">
        <f>INDEX('O3-8hr'!$A:$AD,$IU27+IC$23-$G$23,$IT27)</f>
        <v>33</v>
      </c>
      <c r="ID27" s="14">
        <f>INDEX('O3-8hr'!$A:$AD,$IU27+ID$23-$G$23,$IT27)</f>
        <v>34</v>
      </c>
      <c r="IE27" s="14">
        <f>INDEX('O3-8hr'!$A:$AD,$IU27+IE$23-$G$23,$IT27)</f>
        <v>43</v>
      </c>
      <c r="IF27" s="14">
        <f>INDEX('O3-8hr'!$A:$AD,$IU27+IF$23-$G$23,$IT27)</f>
        <v>39</v>
      </c>
      <c r="IG27" s="14">
        <f>INDEX('O3-8hr'!$A:$AD,$IU27+IG$23-$G$23,$IT27)</f>
        <v>34</v>
      </c>
      <c r="IH27" s="14" t="str">
        <f>INDEX('O3-8hr'!$A:$AD,$IU27+IH$23-$G$23,$IT27)</f>
        <v/>
      </c>
      <c r="II27" s="14" t="str">
        <f>INDEX('O3-8hr'!$A:$AD,$IU27+II$23-$G$23,$IT27)</f>
        <v/>
      </c>
      <c r="IJ27" s="14" t="str">
        <f>INDEX('O3-8hr'!$A:$AD,$IU27+IJ$23-$G$23,$IT27)</f>
        <v/>
      </c>
      <c r="IK27" s="14" t="str">
        <f>INDEX('O3-8hr'!$A:$AD,$IU27+IK$23-$G$23,$IT27)</f>
        <v/>
      </c>
      <c r="IL27" s="14" t="str">
        <f>INDEX('O3-8hr'!$A:$AD,$IU27+IL$23-$G$23,$IT27)</f>
        <v/>
      </c>
      <c r="IM27" s="14" t="str">
        <f>INDEX('O3-8hr'!$A:$AD,$IU27+IM$23-$G$23,$IT27)</f>
        <v/>
      </c>
      <c r="IN27" s="14" t="str">
        <f>INDEX('O3-8hr'!$A:$AD,$IU27+IN$23-$G$23,$IT27)</f>
        <v/>
      </c>
      <c r="IO27" s="14" t="str">
        <f>INDEX('O3-8hr'!$A:$AD,$IU27+IO$23-$G$23,$IT27)</f>
        <v/>
      </c>
      <c r="IP27" s="14" t="str">
        <f>INDEX('O3-8hr'!$A:$AD,$IU27+IP$23-$G$23,$IT27)</f>
        <v/>
      </c>
      <c r="IQ27" s="19" t="str">
        <f>INDEX('O3-8hr'!$A:$AD,$IU27+IQ$23-$G$23,$IT27)</f>
        <v/>
      </c>
      <c r="IR27" s="100">
        <f t="shared" si="57"/>
        <v>87</v>
      </c>
      <c r="IT27" s="44">
        <f>MATCH($B27,'O3-8hr'!$1:$1,0)</f>
        <v>10</v>
      </c>
      <c r="IU27" s="43">
        <f>MATCH(DATE($A27,$IT$19,$IU$19),'O3-8hr'!$B:$B,0)</f>
        <v>1161</v>
      </c>
    </row>
    <row r="28" spans="1:255" ht="12.75" customHeight="1" x14ac:dyDescent="0.2">
      <c r="A28" s="100">
        <v>2018</v>
      </c>
      <c r="B28" s="100">
        <v>90079007</v>
      </c>
      <c r="C28" s="103">
        <f>INDEX(Sites!$A:$N,MATCH($B28,Sites!$A:$A,0),2)</f>
        <v>41.552222</v>
      </c>
      <c r="D28" s="100" t="str">
        <f>INDEX(Sites!$A:$N,MATCH($B28,Sites!$A:$A,0),4)</f>
        <v>CT</v>
      </c>
      <c r="E28" s="100" t="str">
        <f>INDEX(Sites!$A:$N,MATCH($B28,Sites!$A:$A,0),10)</f>
        <v>58.0</v>
      </c>
      <c r="F28" s="44" t="str">
        <f>INDEX(Sites!$A:$N,MATCH($B28,Sites!$A:$A,0),6)</f>
        <v>Middletown-CVH</v>
      </c>
      <c r="G28" s="20">
        <f>INDEX('O3-8hr'!$A:$AD,$IU28+G$23-$G$23,$IT28)</f>
        <v>43</v>
      </c>
      <c r="H28" s="14">
        <f>INDEX('O3-8hr'!$A:$AD,$IU28+H$23-$G$23,$IT28)</f>
        <v>38</v>
      </c>
      <c r="I28" s="14">
        <f>INDEX('O3-8hr'!$A:$AD,$IU28+I$23-$G$23,$IT28)</f>
        <v>39</v>
      </c>
      <c r="J28" s="14">
        <f>INDEX('O3-8hr'!$A:$AD,$IU28+J$23-$G$23,$IT28)</f>
        <v>41</v>
      </c>
      <c r="K28" s="14">
        <f>INDEX('O3-8hr'!$A:$AD,$IU28+K$23-$G$23,$IT28)</f>
        <v>38</v>
      </c>
      <c r="L28" s="14">
        <f>INDEX('O3-8hr'!$A:$AD,$IU28+L$23-$G$23,$IT28)</f>
        <v>43</v>
      </c>
      <c r="M28" s="14">
        <f>INDEX('O3-8hr'!$A:$AD,$IU28+M$23-$G$23,$IT28)</f>
        <v>38</v>
      </c>
      <c r="N28" s="14">
        <f>INDEX('O3-8hr'!$A:$AD,$IU28+N$23-$G$23,$IT28)</f>
        <v>36</v>
      </c>
      <c r="O28" s="14">
        <f>INDEX('O3-8hr'!$A:$AD,$IU28+O$23-$G$23,$IT28)</f>
        <v>39</v>
      </c>
      <c r="P28" s="14">
        <f>INDEX('O3-8hr'!$A:$AD,$IU28+P$23-$G$23,$IT28)</f>
        <v>42</v>
      </c>
      <c r="Q28" s="14">
        <f>INDEX('O3-8hr'!$A:$AD,$IU28+Q$23-$G$23,$IT28)</f>
        <v>43</v>
      </c>
      <c r="R28" s="14">
        <f>INDEX('O3-8hr'!$A:$AD,$IU28+R$23-$G$23,$IT28)</f>
        <v>42</v>
      </c>
      <c r="S28" s="14">
        <f>INDEX('O3-8hr'!$A:$AD,$IU28+S$23-$G$23,$IT28)</f>
        <v>41</v>
      </c>
      <c r="T28" s="14">
        <f>INDEX('O3-8hr'!$A:$AD,$IU28+T$23-$G$23,$IT28)</f>
        <v>41</v>
      </c>
      <c r="U28" s="14">
        <f>INDEX('O3-8hr'!$A:$AD,$IU28+U$23-$G$23,$IT28)</f>
        <v>47</v>
      </c>
      <c r="V28" s="14">
        <f>INDEX('O3-8hr'!$A:$AD,$IU28+V$23-$G$23,$IT28)</f>
        <v>43</v>
      </c>
      <c r="W28" s="14">
        <f>INDEX('O3-8hr'!$A:$AD,$IU28+W$23-$G$23,$IT28)</f>
        <v>48</v>
      </c>
      <c r="X28" s="14">
        <f>INDEX('O3-8hr'!$A:$AD,$IU28+X$23-$G$23,$IT28)</f>
        <v>47</v>
      </c>
      <c r="Y28" s="14">
        <f>INDEX('O3-8hr'!$A:$AD,$IU28+Y$23-$G$23,$IT28)</f>
        <v>44</v>
      </c>
      <c r="Z28" s="14">
        <f>INDEX('O3-8hr'!$A:$AD,$IU28+Z$23-$G$23,$IT28)</f>
        <v>38</v>
      </c>
      <c r="AA28" s="14">
        <f>INDEX('O3-8hr'!$A:$AD,$IU28+AA$23-$G$23,$IT28)</f>
        <v>40</v>
      </c>
      <c r="AB28" s="14">
        <f>INDEX('O3-8hr'!$A:$AD,$IU28+AB$23-$G$23,$IT28)</f>
        <v>47</v>
      </c>
      <c r="AC28" s="14">
        <f>INDEX('O3-8hr'!$A:$AD,$IU28+AC$23-$G$23,$IT28)</f>
        <v>44</v>
      </c>
      <c r="AD28" s="14">
        <f>INDEX('O3-8hr'!$A:$AD,$IU28+AD$23-$G$23,$IT28)</f>
        <v>45</v>
      </c>
      <c r="AE28" s="14">
        <f>INDEX('O3-8hr'!$A:$AD,$IU28+AE$23-$G$23,$IT28)</f>
        <v>43</v>
      </c>
      <c r="AF28" s="14">
        <f>INDEX('O3-8hr'!$A:$AD,$IU28+AF$23-$G$23,$IT28)</f>
        <v>46</v>
      </c>
      <c r="AG28" s="14">
        <f>INDEX('O3-8hr'!$A:$AD,$IU28+AG$23-$G$23,$IT28)</f>
        <v>44</v>
      </c>
      <c r="AH28" s="14">
        <f>INDEX('O3-8hr'!$A:$AD,$IU28+AH$23-$G$23,$IT28)</f>
        <v>33</v>
      </c>
      <c r="AI28" s="14">
        <f>INDEX('O3-8hr'!$A:$AD,$IU28+AI$23-$G$23,$IT28)</f>
        <v>37</v>
      </c>
      <c r="AJ28" s="14">
        <f>INDEX('O3-8hr'!$A:$AD,$IU28+AJ$23-$G$23,$IT28)</f>
        <v>33</v>
      </c>
      <c r="AK28" s="14">
        <f>INDEX('O3-8hr'!$A:$AD,$IU28+AK$23-$G$23,$IT28)</f>
        <v>46</v>
      </c>
      <c r="AL28" s="14">
        <f>INDEX('O3-8hr'!$A:$AD,$IU28+AL$23-$G$23,$IT28)</f>
        <v>44</v>
      </c>
      <c r="AM28" s="14">
        <f>INDEX('O3-8hr'!$A:$AD,$IU28+AM$23-$G$23,$IT28)</f>
        <v>45</v>
      </c>
      <c r="AN28" s="14">
        <f>INDEX('O3-8hr'!$A:$AD,$IU28+AN$23-$G$23,$IT28)</f>
        <v>45</v>
      </c>
      <c r="AO28" s="14">
        <f>INDEX('O3-8hr'!$A:$AD,$IU28+AO$23-$G$23,$IT28)</f>
        <v>45</v>
      </c>
      <c r="AP28" s="14">
        <f>INDEX('O3-8hr'!$A:$AD,$IU28+AP$23-$G$23,$IT28)</f>
        <v>44</v>
      </c>
      <c r="AQ28" s="14">
        <f>INDEX('O3-8hr'!$A:$AD,$IU28+AQ$23-$G$23,$IT28)</f>
        <v>45</v>
      </c>
      <c r="AR28" s="14">
        <f>INDEX('O3-8hr'!$A:$AD,$IU28+AR$23-$G$23,$IT28)</f>
        <v>48</v>
      </c>
      <c r="AS28" s="14">
        <f>INDEX('O3-8hr'!$A:$AD,$IU28+AS$23-$G$23,$IT28)</f>
        <v>44</v>
      </c>
      <c r="AT28" s="14">
        <f>INDEX('O3-8hr'!$A:$AD,$IU28+AT$23-$G$23,$IT28)</f>
        <v>44</v>
      </c>
      <c r="AU28" s="14">
        <f>INDEX('O3-8hr'!$A:$AD,$IU28+AU$23-$G$23,$IT28)</f>
        <v>36</v>
      </c>
      <c r="AV28" s="14">
        <f>INDEX('O3-8hr'!$A:$AD,$IU28+AV$23-$G$23,$IT28)</f>
        <v>50</v>
      </c>
      <c r="AW28" s="14">
        <f>INDEX('O3-8hr'!$A:$AD,$IU28+AW$23-$G$23,$IT28)</f>
        <v>54</v>
      </c>
      <c r="AX28" s="14">
        <f>INDEX('O3-8hr'!$A:$AD,$IU28+AX$23-$G$23,$IT28)</f>
        <v>56</v>
      </c>
      <c r="AY28" s="14">
        <f>INDEX('O3-8hr'!$A:$AD,$IU28+AY$23-$G$23,$IT28)</f>
        <v>52</v>
      </c>
      <c r="AZ28" s="14">
        <f>INDEX('O3-8hr'!$A:$AD,$IU28+AZ$23-$G$23,$IT28)</f>
        <v>44</v>
      </c>
      <c r="BA28" s="14">
        <f>INDEX('O3-8hr'!$A:$AD,$IU28+BA$23-$G$23,$IT28)</f>
        <v>46</v>
      </c>
      <c r="BB28" s="14">
        <f>INDEX('O3-8hr'!$A:$AD,$IU28+BB$23-$G$23,$IT28)</f>
        <v>34</v>
      </c>
      <c r="BC28" s="14">
        <f>INDEX('O3-8hr'!$A:$AD,$IU28+BC$23-$G$23,$IT28)</f>
        <v>37</v>
      </c>
      <c r="BD28" s="14">
        <f>INDEX('O3-8hr'!$A:$AD,$IU28+BD$23-$G$23,$IT28)</f>
        <v>41</v>
      </c>
      <c r="BE28" s="14">
        <f>INDEX('O3-8hr'!$A:$AD,$IU28+BE$23-$G$23,$IT28)</f>
        <v>42</v>
      </c>
      <c r="BF28" s="14">
        <f>INDEX('O3-8hr'!$A:$AD,$IU28+BF$23-$G$23,$IT28)</f>
        <v>53</v>
      </c>
      <c r="BG28" s="14">
        <f>INDEX('O3-8hr'!$A:$AD,$IU28+BG$23-$G$23,$IT28)</f>
        <v>55</v>
      </c>
      <c r="BH28" s="14">
        <f>INDEX('O3-8hr'!$A:$AD,$IU28+BH$23-$G$23,$IT28)</f>
        <v>56</v>
      </c>
      <c r="BI28" s="14">
        <f>INDEX('O3-8hr'!$A:$AD,$IU28+BI$23-$G$23,$IT28)</f>
        <v>60</v>
      </c>
      <c r="BJ28" s="14">
        <f>INDEX('O3-8hr'!$A:$AD,$IU28+BJ$23-$G$23,$IT28)</f>
        <v>48</v>
      </c>
      <c r="BK28" s="14">
        <f>INDEX('O3-8hr'!$A:$AD,$IU28+BK$23-$G$23,$IT28)</f>
        <v>46</v>
      </c>
      <c r="BL28" s="14">
        <f>INDEX('O3-8hr'!$A:$AD,$IU28+BL$23-$G$23,$IT28)</f>
        <v>45</v>
      </c>
      <c r="BM28" s="14">
        <f>INDEX('O3-8hr'!$A:$AD,$IU28+BM$23-$G$23,$IT28)</f>
        <v>61</v>
      </c>
      <c r="BN28" s="14">
        <f>INDEX('O3-8hr'!$A:$AD,$IU28+BN$23-$G$23,$IT28)</f>
        <v>37</v>
      </c>
      <c r="BO28" s="14">
        <f>INDEX('O3-8hr'!$A:$AD,$IU28+BO$23-$G$23,$IT28)</f>
        <v>35</v>
      </c>
      <c r="BP28" s="14">
        <f>INDEX('O3-8hr'!$A:$AD,$IU28+BP$23-$G$23,$IT28)</f>
        <v>60</v>
      </c>
      <c r="BQ28" s="14">
        <f>INDEX('O3-8hr'!$A:$AD,$IU28+BQ$23-$G$23,$IT28)</f>
        <v>78</v>
      </c>
      <c r="BR28" s="14">
        <f>INDEX('O3-8hr'!$A:$AD,$IU28+BR$23-$G$23,$IT28)</f>
        <v>76</v>
      </c>
      <c r="BS28" s="14">
        <f>INDEX('O3-8hr'!$A:$AD,$IU28+BS$23-$G$23,$IT28)</f>
        <v>58</v>
      </c>
      <c r="BT28" s="14">
        <f>INDEX('O3-8hr'!$A:$AD,$IU28+BT$23-$G$23,$IT28)</f>
        <v>57</v>
      </c>
      <c r="BU28" s="14">
        <f>INDEX('O3-8hr'!$A:$AD,$IU28+BU$23-$G$23,$IT28)</f>
        <v>50</v>
      </c>
      <c r="BV28" s="14">
        <f>INDEX('O3-8hr'!$A:$AD,$IU28+BV$23-$G$23,$IT28)</f>
        <v>50</v>
      </c>
      <c r="BW28" s="14">
        <f>INDEX('O3-8hr'!$A:$AD,$IU28+BW$23-$G$23,$IT28)</f>
        <v>50</v>
      </c>
      <c r="BX28" s="14">
        <f>INDEX('O3-8hr'!$A:$AD,$IU28+BX$23-$G$23,$IT28)</f>
        <v>56</v>
      </c>
      <c r="BY28" s="14">
        <f>INDEX('O3-8hr'!$A:$AD,$IU28+BY$23-$G$23,$IT28)</f>
        <v>46</v>
      </c>
      <c r="BZ28" s="14">
        <f>INDEX('O3-8hr'!$A:$AD,$IU28+BZ$23-$G$23,$IT28)</f>
        <v>48</v>
      </c>
      <c r="CA28" s="14">
        <f>INDEX('O3-8hr'!$A:$AD,$IU28+CA$23-$G$23,$IT28)</f>
        <v>25</v>
      </c>
      <c r="CB28" s="14">
        <f>INDEX('O3-8hr'!$A:$AD,$IU28+CB$23-$G$23,$IT28)</f>
        <v>36</v>
      </c>
      <c r="CC28" s="14">
        <f>INDEX('O3-8hr'!$A:$AD,$IU28+CC$23-$G$23,$IT28)</f>
        <v>42</v>
      </c>
      <c r="CD28" s="14">
        <f>INDEX('O3-8hr'!$A:$AD,$IU28+CD$23-$G$23,$IT28)</f>
        <v>53</v>
      </c>
      <c r="CE28" s="14">
        <f>INDEX('O3-8hr'!$A:$AD,$IU28+CE$23-$G$23,$IT28)</f>
        <v>40</v>
      </c>
      <c r="CF28" s="14">
        <f>INDEX('O3-8hr'!$A:$AD,$IU28+CF$23-$G$23,$IT28)</f>
        <v>33</v>
      </c>
      <c r="CG28" s="14">
        <f>INDEX('O3-8hr'!$A:$AD,$IU28+CG$23-$G$23,$IT28)</f>
        <v>38</v>
      </c>
      <c r="CH28" s="14">
        <f>INDEX('O3-8hr'!$A:$AD,$IU28+CH$23-$G$23,$IT28)</f>
        <v>27</v>
      </c>
      <c r="CI28" s="14">
        <f>INDEX('O3-8hr'!$A:$AD,$IU28+CI$23-$G$23,$IT28)</f>
        <v>35</v>
      </c>
      <c r="CJ28" s="14">
        <f>INDEX('O3-8hr'!$A:$AD,$IU28+CJ$23-$G$23,$IT28)</f>
        <v>54</v>
      </c>
      <c r="CK28" s="14">
        <f>INDEX('O3-8hr'!$A:$AD,$IU28+CK$23-$G$23,$IT28)</f>
        <v>38</v>
      </c>
      <c r="CL28" s="14">
        <f>INDEX('O3-8hr'!$A:$AD,$IU28+CL$23-$G$23,$IT28)</f>
        <v>45</v>
      </c>
      <c r="CM28" s="14">
        <f>INDEX('O3-8hr'!$A:$AD,$IU28+CM$23-$G$23,$IT28)</f>
        <v>52</v>
      </c>
      <c r="CN28" s="14">
        <f>INDEX('O3-8hr'!$A:$AD,$IU28+CN$23-$G$23,$IT28)</f>
        <v>77</v>
      </c>
      <c r="CO28" s="14">
        <f>INDEX('O3-8hr'!$A:$AD,$IU28+CO$23-$G$23,$IT28)</f>
        <v>70</v>
      </c>
      <c r="CP28" s="14">
        <f>INDEX('O3-8hr'!$A:$AD,$IU28+CP$23-$G$23,$IT28)</f>
        <v>34</v>
      </c>
      <c r="CQ28" s="14">
        <f>INDEX('O3-8hr'!$A:$AD,$IU28+CQ$23-$G$23,$IT28)</f>
        <v>31</v>
      </c>
      <c r="CR28" s="14">
        <f>INDEX('O3-8hr'!$A:$AD,$IU28+CR$23-$G$23,$IT28)</f>
        <v>60</v>
      </c>
      <c r="CS28" s="14">
        <f>INDEX('O3-8hr'!$A:$AD,$IU28+CS$23-$G$23,$IT28)</f>
        <v>45</v>
      </c>
      <c r="CT28" s="14">
        <f>INDEX('O3-8hr'!$A:$AD,$IU28+CT$23-$G$23,$IT28)</f>
        <v>38</v>
      </c>
      <c r="CU28" s="14">
        <f>INDEX('O3-8hr'!$A:$AD,$IU28+CU$23-$G$23,$IT28)</f>
        <v>23</v>
      </c>
      <c r="CV28" s="14">
        <f>INDEX('O3-8hr'!$A:$AD,$IU28+CV$23-$G$23,$IT28)</f>
        <v>43</v>
      </c>
      <c r="CW28" s="14">
        <f>INDEX('O3-8hr'!$A:$AD,$IU28+CW$23-$G$23,$IT28)</f>
        <v>30</v>
      </c>
      <c r="CX28" s="14">
        <f>INDEX('O3-8hr'!$A:$AD,$IU28+CX$23-$G$23,$IT28)</f>
        <v>24</v>
      </c>
      <c r="CY28" s="14">
        <f>INDEX('O3-8hr'!$A:$AD,$IU28+CY$23-$G$23,$IT28)</f>
        <v>37</v>
      </c>
      <c r="CZ28" s="14">
        <f>INDEX('O3-8hr'!$A:$AD,$IU28+CZ$23-$G$23,$IT28)</f>
        <v>31</v>
      </c>
      <c r="DA28" s="14">
        <f>INDEX('O3-8hr'!$A:$AD,$IU28+DA$23-$G$23,$IT28)</f>
        <v>36</v>
      </c>
      <c r="DB28" s="14">
        <f>INDEX('O3-8hr'!$A:$AD,$IU28+DB$23-$G$23,$IT28)</f>
        <v>66</v>
      </c>
      <c r="DC28" s="14">
        <f>INDEX('O3-8hr'!$A:$AD,$IU28+DC$23-$G$23,$IT28)</f>
        <v>45</v>
      </c>
      <c r="DD28" s="14">
        <f>INDEX('O3-8hr'!$A:$AD,$IU28+DD$23-$G$23,$IT28)</f>
        <v>37</v>
      </c>
      <c r="DE28" s="14" t="str">
        <f>INDEX('O3-8hr'!$A:$AD,$IU28+DE$23-$G$23,$IT28)</f>
        <v/>
      </c>
      <c r="DF28" s="14" t="str">
        <f>INDEX('O3-8hr'!$A:$AD,$IU28+DF$23-$G$23,$IT28)</f>
        <v/>
      </c>
      <c r="DG28" s="14">
        <f>INDEX('O3-8hr'!$A:$AD,$IU28+DG$23-$G$23,$IT28)</f>
        <v>40</v>
      </c>
      <c r="DH28" s="14">
        <f>INDEX('O3-8hr'!$A:$AD,$IU28+DH$23-$G$23,$IT28)</f>
        <v>43</v>
      </c>
      <c r="DI28" s="14">
        <f>INDEX('O3-8hr'!$A:$AD,$IU28+DI$23-$G$23,$IT28)</f>
        <v>23</v>
      </c>
      <c r="DJ28" s="14">
        <f>INDEX('O3-8hr'!$A:$AD,$IU28+DJ$23-$G$23,$IT28)</f>
        <v>39</v>
      </c>
      <c r="DK28" s="14">
        <f>INDEX('O3-8hr'!$A:$AD,$IU28+DK$23-$G$23,$IT28)</f>
        <v>64</v>
      </c>
      <c r="DL28" s="14">
        <f>INDEX('O3-8hr'!$A:$AD,$IU28+DL$23-$G$23,$IT28)</f>
        <v>74</v>
      </c>
      <c r="DM28" s="14">
        <f>INDEX('O3-8hr'!$A:$AD,$IU28+DM$23-$G$23,$IT28)</f>
        <v>40</v>
      </c>
      <c r="DN28" s="14">
        <f>INDEX('O3-8hr'!$A:$AD,$IU28+DN$23-$G$23,$IT28)</f>
        <v>54</v>
      </c>
      <c r="DO28" s="14">
        <f>INDEX('O3-8hr'!$A:$AD,$IU28+DO$23-$G$23,$IT28)</f>
        <v>46</v>
      </c>
      <c r="DP28" s="14">
        <f>INDEX('O3-8hr'!$A:$AD,$IU28+DP$23-$G$23,$IT28)</f>
        <v>41</v>
      </c>
      <c r="DQ28" s="14">
        <f>INDEX('O3-8hr'!$A:$AD,$IU28+DQ$23-$G$23,$IT28)</f>
        <v>25</v>
      </c>
      <c r="DR28" s="14">
        <f>INDEX('O3-8hr'!$A:$AD,$IU28+DR$23-$G$23,$IT28)</f>
        <v>44</v>
      </c>
      <c r="DS28" s="14">
        <f>INDEX('O3-8hr'!$A:$AD,$IU28+DS$23-$G$23,$IT28)</f>
        <v>37</v>
      </c>
      <c r="DT28" s="14">
        <f>INDEX('O3-8hr'!$A:$AD,$IU28+DT$23-$G$23,$IT28)</f>
        <v>50</v>
      </c>
      <c r="DU28" s="14">
        <f>INDEX('O3-8hr'!$A:$AD,$IU28+DU$23-$G$23,$IT28)</f>
        <v>41</v>
      </c>
      <c r="DV28" s="14">
        <f>INDEX('O3-8hr'!$A:$AD,$IU28+DV$23-$G$23,$IT28)</f>
        <v>32</v>
      </c>
      <c r="DW28" s="14">
        <f>INDEX('O3-8hr'!$A:$AD,$IU28+DW$23-$G$23,$IT28)</f>
        <v>52</v>
      </c>
      <c r="DX28" s="14">
        <f>INDEX('O3-8hr'!$A:$AD,$IU28+DX$23-$G$23,$IT28)</f>
        <v>56</v>
      </c>
      <c r="DY28" s="14">
        <f>INDEX('O3-8hr'!$A:$AD,$IU28+DY$23-$G$23,$IT28)</f>
        <v>55</v>
      </c>
      <c r="DZ28" s="14">
        <f>INDEX('O3-8hr'!$A:$AD,$IU28+DZ$23-$G$23,$IT28)</f>
        <v>58</v>
      </c>
      <c r="EA28" s="14">
        <f>INDEX('O3-8hr'!$A:$AD,$IU28+EA$23-$G$23,$IT28)</f>
        <v>64</v>
      </c>
      <c r="EB28" s="14">
        <f>INDEX('O3-8hr'!$A:$AD,$IU28+EB$23-$G$23,$IT28)</f>
        <v>46</v>
      </c>
      <c r="EC28" s="14">
        <f>INDEX('O3-8hr'!$A:$AD,$IU28+EC$23-$G$23,$IT28)</f>
        <v>44</v>
      </c>
      <c r="ED28" s="14">
        <f>INDEX('O3-8hr'!$A:$AD,$IU28+ED$23-$G$23,$IT28)</f>
        <v>34</v>
      </c>
      <c r="EE28" s="14">
        <f>INDEX('O3-8hr'!$A:$AD,$IU28+EE$23-$G$23,$IT28)</f>
        <v>40</v>
      </c>
      <c r="EF28" s="14">
        <f>INDEX('O3-8hr'!$A:$AD,$IU28+EF$23-$G$23,$IT28)</f>
        <v>43</v>
      </c>
      <c r="EG28" s="14">
        <f>INDEX('O3-8hr'!$A:$AD,$IU28+EG$23-$G$23,$IT28)</f>
        <v>73</v>
      </c>
      <c r="EH28" s="14">
        <f>INDEX('O3-8hr'!$A:$AD,$IU28+EH$23-$G$23,$IT28)</f>
        <v>77</v>
      </c>
      <c r="EI28" s="14">
        <f>INDEX('O3-8hr'!$A:$AD,$IU28+EI$23-$G$23,$IT28)</f>
        <v>39</v>
      </c>
      <c r="EJ28" s="14">
        <f>INDEX('O3-8hr'!$A:$AD,$IU28+EJ$23-$G$23,$IT28)</f>
        <v>41</v>
      </c>
      <c r="EK28" s="14">
        <f>INDEX('O3-8hr'!$A:$AD,$IU28+EK$23-$G$23,$IT28)</f>
        <v>58</v>
      </c>
      <c r="EL28" s="14">
        <f>INDEX('O3-8hr'!$A:$AD,$IU28+EL$23-$G$23,$IT28)</f>
        <v>57</v>
      </c>
      <c r="EM28" s="14">
        <f>INDEX('O3-8hr'!$A:$AD,$IU28+EM$23-$G$23,$IT28)</f>
        <v>47</v>
      </c>
      <c r="EN28" s="14">
        <f>INDEX('O3-8hr'!$A:$AD,$IU28+EN$23-$G$23,$IT28)</f>
        <v>73</v>
      </c>
      <c r="EO28" s="14">
        <f>INDEX('O3-8hr'!$A:$AD,$IU28+EO$23-$G$23,$IT28)</f>
        <v>45</v>
      </c>
      <c r="EP28" s="14">
        <f>INDEX('O3-8hr'!$A:$AD,$IU28+EP$23-$G$23,$IT28)</f>
        <v>32</v>
      </c>
      <c r="EQ28" s="14">
        <f>INDEX('O3-8hr'!$A:$AD,$IU28+EQ$23-$G$23,$IT28)</f>
        <v>54</v>
      </c>
      <c r="ER28" s="14">
        <f>INDEX('O3-8hr'!$A:$AD,$IU28+ER$23-$G$23,$IT28)</f>
        <v>56</v>
      </c>
      <c r="ES28" s="14">
        <f>INDEX('O3-8hr'!$A:$AD,$IU28+ES$23-$G$23,$IT28)</f>
        <v>35</v>
      </c>
      <c r="ET28" s="14">
        <f>INDEX('O3-8hr'!$A:$AD,$IU28+ET$23-$G$23,$IT28)</f>
        <v>38</v>
      </c>
      <c r="EU28" s="14">
        <f>INDEX('O3-8hr'!$A:$AD,$IU28+EU$23-$G$23,$IT28)</f>
        <v>19</v>
      </c>
      <c r="EV28" s="14">
        <f>INDEX('O3-8hr'!$A:$AD,$IU28+EV$23-$G$23,$IT28)</f>
        <v>24</v>
      </c>
      <c r="EW28" s="14">
        <f>INDEX('O3-8hr'!$A:$AD,$IU28+EW$23-$G$23,$IT28)</f>
        <v>27</v>
      </c>
      <c r="EX28" s="14">
        <f>INDEX('O3-8hr'!$A:$AD,$IU28+EX$23-$G$23,$IT28)</f>
        <v>45</v>
      </c>
      <c r="EY28" s="14">
        <f>INDEX('O3-8hr'!$A:$AD,$IU28+EY$23-$G$23,$IT28)</f>
        <v>60</v>
      </c>
      <c r="EZ28" s="14">
        <f>INDEX('O3-8hr'!$A:$AD,$IU28+EZ$23-$G$23,$IT28)</f>
        <v>52</v>
      </c>
      <c r="FA28" s="14">
        <f>INDEX('O3-8hr'!$A:$AD,$IU28+FA$23-$G$23,$IT28)</f>
        <v>36</v>
      </c>
      <c r="FB28" s="14">
        <f>INDEX('O3-8hr'!$A:$AD,$IU28+FB$23-$G$23,$IT28)</f>
        <v>36</v>
      </c>
      <c r="FC28" s="14">
        <f>INDEX('O3-8hr'!$A:$AD,$IU28+FC$23-$G$23,$IT28)</f>
        <v>51</v>
      </c>
      <c r="FD28" s="14">
        <f>INDEX('O3-8hr'!$A:$AD,$IU28+FD$23-$G$23,$IT28)</f>
        <v>31</v>
      </c>
      <c r="FE28" s="14">
        <f>INDEX('O3-8hr'!$A:$AD,$IU28+FE$23-$G$23,$IT28)</f>
        <v>53</v>
      </c>
      <c r="FF28" s="14">
        <f>INDEX('O3-8hr'!$A:$AD,$IU28+FF$23-$G$23,$IT28)</f>
        <v>33</v>
      </c>
      <c r="FG28" s="14">
        <f>INDEX('O3-8hr'!$A:$AD,$IU28+FG$23-$G$23,$IT28)</f>
        <v>25</v>
      </c>
      <c r="FH28" s="14">
        <f>INDEX('O3-8hr'!$A:$AD,$IU28+FH$23-$G$23,$IT28)</f>
        <v>51</v>
      </c>
      <c r="FI28" s="14">
        <f>INDEX('O3-8hr'!$A:$AD,$IU28+FI$23-$G$23,$IT28)</f>
        <v>58</v>
      </c>
      <c r="FJ28" s="14">
        <f>INDEX('O3-8hr'!$A:$AD,$IU28+FJ$23-$G$23,$IT28)</f>
        <v>67</v>
      </c>
      <c r="FK28" s="14">
        <f>INDEX('O3-8hr'!$A:$AD,$IU28+FK$23-$G$23,$IT28)</f>
        <v>66</v>
      </c>
      <c r="FL28" s="14">
        <f>INDEX('O3-8hr'!$A:$AD,$IU28+FL$23-$G$23,$IT28)</f>
        <v>46</v>
      </c>
      <c r="FM28" s="14">
        <f>INDEX('O3-8hr'!$A:$AD,$IU28+FM$23-$G$23,$IT28)</f>
        <v>55</v>
      </c>
      <c r="FN28" s="14">
        <f>INDEX('O3-8hr'!$A:$AD,$IU28+FN$23-$G$23,$IT28)</f>
        <v>31</v>
      </c>
      <c r="FO28" s="14">
        <f>INDEX('O3-8hr'!$A:$AD,$IU28+FO$23-$G$23,$IT28)</f>
        <v>33</v>
      </c>
      <c r="FP28" s="14">
        <f>INDEX('O3-8hr'!$A:$AD,$IU28+FP$23-$G$23,$IT28)</f>
        <v>30</v>
      </c>
      <c r="FQ28" s="14">
        <f>INDEX('O3-8hr'!$A:$AD,$IU28+FQ$23-$G$23,$IT28)</f>
        <v>53</v>
      </c>
      <c r="FR28" s="14">
        <f>INDEX('O3-8hr'!$A:$AD,$IU28+FR$23-$G$23,$IT28)</f>
        <v>37</v>
      </c>
      <c r="FS28" s="14">
        <f>INDEX('O3-8hr'!$A:$AD,$IU28+FS$23-$G$23,$IT28)</f>
        <v>47</v>
      </c>
      <c r="FT28" s="14">
        <f>INDEX('O3-8hr'!$A:$AD,$IU28+FT$23-$G$23,$IT28)</f>
        <v>64</v>
      </c>
      <c r="FU28" s="14" t="str">
        <f>INDEX('O3-8hr'!$A:$AD,$IU28+FU$23-$G$23,$IT28)</f>
        <v/>
      </c>
      <c r="FV28" s="14" t="str">
        <f>INDEX('O3-8hr'!$A:$AD,$IU28+FV$23-$G$23,$IT28)</f>
        <v/>
      </c>
      <c r="FW28" s="14">
        <f>INDEX('O3-8hr'!$A:$AD,$IU28+FW$23-$G$23,$IT28)</f>
        <v>33</v>
      </c>
      <c r="FX28" s="14">
        <f>INDEX('O3-8hr'!$A:$AD,$IU28+FX$23-$G$23,$IT28)</f>
        <v>36</v>
      </c>
      <c r="FY28" s="14">
        <f>INDEX('O3-8hr'!$A:$AD,$IU28+FY$23-$G$23,$IT28)</f>
        <v>39</v>
      </c>
      <c r="FZ28" s="14">
        <f>INDEX('O3-8hr'!$A:$AD,$IU28+FZ$23-$G$23,$IT28)</f>
        <v>31</v>
      </c>
      <c r="GA28" s="14">
        <f>INDEX('O3-8hr'!$A:$AD,$IU28+GA$23-$G$23,$IT28)</f>
        <v>61</v>
      </c>
      <c r="GB28" s="14">
        <f>INDEX('O3-8hr'!$A:$AD,$IU28+GB$23-$G$23,$IT28)</f>
        <v>47</v>
      </c>
      <c r="GC28" s="14">
        <f>INDEX('O3-8hr'!$A:$AD,$IU28+GC$23-$G$23,$IT28)</f>
        <v>62</v>
      </c>
      <c r="GD28" s="14">
        <f>INDEX('O3-8hr'!$A:$AD,$IU28+GD$23-$G$23,$IT28)</f>
        <v>55</v>
      </c>
      <c r="GE28" s="14">
        <f>INDEX('O3-8hr'!$A:$AD,$IU28+GE$23-$G$23,$IT28)</f>
        <v>77</v>
      </c>
      <c r="GF28" s="14">
        <f>INDEX('O3-8hr'!$A:$AD,$IU28+GF$23-$G$23,$IT28)</f>
        <v>66</v>
      </c>
      <c r="GG28" s="14">
        <f>INDEX('O3-8hr'!$A:$AD,$IU28+GG$23-$G$23,$IT28)</f>
        <v>43</v>
      </c>
      <c r="GH28" s="14">
        <f>INDEX('O3-8hr'!$A:$AD,$IU28+GH$23-$G$23,$IT28)</f>
        <v>32</v>
      </c>
      <c r="GI28" s="14">
        <f>INDEX('O3-8hr'!$A:$AD,$IU28+GI$23-$G$23,$IT28)</f>
        <v>35</v>
      </c>
      <c r="GJ28" s="14">
        <f>INDEX('O3-8hr'!$A:$AD,$IU28+GJ$23-$G$23,$IT28)</f>
        <v>42</v>
      </c>
      <c r="GK28" s="14">
        <f>INDEX('O3-8hr'!$A:$AD,$IU28+GK$23-$G$23,$IT28)</f>
        <v>57</v>
      </c>
      <c r="GL28" s="14">
        <f>INDEX('O3-8hr'!$A:$AD,$IU28+GL$23-$G$23,$IT28)</f>
        <v>47</v>
      </c>
      <c r="GM28" s="14">
        <f>INDEX('O3-8hr'!$A:$AD,$IU28+GM$23-$G$23,$IT28)</f>
        <v>52</v>
      </c>
      <c r="GN28" s="14">
        <f>INDEX('O3-8hr'!$A:$AD,$IU28+GN$23-$G$23,$IT28)</f>
        <v>61</v>
      </c>
      <c r="GO28" s="14">
        <f>INDEX('O3-8hr'!$A:$AD,$IU28+GO$23-$G$23,$IT28)</f>
        <v>16</v>
      </c>
      <c r="GP28" s="14">
        <f>INDEX('O3-8hr'!$A:$AD,$IU28+GP$23-$G$23,$IT28)</f>
        <v>20</v>
      </c>
      <c r="GQ28" s="14">
        <f>INDEX('O3-8hr'!$A:$AD,$IU28+GQ$23-$G$23,$IT28)</f>
        <v>19</v>
      </c>
      <c r="GR28" s="14">
        <f>INDEX('O3-8hr'!$A:$AD,$IU28+GR$23-$G$23,$IT28)</f>
        <v>24</v>
      </c>
      <c r="GS28" s="14">
        <f>INDEX('O3-8hr'!$A:$AD,$IU28+GS$23-$G$23,$IT28)</f>
        <v>15</v>
      </c>
      <c r="GT28" s="14">
        <f>INDEX('O3-8hr'!$A:$AD,$IU28+GT$23-$G$23,$IT28)</f>
        <v>11</v>
      </c>
      <c r="GU28" s="14">
        <f>INDEX('O3-8hr'!$A:$AD,$IU28+GU$23-$G$23,$IT28)</f>
        <v>16</v>
      </c>
      <c r="GV28" s="14">
        <f>INDEX('O3-8hr'!$A:$AD,$IU28+GV$23-$G$23,$IT28)</f>
        <v>26</v>
      </c>
      <c r="GW28" s="14">
        <f>INDEX('O3-8hr'!$A:$AD,$IU28+GW$23-$G$23,$IT28)</f>
        <v>39</v>
      </c>
      <c r="GX28" s="14">
        <f>INDEX('O3-8hr'!$A:$AD,$IU28+GX$23-$G$23,$IT28)</f>
        <v>38</v>
      </c>
      <c r="GY28" s="14">
        <f>INDEX('O3-8hr'!$A:$AD,$IU28+GY$23-$G$23,$IT28)</f>
        <v>35</v>
      </c>
      <c r="GZ28" s="14">
        <f>INDEX('O3-8hr'!$A:$AD,$IU28+GZ$23-$G$23,$IT28)</f>
        <v>24</v>
      </c>
      <c r="HA28" s="14">
        <f>INDEX('O3-8hr'!$A:$AD,$IU28+HA$23-$G$23,$IT28)</f>
        <v>22</v>
      </c>
      <c r="HB28" s="14">
        <f>INDEX('O3-8hr'!$A:$AD,$IU28+HB$23-$G$23,$IT28)</f>
        <v>27</v>
      </c>
      <c r="HC28" s="14">
        <f>INDEX('O3-8hr'!$A:$AD,$IU28+HC$23-$G$23,$IT28)</f>
        <v>33</v>
      </c>
      <c r="HD28" s="14">
        <f>INDEX('O3-8hr'!$A:$AD,$IU28+HD$23-$G$23,$IT28)</f>
        <v>23</v>
      </c>
      <c r="HE28" s="14">
        <f>INDEX('O3-8hr'!$A:$AD,$IU28+HE$23-$G$23,$IT28)</f>
        <v>18</v>
      </c>
      <c r="HF28" s="14">
        <f>INDEX('O3-8hr'!$A:$AD,$IU28+HF$23-$G$23,$IT28)</f>
        <v>24</v>
      </c>
      <c r="HG28" s="14">
        <f>INDEX('O3-8hr'!$A:$AD,$IU28+HG$23-$G$23,$IT28)</f>
        <v>23</v>
      </c>
      <c r="HH28" s="14">
        <f>INDEX('O3-8hr'!$A:$AD,$IU28+HH$23-$G$23,$IT28)</f>
        <v>29</v>
      </c>
      <c r="HI28" s="14">
        <f>INDEX('O3-8hr'!$A:$AD,$IU28+HI$23-$G$23,$IT28)</f>
        <v>30</v>
      </c>
      <c r="HJ28" s="14">
        <f>INDEX('O3-8hr'!$A:$AD,$IU28+HJ$23-$G$23,$IT28)</f>
        <v>24</v>
      </c>
      <c r="HK28" s="14">
        <f>INDEX('O3-8hr'!$A:$AD,$IU28+HK$23-$G$23,$IT28)</f>
        <v>36</v>
      </c>
      <c r="HL28" s="14">
        <f>INDEX('O3-8hr'!$A:$AD,$IU28+HL$23-$G$23,$IT28)</f>
        <v>35</v>
      </c>
      <c r="HM28" s="14">
        <f>INDEX('O3-8hr'!$A:$AD,$IU28+HM$23-$G$23,$IT28)</f>
        <v>16</v>
      </c>
      <c r="HN28" s="14">
        <f>INDEX('O3-8hr'!$A:$AD,$IU28+HN$23-$G$23,$IT28)</f>
        <v>33</v>
      </c>
      <c r="HO28" s="14">
        <f>INDEX('O3-8hr'!$A:$AD,$IU28+HO$23-$G$23,$IT28)</f>
        <v>27</v>
      </c>
      <c r="HP28" s="14">
        <f>INDEX('O3-8hr'!$A:$AD,$IU28+HP$23-$G$23,$IT28)</f>
        <v>47</v>
      </c>
      <c r="HQ28" s="14">
        <f>INDEX('O3-8hr'!$A:$AD,$IU28+HQ$23-$G$23,$IT28)</f>
        <v>25</v>
      </c>
      <c r="HR28" s="14">
        <f>INDEX('O3-8hr'!$A:$AD,$IU28+HR$23-$G$23,$IT28)</f>
        <v>31</v>
      </c>
      <c r="HS28" s="14">
        <f>INDEX('O3-8hr'!$A:$AD,$IU28+HS$23-$G$23,$IT28)</f>
        <v>28</v>
      </c>
      <c r="HT28" s="14">
        <f>INDEX('O3-8hr'!$A:$AD,$IU28+HT$23-$G$23,$IT28)</f>
        <v>13</v>
      </c>
      <c r="HU28" s="14">
        <f>INDEX('O3-8hr'!$A:$AD,$IU28+HU$23-$G$23,$IT28)</f>
        <v>28</v>
      </c>
      <c r="HV28" s="14">
        <f>INDEX('O3-8hr'!$A:$AD,$IU28+HV$23-$G$23,$IT28)</f>
        <v>35</v>
      </c>
      <c r="HW28" s="14">
        <f>INDEX('O3-8hr'!$A:$AD,$IU28+HW$23-$G$23,$IT28)</f>
        <v>22</v>
      </c>
      <c r="HX28" s="14">
        <f>INDEX('O3-8hr'!$A:$AD,$IU28+HX$23-$G$23,$IT28)</f>
        <v>26</v>
      </c>
      <c r="HY28" s="14">
        <f>INDEX('O3-8hr'!$A:$AD,$IU28+HY$23-$G$23,$IT28)</f>
        <v>25</v>
      </c>
      <c r="HZ28" s="14">
        <f>INDEX('O3-8hr'!$A:$AD,$IU28+HZ$23-$G$23,$IT28)</f>
        <v>31</v>
      </c>
      <c r="IA28" s="14">
        <f>INDEX('O3-8hr'!$A:$AD,$IU28+IA$23-$G$23,$IT28)</f>
        <v>29</v>
      </c>
      <c r="IB28" s="14">
        <f>INDEX('O3-8hr'!$A:$AD,$IU28+IB$23-$G$23,$IT28)</f>
        <v>27</v>
      </c>
      <c r="IC28" s="14">
        <f>INDEX('O3-8hr'!$A:$AD,$IU28+IC$23-$G$23,$IT28)</f>
        <v>31</v>
      </c>
      <c r="ID28" s="14">
        <f>INDEX('O3-8hr'!$A:$AD,$IU28+ID$23-$G$23,$IT28)</f>
        <v>32</v>
      </c>
      <c r="IE28" s="14">
        <f>INDEX('O3-8hr'!$A:$AD,$IU28+IE$23-$G$23,$IT28)</f>
        <v>36</v>
      </c>
      <c r="IF28" s="14">
        <f>INDEX('O3-8hr'!$A:$AD,$IU28+IF$23-$G$23,$IT28)</f>
        <v>32</v>
      </c>
      <c r="IG28" s="14">
        <f>INDEX('O3-8hr'!$A:$AD,$IU28+IG$23-$G$23,$IT28)</f>
        <v>31</v>
      </c>
      <c r="IH28" s="14" t="str">
        <f>INDEX('O3-8hr'!$A:$AD,$IU28+IH$23-$G$23,$IT28)</f>
        <v/>
      </c>
      <c r="II28" s="14" t="str">
        <f>INDEX('O3-8hr'!$A:$AD,$IU28+II$23-$G$23,$IT28)</f>
        <v/>
      </c>
      <c r="IJ28" s="14" t="str">
        <f>INDEX('O3-8hr'!$A:$AD,$IU28+IJ$23-$G$23,$IT28)</f>
        <v/>
      </c>
      <c r="IK28" s="14" t="str">
        <f>INDEX('O3-8hr'!$A:$AD,$IU28+IK$23-$G$23,$IT28)</f>
        <v/>
      </c>
      <c r="IL28" s="14" t="str">
        <f>INDEX('O3-8hr'!$A:$AD,$IU28+IL$23-$G$23,$IT28)</f>
        <v/>
      </c>
      <c r="IM28" s="14" t="str">
        <f>INDEX('O3-8hr'!$A:$AD,$IU28+IM$23-$G$23,$IT28)</f>
        <v/>
      </c>
      <c r="IN28" s="14" t="str">
        <f>INDEX('O3-8hr'!$A:$AD,$IU28+IN$23-$G$23,$IT28)</f>
        <v/>
      </c>
      <c r="IO28" s="14" t="str">
        <f>INDEX('O3-8hr'!$A:$AD,$IU28+IO$23-$G$23,$IT28)</f>
        <v/>
      </c>
      <c r="IP28" s="14" t="str">
        <f>INDEX('O3-8hr'!$A:$AD,$IU28+IP$23-$G$23,$IT28)</f>
        <v/>
      </c>
      <c r="IQ28" s="19" t="str">
        <f>INDEX('O3-8hr'!$A:$AD,$IU28+IQ$23-$G$23,$IT28)</f>
        <v/>
      </c>
      <c r="IR28" s="100">
        <f t="shared" si="57"/>
        <v>78</v>
      </c>
      <c r="IT28" s="44">
        <f>MATCH($B28,'O3-8hr'!$1:$1,0)</f>
        <v>8</v>
      </c>
      <c r="IU28" s="43">
        <f>MATCH(DATE($A28,$IT$19,$IU$19),'O3-8hr'!$B:$B,0)</f>
        <v>1161</v>
      </c>
    </row>
    <row r="29" spans="1:255" ht="12.75" customHeight="1" x14ac:dyDescent="0.2">
      <c r="A29" s="100">
        <v>2018</v>
      </c>
      <c r="B29" s="100">
        <v>90013007</v>
      </c>
      <c r="C29" s="103">
        <f>INDEX(Sites!$A:$N,MATCH($B29,Sites!$A:$A,0),2)</f>
        <v>41.152500000000003</v>
      </c>
      <c r="D29" s="100" t="str">
        <f>INDEX(Sites!$A:$N,MATCH($B29,Sites!$A:$A,0),4)</f>
        <v>CT</v>
      </c>
      <c r="E29" s="100" t="str">
        <f>INDEX(Sites!$A:$N,MATCH($B29,Sites!$A:$A,0),10)</f>
        <v>3.0</v>
      </c>
      <c r="F29" s="44" t="str">
        <f>INDEX(Sites!$A:$N,MATCH($B29,Sites!$A:$A,0),6)</f>
        <v>Stratford</v>
      </c>
      <c r="G29" s="20">
        <f>INDEX('O3-8hr'!$A:$AD,$IU29+G$23-$G$23,$IT29)</f>
        <v>42</v>
      </c>
      <c r="H29" s="14">
        <f>INDEX('O3-8hr'!$A:$AD,$IU29+H$23-$G$23,$IT29)</f>
        <v>38</v>
      </c>
      <c r="I29" s="14">
        <f>INDEX('O3-8hr'!$A:$AD,$IU29+I$23-$G$23,$IT29)</f>
        <v>40</v>
      </c>
      <c r="J29" s="14">
        <f>INDEX('O3-8hr'!$A:$AD,$IU29+J$23-$G$23,$IT29)</f>
        <v>40</v>
      </c>
      <c r="K29" s="14">
        <f>INDEX('O3-8hr'!$A:$AD,$IU29+K$23-$G$23,$IT29)</f>
        <v>37</v>
      </c>
      <c r="L29" s="14">
        <f>INDEX('O3-8hr'!$A:$AD,$IU29+L$23-$G$23,$IT29)</f>
        <v>46</v>
      </c>
      <c r="M29" s="14">
        <f>INDEX('O3-8hr'!$A:$AD,$IU29+M$23-$G$23,$IT29)</f>
        <v>40</v>
      </c>
      <c r="N29" s="14">
        <f>INDEX('O3-8hr'!$A:$AD,$IU29+N$23-$G$23,$IT29)</f>
        <v>39</v>
      </c>
      <c r="O29" s="14">
        <f>INDEX('O3-8hr'!$A:$AD,$IU29+O$23-$G$23,$IT29)</f>
        <v>39</v>
      </c>
      <c r="P29" s="14">
        <f>INDEX('O3-8hr'!$A:$AD,$IU29+P$23-$G$23,$IT29)</f>
        <v>43</v>
      </c>
      <c r="Q29" s="14">
        <f>INDEX('O3-8hr'!$A:$AD,$IU29+Q$23-$G$23,$IT29)</f>
        <v>43</v>
      </c>
      <c r="R29" s="14">
        <f>INDEX('O3-8hr'!$A:$AD,$IU29+R$23-$G$23,$IT29)</f>
        <v>42</v>
      </c>
      <c r="S29" s="14">
        <f>INDEX('O3-8hr'!$A:$AD,$IU29+S$23-$G$23,$IT29)</f>
        <v>43</v>
      </c>
      <c r="T29" s="14">
        <f>INDEX('O3-8hr'!$A:$AD,$IU29+T$23-$G$23,$IT29)</f>
        <v>40</v>
      </c>
      <c r="U29" s="14">
        <f>INDEX('O3-8hr'!$A:$AD,$IU29+U$23-$G$23,$IT29)</f>
        <v>50</v>
      </c>
      <c r="V29" s="14">
        <f>INDEX('O3-8hr'!$A:$AD,$IU29+V$23-$G$23,$IT29)</f>
        <v>42</v>
      </c>
      <c r="W29" s="14">
        <f>INDEX('O3-8hr'!$A:$AD,$IU29+W$23-$G$23,$IT29)</f>
        <v>48</v>
      </c>
      <c r="X29" s="14">
        <f>INDEX('O3-8hr'!$A:$AD,$IU29+X$23-$G$23,$IT29)</f>
        <v>47</v>
      </c>
      <c r="Y29" s="14">
        <f>INDEX('O3-8hr'!$A:$AD,$IU29+Y$23-$G$23,$IT29)</f>
        <v>46</v>
      </c>
      <c r="Z29" s="14">
        <f>INDEX('O3-8hr'!$A:$AD,$IU29+Z$23-$G$23,$IT29)</f>
        <v>35</v>
      </c>
      <c r="AA29" s="14">
        <f>INDEX('O3-8hr'!$A:$AD,$IU29+AA$23-$G$23,$IT29)</f>
        <v>40</v>
      </c>
      <c r="AB29" s="14">
        <f>INDEX('O3-8hr'!$A:$AD,$IU29+AB$23-$G$23,$IT29)</f>
        <v>48</v>
      </c>
      <c r="AC29" s="14">
        <f>INDEX('O3-8hr'!$A:$AD,$IU29+AC$23-$G$23,$IT29)</f>
        <v>45</v>
      </c>
      <c r="AD29" s="14">
        <f>INDEX('O3-8hr'!$A:$AD,$IU29+AD$23-$G$23,$IT29)</f>
        <v>46</v>
      </c>
      <c r="AE29" s="14">
        <f>INDEX('O3-8hr'!$A:$AD,$IU29+AE$23-$G$23,$IT29)</f>
        <v>44</v>
      </c>
      <c r="AF29" s="14">
        <f>INDEX('O3-8hr'!$A:$AD,$IU29+AF$23-$G$23,$IT29)</f>
        <v>44</v>
      </c>
      <c r="AG29" s="14">
        <f>INDEX('O3-8hr'!$A:$AD,$IU29+AG$23-$G$23,$IT29)</f>
        <v>46</v>
      </c>
      <c r="AH29" s="14">
        <f>INDEX('O3-8hr'!$A:$AD,$IU29+AH$23-$G$23,$IT29)</f>
        <v>27</v>
      </c>
      <c r="AI29" s="14">
        <f>INDEX('O3-8hr'!$A:$AD,$IU29+AI$23-$G$23,$IT29)</f>
        <v>36</v>
      </c>
      <c r="AJ29" s="14">
        <f>INDEX('O3-8hr'!$A:$AD,$IU29+AJ$23-$G$23,$IT29)</f>
        <v>38</v>
      </c>
      <c r="AK29" s="14">
        <f>INDEX('O3-8hr'!$A:$AD,$IU29+AK$23-$G$23,$IT29)</f>
        <v>46</v>
      </c>
      <c r="AL29" s="14">
        <f>INDEX('O3-8hr'!$A:$AD,$IU29+AL$23-$G$23,$IT29)</f>
        <v>46</v>
      </c>
      <c r="AM29" s="14">
        <f>INDEX('O3-8hr'!$A:$AD,$IU29+AM$23-$G$23,$IT29)</f>
        <v>46</v>
      </c>
      <c r="AN29" s="14">
        <f>INDEX('O3-8hr'!$A:$AD,$IU29+AN$23-$G$23,$IT29)</f>
        <v>47</v>
      </c>
      <c r="AO29" s="14">
        <f>INDEX('O3-8hr'!$A:$AD,$IU29+AO$23-$G$23,$IT29)</f>
        <v>45</v>
      </c>
      <c r="AP29" s="14">
        <f>INDEX('O3-8hr'!$A:$AD,$IU29+AP$23-$G$23,$IT29)</f>
        <v>46</v>
      </c>
      <c r="AQ29" s="14">
        <f>INDEX('O3-8hr'!$A:$AD,$IU29+AQ$23-$G$23,$IT29)</f>
        <v>50</v>
      </c>
      <c r="AR29" s="14">
        <f>INDEX('O3-8hr'!$A:$AD,$IU29+AR$23-$G$23,$IT29)</f>
        <v>49</v>
      </c>
      <c r="AS29" s="14">
        <f>INDEX('O3-8hr'!$A:$AD,$IU29+AS$23-$G$23,$IT29)</f>
        <v>44</v>
      </c>
      <c r="AT29" s="14">
        <f>INDEX('O3-8hr'!$A:$AD,$IU29+AT$23-$G$23,$IT29)</f>
        <v>44</v>
      </c>
      <c r="AU29" s="14">
        <f>INDEX('O3-8hr'!$A:$AD,$IU29+AU$23-$G$23,$IT29)</f>
        <v>36</v>
      </c>
      <c r="AV29" s="14">
        <f>INDEX('O3-8hr'!$A:$AD,$IU29+AV$23-$G$23,$IT29)</f>
        <v>48</v>
      </c>
      <c r="AW29" s="14">
        <f>INDEX('O3-8hr'!$A:$AD,$IU29+AW$23-$G$23,$IT29)</f>
        <v>54</v>
      </c>
      <c r="AX29" s="14">
        <f>INDEX('O3-8hr'!$A:$AD,$IU29+AX$23-$G$23,$IT29)</f>
        <v>55</v>
      </c>
      <c r="AY29" s="14">
        <f>INDEX('O3-8hr'!$A:$AD,$IU29+AY$23-$G$23,$IT29)</f>
        <v>49</v>
      </c>
      <c r="AZ29" s="14">
        <f>INDEX('O3-8hr'!$A:$AD,$IU29+AZ$23-$G$23,$IT29)</f>
        <v>47</v>
      </c>
      <c r="BA29" s="14">
        <f>INDEX('O3-8hr'!$A:$AD,$IU29+BA$23-$G$23,$IT29)</f>
        <v>46</v>
      </c>
      <c r="BB29" s="14">
        <f>INDEX('O3-8hr'!$A:$AD,$IU29+BB$23-$G$23,$IT29)</f>
        <v>33</v>
      </c>
      <c r="BC29" s="14">
        <f>INDEX('O3-8hr'!$A:$AD,$IU29+BC$23-$G$23,$IT29)</f>
        <v>36</v>
      </c>
      <c r="BD29" s="14">
        <f>INDEX('O3-8hr'!$A:$AD,$IU29+BD$23-$G$23,$IT29)</f>
        <v>39</v>
      </c>
      <c r="BE29" s="14">
        <f>INDEX('O3-8hr'!$A:$AD,$IU29+BE$23-$G$23,$IT29)</f>
        <v>43</v>
      </c>
      <c r="BF29" s="14">
        <f>INDEX('O3-8hr'!$A:$AD,$IU29+BF$23-$G$23,$IT29)</f>
        <v>52</v>
      </c>
      <c r="BG29" s="14">
        <f>INDEX('O3-8hr'!$A:$AD,$IU29+BG$23-$G$23,$IT29)</f>
        <v>54</v>
      </c>
      <c r="BH29" s="14">
        <f>INDEX('O3-8hr'!$A:$AD,$IU29+BH$23-$G$23,$IT29)</f>
        <v>56</v>
      </c>
      <c r="BI29" s="14">
        <f>INDEX('O3-8hr'!$A:$AD,$IU29+BI$23-$G$23,$IT29)</f>
        <v>53</v>
      </c>
      <c r="BJ29" s="14">
        <f>INDEX('O3-8hr'!$A:$AD,$IU29+BJ$23-$G$23,$IT29)</f>
        <v>49</v>
      </c>
      <c r="BK29" s="14">
        <f>INDEX('O3-8hr'!$A:$AD,$IU29+BK$23-$G$23,$IT29)</f>
        <v>50</v>
      </c>
      <c r="BL29" s="14">
        <f>INDEX('O3-8hr'!$A:$AD,$IU29+BL$23-$G$23,$IT29)</f>
        <v>51</v>
      </c>
      <c r="BM29" s="14">
        <f>INDEX('O3-8hr'!$A:$AD,$IU29+BM$23-$G$23,$IT29)</f>
        <v>49</v>
      </c>
      <c r="BN29" s="14">
        <f>INDEX('O3-8hr'!$A:$AD,$IU29+BN$23-$G$23,$IT29)</f>
        <v>38</v>
      </c>
      <c r="BO29" s="14">
        <f>INDEX('O3-8hr'!$A:$AD,$IU29+BO$23-$G$23,$IT29)</f>
        <v>40</v>
      </c>
      <c r="BP29" s="14">
        <f>INDEX('O3-8hr'!$A:$AD,$IU29+BP$23-$G$23,$IT29)</f>
        <v>66</v>
      </c>
      <c r="BQ29" s="14">
        <f>INDEX('O3-8hr'!$A:$AD,$IU29+BQ$23-$G$23,$IT29)</f>
        <v>70</v>
      </c>
      <c r="BR29" s="14">
        <f>INDEX('O3-8hr'!$A:$AD,$IU29+BR$23-$G$23,$IT29)</f>
        <v>67</v>
      </c>
      <c r="BS29" s="14">
        <f>INDEX('O3-8hr'!$A:$AD,$IU29+BS$23-$G$23,$IT29)</f>
        <v>58</v>
      </c>
      <c r="BT29" s="14">
        <f>INDEX('O3-8hr'!$A:$AD,$IU29+BT$23-$G$23,$IT29)</f>
        <v>56</v>
      </c>
      <c r="BU29" s="14">
        <f>INDEX('O3-8hr'!$A:$AD,$IU29+BU$23-$G$23,$IT29)</f>
        <v>52</v>
      </c>
      <c r="BV29" s="14">
        <f>INDEX('O3-8hr'!$A:$AD,$IU29+BV$23-$G$23,$IT29)</f>
        <v>53</v>
      </c>
      <c r="BW29" s="14">
        <f>INDEX('O3-8hr'!$A:$AD,$IU29+BW$23-$G$23,$IT29)</f>
        <v>53</v>
      </c>
      <c r="BX29" s="14">
        <f>INDEX('O3-8hr'!$A:$AD,$IU29+BX$23-$G$23,$IT29)</f>
        <v>48</v>
      </c>
      <c r="BY29" s="14">
        <f>INDEX('O3-8hr'!$A:$AD,$IU29+BY$23-$G$23,$IT29)</f>
        <v>42</v>
      </c>
      <c r="BZ29" s="14">
        <f>INDEX('O3-8hr'!$A:$AD,$IU29+BZ$23-$G$23,$IT29)</f>
        <v>51</v>
      </c>
      <c r="CA29" s="14">
        <f>INDEX('O3-8hr'!$A:$AD,$IU29+CA$23-$G$23,$IT29)</f>
        <v>33</v>
      </c>
      <c r="CB29" s="14">
        <f>INDEX('O3-8hr'!$A:$AD,$IU29+CB$23-$G$23,$IT29)</f>
        <v>43</v>
      </c>
      <c r="CC29" s="14">
        <f>INDEX('O3-8hr'!$A:$AD,$IU29+CC$23-$G$23,$IT29)</f>
        <v>40</v>
      </c>
      <c r="CD29" s="14">
        <f>INDEX('O3-8hr'!$A:$AD,$IU29+CD$23-$G$23,$IT29)</f>
        <v>46</v>
      </c>
      <c r="CE29" s="14">
        <f>INDEX('O3-8hr'!$A:$AD,$IU29+CE$23-$G$23,$IT29)</f>
        <v>36</v>
      </c>
      <c r="CF29" s="14">
        <f>INDEX('O3-8hr'!$A:$AD,$IU29+CF$23-$G$23,$IT29)</f>
        <v>25</v>
      </c>
      <c r="CG29" s="14">
        <f>INDEX('O3-8hr'!$A:$AD,$IU29+CG$23-$G$23,$IT29)</f>
        <v>38</v>
      </c>
      <c r="CH29" s="14">
        <f>INDEX('O3-8hr'!$A:$AD,$IU29+CH$23-$G$23,$IT29)</f>
        <v>35</v>
      </c>
      <c r="CI29" s="14">
        <f>INDEX('O3-8hr'!$A:$AD,$IU29+CI$23-$G$23,$IT29)</f>
        <v>36</v>
      </c>
      <c r="CJ29" s="14">
        <f>INDEX('O3-8hr'!$A:$AD,$IU29+CJ$23-$G$23,$IT29)</f>
        <v>46</v>
      </c>
      <c r="CK29" s="14">
        <f>INDEX('O3-8hr'!$A:$AD,$IU29+CK$23-$G$23,$IT29)</f>
        <v>44</v>
      </c>
      <c r="CL29" s="14">
        <f>INDEX('O3-8hr'!$A:$AD,$IU29+CL$23-$G$23,$IT29)</f>
        <v>41</v>
      </c>
      <c r="CM29" s="14">
        <f>INDEX('O3-8hr'!$A:$AD,$IU29+CM$23-$G$23,$IT29)</f>
        <v>52</v>
      </c>
      <c r="CN29" s="14">
        <f>INDEX('O3-8hr'!$A:$AD,$IU29+CN$23-$G$23,$IT29)</f>
        <v>70</v>
      </c>
      <c r="CO29" s="14">
        <f>INDEX('O3-8hr'!$A:$AD,$IU29+CO$23-$G$23,$IT29)</f>
        <v>83</v>
      </c>
      <c r="CP29" s="14">
        <f>INDEX('O3-8hr'!$A:$AD,$IU29+CP$23-$G$23,$IT29)</f>
        <v>42</v>
      </c>
      <c r="CQ29" s="14">
        <f>INDEX('O3-8hr'!$A:$AD,$IU29+CQ$23-$G$23,$IT29)</f>
        <v>31</v>
      </c>
      <c r="CR29" s="14">
        <f>INDEX('O3-8hr'!$A:$AD,$IU29+CR$23-$G$23,$IT29)</f>
        <v>66</v>
      </c>
      <c r="CS29" s="14">
        <f>INDEX('O3-8hr'!$A:$AD,$IU29+CS$23-$G$23,$IT29)</f>
        <v>47</v>
      </c>
      <c r="CT29" s="14">
        <f>INDEX('O3-8hr'!$A:$AD,$IU29+CT$23-$G$23,$IT29)</f>
        <v>37</v>
      </c>
      <c r="CU29" s="14">
        <f>INDEX('O3-8hr'!$A:$AD,$IU29+CU$23-$G$23,$IT29)</f>
        <v>27</v>
      </c>
      <c r="CV29" s="14">
        <f>INDEX('O3-8hr'!$A:$AD,$IU29+CV$23-$G$23,$IT29)</f>
        <v>50</v>
      </c>
      <c r="CW29" s="14">
        <f>INDEX('O3-8hr'!$A:$AD,$IU29+CW$23-$G$23,$IT29)</f>
        <v>32</v>
      </c>
      <c r="CX29" s="14">
        <f>INDEX('O3-8hr'!$A:$AD,$IU29+CX$23-$G$23,$IT29)</f>
        <v>28</v>
      </c>
      <c r="CY29" s="14">
        <f>INDEX('O3-8hr'!$A:$AD,$IU29+CY$23-$G$23,$IT29)</f>
        <v>39</v>
      </c>
      <c r="CZ29" s="14">
        <f>INDEX('O3-8hr'!$A:$AD,$IU29+CZ$23-$G$23,$IT29)</f>
        <v>34</v>
      </c>
      <c r="DA29" s="14">
        <f>INDEX('O3-8hr'!$A:$AD,$IU29+DA$23-$G$23,$IT29)</f>
        <v>39</v>
      </c>
      <c r="DB29" s="14">
        <f>INDEX('O3-8hr'!$A:$AD,$IU29+DB$23-$G$23,$IT29)</f>
        <v>53</v>
      </c>
      <c r="DC29" s="14">
        <f>INDEX('O3-8hr'!$A:$AD,$IU29+DC$23-$G$23,$IT29)</f>
        <v>49</v>
      </c>
      <c r="DD29" s="14">
        <f>INDEX('O3-8hr'!$A:$AD,$IU29+DD$23-$G$23,$IT29)</f>
        <v>40</v>
      </c>
      <c r="DE29" s="14">
        <f>INDEX('O3-8hr'!$A:$AD,$IU29+DE$23-$G$23,$IT29)</f>
        <v>40</v>
      </c>
      <c r="DF29" s="14">
        <f>INDEX('O3-8hr'!$A:$AD,$IU29+DF$23-$G$23,$IT29)</f>
        <v>43</v>
      </c>
      <c r="DG29" s="14">
        <f>INDEX('O3-8hr'!$A:$AD,$IU29+DG$23-$G$23,$IT29)</f>
        <v>41</v>
      </c>
      <c r="DH29" s="14">
        <f>INDEX('O3-8hr'!$A:$AD,$IU29+DH$23-$G$23,$IT29)</f>
        <v>46</v>
      </c>
      <c r="DI29" s="14">
        <f>INDEX('O3-8hr'!$A:$AD,$IU29+DI$23-$G$23,$IT29)</f>
        <v>29</v>
      </c>
      <c r="DJ29" s="14">
        <f>INDEX('O3-8hr'!$A:$AD,$IU29+DJ$23-$G$23,$IT29)</f>
        <v>49</v>
      </c>
      <c r="DK29" s="14">
        <f>INDEX('O3-8hr'!$A:$AD,$IU29+DK$23-$G$23,$IT29)</f>
        <v>58</v>
      </c>
      <c r="DL29" s="14">
        <f>INDEX('O3-8hr'!$A:$AD,$IU29+DL$23-$G$23,$IT29)</f>
        <v>63</v>
      </c>
      <c r="DM29" s="14">
        <f>INDEX('O3-8hr'!$A:$AD,$IU29+DM$23-$G$23,$IT29)</f>
        <v>41</v>
      </c>
      <c r="DN29" s="14">
        <f>INDEX('O3-8hr'!$A:$AD,$IU29+DN$23-$G$23,$IT29)</f>
        <v>55</v>
      </c>
      <c r="DO29" s="14" t="str">
        <f>INDEX('O3-8hr'!$A:$AD,$IU29+DO$23-$G$23,$IT29)</f>
        <v/>
      </c>
      <c r="DP29" s="14">
        <f>INDEX('O3-8hr'!$A:$AD,$IU29+DP$23-$G$23,$IT29)</f>
        <v>45</v>
      </c>
      <c r="DQ29" s="14">
        <f>INDEX('O3-8hr'!$A:$AD,$IU29+DQ$23-$G$23,$IT29)</f>
        <v>29</v>
      </c>
      <c r="DR29" s="14">
        <f>INDEX('O3-8hr'!$A:$AD,$IU29+DR$23-$G$23,$IT29)</f>
        <v>45</v>
      </c>
      <c r="DS29" s="14">
        <f>INDEX('O3-8hr'!$A:$AD,$IU29+DS$23-$G$23,$IT29)</f>
        <v>37</v>
      </c>
      <c r="DT29" s="14">
        <f>INDEX('O3-8hr'!$A:$AD,$IU29+DT$23-$G$23,$IT29)</f>
        <v>41</v>
      </c>
      <c r="DU29" s="14">
        <f>INDEX('O3-8hr'!$A:$AD,$IU29+DU$23-$G$23,$IT29)</f>
        <v>41</v>
      </c>
      <c r="DV29" s="14">
        <f>INDEX('O3-8hr'!$A:$AD,$IU29+DV$23-$G$23,$IT29)</f>
        <v>51</v>
      </c>
      <c r="DW29" s="14">
        <f>INDEX('O3-8hr'!$A:$AD,$IU29+DW$23-$G$23,$IT29)</f>
        <v>66</v>
      </c>
      <c r="DX29" s="14">
        <f>INDEX('O3-8hr'!$A:$AD,$IU29+DX$23-$G$23,$IT29)</f>
        <v>64</v>
      </c>
      <c r="DY29" s="14">
        <f>INDEX('O3-8hr'!$A:$AD,$IU29+DY$23-$G$23,$IT29)</f>
        <v>75</v>
      </c>
      <c r="DZ29" s="14">
        <f>INDEX('O3-8hr'!$A:$AD,$IU29+DZ$23-$G$23,$IT29)</f>
        <v>72</v>
      </c>
      <c r="EA29" s="14">
        <f>INDEX('O3-8hr'!$A:$AD,$IU29+EA$23-$G$23,$IT29)</f>
        <v>57</v>
      </c>
      <c r="EB29" s="14">
        <f>INDEX('O3-8hr'!$A:$AD,$IU29+EB$23-$G$23,$IT29)</f>
        <v>53</v>
      </c>
      <c r="EC29" s="14">
        <f>INDEX('O3-8hr'!$A:$AD,$IU29+EC$23-$G$23,$IT29)</f>
        <v>44</v>
      </c>
      <c r="ED29" s="14">
        <f>INDEX('O3-8hr'!$A:$AD,$IU29+ED$23-$G$23,$IT29)</f>
        <v>33</v>
      </c>
      <c r="EE29" s="14">
        <f>INDEX('O3-8hr'!$A:$AD,$IU29+EE$23-$G$23,$IT29)</f>
        <v>39</v>
      </c>
      <c r="EF29" s="14">
        <f>INDEX('O3-8hr'!$A:$AD,$IU29+EF$23-$G$23,$IT29)</f>
        <v>49</v>
      </c>
      <c r="EG29" s="14">
        <f>INDEX('O3-8hr'!$A:$AD,$IU29+EG$23-$G$23,$IT29)</f>
        <v>77</v>
      </c>
      <c r="EH29" s="14">
        <f>INDEX('O3-8hr'!$A:$AD,$IU29+EH$23-$G$23,$IT29)</f>
        <v>99</v>
      </c>
      <c r="EI29" s="14">
        <f>INDEX('O3-8hr'!$A:$AD,$IU29+EI$23-$G$23,$IT29)</f>
        <v>54</v>
      </c>
      <c r="EJ29" s="14">
        <f>INDEX('O3-8hr'!$A:$AD,$IU29+EJ$23-$G$23,$IT29)</f>
        <v>52</v>
      </c>
      <c r="EK29" s="14">
        <f>INDEX('O3-8hr'!$A:$AD,$IU29+EK$23-$G$23,$IT29)</f>
        <v>65</v>
      </c>
      <c r="EL29" s="14">
        <f>INDEX('O3-8hr'!$A:$AD,$IU29+EL$23-$G$23,$IT29)</f>
        <v>72</v>
      </c>
      <c r="EM29" s="14">
        <f>INDEX('O3-8hr'!$A:$AD,$IU29+EM$23-$G$23,$IT29)</f>
        <v>63</v>
      </c>
      <c r="EN29" s="14">
        <f>INDEX('O3-8hr'!$A:$AD,$IU29+EN$23-$G$23,$IT29)</f>
        <v>80</v>
      </c>
      <c r="EO29" s="14">
        <f>INDEX('O3-8hr'!$A:$AD,$IU29+EO$23-$G$23,$IT29)</f>
        <v>51</v>
      </c>
      <c r="EP29" s="14">
        <f>INDEX('O3-8hr'!$A:$AD,$IU29+EP$23-$G$23,$IT29)</f>
        <v>33</v>
      </c>
      <c r="EQ29" s="14">
        <f>INDEX('O3-8hr'!$A:$AD,$IU29+EQ$23-$G$23,$IT29)</f>
        <v>52</v>
      </c>
      <c r="ER29" s="14">
        <f>INDEX('O3-8hr'!$A:$AD,$IU29+ER$23-$G$23,$IT29)</f>
        <v>60</v>
      </c>
      <c r="ES29" s="14">
        <f>INDEX('O3-8hr'!$A:$AD,$IU29+ES$23-$G$23,$IT29)</f>
        <v>35</v>
      </c>
      <c r="ET29" s="14">
        <f>INDEX('O3-8hr'!$A:$AD,$IU29+ET$23-$G$23,$IT29)</f>
        <v>40</v>
      </c>
      <c r="EU29" s="14">
        <f>INDEX('O3-8hr'!$A:$AD,$IU29+EU$23-$G$23,$IT29)</f>
        <v>24</v>
      </c>
      <c r="EV29" s="14">
        <f>INDEX('O3-8hr'!$A:$AD,$IU29+EV$23-$G$23,$IT29)</f>
        <v>27</v>
      </c>
      <c r="EW29" s="14">
        <f>INDEX('O3-8hr'!$A:$AD,$IU29+EW$23-$G$23,$IT29)</f>
        <v>32</v>
      </c>
      <c r="EX29" s="14">
        <f>INDEX('O3-8hr'!$A:$AD,$IU29+EX$23-$G$23,$IT29)</f>
        <v>60</v>
      </c>
      <c r="EY29" s="14">
        <f>INDEX('O3-8hr'!$A:$AD,$IU29+EY$23-$G$23,$IT29)</f>
        <v>64</v>
      </c>
      <c r="EZ29" s="14">
        <f>INDEX('O3-8hr'!$A:$AD,$IU29+EZ$23-$G$23,$IT29)</f>
        <v>68</v>
      </c>
      <c r="FA29" s="14">
        <f>INDEX('O3-8hr'!$A:$AD,$IU29+FA$23-$G$23,$IT29)</f>
        <v>51</v>
      </c>
      <c r="FB29" s="14">
        <f>INDEX('O3-8hr'!$A:$AD,$IU29+FB$23-$G$23,$IT29)</f>
        <v>49</v>
      </c>
      <c r="FC29" s="14">
        <f>INDEX('O3-8hr'!$A:$AD,$IU29+FC$23-$G$23,$IT29)</f>
        <v>63</v>
      </c>
      <c r="FD29" s="14">
        <f>INDEX('O3-8hr'!$A:$AD,$IU29+FD$23-$G$23,$IT29)</f>
        <v>37</v>
      </c>
      <c r="FE29" s="14">
        <f>INDEX('O3-8hr'!$A:$AD,$IU29+FE$23-$G$23,$IT29)</f>
        <v>46</v>
      </c>
      <c r="FF29" s="14">
        <f>INDEX('O3-8hr'!$A:$AD,$IU29+FF$23-$G$23,$IT29)</f>
        <v>33</v>
      </c>
      <c r="FG29" s="14">
        <f>INDEX('O3-8hr'!$A:$AD,$IU29+FG$23-$G$23,$IT29)</f>
        <v>37</v>
      </c>
      <c r="FH29" s="14">
        <f>INDEX('O3-8hr'!$A:$AD,$IU29+FH$23-$G$23,$IT29)</f>
        <v>62</v>
      </c>
      <c r="FI29" s="14">
        <f>INDEX('O3-8hr'!$A:$AD,$IU29+FI$23-$G$23,$IT29)</f>
        <v>74</v>
      </c>
      <c r="FJ29" s="14">
        <f>INDEX('O3-8hr'!$A:$AD,$IU29+FJ$23-$G$23,$IT29)</f>
        <v>61</v>
      </c>
      <c r="FK29" s="14">
        <f>INDEX('O3-8hr'!$A:$AD,$IU29+FK$23-$G$23,$IT29)</f>
        <v>78</v>
      </c>
      <c r="FL29" s="14">
        <f>INDEX('O3-8hr'!$A:$AD,$IU29+FL$23-$G$23,$IT29)</f>
        <v>47</v>
      </c>
      <c r="FM29" s="14">
        <f>INDEX('O3-8hr'!$A:$AD,$IU29+FM$23-$G$23,$IT29)</f>
        <v>67</v>
      </c>
      <c r="FN29" s="14">
        <f>INDEX('O3-8hr'!$A:$AD,$IU29+FN$23-$G$23,$IT29)</f>
        <v>54</v>
      </c>
      <c r="FO29" s="14">
        <f>INDEX('O3-8hr'!$A:$AD,$IU29+FO$23-$G$23,$IT29)</f>
        <v>49</v>
      </c>
      <c r="FP29" s="14">
        <f>INDEX('O3-8hr'!$A:$AD,$IU29+FP$23-$G$23,$IT29)</f>
        <v>36</v>
      </c>
      <c r="FQ29" s="14">
        <f>INDEX('O3-8hr'!$A:$AD,$IU29+FQ$23-$G$23,$IT29)</f>
        <v>63</v>
      </c>
      <c r="FR29" s="14">
        <f>INDEX('O3-8hr'!$A:$AD,$IU29+FR$23-$G$23,$IT29)</f>
        <v>54</v>
      </c>
      <c r="FS29" s="14">
        <f>INDEX('O3-8hr'!$A:$AD,$IU29+FS$23-$G$23,$IT29)</f>
        <v>71</v>
      </c>
      <c r="FT29" s="14">
        <f>INDEX('O3-8hr'!$A:$AD,$IU29+FT$23-$G$23,$IT29)</f>
        <v>70</v>
      </c>
      <c r="FU29" s="14">
        <f>INDEX('O3-8hr'!$A:$AD,$IU29+FU$23-$G$23,$IT29)</f>
        <v>55</v>
      </c>
      <c r="FV29" s="14">
        <f>INDEX('O3-8hr'!$A:$AD,$IU29+FV$23-$G$23,$IT29)</f>
        <v>33</v>
      </c>
      <c r="FW29" s="14">
        <f>INDEX('O3-8hr'!$A:$AD,$IU29+FW$23-$G$23,$IT29)</f>
        <v>42</v>
      </c>
      <c r="FX29" s="14">
        <f>INDEX('O3-8hr'!$A:$AD,$IU29+FX$23-$G$23,$IT29)</f>
        <v>38</v>
      </c>
      <c r="FY29" s="14">
        <f>INDEX('O3-8hr'!$A:$AD,$IU29+FY$23-$G$23,$IT29)</f>
        <v>46</v>
      </c>
      <c r="FZ29" s="14">
        <f>INDEX('O3-8hr'!$A:$AD,$IU29+FZ$23-$G$23,$IT29)</f>
        <v>31</v>
      </c>
      <c r="GA29" s="14">
        <f>INDEX('O3-8hr'!$A:$AD,$IU29+GA$23-$G$23,$IT29)</f>
        <v>61</v>
      </c>
      <c r="GB29" s="14">
        <f>INDEX('O3-8hr'!$A:$AD,$IU29+GB$23-$G$23,$IT29)</f>
        <v>57</v>
      </c>
      <c r="GC29" s="14">
        <f>INDEX('O3-8hr'!$A:$AD,$IU29+GC$23-$G$23,$IT29)</f>
        <v>63</v>
      </c>
      <c r="GD29" s="14">
        <f>INDEX('O3-8hr'!$A:$AD,$IU29+GD$23-$G$23,$IT29)</f>
        <v>71</v>
      </c>
      <c r="GE29" s="14">
        <f>INDEX('O3-8hr'!$A:$AD,$IU29+GE$23-$G$23,$IT29)</f>
        <v>87</v>
      </c>
      <c r="GF29" s="14">
        <f>INDEX('O3-8hr'!$A:$AD,$IU29+GF$23-$G$23,$IT29)</f>
        <v>90</v>
      </c>
      <c r="GG29" s="14">
        <f>INDEX('O3-8hr'!$A:$AD,$IU29+GG$23-$G$23,$IT29)</f>
        <v>42</v>
      </c>
      <c r="GH29" s="14">
        <f>INDEX('O3-8hr'!$A:$AD,$IU29+GH$23-$G$23,$IT29)</f>
        <v>41</v>
      </c>
      <c r="GI29" s="14">
        <f>INDEX('O3-8hr'!$A:$AD,$IU29+GI$23-$G$23,$IT29)</f>
        <v>43</v>
      </c>
      <c r="GJ29" s="14">
        <f>INDEX('O3-8hr'!$A:$AD,$IU29+GJ$23-$G$23,$IT29)</f>
        <v>48</v>
      </c>
      <c r="GK29" s="14">
        <f>INDEX('O3-8hr'!$A:$AD,$IU29+GK$23-$G$23,$IT29)</f>
        <v>65</v>
      </c>
      <c r="GL29" s="14">
        <f>INDEX('O3-8hr'!$A:$AD,$IU29+GL$23-$G$23,$IT29)</f>
        <v>55</v>
      </c>
      <c r="GM29" s="14">
        <f>INDEX('O3-8hr'!$A:$AD,$IU29+GM$23-$G$23,$IT29)</f>
        <v>53</v>
      </c>
      <c r="GN29" s="14">
        <f>INDEX('O3-8hr'!$A:$AD,$IU29+GN$23-$G$23,$IT29)</f>
        <v>78</v>
      </c>
      <c r="GO29" s="14">
        <f>INDEX('O3-8hr'!$A:$AD,$IU29+GO$23-$G$23,$IT29)</f>
        <v>20</v>
      </c>
      <c r="GP29" s="14">
        <f>INDEX('O3-8hr'!$A:$AD,$IU29+GP$23-$G$23,$IT29)</f>
        <v>25</v>
      </c>
      <c r="GQ29" s="14">
        <f>INDEX('O3-8hr'!$A:$AD,$IU29+GQ$23-$G$23,$IT29)</f>
        <v>21</v>
      </c>
      <c r="GR29" s="14">
        <f>INDEX('O3-8hr'!$A:$AD,$IU29+GR$23-$G$23,$IT29)</f>
        <v>32</v>
      </c>
      <c r="GS29" s="14">
        <f>INDEX('O3-8hr'!$A:$AD,$IU29+GS$23-$G$23,$IT29)</f>
        <v>19</v>
      </c>
      <c r="GT29" s="14">
        <f>INDEX('O3-8hr'!$A:$AD,$IU29+GT$23-$G$23,$IT29)</f>
        <v>12</v>
      </c>
      <c r="GU29" s="14">
        <f>INDEX('O3-8hr'!$A:$AD,$IU29+GU$23-$G$23,$IT29)</f>
        <v>31</v>
      </c>
      <c r="GV29" s="14">
        <f>INDEX('O3-8hr'!$A:$AD,$IU29+GV$23-$G$23,$IT29)</f>
        <v>36</v>
      </c>
      <c r="GW29" s="14">
        <f>INDEX('O3-8hr'!$A:$AD,$IU29+GW$23-$G$23,$IT29)</f>
        <v>41</v>
      </c>
      <c r="GX29" s="14">
        <f>INDEX('O3-8hr'!$A:$AD,$IU29+GX$23-$G$23,$IT29)</f>
        <v>57</v>
      </c>
      <c r="GY29" s="14">
        <f>INDEX('O3-8hr'!$A:$AD,$IU29+GY$23-$G$23,$IT29)</f>
        <v>42</v>
      </c>
      <c r="GZ29" s="14">
        <f>INDEX('O3-8hr'!$A:$AD,$IU29+GZ$23-$G$23,$IT29)</f>
        <v>25</v>
      </c>
      <c r="HA29" s="14">
        <f>INDEX('O3-8hr'!$A:$AD,$IU29+HA$23-$G$23,$IT29)</f>
        <v>34</v>
      </c>
      <c r="HB29" s="14">
        <f>INDEX('O3-8hr'!$A:$AD,$IU29+HB$23-$G$23,$IT29)</f>
        <v>35</v>
      </c>
      <c r="HC29" s="14">
        <f>INDEX('O3-8hr'!$A:$AD,$IU29+HC$23-$G$23,$IT29)</f>
        <v>35</v>
      </c>
      <c r="HD29" s="14">
        <f>INDEX('O3-8hr'!$A:$AD,$IU29+HD$23-$G$23,$IT29)</f>
        <v>23</v>
      </c>
      <c r="HE29" s="14">
        <f>INDEX('O3-8hr'!$A:$AD,$IU29+HE$23-$G$23,$IT29)</f>
        <v>31</v>
      </c>
      <c r="HF29" s="14">
        <f>INDEX('O3-8hr'!$A:$AD,$IU29+HF$23-$G$23,$IT29)</f>
        <v>29</v>
      </c>
      <c r="HG29" s="14">
        <f>INDEX('O3-8hr'!$A:$AD,$IU29+HG$23-$G$23,$IT29)</f>
        <v>35</v>
      </c>
      <c r="HH29" s="14">
        <f>INDEX('O3-8hr'!$A:$AD,$IU29+HH$23-$G$23,$IT29)</f>
        <v>33</v>
      </c>
      <c r="HI29" s="14">
        <f>INDEX('O3-8hr'!$A:$AD,$IU29+HI$23-$G$23,$IT29)</f>
        <v>40</v>
      </c>
      <c r="HJ29" s="14">
        <f>INDEX('O3-8hr'!$A:$AD,$IU29+HJ$23-$G$23,$IT29)</f>
        <v>26</v>
      </c>
      <c r="HK29" s="14">
        <f>INDEX('O3-8hr'!$A:$AD,$IU29+HK$23-$G$23,$IT29)</f>
        <v>36</v>
      </c>
      <c r="HL29" s="14">
        <f>INDEX('O3-8hr'!$A:$AD,$IU29+HL$23-$G$23,$IT29)</f>
        <v>45</v>
      </c>
      <c r="HM29" s="14">
        <f>INDEX('O3-8hr'!$A:$AD,$IU29+HM$23-$G$23,$IT29)</f>
        <v>44</v>
      </c>
      <c r="HN29" s="14">
        <f>INDEX('O3-8hr'!$A:$AD,$IU29+HN$23-$G$23,$IT29)</f>
        <v>48</v>
      </c>
      <c r="HO29" s="14">
        <f>INDEX('O3-8hr'!$A:$AD,$IU29+HO$23-$G$23,$IT29)</f>
        <v>32</v>
      </c>
      <c r="HP29" s="14">
        <f>INDEX('O3-8hr'!$A:$AD,$IU29+HP$23-$G$23,$IT29)</f>
        <v>50</v>
      </c>
      <c r="HQ29" s="14">
        <f>INDEX('O3-8hr'!$A:$AD,$IU29+HQ$23-$G$23,$IT29)</f>
        <v>35</v>
      </c>
      <c r="HR29" s="14">
        <f>INDEX('O3-8hr'!$A:$AD,$IU29+HR$23-$G$23,$IT29)</f>
        <v>38</v>
      </c>
      <c r="HS29" s="14">
        <f>INDEX('O3-8hr'!$A:$AD,$IU29+HS$23-$G$23,$IT29)</f>
        <v>31</v>
      </c>
      <c r="HT29" s="14">
        <f>INDEX('O3-8hr'!$A:$AD,$IU29+HT$23-$G$23,$IT29)</f>
        <v>26</v>
      </c>
      <c r="HU29" s="14">
        <f>INDEX('O3-8hr'!$A:$AD,$IU29+HU$23-$G$23,$IT29)</f>
        <v>27</v>
      </c>
      <c r="HV29" s="14">
        <f>INDEX('O3-8hr'!$A:$AD,$IU29+HV$23-$G$23,$IT29)</f>
        <v>33</v>
      </c>
      <c r="HW29" s="14">
        <f>INDEX('O3-8hr'!$A:$AD,$IU29+HW$23-$G$23,$IT29)</f>
        <v>28</v>
      </c>
      <c r="HX29" s="14">
        <f>INDEX('O3-8hr'!$A:$AD,$IU29+HX$23-$G$23,$IT29)</f>
        <v>27</v>
      </c>
      <c r="HY29" s="14">
        <f>INDEX('O3-8hr'!$A:$AD,$IU29+HY$23-$G$23,$IT29)</f>
        <v>30</v>
      </c>
      <c r="HZ29" s="14">
        <f>INDEX('O3-8hr'!$A:$AD,$IU29+HZ$23-$G$23,$IT29)</f>
        <v>36</v>
      </c>
      <c r="IA29" s="14">
        <f>INDEX('O3-8hr'!$A:$AD,$IU29+IA$23-$G$23,$IT29)</f>
        <v>38</v>
      </c>
      <c r="IB29" s="14">
        <f>INDEX('O3-8hr'!$A:$AD,$IU29+IB$23-$G$23,$IT29)</f>
        <v>31</v>
      </c>
      <c r="IC29" s="14">
        <f>INDEX('O3-8hr'!$A:$AD,$IU29+IC$23-$G$23,$IT29)</f>
        <v>32</v>
      </c>
      <c r="ID29" s="14">
        <f>INDEX('O3-8hr'!$A:$AD,$IU29+ID$23-$G$23,$IT29)</f>
        <v>34</v>
      </c>
      <c r="IE29" s="14">
        <f>INDEX('O3-8hr'!$A:$AD,$IU29+IE$23-$G$23,$IT29)</f>
        <v>41</v>
      </c>
      <c r="IF29" s="14">
        <f>INDEX('O3-8hr'!$A:$AD,$IU29+IF$23-$G$23,$IT29)</f>
        <v>36</v>
      </c>
      <c r="IG29" s="14">
        <f>INDEX('O3-8hr'!$A:$AD,$IU29+IG$23-$G$23,$IT29)</f>
        <v>32</v>
      </c>
      <c r="IH29" s="14" t="str">
        <f>INDEX('O3-8hr'!$A:$AD,$IU29+IH$23-$G$23,$IT29)</f>
        <v/>
      </c>
      <c r="II29" s="14" t="str">
        <f>INDEX('O3-8hr'!$A:$AD,$IU29+II$23-$G$23,$IT29)</f>
        <v/>
      </c>
      <c r="IJ29" s="14" t="str">
        <f>INDEX('O3-8hr'!$A:$AD,$IU29+IJ$23-$G$23,$IT29)</f>
        <v/>
      </c>
      <c r="IK29" s="14" t="str">
        <f>INDEX('O3-8hr'!$A:$AD,$IU29+IK$23-$G$23,$IT29)</f>
        <v/>
      </c>
      <c r="IL29" s="14" t="str">
        <f>INDEX('O3-8hr'!$A:$AD,$IU29+IL$23-$G$23,$IT29)</f>
        <v/>
      </c>
      <c r="IM29" s="14" t="str">
        <f>INDEX('O3-8hr'!$A:$AD,$IU29+IM$23-$G$23,$IT29)</f>
        <v/>
      </c>
      <c r="IN29" s="14" t="str">
        <f>INDEX('O3-8hr'!$A:$AD,$IU29+IN$23-$G$23,$IT29)</f>
        <v/>
      </c>
      <c r="IO29" s="14" t="str">
        <f>INDEX('O3-8hr'!$A:$AD,$IU29+IO$23-$G$23,$IT29)</f>
        <v/>
      </c>
      <c r="IP29" s="14" t="str">
        <f>INDEX('O3-8hr'!$A:$AD,$IU29+IP$23-$G$23,$IT29)</f>
        <v/>
      </c>
      <c r="IQ29" s="19" t="str">
        <f>INDEX('O3-8hr'!$A:$AD,$IU29+IQ$23-$G$23,$IT29)</f>
        <v/>
      </c>
      <c r="IR29" s="100">
        <f t="shared" si="57"/>
        <v>99</v>
      </c>
      <c r="IT29" s="44">
        <f>MATCH($B29,'O3-8hr'!$1:$1,0)</f>
        <v>5</v>
      </c>
      <c r="IU29" s="43">
        <f>MATCH(DATE($A29,$IT$19,$IU$19),'O3-8hr'!$B:$B,0)</f>
        <v>1161</v>
      </c>
    </row>
    <row r="30" spans="1:255" ht="12.75" customHeight="1" x14ac:dyDescent="0.2">
      <c r="A30" s="100">
        <v>2018</v>
      </c>
      <c r="B30" s="100">
        <v>90019003</v>
      </c>
      <c r="C30" s="103">
        <f>INDEX(Sites!$A:$N,MATCH($B30,Sites!$A:$A,0),2)</f>
        <v>41.118333</v>
      </c>
      <c r="D30" s="100" t="str">
        <f>INDEX(Sites!$A:$N,MATCH($B30,Sites!$A:$A,0),4)</f>
        <v>CT</v>
      </c>
      <c r="E30" s="100" t="str">
        <f>INDEX(Sites!$A:$N,MATCH($B30,Sites!$A:$A,0),10)</f>
        <v>4.0</v>
      </c>
      <c r="F30" s="44" t="str">
        <f>INDEX(Sites!$A:$N,MATCH($B30,Sites!$A:$A,0),6)</f>
        <v>Westport</v>
      </c>
      <c r="G30" s="20">
        <f>INDEX('O3-8hr'!$A:$AD,$IU30+G$23-$G$23,$IT30)</f>
        <v>40</v>
      </c>
      <c r="H30" s="14">
        <f>INDEX('O3-8hr'!$A:$AD,$IU30+H$23-$G$23,$IT30)</f>
        <v>37</v>
      </c>
      <c r="I30" s="14">
        <f>INDEX('O3-8hr'!$A:$AD,$IU30+I$23-$G$23,$IT30)</f>
        <v>41</v>
      </c>
      <c r="J30" s="14">
        <f>INDEX('O3-8hr'!$A:$AD,$IU30+J$23-$G$23,$IT30)</f>
        <v>39</v>
      </c>
      <c r="K30" s="14">
        <f>INDEX('O3-8hr'!$A:$AD,$IU30+K$23-$G$23,$IT30)</f>
        <v>37</v>
      </c>
      <c r="L30" s="14">
        <f>INDEX('O3-8hr'!$A:$AD,$IU30+L$23-$G$23,$IT30)</f>
        <v>45</v>
      </c>
      <c r="M30" s="14">
        <f>INDEX('O3-8hr'!$A:$AD,$IU30+M$23-$G$23,$IT30)</f>
        <v>40</v>
      </c>
      <c r="N30" s="14">
        <f>INDEX('O3-8hr'!$A:$AD,$IU30+N$23-$G$23,$IT30)</f>
        <v>39</v>
      </c>
      <c r="O30" s="14">
        <f>INDEX('O3-8hr'!$A:$AD,$IU30+O$23-$G$23,$IT30)</f>
        <v>38</v>
      </c>
      <c r="P30" s="14">
        <f>INDEX('O3-8hr'!$A:$AD,$IU30+P$23-$G$23,$IT30)</f>
        <v>43</v>
      </c>
      <c r="Q30" s="14">
        <f>INDEX('O3-8hr'!$A:$AD,$IU30+Q$23-$G$23,$IT30)</f>
        <v>44</v>
      </c>
      <c r="R30" s="14" t="str">
        <f>INDEX('O3-8hr'!$A:$AD,$IU30+R$23-$G$23,$IT30)</f>
        <v/>
      </c>
      <c r="S30" s="14" t="str">
        <f>INDEX('O3-8hr'!$A:$AD,$IU30+S$23-$G$23,$IT30)</f>
        <v/>
      </c>
      <c r="T30" s="14">
        <f>INDEX('O3-8hr'!$A:$AD,$IU30+T$23-$G$23,$IT30)</f>
        <v>40</v>
      </c>
      <c r="U30" s="14">
        <f>INDEX('O3-8hr'!$A:$AD,$IU30+U$23-$G$23,$IT30)</f>
        <v>50</v>
      </c>
      <c r="V30" s="14">
        <f>INDEX('O3-8hr'!$A:$AD,$IU30+V$23-$G$23,$IT30)</f>
        <v>42</v>
      </c>
      <c r="W30" s="14">
        <f>INDEX('O3-8hr'!$A:$AD,$IU30+W$23-$G$23,$IT30)</f>
        <v>49</v>
      </c>
      <c r="X30" s="14">
        <f>INDEX('O3-8hr'!$A:$AD,$IU30+X$23-$G$23,$IT30)</f>
        <v>49</v>
      </c>
      <c r="Y30" s="14">
        <f>INDEX('O3-8hr'!$A:$AD,$IU30+Y$23-$G$23,$IT30)</f>
        <v>47</v>
      </c>
      <c r="Z30" s="14">
        <f>INDEX('O3-8hr'!$A:$AD,$IU30+Z$23-$G$23,$IT30)</f>
        <v>36</v>
      </c>
      <c r="AA30" s="14">
        <f>INDEX('O3-8hr'!$A:$AD,$IU30+AA$23-$G$23,$IT30)</f>
        <v>40</v>
      </c>
      <c r="AB30" s="14">
        <f>INDEX('O3-8hr'!$A:$AD,$IU30+AB$23-$G$23,$IT30)</f>
        <v>46</v>
      </c>
      <c r="AC30" s="14">
        <f>INDEX('O3-8hr'!$A:$AD,$IU30+AC$23-$G$23,$IT30)</f>
        <v>45</v>
      </c>
      <c r="AD30" s="14">
        <f>INDEX('O3-8hr'!$A:$AD,$IU30+AD$23-$G$23,$IT30)</f>
        <v>47</v>
      </c>
      <c r="AE30" s="14">
        <f>INDEX('O3-8hr'!$A:$AD,$IU30+AE$23-$G$23,$IT30)</f>
        <v>43</v>
      </c>
      <c r="AF30" s="14">
        <f>INDEX('O3-8hr'!$A:$AD,$IU30+AF$23-$G$23,$IT30)</f>
        <v>44</v>
      </c>
      <c r="AG30" s="14">
        <f>INDEX('O3-8hr'!$A:$AD,$IU30+AG$23-$G$23,$IT30)</f>
        <v>44</v>
      </c>
      <c r="AH30" s="14">
        <f>INDEX('O3-8hr'!$A:$AD,$IU30+AH$23-$G$23,$IT30)</f>
        <v>27</v>
      </c>
      <c r="AI30" s="14" t="str">
        <f>INDEX('O3-8hr'!$A:$AD,$IU30+AI$23-$G$23,$IT30)</f>
        <v/>
      </c>
      <c r="AJ30" s="14" t="str">
        <f>INDEX('O3-8hr'!$A:$AD,$IU30+AJ$23-$G$23,$IT30)</f>
        <v/>
      </c>
      <c r="AK30" s="14" t="str">
        <f>INDEX('O3-8hr'!$A:$AD,$IU30+AK$23-$G$23,$IT30)</f>
        <v/>
      </c>
      <c r="AL30" s="14" t="str">
        <f>INDEX('O3-8hr'!$A:$AD,$IU30+AL$23-$G$23,$IT30)</f>
        <v/>
      </c>
      <c r="AM30" s="14" t="str">
        <f>INDEX('O3-8hr'!$A:$AD,$IU30+AM$23-$G$23,$IT30)</f>
        <v/>
      </c>
      <c r="AN30" s="14">
        <f>INDEX('O3-8hr'!$A:$AD,$IU30+AN$23-$G$23,$IT30)</f>
        <v>41</v>
      </c>
      <c r="AO30" s="14">
        <f>INDEX('O3-8hr'!$A:$AD,$IU30+AO$23-$G$23,$IT30)</f>
        <v>46</v>
      </c>
      <c r="AP30" s="14">
        <f>INDEX('O3-8hr'!$A:$AD,$IU30+AP$23-$G$23,$IT30)</f>
        <v>46</v>
      </c>
      <c r="AQ30" s="14">
        <f>INDEX('O3-8hr'!$A:$AD,$IU30+AQ$23-$G$23,$IT30)</f>
        <v>48</v>
      </c>
      <c r="AR30" s="14">
        <f>INDEX('O3-8hr'!$A:$AD,$IU30+AR$23-$G$23,$IT30)</f>
        <v>50</v>
      </c>
      <c r="AS30" s="14">
        <f>INDEX('O3-8hr'!$A:$AD,$IU30+AS$23-$G$23,$IT30)</f>
        <v>45</v>
      </c>
      <c r="AT30" s="14">
        <f>INDEX('O3-8hr'!$A:$AD,$IU30+AT$23-$G$23,$IT30)</f>
        <v>44</v>
      </c>
      <c r="AU30" s="14">
        <f>INDEX('O3-8hr'!$A:$AD,$IU30+AU$23-$G$23,$IT30)</f>
        <v>23</v>
      </c>
      <c r="AV30" s="14">
        <f>INDEX('O3-8hr'!$A:$AD,$IU30+AV$23-$G$23,$IT30)</f>
        <v>44</v>
      </c>
      <c r="AW30" s="14">
        <f>INDEX('O3-8hr'!$A:$AD,$IU30+AW$23-$G$23,$IT30)</f>
        <v>51</v>
      </c>
      <c r="AX30" s="14">
        <f>INDEX('O3-8hr'!$A:$AD,$IU30+AX$23-$G$23,$IT30)</f>
        <v>55</v>
      </c>
      <c r="AY30" s="14">
        <f>INDEX('O3-8hr'!$A:$AD,$IU30+AY$23-$G$23,$IT30)</f>
        <v>49</v>
      </c>
      <c r="AZ30" s="14">
        <f>INDEX('O3-8hr'!$A:$AD,$IU30+AZ$23-$G$23,$IT30)</f>
        <v>44</v>
      </c>
      <c r="BA30" s="14">
        <f>INDEX('O3-8hr'!$A:$AD,$IU30+BA$23-$G$23,$IT30)</f>
        <v>44</v>
      </c>
      <c r="BB30" s="14">
        <f>INDEX('O3-8hr'!$A:$AD,$IU30+BB$23-$G$23,$IT30)</f>
        <v>34</v>
      </c>
      <c r="BC30" s="14">
        <f>INDEX('O3-8hr'!$A:$AD,$IU30+BC$23-$G$23,$IT30)</f>
        <v>39</v>
      </c>
      <c r="BD30" s="14">
        <f>INDEX('O3-8hr'!$A:$AD,$IU30+BD$23-$G$23,$IT30)</f>
        <v>40</v>
      </c>
      <c r="BE30" s="14">
        <f>INDEX('O3-8hr'!$A:$AD,$IU30+BE$23-$G$23,$IT30)</f>
        <v>43</v>
      </c>
      <c r="BF30" s="14">
        <f>INDEX('O3-8hr'!$A:$AD,$IU30+BF$23-$G$23,$IT30)</f>
        <v>52</v>
      </c>
      <c r="BG30" s="14">
        <f>INDEX('O3-8hr'!$A:$AD,$IU30+BG$23-$G$23,$IT30)</f>
        <v>54</v>
      </c>
      <c r="BH30" s="14">
        <f>INDEX('O3-8hr'!$A:$AD,$IU30+BH$23-$G$23,$IT30)</f>
        <v>56</v>
      </c>
      <c r="BI30" s="14">
        <f>INDEX('O3-8hr'!$A:$AD,$IU30+BI$23-$G$23,$IT30)</f>
        <v>54</v>
      </c>
      <c r="BJ30" s="14">
        <f>INDEX('O3-8hr'!$A:$AD,$IU30+BJ$23-$G$23,$IT30)</f>
        <v>39</v>
      </c>
      <c r="BK30" s="14">
        <f>INDEX('O3-8hr'!$A:$AD,$IU30+BK$23-$G$23,$IT30)</f>
        <v>48</v>
      </c>
      <c r="BL30" s="14">
        <f>INDEX('O3-8hr'!$A:$AD,$IU30+BL$23-$G$23,$IT30)</f>
        <v>44</v>
      </c>
      <c r="BM30" s="14">
        <f>INDEX('O3-8hr'!$A:$AD,$IU30+BM$23-$G$23,$IT30)</f>
        <v>52</v>
      </c>
      <c r="BN30" s="14">
        <f>INDEX('O3-8hr'!$A:$AD,$IU30+BN$23-$G$23,$IT30)</f>
        <v>36</v>
      </c>
      <c r="BO30" s="14">
        <f>INDEX('O3-8hr'!$A:$AD,$IU30+BO$23-$G$23,$IT30)</f>
        <v>41</v>
      </c>
      <c r="BP30" s="14">
        <f>INDEX('O3-8hr'!$A:$AD,$IU30+BP$23-$G$23,$IT30)</f>
        <v>62</v>
      </c>
      <c r="BQ30" s="14">
        <f>INDEX('O3-8hr'!$A:$AD,$IU30+BQ$23-$G$23,$IT30)</f>
        <v>71</v>
      </c>
      <c r="BR30" s="14">
        <f>INDEX('O3-8hr'!$A:$AD,$IU30+BR$23-$G$23,$IT30)</f>
        <v>70</v>
      </c>
      <c r="BS30" s="14">
        <f>INDEX('O3-8hr'!$A:$AD,$IU30+BS$23-$G$23,$IT30)</f>
        <v>54</v>
      </c>
      <c r="BT30" s="14">
        <f>INDEX('O3-8hr'!$A:$AD,$IU30+BT$23-$G$23,$IT30)</f>
        <v>54</v>
      </c>
      <c r="BU30" s="14">
        <f>INDEX('O3-8hr'!$A:$AD,$IU30+BU$23-$G$23,$IT30)</f>
        <v>47</v>
      </c>
      <c r="BV30" s="14">
        <f>INDEX('O3-8hr'!$A:$AD,$IU30+BV$23-$G$23,$IT30)</f>
        <v>47</v>
      </c>
      <c r="BW30" s="14">
        <f>INDEX('O3-8hr'!$A:$AD,$IU30+BW$23-$G$23,$IT30)</f>
        <v>53</v>
      </c>
      <c r="BX30" s="14">
        <f>INDEX('O3-8hr'!$A:$AD,$IU30+BX$23-$G$23,$IT30)</f>
        <v>52</v>
      </c>
      <c r="BY30" s="14">
        <f>INDEX('O3-8hr'!$A:$AD,$IU30+BY$23-$G$23,$IT30)</f>
        <v>41</v>
      </c>
      <c r="BZ30" s="14">
        <f>INDEX('O3-8hr'!$A:$AD,$IU30+BZ$23-$G$23,$IT30)</f>
        <v>49</v>
      </c>
      <c r="CA30" s="14">
        <f>INDEX('O3-8hr'!$A:$AD,$IU30+CA$23-$G$23,$IT30)</f>
        <v>30</v>
      </c>
      <c r="CB30" s="14">
        <f>INDEX('O3-8hr'!$A:$AD,$IU30+CB$23-$G$23,$IT30)</f>
        <v>36</v>
      </c>
      <c r="CC30" s="14">
        <f>INDEX('O3-8hr'!$A:$AD,$IU30+CC$23-$G$23,$IT30)</f>
        <v>37</v>
      </c>
      <c r="CD30" s="14">
        <f>INDEX('O3-8hr'!$A:$AD,$IU30+CD$23-$G$23,$IT30)</f>
        <v>47</v>
      </c>
      <c r="CE30" s="14">
        <f>INDEX('O3-8hr'!$A:$AD,$IU30+CE$23-$G$23,$IT30)</f>
        <v>29</v>
      </c>
      <c r="CF30" s="14">
        <f>INDEX('O3-8hr'!$A:$AD,$IU30+CF$23-$G$23,$IT30)</f>
        <v>23</v>
      </c>
      <c r="CG30" s="14">
        <f>INDEX('O3-8hr'!$A:$AD,$IU30+CG$23-$G$23,$IT30)</f>
        <v>35</v>
      </c>
      <c r="CH30" s="14">
        <f>INDEX('O3-8hr'!$A:$AD,$IU30+CH$23-$G$23,$IT30)</f>
        <v>30</v>
      </c>
      <c r="CI30" s="14">
        <f>INDEX('O3-8hr'!$A:$AD,$IU30+CI$23-$G$23,$IT30)</f>
        <v>35</v>
      </c>
      <c r="CJ30" s="14">
        <f>INDEX('O3-8hr'!$A:$AD,$IU30+CJ$23-$G$23,$IT30)</f>
        <v>50</v>
      </c>
      <c r="CK30" s="14">
        <f>INDEX('O3-8hr'!$A:$AD,$IU30+CK$23-$G$23,$IT30)</f>
        <v>37</v>
      </c>
      <c r="CL30" s="14">
        <f>INDEX('O3-8hr'!$A:$AD,$IU30+CL$23-$G$23,$IT30)</f>
        <v>41</v>
      </c>
      <c r="CM30" s="14">
        <f>INDEX('O3-8hr'!$A:$AD,$IU30+CM$23-$G$23,$IT30)</f>
        <v>59</v>
      </c>
      <c r="CN30" s="14">
        <f>INDEX('O3-8hr'!$A:$AD,$IU30+CN$23-$G$23,$IT30)</f>
        <v>75</v>
      </c>
      <c r="CO30" s="14">
        <f>INDEX('O3-8hr'!$A:$AD,$IU30+CO$23-$G$23,$IT30)</f>
        <v>84</v>
      </c>
      <c r="CP30" s="14">
        <f>INDEX('O3-8hr'!$A:$AD,$IU30+CP$23-$G$23,$IT30)</f>
        <v>37</v>
      </c>
      <c r="CQ30" s="14">
        <f>INDEX('O3-8hr'!$A:$AD,$IU30+CQ$23-$G$23,$IT30)</f>
        <v>28</v>
      </c>
      <c r="CR30" s="14">
        <f>INDEX('O3-8hr'!$A:$AD,$IU30+CR$23-$G$23,$IT30)</f>
        <v>66</v>
      </c>
      <c r="CS30" s="14">
        <f>INDEX('O3-8hr'!$A:$AD,$IU30+CS$23-$G$23,$IT30)</f>
        <v>42</v>
      </c>
      <c r="CT30" s="14">
        <f>INDEX('O3-8hr'!$A:$AD,$IU30+CT$23-$G$23,$IT30)</f>
        <v>32</v>
      </c>
      <c r="CU30" s="14">
        <f>INDEX('O3-8hr'!$A:$AD,$IU30+CU$23-$G$23,$IT30)</f>
        <v>29</v>
      </c>
      <c r="CV30" s="14">
        <f>INDEX('O3-8hr'!$A:$AD,$IU30+CV$23-$G$23,$IT30)</f>
        <v>44</v>
      </c>
      <c r="CW30" s="14">
        <f>INDEX('O3-8hr'!$A:$AD,$IU30+CW$23-$G$23,$IT30)</f>
        <v>29</v>
      </c>
      <c r="CX30" s="14">
        <f>INDEX('O3-8hr'!$A:$AD,$IU30+CX$23-$G$23,$IT30)</f>
        <v>29</v>
      </c>
      <c r="CY30" s="14">
        <f>INDEX('O3-8hr'!$A:$AD,$IU30+CY$23-$G$23,$IT30)</f>
        <v>39</v>
      </c>
      <c r="CZ30" s="14">
        <f>INDEX('O3-8hr'!$A:$AD,$IU30+CZ$23-$G$23,$IT30)</f>
        <v>30</v>
      </c>
      <c r="DA30" s="14">
        <f>INDEX('O3-8hr'!$A:$AD,$IU30+DA$23-$G$23,$IT30)</f>
        <v>34</v>
      </c>
      <c r="DB30" s="14">
        <f>INDEX('O3-8hr'!$A:$AD,$IU30+DB$23-$G$23,$IT30)</f>
        <v>55</v>
      </c>
      <c r="DC30" s="14">
        <f>INDEX('O3-8hr'!$A:$AD,$IU30+DC$23-$G$23,$IT30)</f>
        <v>51</v>
      </c>
      <c r="DD30" s="14">
        <f>INDEX('O3-8hr'!$A:$AD,$IU30+DD$23-$G$23,$IT30)</f>
        <v>37</v>
      </c>
      <c r="DE30" s="14">
        <f>INDEX('O3-8hr'!$A:$AD,$IU30+DE$23-$G$23,$IT30)</f>
        <v>38</v>
      </c>
      <c r="DF30" s="14">
        <f>INDEX('O3-8hr'!$A:$AD,$IU30+DF$23-$G$23,$IT30)</f>
        <v>44</v>
      </c>
      <c r="DG30" s="14">
        <f>INDEX('O3-8hr'!$A:$AD,$IU30+DG$23-$G$23,$IT30)</f>
        <v>37</v>
      </c>
      <c r="DH30" s="14">
        <f>INDEX('O3-8hr'!$A:$AD,$IU30+DH$23-$G$23,$IT30)</f>
        <v>46</v>
      </c>
      <c r="DI30" s="14">
        <f>INDEX('O3-8hr'!$A:$AD,$IU30+DI$23-$G$23,$IT30)</f>
        <v>29</v>
      </c>
      <c r="DJ30" s="14">
        <f>INDEX('O3-8hr'!$A:$AD,$IU30+DJ$23-$G$23,$IT30)</f>
        <v>47</v>
      </c>
      <c r="DK30" s="14">
        <f>INDEX('O3-8hr'!$A:$AD,$IU30+DK$23-$G$23,$IT30)</f>
        <v>59</v>
      </c>
      <c r="DL30" s="14">
        <f>INDEX('O3-8hr'!$A:$AD,$IU30+DL$23-$G$23,$IT30)</f>
        <v>66</v>
      </c>
      <c r="DM30" s="14">
        <f>INDEX('O3-8hr'!$A:$AD,$IU30+DM$23-$G$23,$IT30)</f>
        <v>39</v>
      </c>
      <c r="DN30" s="14">
        <f>INDEX('O3-8hr'!$A:$AD,$IU30+DN$23-$G$23,$IT30)</f>
        <v>55</v>
      </c>
      <c r="DO30" s="14">
        <f>INDEX('O3-8hr'!$A:$AD,$IU30+DO$23-$G$23,$IT30)</f>
        <v>63</v>
      </c>
      <c r="DP30" s="14">
        <f>INDEX('O3-8hr'!$A:$AD,$IU30+DP$23-$G$23,$IT30)</f>
        <v>42</v>
      </c>
      <c r="DQ30" s="14">
        <f>INDEX('O3-8hr'!$A:$AD,$IU30+DQ$23-$G$23,$IT30)</f>
        <v>28</v>
      </c>
      <c r="DR30" s="14">
        <f>INDEX('O3-8hr'!$A:$AD,$IU30+DR$23-$G$23,$IT30)</f>
        <v>47</v>
      </c>
      <c r="DS30" s="14">
        <f>INDEX('O3-8hr'!$A:$AD,$IU30+DS$23-$G$23,$IT30)</f>
        <v>32</v>
      </c>
      <c r="DT30" s="14">
        <f>INDEX('O3-8hr'!$A:$AD,$IU30+DT$23-$G$23,$IT30)</f>
        <v>41</v>
      </c>
      <c r="DU30" s="14">
        <f>INDEX('O3-8hr'!$A:$AD,$IU30+DU$23-$G$23,$IT30)</f>
        <v>38</v>
      </c>
      <c r="DV30" s="14">
        <f>INDEX('O3-8hr'!$A:$AD,$IU30+DV$23-$G$23,$IT30)</f>
        <v>48</v>
      </c>
      <c r="DW30" s="14">
        <f>INDEX('O3-8hr'!$A:$AD,$IU30+DW$23-$G$23,$IT30)</f>
        <v>62</v>
      </c>
      <c r="DX30" s="14">
        <f>INDEX('O3-8hr'!$A:$AD,$IU30+DX$23-$G$23,$IT30)</f>
        <v>60</v>
      </c>
      <c r="DY30" s="14">
        <f>INDEX('O3-8hr'!$A:$AD,$IU30+DY$23-$G$23,$IT30)</f>
        <v>62</v>
      </c>
      <c r="DZ30" s="14">
        <f>INDEX('O3-8hr'!$A:$AD,$IU30+DZ$23-$G$23,$IT30)</f>
        <v>64</v>
      </c>
      <c r="EA30" s="14">
        <f>INDEX('O3-8hr'!$A:$AD,$IU30+EA$23-$G$23,$IT30)</f>
        <v>62</v>
      </c>
      <c r="EB30" s="14">
        <f>INDEX('O3-8hr'!$A:$AD,$IU30+EB$23-$G$23,$IT30)</f>
        <v>54</v>
      </c>
      <c r="EC30" s="14">
        <f>INDEX('O3-8hr'!$A:$AD,$IU30+EC$23-$G$23,$IT30)</f>
        <v>42</v>
      </c>
      <c r="ED30" s="14">
        <f>INDEX('O3-8hr'!$A:$AD,$IU30+ED$23-$G$23,$IT30)</f>
        <v>33</v>
      </c>
      <c r="EE30" s="14">
        <f>INDEX('O3-8hr'!$A:$AD,$IU30+EE$23-$G$23,$IT30)</f>
        <v>40</v>
      </c>
      <c r="EF30" s="14">
        <f>INDEX('O3-8hr'!$A:$AD,$IU30+EF$23-$G$23,$IT30)</f>
        <v>46</v>
      </c>
      <c r="EG30" s="14">
        <f>INDEX('O3-8hr'!$A:$AD,$IU30+EG$23-$G$23,$IT30)</f>
        <v>80</v>
      </c>
      <c r="EH30" s="14">
        <f>INDEX('O3-8hr'!$A:$AD,$IU30+EH$23-$G$23,$IT30)</f>
        <v>94</v>
      </c>
      <c r="EI30" s="14">
        <f>INDEX('O3-8hr'!$A:$AD,$IU30+EI$23-$G$23,$IT30)</f>
        <v>48</v>
      </c>
      <c r="EJ30" s="14">
        <f>INDEX('O3-8hr'!$A:$AD,$IU30+EJ$23-$G$23,$IT30)</f>
        <v>54</v>
      </c>
      <c r="EK30" s="14">
        <f>INDEX('O3-8hr'!$A:$AD,$IU30+EK$23-$G$23,$IT30)</f>
        <v>64</v>
      </c>
      <c r="EL30" s="14">
        <f>INDEX('O3-8hr'!$A:$AD,$IU30+EL$23-$G$23,$IT30)</f>
        <v>77</v>
      </c>
      <c r="EM30" s="14">
        <f>INDEX('O3-8hr'!$A:$AD,$IU30+EM$23-$G$23,$IT30)</f>
        <v>56</v>
      </c>
      <c r="EN30" s="14">
        <f>INDEX('O3-8hr'!$A:$AD,$IU30+EN$23-$G$23,$IT30)</f>
        <v>77</v>
      </c>
      <c r="EO30" s="14">
        <f>INDEX('O3-8hr'!$A:$AD,$IU30+EO$23-$G$23,$IT30)</f>
        <v>49</v>
      </c>
      <c r="EP30" s="14">
        <f>INDEX('O3-8hr'!$A:$AD,$IU30+EP$23-$G$23,$IT30)</f>
        <v>30</v>
      </c>
      <c r="EQ30" s="14">
        <f>INDEX('O3-8hr'!$A:$AD,$IU30+EQ$23-$G$23,$IT30)</f>
        <v>46</v>
      </c>
      <c r="ER30" s="14">
        <f>INDEX('O3-8hr'!$A:$AD,$IU30+ER$23-$G$23,$IT30)</f>
        <v>56</v>
      </c>
      <c r="ES30" s="14">
        <f>INDEX('O3-8hr'!$A:$AD,$IU30+ES$23-$G$23,$IT30)</f>
        <v>32</v>
      </c>
      <c r="ET30" s="14">
        <f>INDEX('O3-8hr'!$A:$AD,$IU30+ET$23-$G$23,$IT30)</f>
        <v>34</v>
      </c>
      <c r="EU30" s="14">
        <f>INDEX('O3-8hr'!$A:$AD,$IU30+EU$23-$G$23,$IT30)</f>
        <v>23</v>
      </c>
      <c r="EV30" s="14">
        <f>INDEX('O3-8hr'!$A:$AD,$IU30+EV$23-$G$23,$IT30)</f>
        <v>24</v>
      </c>
      <c r="EW30" s="14">
        <f>INDEX('O3-8hr'!$A:$AD,$IU30+EW$23-$G$23,$IT30)</f>
        <v>28</v>
      </c>
      <c r="EX30" s="14">
        <f>INDEX('O3-8hr'!$A:$AD,$IU30+EX$23-$G$23,$IT30)</f>
        <v>59</v>
      </c>
      <c r="EY30" s="14">
        <f>INDEX('O3-8hr'!$A:$AD,$IU30+EY$23-$G$23,$IT30)</f>
        <v>64</v>
      </c>
      <c r="EZ30" s="14">
        <f>INDEX('O3-8hr'!$A:$AD,$IU30+EZ$23-$G$23,$IT30)</f>
        <v>70</v>
      </c>
      <c r="FA30" s="14">
        <f>INDEX('O3-8hr'!$A:$AD,$IU30+FA$23-$G$23,$IT30)</f>
        <v>43</v>
      </c>
      <c r="FB30" s="14">
        <f>INDEX('O3-8hr'!$A:$AD,$IU30+FB$23-$G$23,$IT30)</f>
        <v>43</v>
      </c>
      <c r="FC30" s="14">
        <f>INDEX('O3-8hr'!$A:$AD,$IU30+FC$23-$G$23,$IT30)</f>
        <v>64</v>
      </c>
      <c r="FD30" s="14">
        <f>INDEX('O3-8hr'!$A:$AD,$IU30+FD$23-$G$23,$IT30)</f>
        <v>34</v>
      </c>
      <c r="FE30" s="14">
        <f>INDEX('O3-8hr'!$A:$AD,$IU30+FE$23-$G$23,$IT30)</f>
        <v>48</v>
      </c>
      <c r="FF30" s="14">
        <f>INDEX('O3-8hr'!$A:$AD,$IU30+FF$23-$G$23,$IT30)</f>
        <v>34</v>
      </c>
      <c r="FG30" s="14">
        <f>INDEX('O3-8hr'!$A:$AD,$IU30+FG$23-$G$23,$IT30)</f>
        <v>37</v>
      </c>
      <c r="FH30" s="14">
        <f>INDEX('O3-8hr'!$A:$AD,$IU30+FH$23-$G$23,$IT30)</f>
        <v>60</v>
      </c>
      <c r="FI30" s="14">
        <f>INDEX('O3-8hr'!$A:$AD,$IU30+FI$23-$G$23,$IT30)</f>
        <v>77</v>
      </c>
      <c r="FJ30" s="14">
        <f>INDEX('O3-8hr'!$A:$AD,$IU30+FJ$23-$G$23,$IT30)</f>
        <v>67</v>
      </c>
      <c r="FK30" s="14">
        <f>INDEX('O3-8hr'!$A:$AD,$IU30+FK$23-$G$23,$IT30)</f>
        <v>84</v>
      </c>
      <c r="FL30" s="14">
        <f>INDEX('O3-8hr'!$A:$AD,$IU30+FL$23-$G$23,$IT30)</f>
        <v>49</v>
      </c>
      <c r="FM30" s="14">
        <f>INDEX('O3-8hr'!$A:$AD,$IU30+FM$23-$G$23,$IT30)</f>
        <v>58</v>
      </c>
      <c r="FN30" s="14">
        <f>INDEX('O3-8hr'!$A:$AD,$IU30+FN$23-$G$23,$IT30)</f>
        <v>38</v>
      </c>
      <c r="FO30" s="14">
        <f>INDEX('O3-8hr'!$A:$AD,$IU30+FO$23-$G$23,$IT30)</f>
        <v>43</v>
      </c>
      <c r="FP30" s="14">
        <f>INDEX('O3-8hr'!$A:$AD,$IU30+FP$23-$G$23,$IT30)</f>
        <v>20</v>
      </c>
      <c r="FQ30" s="14">
        <f>INDEX('O3-8hr'!$A:$AD,$IU30+FQ$23-$G$23,$IT30)</f>
        <v>64</v>
      </c>
      <c r="FR30" s="14">
        <f>INDEX('O3-8hr'!$A:$AD,$IU30+FR$23-$G$23,$IT30)</f>
        <v>38</v>
      </c>
      <c r="FS30" s="14">
        <f>INDEX('O3-8hr'!$A:$AD,$IU30+FS$23-$G$23,$IT30)</f>
        <v>57</v>
      </c>
      <c r="FT30" s="14">
        <f>INDEX('O3-8hr'!$A:$AD,$IU30+FT$23-$G$23,$IT30)</f>
        <v>66</v>
      </c>
      <c r="FU30" s="14">
        <f>INDEX('O3-8hr'!$A:$AD,$IU30+FU$23-$G$23,$IT30)</f>
        <v>48</v>
      </c>
      <c r="FV30" s="14">
        <f>INDEX('O3-8hr'!$A:$AD,$IU30+FV$23-$G$23,$IT30)</f>
        <v>26</v>
      </c>
      <c r="FW30" s="14">
        <f>INDEX('O3-8hr'!$A:$AD,$IU30+FW$23-$G$23,$IT30)</f>
        <v>33</v>
      </c>
      <c r="FX30" s="14">
        <f>INDEX('O3-8hr'!$A:$AD,$IU30+FX$23-$G$23,$IT30)</f>
        <v>34</v>
      </c>
      <c r="FY30" s="14">
        <f>INDEX('O3-8hr'!$A:$AD,$IU30+FY$23-$G$23,$IT30)</f>
        <v>40</v>
      </c>
      <c r="FZ30" s="14">
        <f>INDEX('O3-8hr'!$A:$AD,$IU30+FZ$23-$G$23,$IT30)</f>
        <v>29</v>
      </c>
      <c r="GA30" s="14">
        <f>INDEX('O3-8hr'!$A:$AD,$IU30+GA$23-$G$23,$IT30)</f>
        <v>60</v>
      </c>
      <c r="GB30" s="14">
        <f>INDEX('O3-8hr'!$A:$AD,$IU30+GB$23-$G$23,$IT30)</f>
        <v>52</v>
      </c>
      <c r="GC30" s="14">
        <f>INDEX('O3-8hr'!$A:$AD,$IU30+GC$23-$G$23,$IT30)</f>
        <v>60</v>
      </c>
      <c r="GD30" s="14">
        <f>INDEX('O3-8hr'!$A:$AD,$IU30+GD$23-$G$23,$IT30)</f>
        <v>64</v>
      </c>
      <c r="GE30" s="14">
        <f>INDEX('O3-8hr'!$A:$AD,$IU30+GE$23-$G$23,$IT30)</f>
        <v>84</v>
      </c>
      <c r="GF30" s="14">
        <f>INDEX('O3-8hr'!$A:$AD,$IU30+GF$23-$G$23,$IT30)</f>
        <v>77</v>
      </c>
      <c r="GG30" s="14">
        <f>INDEX('O3-8hr'!$A:$AD,$IU30+GG$23-$G$23,$IT30)</f>
        <v>40</v>
      </c>
      <c r="GH30" s="14">
        <f>INDEX('O3-8hr'!$A:$AD,$IU30+GH$23-$G$23,$IT30)</f>
        <v>35</v>
      </c>
      <c r="GI30" s="14">
        <f>INDEX('O3-8hr'!$A:$AD,$IU30+GI$23-$G$23,$IT30)</f>
        <v>36</v>
      </c>
      <c r="GJ30" s="14">
        <f>INDEX('O3-8hr'!$A:$AD,$IU30+GJ$23-$G$23,$IT30)</f>
        <v>47</v>
      </c>
      <c r="GK30" s="14">
        <f>INDEX('O3-8hr'!$A:$AD,$IU30+GK$23-$G$23,$IT30)</f>
        <v>69</v>
      </c>
      <c r="GL30" s="14">
        <f>INDEX('O3-8hr'!$A:$AD,$IU30+GL$23-$G$23,$IT30)</f>
        <v>50</v>
      </c>
      <c r="GM30" s="14">
        <f>INDEX('O3-8hr'!$A:$AD,$IU30+GM$23-$G$23,$IT30)</f>
        <v>52</v>
      </c>
      <c r="GN30" s="14">
        <f>INDEX('O3-8hr'!$A:$AD,$IU30+GN$23-$G$23,$IT30)</f>
        <v>72</v>
      </c>
      <c r="GO30" s="14">
        <f>INDEX('O3-8hr'!$A:$AD,$IU30+GO$23-$G$23,$IT30)</f>
        <v>15</v>
      </c>
      <c r="GP30" s="14">
        <f>INDEX('O3-8hr'!$A:$AD,$IU30+GP$23-$G$23,$IT30)</f>
        <v>21</v>
      </c>
      <c r="GQ30" s="14">
        <f>INDEX('O3-8hr'!$A:$AD,$IU30+GQ$23-$G$23,$IT30)</f>
        <v>17</v>
      </c>
      <c r="GR30" s="14">
        <f>INDEX('O3-8hr'!$A:$AD,$IU30+GR$23-$G$23,$IT30)</f>
        <v>26</v>
      </c>
      <c r="GS30" s="14">
        <f>INDEX('O3-8hr'!$A:$AD,$IU30+GS$23-$G$23,$IT30)</f>
        <v>14</v>
      </c>
      <c r="GT30" s="14">
        <f>INDEX('O3-8hr'!$A:$AD,$IU30+GT$23-$G$23,$IT30)</f>
        <v>13</v>
      </c>
      <c r="GU30" s="14">
        <f>INDEX('O3-8hr'!$A:$AD,$IU30+GU$23-$G$23,$IT30)</f>
        <v>23</v>
      </c>
      <c r="GV30" s="14">
        <f>INDEX('O3-8hr'!$A:$AD,$IU30+GV$23-$G$23,$IT30)</f>
        <v>29</v>
      </c>
      <c r="GW30" s="14">
        <f>INDEX('O3-8hr'!$A:$AD,$IU30+GW$23-$G$23,$IT30)</f>
        <v>38</v>
      </c>
      <c r="GX30" s="14">
        <f>INDEX('O3-8hr'!$A:$AD,$IU30+GX$23-$G$23,$IT30)</f>
        <v>40</v>
      </c>
      <c r="GY30" s="14">
        <f>INDEX('O3-8hr'!$A:$AD,$IU30+GY$23-$G$23,$IT30)</f>
        <v>33</v>
      </c>
      <c r="GZ30" s="14">
        <f>INDEX('O3-8hr'!$A:$AD,$IU30+GZ$23-$G$23,$IT30)</f>
        <v>20</v>
      </c>
      <c r="HA30" s="14">
        <f>INDEX('O3-8hr'!$A:$AD,$IU30+HA$23-$G$23,$IT30)</f>
        <v>31</v>
      </c>
      <c r="HB30" s="14">
        <f>INDEX('O3-8hr'!$A:$AD,$IU30+HB$23-$G$23,$IT30)</f>
        <v>30</v>
      </c>
      <c r="HC30" s="14">
        <f>INDEX('O3-8hr'!$A:$AD,$IU30+HC$23-$G$23,$IT30)</f>
        <v>32</v>
      </c>
      <c r="HD30" s="14">
        <f>INDEX('O3-8hr'!$A:$AD,$IU30+HD$23-$G$23,$IT30)</f>
        <v>21</v>
      </c>
      <c r="HE30" s="14">
        <f>INDEX('O3-8hr'!$A:$AD,$IU30+HE$23-$G$23,$IT30)</f>
        <v>24</v>
      </c>
      <c r="HF30" s="14">
        <f>INDEX('O3-8hr'!$A:$AD,$IU30+HF$23-$G$23,$IT30)</f>
        <v>22</v>
      </c>
      <c r="HG30" s="14">
        <f>INDEX('O3-8hr'!$A:$AD,$IU30+HG$23-$G$23,$IT30)</f>
        <v>27</v>
      </c>
      <c r="HH30" s="14">
        <f>INDEX('O3-8hr'!$A:$AD,$IU30+HH$23-$G$23,$IT30)</f>
        <v>28</v>
      </c>
      <c r="HI30" s="14">
        <f>INDEX('O3-8hr'!$A:$AD,$IU30+HI$23-$G$23,$IT30)</f>
        <v>35</v>
      </c>
      <c r="HJ30" s="14">
        <f>INDEX('O3-8hr'!$A:$AD,$IU30+HJ$23-$G$23,$IT30)</f>
        <v>23</v>
      </c>
      <c r="HK30" s="14">
        <f>INDEX('O3-8hr'!$A:$AD,$IU30+HK$23-$G$23,$IT30)</f>
        <v>33</v>
      </c>
      <c r="HL30" s="14">
        <f>INDEX('O3-8hr'!$A:$AD,$IU30+HL$23-$G$23,$IT30)</f>
        <v>41</v>
      </c>
      <c r="HM30" s="14">
        <f>INDEX('O3-8hr'!$A:$AD,$IU30+HM$23-$G$23,$IT30)</f>
        <v>31</v>
      </c>
      <c r="HN30" s="14">
        <f>INDEX('O3-8hr'!$A:$AD,$IU30+HN$23-$G$23,$IT30)</f>
        <v>39</v>
      </c>
      <c r="HO30" s="14">
        <f>INDEX('O3-8hr'!$A:$AD,$IU30+HO$23-$G$23,$IT30)</f>
        <v>29</v>
      </c>
      <c r="HP30" s="14">
        <f>INDEX('O3-8hr'!$A:$AD,$IU30+HP$23-$G$23,$IT30)</f>
        <v>41</v>
      </c>
      <c r="HQ30" s="14">
        <f>INDEX('O3-8hr'!$A:$AD,$IU30+HQ$23-$G$23,$IT30)</f>
        <v>31</v>
      </c>
      <c r="HR30" s="14">
        <f>INDEX('O3-8hr'!$A:$AD,$IU30+HR$23-$G$23,$IT30)</f>
        <v>35</v>
      </c>
      <c r="HS30" s="14">
        <f>INDEX('O3-8hr'!$A:$AD,$IU30+HS$23-$G$23,$IT30)</f>
        <v>23</v>
      </c>
      <c r="HT30" s="14">
        <f>INDEX('O3-8hr'!$A:$AD,$IU30+HT$23-$G$23,$IT30)</f>
        <v>20</v>
      </c>
      <c r="HU30" s="14">
        <f>INDEX('O3-8hr'!$A:$AD,$IU30+HU$23-$G$23,$IT30)</f>
        <v>24</v>
      </c>
      <c r="HV30" s="14">
        <f>INDEX('O3-8hr'!$A:$AD,$IU30+HV$23-$G$23,$IT30)</f>
        <v>31</v>
      </c>
      <c r="HW30" s="14">
        <f>INDEX('O3-8hr'!$A:$AD,$IU30+HW$23-$G$23,$IT30)</f>
        <v>23</v>
      </c>
      <c r="HX30" s="14">
        <f>INDEX('O3-8hr'!$A:$AD,$IU30+HX$23-$G$23,$IT30)</f>
        <v>26</v>
      </c>
      <c r="HY30" s="14">
        <f>INDEX('O3-8hr'!$A:$AD,$IU30+HY$23-$G$23,$IT30)</f>
        <v>28</v>
      </c>
      <c r="HZ30" s="14">
        <f>INDEX('O3-8hr'!$A:$AD,$IU30+HZ$23-$G$23,$IT30)</f>
        <v>33</v>
      </c>
      <c r="IA30" s="14">
        <f>INDEX('O3-8hr'!$A:$AD,$IU30+IA$23-$G$23,$IT30)</f>
        <v>31</v>
      </c>
      <c r="IB30" s="14">
        <f>INDEX('O3-8hr'!$A:$AD,$IU30+IB$23-$G$23,$IT30)</f>
        <v>28</v>
      </c>
      <c r="IC30" s="14">
        <f>INDEX('O3-8hr'!$A:$AD,$IU30+IC$23-$G$23,$IT30)</f>
        <v>30</v>
      </c>
      <c r="ID30" s="14">
        <f>INDEX('O3-8hr'!$A:$AD,$IU30+ID$23-$G$23,$IT30)</f>
        <v>32</v>
      </c>
      <c r="IE30" s="14">
        <f>INDEX('O3-8hr'!$A:$AD,$IU30+IE$23-$G$23,$IT30)</f>
        <v>35</v>
      </c>
      <c r="IF30" s="14">
        <f>INDEX('O3-8hr'!$A:$AD,$IU30+IF$23-$G$23,$IT30)</f>
        <v>32</v>
      </c>
      <c r="IG30" s="14">
        <f>INDEX('O3-8hr'!$A:$AD,$IU30+IG$23-$G$23,$IT30)</f>
        <v>29</v>
      </c>
      <c r="IH30" s="14" t="str">
        <f>INDEX('O3-8hr'!$A:$AD,$IU30+IH$23-$G$23,$IT30)</f>
        <v/>
      </c>
      <c r="II30" s="14" t="str">
        <f>INDEX('O3-8hr'!$A:$AD,$IU30+II$23-$G$23,$IT30)</f>
        <v/>
      </c>
      <c r="IJ30" s="14" t="str">
        <f>INDEX('O3-8hr'!$A:$AD,$IU30+IJ$23-$G$23,$IT30)</f>
        <v/>
      </c>
      <c r="IK30" s="14" t="str">
        <f>INDEX('O3-8hr'!$A:$AD,$IU30+IK$23-$G$23,$IT30)</f>
        <v/>
      </c>
      <c r="IL30" s="14" t="str">
        <f>INDEX('O3-8hr'!$A:$AD,$IU30+IL$23-$G$23,$IT30)</f>
        <v/>
      </c>
      <c r="IM30" s="14" t="str">
        <f>INDEX('O3-8hr'!$A:$AD,$IU30+IM$23-$G$23,$IT30)</f>
        <v/>
      </c>
      <c r="IN30" s="14" t="str">
        <f>INDEX('O3-8hr'!$A:$AD,$IU30+IN$23-$G$23,$IT30)</f>
        <v/>
      </c>
      <c r="IO30" s="14" t="str">
        <f>INDEX('O3-8hr'!$A:$AD,$IU30+IO$23-$G$23,$IT30)</f>
        <v/>
      </c>
      <c r="IP30" s="14" t="str">
        <f>INDEX('O3-8hr'!$A:$AD,$IU30+IP$23-$G$23,$IT30)</f>
        <v/>
      </c>
      <c r="IQ30" s="19" t="str">
        <f>INDEX('O3-8hr'!$A:$AD,$IU30+IQ$23-$G$23,$IT30)</f>
        <v/>
      </c>
      <c r="IR30" s="100">
        <f t="shared" si="57"/>
        <v>94</v>
      </c>
      <c r="IT30" s="44">
        <f>MATCH($B30,'O3-8hr'!$1:$1,0)</f>
        <v>6</v>
      </c>
      <c r="IU30" s="43">
        <f>MATCH(DATE($A30,$IT$19,$IU$19),'O3-8hr'!$B:$B,0)</f>
        <v>1161</v>
      </c>
    </row>
    <row r="31" spans="1:255" ht="12.75" customHeight="1" x14ac:dyDescent="0.2">
      <c r="A31" s="100">
        <v>2018</v>
      </c>
      <c r="B31" s="100">
        <v>340170006</v>
      </c>
      <c r="C31" s="103">
        <f>INDEX(Sites!$A:$N,MATCH($B31,Sites!$A:$A,0),2)</f>
        <v>40.670250000000003</v>
      </c>
      <c r="D31" s="100" t="str">
        <f>INDEX(Sites!$A:$N,MATCH($B31,Sites!$A:$A,0),4)</f>
        <v>NJ</v>
      </c>
      <c r="E31" s="100" t="str">
        <f>INDEX(Sites!$A:$N,MATCH($B31,Sites!$A:$A,0),10)</f>
        <v>3.0</v>
      </c>
      <c r="F31" s="44" t="str">
        <f>INDEX(Sites!$A:$N,MATCH($B31,Sites!$A:$A,0),6)</f>
        <v>Bayonne</v>
      </c>
      <c r="G31" s="20">
        <f>INDEX('O3-8hr'!$A:$AD,$IU31+G$23-$G$23,$IT31)</f>
        <v>37</v>
      </c>
      <c r="H31" s="14">
        <f>INDEX('O3-8hr'!$A:$AD,$IU31+H$23-$G$23,$IT31)</f>
        <v>35</v>
      </c>
      <c r="I31" s="14">
        <f>INDEX('O3-8hr'!$A:$AD,$IU31+I$23-$G$23,$IT31)</f>
        <v>38</v>
      </c>
      <c r="J31" s="14">
        <f>INDEX('O3-8hr'!$A:$AD,$IU31+J$23-$G$23,$IT31)</f>
        <v>41</v>
      </c>
      <c r="K31" s="14">
        <f>INDEX('O3-8hr'!$A:$AD,$IU31+K$23-$G$23,$IT31)</f>
        <v>37</v>
      </c>
      <c r="L31" s="14">
        <f>INDEX('O3-8hr'!$A:$AD,$IU31+L$23-$G$23,$IT31)</f>
        <v>41</v>
      </c>
      <c r="M31" s="14">
        <f>INDEX('O3-8hr'!$A:$AD,$IU31+M$23-$G$23,$IT31)</f>
        <v>32</v>
      </c>
      <c r="N31" s="14">
        <f>INDEX('O3-8hr'!$A:$AD,$IU31+N$23-$G$23,$IT31)</f>
        <v>30</v>
      </c>
      <c r="O31" s="14">
        <f>INDEX('O3-8hr'!$A:$AD,$IU31+O$23-$G$23,$IT31)</f>
        <v>26</v>
      </c>
      <c r="P31" s="14">
        <f>INDEX('O3-8hr'!$A:$AD,$IU31+P$23-$G$23,$IT31)</f>
        <v>41</v>
      </c>
      <c r="Q31" s="14">
        <f>INDEX('O3-8hr'!$A:$AD,$IU31+Q$23-$G$23,$IT31)</f>
        <v>44</v>
      </c>
      <c r="R31" s="14">
        <f>INDEX('O3-8hr'!$A:$AD,$IU31+R$23-$G$23,$IT31)</f>
        <v>32</v>
      </c>
      <c r="S31" s="14">
        <f>INDEX('O3-8hr'!$A:$AD,$IU31+S$23-$G$23,$IT31)</f>
        <v>34</v>
      </c>
      <c r="T31" s="14">
        <f>INDEX('O3-8hr'!$A:$AD,$IU31+T$23-$G$23,$IT31)</f>
        <v>31</v>
      </c>
      <c r="U31" s="14">
        <f>INDEX('O3-8hr'!$A:$AD,$IU31+U$23-$G$23,$IT31)</f>
        <v>37</v>
      </c>
      <c r="V31" s="14">
        <f>INDEX('O3-8hr'!$A:$AD,$IU31+V$23-$G$23,$IT31)</f>
        <v>37</v>
      </c>
      <c r="W31" s="14">
        <f>INDEX('O3-8hr'!$A:$AD,$IU31+W$23-$G$23,$IT31)</f>
        <v>45</v>
      </c>
      <c r="X31" s="14">
        <f>INDEX('O3-8hr'!$A:$AD,$IU31+X$23-$G$23,$IT31)</f>
        <v>48</v>
      </c>
      <c r="Y31" s="14">
        <f>INDEX('O3-8hr'!$A:$AD,$IU31+Y$23-$G$23,$IT31)</f>
        <v>45</v>
      </c>
      <c r="Z31" s="14">
        <f>INDEX('O3-8hr'!$A:$AD,$IU31+Z$23-$G$23,$IT31)</f>
        <v>32</v>
      </c>
      <c r="AA31" s="14">
        <f>INDEX('O3-8hr'!$A:$AD,$IU31+AA$23-$G$23,$IT31)</f>
        <v>37</v>
      </c>
      <c r="AB31" s="14">
        <f>INDEX('O3-8hr'!$A:$AD,$IU31+AB$23-$G$23,$IT31)</f>
        <v>39</v>
      </c>
      <c r="AC31" s="14">
        <f>INDEX('O3-8hr'!$A:$AD,$IU31+AC$23-$G$23,$IT31)</f>
        <v>39</v>
      </c>
      <c r="AD31" s="14">
        <f>INDEX('O3-8hr'!$A:$AD,$IU31+AD$23-$G$23,$IT31)</f>
        <v>45</v>
      </c>
      <c r="AE31" s="14">
        <f>INDEX('O3-8hr'!$A:$AD,$IU31+AE$23-$G$23,$IT31)</f>
        <v>40</v>
      </c>
      <c r="AF31" s="14">
        <f>INDEX('O3-8hr'!$A:$AD,$IU31+AF$23-$G$23,$IT31)</f>
        <v>42</v>
      </c>
      <c r="AG31" s="14">
        <f>INDEX('O3-8hr'!$A:$AD,$IU31+AG$23-$G$23,$IT31)</f>
        <v>39</v>
      </c>
      <c r="AH31" s="14">
        <f>INDEX('O3-8hr'!$A:$AD,$IU31+AH$23-$G$23,$IT31)</f>
        <v>19</v>
      </c>
      <c r="AI31" s="14">
        <f>INDEX('O3-8hr'!$A:$AD,$IU31+AI$23-$G$23,$IT31)</f>
        <v>24</v>
      </c>
      <c r="AJ31" s="14">
        <f>INDEX('O3-8hr'!$A:$AD,$IU31+AJ$23-$G$23,$IT31)</f>
        <v>34</v>
      </c>
      <c r="AK31" s="14">
        <f>INDEX('O3-8hr'!$A:$AD,$IU31+AK$23-$G$23,$IT31)</f>
        <v>43</v>
      </c>
      <c r="AL31" s="14">
        <f>INDEX('O3-8hr'!$A:$AD,$IU31+AL$23-$G$23,$IT31)</f>
        <v>40</v>
      </c>
      <c r="AM31" s="14">
        <f>INDEX('O3-8hr'!$A:$AD,$IU31+AM$23-$G$23,$IT31)</f>
        <v>35</v>
      </c>
      <c r="AN31" s="14">
        <f>INDEX('O3-8hr'!$A:$AD,$IU31+AN$23-$G$23,$IT31)</f>
        <v>34</v>
      </c>
      <c r="AO31" s="14">
        <f>INDEX('O3-8hr'!$A:$AD,$IU31+AO$23-$G$23,$IT31)</f>
        <v>40</v>
      </c>
      <c r="AP31" s="14">
        <f>INDEX('O3-8hr'!$A:$AD,$IU31+AP$23-$G$23,$IT31)</f>
        <v>41</v>
      </c>
      <c r="AQ31" s="14">
        <f>INDEX('O3-8hr'!$A:$AD,$IU31+AQ$23-$G$23,$IT31)</f>
        <v>49</v>
      </c>
      <c r="AR31" s="14">
        <f>INDEX('O3-8hr'!$A:$AD,$IU31+AR$23-$G$23,$IT31)</f>
        <v>47</v>
      </c>
      <c r="AS31" s="14">
        <f>INDEX('O3-8hr'!$A:$AD,$IU31+AS$23-$G$23,$IT31)</f>
        <v>45</v>
      </c>
      <c r="AT31" s="14">
        <f>INDEX('O3-8hr'!$A:$AD,$IU31+AT$23-$G$23,$IT31)</f>
        <v>40</v>
      </c>
      <c r="AU31" s="14">
        <f>INDEX('O3-8hr'!$A:$AD,$IU31+AU$23-$G$23,$IT31)</f>
        <v>43</v>
      </c>
      <c r="AV31" s="14">
        <f>INDEX('O3-8hr'!$A:$AD,$IU31+AV$23-$G$23,$IT31)</f>
        <v>45</v>
      </c>
      <c r="AW31" s="14">
        <f>INDEX('O3-8hr'!$A:$AD,$IU31+AW$23-$G$23,$IT31)</f>
        <v>44</v>
      </c>
      <c r="AX31" s="14">
        <f>INDEX('O3-8hr'!$A:$AD,$IU31+AX$23-$G$23,$IT31)</f>
        <v>65</v>
      </c>
      <c r="AY31" s="14">
        <f>INDEX('O3-8hr'!$A:$AD,$IU31+AY$23-$G$23,$IT31)</f>
        <v>50</v>
      </c>
      <c r="AZ31" s="14">
        <f>INDEX('O3-8hr'!$A:$AD,$IU31+AZ$23-$G$23,$IT31)</f>
        <v>43</v>
      </c>
      <c r="BA31" s="14">
        <f>INDEX('O3-8hr'!$A:$AD,$IU31+BA$23-$G$23,$IT31)</f>
        <v>42</v>
      </c>
      <c r="BB31" s="14">
        <f>INDEX('O3-8hr'!$A:$AD,$IU31+BB$23-$G$23,$IT31)</f>
        <v>30</v>
      </c>
      <c r="BC31" s="14">
        <f>INDEX('O3-8hr'!$A:$AD,$IU31+BC$23-$G$23,$IT31)</f>
        <v>36</v>
      </c>
      <c r="BD31" s="14">
        <f>INDEX('O3-8hr'!$A:$AD,$IU31+BD$23-$G$23,$IT31)</f>
        <v>35</v>
      </c>
      <c r="BE31" s="14">
        <f>INDEX('O3-8hr'!$A:$AD,$IU31+BE$23-$G$23,$IT31)</f>
        <v>43</v>
      </c>
      <c r="BF31" s="14">
        <f>INDEX('O3-8hr'!$A:$AD,$IU31+BF$23-$G$23,$IT31)</f>
        <v>52</v>
      </c>
      <c r="BG31" s="14">
        <f>INDEX('O3-8hr'!$A:$AD,$IU31+BG$23-$G$23,$IT31)</f>
        <v>55</v>
      </c>
      <c r="BH31" s="14">
        <f>INDEX('O3-8hr'!$A:$AD,$IU31+BH$23-$G$23,$IT31)</f>
        <v>55</v>
      </c>
      <c r="BI31" s="14">
        <f>INDEX('O3-8hr'!$A:$AD,$IU31+BI$23-$G$23,$IT31)</f>
        <v>56</v>
      </c>
      <c r="BJ31" s="14">
        <f>INDEX('O3-8hr'!$A:$AD,$IU31+BJ$23-$G$23,$IT31)</f>
        <v>45</v>
      </c>
      <c r="BK31" s="14">
        <f>INDEX('O3-8hr'!$A:$AD,$IU31+BK$23-$G$23,$IT31)</f>
        <v>49</v>
      </c>
      <c r="BL31" s="14">
        <f>INDEX('O3-8hr'!$A:$AD,$IU31+BL$23-$G$23,$IT31)</f>
        <v>35</v>
      </c>
      <c r="BM31" s="14">
        <f>INDEX('O3-8hr'!$A:$AD,$IU31+BM$23-$G$23,$IT31)</f>
        <v>51</v>
      </c>
      <c r="BN31" s="14">
        <f>INDEX('O3-8hr'!$A:$AD,$IU31+BN$23-$G$23,$IT31)</f>
        <v>36</v>
      </c>
      <c r="BO31" s="14">
        <f>INDEX('O3-8hr'!$A:$AD,$IU31+BO$23-$G$23,$IT31)</f>
        <v>38</v>
      </c>
      <c r="BP31" s="14">
        <f>INDEX('O3-8hr'!$A:$AD,$IU31+BP$23-$G$23,$IT31)</f>
        <v>66</v>
      </c>
      <c r="BQ31" s="14">
        <f>INDEX('O3-8hr'!$A:$AD,$IU31+BQ$23-$G$23,$IT31)</f>
        <v>65</v>
      </c>
      <c r="BR31" s="14">
        <f>INDEX('O3-8hr'!$A:$AD,$IU31+BR$23-$G$23,$IT31)</f>
        <v>61</v>
      </c>
      <c r="BS31" s="14">
        <f>INDEX('O3-8hr'!$A:$AD,$IU31+BS$23-$G$23,$IT31)</f>
        <v>58</v>
      </c>
      <c r="BT31" s="14">
        <f>INDEX('O3-8hr'!$A:$AD,$IU31+BT$23-$G$23,$IT31)</f>
        <v>56</v>
      </c>
      <c r="BU31" s="14">
        <f>INDEX('O3-8hr'!$A:$AD,$IU31+BU$23-$G$23,$IT31)</f>
        <v>45</v>
      </c>
      <c r="BV31" s="14">
        <f>INDEX('O3-8hr'!$A:$AD,$IU31+BV$23-$G$23,$IT31)</f>
        <v>54</v>
      </c>
      <c r="BW31" s="14">
        <f>INDEX('O3-8hr'!$A:$AD,$IU31+BW$23-$G$23,$IT31)</f>
        <v>53</v>
      </c>
      <c r="BX31" s="14">
        <f>INDEX('O3-8hr'!$A:$AD,$IU31+BX$23-$G$23,$IT31)</f>
        <v>47</v>
      </c>
      <c r="BY31" s="14">
        <f>INDEX('O3-8hr'!$A:$AD,$IU31+BY$23-$G$23,$IT31)</f>
        <v>36</v>
      </c>
      <c r="BZ31" s="14">
        <f>INDEX('O3-8hr'!$A:$AD,$IU31+BZ$23-$G$23,$IT31)</f>
        <v>49</v>
      </c>
      <c r="CA31" s="14">
        <f>INDEX('O3-8hr'!$A:$AD,$IU31+CA$23-$G$23,$IT31)</f>
        <v>48</v>
      </c>
      <c r="CB31" s="14">
        <f>INDEX('O3-8hr'!$A:$AD,$IU31+CB$23-$G$23,$IT31)</f>
        <v>35</v>
      </c>
      <c r="CC31" s="14">
        <f>INDEX('O3-8hr'!$A:$AD,$IU31+CC$23-$G$23,$IT31)</f>
        <v>31</v>
      </c>
      <c r="CD31" s="14">
        <f>INDEX('O3-8hr'!$A:$AD,$IU31+CD$23-$G$23,$IT31)</f>
        <v>58</v>
      </c>
      <c r="CE31" s="14">
        <f>INDEX('O3-8hr'!$A:$AD,$IU31+CE$23-$G$23,$IT31)</f>
        <v>34</v>
      </c>
      <c r="CF31" s="14">
        <f>INDEX('O3-8hr'!$A:$AD,$IU31+CF$23-$G$23,$IT31)</f>
        <v>14</v>
      </c>
      <c r="CG31" s="14">
        <f>INDEX('O3-8hr'!$A:$AD,$IU31+CG$23-$G$23,$IT31)</f>
        <v>33</v>
      </c>
      <c r="CH31" s="14">
        <f>INDEX('O3-8hr'!$A:$AD,$IU31+CH$23-$G$23,$IT31)</f>
        <v>27</v>
      </c>
      <c r="CI31" s="14">
        <f>INDEX('O3-8hr'!$A:$AD,$IU31+CI$23-$G$23,$IT31)</f>
        <v>37</v>
      </c>
      <c r="CJ31" s="14">
        <f>INDEX('O3-8hr'!$A:$AD,$IU31+CJ$23-$G$23,$IT31)</f>
        <v>53</v>
      </c>
      <c r="CK31" s="14">
        <f>INDEX('O3-8hr'!$A:$AD,$IU31+CK$23-$G$23,$IT31)</f>
        <v>31</v>
      </c>
      <c r="CL31" s="14">
        <f>INDEX('O3-8hr'!$A:$AD,$IU31+CL$23-$G$23,$IT31)</f>
        <v>38</v>
      </c>
      <c r="CM31" s="14">
        <f>INDEX('O3-8hr'!$A:$AD,$IU31+CM$23-$G$23,$IT31)</f>
        <v>67</v>
      </c>
      <c r="CN31" s="14">
        <f>INDEX('O3-8hr'!$A:$AD,$IU31+CN$23-$G$23,$IT31)</f>
        <v>65</v>
      </c>
      <c r="CO31" s="14">
        <f>INDEX('O3-8hr'!$A:$AD,$IU31+CO$23-$G$23,$IT31)</f>
        <v>58</v>
      </c>
      <c r="CP31" s="14">
        <f>INDEX('O3-8hr'!$A:$AD,$IU31+CP$23-$G$23,$IT31)</f>
        <v>44</v>
      </c>
      <c r="CQ31" s="14">
        <f>INDEX('O3-8hr'!$A:$AD,$IU31+CQ$23-$G$23,$IT31)</f>
        <v>25</v>
      </c>
      <c r="CR31" s="14">
        <f>INDEX('O3-8hr'!$A:$AD,$IU31+CR$23-$G$23,$IT31)</f>
        <v>72</v>
      </c>
      <c r="CS31" s="14">
        <f>INDEX('O3-8hr'!$A:$AD,$IU31+CS$23-$G$23,$IT31)</f>
        <v>37</v>
      </c>
      <c r="CT31" s="14">
        <f>INDEX('O3-8hr'!$A:$AD,$IU31+CT$23-$G$23,$IT31)</f>
        <v>28</v>
      </c>
      <c r="CU31" s="14">
        <f>INDEX('O3-8hr'!$A:$AD,$IU31+CU$23-$G$23,$IT31)</f>
        <v>29</v>
      </c>
      <c r="CV31" s="14">
        <f>INDEX('O3-8hr'!$A:$AD,$IU31+CV$23-$G$23,$IT31)</f>
        <v>55</v>
      </c>
      <c r="CW31" s="14">
        <f>INDEX('O3-8hr'!$A:$AD,$IU31+CW$23-$G$23,$IT31)</f>
        <v>26</v>
      </c>
      <c r="CX31" s="14">
        <f>INDEX('O3-8hr'!$A:$AD,$IU31+CX$23-$G$23,$IT31)</f>
        <v>29</v>
      </c>
      <c r="CY31" s="14">
        <f>INDEX('O3-8hr'!$A:$AD,$IU31+CY$23-$G$23,$IT31)</f>
        <v>43</v>
      </c>
      <c r="CZ31" s="14">
        <f>INDEX('O3-8hr'!$A:$AD,$IU31+CZ$23-$G$23,$IT31)</f>
        <v>11</v>
      </c>
      <c r="DA31" s="14" t="str">
        <f>INDEX('O3-8hr'!$A:$AD,$IU31+DA$23-$G$23,$IT31)</f>
        <v/>
      </c>
      <c r="DB31" s="14">
        <f>INDEX('O3-8hr'!$A:$AD,$IU31+DB$23-$G$23,$IT31)</f>
        <v>51</v>
      </c>
      <c r="DC31" s="14">
        <f>INDEX('O3-8hr'!$A:$AD,$IU31+DC$23-$G$23,$IT31)</f>
        <v>69</v>
      </c>
      <c r="DD31" s="14">
        <f>INDEX('O3-8hr'!$A:$AD,$IU31+DD$23-$G$23,$IT31)</f>
        <v>30</v>
      </c>
      <c r="DE31" s="14">
        <f>INDEX('O3-8hr'!$A:$AD,$IU31+DE$23-$G$23,$IT31)</f>
        <v>40</v>
      </c>
      <c r="DF31" s="14">
        <f>INDEX('O3-8hr'!$A:$AD,$IU31+DF$23-$G$23,$IT31)</f>
        <v>41</v>
      </c>
      <c r="DG31" s="14">
        <f>INDEX('O3-8hr'!$A:$AD,$IU31+DG$23-$G$23,$IT31)</f>
        <v>40</v>
      </c>
      <c r="DH31" s="14">
        <f>INDEX('O3-8hr'!$A:$AD,$IU31+DH$23-$G$23,$IT31)</f>
        <v>43</v>
      </c>
      <c r="DI31" s="14">
        <f>INDEX('O3-8hr'!$A:$AD,$IU31+DI$23-$G$23,$IT31)</f>
        <v>39</v>
      </c>
      <c r="DJ31" s="14">
        <f>INDEX('O3-8hr'!$A:$AD,$IU31+DJ$23-$G$23,$IT31)</f>
        <v>48</v>
      </c>
      <c r="DK31" s="14">
        <f>INDEX('O3-8hr'!$A:$AD,$IU31+DK$23-$G$23,$IT31)</f>
        <v>75</v>
      </c>
      <c r="DL31" s="14">
        <f>INDEX('O3-8hr'!$A:$AD,$IU31+DL$23-$G$23,$IT31)</f>
        <v>79</v>
      </c>
      <c r="DM31" s="14">
        <f>INDEX('O3-8hr'!$A:$AD,$IU31+DM$23-$G$23,$IT31)</f>
        <v>43</v>
      </c>
      <c r="DN31" s="14">
        <f>INDEX('O3-8hr'!$A:$AD,$IU31+DN$23-$G$23,$IT31)</f>
        <v>52</v>
      </c>
      <c r="DO31" s="14">
        <f>INDEX('O3-8hr'!$A:$AD,$IU31+DO$23-$G$23,$IT31)</f>
        <v>64</v>
      </c>
      <c r="DP31" s="14">
        <f>INDEX('O3-8hr'!$A:$AD,$IU31+DP$23-$G$23,$IT31)</f>
        <v>42</v>
      </c>
      <c r="DQ31" s="14">
        <f>INDEX('O3-8hr'!$A:$AD,$IU31+DQ$23-$G$23,$IT31)</f>
        <v>30</v>
      </c>
      <c r="DR31" s="14">
        <f>INDEX('O3-8hr'!$A:$AD,$IU31+DR$23-$G$23,$IT31)</f>
        <v>45</v>
      </c>
      <c r="DS31" s="14">
        <f>INDEX('O3-8hr'!$A:$AD,$IU31+DS$23-$G$23,$IT31)</f>
        <v>38</v>
      </c>
      <c r="DT31" s="14">
        <f>INDEX('O3-8hr'!$A:$AD,$IU31+DT$23-$G$23,$IT31)</f>
        <v>35</v>
      </c>
      <c r="DU31" s="14">
        <f>INDEX('O3-8hr'!$A:$AD,$IU31+DU$23-$G$23,$IT31)</f>
        <v>40</v>
      </c>
      <c r="DV31" s="14">
        <f>INDEX('O3-8hr'!$A:$AD,$IU31+DV$23-$G$23,$IT31)</f>
        <v>47</v>
      </c>
      <c r="DW31" s="14">
        <f>INDEX('O3-8hr'!$A:$AD,$IU31+DW$23-$G$23,$IT31)</f>
        <v>59</v>
      </c>
      <c r="DX31" s="14">
        <f>INDEX('O3-8hr'!$A:$AD,$IU31+DX$23-$G$23,$IT31)</f>
        <v>71</v>
      </c>
      <c r="DY31" s="14">
        <f>INDEX('O3-8hr'!$A:$AD,$IU31+DY$23-$G$23,$IT31)</f>
        <v>95</v>
      </c>
      <c r="DZ31" s="14">
        <f>INDEX('O3-8hr'!$A:$AD,$IU31+DZ$23-$G$23,$IT31)</f>
        <v>92</v>
      </c>
      <c r="EA31" s="14">
        <f>INDEX('O3-8hr'!$A:$AD,$IU31+EA$23-$G$23,$IT31)</f>
        <v>55</v>
      </c>
      <c r="EB31" s="14">
        <f>INDEX('O3-8hr'!$A:$AD,$IU31+EB$23-$G$23,$IT31)</f>
        <v>37</v>
      </c>
      <c r="EC31" s="14">
        <f>INDEX('O3-8hr'!$A:$AD,$IU31+EC$23-$G$23,$IT31)</f>
        <v>26</v>
      </c>
      <c r="ED31" s="14">
        <f>INDEX('O3-8hr'!$A:$AD,$IU31+ED$23-$G$23,$IT31)</f>
        <v>29</v>
      </c>
      <c r="EE31" s="14">
        <f>INDEX('O3-8hr'!$A:$AD,$IU31+EE$23-$G$23,$IT31)</f>
        <v>42</v>
      </c>
      <c r="EF31" s="14">
        <f>INDEX('O3-8hr'!$A:$AD,$IU31+EF$23-$G$23,$IT31)</f>
        <v>55</v>
      </c>
      <c r="EG31" s="14">
        <f>INDEX('O3-8hr'!$A:$AD,$IU31+EG$23-$G$23,$IT31)</f>
        <v>72</v>
      </c>
      <c r="EH31" s="14">
        <f>INDEX('O3-8hr'!$A:$AD,$IU31+EH$23-$G$23,$IT31)</f>
        <v>78</v>
      </c>
      <c r="EI31" s="14">
        <f>INDEX('O3-8hr'!$A:$AD,$IU31+EI$23-$G$23,$IT31)</f>
        <v>59</v>
      </c>
      <c r="EJ31" s="14">
        <f>INDEX('O3-8hr'!$A:$AD,$IU31+EJ$23-$G$23,$IT31)</f>
        <v>59</v>
      </c>
      <c r="EK31" s="14">
        <f>INDEX('O3-8hr'!$A:$AD,$IU31+EK$23-$G$23,$IT31)</f>
        <v>60</v>
      </c>
      <c r="EL31" s="14">
        <f>INDEX('O3-8hr'!$A:$AD,$IU31+EL$23-$G$23,$IT31)</f>
        <v>60</v>
      </c>
      <c r="EM31" s="14">
        <f>INDEX('O3-8hr'!$A:$AD,$IU31+EM$23-$G$23,$IT31)</f>
        <v>52</v>
      </c>
      <c r="EN31" s="14">
        <f>INDEX('O3-8hr'!$A:$AD,$IU31+EN$23-$G$23,$IT31)</f>
        <v>68</v>
      </c>
      <c r="EO31" s="14">
        <f>INDEX('O3-8hr'!$A:$AD,$IU31+EO$23-$G$23,$IT31)</f>
        <v>51</v>
      </c>
      <c r="EP31" s="14">
        <f>INDEX('O3-8hr'!$A:$AD,$IU31+EP$23-$G$23,$IT31)</f>
        <v>33</v>
      </c>
      <c r="EQ31" s="14">
        <f>INDEX('O3-8hr'!$A:$AD,$IU31+EQ$23-$G$23,$IT31)</f>
        <v>56</v>
      </c>
      <c r="ER31" s="14">
        <f>INDEX('O3-8hr'!$A:$AD,$IU31+ER$23-$G$23,$IT31)</f>
        <v>52</v>
      </c>
      <c r="ES31" s="14">
        <f>INDEX('O3-8hr'!$A:$AD,$IU31+ES$23-$G$23,$IT31)</f>
        <v>37</v>
      </c>
      <c r="ET31" s="14">
        <f>INDEX('O3-8hr'!$A:$AD,$IU31+ET$23-$G$23,$IT31)</f>
        <v>29</v>
      </c>
      <c r="EU31" s="14">
        <f>INDEX('O3-8hr'!$A:$AD,$IU31+EU$23-$G$23,$IT31)</f>
        <v>29</v>
      </c>
      <c r="EV31" s="14">
        <f>INDEX('O3-8hr'!$A:$AD,$IU31+EV$23-$G$23,$IT31)</f>
        <v>21</v>
      </c>
      <c r="EW31" s="14">
        <f>INDEX('O3-8hr'!$A:$AD,$IU31+EW$23-$G$23,$IT31)</f>
        <v>27</v>
      </c>
      <c r="EX31" s="14">
        <f>INDEX('O3-8hr'!$A:$AD,$IU31+EX$23-$G$23,$IT31)</f>
        <v>50</v>
      </c>
      <c r="EY31" s="14">
        <f>INDEX('O3-8hr'!$A:$AD,$IU31+EY$23-$G$23,$IT31)</f>
        <v>54</v>
      </c>
      <c r="EZ31" s="14">
        <f>INDEX('O3-8hr'!$A:$AD,$IU31+EZ$23-$G$23,$IT31)</f>
        <v>73</v>
      </c>
      <c r="FA31" s="14">
        <f>INDEX('O3-8hr'!$A:$AD,$IU31+FA$23-$G$23,$IT31)</f>
        <v>40</v>
      </c>
      <c r="FB31" s="14">
        <f>INDEX('O3-8hr'!$A:$AD,$IU31+FB$23-$G$23,$IT31)</f>
        <v>44</v>
      </c>
      <c r="FC31" s="14">
        <f>INDEX('O3-8hr'!$A:$AD,$IU31+FC$23-$G$23,$IT31)</f>
        <v>48</v>
      </c>
      <c r="FD31" s="14">
        <f>INDEX('O3-8hr'!$A:$AD,$IU31+FD$23-$G$23,$IT31)</f>
        <v>41</v>
      </c>
      <c r="FE31" s="14">
        <f>INDEX('O3-8hr'!$A:$AD,$IU31+FE$23-$G$23,$IT31)</f>
        <v>38</v>
      </c>
      <c r="FF31" s="14">
        <f>INDEX('O3-8hr'!$A:$AD,$IU31+FF$23-$G$23,$IT31)</f>
        <v>24</v>
      </c>
      <c r="FG31" s="14">
        <f>INDEX('O3-8hr'!$A:$AD,$IU31+FG$23-$G$23,$IT31)</f>
        <v>38</v>
      </c>
      <c r="FH31" s="14">
        <f>INDEX('O3-8hr'!$A:$AD,$IU31+FH$23-$G$23,$IT31)</f>
        <v>54</v>
      </c>
      <c r="FI31" s="14">
        <f>INDEX('O3-8hr'!$A:$AD,$IU31+FI$23-$G$23,$IT31)</f>
        <v>66</v>
      </c>
      <c r="FJ31" s="14">
        <f>INDEX('O3-8hr'!$A:$AD,$IU31+FJ$23-$G$23,$IT31)</f>
        <v>64</v>
      </c>
      <c r="FK31" s="14">
        <f>INDEX('O3-8hr'!$A:$AD,$IU31+FK$23-$G$23,$IT31)</f>
        <v>68</v>
      </c>
      <c r="FL31" s="14">
        <f>INDEX('O3-8hr'!$A:$AD,$IU31+FL$23-$G$23,$IT31)</f>
        <v>50</v>
      </c>
      <c r="FM31" s="14">
        <f>INDEX('O3-8hr'!$A:$AD,$IU31+FM$23-$G$23,$IT31)</f>
        <v>58</v>
      </c>
      <c r="FN31" s="14">
        <f>INDEX('O3-8hr'!$A:$AD,$IU31+FN$23-$G$23,$IT31)</f>
        <v>42</v>
      </c>
      <c r="FO31" s="14">
        <f>INDEX('O3-8hr'!$A:$AD,$IU31+FO$23-$G$23,$IT31)</f>
        <v>53</v>
      </c>
      <c r="FP31" s="14">
        <f>INDEX('O3-8hr'!$A:$AD,$IU31+FP$23-$G$23,$IT31)</f>
        <v>28</v>
      </c>
      <c r="FQ31" s="14">
        <f>INDEX('O3-8hr'!$A:$AD,$IU31+FQ$23-$G$23,$IT31)</f>
        <v>42</v>
      </c>
      <c r="FR31" s="14">
        <f>INDEX('O3-8hr'!$A:$AD,$IU31+FR$23-$G$23,$IT31)</f>
        <v>41</v>
      </c>
      <c r="FS31" s="14">
        <f>INDEX('O3-8hr'!$A:$AD,$IU31+FS$23-$G$23,$IT31)</f>
        <v>58</v>
      </c>
      <c r="FT31" s="14">
        <f>INDEX('O3-8hr'!$A:$AD,$IU31+FT$23-$G$23,$IT31)</f>
        <v>57</v>
      </c>
      <c r="FU31" s="14">
        <f>INDEX('O3-8hr'!$A:$AD,$IU31+FU$23-$G$23,$IT31)</f>
        <v>43</v>
      </c>
      <c r="FV31" s="14">
        <f>INDEX('O3-8hr'!$A:$AD,$IU31+FV$23-$G$23,$IT31)</f>
        <v>23</v>
      </c>
      <c r="FW31" s="14">
        <f>INDEX('O3-8hr'!$A:$AD,$IU31+FW$23-$G$23,$IT31)</f>
        <v>25</v>
      </c>
      <c r="FX31" s="14">
        <f>INDEX('O3-8hr'!$A:$AD,$IU31+FX$23-$G$23,$IT31)</f>
        <v>31</v>
      </c>
      <c r="FY31" s="14">
        <f>INDEX('O3-8hr'!$A:$AD,$IU31+FY$23-$G$23,$IT31)</f>
        <v>37</v>
      </c>
      <c r="FZ31" s="14">
        <f>INDEX('O3-8hr'!$A:$AD,$IU31+FZ$23-$G$23,$IT31)</f>
        <v>31</v>
      </c>
      <c r="GA31" s="14">
        <f>INDEX('O3-8hr'!$A:$AD,$IU31+GA$23-$G$23,$IT31)</f>
        <v>54</v>
      </c>
      <c r="GB31" s="14">
        <f>INDEX('O3-8hr'!$A:$AD,$IU31+GB$23-$G$23,$IT31)</f>
        <v>51</v>
      </c>
      <c r="GC31" s="14">
        <f>INDEX('O3-8hr'!$A:$AD,$IU31+GC$23-$G$23,$IT31)</f>
        <v>58</v>
      </c>
      <c r="GD31" s="14">
        <f>INDEX('O3-8hr'!$A:$AD,$IU31+GD$23-$G$23,$IT31)</f>
        <v>56</v>
      </c>
      <c r="GE31" s="14">
        <f>INDEX('O3-8hr'!$A:$AD,$IU31+GE$23-$G$23,$IT31)</f>
        <v>51</v>
      </c>
      <c r="GF31" s="14">
        <f>INDEX('O3-8hr'!$A:$AD,$IU31+GF$23-$G$23,$IT31)</f>
        <v>56</v>
      </c>
      <c r="GG31" s="14">
        <f>INDEX('O3-8hr'!$A:$AD,$IU31+GG$23-$G$23,$IT31)</f>
        <v>43</v>
      </c>
      <c r="GH31" s="14">
        <f>INDEX('O3-8hr'!$A:$AD,$IU31+GH$23-$G$23,$IT31)</f>
        <v>27</v>
      </c>
      <c r="GI31" s="14">
        <f>INDEX('O3-8hr'!$A:$AD,$IU31+GI$23-$G$23,$IT31)</f>
        <v>34</v>
      </c>
      <c r="GJ31" s="14">
        <f>INDEX('O3-8hr'!$A:$AD,$IU31+GJ$23-$G$23,$IT31)</f>
        <v>38</v>
      </c>
      <c r="GK31" s="14">
        <f>INDEX('O3-8hr'!$A:$AD,$IU31+GK$23-$G$23,$IT31)</f>
        <v>51</v>
      </c>
      <c r="GL31" s="14">
        <f>INDEX('O3-8hr'!$A:$AD,$IU31+GL$23-$G$23,$IT31)</f>
        <v>59</v>
      </c>
      <c r="GM31" s="14">
        <f>INDEX('O3-8hr'!$A:$AD,$IU31+GM$23-$G$23,$IT31)</f>
        <v>52</v>
      </c>
      <c r="GN31" s="14">
        <f>INDEX('O3-8hr'!$A:$AD,$IU31+GN$23-$G$23,$IT31)</f>
        <v>50</v>
      </c>
      <c r="GO31" s="14">
        <f>INDEX('O3-8hr'!$A:$AD,$IU31+GO$23-$G$23,$IT31)</f>
        <v>16</v>
      </c>
      <c r="GP31" s="14">
        <f>INDEX('O3-8hr'!$A:$AD,$IU31+GP$23-$G$23,$IT31)</f>
        <v>25</v>
      </c>
      <c r="GQ31" s="14">
        <f>INDEX('O3-8hr'!$A:$AD,$IU31+GQ$23-$G$23,$IT31)</f>
        <v>18</v>
      </c>
      <c r="GR31" s="14">
        <f>INDEX('O3-8hr'!$A:$AD,$IU31+GR$23-$G$23,$IT31)</f>
        <v>21</v>
      </c>
      <c r="GS31" s="14">
        <f>INDEX('O3-8hr'!$A:$AD,$IU31+GS$23-$G$23,$IT31)</f>
        <v>11</v>
      </c>
      <c r="GT31" s="14">
        <f>INDEX('O3-8hr'!$A:$AD,$IU31+GT$23-$G$23,$IT31)</f>
        <v>3</v>
      </c>
      <c r="GU31" s="14">
        <f>INDEX('O3-8hr'!$A:$AD,$IU31+GU$23-$G$23,$IT31)</f>
        <v>17</v>
      </c>
      <c r="GV31" s="14">
        <f>INDEX('O3-8hr'!$A:$AD,$IU31+GV$23-$G$23,$IT31)</f>
        <v>20</v>
      </c>
      <c r="GW31" s="14">
        <f>INDEX('O3-8hr'!$A:$AD,$IU31+GW$23-$G$23,$IT31)</f>
        <v>39</v>
      </c>
      <c r="GX31" s="14">
        <f>INDEX('O3-8hr'!$A:$AD,$IU31+GX$23-$G$23,$IT31)</f>
        <v>54</v>
      </c>
      <c r="GY31" s="14">
        <f>INDEX('O3-8hr'!$A:$AD,$IU31+GY$23-$G$23,$IT31)</f>
        <v>27</v>
      </c>
      <c r="GZ31" s="14">
        <f>INDEX('O3-8hr'!$A:$AD,$IU31+GZ$23-$G$23,$IT31)</f>
        <v>21</v>
      </c>
      <c r="HA31" s="14">
        <f>INDEX('O3-8hr'!$A:$AD,$IU31+HA$23-$G$23,$IT31)</f>
        <v>39</v>
      </c>
      <c r="HB31" s="14">
        <f>INDEX('O3-8hr'!$A:$AD,$IU31+HB$23-$G$23,$IT31)</f>
        <v>26</v>
      </c>
      <c r="HC31" s="14">
        <f>INDEX('O3-8hr'!$A:$AD,$IU31+HC$23-$G$23,$IT31)</f>
        <v>28</v>
      </c>
      <c r="HD31" s="14">
        <f>INDEX('O3-8hr'!$A:$AD,$IU31+HD$23-$G$23,$IT31)</f>
        <v>25</v>
      </c>
      <c r="HE31" s="14">
        <f>INDEX('O3-8hr'!$A:$AD,$IU31+HE$23-$G$23,$IT31)</f>
        <v>16</v>
      </c>
      <c r="HF31" s="14">
        <f>INDEX('O3-8hr'!$A:$AD,$IU31+HF$23-$G$23,$IT31)</f>
        <v>29</v>
      </c>
      <c r="HG31" s="14">
        <f>INDEX('O3-8hr'!$A:$AD,$IU31+HG$23-$G$23,$IT31)</f>
        <v>24</v>
      </c>
      <c r="HH31" s="14">
        <f>INDEX('O3-8hr'!$A:$AD,$IU31+HH$23-$G$23,$IT31)</f>
        <v>26</v>
      </c>
      <c r="HI31" s="14">
        <f>INDEX('O3-8hr'!$A:$AD,$IU31+HI$23-$G$23,$IT31)</f>
        <v>35</v>
      </c>
      <c r="HJ31" s="14">
        <f>INDEX('O3-8hr'!$A:$AD,$IU31+HJ$23-$G$23,$IT31)</f>
        <v>21</v>
      </c>
      <c r="HK31" s="14">
        <f>INDEX('O3-8hr'!$A:$AD,$IU31+HK$23-$G$23,$IT31)</f>
        <v>40</v>
      </c>
      <c r="HL31" s="14">
        <f>INDEX('O3-8hr'!$A:$AD,$IU31+HL$23-$G$23,$IT31)</f>
        <v>38</v>
      </c>
      <c r="HM31" s="14">
        <f>INDEX('O3-8hr'!$A:$AD,$IU31+HM$23-$G$23,$IT31)</f>
        <v>41</v>
      </c>
      <c r="HN31" s="14">
        <f>INDEX('O3-8hr'!$A:$AD,$IU31+HN$23-$G$23,$IT31)</f>
        <v>40</v>
      </c>
      <c r="HO31" s="14">
        <f>INDEX('O3-8hr'!$A:$AD,$IU31+HO$23-$G$23,$IT31)</f>
        <v>31</v>
      </c>
      <c r="HP31" s="14">
        <f>INDEX('O3-8hr'!$A:$AD,$IU31+HP$23-$G$23,$IT31)</f>
        <v>35</v>
      </c>
      <c r="HQ31" s="14">
        <f>INDEX('O3-8hr'!$A:$AD,$IU31+HQ$23-$G$23,$IT31)</f>
        <v>24</v>
      </c>
      <c r="HR31" s="14">
        <f>INDEX('O3-8hr'!$A:$AD,$IU31+HR$23-$G$23,$IT31)</f>
        <v>24</v>
      </c>
      <c r="HS31" s="14">
        <f>INDEX('O3-8hr'!$A:$AD,$IU31+HS$23-$G$23,$IT31)</f>
        <v>25</v>
      </c>
      <c r="HT31" s="14">
        <f>INDEX('O3-8hr'!$A:$AD,$IU31+HT$23-$G$23,$IT31)</f>
        <v>12</v>
      </c>
      <c r="HU31" s="14">
        <f>INDEX('O3-8hr'!$A:$AD,$IU31+HU$23-$G$23,$IT31)</f>
        <v>22</v>
      </c>
      <c r="HV31" s="14">
        <f>INDEX('O3-8hr'!$A:$AD,$IU31+HV$23-$G$23,$IT31)</f>
        <v>26</v>
      </c>
      <c r="HW31" s="14">
        <f>INDEX('O3-8hr'!$A:$AD,$IU31+HW$23-$G$23,$IT31)</f>
        <v>17</v>
      </c>
      <c r="HX31" s="14">
        <f>INDEX('O3-8hr'!$A:$AD,$IU31+HX$23-$G$23,$IT31)</f>
        <v>25</v>
      </c>
      <c r="HY31" s="14">
        <f>INDEX('O3-8hr'!$A:$AD,$IU31+HY$23-$G$23,$IT31)</f>
        <v>28</v>
      </c>
      <c r="HZ31" s="14">
        <f>INDEX('O3-8hr'!$A:$AD,$IU31+HZ$23-$G$23,$IT31)</f>
        <v>28</v>
      </c>
      <c r="IA31" s="14">
        <f>INDEX('O3-8hr'!$A:$AD,$IU31+IA$23-$G$23,$IT31)</f>
        <v>24</v>
      </c>
      <c r="IB31" s="14">
        <f>INDEX('O3-8hr'!$A:$AD,$IU31+IB$23-$G$23,$IT31)</f>
        <v>26</v>
      </c>
      <c r="IC31" s="14">
        <f>INDEX('O3-8hr'!$A:$AD,$IU31+IC$23-$G$23,$IT31)</f>
        <v>26</v>
      </c>
      <c r="ID31" s="14">
        <f>INDEX('O3-8hr'!$A:$AD,$IU31+ID$23-$G$23,$IT31)</f>
        <v>30</v>
      </c>
      <c r="IE31" s="14">
        <f>INDEX('O3-8hr'!$A:$AD,$IU31+IE$23-$G$23,$IT31)</f>
        <v>33</v>
      </c>
      <c r="IF31" s="14">
        <f>INDEX('O3-8hr'!$A:$AD,$IU31+IF$23-$G$23,$IT31)</f>
        <v>27</v>
      </c>
      <c r="IG31" s="14">
        <f>INDEX('O3-8hr'!$A:$AD,$IU31+IG$23-$G$23,$IT31)</f>
        <v>28</v>
      </c>
      <c r="IH31" s="14">
        <f>INDEX('O3-8hr'!$A:$AD,$IU31+IH$23-$G$23,$IT31)</f>
        <v>23</v>
      </c>
      <c r="II31" s="14">
        <f>INDEX('O3-8hr'!$A:$AD,$IU31+II$23-$G$23,$IT31)</f>
        <v>29</v>
      </c>
      <c r="IJ31" s="14">
        <f>INDEX('O3-8hr'!$A:$AD,$IU31+IJ$23-$G$23,$IT31)</f>
        <v>23</v>
      </c>
      <c r="IK31" s="14">
        <f>INDEX('O3-8hr'!$A:$AD,$IU31+IK$23-$G$23,$IT31)</f>
        <v>30</v>
      </c>
      <c r="IL31" s="14">
        <f>INDEX('O3-8hr'!$A:$AD,$IU31+IL$23-$G$23,$IT31)</f>
        <v>27</v>
      </c>
      <c r="IM31" s="14">
        <f>INDEX('O3-8hr'!$A:$AD,$IU31+IM$23-$G$23,$IT31)</f>
        <v>28</v>
      </c>
      <c r="IN31" s="14">
        <f>INDEX('O3-8hr'!$A:$AD,$IU31+IN$23-$G$23,$IT31)</f>
        <v>18</v>
      </c>
      <c r="IO31" s="14">
        <f>INDEX('O3-8hr'!$A:$AD,$IU31+IO$23-$G$23,$IT31)</f>
        <v>17</v>
      </c>
      <c r="IP31" s="14">
        <f>INDEX('O3-8hr'!$A:$AD,$IU31+IP$23-$G$23,$IT31)</f>
        <v>32</v>
      </c>
      <c r="IQ31" s="19">
        <f>INDEX('O3-8hr'!$A:$AD,$IU31+IQ$23-$G$23,$IT31)</f>
        <v>40</v>
      </c>
      <c r="IR31" s="100">
        <f t="shared" si="57"/>
        <v>95</v>
      </c>
      <c r="IT31" s="44">
        <f>MATCH($B31,'O3-8hr'!$1:$1,0)</f>
        <v>13</v>
      </c>
      <c r="IU31" s="43">
        <f>MATCH(DATE($A31,$IT$19,$IU$19),'O3-8hr'!$B:$B,0)</f>
        <v>1161</v>
      </c>
    </row>
    <row r="32" spans="1:255" ht="12.75" customHeight="1" x14ac:dyDescent="0.2">
      <c r="A32" s="100">
        <v>2018</v>
      </c>
      <c r="B32" s="100">
        <v>340273001</v>
      </c>
      <c r="C32" s="103">
        <f>INDEX(Sites!$A:$N,MATCH($B32,Sites!$A:$A,0),2)</f>
        <v>40.787627999999998</v>
      </c>
      <c r="D32" s="100" t="str">
        <f>INDEX(Sites!$A:$N,MATCH($B32,Sites!$A:$A,0),4)</f>
        <v>NJ</v>
      </c>
      <c r="E32" s="100" t="str">
        <f>INDEX(Sites!$A:$N,MATCH($B32,Sites!$A:$A,0),10)</f>
        <v>278.0</v>
      </c>
      <c r="F32" s="44" t="str">
        <f>INDEX(Sites!$A:$N,MATCH($B32,Sites!$A:$A,0),6)</f>
        <v>Chester</v>
      </c>
      <c r="G32" s="20">
        <f>INDEX('O3-8hr'!$A:$AD,$IU32+G$23-$G$23,$IT32)</f>
        <v>40</v>
      </c>
      <c r="H32" s="14">
        <f>INDEX('O3-8hr'!$A:$AD,$IU32+H$23-$G$23,$IT32)</f>
        <v>41</v>
      </c>
      <c r="I32" s="14">
        <f>INDEX('O3-8hr'!$A:$AD,$IU32+I$23-$G$23,$IT32)</f>
        <v>40</v>
      </c>
      <c r="J32" s="14">
        <f>INDEX('O3-8hr'!$A:$AD,$IU32+J$23-$G$23,$IT32)</f>
        <v>44</v>
      </c>
      <c r="K32" s="14">
        <f>INDEX('O3-8hr'!$A:$AD,$IU32+K$23-$G$23,$IT32)</f>
        <v>40</v>
      </c>
      <c r="L32" s="14">
        <f>INDEX('O3-8hr'!$A:$AD,$IU32+L$23-$G$23,$IT32)</f>
        <v>42</v>
      </c>
      <c r="M32" s="14">
        <f>INDEX('O3-8hr'!$A:$AD,$IU32+M$23-$G$23,$IT32)</f>
        <v>39</v>
      </c>
      <c r="N32" s="14">
        <f>INDEX('O3-8hr'!$A:$AD,$IU32+N$23-$G$23,$IT32)</f>
        <v>41</v>
      </c>
      <c r="O32" s="14">
        <f>INDEX('O3-8hr'!$A:$AD,$IU32+O$23-$G$23,$IT32)</f>
        <v>38</v>
      </c>
      <c r="P32" s="14">
        <f>INDEX('O3-8hr'!$A:$AD,$IU32+P$23-$G$23,$IT32)</f>
        <v>44</v>
      </c>
      <c r="Q32" s="14">
        <f>INDEX('O3-8hr'!$A:$AD,$IU32+Q$23-$G$23,$IT32)</f>
        <v>46</v>
      </c>
      <c r="R32" s="14">
        <f>INDEX('O3-8hr'!$A:$AD,$IU32+R$23-$G$23,$IT32)</f>
        <v>41</v>
      </c>
      <c r="S32" s="14">
        <f>INDEX('O3-8hr'!$A:$AD,$IU32+S$23-$G$23,$IT32)</f>
        <v>44</v>
      </c>
      <c r="T32" s="14">
        <f>INDEX('O3-8hr'!$A:$AD,$IU32+T$23-$G$23,$IT32)</f>
        <v>40</v>
      </c>
      <c r="U32" s="14">
        <f>INDEX('O3-8hr'!$A:$AD,$IU32+U$23-$G$23,$IT32)</f>
        <v>40</v>
      </c>
      <c r="V32" s="14">
        <f>INDEX('O3-8hr'!$A:$AD,$IU32+V$23-$G$23,$IT32)</f>
        <v>42</v>
      </c>
      <c r="W32" s="14">
        <f>INDEX('O3-8hr'!$A:$AD,$IU32+W$23-$G$23,$IT32)</f>
        <v>48</v>
      </c>
      <c r="X32" s="14">
        <f>INDEX('O3-8hr'!$A:$AD,$IU32+X$23-$G$23,$IT32)</f>
        <v>49</v>
      </c>
      <c r="Y32" s="14">
        <f>INDEX('O3-8hr'!$A:$AD,$IU32+Y$23-$G$23,$IT32)</f>
        <v>47</v>
      </c>
      <c r="Z32" s="14">
        <f>INDEX('O3-8hr'!$A:$AD,$IU32+Z$23-$G$23,$IT32)</f>
        <v>42</v>
      </c>
      <c r="AA32" s="14">
        <f>INDEX('O3-8hr'!$A:$AD,$IU32+AA$23-$G$23,$IT32)</f>
        <v>42</v>
      </c>
      <c r="AB32" s="14">
        <f>INDEX('O3-8hr'!$A:$AD,$IU32+AB$23-$G$23,$IT32)</f>
        <v>47</v>
      </c>
      <c r="AC32" s="14">
        <f>INDEX('O3-8hr'!$A:$AD,$IU32+AC$23-$G$23,$IT32)</f>
        <v>46</v>
      </c>
      <c r="AD32" s="14">
        <f>INDEX('O3-8hr'!$A:$AD,$IU32+AD$23-$G$23,$IT32)</f>
        <v>48</v>
      </c>
      <c r="AE32" s="14">
        <f>INDEX('O3-8hr'!$A:$AD,$IU32+AE$23-$G$23,$IT32)</f>
        <v>43</v>
      </c>
      <c r="AF32" s="14">
        <f>INDEX('O3-8hr'!$A:$AD,$IU32+AF$23-$G$23,$IT32)</f>
        <v>45</v>
      </c>
      <c r="AG32" s="14">
        <f>INDEX('O3-8hr'!$A:$AD,$IU32+AG$23-$G$23,$IT32)</f>
        <v>39</v>
      </c>
      <c r="AH32" s="14">
        <f>INDEX('O3-8hr'!$A:$AD,$IU32+AH$23-$G$23,$IT32)</f>
        <v>29</v>
      </c>
      <c r="AI32" s="14">
        <f>INDEX('O3-8hr'!$A:$AD,$IU32+AI$23-$G$23,$IT32)</f>
        <v>24</v>
      </c>
      <c r="AJ32" s="14">
        <f>INDEX('O3-8hr'!$A:$AD,$IU32+AJ$23-$G$23,$IT32)</f>
        <v>39</v>
      </c>
      <c r="AK32" s="14">
        <f>INDEX('O3-8hr'!$A:$AD,$IU32+AK$23-$G$23,$IT32)</f>
        <v>47</v>
      </c>
      <c r="AL32" s="14">
        <f>INDEX('O3-8hr'!$A:$AD,$IU32+AL$23-$G$23,$IT32)</f>
        <v>44</v>
      </c>
      <c r="AM32" s="14">
        <f>INDEX('O3-8hr'!$A:$AD,$IU32+AM$23-$G$23,$IT32)</f>
        <v>48</v>
      </c>
      <c r="AN32" s="14">
        <f>INDEX('O3-8hr'!$A:$AD,$IU32+AN$23-$G$23,$IT32)</f>
        <v>35</v>
      </c>
      <c r="AO32" s="14">
        <f>INDEX('O3-8hr'!$A:$AD,$IU32+AO$23-$G$23,$IT32)</f>
        <v>44</v>
      </c>
      <c r="AP32" s="14">
        <f>INDEX('O3-8hr'!$A:$AD,$IU32+AP$23-$G$23,$IT32)</f>
        <v>47</v>
      </c>
      <c r="AQ32" s="14">
        <f>INDEX('O3-8hr'!$A:$AD,$IU32+AQ$23-$G$23,$IT32)</f>
        <v>53</v>
      </c>
      <c r="AR32" s="14">
        <f>INDEX('O3-8hr'!$A:$AD,$IU32+AR$23-$G$23,$IT32)</f>
        <v>48</v>
      </c>
      <c r="AS32" s="14">
        <f>INDEX('O3-8hr'!$A:$AD,$IU32+AS$23-$G$23,$IT32)</f>
        <v>45</v>
      </c>
      <c r="AT32" s="14">
        <f>INDEX('O3-8hr'!$A:$AD,$IU32+AT$23-$G$23,$IT32)</f>
        <v>46</v>
      </c>
      <c r="AU32" s="14">
        <f>INDEX('O3-8hr'!$A:$AD,$IU32+AU$23-$G$23,$IT32)</f>
        <v>46</v>
      </c>
      <c r="AV32" s="14">
        <f>INDEX('O3-8hr'!$A:$AD,$IU32+AV$23-$G$23,$IT32)</f>
        <v>50</v>
      </c>
      <c r="AW32" s="14">
        <f>INDEX('O3-8hr'!$A:$AD,$IU32+AW$23-$G$23,$IT32)</f>
        <v>53</v>
      </c>
      <c r="AX32" s="14">
        <f>INDEX('O3-8hr'!$A:$AD,$IU32+AX$23-$G$23,$IT32)</f>
        <v>69</v>
      </c>
      <c r="AY32" s="14">
        <f>INDEX('O3-8hr'!$A:$AD,$IU32+AY$23-$G$23,$IT32)</f>
        <v>69</v>
      </c>
      <c r="AZ32" s="14">
        <f>INDEX('O3-8hr'!$A:$AD,$IU32+AZ$23-$G$23,$IT32)</f>
        <v>45</v>
      </c>
      <c r="BA32" s="14">
        <f>INDEX('O3-8hr'!$A:$AD,$IU32+BA$23-$G$23,$IT32)</f>
        <v>40</v>
      </c>
      <c r="BB32" s="14">
        <f>INDEX('O3-8hr'!$A:$AD,$IU32+BB$23-$G$23,$IT32)</f>
        <v>37</v>
      </c>
      <c r="BC32" s="14">
        <f>INDEX('O3-8hr'!$A:$AD,$IU32+BC$23-$G$23,$IT32)</f>
        <v>40</v>
      </c>
      <c r="BD32" s="14">
        <f>INDEX('O3-8hr'!$A:$AD,$IU32+BD$23-$G$23,$IT32)</f>
        <v>46</v>
      </c>
      <c r="BE32" s="14">
        <f>INDEX('O3-8hr'!$A:$AD,$IU32+BE$23-$G$23,$IT32)</f>
        <v>45</v>
      </c>
      <c r="BF32" s="14">
        <f>INDEX('O3-8hr'!$A:$AD,$IU32+BF$23-$G$23,$IT32)</f>
        <v>54</v>
      </c>
      <c r="BG32" s="14">
        <f>INDEX('O3-8hr'!$A:$AD,$IU32+BG$23-$G$23,$IT32)</f>
        <v>55</v>
      </c>
      <c r="BH32" s="14">
        <f>INDEX('O3-8hr'!$A:$AD,$IU32+BH$23-$G$23,$IT32)</f>
        <v>56</v>
      </c>
      <c r="BI32" s="14">
        <f>INDEX('O3-8hr'!$A:$AD,$IU32+BI$23-$G$23,$IT32)</f>
        <v>56</v>
      </c>
      <c r="BJ32" s="14">
        <f>INDEX('O3-8hr'!$A:$AD,$IU32+BJ$23-$G$23,$IT32)</f>
        <v>46</v>
      </c>
      <c r="BK32" s="14">
        <f>INDEX('O3-8hr'!$A:$AD,$IU32+BK$23-$G$23,$IT32)</f>
        <v>50</v>
      </c>
      <c r="BL32" s="14">
        <f>INDEX('O3-8hr'!$A:$AD,$IU32+BL$23-$G$23,$IT32)</f>
        <v>41</v>
      </c>
      <c r="BM32" s="14">
        <f>INDEX('O3-8hr'!$A:$AD,$IU32+BM$23-$G$23,$IT32)</f>
        <v>57</v>
      </c>
      <c r="BN32" s="14">
        <f>INDEX('O3-8hr'!$A:$AD,$IU32+BN$23-$G$23,$IT32)</f>
        <v>41</v>
      </c>
      <c r="BO32" s="14">
        <f>INDEX('O3-8hr'!$A:$AD,$IU32+BO$23-$G$23,$IT32)</f>
        <v>43</v>
      </c>
      <c r="BP32" s="14">
        <f>INDEX('O3-8hr'!$A:$AD,$IU32+BP$23-$G$23,$IT32)</f>
        <v>71</v>
      </c>
      <c r="BQ32" s="14">
        <f>INDEX('O3-8hr'!$A:$AD,$IU32+BQ$23-$G$23,$IT32)</f>
        <v>73</v>
      </c>
      <c r="BR32" s="14">
        <f>INDEX('O3-8hr'!$A:$AD,$IU32+BR$23-$G$23,$IT32)</f>
        <v>61</v>
      </c>
      <c r="BS32" s="14">
        <f>INDEX('O3-8hr'!$A:$AD,$IU32+BS$23-$G$23,$IT32)</f>
        <v>62</v>
      </c>
      <c r="BT32" s="14">
        <f>INDEX('O3-8hr'!$A:$AD,$IU32+BT$23-$G$23,$IT32)</f>
        <v>57</v>
      </c>
      <c r="BU32" s="14">
        <f>INDEX('O3-8hr'!$A:$AD,$IU32+BU$23-$G$23,$IT32)</f>
        <v>50</v>
      </c>
      <c r="BV32" s="14">
        <f>INDEX('O3-8hr'!$A:$AD,$IU32+BV$23-$G$23,$IT32)</f>
        <v>51</v>
      </c>
      <c r="BW32" s="14">
        <f>INDEX('O3-8hr'!$A:$AD,$IU32+BW$23-$G$23,$IT32)</f>
        <v>52</v>
      </c>
      <c r="BX32" s="14">
        <f>INDEX('O3-8hr'!$A:$AD,$IU32+BX$23-$G$23,$IT32)</f>
        <v>66</v>
      </c>
      <c r="BY32" s="14">
        <f>INDEX('O3-8hr'!$A:$AD,$IU32+BY$23-$G$23,$IT32)</f>
        <v>52</v>
      </c>
      <c r="BZ32" s="14">
        <f>INDEX('O3-8hr'!$A:$AD,$IU32+BZ$23-$G$23,$IT32)</f>
        <v>56</v>
      </c>
      <c r="CA32" s="14">
        <f>INDEX('O3-8hr'!$A:$AD,$IU32+CA$23-$G$23,$IT32)</f>
        <v>31</v>
      </c>
      <c r="CB32" s="14">
        <f>INDEX('O3-8hr'!$A:$AD,$IU32+CB$23-$G$23,$IT32)</f>
        <v>36</v>
      </c>
      <c r="CC32" s="14">
        <f>INDEX('O3-8hr'!$A:$AD,$IU32+CC$23-$G$23,$IT32)</f>
        <v>42</v>
      </c>
      <c r="CD32" s="14">
        <f>INDEX('O3-8hr'!$A:$AD,$IU32+CD$23-$G$23,$IT32)</f>
        <v>52</v>
      </c>
      <c r="CE32" s="14">
        <f>INDEX('O3-8hr'!$A:$AD,$IU32+CE$23-$G$23,$IT32)</f>
        <v>33</v>
      </c>
      <c r="CF32" s="14">
        <f>INDEX('O3-8hr'!$A:$AD,$IU32+CF$23-$G$23,$IT32)</f>
        <v>29</v>
      </c>
      <c r="CG32" s="14">
        <f>INDEX('O3-8hr'!$A:$AD,$IU32+CG$23-$G$23,$IT32)</f>
        <v>39</v>
      </c>
      <c r="CH32" s="14">
        <f>INDEX('O3-8hr'!$A:$AD,$IU32+CH$23-$G$23,$IT32)</f>
        <v>32</v>
      </c>
      <c r="CI32" s="14">
        <f>INDEX('O3-8hr'!$A:$AD,$IU32+CI$23-$G$23,$IT32)</f>
        <v>36</v>
      </c>
      <c r="CJ32" s="14">
        <f>INDEX('O3-8hr'!$A:$AD,$IU32+CJ$23-$G$23,$IT32)</f>
        <v>51</v>
      </c>
      <c r="CK32" s="14">
        <f>INDEX('O3-8hr'!$A:$AD,$IU32+CK$23-$G$23,$IT32)</f>
        <v>39</v>
      </c>
      <c r="CL32" s="14">
        <f>INDEX('O3-8hr'!$A:$AD,$IU32+CL$23-$G$23,$IT32)</f>
        <v>42</v>
      </c>
      <c r="CM32" s="14">
        <f>INDEX('O3-8hr'!$A:$AD,$IU32+CM$23-$G$23,$IT32)</f>
        <v>55</v>
      </c>
      <c r="CN32" s="14">
        <f>INDEX('O3-8hr'!$A:$AD,$IU32+CN$23-$G$23,$IT32)</f>
        <v>68</v>
      </c>
      <c r="CO32" s="14">
        <f>INDEX('O3-8hr'!$A:$AD,$IU32+CO$23-$G$23,$IT32)</f>
        <v>66</v>
      </c>
      <c r="CP32" s="14">
        <f>INDEX('O3-8hr'!$A:$AD,$IU32+CP$23-$G$23,$IT32)</f>
        <v>48</v>
      </c>
      <c r="CQ32" s="14">
        <f>INDEX('O3-8hr'!$A:$AD,$IU32+CQ$23-$G$23,$IT32)</f>
        <v>28</v>
      </c>
      <c r="CR32" s="14">
        <f>INDEX('O3-8hr'!$A:$AD,$IU32+CR$23-$G$23,$IT32)</f>
        <v>66</v>
      </c>
      <c r="CS32" s="14">
        <f>INDEX('O3-8hr'!$A:$AD,$IU32+CS$23-$G$23,$IT32)</f>
        <v>33</v>
      </c>
      <c r="CT32" s="14">
        <f>INDEX('O3-8hr'!$A:$AD,$IU32+CT$23-$G$23,$IT32)</f>
        <v>21</v>
      </c>
      <c r="CU32" s="14">
        <f>INDEX('O3-8hr'!$A:$AD,$IU32+CU$23-$G$23,$IT32)</f>
        <v>42</v>
      </c>
      <c r="CV32" s="14">
        <f>INDEX('O3-8hr'!$A:$AD,$IU32+CV$23-$G$23,$IT32)</f>
        <v>46</v>
      </c>
      <c r="CW32" s="14">
        <f>INDEX('O3-8hr'!$A:$AD,$IU32+CW$23-$G$23,$IT32)</f>
        <v>25</v>
      </c>
      <c r="CX32" s="14">
        <f>INDEX('O3-8hr'!$A:$AD,$IU32+CX$23-$G$23,$IT32)</f>
        <v>33</v>
      </c>
      <c r="CY32" s="14">
        <f>INDEX('O3-8hr'!$A:$AD,$IU32+CY$23-$G$23,$IT32)</f>
        <v>47</v>
      </c>
      <c r="CZ32" s="14">
        <f>INDEX('O3-8hr'!$A:$AD,$IU32+CZ$23-$G$23,$IT32)</f>
        <v>36</v>
      </c>
      <c r="DA32" s="14">
        <f>INDEX('O3-8hr'!$A:$AD,$IU32+DA$23-$G$23,$IT32)</f>
        <v>45</v>
      </c>
      <c r="DB32" s="14">
        <f>INDEX('O3-8hr'!$A:$AD,$IU32+DB$23-$G$23,$IT32)</f>
        <v>62</v>
      </c>
      <c r="DC32" s="14">
        <f>INDEX('O3-8hr'!$A:$AD,$IU32+DC$23-$G$23,$IT32)</f>
        <v>49</v>
      </c>
      <c r="DD32" s="14">
        <f>INDEX('O3-8hr'!$A:$AD,$IU32+DD$23-$G$23,$IT32)</f>
        <v>31</v>
      </c>
      <c r="DE32" s="14">
        <f>INDEX('O3-8hr'!$A:$AD,$IU32+DE$23-$G$23,$IT32)</f>
        <v>47</v>
      </c>
      <c r="DF32" s="14">
        <f>INDEX('O3-8hr'!$A:$AD,$IU32+DF$23-$G$23,$IT32)</f>
        <v>50</v>
      </c>
      <c r="DG32" s="14">
        <f>INDEX('O3-8hr'!$A:$AD,$IU32+DG$23-$G$23,$IT32)</f>
        <v>44</v>
      </c>
      <c r="DH32" s="14">
        <f>INDEX('O3-8hr'!$A:$AD,$IU32+DH$23-$G$23,$IT32)</f>
        <v>50</v>
      </c>
      <c r="DI32" s="14">
        <f>INDEX('O3-8hr'!$A:$AD,$IU32+DI$23-$G$23,$IT32)</f>
        <v>35</v>
      </c>
      <c r="DJ32" s="14">
        <f>INDEX('O3-8hr'!$A:$AD,$IU32+DJ$23-$G$23,$IT32)</f>
        <v>46</v>
      </c>
      <c r="DK32" s="14">
        <f>INDEX('O3-8hr'!$A:$AD,$IU32+DK$23-$G$23,$IT32)</f>
        <v>57</v>
      </c>
      <c r="DL32" s="14">
        <f>INDEX('O3-8hr'!$A:$AD,$IU32+DL$23-$G$23,$IT32)</f>
        <v>65</v>
      </c>
      <c r="DM32" s="14">
        <f>INDEX('O3-8hr'!$A:$AD,$IU32+DM$23-$G$23,$IT32)</f>
        <v>38</v>
      </c>
      <c r="DN32" s="14">
        <f>INDEX('O3-8hr'!$A:$AD,$IU32+DN$23-$G$23,$IT32)</f>
        <v>63</v>
      </c>
      <c r="DO32" s="14">
        <f>INDEX('O3-8hr'!$A:$AD,$IU32+DO$23-$G$23,$IT32)</f>
        <v>38</v>
      </c>
      <c r="DP32" s="14">
        <f>INDEX('O3-8hr'!$A:$AD,$IU32+DP$23-$G$23,$IT32)</f>
        <v>43</v>
      </c>
      <c r="DQ32" s="14">
        <f>INDEX('O3-8hr'!$A:$AD,$IU32+DQ$23-$G$23,$IT32)</f>
        <v>30</v>
      </c>
      <c r="DR32" s="14">
        <f>INDEX('O3-8hr'!$A:$AD,$IU32+DR$23-$G$23,$IT32)</f>
        <v>46</v>
      </c>
      <c r="DS32" s="14">
        <f>INDEX('O3-8hr'!$A:$AD,$IU32+DS$23-$G$23,$IT32)</f>
        <v>37</v>
      </c>
      <c r="DT32" s="14">
        <f>INDEX('O3-8hr'!$A:$AD,$IU32+DT$23-$G$23,$IT32)</f>
        <v>46</v>
      </c>
      <c r="DU32" s="14">
        <f>INDEX('O3-8hr'!$A:$AD,$IU32+DU$23-$G$23,$IT32)</f>
        <v>35</v>
      </c>
      <c r="DV32" s="14">
        <f>INDEX('O3-8hr'!$A:$AD,$IU32+DV$23-$G$23,$IT32)</f>
        <v>51</v>
      </c>
      <c r="DW32" s="14">
        <f>INDEX('O3-8hr'!$A:$AD,$IU32+DW$23-$G$23,$IT32)</f>
        <v>53</v>
      </c>
      <c r="DX32" s="14">
        <f>INDEX('O3-8hr'!$A:$AD,$IU32+DX$23-$G$23,$IT32)</f>
        <v>61</v>
      </c>
      <c r="DY32" s="14">
        <f>INDEX('O3-8hr'!$A:$AD,$IU32+DY$23-$G$23,$IT32)</f>
        <v>51</v>
      </c>
      <c r="DZ32" s="14">
        <f>INDEX('O3-8hr'!$A:$AD,$IU32+DZ$23-$G$23,$IT32)</f>
        <v>81</v>
      </c>
      <c r="EA32" s="14">
        <f>INDEX('O3-8hr'!$A:$AD,$IU32+EA$23-$G$23,$IT32)</f>
        <v>67</v>
      </c>
      <c r="EB32" s="14">
        <f>INDEX('O3-8hr'!$A:$AD,$IU32+EB$23-$G$23,$IT32)</f>
        <v>55</v>
      </c>
      <c r="EC32" s="14">
        <f>INDEX('O3-8hr'!$A:$AD,$IU32+EC$23-$G$23,$IT32)</f>
        <v>41</v>
      </c>
      <c r="ED32" s="14">
        <f>INDEX('O3-8hr'!$A:$AD,$IU32+ED$23-$G$23,$IT32)</f>
        <v>34</v>
      </c>
      <c r="EE32" s="14">
        <f>INDEX('O3-8hr'!$A:$AD,$IU32+EE$23-$G$23,$IT32)</f>
        <v>47</v>
      </c>
      <c r="EF32" s="14">
        <f>INDEX('O3-8hr'!$A:$AD,$IU32+EF$23-$G$23,$IT32)</f>
        <v>50</v>
      </c>
      <c r="EG32" s="14">
        <f>INDEX('O3-8hr'!$A:$AD,$IU32+EG$23-$G$23,$IT32)</f>
        <v>75</v>
      </c>
      <c r="EH32" s="14">
        <f>INDEX('O3-8hr'!$A:$AD,$IU32+EH$23-$G$23,$IT32)</f>
        <v>77</v>
      </c>
      <c r="EI32" s="14">
        <f>INDEX('O3-8hr'!$A:$AD,$IU32+EI$23-$G$23,$IT32)</f>
        <v>39</v>
      </c>
      <c r="EJ32" s="14">
        <f>INDEX('O3-8hr'!$A:$AD,$IU32+EJ$23-$G$23,$IT32)</f>
        <v>56</v>
      </c>
      <c r="EK32" s="14">
        <f>INDEX('O3-8hr'!$A:$AD,$IU32+EK$23-$G$23,$IT32)</f>
        <v>57</v>
      </c>
      <c r="EL32" s="14">
        <f>INDEX('O3-8hr'!$A:$AD,$IU32+EL$23-$G$23,$IT32)</f>
        <v>58</v>
      </c>
      <c r="EM32" s="14">
        <f>INDEX('O3-8hr'!$A:$AD,$IU32+EM$23-$G$23,$IT32)</f>
        <v>51</v>
      </c>
      <c r="EN32" s="14">
        <f>INDEX('O3-8hr'!$A:$AD,$IU32+EN$23-$G$23,$IT32)</f>
        <v>58</v>
      </c>
      <c r="EO32" s="14">
        <f>INDEX('O3-8hr'!$A:$AD,$IU32+EO$23-$G$23,$IT32)</f>
        <v>44</v>
      </c>
      <c r="EP32" s="14">
        <f>INDEX('O3-8hr'!$A:$AD,$IU32+EP$23-$G$23,$IT32)</f>
        <v>32</v>
      </c>
      <c r="EQ32" s="14">
        <f>INDEX('O3-8hr'!$A:$AD,$IU32+EQ$23-$G$23,$IT32)</f>
        <v>66</v>
      </c>
      <c r="ER32" s="14">
        <f>INDEX('O3-8hr'!$A:$AD,$IU32+ER$23-$G$23,$IT32)</f>
        <v>63</v>
      </c>
      <c r="ES32" s="14">
        <f>INDEX('O3-8hr'!$A:$AD,$IU32+ES$23-$G$23,$IT32)</f>
        <v>40</v>
      </c>
      <c r="ET32" s="14">
        <f>INDEX('O3-8hr'!$A:$AD,$IU32+ET$23-$G$23,$IT32)</f>
        <v>32</v>
      </c>
      <c r="EU32" s="14">
        <f>INDEX('O3-8hr'!$A:$AD,$IU32+EU$23-$G$23,$IT32)</f>
        <v>30</v>
      </c>
      <c r="EV32" s="14">
        <f>INDEX('O3-8hr'!$A:$AD,$IU32+EV$23-$G$23,$IT32)</f>
        <v>22</v>
      </c>
      <c r="EW32" s="14">
        <f>INDEX('O3-8hr'!$A:$AD,$IU32+EW$23-$G$23,$IT32)</f>
        <v>33</v>
      </c>
      <c r="EX32" s="14">
        <f>INDEX('O3-8hr'!$A:$AD,$IU32+EX$23-$G$23,$IT32)</f>
        <v>44</v>
      </c>
      <c r="EY32" s="14">
        <f>INDEX('O3-8hr'!$A:$AD,$IU32+EY$23-$G$23,$IT32)</f>
        <v>48</v>
      </c>
      <c r="EZ32" s="14">
        <f>INDEX('O3-8hr'!$A:$AD,$IU32+EZ$23-$G$23,$IT32)</f>
        <v>48</v>
      </c>
      <c r="FA32" s="14">
        <f>INDEX('O3-8hr'!$A:$AD,$IU32+FA$23-$G$23,$IT32)</f>
        <v>35</v>
      </c>
      <c r="FB32" s="14">
        <f>INDEX('O3-8hr'!$A:$AD,$IU32+FB$23-$G$23,$IT32)</f>
        <v>33</v>
      </c>
      <c r="FC32" s="14">
        <f>INDEX('O3-8hr'!$A:$AD,$IU32+FC$23-$G$23,$IT32)</f>
        <v>50</v>
      </c>
      <c r="FD32" s="14">
        <f>INDEX('O3-8hr'!$A:$AD,$IU32+FD$23-$G$23,$IT32)</f>
        <v>40</v>
      </c>
      <c r="FE32" s="14">
        <f>INDEX('O3-8hr'!$A:$AD,$IU32+FE$23-$G$23,$IT32)</f>
        <v>35</v>
      </c>
      <c r="FF32" s="14">
        <f>INDEX('O3-8hr'!$A:$AD,$IU32+FF$23-$G$23,$IT32)</f>
        <v>28</v>
      </c>
      <c r="FG32" s="14">
        <f>INDEX('O3-8hr'!$A:$AD,$IU32+FG$23-$G$23,$IT32)</f>
        <v>38</v>
      </c>
      <c r="FH32" s="14">
        <f>INDEX('O3-8hr'!$A:$AD,$IU32+FH$23-$G$23,$IT32)</f>
        <v>54</v>
      </c>
      <c r="FI32" s="14">
        <f>INDEX('O3-8hr'!$A:$AD,$IU32+FI$23-$G$23,$IT32)</f>
        <v>52</v>
      </c>
      <c r="FJ32" s="14">
        <f>INDEX('O3-8hr'!$A:$AD,$IU32+FJ$23-$G$23,$IT32)</f>
        <v>51</v>
      </c>
      <c r="FK32" s="14">
        <f>INDEX('O3-8hr'!$A:$AD,$IU32+FK$23-$G$23,$IT32)</f>
        <v>50</v>
      </c>
      <c r="FL32" s="14">
        <f>INDEX('O3-8hr'!$A:$AD,$IU32+FL$23-$G$23,$IT32)</f>
        <v>46</v>
      </c>
      <c r="FM32" s="14">
        <f>INDEX('O3-8hr'!$A:$AD,$IU32+FM$23-$G$23,$IT32)</f>
        <v>46</v>
      </c>
      <c r="FN32" s="14">
        <f>INDEX('O3-8hr'!$A:$AD,$IU32+FN$23-$G$23,$IT32)</f>
        <v>41</v>
      </c>
      <c r="FO32" s="14">
        <f>INDEX('O3-8hr'!$A:$AD,$IU32+FO$23-$G$23,$IT32)</f>
        <v>37</v>
      </c>
      <c r="FP32" s="14">
        <f>INDEX('O3-8hr'!$A:$AD,$IU32+FP$23-$G$23,$IT32)</f>
        <v>28</v>
      </c>
      <c r="FQ32" s="14">
        <f>INDEX('O3-8hr'!$A:$AD,$IU32+FQ$23-$G$23,$IT32)</f>
        <v>36</v>
      </c>
      <c r="FR32" s="14">
        <f>INDEX('O3-8hr'!$A:$AD,$IU32+FR$23-$G$23,$IT32)</f>
        <v>41</v>
      </c>
      <c r="FS32" s="14">
        <f>INDEX('O3-8hr'!$A:$AD,$IU32+FS$23-$G$23,$IT32)</f>
        <v>58</v>
      </c>
      <c r="FT32" s="14">
        <f>INDEX('O3-8hr'!$A:$AD,$IU32+FT$23-$G$23,$IT32)</f>
        <v>52</v>
      </c>
      <c r="FU32" s="14">
        <f>INDEX('O3-8hr'!$A:$AD,$IU32+FU$23-$G$23,$IT32)</f>
        <v>42</v>
      </c>
      <c r="FV32" s="14">
        <f>INDEX('O3-8hr'!$A:$AD,$IU32+FV$23-$G$23,$IT32)</f>
        <v>20</v>
      </c>
      <c r="FW32" s="14">
        <f>INDEX('O3-8hr'!$A:$AD,$IU32+FW$23-$G$23,$IT32)</f>
        <v>26</v>
      </c>
      <c r="FX32" s="14">
        <f>INDEX('O3-8hr'!$A:$AD,$IU32+FX$23-$G$23,$IT32)</f>
        <v>28</v>
      </c>
      <c r="FY32" s="14">
        <f>INDEX('O3-8hr'!$A:$AD,$IU32+FY$23-$G$23,$IT32)</f>
        <v>43</v>
      </c>
      <c r="FZ32" s="14">
        <f>INDEX('O3-8hr'!$A:$AD,$IU32+FZ$23-$G$23,$IT32)</f>
        <v>29</v>
      </c>
      <c r="GA32" s="14">
        <f>INDEX('O3-8hr'!$A:$AD,$IU32+GA$23-$G$23,$IT32)</f>
        <v>50</v>
      </c>
      <c r="GB32" s="14">
        <f>INDEX('O3-8hr'!$A:$AD,$IU32+GB$23-$G$23,$IT32)</f>
        <v>49</v>
      </c>
      <c r="GC32" s="14">
        <f>INDEX('O3-8hr'!$A:$AD,$IU32+GC$23-$G$23,$IT32)</f>
        <v>42</v>
      </c>
      <c r="GD32" s="14">
        <f>INDEX('O3-8hr'!$A:$AD,$IU32+GD$23-$G$23,$IT32)</f>
        <v>52</v>
      </c>
      <c r="GE32" s="14">
        <f>INDEX('O3-8hr'!$A:$AD,$IU32+GE$23-$G$23,$IT32)</f>
        <v>57</v>
      </c>
      <c r="GF32" s="14">
        <f>INDEX('O3-8hr'!$A:$AD,$IU32+GF$23-$G$23,$IT32)</f>
        <v>55</v>
      </c>
      <c r="GG32" s="14">
        <f>INDEX('O3-8hr'!$A:$AD,$IU32+GG$23-$G$23,$IT32)</f>
        <v>38</v>
      </c>
      <c r="GH32" s="14">
        <f>INDEX('O3-8hr'!$A:$AD,$IU32+GH$23-$G$23,$IT32)</f>
        <v>21</v>
      </c>
      <c r="GI32" s="14">
        <f>INDEX('O3-8hr'!$A:$AD,$IU32+GI$23-$G$23,$IT32)</f>
        <v>37</v>
      </c>
      <c r="GJ32" s="14">
        <f>INDEX('O3-8hr'!$A:$AD,$IU32+GJ$23-$G$23,$IT32)</f>
        <v>33</v>
      </c>
      <c r="GK32" s="14">
        <f>INDEX('O3-8hr'!$A:$AD,$IU32+GK$23-$G$23,$IT32)</f>
        <v>40</v>
      </c>
      <c r="GL32" s="14">
        <f>INDEX('O3-8hr'!$A:$AD,$IU32+GL$23-$G$23,$IT32)</f>
        <v>36</v>
      </c>
      <c r="GM32" s="14">
        <f>INDEX('O3-8hr'!$A:$AD,$IU32+GM$23-$G$23,$IT32)</f>
        <v>47</v>
      </c>
      <c r="GN32" s="14">
        <f>INDEX('O3-8hr'!$A:$AD,$IU32+GN$23-$G$23,$IT32)</f>
        <v>51</v>
      </c>
      <c r="GO32" s="14">
        <f>INDEX('O3-8hr'!$A:$AD,$IU32+GO$23-$G$23,$IT32)</f>
        <v>20</v>
      </c>
      <c r="GP32" s="14">
        <f>INDEX('O3-8hr'!$A:$AD,$IU32+GP$23-$G$23,$IT32)</f>
        <v>23</v>
      </c>
      <c r="GQ32" s="14">
        <f>INDEX('O3-8hr'!$A:$AD,$IU32+GQ$23-$G$23,$IT32)</f>
        <v>17</v>
      </c>
      <c r="GR32" s="14">
        <f>INDEX('O3-8hr'!$A:$AD,$IU32+GR$23-$G$23,$IT32)</f>
        <v>26</v>
      </c>
      <c r="GS32" s="14">
        <f>INDEX('O3-8hr'!$A:$AD,$IU32+GS$23-$G$23,$IT32)</f>
        <v>18</v>
      </c>
      <c r="GT32" s="14">
        <f>INDEX('O3-8hr'!$A:$AD,$IU32+GT$23-$G$23,$IT32)</f>
        <v>14</v>
      </c>
      <c r="GU32" s="14">
        <f>INDEX('O3-8hr'!$A:$AD,$IU32+GU$23-$G$23,$IT32)</f>
        <v>22</v>
      </c>
      <c r="GV32" s="14">
        <f>INDEX('O3-8hr'!$A:$AD,$IU32+GV$23-$G$23,$IT32)</f>
        <v>18</v>
      </c>
      <c r="GW32" s="14">
        <f>INDEX('O3-8hr'!$A:$AD,$IU32+GW$23-$G$23,$IT32)</f>
        <v>38</v>
      </c>
      <c r="GX32" s="14">
        <f>INDEX('O3-8hr'!$A:$AD,$IU32+GX$23-$G$23,$IT32)</f>
        <v>45</v>
      </c>
      <c r="GY32" s="14">
        <f>INDEX('O3-8hr'!$A:$AD,$IU32+GY$23-$G$23,$IT32)</f>
        <v>25</v>
      </c>
      <c r="GZ32" s="14">
        <f>INDEX('O3-8hr'!$A:$AD,$IU32+GZ$23-$G$23,$IT32)</f>
        <v>26</v>
      </c>
      <c r="HA32" s="14">
        <f>INDEX('O3-8hr'!$A:$AD,$IU32+HA$23-$G$23,$IT32)</f>
        <v>33</v>
      </c>
      <c r="HB32" s="14">
        <f>INDEX('O3-8hr'!$A:$AD,$IU32+HB$23-$G$23,$IT32)</f>
        <v>20</v>
      </c>
      <c r="HC32" s="14">
        <f>INDEX('O3-8hr'!$A:$AD,$IU32+HC$23-$G$23,$IT32)</f>
        <v>27</v>
      </c>
      <c r="HD32" s="14">
        <f>INDEX('O3-8hr'!$A:$AD,$IU32+HD$23-$G$23,$IT32)</f>
        <v>27</v>
      </c>
      <c r="HE32" s="14">
        <f>INDEX('O3-8hr'!$A:$AD,$IU32+HE$23-$G$23,$IT32)</f>
        <v>19</v>
      </c>
      <c r="HF32" s="14">
        <f>INDEX('O3-8hr'!$A:$AD,$IU32+HF$23-$G$23,$IT32)</f>
        <v>28</v>
      </c>
      <c r="HG32" s="14">
        <f>INDEX('O3-8hr'!$A:$AD,$IU32+HG$23-$G$23,$IT32)</f>
        <v>21</v>
      </c>
      <c r="HH32" s="14">
        <f>INDEX('O3-8hr'!$A:$AD,$IU32+HH$23-$G$23,$IT32)</f>
        <v>34</v>
      </c>
      <c r="HI32" s="14">
        <f>INDEX('O3-8hr'!$A:$AD,$IU32+HI$23-$G$23,$IT32)</f>
        <v>32</v>
      </c>
      <c r="HJ32" s="14">
        <f>INDEX('O3-8hr'!$A:$AD,$IU32+HJ$23-$G$23,$IT32)</f>
        <v>27</v>
      </c>
      <c r="HK32" s="14">
        <f>INDEX('O3-8hr'!$A:$AD,$IU32+HK$23-$G$23,$IT32)</f>
        <v>35</v>
      </c>
      <c r="HL32" s="14">
        <f>INDEX('O3-8hr'!$A:$AD,$IU32+HL$23-$G$23,$IT32)</f>
        <v>37</v>
      </c>
      <c r="HM32" s="14">
        <f>INDEX('O3-8hr'!$A:$AD,$IU32+HM$23-$G$23,$IT32)</f>
        <v>37</v>
      </c>
      <c r="HN32" s="14">
        <f>INDEX('O3-8hr'!$A:$AD,$IU32+HN$23-$G$23,$IT32)</f>
        <v>43</v>
      </c>
      <c r="HO32" s="14">
        <f>INDEX('O3-8hr'!$A:$AD,$IU32+HO$23-$G$23,$IT32)</f>
        <v>26</v>
      </c>
      <c r="HP32" s="14">
        <f>INDEX('O3-8hr'!$A:$AD,$IU32+HP$23-$G$23,$IT32)</f>
        <v>33</v>
      </c>
      <c r="HQ32" s="14">
        <f>INDEX('O3-8hr'!$A:$AD,$IU32+HQ$23-$G$23,$IT32)</f>
        <v>27</v>
      </c>
      <c r="HR32" s="14">
        <f>INDEX('O3-8hr'!$A:$AD,$IU32+HR$23-$G$23,$IT32)</f>
        <v>19</v>
      </c>
      <c r="HS32" s="14">
        <f>INDEX('O3-8hr'!$A:$AD,$IU32+HS$23-$G$23,$IT32)</f>
        <v>28</v>
      </c>
      <c r="HT32" s="14">
        <f>INDEX('O3-8hr'!$A:$AD,$IU32+HT$23-$G$23,$IT32)</f>
        <v>13</v>
      </c>
      <c r="HU32" s="14">
        <f>INDEX('O3-8hr'!$A:$AD,$IU32+HU$23-$G$23,$IT32)</f>
        <v>22</v>
      </c>
      <c r="HV32" s="14">
        <f>INDEX('O3-8hr'!$A:$AD,$IU32+HV$23-$G$23,$IT32)</f>
        <v>34</v>
      </c>
      <c r="HW32" s="14">
        <f>INDEX('O3-8hr'!$A:$AD,$IU32+HW$23-$G$23,$IT32)</f>
        <v>22</v>
      </c>
      <c r="HX32" s="14">
        <f>INDEX('O3-8hr'!$A:$AD,$IU32+HX$23-$G$23,$IT32)</f>
        <v>29</v>
      </c>
      <c r="HY32" s="14">
        <f>INDEX('O3-8hr'!$A:$AD,$IU32+HY$23-$G$23,$IT32)</f>
        <v>30</v>
      </c>
      <c r="HZ32" s="14">
        <f>INDEX('O3-8hr'!$A:$AD,$IU32+HZ$23-$G$23,$IT32)</f>
        <v>28</v>
      </c>
      <c r="IA32" s="14">
        <f>INDEX('O3-8hr'!$A:$AD,$IU32+IA$23-$G$23,$IT32)</f>
        <v>27</v>
      </c>
      <c r="IB32" s="14">
        <f>INDEX('O3-8hr'!$A:$AD,$IU32+IB$23-$G$23,$IT32)</f>
        <v>29</v>
      </c>
      <c r="IC32" s="14">
        <f>INDEX('O3-8hr'!$A:$AD,$IU32+IC$23-$G$23,$IT32)</f>
        <v>33</v>
      </c>
      <c r="ID32" s="14">
        <f>INDEX('O3-8hr'!$A:$AD,$IU32+ID$23-$G$23,$IT32)</f>
        <v>33</v>
      </c>
      <c r="IE32" s="14">
        <f>INDEX('O3-8hr'!$A:$AD,$IU32+IE$23-$G$23,$IT32)</f>
        <v>34</v>
      </c>
      <c r="IF32" s="14">
        <f>INDEX('O3-8hr'!$A:$AD,$IU32+IF$23-$G$23,$IT32)</f>
        <v>32</v>
      </c>
      <c r="IG32" s="14">
        <f>INDEX('O3-8hr'!$A:$AD,$IU32+IG$23-$G$23,$IT32)</f>
        <v>31</v>
      </c>
      <c r="IH32" s="14">
        <f>INDEX('O3-8hr'!$A:$AD,$IU32+IH$23-$G$23,$IT32)</f>
        <v>26</v>
      </c>
      <c r="II32" s="14">
        <f>INDEX('O3-8hr'!$A:$AD,$IU32+II$23-$G$23,$IT32)</f>
        <v>38</v>
      </c>
      <c r="IJ32" s="14">
        <f>INDEX('O3-8hr'!$A:$AD,$IU32+IJ$23-$G$23,$IT32)</f>
        <v>25</v>
      </c>
      <c r="IK32" s="14">
        <f>INDEX('O3-8hr'!$A:$AD,$IU32+IK$23-$G$23,$IT32)</f>
        <v>33</v>
      </c>
      <c r="IL32" s="14">
        <f>INDEX('O3-8hr'!$A:$AD,$IU32+IL$23-$G$23,$IT32)</f>
        <v>26</v>
      </c>
      <c r="IM32" s="14">
        <f>INDEX('O3-8hr'!$A:$AD,$IU32+IM$23-$G$23,$IT32)</f>
        <v>31</v>
      </c>
      <c r="IN32" s="14">
        <f>INDEX('O3-8hr'!$A:$AD,$IU32+IN$23-$G$23,$IT32)</f>
        <v>22</v>
      </c>
      <c r="IO32" s="14">
        <f>INDEX('O3-8hr'!$A:$AD,$IU32+IO$23-$G$23,$IT32)</f>
        <v>32</v>
      </c>
      <c r="IP32" s="14">
        <f>INDEX('O3-8hr'!$A:$AD,$IU32+IP$23-$G$23,$IT32)</f>
        <v>40</v>
      </c>
      <c r="IQ32" s="19">
        <f>INDEX('O3-8hr'!$A:$AD,$IU32+IQ$23-$G$23,$IT32)</f>
        <v>43</v>
      </c>
      <c r="IR32" s="100">
        <f t="shared" si="57"/>
        <v>81</v>
      </c>
      <c r="IT32" s="44">
        <f>MATCH($B32,'O3-8hr'!$1:$1,0)</f>
        <v>17</v>
      </c>
      <c r="IU32" s="43">
        <f>MATCH(DATE($A32,$IT$19,$IU$19),'O3-8hr'!$B:$B,0)</f>
        <v>1161</v>
      </c>
    </row>
    <row r="33" spans="1:255" ht="12.75" customHeight="1" x14ac:dyDescent="0.2">
      <c r="A33" s="100">
        <v>2018</v>
      </c>
      <c r="B33" s="100">
        <v>340410007</v>
      </c>
      <c r="C33" s="103">
        <f>INDEX(Sites!$A:$N,MATCH($B33,Sites!$A:$A,0),2)</f>
        <v>40.924579999999999</v>
      </c>
      <c r="D33" s="100" t="str">
        <f>INDEX(Sites!$A:$N,MATCH($B33,Sites!$A:$A,0),4)</f>
        <v>NJ</v>
      </c>
      <c r="E33" s="100" t="str">
        <f>INDEX(Sites!$A:$N,MATCH($B33,Sites!$A:$A,0),10)</f>
        <v>146.0</v>
      </c>
      <c r="F33" s="44" t="str">
        <f>INDEX(Sites!$A:$N,MATCH($B33,Sites!$A:$A,0),6)</f>
        <v>Columbia</v>
      </c>
      <c r="G33" s="20">
        <f>INDEX('O3-8hr'!$A:$AD,$IU33+G$23-$G$23,$IT33)</f>
        <v>29</v>
      </c>
      <c r="H33" s="14">
        <f>INDEX('O3-8hr'!$A:$AD,$IU33+H$23-$G$23,$IT33)</f>
        <v>31</v>
      </c>
      <c r="I33" s="14" t="str">
        <f>INDEX('O3-8hr'!$A:$AD,$IU33+I$23-$G$23,$IT33)</f>
        <v/>
      </c>
      <c r="J33" s="14" t="str">
        <f>INDEX('O3-8hr'!$A:$AD,$IU33+J$23-$G$23,$IT33)</f>
        <v/>
      </c>
      <c r="K33" s="14" t="str">
        <f>INDEX('O3-8hr'!$A:$AD,$IU33+K$23-$G$23,$IT33)</f>
        <v/>
      </c>
      <c r="L33" s="14" t="str">
        <f>INDEX('O3-8hr'!$A:$AD,$IU33+L$23-$G$23,$IT33)</f>
        <v/>
      </c>
      <c r="M33" s="14" t="str">
        <f>INDEX('O3-8hr'!$A:$AD,$IU33+M$23-$G$23,$IT33)</f>
        <v/>
      </c>
      <c r="N33" s="14">
        <f>INDEX('O3-8hr'!$A:$AD,$IU33+N$23-$G$23,$IT33)</f>
        <v>39</v>
      </c>
      <c r="O33" s="14">
        <f>INDEX('O3-8hr'!$A:$AD,$IU33+O$23-$G$23,$IT33)</f>
        <v>37</v>
      </c>
      <c r="P33" s="14">
        <f>INDEX('O3-8hr'!$A:$AD,$IU33+P$23-$G$23,$IT33)</f>
        <v>42</v>
      </c>
      <c r="Q33" s="14">
        <f>INDEX('O3-8hr'!$A:$AD,$IU33+Q$23-$G$23,$IT33)</f>
        <v>41</v>
      </c>
      <c r="R33" s="14">
        <f>INDEX('O3-8hr'!$A:$AD,$IU33+R$23-$G$23,$IT33)</f>
        <v>27</v>
      </c>
      <c r="S33" s="14">
        <f>INDEX('O3-8hr'!$A:$AD,$IU33+S$23-$G$23,$IT33)</f>
        <v>40</v>
      </c>
      <c r="T33" s="14">
        <f>INDEX('O3-8hr'!$A:$AD,$IU33+T$23-$G$23,$IT33)</f>
        <v>39</v>
      </c>
      <c r="U33" s="14">
        <f>INDEX('O3-8hr'!$A:$AD,$IU33+U$23-$G$23,$IT33)</f>
        <v>43</v>
      </c>
      <c r="V33" s="14">
        <f>INDEX('O3-8hr'!$A:$AD,$IU33+V$23-$G$23,$IT33)</f>
        <v>40</v>
      </c>
      <c r="W33" s="14">
        <f>INDEX('O3-8hr'!$A:$AD,$IU33+W$23-$G$23,$IT33)</f>
        <v>45</v>
      </c>
      <c r="X33" s="14">
        <f>INDEX('O3-8hr'!$A:$AD,$IU33+X$23-$G$23,$IT33)</f>
        <v>45</v>
      </c>
      <c r="Y33" s="14">
        <f>INDEX('O3-8hr'!$A:$AD,$IU33+Y$23-$G$23,$IT33)</f>
        <v>40</v>
      </c>
      <c r="Z33" s="14">
        <f>INDEX('O3-8hr'!$A:$AD,$IU33+Z$23-$G$23,$IT33)</f>
        <v>37</v>
      </c>
      <c r="AA33" s="14">
        <f>INDEX('O3-8hr'!$A:$AD,$IU33+AA$23-$G$23,$IT33)</f>
        <v>38</v>
      </c>
      <c r="AB33" s="14">
        <f>INDEX('O3-8hr'!$A:$AD,$IU33+AB$23-$G$23,$IT33)</f>
        <v>39</v>
      </c>
      <c r="AC33" s="14">
        <f>INDEX('O3-8hr'!$A:$AD,$IU33+AC$23-$G$23,$IT33)</f>
        <v>38</v>
      </c>
      <c r="AD33" s="14">
        <f>INDEX('O3-8hr'!$A:$AD,$IU33+AD$23-$G$23,$IT33)</f>
        <v>43</v>
      </c>
      <c r="AE33" s="14">
        <f>INDEX('O3-8hr'!$A:$AD,$IU33+AE$23-$G$23,$IT33)</f>
        <v>38</v>
      </c>
      <c r="AF33" s="14">
        <f>INDEX('O3-8hr'!$A:$AD,$IU33+AF$23-$G$23,$IT33)</f>
        <v>41</v>
      </c>
      <c r="AG33" s="14">
        <f>INDEX('O3-8hr'!$A:$AD,$IU33+AG$23-$G$23,$IT33)</f>
        <v>34</v>
      </c>
      <c r="AH33" s="14">
        <f>INDEX('O3-8hr'!$A:$AD,$IU33+AH$23-$G$23,$IT33)</f>
        <v>29</v>
      </c>
      <c r="AI33" s="14">
        <f>INDEX('O3-8hr'!$A:$AD,$IU33+AI$23-$G$23,$IT33)</f>
        <v>10</v>
      </c>
      <c r="AJ33" s="14">
        <f>INDEX('O3-8hr'!$A:$AD,$IU33+AJ$23-$G$23,$IT33)</f>
        <v>34</v>
      </c>
      <c r="AK33" s="14">
        <f>INDEX('O3-8hr'!$A:$AD,$IU33+AK$23-$G$23,$IT33)</f>
        <v>45</v>
      </c>
      <c r="AL33" s="14">
        <f>INDEX('O3-8hr'!$A:$AD,$IU33+AL$23-$G$23,$IT33)</f>
        <v>36</v>
      </c>
      <c r="AM33" s="14">
        <f>INDEX('O3-8hr'!$A:$AD,$IU33+AM$23-$G$23,$IT33)</f>
        <v>44</v>
      </c>
      <c r="AN33" s="14">
        <f>INDEX('O3-8hr'!$A:$AD,$IU33+AN$23-$G$23,$IT33)</f>
        <v>27</v>
      </c>
      <c r="AO33" s="14">
        <f>INDEX('O3-8hr'!$A:$AD,$IU33+AO$23-$G$23,$IT33)</f>
        <v>44</v>
      </c>
      <c r="AP33" s="14">
        <f>INDEX('O3-8hr'!$A:$AD,$IU33+AP$23-$G$23,$IT33)</f>
        <v>46</v>
      </c>
      <c r="AQ33" s="14">
        <f>INDEX('O3-8hr'!$A:$AD,$IU33+AQ$23-$G$23,$IT33)</f>
        <v>46</v>
      </c>
      <c r="AR33" s="14">
        <f>INDEX('O3-8hr'!$A:$AD,$IU33+AR$23-$G$23,$IT33)</f>
        <v>43</v>
      </c>
      <c r="AS33" s="14">
        <f>INDEX('O3-8hr'!$A:$AD,$IU33+AS$23-$G$23,$IT33)</f>
        <v>41</v>
      </c>
      <c r="AT33" s="14">
        <f>INDEX('O3-8hr'!$A:$AD,$IU33+AT$23-$G$23,$IT33)</f>
        <v>43</v>
      </c>
      <c r="AU33" s="14">
        <f>INDEX('O3-8hr'!$A:$AD,$IU33+AU$23-$G$23,$IT33)</f>
        <v>39</v>
      </c>
      <c r="AV33" s="14">
        <f>INDEX('O3-8hr'!$A:$AD,$IU33+AV$23-$G$23,$IT33)</f>
        <v>47</v>
      </c>
      <c r="AW33" s="14">
        <f>INDEX('O3-8hr'!$A:$AD,$IU33+AW$23-$G$23,$IT33)</f>
        <v>51</v>
      </c>
      <c r="AX33" s="14">
        <f>INDEX('O3-8hr'!$A:$AD,$IU33+AX$23-$G$23,$IT33)</f>
        <v>68</v>
      </c>
      <c r="AY33" s="14">
        <f>INDEX('O3-8hr'!$A:$AD,$IU33+AY$23-$G$23,$IT33)</f>
        <v>65</v>
      </c>
      <c r="AZ33" s="14">
        <f>INDEX('O3-8hr'!$A:$AD,$IU33+AZ$23-$G$23,$IT33)</f>
        <v>40</v>
      </c>
      <c r="BA33" s="14">
        <f>INDEX('O3-8hr'!$A:$AD,$IU33+BA$23-$G$23,$IT33)</f>
        <v>32</v>
      </c>
      <c r="BB33" s="14">
        <f>INDEX('O3-8hr'!$A:$AD,$IU33+BB$23-$G$23,$IT33)</f>
        <v>37</v>
      </c>
      <c r="BC33" s="14">
        <f>INDEX('O3-8hr'!$A:$AD,$IU33+BC$23-$G$23,$IT33)</f>
        <v>39</v>
      </c>
      <c r="BD33" s="14">
        <f>INDEX('O3-8hr'!$A:$AD,$IU33+BD$23-$G$23,$IT33)</f>
        <v>40</v>
      </c>
      <c r="BE33" s="14">
        <f>INDEX('O3-8hr'!$A:$AD,$IU33+BE$23-$G$23,$IT33)</f>
        <v>41</v>
      </c>
      <c r="BF33" s="14">
        <f>INDEX('O3-8hr'!$A:$AD,$IU33+BF$23-$G$23,$IT33)</f>
        <v>50</v>
      </c>
      <c r="BG33" s="14">
        <f>INDEX('O3-8hr'!$A:$AD,$IU33+BG$23-$G$23,$IT33)</f>
        <v>52</v>
      </c>
      <c r="BH33" s="14">
        <f>INDEX('O3-8hr'!$A:$AD,$IU33+BH$23-$G$23,$IT33)</f>
        <v>56</v>
      </c>
      <c r="BI33" s="14">
        <f>INDEX('O3-8hr'!$A:$AD,$IU33+BI$23-$G$23,$IT33)</f>
        <v>53</v>
      </c>
      <c r="BJ33" s="14">
        <f>INDEX('O3-8hr'!$A:$AD,$IU33+BJ$23-$G$23,$IT33)</f>
        <v>25</v>
      </c>
      <c r="BK33" s="14">
        <f>INDEX('O3-8hr'!$A:$AD,$IU33+BK$23-$G$23,$IT33)</f>
        <v>47</v>
      </c>
      <c r="BL33" s="14">
        <f>INDEX('O3-8hr'!$A:$AD,$IU33+BL$23-$G$23,$IT33)</f>
        <v>15</v>
      </c>
      <c r="BM33" s="14">
        <f>INDEX('O3-8hr'!$A:$AD,$IU33+BM$23-$G$23,$IT33)</f>
        <v>54</v>
      </c>
      <c r="BN33" s="14">
        <f>INDEX('O3-8hr'!$A:$AD,$IU33+BN$23-$G$23,$IT33)</f>
        <v>31</v>
      </c>
      <c r="BO33" s="14">
        <f>INDEX('O3-8hr'!$A:$AD,$IU33+BO$23-$G$23,$IT33)</f>
        <v>37</v>
      </c>
      <c r="BP33" s="14">
        <f>INDEX('O3-8hr'!$A:$AD,$IU33+BP$23-$G$23,$IT33)</f>
        <v>67</v>
      </c>
      <c r="BQ33" s="14">
        <f>INDEX('O3-8hr'!$A:$AD,$IU33+BQ$23-$G$23,$IT33)</f>
        <v>74</v>
      </c>
      <c r="BR33" s="14">
        <f>INDEX('O3-8hr'!$A:$AD,$IU33+BR$23-$G$23,$IT33)</f>
        <v>60</v>
      </c>
      <c r="BS33" s="14">
        <f>INDEX('O3-8hr'!$A:$AD,$IU33+BS$23-$G$23,$IT33)</f>
        <v>55</v>
      </c>
      <c r="BT33" s="14">
        <f>INDEX('O3-8hr'!$A:$AD,$IU33+BT$23-$G$23,$IT33)</f>
        <v>54</v>
      </c>
      <c r="BU33" s="14">
        <f>INDEX('O3-8hr'!$A:$AD,$IU33+BU$23-$G$23,$IT33)</f>
        <v>34</v>
      </c>
      <c r="BV33" s="14">
        <f>INDEX('O3-8hr'!$A:$AD,$IU33+BV$23-$G$23,$IT33)</f>
        <v>35</v>
      </c>
      <c r="BW33" s="14">
        <f>INDEX('O3-8hr'!$A:$AD,$IU33+BW$23-$G$23,$IT33)</f>
        <v>56</v>
      </c>
      <c r="BX33" s="14">
        <f>INDEX('O3-8hr'!$A:$AD,$IU33+BX$23-$G$23,$IT33)</f>
        <v>63</v>
      </c>
      <c r="BY33" s="14">
        <f>INDEX('O3-8hr'!$A:$AD,$IU33+BY$23-$G$23,$IT33)</f>
        <v>42</v>
      </c>
      <c r="BZ33" s="14">
        <f>INDEX('O3-8hr'!$A:$AD,$IU33+BZ$23-$G$23,$IT33)</f>
        <v>45</v>
      </c>
      <c r="CA33" s="14">
        <f>INDEX('O3-8hr'!$A:$AD,$IU33+CA$23-$G$23,$IT33)</f>
        <v>16</v>
      </c>
      <c r="CB33" s="14">
        <f>INDEX('O3-8hr'!$A:$AD,$IU33+CB$23-$G$23,$IT33)</f>
        <v>21</v>
      </c>
      <c r="CC33" s="14">
        <f>INDEX('O3-8hr'!$A:$AD,$IU33+CC$23-$G$23,$IT33)</f>
        <v>36</v>
      </c>
      <c r="CD33" s="14">
        <f>INDEX('O3-8hr'!$A:$AD,$IU33+CD$23-$G$23,$IT33)</f>
        <v>53</v>
      </c>
      <c r="CE33" s="14" t="str">
        <f>INDEX('O3-8hr'!$A:$AD,$IU33+CE$23-$G$23,$IT33)</f>
        <v/>
      </c>
      <c r="CF33" s="14">
        <f>INDEX('O3-8hr'!$A:$AD,$IU33+CF$23-$G$23,$IT33)</f>
        <v>27</v>
      </c>
      <c r="CG33" s="14">
        <f>INDEX('O3-8hr'!$A:$AD,$IU33+CG$23-$G$23,$IT33)</f>
        <v>33</v>
      </c>
      <c r="CH33" s="14">
        <f>INDEX('O3-8hr'!$A:$AD,$IU33+CH$23-$G$23,$IT33)</f>
        <v>21</v>
      </c>
      <c r="CI33" s="14">
        <f>INDEX('O3-8hr'!$A:$AD,$IU33+CI$23-$G$23,$IT33)</f>
        <v>31</v>
      </c>
      <c r="CJ33" s="14">
        <f>INDEX('O3-8hr'!$A:$AD,$IU33+CJ$23-$G$23,$IT33)</f>
        <v>47</v>
      </c>
      <c r="CK33" s="14">
        <f>INDEX('O3-8hr'!$A:$AD,$IU33+CK$23-$G$23,$IT33)</f>
        <v>27</v>
      </c>
      <c r="CL33" s="14">
        <f>INDEX('O3-8hr'!$A:$AD,$IU33+CL$23-$G$23,$IT33)</f>
        <v>35</v>
      </c>
      <c r="CM33" s="14">
        <f>INDEX('O3-8hr'!$A:$AD,$IU33+CM$23-$G$23,$IT33)</f>
        <v>49</v>
      </c>
      <c r="CN33" s="14">
        <f>INDEX('O3-8hr'!$A:$AD,$IU33+CN$23-$G$23,$IT33)</f>
        <v>61</v>
      </c>
      <c r="CO33" s="14">
        <f>INDEX('O3-8hr'!$A:$AD,$IU33+CO$23-$G$23,$IT33)</f>
        <v>62</v>
      </c>
      <c r="CP33" s="14">
        <f>INDEX('O3-8hr'!$A:$AD,$IU33+CP$23-$G$23,$IT33)</f>
        <v>36</v>
      </c>
      <c r="CQ33" s="14">
        <f>INDEX('O3-8hr'!$A:$AD,$IU33+CQ$23-$G$23,$IT33)</f>
        <v>23</v>
      </c>
      <c r="CR33" s="14">
        <f>INDEX('O3-8hr'!$A:$AD,$IU33+CR$23-$G$23,$IT33)</f>
        <v>43</v>
      </c>
      <c r="CS33" s="14">
        <f>INDEX('O3-8hr'!$A:$AD,$IU33+CS$23-$G$23,$IT33)</f>
        <v>32</v>
      </c>
      <c r="CT33" s="14">
        <f>INDEX('O3-8hr'!$A:$AD,$IU33+CT$23-$G$23,$IT33)</f>
        <v>16</v>
      </c>
      <c r="CU33" s="14">
        <f>INDEX('O3-8hr'!$A:$AD,$IU33+CU$23-$G$23,$IT33)</f>
        <v>36</v>
      </c>
      <c r="CV33" s="14">
        <f>INDEX('O3-8hr'!$A:$AD,$IU33+CV$23-$G$23,$IT33)</f>
        <v>31</v>
      </c>
      <c r="CW33" s="14">
        <f>INDEX('O3-8hr'!$A:$AD,$IU33+CW$23-$G$23,$IT33)</f>
        <v>20</v>
      </c>
      <c r="CX33" s="14">
        <f>INDEX('O3-8hr'!$A:$AD,$IU33+CX$23-$G$23,$IT33)</f>
        <v>27</v>
      </c>
      <c r="CY33" s="14">
        <f>INDEX('O3-8hr'!$A:$AD,$IU33+CY$23-$G$23,$IT33)</f>
        <v>39</v>
      </c>
      <c r="CZ33" s="14">
        <f>INDEX('O3-8hr'!$A:$AD,$IU33+CZ$23-$G$23,$IT33)</f>
        <v>28</v>
      </c>
      <c r="DA33" s="14">
        <f>INDEX('O3-8hr'!$A:$AD,$IU33+DA$23-$G$23,$IT33)</f>
        <v>42</v>
      </c>
      <c r="DB33" s="14">
        <f>INDEX('O3-8hr'!$A:$AD,$IU33+DB$23-$G$23,$IT33)</f>
        <v>53</v>
      </c>
      <c r="DC33" s="14">
        <f>INDEX('O3-8hr'!$A:$AD,$IU33+DC$23-$G$23,$IT33)</f>
        <v>35</v>
      </c>
      <c r="DD33" s="14">
        <f>INDEX('O3-8hr'!$A:$AD,$IU33+DD$23-$G$23,$IT33)</f>
        <v>13</v>
      </c>
      <c r="DE33" s="14">
        <f>INDEX('O3-8hr'!$A:$AD,$IU33+DE$23-$G$23,$IT33)</f>
        <v>49</v>
      </c>
      <c r="DF33" s="14">
        <f>INDEX('O3-8hr'!$A:$AD,$IU33+DF$23-$G$23,$IT33)</f>
        <v>59</v>
      </c>
      <c r="DG33" s="14">
        <f>INDEX('O3-8hr'!$A:$AD,$IU33+DG$23-$G$23,$IT33)</f>
        <v>30</v>
      </c>
      <c r="DH33" s="14">
        <f>INDEX('O3-8hr'!$A:$AD,$IU33+DH$23-$G$23,$IT33)</f>
        <v>45</v>
      </c>
      <c r="DI33" s="14">
        <f>INDEX('O3-8hr'!$A:$AD,$IU33+DI$23-$G$23,$IT33)</f>
        <v>29</v>
      </c>
      <c r="DJ33" s="14">
        <f>INDEX('O3-8hr'!$A:$AD,$IU33+DJ$23-$G$23,$IT33)</f>
        <v>39</v>
      </c>
      <c r="DK33" s="14">
        <f>INDEX('O3-8hr'!$A:$AD,$IU33+DK$23-$G$23,$IT33)</f>
        <v>59</v>
      </c>
      <c r="DL33" s="14">
        <f>INDEX('O3-8hr'!$A:$AD,$IU33+DL$23-$G$23,$IT33)</f>
        <v>63</v>
      </c>
      <c r="DM33" s="14">
        <f>INDEX('O3-8hr'!$A:$AD,$IU33+DM$23-$G$23,$IT33)</f>
        <v>28</v>
      </c>
      <c r="DN33" s="14">
        <f>INDEX('O3-8hr'!$A:$AD,$IU33+DN$23-$G$23,$IT33)</f>
        <v>53</v>
      </c>
      <c r="DO33" s="14">
        <f>INDEX('O3-8hr'!$A:$AD,$IU33+DO$23-$G$23,$IT33)</f>
        <v>32</v>
      </c>
      <c r="DP33" s="14">
        <f>INDEX('O3-8hr'!$A:$AD,$IU33+DP$23-$G$23,$IT33)</f>
        <v>37</v>
      </c>
      <c r="DQ33" s="14">
        <f>INDEX('O3-8hr'!$A:$AD,$IU33+DQ$23-$G$23,$IT33)</f>
        <v>26</v>
      </c>
      <c r="DR33" s="14">
        <f>INDEX('O3-8hr'!$A:$AD,$IU33+DR$23-$G$23,$IT33)</f>
        <v>39</v>
      </c>
      <c r="DS33" s="14">
        <f>INDEX('O3-8hr'!$A:$AD,$IU33+DS$23-$G$23,$IT33)</f>
        <v>29</v>
      </c>
      <c r="DT33" s="14">
        <f>INDEX('O3-8hr'!$A:$AD,$IU33+DT$23-$G$23,$IT33)</f>
        <v>53</v>
      </c>
      <c r="DU33" s="14">
        <f>INDEX('O3-8hr'!$A:$AD,$IU33+DU$23-$G$23,$IT33)</f>
        <v>13</v>
      </c>
      <c r="DV33" s="14">
        <f>INDEX('O3-8hr'!$A:$AD,$IU33+DV$23-$G$23,$IT33)</f>
        <v>34</v>
      </c>
      <c r="DW33" s="14">
        <f>INDEX('O3-8hr'!$A:$AD,$IU33+DW$23-$G$23,$IT33)</f>
        <v>50</v>
      </c>
      <c r="DX33" s="14">
        <f>INDEX('O3-8hr'!$A:$AD,$IU33+DX$23-$G$23,$IT33)</f>
        <v>59</v>
      </c>
      <c r="DY33" s="14">
        <f>INDEX('O3-8hr'!$A:$AD,$IU33+DY$23-$G$23,$IT33)</f>
        <v>51</v>
      </c>
      <c r="DZ33" s="14">
        <f>INDEX('O3-8hr'!$A:$AD,$IU33+DZ$23-$G$23,$IT33)</f>
        <v>63</v>
      </c>
      <c r="EA33" s="14">
        <f>INDEX('O3-8hr'!$A:$AD,$IU33+EA$23-$G$23,$IT33)</f>
        <v>45</v>
      </c>
      <c r="EB33" s="14">
        <f>INDEX('O3-8hr'!$A:$AD,$IU33+EB$23-$G$23,$IT33)</f>
        <v>38</v>
      </c>
      <c r="EC33" s="14">
        <f>INDEX('O3-8hr'!$A:$AD,$IU33+EC$23-$G$23,$IT33)</f>
        <v>30</v>
      </c>
      <c r="ED33" s="14">
        <f>INDEX('O3-8hr'!$A:$AD,$IU33+ED$23-$G$23,$IT33)</f>
        <v>27</v>
      </c>
      <c r="EE33" s="14">
        <f>INDEX('O3-8hr'!$A:$AD,$IU33+EE$23-$G$23,$IT33)</f>
        <v>36</v>
      </c>
      <c r="EF33" s="14">
        <f>INDEX('O3-8hr'!$A:$AD,$IU33+EF$23-$G$23,$IT33)</f>
        <v>34</v>
      </c>
      <c r="EG33" s="14">
        <f>INDEX('O3-8hr'!$A:$AD,$IU33+EG$23-$G$23,$IT33)</f>
        <v>57</v>
      </c>
      <c r="EH33" s="14">
        <f>INDEX('O3-8hr'!$A:$AD,$IU33+EH$23-$G$23,$IT33)</f>
        <v>70</v>
      </c>
      <c r="EI33" s="14">
        <f>INDEX('O3-8hr'!$A:$AD,$IU33+EI$23-$G$23,$IT33)</f>
        <v>27</v>
      </c>
      <c r="EJ33" s="14">
        <f>INDEX('O3-8hr'!$A:$AD,$IU33+EJ$23-$G$23,$IT33)</f>
        <v>39</v>
      </c>
      <c r="EK33" s="14">
        <f>INDEX('O3-8hr'!$A:$AD,$IU33+EK$23-$G$23,$IT33)</f>
        <v>60</v>
      </c>
      <c r="EL33" s="14">
        <f>INDEX('O3-8hr'!$A:$AD,$IU33+EL$23-$G$23,$IT33)</f>
        <v>54</v>
      </c>
      <c r="EM33" s="14">
        <f>INDEX('O3-8hr'!$A:$AD,$IU33+EM$23-$G$23,$IT33)</f>
        <v>45</v>
      </c>
      <c r="EN33" s="14">
        <f>INDEX('O3-8hr'!$A:$AD,$IU33+EN$23-$G$23,$IT33)</f>
        <v>53</v>
      </c>
      <c r="EO33" s="14">
        <f>INDEX('O3-8hr'!$A:$AD,$IU33+EO$23-$G$23,$IT33)</f>
        <v>37</v>
      </c>
      <c r="EP33" s="14">
        <f>INDEX('O3-8hr'!$A:$AD,$IU33+EP$23-$G$23,$IT33)</f>
        <v>22</v>
      </c>
      <c r="EQ33" s="14">
        <f>INDEX('O3-8hr'!$A:$AD,$IU33+EQ$23-$G$23,$IT33)</f>
        <v>50</v>
      </c>
      <c r="ER33" s="14">
        <f>INDEX('O3-8hr'!$A:$AD,$IU33+ER$23-$G$23,$IT33)</f>
        <v>57</v>
      </c>
      <c r="ES33" s="14">
        <f>INDEX('O3-8hr'!$A:$AD,$IU33+ES$23-$G$23,$IT33)</f>
        <v>38</v>
      </c>
      <c r="ET33" s="14">
        <f>INDEX('O3-8hr'!$A:$AD,$IU33+ET$23-$G$23,$IT33)</f>
        <v>28</v>
      </c>
      <c r="EU33" s="14">
        <f>INDEX('O3-8hr'!$A:$AD,$IU33+EU$23-$G$23,$IT33)</f>
        <v>20</v>
      </c>
      <c r="EV33" s="14">
        <f>INDEX('O3-8hr'!$A:$AD,$IU33+EV$23-$G$23,$IT33)</f>
        <v>16</v>
      </c>
      <c r="EW33" s="14">
        <f>INDEX('O3-8hr'!$A:$AD,$IU33+EW$23-$G$23,$IT33)</f>
        <v>32</v>
      </c>
      <c r="EX33" s="14">
        <f>INDEX('O3-8hr'!$A:$AD,$IU33+EX$23-$G$23,$IT33)</f>
        <v>36</v>
      </c>
      <c r="EY33" s="14">
        <f>INDEX('O3-8hr'!$A:$AD,$IU33+EY$23-$G$23,$IT33)</f>
        <v>43</v>
      </c>
      <c r="EZ33" s="14">
        <f>INDEX('O3-8hr'!$A:$AD,$IU33+EZ$23-$G$23,$IT33)</f>
        <v>42</v>
      </c>
      <c r="FA33" s="14">
        <f>INDEX('O3-8hr'!$A:$AD,$IU33+FA$23-$G$23,$IT33)</f>
        <v>33</v>
      </c>
      <c r="FB33" s="14">
        <f>INDEX('O3-8hr'!$A:$AD,$IU33+FB$23-$G$23,$IT33)</f>
        <v>22</v>
      </c>
      <c r="FC33" s="14">
        <f>INDEX('O3-8hr'!$A:$AD,$IU33+FC$23-$G$23,$IT33)</f>
        <v>43</v>
      </c>
      <c r="FD33" s="14">
        <f>INDEX('O3-8hr'!$A:$AD,$IU33+FD$23-$G$23,$IT33)</f>
        <v>38</v>
      </c>
      <c r="FE33" s="14">
        <f>INDEX('O3-8hr'!$A:$AD,$IU33+FE$23-$G$23,$IT33)</f>
        <v>29</v>
      </c>
      <c r="FF33" s="14">
        <f>INDEX('O3-8hr'!$A:$AD,$IU33+FF$23-$G$23,$IT33)</f>
        <v>24</v>
      </c>
      <c r="FG33" s="14">
        <f>INDEX('O3-8hr'!$A:$AD,$IU33+FG$23-$G$23,$IT33)</f>
        <v>34</v>
      </c>
      <c r="FH33" s="14">
        <f>INDEX('O3-8hr'!$A:$AD,$IU33+FH$23-$G$23,$IT33)</f>
        <v>42</v>
      </c>
      <c r="FI33" s="14">
        <f>INDEX('O3-8hr'!$A:$AD,$IU33+FI$23-$G$23,$IT33)</f>
        <v>39</v>
      </c>
      <c r="FJ33" s="14">
        <f>INDEX('O3-8hr'!$A:$AD,$IU33+FJ$23-$G$23,$IT33)</f>
        <v>45</v>
      </c>
      <c r="FK33" s="14">
        <f>INDEX('O3-8hr'!$A:$AD,$IU33+FK$23-$G$23,$IT33)</f>
        <v>47</v>
      </c>
      <c r="FL33" s="14">
        <f>INDEX('O3-8hr'!$A:$AD,$IU33+FL$23-$G$23,$IT33)</f>
        <v>39</v>
      </c>
      <c r="FM33" s="14">
        <f>INDEX('O3-8hr'!$A:$AD,$IU33+FM$23-$G$23,$IT33)</f>
        <v>40</v>
      </c>
      <c r="FN33" s="14">
        <f>INDEX('O3-8hr'!$A:$AD,$IU33+FN$23-$G$23,$IT33)</f>
        <v>26</v>
      </c>
      <c r="FO33" s="14">
        <f>INDEX('O3-8hr'!$A:$AD,$IU33+FO$23-$G$23,$IT33)</f>
        <v>29</v>
      </c>
      <c r="FP33" s="14">
        <f>INDEX('O3-8hr'!$A:$AD,$IU33+FP$23-$G$23,$IT33)</f>
        <v>13</v>
      </c>
      <c r="FQ33" s="14">
        <f>INDEX('O3-8hr'!$A:$AD,$IU33+FQ$23-$G$23,$IT33)</f>
        <v>28</v>
      </c>
      <c r="FR33" s="14">
        <f>INDEX('O3-8hr'!$A:$AD,$IU33+FR$23-$G$23,$IT33)</f>
        <v>37</v>
      </c>
      <c r="FS33" s="14">
        <f>INDEX('O3-8hr'!$A:$AD,$IU33+FS$23-$G$23,$IT33)</f>
        <v>46</v>
      </c>
      <c r="FT33" s="14">
        <f>INDEX('O3-8hr'!$A:$AD,$IU33+FT$23-$G$23,$IT33)</f>
        <v>40</v>
      </c>
      <c r="FU33" s="14">
        <f>INDEX('O3-8hr'!$A:$AD,$IU33+FU$23-$G$23,$IT33)</f>
        <v>28</v>
      </c>
      <c r="FV33" s="14">
        <f>INDEX('O3-8hr'!$A:$AD,$IU33+FV$23-$G$23,$IT33)</f>
        <v>12</v>
      </c>
      <c r="FW33" s="14">
        <f>INDEX('O3-8hr'!$A:$AD,$IU33+FW$23-$G$23,$IT33)</f>
        <v>21</v>
      </c>
      <c r="FX33" s="14">
        <f>INDEX('O3-8hr'!$A:$AD,$IU33+FX$23-$G$23,$IT33)</f>
        <v>19</v>
      </c>
      <c r="FY33" s="14">
        <f>INDEX('O3-8hr'!$A:$AD,$IU33+FY$23-$G$23,$IT33)</f>
        <v>37</v>
      </c>
      <c r="FZ33" s="14">
        <f>INDEX('O3-8hr'!$A:$AD,$IU33+FZ$23-$G$23,$IT33)</f>
        <v>24</v>
      </c>
      <c r="GA33" s="14">
        <f>INDEX('O3-8hr'!$A:$AD,$IU33+GA$23-$G$23,$IT33)</f>
        <v>46</v>
      </c>
      <c r="GB33" s="14">
        <f>INDEX('O3-8hr'!$A:$AD,$IU33+GB$23-$G$23,$IT33)</f>
        <v>40</v>
      </c>
      <c r="GC33" s="14">
        <f>INDEX('O3-8hr'!$A:$AD,$IU33+GC$23-$G$23,$IT33)</f>
        <v>41</v>
      </c>
      <c r="GD33" s="14">
        <f>INDEX('O3-8hr'!$A:$AD,$IU33+GD$23-$G$23,$IT33)</f>
        <v>43</v>
      </c>
      <c r="GE33" s="14">
        <f>INDEX('O3-8hr'!$A:$AD,$IU33+GE$23-$G$23,$IT33)</f>
        <v>45</v>
      </c>
      <c r="GF33" s="14">
        <f>INDEX('O3-8hr'!$A:$AD,$IU33+GF$23-$G$23,$IT33)</f>
        <v>46</v>
      </c>
      <c r="GG33" s="14">
        <f>INDEX('O3-8hr'!$A:$AD,$IU33+GG$23-$G$23,$IT33)</f>
        <v>28</v>
      </c>
      <c r="GH33" s="14">
        <f>INDEX('O3-8hr'!$A:$AD,$IU33+GH$23-$G$23,$IT33)</f>
        <v>8</v>
      </c>
      <c r="GI33" s="14">
        <f>INDEX('O3-8hr'!$A:$AD,$IU33+GI$23-$G$23,$IT33)</f>
        <v>27</v>
      </c>
      <c r="GJ33" s="14">
        <f>INDEX('O3-8hr'!$A:$AD,$IU33+GJ$23-$G$23,$IT33)</f>
        <v>28</v>
      </c>
      <c r="GK33" s="14">
        <f>INDEX('O3-8hr'!$A:$AD,$IU33+GK$23-$G$23,$IT33)</f>
        <v>37</v>
      </c>
      <c r="GL33" s="14">
        <f>INDEX('O3-8hr'!$A:$AD,$IU33+GL$23-$G$23,$IT33)</f>
        <v>26</v>
      </c>
      <c r="GM33" s="14">
        <f>INDEX('O3-8hr'!$A:$AD,$IU33+GM$23-$G$23,$IT33)</f>
        <v>18</v>
      </c>
      <c r="GN33" s="14">
        <f>INDEX('O3-8hr'!$A:$AD,$IU33+GN$23-$G$23,$IT33)</f>
        <v>42</v>
      </c>
      <c r="GO33" s="14">
        <f>INDEX('O3-8hr'!$A:$AD,$IU33+GO$23-$G$23,$IT33)</f>
        <v>5</v>
      </c>
      <c r="GP33" s="14">
        <f>INDEX('O3-8hr'!$A:$AD,$IU33+GP$23-$G$23,$IT33)</f>
        <v>14</v>
      </c>
      <c r="GQ33" s="14">
        <f>INDEX('O3-8hr'!$A:$AD,$IU33+GQ$23-$G$23,$IT33)</f>
        <v>12</v>
      </c>
      <c r="GR33" s="14">
        <f>INDEX('O3-8hr'!$A:$AD,$IU33+GR$23-$G$23,$IT33)</f>
        <v>10</v>
      </c>
      <c r="GS33" s="14">
        <f>INDEX('O3-8hr'!$A:$AD,$IU33+GS$23-$G$23,$IT33)</f>
        <v>11</v>
      </c>
      <c r="GT33" s="14">
        <f>INDEX('O3-8hr'!$A:$AD,$IU33+GT$23-$G$23,$IT33)</f>
        <v>7</v>
      </c>
      <c r="GU33" s="14">
        <f>INDEX('O3-8hr'!$A:$AD,$IU33+GU$23-$G$23,$IT33)</f>
        <v>13</v>
      </c>
      <c r="GV33" s="14">
        <f>INDEX('O3-8hr'!$A:$AD,$IU33+GV$23-$G$23,$IT33)</f>
        <v>12</v>
      </c>
      <c r="GW33" s="14">
        <f>INDEX('O3-8hr'!$A:$AD,$IU33+GW$23-$G$23,$IT33)</f>
        <v>24</v>
      </c>
      <c r="GX33" s="14">
        <f>INDEX('O3-8hr'!$A:$AD,$IU33+GX$23-$G$23,$IT33)</f>
        <v>29</v>
      </c>
      <c r="GY33" s="14">
        <f>INDEX('O3-8hr'!$A:$AD,$IU33+GY$23-$G$23,$IT33)</f>
        <v>14</v>
      </c>
      <c r="GZ33" s="14">
        <f>INDEX('O3-8hr'!$A:$AD,$IU33+GZ$23-$G$23,$IT33)</f>
        <v>14</v>
      </c>
      <c r="HA33" s="14">
        <f>INDEX('O3-8hr'!$A:$AD,$IU33+HA$23-$G$23,$IT33)</f>
        <v>22</v>
      </c>
      <c r="HB33" s="14">
        <f>INDEX('O3-8hr'!$A:$AD,$IU33+HB$23-$G$23,$IT33)</f>
        <v>9</v>
      </c>
      <c r="HC33" s="14">
        <f>INDEX('O3-8hr'!$A:$AD,$IU33+HC$23-$G$23,$IT33)</f>
        <v>23</v>
      </c>
      <c r="HD33" s="14">
        <f>INDEX('O3-8hr'!$A:$AD,$IU33+HD$23-$G$23,$IT33)</f>
        <v>15</v>
      </c>
      <c r="HE33" s="14">
        <f>INDEX('O3-8hr'!$A:$AD,$IU33+HE$23-$G$23,$IT33)</f>
        <v>15</v>
      </c>
      <c r="HF33" s="14">
        <f>INDEX('O3-8hr'!$A:$AD,$IU33+HF$23-$G$23,$IT33)</f>
        <v>21</v>
      </c>
      <c r="HG33" s="14">
        <f>INDEX('O3-8hr'!$A:$AD,$IU33+HG$23-$G$23,$IT33)</f>
        <v>8</v>
      </c>
      <c r="HH33" s="14">
        <f>INDEX('O3-8hr'!$A:$AD,$IU33+HH$23-$G$23,$IT33)</f>
        <v>26</v>
      </c>
      <c r="HI33" s="14">
        <f>INDEX('O3-8hr'!$A:$AD,$IU33+HI$23-$G$23,$IT33)</f>
        <v>16</v>
      </c>
      <c r="HJ33" s="14">
        <f>INDEX('O3-8hr'!$A:$AD,$IU33+HJ$23-$G$23,$IT33)</f>
        <v>21</v>
      </c>
      <c r="HK33" s="14">
        <f>INDEX('O3-8hr'!$A:$AD,$IU33+HK$23-$G$23,$IT33)</f>
        <v>27</v>
      </c>
      <c r="HL33" s="14">
        <f>INDEX('O3-8hr'!$A:$AD,$IU33+HL$23-$G$23,$IT33)</f>
        <v>31</v>
      </c>
      <c r="HM33" s="14">
        <f>INDEX('O3-8hr'!$A:$AD,$IU33+HM$23-$G$23,$IT33)</f>
        <v>29</v>
      </c>
      <c r="HN33" s="14">
        <f>INDEX('O3-8hr'!$A:$AD,$IU33+HN$23-$G$23,$IT33)</f>
        <v>26</v>
      </c>
      <c r="HO33" s="14">
        <f>INDEX('O3-8hr'!$A:$AD,$IU33+HO$23-$G$23,$IT33)</f>
        <v>17</v>
      </c>
      <c r="HP33" s="14">
        <f>INDEX('O3-8hr'!$A:$AD,$IU33+HP$23-$G$23,$IT33)</f>
        <v>22</v>
      </c>
      <c r="HQ33" s="14">
        <f>INDEX('O3-8hr'!$A:$AD,$IU33+HQ$23-$G$23,$IT33)</f>
        <v>19</v>
      </c>
      <c r="HR33" s="14">
        <f>INDEX('O3-8hr'!$A:$AD,$IU33+HR$23-$G$23,$IT33)</f>
        <v>11</v>
      </c>
      <c r="HS33" s="14">
        <f>INDEX('O3-8hr'!$A:$AD,$IU33+HS$23-$G$23,$IT33)</f>
        <v>18</v>
      </c>
      <c r="HT33" s="14">
        <f>INDEX('O3-8hr'!$A:$AD,$IU33+HT$23-$G$23,$IT33)</f>
        <v>5</v>
      </c>
      <c r="HU33" s="14">
        <f>INDEX('O3-8hr'!$A:$AD,$IU33+HU$23-$G$23,$IT33)</f>
        <v>12</v>
      </c>
      <c r="HV33" s="14">
        <f>INDEX('O3-8hr'!$A:$AD,$IU33+HV$23-$G$23,$IT33)</f>
        <v>25</v>
      </c>
      <c r="HW33" s="14">
        <f>INDEX('O3-8hr'!$A:$AD,$IU33+HW$23-$G$23,$IT33)</f>
        <v>11</v>
      </c>
      <c r="HX33" s="14">
        <f>INDEX('O3-8hr'!$A:$AD,$IU33+HX$23-$G$23,$IT33)</f>
        <v>22</v>
      </c>
      <c r="HY33" s="14">
        <f>INDEX('O3-8hr'!$A:$AD,$IU33+HY$23-$G$23,$IT33)</f>
        <v>26</v>
      </c>
      <c r="HZ33" s="14">
        <f>INDEX('O3-8hr'!$A:$AD,$IU33+HZ$23-$G$23,$IT33)</f>
        <v>24</v>
      </c>
      <c r="IA33" s="14">
        <f>INDEX('O3-8hr'!$A:$AD,$IU33+IA$23-$G$23,$IT33)</f>
        <v>19</v>
      </c>
      <c r="IB33" s="14">
        <f>INDEX('O3-8hr'!$A:$AD,$IU33+IB$23-$G$23,$IT33)</f>
        <v>27</v>
      </c>
      <c r="IC33" s="14">
        <f>INDEX('O3-8hr'!$A:$AD,$IU33+IC$23-$G$23,$IT33)</f>
        <v>29</v>
      </c>
      <c r="ID33" s="14">
        <f>INDEX('O3-8hr'!$A:$AD,$IU33+ID$23-$G$23,$IT33)</f>
        <v>27</v>
      </c>
      <c r="IE33" s="14">
        <f>INDEX('O3-8hr'!$A:$AD,$IU33+IE$23-$G$23,$IT33)</f>
        <v>28</v>
      </c>
      <c r="IF33" s="14">
        <f>INDEX('O3-8hr'!$A:$AD,$IU33+IF$23-$G$23,$IT33)</f>
        <v>29</v>
      </c>
      <c r="IG33" s="14">
        <f>INDEX('O3-8hr'!$A:$AD,$IU33+IG$23-$G$23,$IT33)</f>
        <v>26</v>
      </c>
      <c r="IH33" s="14">
        <f>INDEX('O3-8hr'!$A:$AD,$IU33+IH$23-$G$23,$IT33)</f>
        <v>23</v>
      </c>
      <c r="II33" s="14">
        <f>INDEX('O3-8hr'!$A:$AD,$IU33+II$23-$G$23,$IT33)</f>
        <v>29</v>
      </c>
      <c r="IJ33" s="14">
        <f>INDEX('O3-8hr'!$A:$AD,$IU33+IJ$23-$G$23,$IT33)</f>
        <v>18</v>
      </c>
      <c r="IK33" s="14">
        <f>INDEX('O3-8hr'!$A:$AD,$IU33+IK$23-$G$23,$IT33)</f>
        <v>26</v>
      </c>
      <c r="IL33" s="14">
        <f>INDEX('O3-8hr'!$A:$AD,$IU33+IL$23-$G$23,$IT33)</f>
        <v>20</v>
      </c>
      <c r="IM33" s="14">
        <f>INDEX('O3-8hr'!$A:$AD,$IU33+IM$23-$G$23,$IT33)</f>
        <v>24</v>
      </c>
      <c r="IN33" s="14">
        <f>INDEX('O3-8hr'!$A:$AD,$IU33+IN$23-$G$23,$IT33)</f>
        <v>21</v>
      </c>
      <c r="IO33" s="14">
        <f>INDEX('O3-8hr'!$A:$AD,$IU33+IO$23-$G$23,$IT33)</f>
        <v>30</v>
      </c>
      <c r="IP33" s="14">
        <f>INDEX('O3-8hr'!$A:$AD,$IU33+IP$23-$G$23,$IT33)</f>
        <v>31</v>
      </c>
      <c r="IQ33" s="19">
        <f>INDEX('O3-8hr'!$A:$AD,$IU33+IQ$23-$G$23,$IT33)</f>
        <v>30</v>
      </c>
      <c r="IR33" s="100">
        <f t="shared" si="57"/>
        <v>74</v>
      </c>
      <c r="IT33" s="44">
        <f>MATCH($B33,'O3-8hr'!$1:$1,0)</f>
        <v>19</v>
      </c>
      <c r="IU33" s="43">
        <f>MATCH(DATE($A33,$IT$19,$IU$19),'O3-8hr'!$B:$B,0)</f>
        <v>1161</v>
      </c>
    </row>
    <row r="34" spans="1:255" ht="12.75" customHeight="1" x14ac:dyDescent="0.2">
      <c r="A34" s="100">
        <v>2018</v>
      </c>
      <c r="B34" s="100">
        <v>340190001</v>
      </c>
      <c r="C34" s="103">
        <f>INDEX(Sites!$A:$N,MATCH($B34,Sites!$A:$A,0),2)</f>
        <v>40.515262</v>
      </c>
      <c r="D34" s="100" t="str">
        <f>INDEX(Sites!$A:$N,MATCH($B34,Sites!$A:$A,0),4)</f>
        <v>NJ</v>
      </c>
      <c r="E34" s="100" t="str">
        <f>INDEX(Sites!$A:$N,MATCH($B34,Sites!$A:$A,0),10)</f>
        <v>45.0</v>
      </c>
      <c r="F34" s="44" t="str">
        <f>INDEX(Sites!$A:$N,MATCH($B34,Sites!$A:$A,0),6)</f>
        <v>Flemington</v>
      </c>
      <c r="G34" s="20">
        <f>INDEX('O3-8hr'!$A:$AD,$IU34+G$23-$G$23,$IT34)</f>
        <v>35</v>
      </c>
      <c r="H34" s="14">
        <f>INDEX('O3-8hr'!$A:$AD,$IU34+H$23-$G$23,$IT34)</f>
        <v>37</v>
      </c>
      <c r="I34" s="14">
        <f>INDEX('O3-8hr'!$A:$AD,$IU34+I$23-$G$23,$IT34)</f>
        <v>36</v>
      </c>
      <c r="J34" s="14">
        <f>INDEX('O3-8hr'!$A:$AD,$IU34+J$23-$G$23,$IT34)</f>
        <v>43</v>
      </c>
      <c r="K34" s="14">
        <f>INDEX('O3-8hr'!$A:$AD,$IU34+K$23-$G$23,$IT34)</f>
        <v>40</v>
      </c>
      <c r="L34" s="14">
        <f>INDEX('O3-8hr'!$A:$AD,$IU34+L$23-$G$23,$IT34)</f>
        <v>42</v>
      </c>
      <c r="M34" s="14">
        <f>INDEX('O3-8hr'!$A:$AD,$IU34+M$23-$G$23,$IT34)</f>
        <v>37</v>
      </c>
      <c r="N34" s="14">
        <f>INDEX('O3-8hr'!$A:$AD,$IU34+N$23-$G$23,$IT34)</f>
        <v>40</v>
      </c>
      <c r="O34" s="14">
        <f>INDEX('O3-8hr'!$A:$AD,$IU34+O$23-$G$23,$IT34)</f>
        <v>36</v>
      </c>
      <c r="P34" s="14">
        <f>INDEX('O3-8hr'!$A:$AD,$IU34+P$23-$G$23,$IT34)</f>
        <v>42</v>
      </c>
      <c r="Q34" s="14">
        <f>INDEX('O3-8hr'!$A:$AD,$IU34+Q$23-$G$23,$IT34)</f>
        <v>46</v>
      </c>
      <c r="R34" s="14">
        <f>INDEX('O3-8hr'!$A:$AD,$IU34+R$23-$G$23,$IT34)</f>
        <v>35</v>
      </c>
      <c r="S34" s="14">
        <f>INDEX('O3-8hr'!$A:$AD,$IU34+S$23-$G$23,$IT34)</f>
        <v>41</v>
      </c>
      <c r="T34" s="14">
        <f>INDEX('O3-8hr'!$A:$AD,$IU34+T$23-$G$23,$IT34)</f>
        <v>38</v>
      </c>
      <c r="U34" s="14">
        <f>INDEX('O3-8hr'!$A:$AD,$IU34+U$23-$G$23,$IT34)</f>
        <v>40</v>
      </c>
      <c r="V34" s="14">
        <f>INDEX('O3-8hr'!$A:$AD,$IU34+V$23-$G$23,$IT34)</f>
        <v>41</v>
      </c>
      <c r="W34" s="14">
        <f>INDEX('O3-8hr'!$A:$AD,$IU34+W$23-$G$23,$IT34)</f>
        <v>44</v>
      </c>
      <c r="X34" s="14">
        <f>INDEX('O3-8hr'!$A:$AD,$IU34+X$23-$G$23,$IT34)</f>
        <v>48</v>
      </c>
      <c r="Y34" s="14">
        <f>INDEX('O3-8hr'!$A:$AD,$IU34+Y$23-$G$23,$IT34)</f>
        <v>48</v>
      </c>
      <c r="Z34" s="14">
        <f>INDEX('O3-8hr'!$A:$AD,$IU34+Z$23-$G$23,$IT34)</f>
        <v>37</v>
      </c>
      <c r="AA34" s="14">
        <f>INDEX('O3-8hr'!$A:$AD,$IU34+AA$23-$G$23,$IT34)</f>
        <v>41</v>
      </c>
      <c r="AB34" s="14">
        <f>INDEX('O3-8hr'!$A:$AD,$IU34+AB$23-$G$23,$IT34)</f>
        <v>46</v>
      </c>
      <c r="AC34" s="14">
        <f>INDEX('O3-8hr'!$A:$AD,$IU34+AC$23-$G$23,$IT34)</f>
        <v>45</v>
      </c>
      <c r="AD34" s="14">
        <f>INDEX('O3-8hr'!$A:$AD,$IU34+AD$23-$G$23,$IT34)</f>
        <v>47</v>
      </c>
      <c r="AE34" s="14">
        <f>INDEX('O3-8hr'!$A:$AD,$IU34+AE$23-$G$23,$IT34)</f>
        <v>40</v>
      </c>
      <c r="AF34" s="14">
        <f>INDEX('O3-8hr'!$A:$AD,$IU34+AF$23-$G$23,$IT34)</f>
        <v>40</v>
      </c>
      <c r="AG34" s="14">
        <f>INDEX('O3-8hr'!$A:$AD,$IU34+AG$23-$G$23,$IT34)</f>
        <v>38</v>
      </c>
      <c r="AH34" s="14">
        <f>INDEX('O3-8hr'!$A:$AD,$IU34+AH$23-$G$23,$IT34)</f>
        <v>27</v>
      </c>
      <c r="AI34" s="14">
        <f>INDEX('O3-8hr'!$A:$AD,$IU34+AI$23-$G$23,$IT34)</f>
        <v>27</v>
      </c>
      <c r="AJ34" s="14">
        <f>INDEX('O3-8hr'!$A:$AD,$IU34+AJ$23-$G$23,$IT34)</f>
        <v>38</v>
      </c>
      <c r="AK34" s="14">
        <f>INDEX('O3-8hr'!$A:$AD,$IU34+AK$23-$G$23,$IT34)</f>
        <v>45</v>
      </c>
      <c r="AL34" s="14">
        <f>INDEX('O3-8hr'!$A:$AD,$IU34+AL$23-$G$23,$IT34)</f>
        <v>41</v>
      </c>
      <c r="AM34" s="14">
        <f>INDEX('O3-8hr'!$A:$AD,$IU34+AM$23-$G$23,$IT34)</f>
        <v>44</v>
      </c>
      <c r="AN34" s="14">
        <f>INDEX('O3-8hr'!$A:$AD,$IU34+AN$23-$G$23,$IT34)</f>
        <v>34</v>
      </c>
      <c r="AO34" s="14">
        <f>INDEX('O3-8hr'!$A:$AD,$IU34+AO$23-$G$23,$IT34)</f>
        <v>44</v>
      </c>
      <c r="AP34" s="14">
        <f>INDEX('O3-8hr'!$A:$AD,$IU34+AP$23-$G$23,$IT34)</f>
        <v>46</v>
      </c>
      <c r="AQ34" s="14">
        <f>INDEX('O3-8hr'!$A:$AD,$IU34+AQ$23-$G$23,$IT34)</f>
        <v>49</v>
      </c>
      <c r="AR34" s="14">
        <f>INDEX('O3-8hr'!$A:$AD,$IU34+AR$23-$G$23,$IT34)</f>
        <v>47</v>
      </c>
      <c r="AS34" s="14">
        <f>INDEX('O3-8hr'!$A:$AD,$IU34+AS$23-$G$23,$IT34)</f>
        <v>45</v>
      </c>
      <c r="AT34" s="14">
        <f>INDEX('O3-8hr'!$A:$AD,$IU34+AT$23-$G$23,$IT34)</f>
        <v>44</v>
      </c>
      <c r="AU34" s="14">
        <f>INDEX('O3-8hr'!$A:$AD,$IU34+AU$23-$G$23,$IT34)</f>
        <v>44</v>
      </c>
      <c r="AV34" s="14">
        <f>INDEX('O3-8hr'!$A:$AD,$IU34+AV$23-$G$23,$IT34)</f>
        <v>49</v>
      </c>
      <c r="AW34" s="14">
        <f>INDEX('O3-8hr'!$A:$AD,$IU34+AW$23-$G$23,$IT34)</f>
        <v>44</v>
      </c>
      <c r="AX34" s="14">
        <f>INDEX('O3-8hr'!$A:$AD,$IU34+AX$23-$G$23,$IT34)</f>
        <v>67</v>
      </c>
      <c r="AY34" s="14">
        <f>INDEX('O3-8hr'!$A:$AD,$IU34+AY$23-$G$23,$IT34)</f>
        <v>69</v>
      </c>
      <c r="AZ34" s="14">
        <f>INDEX('O3-8hr'!$A:$AD,$IU34+AZ$23-$G$23,$IT34)</f>
        <v>40</v>
      </c>
      <c r="BA34" s="14">
        <f>INDEX('O3-8hr'!$A:$AD,$IU34+BA$23-$G$23,$IT34)</f>
        <v>40</v>
      </c>
      <c r="BB34" s="14">
        <f>INDEX('O3-8hr'!$A:$AD,$IU34+BB$23-$G$23,$IT34)</f>
        <v>37</v>
      </c>
      <c r="BC34" s="14">
        <f>INDEX('O3-8hr'!$A:$AD,$IU34+BC$23-$G$23,$IT34)</f>
        <v>36</v>
      </c>
      <c r="BD34" s="14">
        <f>INDEX('O3-8hr'!$A:$AD,$IU34+BD$23-$G$23,$IT34)</f>
        <v>43</v>
      </c>
      <c r="BE34" s="14">
        <f>INDEX('O3-8hr'!$A:$AD,$IU34+BE$23-$G$23,$IT34)</f>
        <v>45</v>
      </c>
      <c r="BF34" s="14">
        <f>INDEX('O3-8hr'!$A:$AD,$IU34+BF$23-$G$23,$IT34)</f>
        <v>53</v>
      </c>
      <c r="BG34" s="14">
        <f>INDEX('O3-8hr'!$A:$AD,$IU34+BG$23-$G$23,$IT34)</f>
        <v>56</v>
      </c>
      <c r="BH34" s="14">
        <f>INDEX('O3-8hr'!$A:$AD,$IU34+BH$23-$G$23,$IT34)</f>
        <v>59</v>
      </c>
      <c r="BI34" s="14">
        <f>INDEX('O3-8hr'!$A:$AD,$IU34+BI$23-$G$23,$IT34)</f>
        <v>55</v>
      </c>
      <c r="BJ34" s="14">
        <f>INDEX('O3-8hr'!$A:$AD,$IU34+BJ$23-$G$23,$IT34)</f>
        <v>41</v>
      </c>
      <c r="BK34" s="14">
        <f>INDEX('O3-8hr'!$A:$AD,$IU34+BK$23-$G$23,$IT34)</f>
        <v>50</v>
      </c>
      <c r="BL34" s="14">
        <f>INDEX('O3-8hr'!$A:$AD,$IU34+BL$23-$G$23,$IT34)</f>
        <v>44</v>
      </c>
      <c r="BM34" s="14">
        <f>INDEX('O3-8hr'!$A:$AD,$IU34+BM$23-$G$23,$IT34)</f>
        <v>59</v>
      </c>
      <c r="BN34" s="14">
        <f>INDEX('O3-8hr'!$A:$AD,$IU34+BN$23-$G$23,$IT34)</f>
        <v>34</v>
      </c>
      <c r="BO34" s="14">
        <f>INDEX('O3-8hr'!$A:$AD,$IU34+BO$23-$G$23,$IT34)</f>
        <v>43</v>
      </c>
      <c r="BP34" s="14">
        <f>INDEX('O3-8hr'!$A:$AD,$IU34+BP$23-$G$23,$IT34)</f>
        <v>72</v>
      </c>
      <c r="BQ34" s="14">
        <f>INDEX('O3-8hr'!$A:$AD,$IU34+BQ$23-$G$23,$IT34)</f>
        <v>72</v>
      </c>
      <c r="BR34" s="14">
        <f>INDEX('O3-8hr'!$A:$AD,$IU34+BR$23-$G$23,$IT34)</f>
        <v>63</v>
      </c>
      <c r="BS34" s="14">
        <f>INDEX('O3-8hr'!$A:$AD,$IU34+BS$23-$G$23,$IT34)</f>
        <v>62</v>
      </c>
      <c r="BT34" s="14">
        <f>INDEX('O3-8hr'!$A:$AD,$IU34+BT$23-$G$23,$IT34)</f>
        <v>56</v>
      </c>
      <c r="BU34" s="14">
        <f>INDEX('O3-8hr'!$A:$AD,$IU34+BU$23-$G$23,$IT34)</f>
        <v>44</v>
      </c>
      <c r="BV34" s="14">
        <f>INDEX('O3-8hr'!$A:$AD,$IU34+BV$23-$G$23,$IT34)</f>
        <v>52</v>
      </c>
      <c r="BW34" s="14">
        <f>INDEX('O3-8hr'!$A:$AD,$IU34+BW$23-$G$23,$IT34)</f>
        <v>54</v>
      </c>
      <c r="BX34" s="14">
        <f>INDEX('O3-8hr'!$A:$AD,$IU34+BX$23-$G$23,$IT34)</f>
        <v>67</v>
      </c>
      <c r="BY34" s="14">
        <f>INDEX('O3-8hr'!$A:$AD,$IU34+BY$23-$G$23,$IT34)</f>
        <v>51</v>
      </c>
      <c r="BZ34" s="14">
        <f>INDEX('O3-8hr'!$A:$AD,$IU34+BZ$23-$G$23,$IT34)</f>
        <v>52</v>
      </c>
      <c r="CA34" s="14">
        <f>INDEX('O3-8hr'!$A:$AD,$IU34+CA$23-$G$23,$IT34)</f>
        <v>37</v>
      </c>
      <c r="CB34" s="14">
        <f>INDEX('O3-8hr'!$A:$AD,$IU34+CB$23-$G$23,$IT34)</f>
        <v>30</v>
      </c>
      <c r="CC34" s="14">
        <f>INDEX('O3-8hr'!$A:$AD,$IU34+CC$23-$G$23,$IT34)</f>
        <v>39</v>
      </c>
      <c r="CD34" s="14">
        <f>INDEX('O3-8hr'!$A:$AD,$IU34+CD$23-$G$23,$IT34)</f>
        <v>56</v>
      </c>
      <c r="CE34" s="14">
        <f>INDEX('O3-8hr'!$A:$AD,$IU34+CE$23-$G$23,$IT34)</f>
        <v>40</v>
      </c>
      <c r="CF34" s="14">
        <f>INDEX('O3-8hr'!$A:$AD,$IU34+CF$23-$G$23,$IT34)</f>
        <v>28</v>
      </c>
      <c r="CG34" s="14">
        <f>INDEX('O3-8hr'!$A:$AD,$IU34+CG$23-$G$23,$IT34)</f>
        <v>35</v>
      </c>
      <c r="CH34" s="14">
        <f>INDEX('O3-8hr'!$A:$AD,$IU34+CH$23-$G$23,$IT34)</f>
        <v>27</v>
      </c>
      <c r="CI34" s="14">
        <f>INDEX('O3-8hr'!$A:$AD,$IU34+CI$23-$G$23,$IT34)</f>
        <v>37</v>
      </c>
      <c r="CJ34" s="14">
        <f>INDEX('O3-8hr'!$A:$AD,$IU34+CJ$23-$G$23,$IT34)</f>
        <v>50</v>
      </c>
      <c r="CK34" s="14">
        <f>INDEX('O3-8hr'!$A:$AD,$IU34+CK$23-$G$23,$IT34)</f>
        <v>26</v>
      </c>
      <c r="CL34" s="14">
        <f>INDEX('O3-8hr'!$A:$AD,$IU34+CL$23-$G$23,$IT34)</f>
        <v>40</v>
      </c>
      <c r="CM34" s="14">
        <f>INDEX('O3-8hr'!$A:$AD,$IU34+CM$23-$G$23,$IT34)</f>
        <v>56</v>
      </c>
      <c r="CN34" s="14">
        <f>INDEX('O3-8hr'!$A:$AD,$IU34+CN$23-$G$23,$IT34)</f>
        <v>65</v>
      </c>
      <c r="CO34" s="14">
        <f>INDEX('O3-8hr'!$A:$AD,$IU34+CO$23-$G$23,$IT34)</f>
        <v>54</v>
      </c>
      <c r="CP34" s="14">
        <f>INDEX('O3-8hr'!$A:$AD,$IU34+CP$23-$G$23,$IT34)</f>
        <v>41</v>
      </c>
      <c r="CQ34" s="14">
        <f>INDEX('O3-8hr'!$A:$AD,$IU34+CQ$23-$G$23,$IT34)</f>
        <v>29</v>
      </c>
      <c r="CR34" s="14">
        <f>INDEX('O3-8hr'!$A:$AD,$IU34+CR$23-$G$23,$IT34)</f>
        <v>57</v>
      </c>
      <c r="CS34" s="14">
        <f>INDEX('O3-8hr'!$A:$AD,$IU34+CS$23-$G$23,$IT34)</f>
        <v>25</v>
      </c>
      <c r="CT34" s="14">
        <f>INDEX('O3-8hr'!$A:$AD,$IU34+CT$23-$G$23,$IT34)</f>
        <v>19</v>
      </c>
      <c r="CU34" s="14">
        <f>INDEX('O3-8hr'!$A:$AD,$IU34+CU$23-$G$23,$IT34)</f>
        <v>41</v>
      </c>
      <c r="CV34" s="14">
        <f>INDEX('O3-8hr'!$A:$AD,$IU34+CV$23-$G$23,$IT34)</f>
        <v>42</v>
      </c>
      <c r="CW34" s="14">
        <f>INDEX('O3-8hr'!$A:$AD,$IU34+CW$23-$G$23,$IT34)</f>
        <v>27</v>
      </c>
      <c r="CX34" s="14">
        <f>INDEX('O3-8hr'!$A:$AD,$IU34+CX$23-$G$23,$IT34)</f>
        <v>35</v>
      </c>
      <c r="CY34" s="14">
        <f>INDEX('O3-8hr'!$A:$AD,$IU34+CY$23-$G$23,$IT34)</f>
        <v>50</v>
      </c>
      <c r="CZ34" s="14">
        <f>INDEX('O3-8hr'!$A:$AD,$IU34+CZ$23-$G$23,$IT34)</f>
        <v>33</v>
      </c>
      <c r="DA34" s="14">
        <f>INDEX('O3-8hr'!$A:$AD,$IU34+DA$23-$G$23,$IT34)</f>
        <v>44</v>
      </c>
      <c r="DB34" s="14">
        <f>INDEX('O3-8hr'!$A:$AD,$IU34+DB$23-$G$23,$IT34)</f>
        <v>55</v>
      </c>
      <c r="DC34" s="14">
        <f>INDEX('O3-8hr'!$A:$AD,$IU34+DC$23-$G$23,$IT34)</f>
        <v>54</v>
      </c>
      <c r="DD34" s="14">
        <f>INDEX('O3-8hr'!$A:$AD,$IU34+DD$23-$G$23,$IT34)</f>
        <v>24</v>
      </c>
      <c r="DE34" s="14">
        <f>INDEX('O3-8hr'!$A:$AD,$IU34+DE$23-$G$23,$IT34)</f>
        <v>45</v>
      </c>
      <c r="DF34" s="14">
        <f>INDEX('O3-8hr'!$A:$AD,$IU34+DF$23-$G$23,$IT34)</f>
        <v>52</v>
      </c>
      <c r="DG34" s="14">
        <f>INDEX('O3-8hr'!$A:$AD,$IU34+DG$23-$G$23,$IT34)</f>
        <v>47</v>
      </c>
      <c r="DH34" s="14">
        <f>INDEX('O3-8hr'!$A:$AD,$IU34+DH$23-$G$23,$IT34)</f>
        <v>48</v>
      </c>
      <c r="DI34" s="14">
        <f>INDEX('O3-8hr'!$A:$AD,$IU34+DI$23-$G$23,$IT34)</f>
        <v>38</v>
      </c>
      <c r="DJ34" s="14">
        <f>INDEX('O3-8hr'!$A:$AD,$IU34+DJ$23-$G$23,$IT34)</f>
        <v>51</v>
      </c>
      <c r="DK34" s="14">
        <f>INDEX('O3-8hr'!$A:$AD,$IU34+DK$23-$G$23,$IT34)</f>
        <v>60</v>
      </c>
      <c r="DL34" s="14">
        <f>INDEX('O3-8hr'!$A:$AD,$IU34+DL$23-$G$23,$IT34)</f>
        <v>72</v>
      </c>
      <c r="DM34" s="14">
        <f>INDEX('O3-8hr'!$A:$AD,$IU34+DM$23-$G$23,$IT34)</f>
        <v>38</v>
      </c>
      <c r="DN34" s="14">
        <f>INDEX('O3-8hr'!$A:$AD,$IU34+DN$23-$G$23,$IT34)</f>
        <v>58</v>
      </c>
      <c r="DO34" s="14">
        <f>INDEX('O3-8hr'!$A:$AD,$IU34+DO$23-$G$23,$IT34)</f>
        <v>51</v>
      </c>
      <c r="DP34" s="14">
        <f>INDEX('O3-8hr'!$A:$AD,$IU34+DP$23-$G$23,$IT34)</f>
        <v>41</v>
      </c>
      <c r="DQ34" s="14">
        <f>INDEX('O3-8hr'!$A:$AD,$IU34+DQ$23-$G$23,$IT34)</f>
        <v>30</v>
      </c>
      <c r="DR34" s="14">
        <f>INDEX('O3-8hr'!$A:$AD,$IU34+DR$23-$G$23,$IT34)</f>
        <v>48</v>
      </c>
      <c r="DS34" s="14">
        <f>INDEX('O3-8hr'!$A:$AD,$IU34+DS$23-$G$23,$IT34)</f>
        <v>37</v>
      </c>
      <c r="DT34" s="14">
        <f>INDEX('O3-8hr'!$A:$AD,$IU34+DT$23-$G$23,$IT34)</f>
        <v>47</v>
      </c>
      <c r="DU34" s="14">
        <f>INDEX('O3-8hr'!$A:$AD,$IU34+DU$23-$G$23,$IT34)</f>
        <v>38</v>
      </c>
      <c r="DV34" s="14">
        <f>INDEX('O3-8hr'!$A:$AD,$IU34+DV$23-$G$23,$IT34)</f>
        <v>52</v>
      </c>
      <c r="DW34" s="14">
        <f>INDEX('O3-8hr'!$A:$AD,$IU34+DW$23-$G$23,$IT34)</f>
        <v>61</v>
      </c>
      <c r="DX34" s="14">
        <f>INDEX('O3-8hr'!$A:$AD,$IU34+DX$23-$G$23,$IT34)</f>
        <v>62</v>
      </c>
      <c r="DY34" s="14">
        <f>INDEX('O3-8hr'!$A:$AD,$IU34+DY$23-$G$23,$IT34)</f>
        <v>65</v>
      </c>
      <c r="DZ34" s="14">
        <f>INDEX('O3-8hr'!$A:$AD,$IU34+DZ$23-$G$23,$IT34)</f>
        <v>97</v>
      </c>
      <c r="EA34" s="14">
        <f>INDEX('O3-8hr'!$A:$AD,$IU34+EA$23-$G$23,$IT34)</f>
        <v>66</v>
      </c>
      <c r="EB34" s="14">
        <f>INDEX('O3-8hr'!$A:$AD,$IU34+EB$23-$G$23,$IT34)</f>
        <v>47</v>
      </c>
      <c r="EC34" s="14">
        <f>INDEX('O3-8hr'!$A:$AD,$IU34+EC$23-$G$23,$IT34)</f>
        <v>44</v>
      </c>
      <c r="ED34" s="14">
        <f>INDEX('O3-8hr'!$A:$AD,$IU34+ED$23-$G$23,$IT34)</f>
        <v>36</v>
      </c>
      <c r="EE34" s="14">
        <f>INDEX('O3-8hr'!$A:$AD,$IU34+EE$23-$G$23,$IT34)</f>
        <v>55</v>
      </c>
      <c r="EF34" s="14">
        <f>INDEX('O3-8hr'!$A:$AD,$IU34+EF$23-$G$23,$IT34)</f>
        <v>55</v>
      </c>
      <c r="EG34" s="14">
        <f>INDEX('O3-8hr'!$A:$AD,$IU34+EG$23-$G$23,$IT34)</f>
        <v>68</v>
      </c>
      <c r="EH34" s="14">
        <f>INDEX('O3-8hr'!$A:$AD,$IU34+EH$23-$G$23,$IT34)</f>
        <v>86</v>
      </c>
      <c r="EI34" s="14">
        <f>INDEX('O3-8hr'!$A:$AD,$IU34+EI$23-$G$23,$IT34)</f>
        <v>43</v>
      </c>
      <c r="EJ34" s="14">
        <f>INDEX('O3-8hr'!$A:$AD,$IU34+EJ$23-$G$23,$IT34)</f>
        <v>62</v>
      </c>
      <c r="EK34" s="14">
        <f>INDEX('O3-8hr'!$A:$AD,$IU34+EK$23-$G$23,$IT34)</f>
        <v>61</v>
      </c>
      <c r="EL34" s="14">
        <f>INDEX('O3-8hr'!$A:$AD,$IU34+EL$23-$G$23,$IT34)</f>
        <v>60</v>
      </c>
      <c r="EM34" s="14">
        <f>INDEX('O3-8hr'!$A:$AD,$IU34+EM$23-$G$23,$IT34)</f>
        <v>46</v>
      </c>
      <c r="EN34" s="14">
        <f>INDEX('O3-8hr'!$A:$AD,$IU34+EN$23-$G$23,$IT34)</f>
        <v>70</v>
      </c>
      <c r="EO34" s="14">
        <f>INDEX('O3-8hr'!$A:$AD,$IU34+EO$23-$G$23,$IT34)</f>
        <v>49</v>
      </c>
      <c r="EP34" s="14">
        <f>INDEX('O3-8hr'!$A:$AD,$IU34+EP$23-$G$23,$IT34)</f>
        <v>27</v>
      </c>
      <c r="EQ34" s="14">
        <f>INDEX('O3-8hr'!$A:$AD,$IU34+EQ$23-$G$23,$IT34)</f>
        <v>66</v>
      </c>
      <c r="ER34" s="14">
        <f>INDEX('O3-8hr'!$A:$AD,$IU34+ER$23-$G$23,$IT34)</f>
        <v>56</v>
      </c>
      <c r="ES34" s="14">
        <f>INDEX('O3-8hr'!$A:$AD,$IU34+ES$23-$G$23,$IT34)</f>
        <v>37</v>
      </c>
      <c r="ET34" s="14">
        <f>INDEX('O3-8hr'!$A:$AD,$IU34+ET$23-$G$23,$IT34)</f>
        <v>31</v>
      </c>
      <c r="EU34" s="14">
        <f>INDEX('O3-8hr'!$A:$AD,$IU34+EU$23-$G$23,$IT34)</f>
        <v>26</v>
      </c>
      <c r="EV34" s="14">
        <f>INDEX('O3-8hr'!$A:$AD,$IU34+EV$23-$G$23,$IT34)</f>
        <v>21</v>
      </c>
      <c r="EW34" s="14">
        <f>INDEX('O3-8hr'!$A:$AD,$IU34+EW$23-$G$23,$IT34)</f>
        <v>35</v>
      </c>
      <c r="EX34" s="14">
        <f>INDEX('O3-8hr'!$A:$AD,$IU34+EX$23-$G$23,$IT34)</f>
        <v>51</v>
      </c>
      <c r="EY34" s="14">
        <f>INDEX('O3-8hr'!$A:$AD,$IU34+EY$23-$G$23,$IT34)</f>
        <v>60</v>
      </c>
      <c r="EZ34" s="14">
        <f>INDEX('O3-8hr'!$A:$AD,$IU34+EZ$23-$G$23,$IT34)</f>
        <v>50</v>
      </c>
      <c r="FA34" s="14">
        <f>INDEX('O3-8hr'!$A:$AD,$IU34+FA$23-$G$23,$IT34)</f>
        <v>43</v>
      </c>
      <c r="FB34" s="14">
        <f>INDEX('O3-8hr'!$A:$AD,$IU34+FB$23-$G$23,$IT34)</f>
        <v>40</v>
      </c>
      <c r="FC34" s="14">
        <f>INDEX('O3-8hr'!$A:$AD,$IU34+FC$23-$G$23,$IT34)</f>
        <v>48</v>
      </c>
      <c r="FD34" s="14">
        <f>INDEX('O3-8hr'!$A:$AD,$IU34+FD$23-$G$23,$IT34)</f>
        <v>45</v>
      </c>
      <c r="FE34" s="14">
        <f>INDEX('O3-8hr'!$A:$AD,$IU34+FE$23-$G$23,$IT34)</f>
        <v>37</v>
      </c>
      <c r="FF34" s="14">
        <f>INDEX('O3-8hr'!$A:$AD,$IU34+FF$23-$G$23,$IT34)</f>
        <v>31</v>
      </c>
      <c r="FG34" s="14">
        <f>INDEX('O3-8hr'!$A:$AD,$IU34+FG$23-$G$23,$IT34)</f>
        <v>44</v>
      </c>
      <c r="FH34" s="14">
        <f>INDEX('O3-8hr'!$A:$AD,$IU34+FH$23-$G$23,$IT34)</f>
        <v>58</v>
      </c>
      <c r="FI34" s="14">
        <f>INDEX('O3-8hr'!$A:$AD,$IU34+FI$23-$G$23,$IT34)</f>
        <v>60</v>
      </c>
      <c r="FJ34" s="14">
        <f>INDEX('O3-8hr'!$A:$AD,$IU34+FJ$23-$G$23,$IT34)</f>
        <v>57</v>
      </c>
      <c r="FK34" s="14" t="str">
        <f>INDEX('O3-8hr'!$A:$AD,$IU34+FK$23-$G$23,$IT34)</f>
        <v/>
      </c>
      <c r="FL34" s="14">
        <f>INDEX('O3-8hr'!$A:$AD,$IU34+FL$23-$G$23,$IT34)</f>
        <v>12</v>
      </c>
      <c r="FM34" s="14">
        <f>INDEX('O3-8hr'!$A:$AD,$IU34+FM$23-$G$23,$IT34)</f>
        <v>51</v>
      </c>
      <c r="FN34" s="14">
        <f>INDEX('O3-8hr'!$A:$AD,$IU34+FN$23-$G$23,$IT34)</f>
        <v>41</v>
      </c>
      <c r="FO34" s="14">
        <f>INDEX('O3-8hr'!$A:$AD,$IU34+FO$23-$G$23,$IT34)</f>
        <v>47</v>
      </c>
      <c r="FP34" s="14">
        <f>INDEX('O3-8hr'!$A:$AD,$IU34+FP$23-$G$23,$IT34)</f>
        <v>24</v>
      </c>
      <c r="FQ34" s="14">
        <f>INDEX('O3-8hr'!$A:$AD,$IU34+FQ$23-$G$23,$IT34)</f>
        <v>40</v>
      </c>
      <c r="FR34" s="14">
        <f>INDEX('O3-8hr'!$A:$AD,$IU34+FR$23-$G$23,$IT34)</f>
        <v>51</v>
      </c>
      <c r="FS34" s="14">
        <f>INDEX('O3-8hr'!$A:$AD,$IU34+FS$23-$G$23,$IT34)</f>
        <v>65</v>
      </c>
      <c r="FT34" s="14">
        <f>INDEX('O3-8hr'!$A:$AD,$IU34+FT$23-$G$23,$IT34)</f>
        <v>65</v>
      </c>
      <c r="FU34" s="14">
        <f>INDEX('O3-8hr'!$A:$AD,$IU34+FU$23-$G$23,$IT34)</f>
        <v>46</v>
      </c>
      <c r="FV34" s="14">
        <f>INDEX('O3-8hr'!$A:$AD,$IU34+FV$23-$G$23,$IT34)</f>
        <v>20</v>
      </c>
      <c r="FW34" s="14">
        <f>INDEX('O3-8hr'!$A:$AD,$IU34+FW$23-$G$23,$IT34)</f>
        <v>27</v>
      </c>
      <c r="FX34" s="14">
        <f>INDEX('O3-8hr'!$A:$AD,$IU34+FX$23-$G$23,$IT34)</f>
        <v>28</v>
      </c>
      <c r="FY34" s="14">
        <f>INDEX('O3-8hr'!$A:$AD,$IU34+FY$23-$G$23,$IT34)</f>
        <v>48</v>
      </c>
      <c r="FZ34" s="14">
        <f>INDEX('O3-8hr'!$A:$AD,$IU34+FZ$23-$G$23,$IT34)</f>
        <v>32</v>
      </c>
      <c r="GA34" s="14">
        <f>INDEX('O3-8hr'!$A:$AD,$IU34+GA$23-$G$23,$IT34)</f>
        <v>51</v>
      </c>
      <c r="GB34" s="14">
        <f>INDEX('O3-8hr'!$A:$AD,$IU34+GB$23-$G$23,$IT34)</f>
        <v>53</v>
      </c>
      <c r="GC34" s="14">
        <f>INDEX('O3-8hr'!$A:$AD,$IU34+GC$23-$G$23,$IT34)</f>
        <v>50</v>
      </c>
      <c r="GD34" s="14">
        <f>INDEX('O3-8hr'!$A:$AD,$IU34+GD$23-$G$23,$IT34)</f>
        <v>56</v>
      </c>
      <c r="GE34" s="14">
        <f>INDEX('O3-8hr'!$A:$AD,$IU34+GE$23-$G$23,$IT34)</f>
        <v>60</v>
      </c>
      <c r="GF34" s="14">
        <f>INDEX('O3-8hr'!$A:$AD,$IU34+GF$23-$G$23,$IT34)</f>
        <v>62</v>
      </c>
      <c r="GG34" s="14">
        <f>INDEX('O3-8hr'!$A:$AD,$IU34+GG$23-$G$23,$IT34)</f>
        <v>43</v>
      </c>
      <c r="GH34" s="14">
        <f>INDEX('O3-8hr'!$A:$AD,$IU34+GH$23-$G$23,$IT34)</f>
        <v>22</v>
      </c>
      <c r="GI34" s="14">
        <f>INDEX('O3-8hr'!$A:$AD,$IU34+GI$23-$G$23,$IT34)</f>
        <v>38</v>
      </c>
      <c r="GJ34" s="14">
        <f>INDEX('O3-8hr'!$A:$AD,$IU34+GJ$23-$G$23,$IT34)</f>
        <v>33</v>
      </c>
      <c r="GK34" s="14">
        <f>INDEX('O3-8hr'!$A:$AD,$IU34+GK$23-$G$23,$IT34)</f>
        <v>40</v>
      </c>
      <c r="GL34" s="14">
        <f>INDEX('O3-8hr'!$A:$AD,$IU34+GL$23-$G$23,$IT34)</f>
        <v>47</v>
      </c>
      <c r="GM34" s="14">
        <f>INDEX('O3-8hr'!$A:$AD,$IU34+GM$23-$G$23,$IT34)</f>
        <v>56</v>
      </c>
      <c r="GN34" s="14">
        <f>INDEX('O3-8hr'!$A:$AD,$IU34+GN$23-$G$23,$IT34)</f>
        <v>54</v>
      </c>
      <c r="GO34" s="14">
        <f>INDEX('O3-8hr'!$A:$AD,$IU34+GO$23-$G$23,$IT34)</f>
        <v>17</v>
      </c>
      <c r="GP34" s="14">
        <f>INDEX('O3-8hr'!$A:$AD,$IU34+GP$23-$G$23,$IT34)</f>
        <v>24</v>
      </c>
      <c r="GQ34" s="14">
        <f>INDEX('O3-8hr'!$A:$AD,$IU34+GQ$23-$G$23,$IT34)</f>
        <v>18</v>
      </c>
      <c r="GR34" s="14">
        <f>INDEX('O3-8hr'!$A:$AD,$IU34+GR$23-$G$23,$IT34)</f>
        <v>27</v>
      </c>
      <c r="GS34" s="14" t="str">
        <f>INDEX('O3-8hr'!$A:$AD,$IU34+GS$23-$G$23,$IT34)</f>
        <v/>
      </c>
      <c r="GT34" s="14" t="str">
        <f>INDEX('O3-8hr'!$A:$AD,$IU34+GT$23-$G$23,$IT34)</f>
        <v/>
      </c>
      <c r="GU34" s="14">
        <f>INDEX('O3-8hr'!$A:$AD,$IU34+GU$23-$G$23,$IT34)</f>
        <v>15</v>
      </c>
      <c r="GV34" s="14">
        <f>INDEX('O3-8hr'!$A:$AD,$IU34+GV$23-$G$23,$IT34)</f>
        <v>17</v>
      </c>
      <c r="GW34" s="14" t="str">
        <f>INDEX('O3-8hr'!$A:$AD,$IU34+GW$23-$G$23,$IT34)</f>
        <v/>
      </c>
      <c r="GX34" s="14" t="str">
        <f>INDEX('O3-8hr'!$A:$AD,$IU34+GX$23-$G$23,$IT34)</f>
        <v/>
      </c>
      <c r="GY34" s="14" t="str">
        <f>INDEX('O3-8hr'!$A:$AD,$IU34+GY$23-$G$23,$IT34)</f>
        <v/>
      </c>
      <c r="GZ34" s="14">
        <f>INDEX('O3-8hr'!$A:$AD,$IU34+GZ$23-$G$23,$IT34)</f>
        <v>21</v>
      </c>
      <c r="HA34" s="14">
        <f>INDEX('O3-8hr'!$A:$AD,$IU34+HA$23-$G$23,$IT34)</f>
        <v>36</v>
      </c>
      <c r="HB34" s="14">
        <f>INDEX('O3-8hr'!$A:$AD,$IU34+HB$23-$G$23,$IT34)</f>
        <v>21</v>
      </c>
      <c r="HC34" s="14">
        <f>INDEX('O3-8hr'!$A:$AD,$IU34+HC$23-$G$23,$IT34)</f>
        <v>29</v>
      </c>
      <c r="HD34" s="14">
        <f>INDEX('O3-8hr'!$A:$AD,$IU34+HD$23-$G$23,$IT34)</f>
        <v>26</v>
      </c>
      <c r="HE34" s="14">
        <f>INDEX('O3-8hr'!$A:$AD,$IU34+HE$23-$G$23,$IT34)</f>
        <v>14</v>
      </c>
      <c r="HF34" s="14">
        <f>INDEX('O3-8hr'!$A:$AD,$IU34+HF$23-$G$23,$IT34)</f>
        <v>30</v>
      </c>
      <c r="HG34" s="14" t="str">
        <f>INDEX('O3-8hr'!$A:$AD,$IU34+HG$23-$G$23,$IT34)</f>
        <v/>
      </c>
      <c r="HH34" s="14" t="str">
        <f>INDEX('O3-8hr'!$A:$AD,$IU34+HH$23-$G$23,$IT34)</f>
        <v/>
      </c>
      <c r="HI34" s="14" t="str">
        <f>INDEX('O3-8hr'!$A:$AD,$IU34+HI$23-$G$23,$IT34)</f>
        <v/>
      </c>
      <c r="HJ34" s="14" t="str">
        <f>INDEX('O3-8hr'!$A:$AD,$IU34+HJ$23-$G$23,$IT34)</f>
        <v/>
      </c>
      <c r="HK34" s="14">
        <f>INDEX('O3-8hr'!$A:$AD,$IU34+HK$23-$G$23,$IT34)</f>
        <v>37</v>
      </c>
      <c r="HL34" s="14">
        <f>INDEX('O3-8hr'!$A:$AD,$IU34+HL$23-$G$23,$IT34)</f>
        <v>37</v>
      </c>
      <c r="HM34" s="14">
        <f>INDEX('O3-8hr'!$A:$AD,$IU34+HM$23-$G$23,$IT34)</f>
        <v>40</v>
      </c>
      <c r="HN34" s="14">
        <f>INDEX('O3-8hr'!$A:$AD,$IU34+HN$23-$G$23,$IT34)</f>
        <v>43</v>
      </c>
      <c r="HO34" s="14">
        <f>INDEX('O3-8hr'!$A:$AD,$IU34+HO$23-$G$23,$IT34)</f>
        <v>28</v>
      </c>
      <c r="HP34" s="14">
        <f>INDEX('O3-8hr'!$A:$AD,$IU34+HP$23-$G$23,$IT34)</f>
        <v>32</v>
      </c>
      <c r="HQ34" s="14">
        <f>INDEX('O3-8hr'!$A:$AD,$IU34+HQ$23-$G$23,$IT34)</f>
        <v>24</v>
      </c>
      <c r="HR34" s="14">
        <f>INDEX('O3-8hr'!$A:$AD,$IU34+HR$23-$G$23,$IT34)</f>
        <v>19</v>
      </c>
      <c r="HS34" s="14">
        <f>INDEX('O3-8hr'!$A:$AD,$IU34+HS$23-$G$23,$IT34)</f>
        <v>26</v>
      </c>
      <c r="HT34" s="14">
        <f>INDEX('O3-8hr'!$A:$AD,$IU34+HT$23-$G$23,$IT34)</f>
        <v>15</v>
      </c>
      <c r="HU34" s="14">
        <f>INDEX('O3-8hr'!$A:$AD,$IU34+HU$23-$G$23,$IT34)</f>
        <v>28</v>
      </c>
      <c r="HV34" s="14">
        <f>INDEX('O3-8hr'!$A:$AD,$IU34+HV$23-$G$23,$IT34)</f>
        <v>34</v>
      </c>
      <c r="HW34" s="14">
        <f>INDEX('O3-8hr'!$A:$AD,$IU34+HW$23-$G$23,$IT34)</f>
        <v>18</v>
      </c>
      <c r="HX34" s="14">
        <f>INDEX('O3-8hr'!$A:$AD,$IU34+HX$23-$G$23,$IT34)</f>
        <v>28</v>
      </c>
      <c r="HY34" s="14">
        <f>INDEX('O3-8hr'!$A:$AD,$IU34+HY$23-$G$23,$IT34)</f>
        <v>28</v>
      </c>
      <c r="HZ34" s="14">
        <f>INDEX('O3-8hr'!$A:$AD,$IU34+HZ$23-$G$23,$IT34)</f>
        <v>27</v>
      </c>
      <c r="IA34" s="14">
        <f>INDEX('O3-8hr'!$A:$AD,$IU34+IA$23-$G$23,$IT34)</f>
        <v>24</v>
      </c>
      <c r="IB34" s="14">
        <f>INDEX('O3-8hr'!$A:$AD,$IU34+IB$23-$G$23,$IT34)</f>
        <v>29</v>
      </c>
      <c r="IC34" s="14">
        <f>INDEX('O3-8hr'!$A:$AD,$IU34+IC$23-$G$23,$IT34)</f>
        <v>33</v>
      </c>
      <c r="ID34" s="14">
        <f>INDEX('O3-8hr'!$A:$AD,$IU34+ID$23-$G$23,$IT34)</f>
        <v>32</v>
      </c>
      <c r="IE34" s="14">
        <f>INDEX('O3-8hr'!$A:$AD,$IU34+IE$23-$G$23,$IT34)</f>
        <v>32</v>
      </c>
      <c r="IF34" s="14" t="str">
        <f>INDEX('O3-8hr'!$A:$AD,$IU34+IF$23-$G$23,$IT34)</f>
        <v/>
      </c>
      <c r="IG34" s="14" t="str">
        <f>INDEX('O3-8hr'!$A:$AD,$IU34+IG$23-$G$23,$IT34)</f>
        <v/>
      </c>
      <c r="IH34" s="14">
        <f>INDEX('O3-8hr'!$A:$AD,$IU34+IH$23-$G$23,$IT34)</f>
        <v>29</v>
      </c>
      <c r="II34" s="14">
        <f>INDEX('O3-8hr'!$A:$AD,$IU34+II$23-$G$23,$IT34)</f>
        <v>37</v>
      </c>
      <c r="IJ34" s="14">
        <f>INDEX('O3-8hr'!$A:$AD,$IU34+IJ$23-$G$23,$IT34)</f>
        <v>23</v>
      </c>
      <c r="IK34" s="14">
        <f>INDEX('O3-8hr'!$A:$AD,$IU34+IK$23-$G$23,$IT34)</f>
        <v>30</v>
      </c>
      <c r="IL34" s="14">
        <f>INDEX('O3-8hr'!$A:$AD,$IU34+IL$23-$G$23,$IT34)</f>
        <v>23</v>
      </c>
      <c r="IM34" s="14">
        <f>INDEX('O3-8hr'!$A:$AD,$IU34+IM$23-$G$23,$IT34)</f>
        <v>28</v>
      </c>
      <c r="IN34" s="14">
        <f>INDEX('O3-8hr'!$A:$AD,$IU34+IN$23-$G$23,$IT34)</f>
        <v>20</v>
      </c>
      <c r="IO34" s="14">
        <f>INDEX('O3-8hr'!$A:$AD,$IU34+IO$23-$G$23,$IT34)</f>
        <v>26</v>
      </c>
      <c r="IP34" s="14">
        <f>INDEX('O3-8hr'!$A:$AD,$IU34+IP$23-$G$23,$IT34)</f>
        <v>35</v>
      </c>
      <c r="IQ34" s="19">
        <f>INDEX('O3-8hr'!$A:$AD,$IU34+IQ$23-$G$23,$IT34)</f>
        <v>38</v>
      </c>
      <c r="IR34" s="100">
        <f t="shared" si="57"/>
        <v>97</v>
      </c>
      <c r="IT34" s="44">
        <f>MATCH($B34,'O3-8hr'!$1:$1,0)</f>
        <v>14</v>
      </c>
      <c r="IU34" s="43">
        <f>MATCH(DATE($A34,$IT$19,$IU$19),'O3-8hr'!$B:$B,0)</f>
        <v>1161</v>
      </c>
    </row>
    <row r="35" spans="1:255" ht="12.75" customHeight="1" x14ac:dyDescent="0.2">
      <c r="A35" s="100">
        <v>2018</v>
      </c>
      <c r="B35" s="100">
        <v>340030006</v>
      </c>
      <c r="C35" s="103">
        <f>INDEX(Sites!$A:$N,MATCH($B35,Sites!$A:$A,0),2)</f>
        <v>40.870435999999998</v>
      </c>
      <c r="D35" s="100" t="str">
        <f>INDEX(Sites!$A:$N,MATCH($B35,Sites!$A:$A,0),4)</f>
        <v>NJ</v>
      </c>
      <c r="E35" s="100" t="str">
        <f>INDEX(Sites!$A:$N,MATCH($B35,Sites!$A:$A,0),10)</f>
        <v>1.0</v>
      </c>
      <c r="F35" s="44" t="str">
        <f>INDEX(Sites!$A:$N,MATCH($B35,Sites!$A:$A,0),6)</f>
        <v>Leonia</v>
      </c>
      <c r="G35" s="20">
        <f>INDEX('O3-8hr'!$A:$AD,$IU35+G$23-$G$23,$IT35)</f>
        <v>41</v>
      </c>
      <c r="H35" s="14">
        <f>INDEX('O3-8hr'!$A:$AD,$IU35+H$23-$G$23,$IT35)</f>
        <v>38</v>
      </c>
      <c r="I35" s="14" t="str">
        <f>INDEX('O3-8hr'!$A:$AD,$IU35+I$23-$G$23,$IT35)</f>
        <v/>
      </c>
      <c r="J35" s="14" t="str">
        <f>INDEX('O3-8hr'!$A:$AD,$IU35+J$23-$G$23,$IT35)</f>
        <v/>
      </c>
      <c r="K35" s="14">
        <f>INDEX('O3-8hr'!$A:$AD,$IU35+K$23-$G$23,$IT35)</f>
        <v>35</v>
      </c>
      <c r="L35" s="14">
        <f>INDEX('O3-8hr'!$A:$AD,$IU35+L$23-$G$23,$IT35)</f>
        <v>37</v>
      </c>
      <c r="M35" s="14">
        <f>INDEX('O3-8hr'!$A:$AD,$IU35+M$23-$G$23,$IT35)</f>
        <v>36</v>
      </c>
      <c r="N35" s="14">
        <f>INDEX('O3-8hr'!$A:$AD,$IU35+N$23-$G$23,$IT35)</f>
        <v>31</v>
      </c>
      <c r="O35" s="14">
        <f>INDEX('O3-8hr'!$A:$AD,$IU35+O$23-$G$23,$IT35)</f>
        <v>33</v>
      </c>
      <c r="P35" s="14">
        <f>INDEX('O3-8hr'!$A:$AD,$IU35+P$23-$G$23,$IT35)</f>
        <v>42</v>
      </c>
      <c r="Q35" s="14">
        <f>INDEX('O3-8hr'!$A:$AD,$IU35+Q$23-$G$23,$IT35)</f>
        <v>43</v>
      </c>
      <c r="R35" s="14">
        <f>INDEX('O3-8hr'!$A:$AD,$IU35+R$23-$G$23,$IT35)</f>
        <v>37</v>
      </c>
      <c r="S35" s="14">
        <f>INDEX('O3-8hr'!$A:$AD,$IU35+S$23-$G$23,$IT35)</f>
        <v>39</v>
      </c>
      <c r="T35" s="14">
        <f>INDEX('O3-8hr'!$A:$AD,$IU35+T$23-$G$23,$IT35)</f>
        <v>35</v>
      </c>
      <c r="U35" s="14">
        <f>INDEX('O3-8hr'!$A:$AD,$IU35+U$23-$G$23,$IT35)</f>
        <v>44</v>
      </c>
      <c r="V35" s="14">
        <f>INDEX('O3-8hr'!$A:$AD,$IU35+V$23-$G$23,$IT35)</f>
        <v>39</v>
      </c>
      <c r="W35" s="14">
        <f>INDEX('O3-8hr'!$A:$AD,$IU35+W$23-$G$23,$IT35)</f>
        <v>46</v>
      </c>
      <c r="X35" s="14">
        <f>INDEX('O3-8hr'!$A:$AD,$IU35+X$23-$G$23,$IT35)</f>
        <v>47</v>
      </c>
      <c r="Y35" s="14">
        <f>INDEX('O3-8hr'!$A:$AD,$IU35+Y$23-$G$23,$IT35)</f>
        <v>46</v>
      </c>
      <c r="Z35" s="14">
        <f>INDEX('O3-8hr'!$A:$AD,$IU35+Z$23-$G$23,$IT35)</f>
        <v>35</v>
      </c>
      <c r="AA35" s="14">
        <f>INDEX('O3-8hr'!$A:$AD,$IU35+AA$23-$G$23,$IT35)</f>
        <v>39</v>
      </c>
      <c r="AB35" s="14">
        <f>INDEX('O3-8hr'!$A:$AD,$IU35+AB$23-$G$23,$IT35)</f>
        <v>46</v>
      </c>
      <c r="AC35" s="14">
        <f>INDEX('O3-8hr'!$A:$AD,$IU35+AC$23-$G$23,$IT35)</f>
        <v>42</v>
      </c>
      <c r="AD35" s="14">
        <f>INDEX('O3-8hr'!$A:$AD,$IU35+AD$23-$G$23,$IT35)</f>
        <v>46</v>
      </c>
      <c r="AE35" s="14">
        <f>INDEX('O3-8hr'!$A:$AD,$IU35+AE$23-$G$23,$IT35)</f>
        <v>40</v>
      </c>
      <c r="AF35" s="14">
        <f>INDEX('O3-8hr'!$A:$AD,$IU35+AF$23-$G$23,$IT35)</f>
        <v>40</v>
      </c>
      <c r="AG35" s="14">
        <f>INDEX('O3-8hr'!$A:$AD,$IU35+AG$23-$G$23,$IT35)</f>
        <v>20</v>
      </c>
      <c r="AH35" s="14">
        <f>INDEX('O3-8hr'!$A:$AD,$IU35+AH$23-$G$23,$IT35)</f>
        <v>22</v>
      </c>
      <c r="AI35" s="14">
        <f>INDEX('O3-8hr'!$A:$AD,$IU35+AI$23-$G$23,$IT35)</f>
        <v>10</v>
      </c>
      <c r="AJ35" s="14">
        <f>INDEX('O3-8hr'!$A:$AD,$IU35+AJ$23-$G$23,$IT35)</f>
        <v>36</v>
      </c>
      <c r="AK35" s="14">
        <f>INDEX('O3-8hr'!$A:$AD,$IU35+AK$23-$G$23,$IT35)</f>
        <v>42</v>
      </c>
      <c r="AL35" s="14">
        <f>INDEX('O3-8hr'!$A:$AD,$IU35+AL$23-$G$23,$IT35)</f>
        <v>41</v>
      </c>
      <c r="AM35" s="14">
        <f>INDEX('O3-8hr'!$A:$AD,$IU35+AM$23-$G$23,$IT35)</f>
        <v>40</v>
      </c>
      <c r="AN35" s="14">
        <f>INDEX('O3-8hr'!$A:$AD,$IU35+AN$23-$G$23,$IT35)</f>
        <v>32</v>
      </c>
      <c r="AO35" s="14">
        <f>INDEX('O3-8hr'!$A:$AD,$IU35+AO$23-$G$23,$IT35)</f>
        <v>43</v>
      </c>
      <c r="AP35" s="14">
        <f>INDEX('O3-8hr'!$A:$AD,$IU35+AP$23-$G$23,$IT35)</f>
        <v>44</v>
      </c>
      <c r="AQ35" s="14">
        <f>INDEX('O3-8hr'!$A:$AD,$IU35+AQ$23-$G$23,$IT35)</f>
        <v>44</v>
      </c>
      <c r="AR35" s="14">
        <f>INDEX('O3-8hr'!$A:$AD,$IU35+AR$23-$G$23,$IT35)</f>
        <v>46</v>
      </c>
      <c r="AS35" s="14">
        <f>INDEX('O3-8hr'!$A:$AD,$IU35+AS$23-$G$23,$IT35)</f>
        <v>43</v>
      </c>
      <c r="AT35" s="14">
        <f>INDEX('O3-8hr'!$A:$AD,$IU35+AT$23-$G$23,$IT35)</f>
        <v>41</v>
      </c>
      <c r="AU35" s="14">
        <f>INDEX('O3-8hr'!$A:$AD,$IU35+AU$23-$G$23,$IT35)</f>
        <v>43</v>
      </c>
      <c r="AV35" s="14">
        <f>INDEX('O3-8hr'!$A:$AD,$IU35+AV$23-$G$23,$IT35)</f>
        <v>38</v>
      </c>
      <c r="AW35" s="14">
        <f>INDEX('O3-8hr'!$A:$AD,$IU35+AW$23-$G$23,$IT35)</f>
        <v>39</v>
      </c>
      <c r="AX35" s="14">
        <f>INDEX('O3-8hr'!$A:$AD,$IU35+AX$23-$G$23,$IT35)</f>
        <v>60</v>
      </c>
      <c r="AY35" s="14">
        <f>INDEX('O3-8hr'!$A:$AD,$IU35+AY$23-$G$23,$IT35)</f>
        <v>55</v>
      </c>
      <c r="AZ35" s="14">
        <f>INDEX('O3-8hr'!$A:$AD,$IU35+AZ$23-$G$23,$IT35)</f>
        <v>46</v>
      </c>
      <c r="BA35" s="14">
        <f>INDEX('O3-8hr'!$A:$AD,$IU35+BA$23-$G$23,$IT35)</f>
        <v>42</v>
      </c>
      <c r="BB35" s="14">
        <f>INDEX('O3-8hr'!$A:$AD,$IU35+BB$23-$G$23,$IT35)</f>
        <v>33</v>
      </c>
      <c r="BC35" s="14">
        <f>INDEX('O3-8hr'!$A:$AD,$IU35+BC$23-$G$23,$IT35)</f>
        <v>37</v>
      </c>
      <c r="BD35" s="14">
        <f>INDEX('O3-8hr'!$A:$AD,$IU35+BD$23-$G$23,$IT35)</f>
        <v>41</v>
      </c>
      <c r="BE35" s="14">
        <f>INDEX('O3-8hr'!$A:$AD,$IU35+BE$23-$G$23,$IT35)</f>
        <v>41</v>
      </c>
      <c r="BF35" s="14">
        <f>INDEX('O3-8hr'!$A:$AD,$IU35+BF$23-$G$23,$IT35)</f>
        <v>51</v>
      </c>
      <c r="BG35" s="14">
        <f>INDEX('O3-8hr'!$A:$AD,$IU35+BG$23-$G$23,$IT35)</f>
        <v>54</v>
      </c>
      <c r="BH35" s="14">
        <f>INDEX('O3-8hr'!$A:$AD,$IU35+BH$23-$G$23,$IT35)</f>
        <v>49</v>
      </c>
      <c r="BI35" s="14">
        <f>INDEX('O3-8hr'!$A:$AD,$IU35+BI$23-$G$23,$IT35)</f>
        <v>52</v>
      </c>
      <c r="BJ35" s="14">
        <f>INDEX('O3-8hr'!$A:$AD,$IU35+BJ$23-$G$23,$IT35)</f>
        <v>36</v>
      </c>
      <c r="BK35" s="14">
        <f>INDEX('O3-8hr'!$A:$AD,$IU35+BK$23-$G$23,$IT35)</f>
        <v>50</v>
      </c>
      <c r="BL35" s="14">
        <f>INDEX('O3-8hr'!$A:$AD,$IU35+BL$23-$G$23,$IT35)</f>
        <v>37</v>
      </c>
      <c r="BM35" s="14">
        <f>INDEX('O3-8hr'!$A:$AD,$IU35+BM$23-$G$23,$IT35)</f>
        <v>54</v>
      </c>
      <c r="BN35" s="14">
        <f>INDEX('O3-8hr'!$A:$AD,$IU35+BN$23-$G$23,$IT35)</f>
        <v>36</v>
      </c>
      <c r="BO35" s="14">
        <f>INDEX('O3-8hr'!$A:$AD,$IU35+BO$23-$G$23,$IT35)</f>
        <v>40</v>
      </c>
      <c r="BP35" s="14">
        <f>INDEX('O3-8hr'!$A:$AD,$IU35+BP$23-$G$23,$IT35)</f>
        <v>67</v>
      </c>
      <c r="BQ35" s="14">
        <f>INDEX('O3-8hr'!$A:$AD,$IU35+BQ$23-$G$23,$IT35)</f>
        <v>71</v>
      </c>
      <c r="BR35" s="14">
        <f>INDEX('O3-8hr'!$A:$AD,$IU35+BR$23-$G$23,$IT35)</f>
        <v>63</v>
      </c>
      <c r="BS35" s="14">
        <f>INDEX('O3-8hr'!$A:$AD,$IU35+BS$23-$G$23,$IT35)</f>
        <v>56</v>
      </c>
      <c r="BT35" s="14">
        <f>INDEX('O3-8hr'!$A:$AD,$IU35+BT$23-$G$23,$IT35)</f>
        <v>56</v>
      </c>
      <c r="BU35" s="14">
        <f>INDEX('O3-8hr'!$A:$AD,$IU35+BU$23-$G$23,$IT35)</f>
        <v>45</v>
      </c>
      <c r="BV35" s="14">
        <f>INDEX('O3-8hr'!$A:$AD,$IU35+BV$23-$G$23,$IT35)</f>
        <v>49</v>
      </c>
      <c r="BW35" s="14">
        <f>INDEX('O3-8hr'!$A:$AD,$IU35+BW$23-$G$23,$IT35)</f>
        <v>51</v>
      </c>
      <c r="BX35" s="14">
        <f>INDEX('O3-8hr'!$A:$AD,$IU35+BX$23-$G$23,$IT35)</f>
        <v>50</v>
      </c>
      <c r="BY35" s="14">
        <f>INDEX('O3-8hr'!$A:$AD,$IU35+BY$23-$G$23,$IT35)</f>
        <v>31</v>
      </c>
      <c r="BZ35" s="14">
        <f>INDEX('O3-8hr'!$A:$AD,$IU35+BZ$23-$G$23,$IT35)</f>
        <v>49</v>
      </c>
      <c r="CA35" s="14">
        <f>INDEX('O3-8hr'!$A:$AD,$IU35+CA$23-$G$23,$IT35)</f>
        <v>27</v>
      </c>
      <c r="CB35" s="14">
        <f>INDEX('O3-8hr'!$A:$AD,$IU35+CB$23-$G$23,$IT35)</f>
        <v>29</v>
      </c>
      <c r="CC35" s="14">
        <f>INDEX('O3-8hr'!$A:$AD,$IU35+CC$23-$G$23,$IT35)</f>
        <v>28</v>
      </c>
      <c r="CD35" s="14">
        <f>INDEX('O3-8hr'!$A:$AD,$IU35+CD$23-$G$23,$IT35)</f>
        <v>56</v>
      </c>
      <c r="CE35" s="14">
        <f>INDEX('O3-8hr'!$A:$AD,$IU35+CE$23-$G$23,$IT35)</f>
        <v>31</v>
      </c>
      <c r="CF35" s="14">
        <f>INDEX('O3-8hr'!$A:$AD,$IU35+CF$23-$G$23,$IT35)</f>
        <v>25</v>
      </c>
      <c r="CG35" s="14">
        <f>INDEX('O3-8hr'!$A:$AD,$IU35+CG$23-$G$23,$IT35)</f>
        <v>38</v>
      </c>
      <c r="CH35" s="14">
        <f>INDEX('O3-8hr'!$A:$AD,$IU35+CH$23-$G$23,$IT35)</f>
        <v>32</v>
      </c>
      <c r="CI35" s="14">
        <f>INDEX('O3-8hr'!$A:$AD,$IU35+CI$23-$G$23,$IT35)</f>
        <v>37</v>
      </c>
      <c r="CJ35" s="14">
        <f>INDEX('O3-8hr'!$A:$AD,$IU35+CJ$23-$G$23,$IT35)</f>
        <v>53</v>
      </c>
      <c r="CK35" s="14">
        <f>INDEX('O3-8hr'!$A:$AD,$IU35+CK$23-$G$23,$IT35)</f>
        <v>29</v>
      </c>
      <c r="CL35" s="14">
        <f>INDEX('O3-8hr'!$A:$AD,$IU35+CL$23-$G$23,$IT35)</f>
        <v>42</v>
      </c>
      <c r="CM35" s="14">
        <f>INDEX('O3-8hr'!$A:$AD,$IU35+CM$23-$G$23,$IT35)</f>
        <v>65</v>
      </c>
      <c r="CN35" s="14">
        <f>INDEX('O3-8hr'!$A:$AD,$IU35+CN$23-$G$23,$IT35)</f>
        <v>65</v>
      </c>
      <c r="CO35" s="14">
        <f>INDEX('O3-8hr'!$A:$AD,$IU35+CO$23-$G$23,$IT35)</f>
        <v>65</v>
      </c>
      <c r="CP35" s="14">
        <f>INDEX('O3-8hr'!$A:$AD,$IU35+CP$23-$G$23,$IT35)</f>
        <v>48</v>
      </c>
      <c r="CQ35" s="14">
        <f>INDEX('O3-8hr'!$A:$AD,$IU35+CQ$23-$G$23,$IT35)</f>
        <v>25</v>
      </c>
      <c r="CR35" s="14">
        <f>INDEX('O3-8hr'!$A:$AD,$IU35+CR$23-$G$23,$IT35)</f>
        <v>74</v>
      </c>
      <c r="CS35" s="14">
        <f>INDEX('O3-8hr'!$A:$AD,$IU35+CS$23-$G$23,$IT35)</f>
        <v>37</v>
      </c>
      <c r="CT35" s="14">
        <f>INDEX('O3-8hr'!$A:$AD,$IU35+CT$23-$G$23,$IT35)</f>
        <v>20</v>
      </c>
      <c r="CU35" s="14">
        <f>INDEX('O3-8hr'!$A:$AD,$IU35+CU$23-$G$23,$IT35)</f>
        <v>28</v>
      </c>
      <c r="CV35" s="14">
        <f>INDEX('O3-8hr'!$A:$AD,$IU35+CV$23-$G$23,$IT35)</f>
        <v>49</v>
      </c>
      <c r="CW35" s="14">
        <f>INDEX('O3-8hr'!$A:$AD,$IU35+CW$23-$G$23,$IT35)</f>
        <v>26</v>
      </c>
      <c r="CX35" s="14">
        <f>INDEX('O3-8hr'!$A:$AD,$IU35+CX$23-$G$23,$IT35)</f>
        <v>34</v>
      </c>
      <c r="CY35" s="14">
        <f>INDEX('O3-8hr'!$A:$AD,$IU35+CY$23-$G$23,$IT35)</f>
        <v>44</v>
      </c>
      <c r="CZ35" s="14">
        <f>INDEX('O3-8hr'!$A:$AD,$IU35+CZ$23-$G$23,$IT35)</f>
        <v>31</v>
      </c>
      <c r="DA35" s="14">
        <f>INDEX('O3-8hr'!$A:$AD,$IU35+DA$23-$G$23,$IT35)</f>
        <v>31</v>
      </c>
      <c r="DB35" s="14">
        <f>INDEX('O3-8hr'!$A:$AD,$IU35+DB$23-$G$23,$IT35)</f>
        <v>56</v>
      </c>
      <c r="DC35" s="14">
        <f>INDEX('O3-8hr'!$A:$AD,$IU35+DC$23-$G$23,$IT35)</f>
        <v>52</v>
      </c>
      <c r="DD35" s="14">
        <f>INDEX('O3-8hr'!$A:$AD,$IU35+DD$23-$G$23,$IT35)</f>
        <v>32</v>
      </c>
      <c r="DE35" s="14">
        <f>INDEX('O3-8hr'!$A:$AD,$IU35+DE$23-$G$23,$IT35)</f>
        <v>45</v>
      </c>
      <c r="DF35" s="14">
        <f>INDEX('O3-8hr'!$A:$AD,$IU35+DF$23-$G$23,$IT35)</f>
        <v>42</v>
      </c>
      <c r="DG35" s="14">
        <f>INDEX('O3-8hr'!$A:$AD,$IU35+DG$23-$G$23,$IT35)</f>
        <v>37</v>
      </c>
      <c r="DH35" s="14">
        <f>INDEX('O3-8hr'!$A:$AD,$IU35+DH$23-$G$23,$IT35)</f>
        <v>47</v>
      </c>
      <c r="DI35" s="14">
        <f>INDEX('O3-8hr'!$A:$AD,$IU35+DI$23-$G$23,$IT35)</f>
        <v>34</v>
      </c>
      <c r="DJ35" s="14">
        <f>INDEX('O3-8hr'!$A:$AD,$IU35+DJ$23-$G$23,$IT35)</f>
        <v>45</v>
      </c>
      <c r="DK35" s="14">
        <f>INDEX('O3-8hr'!$A:$AD,$IU35+DK$23-$G$23,$IT35)</f>
        <v>74</v>
      </c>
      <c r="DL35" s="14">
        <f>INDEX('O3-8hr'!$A:$AD,$IU35+DL$23-$G$23,$IT35)</f>
        <v>75</v>
      </c>
      <c r="DM35" s="14">
        <f>INDEX('O3-8hr'!$A:$AD,$IU35+DM$23-$G$23,$IT35)</f>
        <v>43</v>
      </c>
      <c r="DN35" s="14">
        <f>INDEX('O3-8hr'!$A:$AD,$IU35+DN$23-$G$23,$IT35)</f>
        <v>57</v>
      </c>
      <c r="DO35" s="14">
        <f>INDEX('O3-8hr'!$A:$AD,$IU35+DO$23-$G$23,$IT35)</f>
        <v>48</v>
      </c>
      <c r="DP35" s="14">
        <f>INDEX('O3-8hr'!$A:$AD,$IU35+DP$23-$G$23,$IT35)</f>
        <v>44</v>
      </c>
      <c r="DQ35" s="14">
        <f>INDEX('O3-8hr'!$A:$AD,$IU35+DQ$23-$G$23,$IT35)</f>
        <v>33</v>
      </c>
      <c r="DR35" s="14">
        <f>INDEX('O3-8hr'!$A:$AD,$IU35+DR$23-$G$23,$IT35)</f>
        <v>48</v>
      </c>
      <c r="DS35" s="14">
        <f>INDEX('O3-8hr'!$A:$AD,$IU35+DS$23-$G$23,$IT35)</f>
        <v>37</v>
      </c>
      <c r="DT35" s="14">
        <f>INDEX('O3-8hr'!$A:$AD,$IU35+DT$23-$G$23,$IT35)</f>
        <v>39</v>
      </c>
      <c r="DU35" s="14">
        <f>INDEX('O3-8hr'!$A:$AD,$IU35+DU$23-$G$23,$IT35)</f>
        <v>36</v>
      </c>
      <c r="DV35" s="14">
        <f>INDEX('O3-8hr'!$A:$AD,$IU35+DV$23-$G$23,$IT35)</f>
        <v>49</v>
      </c>
      <c r="DW35" s="14">
        <f>INDEX('O3-8hr'!$A:$AD,$IU35+DW$23-$G$23,$IT35)</f>
        <v>56</v>
      </c>
      <c r="DX35" s="14">
        <f>INDEX('O3-8hr'!$A:$AD,$IU35+DX$23-$G$23,$IT35)</f>
        <v>77</v>
      </c>
      <c r="DY35" s="14">
        <f>INDEX('O3-8hr'!$A:$AD,$IU35+DY$23-$G$23,$IT35)</f>
        <v>90</v>
      </c>
      <c r="DZ35" s="14">
        <f>INDEX('O3-8hr'!$A:$AD,$IU35+DZ$23-$G$23,$IT35)</f>
        <v>91</v>
      </c>
      <c r="EA35" s="14">
        <f>INDEX('O3-8hr'!$A:$AD,$IU35+EA$23-$G$23,$IT35)</f>
        <v>61</v>
      </c>
      <c r="EB35" s="14">
        <f>INDEX('O3-8hr'!$A:$AD,$IU35+EB$23-$G$23,$IT35)</f>
        <v>53</v>
      </c>
      <c r="EC35" s="14">
        <f>INDEX('O3-8hr'!$A:$AD,$IU35+EC$23-$G$23,$IT35)</f>
        <v>32</v>
      </c>
      <c r="ED35" s="14">
        <f>INDEX('O3-8hr'!$A:$AD,$IU35+ED$23-$G$23,$IT35)</f>
        <v>32</v>
      </c>
      <c r="EE35" s="14">
        <f>INDEX('O3-8hr'!$A:$AD,$IU35+EE$23-$G$23,$IT35)</f>
        <v>44</v>
      </c>
      <c r="EF35" s="14">
        <f>INDEX('O3-8hr'!$A:$AD,$IU35+EF$23-$G$23,$IT35)</f>
        <v>58</v>
      </c>
      <c r="EG35" s="14">
        <f>INDEX('O3-8hr'!$A:$AD,$IU35+EG$23-$G$23,$IT35)</f>
        <v>79</v>
      </c>
      <c r="EH35" s="14">
        <f>INDEX('O3-8hr'!$A:$AD,$IU35+EH$23-$G$23,$IT35)</f>
        <v>81</v>
      </c>
      <c r="EI35" s="14">
        <f>INDEX('O3-8hr'!$A:$AD,$IU35+EI$23-$G$23,$IT35)</f>
        <v>48</v>
      </c>
      <c r="EJ35" s="14">
        <f>INDEX('O3-8hr'!$A:$AD,$IU35+EJ$23-$G$23,$IT35)</f>
        <v>56</v>
      </c>
      <c r="EK35" s="14">
        <f>INDEX('O3-8hr'!$A:$AD,$IU35+EK$23-$G$23,$IT35)</f>
        <v>66</v>
      </c>
      <c r="EL35" s="14">
        <f>INDEX('O3-8hr'!$A:$AD,$IU35+EL$23-$G$23,$IT35)</f>
        <v>63</v>
      </c>
      <c r="EM35" s="14">
        <f>INDEX('O3-8hr'!$A:$AD,$IU35+EM$23-$G$23,$IT35)</f>
        <v>54</v>
      </c>
      <c r="EN35" s="14">
        <f>INDEX('O3-8hr'!$A:$AD,$IU35+EN$23-$G$23,$IT35)</f>
        <v>78</v>
      </c>
      <c r="EO35" s="14">
        <f>INDEX('O3-8hr'!$A:$AD,$IU35+EO$23-$G$23,$IT35)</f>
        <v>58</v>
      </c>
      <c r="EP35" s="14">
        <f>INDEX('O3-8hr'!$A:$AD,$IU35+EP$23-$G$23,$IT35)</f>
        <v>31</v>
      </c>
      <c r="EQ35" s="14">
        <f>INDEX('O3-8hr'!$A:$AD,$IU35+EQ$23-$G$23,$IT35)</f>
        <v>63</v>
      </c>
      <c r="ER35" s="14">
        <f>INDEX('O3-8hr'!$A:$AD,$IU35+ER$23-$G$23,$IT35)</f>
        <v>52</v>
      </c>
      <c r="ES35" s="14">
        <f>INDEX('O3-8hr'!$A:$AD,$IU35+ES$23-$G$23,$IT35)</f>
        <v>41</v>
      </c>
      <c r="ET35" s="14">
        <f>INDEX('O3-8hr'!$A:$AD,$IU35+ET$23-$G$23,$IT35)</f>
        <v>32</v>
      </c>
      <c r="EU35" s="14">
        <f>INDEX('O3-8hr'!$A:$AD,$IU35+EU$23-$G$23,$IT35)</f>
        <v>28</v>
      </c>
      <c r="EV35" s="14">
        <f>INDEX('O3-8hr'!$A:$AD,$IU35+EV$23-$G$23,$IT35)</f>
        <v>22</v>
      </c>
      <c r="EW35" s="14">
        <f>INDEX('O3-8hr'!$A:$AD,$IU35+EW$23-$G$23,$IT35)</f>
        <v>25</v>
      </c>
      <c r="EX35" s="14">
        <f>INDEX('O3-8hr'!$A:$AD,$IU35+EX$23-$G$23,$IT35)</f>
        <v>50</v>
      </c>
      <c r="EY35" s="14">
        <f>INDEX('O3-8hr'!$A:$AD,$IU35+EY$23-$G$23,$IT35)</f>
        <v>54</v>
      </c>
      <c r="EZ35" s="14">
        <f>INDEX('O3-8hr'!$A:$AD,$IU35+EZ$23-$G$23,$IT35)</f>
        <v>77</v>
      </c>
      <c r="FA35" s="14">
        <f>INDEX('O3-8hr'!$A:$AD,$IU35+FA$23-$G$23,$IT35)</f>
        <v>38</v>
      </c>
      <c r="FB35" s="14">
        <f>INDEX('O3-8hr'!$A:$AD,$IU35+FB$23-$G$23,$IT35)</f>
        <v>37</v>
      </c>
      <c r="FC35" s="14">
        <f>INDEX('O3-8hr'!$A:$AD,$IU35+FC$23-$G$23,$IT35)</f>
        <v>50</v>
      </c>
      <c r="FD35" s="14">
        <f>INDEX('O3-8hr'!$A:$AD,$IU35+FD$23-$G$23,$IT35)</f>
        <v>45</v>
      </c>
      <c r="FE35" s="14">
        <f>INDEX('O3-8hr'!$A:$AD,$IU35+FE$23-$G$23,$IT35)</f>
        <v>44</v>
      </c>
      <c r="FF35" s="14">
        <f>INDEX('O3-8hr'!$A:$AD,$IU35+FF$23-$G$23,$IT35)</f>
        <v>26</v>
      </c>
      <c r="FG35" s="14">
        <f>INDEX('O3-8hr'!$A:$AD,$IU35+FG$23-$G$23,$IT35)</f>
        <v>37</v>
      </c>
      <c r="FH35" s="14">
        <f>INDEX('O3-8hr'!$A:$AD,$IU35+FH$23-$G$23,$IT35)</f>
        <v>56</v>
      </c>
      <c r="FI35" s="14">
        <f>INDEX('O3-8hr'!$A:$AD,$IU35+FI$23-$G$23,$IT35)</f>
        <v>76</v>
      </c>
      <c r="FJ35" s="14">
        <f>INDEX('O3-8hr'!$A:$AD,$IU35+FJ$23-$G$23,$IT35)</f>
        <v>69</v>
      </c>
      <c r="FK35" s="14">
        <f>INDEX('O3-8hr'!$A:$AD,$IU35+FK$23-$G$23,$IT35)</f>
        <v>74</v>
      </c>
      <c r="FL35" s="14">
        <f>INDEX('O3-8hr'!$A:$AD,$IU35+FL$23-$G$23,$IT35)</f>
        <v>49</v>
      </c>
      <c r="FM35" s="14">
        <f>INDEX('O3-8hr'!$A:$AD,$IU35+FM$23-$G$23,$IT35)</f>
        <v>55</v>
      </c>
      <c r="FN35" s="14">
        <f>INDEX('O3-8hr'!$A:$AD,$IU35+FN$23-$G$23,$IT35)</f>
        <v>43</v>
      </c>
      <c r="FO35" s="14">
        <f>INDEX('O3-8hr'!$A:$AD,$IU35+FO$23-$G$23,$IT35)</f>
        <v>48</v>
      </c>
      <c r="FP35" s="14">
        <f>INDEX('O3-8hr'!$A:$AD,$IU35+FP$23-$G$23,$IT35)</f>
        <v>27</v>
      </c>
      <c r="FQ35" s="14">
        <f>INDEX('O3-8hr'!$A:$AD,$IU35+FQ$23-$G$23,$IT35)</f>
        <v>44</v>
      </c>
      <c r="FR35" s="14">
        <f>INDEX('O3-8hr'!$A:$AD,$IU35+FR$23-$G$23,$IT35)</f>
        <v>43</v>
      </c>
      <c r="FS35" s="14">
        <f>INDEX('O3-8hr'!$A:$AD,$IU35+FS$23-$G$23,$IT35)</f>
        <v>59</v>
      </c>
      <c r="FT35" s="14">
        <f>INDEX('O3-8hr'!$A:$AD,$IU35+FT$23-$G$23,$IT35)</f>
        <v>65</v>
      </c>
      <c r="FU35" s="14">
        <f>INDEX('O3-8hr'!$A:$AD,$IU35+FU$23-$G$23,$IT35)</f>
        <v>46</v>
      </c>
      <c r="FV35" s="14">
        <f>INDEX('O3-8hr'!$A:$AD,$IU35+FV$23-$G$23,$IT35)</f>
        <v>24</v>
      </c>
      <c r="FW35" s="14">
        <f>INDEX('O3-8hr'!$A:$AD,$IU35+FW$23-$G$23,$IT35)</f>
        <v>29</v>
      </c>
      <c r="FX35" s="14">
        <f>INDEX('O3-8hr'!$A:$AD,$IU35+FX$23-$G$23,$IT35)</f>
        <v>34</v>
      </c>
      <c r="FY35" s="14">
        <f>INDEX('O3-8hr'!$A:$AD,$IU35+FY$23-$G$23,$IT35)</f>
        <v>43</v>
      </c>
      <c r="FZ35" s="14">
        <f>INDEX('O3-8hr'!$A:$AD,$IU35+FZ$23-$G$23,$IT35)</f>
        <v>30</v>
      </c>
      <c r="GA35" s="14">
        <f>INDEX('O3-8hr'!$A:$AD,$IU35+GA$23-$G$23,$IT35)</f>
        <v>58</v>
      </c>
      <c r="GB35" s="14">
        <f>INDEX('O3-8hr'!$A:$AD,$IU35+GB$23-$G$23,$IT35)</f>
        <v>50</v>
      </c>
      <c r="GC35" s="14">
        <f>INDEX('O3-8hr'!$A:$AD,$IU35+GC$23-$G$23,$IT35)</f>
        <v>57</v>
      </c>
      <c r="GD35" s="14">
        <f>INDEX('O3-8hr'!$A:$AD,$IU35+GD$23-$G$23,$IT35)</f>
        <v>59</v>
      </c>
      <c r="GE35" s="14">
        <f>INDEX('O3-8hr'!$A:$AD,$IU35+GE$23-$G$23,$IT35)</f>
        <v>60</v>
      </c>
      <c r="GF35" s="14">
        <f>INDEX('O3-8hr'!$A:$AD,$IU35+GF$23-$G$23,$IT35)</f>
        <v>61</v>
      </c>
      <c r="GG35" s="14">
        <f>INDEX('O3-8hr'!$A:$AD,$IU35+GG$23-$G$23,$IT35)</f>
        <v>46</v>
      </c>
      <c r="GH35" s="14">
        <f>INDEX('O3-8hr'!$A:$AD,$IU35+GH$23-$G$23,$IT35)</f>
        <v>24</v>
      </c>
      <c r="GI35" s="14">
        <f>INDEX('O3-8hr'!$A:$AD,$IU35+GI$23-$G$23,$IT35)</f>
        <v>44</v>
      </c>
      <c r="GJ35" s="14">
        <f>INDEX('O3-8hr'!$A:$AD,$IU35+GJ$23-$G$23,$IT35)</f>
        <v>44</v>
      </c>
      <c r="GK35" s="14">
        <f>INDEX('O3-8hr'!$A:$AD,$IU35+GK$23-$G$23,$IT35)</f>
        <v>58</v>
      </c>
      <c r="GL35" s="14">
        <f>INDEX('O3-8hr'!$A:$AD,$IU35+GL$23-$G$23,$IT35)</f>
        <v>54</v>
      </c>
      <c r="GM35" s="14">
        <f>INDEX('O3-8hr'!$A:$AD,$IU35+GM$23-$G$23,$IT35)</f>
        <v>58</v>
      </c>
      <c r="GN35" s="14">
        <f>INDEX('O3-8hr'!$A:$AD,$IU35+GN$23-$G$23,$IT35)</f>
        <v>60</v>
      </c>
      <c r="GO35" s="14">
        <f>INDEX('O3-8hr'!$A:$AD,$IU35+GO$23-$G$23,$IT35)</f>
        <v>20</v>
      </c>
      <c r="GP35" s="14">
        <f>INDEX('O3-8hr'!$A:$AD,$IU35+GP$23-$G$23,$IT35)</f>
        <v>21</v>
      </c>
      <c r="GQ35" s="14">
        <f>INDEX('O3-8hr'!$A:$AD,$IU35+GQ$23-$G$23,$IT35)</f>
        <v>15</v>
      </c>
      <c r="GR35" s="14">
        <f>INDEX('O3-8hr'!$A:$AD,$IU35+GR$23-$G$23,$IT35)</f>
        <v>24</v>
      </c>
      <c r="GS35" s="14">
        <f>INDEX('O3-8hr'!$A:$AD,$IU35+GS$23-$G$23,$IT35)</f>
        <v>12</v>
      </c>
      <c r="GT35" s="14">
        <f>INDEX('O3-8hr'!$A:$AD,$IU35+GT$23-$G$23,$IT35)</f>
        <v>11</v>
      </c>
      <c r="GU35" s="14">
        <f>INDEX('O3-8hr'!$A:$AD,$IU35+GU$23-$G$23,$IT35)</f>
        <v>25</v>
      </c>
      <c r="GV35" s="14">
        <f>INDEX('O3-8hr'!$A:$AD,$IU35+GV$23-$G$23,$IT35)</f>
        <v>28</v>
      </c>
      <c r="GW35" s="14">
        <f>INDEX('O3-8hr'!$A:$AD,$IU35+GW$23-$G$23,$IT35)</f>
        <v>44</v>
      </c>
      <c r="GX35" s="14">
        <f>INDEX('O3-8hr'!$A:$AD,$IU35+GX$23-$G$23,$IT35)</f>
        <v>54</v>
      </c>
      <c r="GY35" s="14">
        <f>INDEX('O3-8hr'!$A:$AD,$IU35+GY$23-$G$23,$IT35)</f>
        <v>26</v>
      </c>
      <c r="GZ35" s="14">
        <f>INDEX('O3-8hr'!$A:$AD,$IU35+GZ$23-$G$23,$IT35)</f>
        <v>22</v>
      </c>
      <c r="HA35" s="14">
        <f>INDEX('O3-8hr'!$A:$AD,$IU35+HA$23-$G$23,$IT35)</f>
        <v>35</v>
      </c>
      <c r="HB35" s="14">
        <f>INDEX('O3-8hr'!$A:$AD,$IU35+HB$23-$G$23,$IT35)</f>
        <v>23</v>
      </c>
      <c r="HC35" s="14">
        <f>INDEX('O3-8hr'!$A:$AD,$IU35+HC$23-$G$23,$IT35)</f>
        <v>25</v>
      </c>
      <c r="HD35" s="14">
        <f>INDEX('O3-8hr'!$A:$AD,$IU35+HD$23-$G$23,$IT35)</f>
        <v>24</v>
      </c>
      <c r="HE35" s="14">
        <f>INDEX('O3-8hr'!$A:$AD,$IU35+HE$23-$G$23,$IT35)</f>
        <v>22</v>
      </c>
      <c r="HF35" s="14">
        <f>INDEX('O3-8hr'!$A:$AD,$IU35+HF$23-$G$23,$IT35)</f>
        <v>27</v>
      </c>
      <c r="HG35" s="14">
        <f>INDEX('O3-8hr'!$A:$AD,$IU35+HG$23-$G$23,$IT35)</f>
        <v>15</v>
      </c>
      <c r="HH35" s="14">
        <f>INDEX('O3-8hr'!$A:$AD,$IU35+HH$23-$G$23,$IT35)</f>
        <v>25</v>
      </c>
      <c r="HI35" s="14">
        <f>INDEX('O3-8hr'!$A:$AD,$IU35+HI$23-$G$23,$IT35)</f>
        <v>34</v>
      </c>
      <c r="HJ35" s="14">
        <f>INDEX('O3-8hr'!$A:$AD,$IU35+HJ$23-$G$23,$IT35)</f>
        <v>22</v>
      </c>
      <c r="HK35" s="14">
        <f>INDEX('O3-8hr'!$A:$AD,$IU35+HK$23-$G$23,$IT35)</f>
        <v>35</v>
      </c>
      <c r="HL35" s="14">
        <f>INDEX('O3-8hr'!$A:$AD,$IU35+HL$23-$G$23,$IT35)</f>
        <v>38</v>
      </c>
      <c r="HM35" s="14">
        <f>INDEX('O3-8hr'!$A:$AD,$IU35+HM$23-$G$23,$IT35)</f>
        <v>36</v>
      </c>
      <c r="HN35" s="14">
        <f>INDEX('O3-8hr'!$A:$AD,$IU35+HN$23-$G$23,$IT35)</f>
        <v>38</v>
      </c>
      <c r="HO35" s="14">
        <f>INDEX('O3-8hr'!$A:$AD,$IU35+HO$23-$G$23,$IT35)</f>
        <v>31</v>
      </c>
      <c r="HP35" s="14">
        <f>INDEX('O3-8hr'!$A:$AD,$IU35+HP$23-$G$23,$IT35)</f>
        <v>32</v>
      </c>
      <c r="HQ35" s="14">
        <f>INDEX('O3-8hr'!$A:$AD,$IU35+HQ$23-$G$23,$IT35)</f>
        <v>25</v>
      </c>
      <c r="HR35" s="14">
        <f>INDEX('O3-8hr'!$A:$AD,$IU35+HR$23-$G$23,$IT35)</f>
        <v>21</v>
      </c>
      <c r="HS35" s="14">
        <f>INDEX('O3-8hr'!$A:$AD,$IU35+HS$23-$G$23,$IT35)</f>
        <v>26</v>
      </c>
      <c r="HT35" s="14">
        <f>INDEX('O3-8hr'!$A:$AD,$IU35+HT$23-$G$23,$IT35)</f>
        <v>12</v>
      </c>
      <c r="HU35" s="14">
        <f>INDEX('O3-8hr'!$A:$AD,$IU35+HU$23-$G$23,$IT35)</f>
        <v>16</v>
      </c>
      <c r="HV35" s="14">
        <f>INDEX('O3-8hr'!$A:$AD,$IU35+HV$23-$G$23,$IT35)</f>
        <v>25</v>
      </c>
      <c r="HW35" s="14">
        <f>INDEX('O3-8hr'!$A:$AD,$IU35+HW$23-$G$23,$IT35)</f>
        <v>16</v>
      </c>
      <c r="HX35" s="14">
        <f>INDEX('O3-8hr'!$A:$AD,$IU35+HX$23-$G$23,$IT35)</f>
        <v>24</v>
      </c>
      <c r="HY35" s="14">
        <f>INDEX('O3-8hr'!$A:$AD,$IU35+HY$23-$G$23,$IT35)</f>
        <v>28</v>
      </c>
      <c r="HZ35" s="14">
        <f>INDEX('O3-8hr'!$A:$AD,$IU35+HZ$23-$G$23,$IT35)</f>
        <v>30</v>
      </c>
      <c r="IA35" s="14">
        <f>INDEX('O3-8hr'!$A:$AD,$IU35+IA$23-$G$23,$IT35)</f>
        <v>23</v>
      </c>
      <c r="IB35" s="14">
        <f>INDEX('O3-8hr'!$A:$AD,$IU35+IB$23-$G$23,$IT35)</f>
        <v>27</v>
      </c>
      <c r="IC35" s="14">
        <f>INDEX('O3-8hr'!$A:$AD,$IU35+IC$23-$G$23,$IT35)</f>
        <v>29</v>
      </c>
      <c r="ID35" s="14">
        <f>INDEX('O3-8hr'!$A:$AD,$IU35+ID$23-$G$23,$IT35)</f>
        <v>31</v>
      </c>
      <c r="IE35" s="14">
        <f>INDEX('O3-8hr'!$A:$AD,$IU35+IE$23-$G$23,$IT35)</f>
        <v>28</v>
      </c>
      <c r="IF35" s="14">
        <f>INDEX('O3-8hr'!$A:$AD,$IU35+IF$23-$G$23,$IT35)</f>
        <v>30</v>
      </c>
      <c r="IG35" s="14">
        <f>INDEX('O3-8hr'!$A:$AD,$IU35+IG$23-$G$23,$IT35)</f>
        <v>28</v>
      </c>
      <c r="IH35" s="14">
        <f>INDEX('O3-8hr'!$A:$AD,$IU35+IH$23-$G$23,$IT35)</f>
        <v>22</v>
      </c>
      <c r="II35" s="14">
        <f>INDEX('O3-8hr'!$A:$AD,$IU35+II$23-$G$23,$IT35)</f>
        <v>32</v>
      </c>
      <c r="IJ35" s="14">
        <f>INDEX('O3-8hr'!$A:$AD,$IU35+IJ$23-$G$23,$IT35)</f>
        <v>26</v>
      </c>
      <c r="IK35" s="14">
        <f>INDEX('O3-8hr'!$A:$AD,$IU35+IK$23-$G$23,$IT35)</f>
        <v>30</v>
      </c>
      <c r="IL35" s="14">
        <f>INDEX('O3-8hr'!$A:$AD,$IU35+IL$23-$G$23,$IT35)</f>
        <v>27</v>
      </c>
      <c r="IM35" s="14">
        <f>INDEX('O3-8hr'!$A:$AD,$IU35+IM$23-$G$23,$IT35)</f>
        <v>29</v>
      </c>
      <c r="IN35" s="14">
        <f>INDEX('O3-8hr'!$A:$AD,$IU35+IN$23-$G$23,$IT35)</f>
        <v>22</v>
      </c>
      <c r="IO35" s="14">
        <f>INDEX('O3-8hr'!$A:$AD,$IU35+IO$23-$G$23,$IT35)</f>
        <v>22</v>
      </c>
      <c r="IP35" s="14">
        <f>INDEX('O3-8hr'!$A:$AD,$IU35+IP$23-$G$23,$IT35)</f>
        <v>34</v>
      </c>
      <c r="IQ35" s="19">
        <f>INDEX('O3-8hr'!$A:$AD,$IU35+IQ$23-$G$23,$IT35)</f>
        <v>33</v>
      </c>
      <c r="IR35" s="100">
        <f t="shared" si="57"/>
        <v>91</v>
      </c>
      <c r="IT35" s="44">
        <f>MATCH($B35,'O3-8hr'!$1:$1,0)</f>
        <v>11</v>
      </c>
      <c r="IU35" s="43">
        <f>MATCH(DATE($A35,$IT$19,$IU$19),'O3-8hr'!$B:$B,0)</f>
        <v>1161</v>
      </c>
    </row>
    <row r="36" spans="1:255" ht="12.75" customHeight="1" x14ac:dyDescent="0.2">
      <c r="A36" s="100">
        <v>2018</v>
      </c>
      <c r="B36" s="100">
        <v>340250005</v>
      </c>
      <c r="C36" s="103">
        <f>INDEX(Sites!$A:$N,MATCH($B36,Sites!$A:$A,0),2)</f>
        <v>40.277647000000002</v>
      </c>
      <c r="D36" s="100" t="str">
        <f>INDEX(Sites!$A:$N,MATCH($B36,Sites!$A:$A,0),4)</f>
        <v>NJ</v>
      </c>
      <c r="E36" s="100" t="str">
        <f>INDEX(Sites!$A:$N,MATCH($B36,Sites!$A:$A,0),10)</f>
        <v>8.0</v>
      </c>
      <c r="F36" s="44" t="str">
        <f>INDEX(Sites!$A:$N,MATCH($B36,Sites!$A:$A,0),6)</f>
        <v>Monmouth University</v>
      </c>
      <c r="G36" s="20">
        <f>INDEX('O3-8hr'!$A:$AD,$IU36+G$23-$G$23,$IT36)</f>
        <v>32</v>
      </c>
      <c r="H36" s="14">
        <f>INDEX('O3-8hr'!$A:$AD,$IU36+H$23-$G$23,$IT36)</f>
        <v>32</v>
      </c>
      <c r="I36" s="14">
        <f>INDEX('O3-8hr'!$A:$AD,$IU36+I$23-$G$23,$IT36)</f>
        <v>33</v>
      </c>
      <c r="J36" s="14">
        <f>INDEX('O3-8hr'!$A:$AD,$IU36+J$23-$G$23,$IT36)</f>
        <v>36</v>
      </c>
      <c r="K36" s="14">
        <f>INDEX('O3-8hr'!$A:$AD,$IU36+K$23-$G$23,$IT36)</f>
        <v>31</v>
      </c>
      <c r="L36" s="14">
        <f>INDEX('O3-8hr'!$A:$AD,$IU36+L$23-$G$23,$IT36)</f>
        <v>43</v>
      </c>
      <c r="M36" s="14">
        <f>INDEX('O3-8hr'!$A:$AD,$IU36+M$23-$G$23,$IT36)</f>
        <v>39</v>
      </c>
      <c r="N36" s="14">
        <f>INDEX('O3-8hr'!$A:$AD,$IU36+N$23-$G$23,$IT36)</f>
        <v>30</v>
      </c>
      <c r="O36" s="14">
        <f>INDEX('O3-8hr'!$A:$AD,$IU36+O$23-$G$23,$IT36)</f>
        <v>27</v>
      </c>
      <c r="P36" s="14">
        <f>INDEX('O3-8hr'!$A:$AD,$IU36+P$23-$G$23,$IT36)</f>
        <v>33</v>
      </c>
      <c r="Q36" s="14">
        <f>INDEX('O3-8hr'!$A:$AD,$IU36+Q$23-$G$23,$IT36)</f>
        <v>37</v>
      </c>
      <c r="R36" s="14">
        <f>INDEX('O3-8hr'!$A:$AD,$IU36+R$23-$G$23,$IT36)</f>
        <v>33</v>
      </c>
      <c r="S36" s="14">
        <f>INDEX('O3-8hr'!$A:$AD,$IU36+S$23-$G$23,$IT36)</f>
        <v>32</v>
      </c>
      <c r="T36" s="14">
        <f>INDEX('O3-8hr'!$A:$AD,$IU36+T$23-$G$23,$IT36)</f>
        <v>31</v>
      </c>
      <c r="U36" s="14">
        <f>INDEX('O3-8hr'!$A:$AD,$IU36+U$23-$G$23,$IT36)</f>
        <v>33</v>
      </c>
      <c r="V36" s="14">
        <f>INDEX('O3-8hr'!$A:$AD,$IU36+V$23-$G$23,$IT36)</f>
        <v>33</v>
      </c>
      <c r="W36" s="14">
        <f>INDEX('O3-8hr'!$A:$AD,$IU36+W$23-$G$23,$IT36)</f>
        <v>35</v>
      </c>
      <c r="X36" s="14">
        <f>INDEX('O3-8hr'!$A:$AD,$IU36+X$23-$G$23,$IT36)</f>
        <v>37</v>
      </c>
      <c r="Y36" s="14">
        <f>INDEX('O3-8hr'!$A:$AD,$IU36+Y$23-$G$23,$IT36)</f>
        <v>31</v>
      </c>
      <c r="Z36" s="14">
        <f>INDEX('O3-8hr'!$A:$AD,$IU36+Z$23-$G$23,$IT36)</f>
        <v>32</v>
      </c>
      <c r="AA36" s="14">
        <f>INDEX('O3-8hr'!$A:$AD,$IU36+AA$23-$G$23,$IT36)</f>
        <v>30</v>
      </c>
      <c r="AB36" s="14">
        <f>INDEX('O3-8hr'!$A:$AD,$IU36+AB$23-$G$23,$IT36)</f>
        <v>32</v>
      </c>
      <c r="AC36" s="14">
        <f>INDEX('O3-8hr'!$A:$AD,$IU36+AC$23-$G$23,$IT36)</f>
        <v>32</v>
      </c>
      <c r="AD36" s="14">
        <f>INDEX('O3-8hr'!$A:$AD,$IU36+AD$23-$G$23,$IT36)</f>
        <v>36</v>
      </c>
      <c r="AE36" s="14">
        <f>INDEX('O3-8hr'!$A:$AD,$IU36+AE$23-$G$23,$IT36)</f>
        <v>35</v>
      </c>
      <c r="AF36" s="14">
        <f>INDEX('O3-8hr'!$A:$AD,$IU36+AF$23-$G$23,$IT36)</f>
        <v>39</v>
      </c>
      <c r="AG36" s="14">
        <f>INDEX('O3-8hr'!$A:$AD,$IU36+AG$23-$G$23,$IT36)</f>
        <v>40</v>
      </c>
      <c r="AH36" s="14">
        <f>INDEX('O3-8hr'!$A:$AD,$IU36+AH$23-$G$23,$IT36)</f>
        <v>29</v>
      </c>
      <c r="AI36" s="14">
        <f>INDEX('O3-8hr'!$A:$AD,$IU36+AI$23-$G$23,$IT36)</f>
        <v>31</v>
      </c>
      <c r="AJ36" s="14">
        <f>INDEX('O3-8hr'!$A:$AD,$IU36+AJ$23-$G$23,$IT36)</f>
        <v>29</v>
      </c>
      <c r="AK36" s="14">
        <f>INDEX('O3-8hr'!$A:$AD,$IU36+AK$23-$G$23,$IT36)</f>
        <v>38</v>
      </c>
      <c r="AL36" s="14">
        <f>INDEX('O3-8hr'!$A:$AD,$IU36+AL$23-$G$23,$IT36)</f>
        <v>36</v>
      </c>
      <c r="AM36" s="14">
        <f>INDEX('O3-8hr'!$A:$AD,$IU36+AM$23-$G$23,$IT36)</f>
        <v>35</v>
      </c>
      <c r="AN36" s="14">
        <f>INDEX('O3-8hr'!$A:$AD,$IU36+AN$23-$G$23,$IT36)</f>
        <v>37</v>
      </c>
      <c r="AO36" s="14">
        <f>INDEX('O3-8hr'!$A:$AD,$IU36+AO$23-$G$23,$IT36)</f>
        <v>37</v>
      </c>
      <c r="AP36" s="14">
        <f>INDEX('O3-8hr'!$A:$AD,$IU36+AP$23-$G$23,$IT36)</f>
        <v>38</v>
      </c>
      <c r="AQ36" s="14">
        <f>INDEX('O3-8hr'!$A:$AD,$IU36+AQ$23-$G$23,$IT36)</f>
        <v>39</v>
      </c>
      <c r="AR36" s="14">
        <f>INDEX('O3-8hr'!$A:$AD,$IU36+AR$23-$G$23,$IT36)</f>
        <v>40</v>
      </c>
      <c r="AS36" s="14">
        <f>INDEX('O3-8hr'!$A:$AD,$IU36+AS$23-$G$23,$IT36)</f>
        <v>36</v>
      </c>
      <c r="AT36" s="14">
        <f>INDEX('O3-8hr'!$A:$AD,$IU36+AT$23-$G$23,$IT36)</f>
        <v>37</v>
      </c>
      <c r="AU36" s="14">
        <f>INDEX('O3-8hr'!$A:$AD,$IU36+AU$23-$G$23,$IT36)</f>
        <v>34</v>
      </c>
      <c r="AV36" s="14">
        <f>INDEX('O3-8hr'!$A:$AD,$IU36+AV$23-$G$23,$IT36)</f>
        <v>40</v>
      </c>
      <c r="AW36" s="14">
        <f>INDEX('O3-8hr'!$A:$AD,$IU36+AW$23-$G$23,$IT36)</f>
        <v>41</v>
      </c>
      <c r="AX36" s="14">
        <f>INDEX('O3-8hr'!$A:$AD,$IU36+AX$23-$G$23,$IT36)</f>
        <v>47</v>
      </c>
      <c r="AY36" s="14">
        <f>INDEX('O3-8hr'!$A:$AD,$IU36+AY$23-$G$23,$IT36)</f>
        <v>41</v>
      </c>
      <c r="AZ36" s="14">
        <f>INDEX('O3-8hr'!$A:$AD,$IU36+AZ$23-$G$23,$IT36)</f>
        <v>36</v>
      </c>
      <c r="BA36" s="14">
        <f>INDEX('O3-8hr'!$A:$AD,$IU36+BA$23-$G$23,$IT36)</f>
        <v>36</v>
      </c>
      <c r="BB36" s="14">
        <f>INDEX('O3-8hr'!$A:$AD,$IU36+BB$23-$G$23,$IT36)</f>
        <v>30</v>
      </c>
      <c r="BC36" s="14">
        <f>INDEX('O3-8hr'!$A:$AD,$IU36+BC$23-$G$23,$IT36)</f>
        <v>33</v>
      </c>
      <c r="BD36" s="14">
        <f>INDEX('O3-8hr'!$A:$AD,$IU36+BD$23-$G$23,$IT36)</f>
        <v>37</v>
      </c>
      <c r="BE36" s="14">
        <f>INDEX('O3-8hr'!$A:$AD,$IU36+BE$23-$G$23,$IT36)</f>
        <v>38</v>
      </c>
      <c r="BF36" s="14">
        <f>INDEX('O3-8hr'!$A:$AD,$IU36+BF$23-$G$23,$IT36)</f>
        <v>44</v>
      </c>
      <c r="BG36" s="14">
        <f>INDEX('O3-8hr'!$A:$AD,$IU36+BG$23-$G$23,$IT36)</f>
        <v>46</v>
      </c>
      <c r="BH36" s="14">
        <f>INDEX('O3-8hr'!$A:$AD,$IU36+BH$23-$G$23,$IT36)</f>
        <v>48</v>
      </c>
      <c r="BI36" s="14">
        <f>INDEX('O3-8hr'!$A:$AD,$IU36+BI$23-$G$23,$IT36)</f>
        <v>49</v>
      </c>
      <c r="BJ36" s="14">
        <f>INDEX('O3-8hr'!$A:$AD,$IU36+BJ$23-$G$23,$IT36)</f>
        <v>43</v>
      </c>
      <c r="BK36" s="14">
        <f>INDEX('O3-8hr'!$A:$AD,$IU36+BK$23-$G$23,$IT36)</f>
        <v>46</v>
      </c>
      <c r="BL36" s="14">
        <f>INDEX('O3-8hr'!$A:$AD,$IU36+BL$23-$G$23,$IT36)</f>
        <v>43</v>
      </c>
      <c r="BM36" s="14">
        <f>INDEX('O3-8hr'!$A:$AD,$IU36+BM$23-$G$23,$IT36)</f>
        <v>45</v>
      </c>
      <c r="BN36" s="14">
        <f>INDEX('O3-8hr'!$A:$AD,$IU36+BN$23-$G$23,$IT36)</f>
        <v>35</v>
      </c>
      <c r="BO36" s="14">
        <f>INDEX('O3-8hr'!$A:$AD,$IU36+BO$23-$G$23,$IT36)</f>
        <v>37</v>
      </c>
      <c r="BP36" s="14">
        <f>INDEX('O3-8hr'!$A:$AD,$IU36+BP$23-$G$23,$IT36)</f>
        <v>66</v>
      </c>
      <c r="BQ36" s="14">
        <f>INDEX('O3-8hr'!$A:$AD,$IU36+BQ$23-$G$23,$IT36)</f>
        <v>70</v>
      </c>
      <c r="BR36" s="14">
        <f>INDEX('O3-8hr'!$A:$AD,$IU36+BR$23-$G$23,$IT36)</f>
        <v>53</v>
      </c>
      <c r="BS36" s="14">
        <f>INDEX('O3-8hr'!$A:$AD,$IU36+BS$23-$G$23,$IT36)</f>
        <v>44</v>
      </c>
      <c r="BT36" s="14">
        <f>INDEX('O3-8hr'!$A:$AD,$IU36+BT$23-$G$23,$IT36)</f>
        <v>49</v>
      </c>
      <c r="BU36" s="14">
        <f>INDEX('O3-8hr'!$A:$AD,$IU36+BU$23-$G$23,$IT36)</f>
        <v>39</v>
      </c>
      <c r="BV36" s="14">
        <f>INDEX('O3-8hr'!$A:$AD,$IU36+BV$23-$G$23,$IT36)</f>
        <v>43</v>
      </c>
      <c r="BW36" s="14">
        <f>INDEX('O3-8hr'!$A:$AD,$IU36+BW$23-$G$23,$IT36)</f>
        <v>44</v>
      </c>
      <c r="BX36" s="14">
        <f>INDEX('O3-8hr'!$A:$AD,$IU36+BX$23-$G$23,$IT36)</f>
        <v>41</v>
      </c>
      <c r="BY36" s="14">
        <f>INDEX('O3-8hr'!$A:$AD,$IU36+BY$23-$G$23,$IT36)</f>
        <v>31</v>
      </c>
      <c r="BZ36" s="14">
        <f>INDEX('O3-8hr'!$A:$AD,$IU36+BZ$23-$G$23,$IT36)</f>
        <v>48</v>
      </c>
      <c r="CA36" s="14">
        <f>INDEX('O3-8hr'!$A:$AD,$IU36+CA$23-$G$23,$IT36)</f>
        <v>48</v>
      </c>
      <c r="CB36" s="14">
        <f>INDEX('O3-8hr'!$A:$AD,$IU36+CB$23-$G$23,$IT36)</f>
        <v>36</v>
      </c>
      <c r="CC36" s="14">
        <f>INDEX('O3-8hr'!$A:$AD,$IU36+CC$23-$G$23,$IT36)</f>
        <v>31</v>
      </c>
      <c r="CD36" s="14">
        <f>INDEX('O3-8hr'!$A:$AD,$IU36+CD$23-$G$23,$IT36)</f>
        <v>43</v>
      </c>
      <c r="CE36" s="14">
        <f>INDEX('O3-8hr'!$A:$AD,$IU36+CE$23-$G$23,$IT36)</f>
        <v>41</v>
      </c>
      <c r="CF36" s="14">
        <f>INDEX('O3-8hr'!$A:$AD,$IU36+CF$23-$G$23,$IT36)</f>
        <v>23</v>
      </c>
      <c r="CG36" s="14">
        <f>INDEX('O3-8hr'!$A:$AD,$IU36+CG$23-$G$23,$IT36)</f>
        <v>34</v>
      </c>
      <c r="CH36" s="14">
        <f>INDEX('O3-8hr'!$A:$AD,$IU36+CH$23-$G$23,$IT36)</f>
        <v>28</v>
      </c>
      <c r="CI36" s="14">
        <f>INDEX('O3-8hr'!$A:$AD,$IU36+CI$23-$G$23,$IT36)</f>
        <v>35</v>
      </c>
      <c r="CJ36" s="14">
        <f>INDEX('O3-8hr'!$A:$AD,$IU36+CJ$23-$G$23,$IT36)</f>
        <v>38</v>
      </c>
      <c r="CK36" s="14">
        <f>INDEX('O3-8hr'!$A:$AD,$IU36+CK$23-$G$23,$IT36)</f>
        <v>34</v>
      </c>
      <c r="CL36" s="14">
        <f>INDEX('O3-8hr'!$A:$AD,$IU36+CL$23-$G$23,$IT36)</f>
        <v>40</v>
      </c>
      <c r="CM36" s="14">
        <f>INDEX('O3-8hr'!$A:$AD,$IU36+CM$23-$G$23,$IT36)</f>
        <v>64</v>
      </c>
      <c r="CN36" s="14">
        <f>INDEX('O3-8hr'!$A:$AD,$IU36+CN$23-$G$23,$IT36)</f>
        <v>59</v>
      </c>
      <c r="CO36" s="14">
        <f>INDEX('O3-8hr'!$A:$AD,$IU36+CO$23-$G$23,$IT36)</f>
        <v>46</v>
      </c>
      <c r="CP36" s="14">
        <f>INDEX('O3-8hr'!$A:$AD,$IU36+CP$23-$G$23,$IT36)</f>
        <v>42</v>
      </c>
      <c r="CQ36" s="14">
        <f>INDEX('O3-8hr'!$A:$AD,$IU36+CQ$23-$G$23,$IT36)</f>
        <v>27</v>
      </c>
      <c r="CR36" s="14">
        <f>INDEX('O3-8hr'!$A:$AD,$IU36+CR$23-$G$23,$IT36)</f>
        <v>37</v>
      </c>
      <c r="CS36" s="14">
        <f>INDEX('O3-8hr'!$A:$AD,$IU36+CS$23-$G$23,$IT36)</f>
        <v>34</v>
      </c>
      <c r="CT36" s="14">
        <f>INDEX('O3-8hr'!$A:$AD,$IU36+CT$23-$G$23,$IT36)</f>
        <v>30</v>
      </c>
      <c r="CU36" s="14">
        <f>INDEX('O3-8hr'!$A:$AD,$IU36+CU$23-$G$23,$IT36)</f>
        <v>29</v>
      </c>
      <c r="CV36" s="14">
        <f>INDEX('O3-8hr'!$A:$AD,$IU36+CV$23-$G$23,$IT36)</f>
        <v>68</v>
      </c>
      <c r="CW36" s="14">
        <f>INDEX('O3-8hr'!$A:$AD,$IU36+CW$23-$G$23,$IT36)</f>
        <v>27</v>
      </c>
      <c r="CX36" s="14">
        <f>INDEX('O3-8hr'!$A:$AD,$IU36+CX$23-$G$23,$IT36)</f>
        <v>33</v>
      </c>
      <c r="CY36" s="14">
        <f>INDEX('O3-8hr'!$A:$AD,$IU36+CY$23-$G$23,$IT36)</f>
        <v>51</v>
      </c>
      <c r="CZ36" s="14">
        <f>INDEX('O3-8hr'!$A:$AD,$IU36+CZ$23-$G$23,$IT36)</f>
        <v>30</v>
      </c>
      <c r="DA36" s="14">
        <f>INDEX('O3-8hr'!$A:$AD,$IU36+DA$23-$G$23,$IT36)</f>
        <v>32</v>
      </c>
      <c r="DB36" s="14">
        <f>INDEX('O3-8hr'!$A:$AD,$IU36+DB$23-$G$23,$IT36)</f>
        <v>40</v>
      </c>
      <c r="DC36" s="14">
        <f>INDEX('O3-8hr'!$A:$AD,$IU36+DC$23-$G$23,$IT36)</f>
        <v>64</v>
      </c>
      <c r="DD36" s="14">
        <f>INDEX('O3-8hr'!$A:$AD,$IU36+DD$23-$G$23,$IT36)</f>
        <v>36</v>
      </c>
      <c r="DE36" s="14">
        <f>INDEX('O3-8hr'!$A:$AD,$IU36+DE$23-$G$23,$IT36)</f>
        <v>39</v>
      </c>
      <c r="DF36" s="14">
        <f>INDEX('O3-8hr'!$A:$AD,$IU36+DF$23-$G$23,$IT36)</f>
        <v>33</v>
      </c>
      <c r="DG36" s="14">
        <f>INDEX('O3-8hr'!$A:$AD,$IU36+DG$23-$G$23,$IT36)</f>
        <v>38</v>
      </c>
      <c r="DH36" s="14">
        <f>INDEX('O3-8hr'!$A:$AD,$IU36+DH$23-$G$23,$IT36)</f>
        <v>46</v>
      </c>
      <c r="DI36" s="14">
        <f>INDEX('O3-8hr'!$A:$AD,$IU36+DI$23-$G$23,$IT36)</f>
        <v>40</v>
      </c>
      <c r="DJ36" s="14">
        <f>INDEX('O3-8hr'!$A:$AD,$IU36+DJ$23-$G$23,$IT36)</f>
        <v>49</v>
      </c>
      <c r="DK36" s="14">
        <f>INDEX('O3-8hr'!$A:$AD,$IU36+DK$23-$G$23,$IT36)</f>
        <v>59</v>
      </c>
      <c r="DL36" s="14">
        <f>INDEX('O3-8hr'!$A:$AD,$IU36+DL$23-$G$23,$IT36)</f>
        <v>41</v>
      </c>
      <c r="DM36" s="14">
        <f>INDEX('O3-8hr'!$A:$AD,$IU36+DM$23-$G$23,$IT36)</f>
        <v>51</v>
      </c>
      <c r="DN36" s="14">
        <f>INDEX('O3-8hr'!$A:$AD,$IU36+DN$23-$G$23,$IT36)</f>
        <v>38</v>
      </c>
      <c r="DO36" s="14">
        <f>INDEX('O3-8hr'!$A:$AD,$IU36+DO$23-$G$23,$IT36)</f>
        <v>68</v>
      </c>
      <c r="DP36" s="14">
        <f>INDEX('O3-8hr'!$A:$AD,$IU36+DP$23-$G$23,$IT36)</f>
        <v>35</v>
      </c>
      <c r="DQ36" s="14">
        <f>INDEX('O3-8hr'!$A:$AD,$IU36+DQ$23-$G$23,$IT36)</f>
        <v>27</v>
      </c>
      <c r="DR36" s="14">
        <f>INDEX('O3-8hr'!$A:$AD,$IU36+DR$23-$G$23,$IT36)</f>
        <v>30</v>
      </c>
      <c r="DS36" s="14">
        <f>INDEX('O3-8hr'!$A:$AD,$IU36+DS$23-$G$23,$IT36)</f>
        <v>41</v>
      </c>
      <c r="DT36" s="14">
        <f>INDEX('O3-8hr'!$A:$AD,$IU36+DT$23-$G$23,$IT36)</f>
        <v>26</v>
      </c>
      <c r="DU36" s="14">
        <f>INDEX('O3-8hr'!$A:$AD,$IU36+DU$23-$G$23,$IT36)</f>
        <v>30</v>
      </c>
      <c r="DV36" s="14">
        <f>INDEX('O3-8hr'!$A:$AD,$IU36+DV$23-$G$23,$IT36)</f>
        <v>31</v>
      </c>
      <c r="DW36" s="14">
        <f>INDEX('O3-8hr'!$A:$AD,$IU36+DW$23-$G$23,$IT36)</f>
        <v>59</v>
      </c>
      <c r="DX36" s="14">
        <f>INDEX('O3-8hr'!$A:$AD,$IU36+DX$23-$G$23,$IT36)</f>
        <v>57</v>
      </c>
      <c r="DY36" s="14">
        <f>INDEX('O3-8hr'!$A:$AD,$IU36+DY$23-$G$23,$IT36)</f>
        <v>64</v>
      </c>
      <c r="DZ36" s="14">
        <f>INDEX('O3-8hr'!$A:$AD,$IU36+DZ$23-$G$23,$IT36)</f>
        <v>60</v>
      </c>
      <c r="EA36" s="14">
        <f>INDEX('O3-8hr'!$A:$AD,$IU36+EA$23-$G$23,$IT36)</f>
        <v>36</v>
      </c>
      <c r="EB36" s="14">
        <f>INDEX('O3-8hr'!$A:$AD,$IU36+EB$23-$G$23,$IT36)</f>
        <v>20</v>
      </c>
      <c r="EC36" s="14">
        <f>INDEX('O3-8hr'!$A:$AD,$IU36+EC$23-$G$23,$IT36)</f>
        <v>16</v>
      </c>
      <c r="ED36" s="14">
        <f>INDEX('O3-8hr'!$A:$AD,$IU36+ED$23-$G$23,$IT36)</f>
        <v>27</v>
      </c>
      <c r="EE36" s="14">
        <f>INDEX('O3-8hr'!$A:$AD,$IU36+EE$23-$G$23,$IT36)</f>
        <v>35</v>
      </c>
      <c r="EF36" s="14">
        <f>INDEX('O3-8hr'!$A:$AD,$IU36+EF$23-$G$23,$IT36)</f>
        <v>47</v>
      </c>
      <c r="EG36" s="14">
        <f>INDEX('O3-8hr'!$A:$AD,$IU36+EG$23-$G$23,$IT36)</f>
        <v>49</v>
      </c>
      <c r="EH36" s="14">
        <f>INDEX('O3-8hr'!$A:$AD,$IU36+EH$23-$G$23,$IT36)</f>
        <v>68</v>
      </c>
      <c r="EI36" s="14">
        <f>INDEX('O3-8hr'!$A:$AD,$IU36+EI$23-$G$23,$IT36)</f>
        <v>58</v>
      </c>
      <c r="EJ36" s="14">
        <f>INDEX('O3-8hr'!$A:$AD,$IU36+EJ$23-$G$23,$IT36)</f>
        <v>47</v>
      </c>
      <c r="EK36" s="14">
        <f>INDEX('O3-8hr'!$A:$AD,$IU36+EK$23-$G$23,$IT36)</f>
        <v>37</v>
      </c>
      <c r="EL36" s="14">
        <f>INDEX('O3-8hr'!$A:$AD,$IU36+EL$23-$G$23,$IT36)</f>
        <v>57</v>
      </c>
      <c r="EM36" s="14">
        <f>INDEX('O3-8hr'!$A:$AD,$IU36+EM$23-$G$23,$IT36)</f>
        <v>36</v>
      </c>
      <c r="EN36" s="14">
        <f>INDEX('O3-8hr'!$A:$AD,$IU36+EN$23-$G$23,$IT36)</f>
        <v>49</v>
      </c>
      <c r="EO36" s="14">
        <f>INDEX('O3-8hr'!$A:$AD,$IU36+EO$23-$G$23,$IT36)</f>
        <v>45</v>
      </c>
      <c r="EP36" s="14">
        <f>INDEX('O3-8hr'!$A:$AD,$IU36+EP$23-$G$23,$IT36)</f>
        <v>51</v>
      </c>
      <c r="EQ36" s="14">
        <f>INDEX('O3-8hr'!$A:$AD,$IU36+EQ$23-$G$23,$IT36)</f>
        <v>51</v>
      </c>
      <c r="ER36" s="14">
        <f>INDEX('O3-8hr'!$A:$AD,$IU36+ER$23-$G$23,$IT36)</f>
        <v>43</v>
      </c>
      <c r="ES36" s="14">
        <f>INDEX('O3-8hr'!$A:$AD,$IU36+ES$23-$G$23,$IT36)</f>
        <v>39</v>
      </c>
      <c r="ET36" s="14">
        <f>INDEX('O3-8hr'!$A:$AD,$IU36+ET$23-$G$23,$IT36)</f>
        <v>29</v>
      </c>
      <c r="EU36" s="14">
        <f>INDEX('O3-8hr'!$A:$AD,$IU36+EU$23-$G$23,$IT36)</f>
        <v>32</v>
      </c>
      <c r="EV36" s="14">
        <f>INDEX('O3-8hr'!$A:$AD,$IU36+EV$23-$G$23,$IT36)</f>
        <v>23</v>
      </c>
      <c r="EW36" s="14">
        <f>INDEX('O3-8hr'!$A:$AD,$IU36+EW$23-$G$23,$IT36)</f>
        <v>28</v>
      </c>
      <c r="EX36" s="14">
        <f>INDEX('O3-8hr'!$A:$AD,$IU36+EX$23-$G$23,$IT36)</f>
        <v>49</v>
      </c>
      <c r="EY36" s="14">
        <f>INDEX('O3-8hr'!$A:$AD,$IU36+EY$23-$G$23,$IT36)</f>
        <v>44</v>
      </c>
      <c r="EZ36" s="14">
        <f>INDEX('O3-8hr'!$A:$AD,$IU36+EZ$23-$G$23,$IT36)</f>
        <v>54</v>
      </c>
      <c r="FA36" s="14">
        <f>INDEX('O3-8hr'!$A:$AD,$IU36+FA$23-$G$23,$IT36)</f>
        <v>55</v>
      </c>
      <c r="FB36" s="14">
        <f>INDEX('O3-8hr'!$A:$AD,$IU36+FB$23-$G$23,$IT36)</f>
        <v>42</v>
      </c>
      <c r="FC36" s="14">
        <f>INDEX('O3-8hr'!$A:$AD,$IU36+FC$23-$G$23,$IT36)</f>
        <v>46</v>
      </c>
      <c r="FD36" s="14">
        <f>INDEX('O3-8hr'!$A:$AD,$IU36+FD$23-$G$23,$IT36)</f>
        <v>34</v>
      </c>
      <c r="FE36" s="14">
        <f>INDEX('O3-8hr'!$A:$AD,$IU36+FE$23-$G$23,$IT36)</f>
        <v>27</v>
      </c>
      <c r="FF36" s="14">
        <f>INDEX('O3-8hr'!$A:$AD,$IU36+FF$23-$G$23,$IT36)</f>
        <v>20</v>
      </c>
      <c r="FG36" s="14">
        <f>INDEX('O3-8hr'!$A:$AD,$IU36+FG$23-$G$23,$IT36)</f>
        <v>38</v>
      </c>
      <c r="FH36" s="14">
        <f>INDEX('O3-8hr'!$A:$AD,$IU36+FH$23-$G$23,$IT36)</f>
        <v>60</v>
      </c>
      <c r="FI36" s="14">
        <f>INDEX('O3-8hr'!$A:$AD,$IU36+FI$23-$G$23,$IT36)</f>
        <v>56</v>
      </c>
      <c r="FJ36" s="14">
        <f>INDEX('O3-8hr'!$A:$AD,$IU36+FJ$23-$G$23,$IT36)</f>
        <v>39</v>
      </c>
      <c r="FK36" s="14">
        <f>INDEX('O3-8hr'!$A:$AD,$IU36+FK$23-$G$23,$IT36)</f>
        <v>54</v>
      </c>
      <c r="FL36" s="14">
        <f>INDEX('O3-8hr'!$A:$AD,$IU36+FL$23-$G$23,$IT36)</f>
        <v>56</v>
      </c>
      <c r="FM36" s="14">
        <f>INDEX('O3-8hr'!$A:$AD,$IU36+FM$23-$G$23,$IT36)</f>
        <v>46</v>
      </c>
      <c r="FN36" s="14">
        <f>INDEX('O3-8hr'!$A:$AD,$IU36+FN$23-$G$23,$IT36)</f>
        <v>41</v>
      </c>
      <c r="FO36" s="14">
        <f>INDEX('O3-8hr'!$A:$AD,$IU36+FO$23-$G$23,$IT36)</f>
        <v>43</v>
      </c>
      <c r="FP36" s="14">
        <f>INDEX('O3-8hr'!$A:$AD,$IU36+FP$23-$G$23,$IT36)</f>
        <v>32</v>
      </c>
      <c r="FQ36" s="14">
        <f>INDEX('O3-8hr'!$A:$AD,$IU36+FQ$23-$G$23,$IT36)</f>
        <v>45</v>
      </c>
      <c r="FR36" s="14">
        <f>INDEX('O3-8hr'!$A:$AD,$IU36+FR$23-$G$23,$IT36)</f>
        <v>46</v>
      </c>
      <c r="FS36" s="14">
        <f>INDEX('O3-8hr'!$A:$AD,$IU36+FS$23-$G$23,$IT36)</f>
        <v>66</v>
      </c>
      <c r="FT36" s="14">
        <f>INDEX('O3-8hr'!$A:$AD,$IU36+FT$23-$G$23,$IT36)</f>
        <v>48</v>
      </c>
      <c r="FU36" s="14">
        <f>INDEX('O3-8hr'!$A:$AD,$IU36+FU$23-$G$23,$IT36)</f>
        <v>47</v>
      </c>
      <c r="FV36" s="14">
        <f>INDEX('O3-8hr'!$A:$AD,$IU36+FV$23-$G$23,$IT36)</f>
        <v>26</v>
      </c>
      <c r="FW36" s="14">
        <f>INDEX('O3-8hr'!$A:$AD,$IU36+FW$23-$G$23,$IT36)</f>
        <v>29</v>
      </c>
      <c r="FX36" s="14">
        <f>INDEX('O3-8hr'!$A:$AD,$IU36+FX$23-$G$23,$IT36)</f>
        <v>28</v>
      </c>
      <c r="FY36" s="14">
        <f>INDEX('O3-8hr'!$A:$AD,$IU36+FY$23-$G$23,$IT36)</f>
        <v>43</v>
      </c>
      <c r="FZ36" s="14">
        <f>INDEX('O3-8hr'!$A:$AD,$IU36+FZ$23-$G$23,$IT36)</f>
        <v>37</v>
      </c>
      <c r="GA36" s="14">
        <f>INDEX('O3-8hr'!$A:$AD,$IU36+GA$23-$G$23,$IT36)</f>
        <v>47</v>
      </c>
      <c r="GB36" s="14">
        <f>INDEX('O3-8hr'!$A:$AD,$IU36+GB$23-$G$23,$IT36)</f>
        <v>45</v>
      </c>
      <c r="GC36" s="14">
        <f>INDEX('O3-8hr'!$A:$AD,$IU36+GC$23-$G$23,$IT36)</f>
        <v>39</v>
      </c>
      <c r="GD36" s="14">
        <f>INDEX('O3-8hr'!$A:$AD,$IU36+GD$23-$G$23,$IT36)</f>
        <v>55</v>
      </c>
      <c r="GE36" s="14">
        <f>INDEX('O3-8hr'!$A:$AD,$IU36+GE$23-$G$23,$IT36)</f>
        <v>68</v>
      </c>
      <c r="GF36" s="14">
        <f>INDEX('O3-8hr'!$A:$AD,$IU36+GF$23-$G$23,$IT36)</f>
        <v>68</v>
      </c>
      <c r="GG36" s="14">
        <f>INDEX('O3-8hr'!$A:$AD,$IU36+GG$23-$G$23,$IT36)</f>
        <v>59</v>
      </c>
      <c r="GH36" s="14">
        <f>INDEX('O3-8hr'!$A:$AD,$IU36+GH$23-$G$23,$IT36)</f>
        <v>28</v>
      </c>
      <c r="GI36" s="14">
        <f>INDEX('O3-8hr'!$A:$AD,$IU36+GI$23-$G$23,$IT36)</f>
        <v>33</v>
      </c>
      <c r="GJ36" s="14">
        <f>INDEX('O3-8hr'!$A:$AD,$IU36+GJ$23-$G$23,$IT36)</f>
        <v>34</v>
      </c>
      <c r="GK36" s="14">
        <f>INDEX('O3-8hr'!$A:$AD,$IU36+GK$23-$G$23,$IT36)</f>
        <v>33</v>
      </c>
      <c r="GL36" s="14">
        <f>INDEX('O3-8hr'!$A:$AD,$IU36+GL$23-$G$23,$IT36)</f>
        <v>56</v>
      </c>
      <c r="GM36" s="14">
        <f>INDEX('O3-8hr'!$A:$AD,$IU36+GM$23-$G$23,$IT36)</f>
        <v>46</v>
      </c>
      <c r="GN36" s="14">
        <f>INDEX('O3-8hr'!$A:$AD,$IU36+GN$23-$G$23,$IT36)</f>
        <v>40</v>
      </c>
      <c r="GO36" s="14">
        <f>INDEX('O3-8hr'!$A:$AD,$IU36+GO$23-$G$23,$IT36)</f>
        <v>29</v>
      </c>
      <c r="GP36" s="14">
        <f>INDEX('O3-8hr'!$A:$AD,$IU36+GP$23-$G$23,$IT36)</f>
        <v>25</v>
      </c>
      <c r="GQ36" s="14">
        <f>INDEX('O3-8hr'!$A:$AD,$IU36+GQ$23-$G$23,$IT36)</f>
        <v>25</v>
      </c>
      <c r="GR36" s="14">
        <f>INDEX('O3-8hr'!$A:$AD,$IU36+GR$23-$G$23,$IT36)</f>
        <v>28</v>
      </c>
      <c r="GS36" s="14">
        <f>INDEX('O3-8hr'!$A:$AD,$IU36+GS$23-$G$23,$IT36)</f>
        <v>14</v>
      </c>
      <c r="GT36" s="14">
        <f>INDEX('O3-8hr'!$A:$AD,$IU36+GT$23-$G$23,$IT36)</f>
        <v>14</v>
      </c>
      <c r="GU36" s="14">
        <f>INDEX('O3-8hr'!$A:$AD,$IU36+GU$23-$G$23,$IT36)</f>
        <v>20</v>
      </c>
      <c r="GV36" s="14">
        <f>INDEX('O3-8hr'!$A:$AD,$IU36+GV$23-$G$23,$IT36)</f>
        <v>24</v>
      </c>
      <c r="GW36" s="14">
        <f>INDEX('O3-8hr'!$A:$AD,$IU36+GW$23-$G$23,$IT36)</f>
        <v>35</v>
      </c>
      <c r="GX36" s="14">
        <f>INDEX('O3-8hr'!$A:$AD,$IU36+GX$23-$G$23,$IT36)</f>
        <v>32</v>
      </c>
      <c r="GY36" s="14">
        <f>INDEX('O3-8hr'!$A:$AD,$IU36+GY$23-$G$23,$IT36)</f>
        <v>25</v>
      </c>
      <c r="GZ36" s="14">
        <f>INDEX('O3-8hr'!$A:$AD,$IU36+GZ$23-$G$23,$IT36)</f>
        <v>20</v>
      </c>
      <c r="HA36" s="14">
        <f>INDEX('O3-8hr'!$A:$AD,$IU36+HA$23-$G$23,$IT36)</f>
        <v>32</v>
      </c>
      <c r="HB36" s="14">
        <f>INDEX('O3-8hr'!$A:$AD,$IU36+HB$23-$G$23,$IT36)</f>
        <v>27</v>
      </c>
      <c r="HC36" s="14">
        <f>INDEX('O3-8hr'!$A:$AD,$IU36+HC$23-$G$23,$IT36)</f>
        <v>26</v>
      </c>
      <c r="HD36" s="14">
        <f>INDEX('O3-8hr'!$A:$AD,$IU36+HD$23-$G$23,$IT36)</f>
        <v>27</v>
      </c>
      <c r="HE36" s="14">
        <f>INDEX('O3-8hr'!$A:$AD,$IU36+HE$23-$G$23,$IT36)</f>
        <v>22</v>
      </c>
      <c r="HF36" s="14">
        <f>INDEX('O3-8hr'!$A:$AD,$IU36+HF$23-$G$23,$IT36)</f>
        <v>31</v>
      </c>
      <c r="HG36" s="14">
        <f>INDEX('O3-8hr'!$A:$AD,$IU36+HG$23-$G$23,$IT36)</f>
        <v>26</v>
      </c>
      <c r="HH36" s="14">
        <f>INDEX('O3-8hr'!$A:$AD,$IU36+HH$23-$G$23,$IT36)</f>
        <v>24</v>
      </c>
      <c r="HI36" s="14">
        <f>INDEX('O3-8hr'!$A:$AD,$IU36+HI$23-$G$23,$IT36)</f>
        <v>32</v>
      </c>
      <c r="HJ36" s="14">
        <f>INDEX('O3-8hr'!$A:$AD,$IU36+HJ$23-$G$23,$IT36)</f>
        <v>22</v>
      </c>
      <c r="HK36" s="14">
        <f>INDEX('O3-8hr'!$A:$AD,$IU36+HK$23-$G$23,$IT36)</f>
        <v>43</v>
      </c>
      <c r="HL36" s="14">
        <f>INDEX('O3-8hr'!$A:$AD,$IU36+HL$23-$G$23,$IT36)</f>
        <v>34</v>
      </c>
      <c r="HM36" s="14">
        <f>INDEX('O3-8hr'!$A:$AD,$IU36+HM$23-$G$23,$IT36)</f>
        <v>39</v>
      </c>
      <c r="HN36" s="14">
        <f>INDEX('O3-8hr'!$A:$AD,$IU36+HN$23-$G$23,$IT36)</f>
        <v>34</v>
      </c>
      <c r="HO36" s="14">
        <f>INDEX('O3-8hr'!$A:$AD,$IU36+HO$23-$G$23,$IT36)</f>
        <v>29</v>
      </c>
      <c r="HP36" s="14">
        <f>INDEX('O3-8hr'!$A:$AD,$IU36+HP$23-$G$23,$IT36)</f>
        <v>40</v>
      </c>
      <c r="HQ36" s="14">
        <f>INDEX('O3-8hr'!$A:$AD,$IU36+HQ$23-$G$23,$IT36)</f>
        <v>29</v>
      </c>
      <c r="HR36" s="14">
        <f>INDEX('O3-8hr'!$A:$AD,$IU36+HR$23-$G$23,$IT36)</f>
        <v>27</v>
      </c>
      <c r="HS36" s="14">
        <f>INDEX('O3-8hr'!$A:$AD,$IU36+HS$23-$G$23,$IT36)</f>
        <v>28</v>
      </c>
      <c r="HT36" s="14">
        <f>INDEX('O3-8hr'!$A:$AD,$IU36+HT$23-$G$23,$IT36)</f>
        <v>20</v>
      </c>
      <c r="HU36" s="14">
        <f>INDEX('O3-8hr'!$A:$AD,$IU36+HU$23-$G$23,$IT36)</f>
        <v>24</v>
      </c>
      <c r="HV36" s="14">
        <f>INDEX('O3-8hr'!$A:$AD,$IU36+HV$23-$G$23,$IT36)</f>
        <v>24</v>
      </c>
      <c r="HW36" s="14">
        <f>INDEX('O3-8hr'!$A:$AD,$IU36+HW$23-$G$23,$IT36)</f>
        <v>18</v>
      </c>
      <c r="HX36" s="14">
        <f>INDEX('O3-8hr'!$A:$AD,$IU36+HX$23-$G$23,$IT36)</f>
        <v>27</v>
      </c>
      <c r="HY36" s="14">
        <f>INDEX('O3-8hr'!$A:$AD,$IU36+HY$23-$G$23,$IT36)</f>
        <v>26</v>
      </c>
      <c r="HZ36" s="14">
        <f>INDEX('O3-8hr'!$A:$AD,$IU36+HZ$23-$G$23,$IT36)</f>
        <v>26</v>
      </c>
      <c r="IA36" s="14">
        <f>INDEX('O3-8hr'!$A:$AD,$IU36+IA$23-$G$23,$IT36)</f>
        <v>23</v>
      </c>
      <c r="IB36" s="14">
        <f>INDEX('O3-8hr'!$A:$AD,$IU36+IB$23-$G$23,$IT36)</f>
        <v>26</v>
      </c>
      <c r="IC36" s="14">
        <f>INDEX('O3-8hr'!$A:$AD,$IU36+IC$23-$G$23,$IT36)</f>
        <v>31</v>
      </c>
      <c r="ID36" s="14">
        <f>INDEX('O3-8hr'!$A:$AD,$IU36+ID$23-$G$23,$IT36)</f>
        <v>28</v>
      </c>
      <c r="IE36" s="14">
        <f>INDEX('O3-8hr'!$A:$AD,$IU36+IE$23-$G$23,$IT36)</f>
        <v>30</v>
      </c>
      <c r="IF36" s="14">
        <f>INDEX('O3-8hr'!$A:$AD,$IU36+IF$23-$G$23,$IT36)</f>
        <v>27</v>
      </c>
      <c r="IG36" s="14">
        <f>INDEX('O3-8hr'!$A:$AD,$IU36+IG$23-$G$23,$IT36)</f>
        <v>25</v>
      </c>
      <c r="IH36" s="14">
        <f>INDEX('O3-8hr'!$A:$AD,$IU36+IH$23-$G$23,$IT36)</f>
        <v>26</v>
      </c>
      <c r="II36" s="14">
        <f>INDEX('O3-8hr'!$A:$AD,$IU36+II$23-$G$23,$IT36)</f>
        <v>30</v>
      </c>
      <c r="IJ36" s="14">
        <f>INDEX('O3-8hr'!$A:$AD,$IU36+IJ$23-$G$23,$IT36)</f>
        <v>21</v>
      </c>
      <c r="IK36" s="14">
        <f>INDEX('O3-8hr'!$A:$AD,$IU36+IK$23-$G$23,$IT36)</f>
        <v>24</v>
      </c>
      <c r="IL36" s="14">
        <f>INDEX('O3-8hr'!$A:$AD,$IU36+IL$23-$G$23,$IT36)</f>
        <v>29</v>
      </c>
      <c r="IM36" s="14">
        <f>INDEX('O3-8hr'!$A:$AD,$IU36+IM$23-$G$23,$IT36)</f>
        <v>29</v>
      </c>
      <c r="IN36" s="14">
        <f>INDEX('O3-8hr'!$A:$AD,$IU36+IN$23-$G$23,$IT36)</f>
        <v>16</v>
      </c>
      <c r="IO36" s="14">
        <f>INDEX('O3-8hr'!$A:$AD,$IU36+IO$23-$G$23,$IT36)</f>
        <v>19</v>
      </c>
      <c r="IP36" s="14">
        <f>INDEX('O3-8hr'!$A:$AD,$IU36+IP$23-$G$23,$IT36)</f>
        <v>30</v>
      </c>
      <c r="IQ36" s="19">
        <f>INDEX('O3-8hr'!$A:$AD,$IU36+IQ$23-$G$23,$IT36)</f>
        <v>35</v>
      </c>
      <c r="IR36" s="100">
        <f t="shared" si="57"/>
        <v>70</v>
      </c>
      <c r="IT36" s="44">
        <f>MATCH($B36,'O3-8hr'!$1:$1,0)</f>
        <v>16</v>
      </c>
      <c r="IU36" s="43">
        <f>MATCH(DATE($A36,$IT$19,$IU$19),'O3-8hr'!$B:$B,0)</f>
        <v>1161</v>
      </c>
    </row>
    <row r="37" spans="1:255" ht="12.75" customHeight="1" x14ac:dyDescent="0.2">
      <c r="A37" s="100">
        <v>2018</v>
      </c>
      <c r="B37" s="100">
        <v>340130003</v>
      </c>
      <c r="C37" s="103">
        <f>INDEX(Sites!$A:$N,MATCH($B37,Sites!$A:$A,0),2)</f>
        <v>40.720989000000003</v>
      </c>
      <c r="D37" s="100" t="str">
        <f>INDEX(Sites!$A:$N,MATCH($B37,Sites!$A:$A,0),4)</f>
        <v>NJ</v>
      </c>
      <c r="E37" s="100" t="str">
        <f>INDEX(Sites!$A:$N,MATCH($B37,Sites!$A:$A,0),10)</f>
        <v>27.0</v>
      </c>
      <c r="F37" s="100" t="str">
        <f>INDEX(Sites!$A:$N,MATCH($B37,Sites!$A:$A,0),6)</f>
        <v>Newark Firehouse</v>
      </c>
      <c r="G37" s="20">
        <f>INDEX('O3-8hr'!$A:$AD,$IU37+G$23-$G$23,$IT37)</f>
        <v>36</v>
      </c>
      <c r="H37" s="14">
        <f>INDEX('O3-8hr'!$A:$AD,$IU37+H$23-$G$23,$IT37)</f>
        <v>36</v>
      </c>
      <c r="I37" s="14">
        <f>INDEX('O3-8hr'!$A:$AD,$IU37+I$23-$G$23,$IT37)</f>
        <v>36</v>
      </c>
      <c r="J37" s="14">
        <f>INDEX('O3-8hr'!$A:$AD,$IU37+J$23-$G$23,$IT37)</f>
        <v>41</v>
      </c>
      <c r="K37" s="14">
        <f>INDEX('O3-8hr'!$A:$AD,$IU37+K$23-$G$23,$IT37)</f>
        <v>35</v>
      </c>
      <c r="L37" s="14">
        <f>INDEX('O3-8hr'!$A:$AD,$IU37+L$23-$G$23,$IT37)</f>
        <v>33</v>
      </c>
      <c r="M37" s="14">
        <f>INDEX('O3-8hr'!$A:$AD,$IU37+M$23-$G$23,$IT37)</f>
        <v>32</v>
      </c>
      <c r="N37" s="14">
        <f>INDEX('O3-8hr'!$A:$AD,$IU37+N$23-$G$23,$IT37)</f>
        <v>32</v>
      </c>
      <c r="O37" s="14">
        <f>INDEX('O3-8hr'!$A:$AD,$IU37+O$23-$G$23,$IT37)</f>
        <v>33</v>
      </c>
      <c r="P37" s="14">
        <f>INDEX('O3-8hr'!$A:$AD,$IU37+P$23-$G$23,$IT37)</f>
        <v>40</v>
      </c>
      <c r="Q37" s="14">
        <f>INDEX('O3-8hr'!$A:$AD,$IU37+Q$23-$G$23,$IT37)</f>
        <v>43</v>
      </c>
      <c r="R37" s="14">
        <f>INDEX('O3-8hr'!$A:$AD,$IU37+R$23-$G$23,$IT37)</f>
        <v>32</v>
      </c>
      <c r="S37" s="14">
        <f>INDEX('O3-8hr'!$A:$AD,$IU37+S$23-$G$23,$IT37)</f>
        <v>39</v>
      </c>
      <c r="T37" s="14">
        <f>INDEX('O3-8hr'!$A:$AD,$IU37+T$23-$G$23,$IT37)</f>
        <v>36</v>
      </c>
      <c r="U37" s="14">
        <f>INDEX('O3-8hr'!$A:$AD,$IU37+U$23-$G$23,$IT37)</f>
        <v>42</v>
      </c>
      <c r="V37" s="14">
        <f>INDEX('O3-8hr'!$A:$AD,$IU37+V$23-$G$23,$IT37)</f>
        <v>40</v>
      </c>
      <c r="W37" s="14">
        <f>INDEX('O3-8hr'!$A:$AD,$IU37+W$23-$G$23,$IT37)</f>
        <v>44</v>
      </c>
      <c r="X37" s="14">
        <f>INDEX('O3-8hr'!$A:$AD,$IU37+X$23-$G$23,$IT37)</f>
        <v>46</v>
      </c>
      <c r="Y37" s="14">
        <f>INDEX('O3-8hr'!$A:$AD,$IU37+Y$23-$G$23,$IT37)</f>
        <v>45</v>
      </c>
      <c r="Z37" s="14">
        <f>INDEX('O3-8hr'!$A:$AD,$IU37+Z$23-$G$23,$IT37)</f>
        <v>35</v>
      </c>
      <c r="AA37" s="14">
        <f>INDEX('O3-8hr'!$A:$AD,$IU37+AA$23-$G$23,$IT37)</f>
        <v>36</v>
      </c>
      <c r="AB37" s="14">
        <f>INDEX('O3-8hr'!$A:$AD,$IU37+AB$23-$G$23,$IT37)</f>
        <v>44</v>
      </c>
      <c r="AC37" s="14">
        <f>INDEX('O3-8hr'!$A:$AD,$IU37+AC$23-$G$23,$IT37)</f>
        <v>41</v>
      </c>
      <c r="AD37" s="14">
        <f>INDEX('O3-8hr'!$A:$AD,$IU37+AD$23-$G$23,$IT37)</f>
        <v>45</v>
      </c>
      <c r="AE37" s="14">
        <f>INDEX('O3-8hr'!$A:$AD,$IU37+AE$23-$G$23,$IT37)</f>
        <v>35</v>
      </c>
      <c r="AF37" s="14">
        <f>INDEX('O3-8hr'!$A:$AD,$IU37+AF$23-$G$23,$IT37)</f>
        <v>36</v>
      </c>
      <c r="AG37" s="14">
        <f>INDEX('O3-8hr'!$A:$AD,$IU37+AG$23-$G$23,$IT37)</f>
        <v>26</v>
      </c>
      <c r="AH37" s="14">
        <f>INDEX('O3-8hr'!$A:$AD,$IU37+AH$23-$G$23,$IT37)</f>
        <v>21</v>
      </c>
      <c r="AI37" s="14">
        <f>INDEX('O3-8hr'!$A:$AD,$IU37+AI$23-$G$23,$IT37)</f>
        <v>13</v>
      </c>
      <c r="AJ37" s="14">
        <f>INDEX('O3-8hr'!$A:$AD,$IU37+AJ$23-$G$23,$IT37)</f>
        <v>35</v>
      </c>
      <c r="AK37" s="14">
        <f>INDEX('O3-8hr'!$A:$AD,$IU37+AK$23-$G$23,$IT37)</f>
        <v>41</v>
      </c>
      <c r="AL37" s="14">
        <f>INDEX('O3-8hr'!$A:$AD,$IU37+AL$23-$G$23,$IT37)</f>
        <v>38</v>
      </c>
      <c r="AM37" s="14">
        <f>INDEX('O3-8hr'!$A:$AD,$IU37+AM$23-$G$23,$IT37)</f>
        <v>35</v>
      </c>
      <c r="AN37" s="14">
        <f>INDEX('O3-8hr'!$A:$AD,$IU37+AN$23-$G$23,$IT37)</f>
        <v>18</v>
      </c>
      <c r="AO37" s="14">
        <f>INDEX('O3-8hr'!$A:$AD,$IU37+AO$23-$G$23,$IT37)</f>
        <v>43</v>
      </c>
      <c r="AP37" s="14">
        <f>INDEX('O3-8hr'!$A:$AD,$IU37+AP$23-$G$23,$IT37)</f>
        <v>43</v>
      </c>
      <c r="AQ37" s="14">
        <f>INDEX('O3-8hr'!$A:$AD,$IU37+AQ$23-$G$23,$IT37)</f>
        <v>43</v>
      </c>
      <c r="AR37" s="14">
        <f>INDEX('O3-8hr'!$A:$AD,$IU37+AR$23-$G$23,$IT37)</f>
        <v>46</v>
      </c>
      <c r="AS37" s="14">
        <f>INDEX('O3-8hr'!$A:$AD,$IU37+AS$23-$G$23,$IT37)</f>
        <v>43</v>
      </c>
      <c r="AT37" s="14">
        <f>INDEX('O3-8hr'!$A:$AD,$IU37+AT$23-$G$23,$IT37)</f>
        <v>41</v>
      </c>
      <c r="AU37" s="14">
        <f>INDEX('O3-8hr'!$A:$AD,$IU37+AU$23-$G$23,$IT37)</f>
        <v>42</v>
      </c>
      <c r="AV37" s="14">
        <f>INDEX('O3-8hr'!$A:$AD,$IU37+AV$23-$G$23,$IT37)</f>
        <v>39</v>
      </c>
      <c r="AW37" s="14">
        <f>INDEX('O3-8hr'!$A:$AD,$IU37+AW$23-$G$23,$IT37)</f>
        <v>41</v>
      </c>
      <c r="AX37" s="14">
        <f>INDEX('O3-8hr'!$A:$AD,$IU37+AX$23-$G$23,$IT37)</f>
        <v>63</v>
      </c>
      <c r="AY37" s="14">
        <f>INDEX('O3-8hr'!$A:$AD,$IU37+AY$23-$G$23,$IT37)</f>
        <v>52</v>
      </c>
      <c r="AZ37" s="14">
        <f>INDEX('O3-8hr'!$A:$AD,$IU37+AZ$23-$G$23,$IT37)</f>
        <v>41</v>
      </c>
      <c r="BA37" s="14">
        <f>INDEX('O3-8hr'!$A:$AD,$IU37+BA$23-$G$23,$IT37)</f>
        <v>35</v>
      </c>
      <c r="BB37" s="14">
        <f>INDEX('O3-8hr'!$A:$AD,$IU37+BB$23-$G$23,$IT37)</f>
        <v>31</v>
      </c>
      <c r="BC37" s="14">
        <f>INDEX('O3-8hr'!$A:$AD,$IU37+BC$23-$G$23,$IT37)</f>
        <v>37</v>
      </c>
      <c r="BD37" s="14">
        <f>INDEX('O3-8hr'!$A:$AD,$IU37+BD$23-$G$23,$IT37)</f>
        <v>41</v>
      </c>
      <c r="BE37" s="14">
        <f>INDEX('O3-8hr'!$A:$AD,$IU37+BE$23-$G$23,$IT37)</f>
        <v>42</v>
      </c>
      <c r="BF37" s="14">
        <f>INDEX('O3-8hr'!$A:$AD,$IU37+BF$23-$G$23,$IT37)</f>
        <v>51</v>
      </c>
      <c r="BG37" s="14">
        <f>INDEX('O3-8hr'!$A:$AD,$IU37+BG$23-$G$23,$IT37)</f>
        <v>52</v>
      </c>
      <c r="BH37" s="14">
        <f>INDEX('O3-8hr'!$A:$AD,$IU37+BH$23-$G$23,$IT37)</f>
        <v>41</v>
      </c>
      <c r="BI37" s="14">
        <f>INDEX('O3-8hr'!$A:$AD,$IU37+BI$23-$G$23,$IT37)</f>
        <v>45</v>
      </c>
      <c r="BJ37" s="14">
        <f>INDEX('O3-8hr'!$A:$AD,$IU37+BJ$23-$G$23,$IT37)</f>
        <v>29</v>
      </c>
      <c r="BK37" s="14">
        <f>INDEX('O3-8hr'!$A:$AD,$IU37+BK$23-$G$23,$IT37)</f>
        <v>50</v>
      </c>
      <c r="BL37" s="14">
        <f>INDEX('O3-8hr'!$A:$AD,$IU37+BL$23-$G$23,$IT37)</f>
        <v>29</v>
      </c>
      <c r="BM37" s="14">
        <f>INDEX('O3-8hr'!$A:$AD,$IU37+BM$23-$G$23,$IT37)</f>
        <v>44</v>
      </c>
      <c r="BN37" s="14">
        <f>INDEX('O3-8hr'!$A:$AD,$IU37+BN$23-$G$23,$IT37)</f>
        <v>36</v>
      </c>
      <c r="BO37" s="14">
        <f>INDEX('O3-8hr'!$A:$AD,$IU37+BO$23-$G$23,$IT37)</f>
        <v>40</v>
      </c>
      <c r="BP37" s="14">
        <f>INDEX('O3-8hr'!$A:$AD,$IU37+BP$23-$G$23,$IT37)</f>
        <v>69</v>
      </c>
      <c r="BQ37" s="14">
        <f>INDEX('O3-8hr'!$A:$AD,$IU37+BQ$23-$G$23,$IT37)</f>
        <v>67</v>
      </c>
      <c r="BR37" s="14">
        <f>INDEX('O3-8hr'!$A:$AD,$IU37+BR$23-$G$23,$IT37)</f>
        <v>59</v>
      </c>
      <c r="BS37" s="14">
        <f>INDEX('O3-8hr'!$A:$AD,$IU37+BS$23-$G$23,$IT37)</f>
        <v>57</v>
      </c>
      <c r="BT37" s="14">
        <f>INDEX('O3-8hr'!$A:$AD,$IU37+BT$23-$G$23,$IT37)</f>
        <v>56</v>
      </c>
      <c r="BU37" s="14">
        <f>INDEX('O3-8hr'!$A:$AD,$IU37+BU$23-$G$23,$IT37)</f>
        <v>43</v>
      </c>
      <c r="BV37" s="14">
        <f>INDEX('O3-8hr'!$A:$AD,$IU37+BV$23-$G$23,$IT37)</f>
        <v>47</v>
      </c>
      <c r="BW37" s="14">
        <f>INDEX('O3-8hr'!$A:$AD,$IU37+BW$23-$G$23,$IT37)</f>
        <v>40</v>
      </c>
      <c r="BX37" s="14">
        <f>INDEX('O3-8hr'!$A:$AD,$IU37+BX$23-$G$23,$IT37)</f>
        <v>35</v>
      </c>
      <c r="BY37" s="14">
        <f>INDEX('O3-8hr'!$A:$AD,$IU37+BY$23-$G$23,$IT37)</f>
        <v>25</v>
      </c>
      <c r="BZ37" s="14">
        <f>INDEX('O3-8hr'!$A:$AD,$IU37+BZ$23-$G$23,$IT37)</f>
        <v>50</v>
      </c>
      <c r="CA37" s="14">
        <f>INDEX('O3-8hr'!$A:$AD,$IU37+CA$23-$G$23,$IT37)</f>
        <v>36</v>
      </c>
      <c r="CB37" s="14">
        <f>INDEX('O3-8hr'!$A:$AD,$IU37+CB$23-$G$23,$IT37)</f>
        <v>28</v>
      </c>
      <c r="CC37" s="14">
        <f>INDEX('O3-8hr'!$A:$AD,$IU37+CC$23-$G$23,$IT37)</f>
        <v>27</v>
      </c>
      <c r="CD37" s="14">
        <f>INDEX('O3-8hr'!$A:$AD,$IU37+CD$23-$G$23,$IT37)</f>
        <v>56</v>
      </c>
      <c r="CE37" s="14">
        <f>INDEX('O3-8hr'!$A:$AD,$IU37+CE$23-$G$23,$IT37)</f>
        <v>24</v>
      </c>
      <c r="CF37" s="14">
        <f>INDEX('O3-8hr'!$A:$AD,$IU37+CF$23-$G$23,$IT37)</f>
        <v>22</v>
      </c>
      <c r="CG37" s="14">
        <f>INDEX('O3-8hr'!$A:$AD,$IU37+CG$23-$G$23,$IT37)</f>
        <v>33</v>
      </c>
      <c r="CH37" s="14">
        <f>INDEX('O3-8hr'!$A:$AD,$IU37+CH$23-$G$23,$IT37)</f>
        <v>28</v>
      </c>
      <c r="CI37" s="14">
        <f>INDEX('O3-8hr'!$A:$AD,$IU37+CI$23-$G$23,$IT37)</f>
        <v>37</v>
      </c>
      <c r="CJ37" s="14">
        <f>INDEX('O3-8hr'!$A:$AD,$IU37+CJ$23-$G$23,$IT37)</f>
        <v>50</v>
      </c>
      <c r="CK37" s="14">
        <f>INDEX('O3-8hr'!$A:$AD,$IU37+CK$23-$G$23,$IT37)</f>
        <v>20</v>
      </c>
      <c r="CL37" s="14">
        <f>INDEX('O3-8hr'!$A:$AD,$IU37+CL$23-$G$23,$IT37)</f>
        <v>39</v>
      </c>
      <c r="CM37" s="14">
        <f>INDEX('O3-8hr'!$A:$AD,$IU37+CM$23-$G$23,$IT37)</f>
        <v>55</v>
      </c>
      <c r="CN37" s="14">
        <f>INDEX('O3-8hr'!$A:$AD,$IU37+CN$23-$G$23,$IT37)</f>
        <v>63</v>
      </c>
      <c r="CO37" s="14">
        <f>INDEX('O3-8hr'!$A:$AD,$IU37+CO$23-$G$23,$IT37)</f>
        <v>60</v>
      </c>
      <c r="CP37" s="14">
        <f>INDEX('O3-8hr'!$A:$AD,$IU37+CP$23-$G$23,$IT37)</f>
        <v>44</v>
      </c>
      <c r="CQ37" s="14">
        <f>INDEX('O3-8hr'!$A:$AD,$IU37+CQ$23-$G$23,$IT37)</f>
        <v>26</v>
      </c>
      <c r="CR37" s="14">
        <f>INDEX('O3-8hr'!$A:$AD,$IU37+CR$23-$G$23,$IT37)</f>
        <v>74</v>
      </c>
      <c r="CS37" s="14">
        <f>INDEX('O3-8hr'!$A:$AD,$IU37+CS$23-$G$23,$IT37)</f>
        <v>27</v>
      </c>
      <c r="CT37" s="14">
        <f>INDEX('O3-8hr'!$A:$AD,$IU37+CT$23-$G$23,$IT37)</f>
        <v>15</v>
      </c>
      <c r="CU37" s="14">
        <f>INDEX('O3-8hr'!$A:$AD,$IU37+CU$23-$G$23,$IT37)</f>
        <v>31</v>
      </c>
      <c r="CV37" s="14">
        <f>INDEX('O3-8hr'!$A:$AD,$IU37+CV$23-$G$23,$IT37)</f>
        <v>50</v>
      </c>
      <c r="CW37" s="14">
        <f>INDEX('O3-8hr'!$A:$AD,$IU37+CW$23-$G$23,$IT37)</f>
        <v>23</v>
      </c>
      <c r="CX37" s="14">
        <f>INDEX('O3-8hr'!$A:$AD,$IU37+CX$23-$G$23,$IT37)</f>
        <v>27</v>
      </c>
      <c r="CY37" s="14">
        <f>INDEX('O3-8hr'!$A:$AD,$IU37+CY$23-$G$23,$IT37)</f>
        <v>46</v>
      </c>
      <c r="CZ37" s="14">
        <f>INDEX('O3-8hr'!$A:$AD,$IU37+CZ$23-$G$23,$IT37)</f>
        <v>29</v>
      </c>
      <c r="DA37" s="14">
        <f>INDEX('O3-8hr'!$A:$AD,$IU37+DA$23-$G$23,$IT37)</f>
        <v>24</v>
      </c>
      <c r="DB37" s="14">
        <f>INDEX('O3-8hr'!$A:$AD,$IU37+DB$23-$G$23,$IT37)</f>
        <v>59</v>
      </c>
      <c r="DC37" s="14">
        <f>INDEX('O3-8hr'!$A:$AD,$IU37+DC$23-$G$23,$IT37)</f>
        <v>60</v>
      </c>
      <c r="DD37" s="14">
        <f>INDEX('O3-8hr'!$A:$AD,$IU37+DD$23-$G$23,$IT37)</f>
        <v>30</v>
      </c>
      <c r="DE37" s="14">
        <f>INDEX('O3-8hr'!$A:$AD,$IU37+DE$23-$G$23,$IT37)</f>
        <v>35</v>
      </c>
      <c r="DF37" s="14">
        <f>INDEX('O3-8hr'!$A:$AD,$IU37+DF$23-$G$23,$IT37)</f>
        <v>39</v>
      </c>
      <c r="DG37" s="14">
        <f>INDEX('O3-8hr'!$A:$AD,$IU37+DG$23-$G$23,$IT37)</f>
        <v>39</v>
      </c>
      <c r="DH37" s="14">
        <f>INDEX('O3-8hr'!$A:$AD,$IU37+DH$23-$G$23,$IT37)</f>
        <v>49</v>
      </c>
      <c r="DI37" s="14">
        <f>INDEX('O3-8hr'!$A:$AD,$IU37+DI$23-$G$23,$IT37)</f>
        <v>36</v>
      </c>
      <c r="DJ37" s="14">
        <f>INDEX('O3-8hr'!$A:$AD,$IU37+DJ$23-$G$23,$IT37)</f>
        <v>44</v>
      </c>
      <c r="DK37" s="14">
        <f>INDEX('O3-8hr'!$A:$AD,$IU37+DK$23-$G$23,$IT37)</f>
        <v>68</v>
      </c>
      <c r="DL37" s="14">
        <f>INDEX('O3-8hr'!$A:$AD,$IU37+DL$23-$G$23,$IT37)</f>
        <v>70</v>
      </c>
      <c r="DM37" s="14">
        <f>INDEX('O3-8hr'!$A:$AD,$IU37+DM$23-$G$23,$IT37)</f>
        <v>41</v>
      </c>
      <c r="DN37" s="14">
        <f>INDEX('O3-8hr'!$A:$AD,$IU37+DN$23-$G$23,$IT37)</f>
        <v>52</v>
      </c>
      <c r="DO37" s="14">
        <f>INDEX('O3-8hr'!$A:$AD,$IU37+DO$23-$G$23,$IT37)</f>
        <v>54</v>
      </c>
      <c r="DP37" s="14">
        <f>INDEX('O3-8hr'!$A:$AD,$IU37+DP$23-$G$23,$IT37)</f>
        <v>35</v>
      </c>
      <c r="DQ37" s="14">
        <f>INDEX('O3-8hr'!$A:$AD,$IU37+DQ$23-$G$23,$IT37)</f>
        <v>30</v>
      </c>
      <c r="DR37" s="14">
        <f>INDEX('O3-8hr'!$A:$AD,$IU37+DR$23-$G$23,$IT37)</f>
        <v>46</v>
      </c>
      <c r="DS37" s="14">
        <f>INDEX('O3-8hr'!$A:$AD,$IU37+DS$23-$G$23,$IT37)</f>
        <v>37</v>
      </c>
      <c r="DT37" s="14">
        <f>INDEX('O3-8hr'!$A:$AD,$IU37+DT$23-$G$23,$IT37)</f>
        <v>30</v>
      </c>
      <c r="DU37" s="14">
        <f>INDEX('O3-8hr'!$A:$AD,$IU37+DU$23-$G$23,$IT37)</f>
        <v>32</v>
      </c>
      <c r="DV37" s="14">
        <f>INDEX('O3-8hr'!$A:$AD,$IU37+DV$23-$G$23,$IT37)</f>
        <v>47</v>
      </c>
      <c r="DW37" s="14">
        <f>INDEX('O3-8hr'!$A:$AD,$IU37+DW$23-$G$23,$IT37)</f>
        <v>58</v>
      </c>
      <c r="DX37" s="14">
        <f>INDEX('O3-8hr'!$A:$AD,$IU37+DX$23-$G$23,$IT37)</f>
        <v>71</v>
      </c>
      <c r="DY37" s="14">
        <f>INDEX('O3-8hr'!$A:$AD,$IU37+DY$23-$G$23,$IT37)</f>
        <v>68</v>
      </c>
      <c r="DZ37" s="14">
        <f>INDEX('O3-8hr'!$A:$AD,$IU37+DZ$23-$G$23,$IT37)</f>
        <v>96</v>
      </c>
      <c r="EA37" s="14">
        <f>INDEX('O3-8hr'!$A:$AD,$IU37+EA$23-$G$23,$IT37)</f>
        <v>49</v>
      </c>
      <c r="EB37" s="14">
        <f>INDEX('O3-8hr'!$A:$AD,$IU37+EB$23-$G$23,$IT37)</f>
        <v>43</v>
      </c>
      <c r="EC37" s="14">
        <f>INDEX('O3-8hr'!$A:$AD,$IU37+EC$23-$G$23,$IT37)</f>
        <v>28</v>
      </c>
      <c r="ED37" s="14">
        <f>INDEX('O3-8hr'!$A:$AD,$IU37+ED$23-$G$23,$IT37)</f>
        <v>33</v>
      </c>
      <c r="EE37" s="14">
        <f>INDEX('O3-8hr'!$A:$AD,$IU37+EE$23-$G$23,$IT37)</f>
        <v>41</v>
      </c>
      <c r="EF37" s="14">
        <f>INDEX('O3-8hr'!$A:$AD,$IU37+EF$23-$G$23,$IT37)</f>
        <v>59</v>
      </c>
      <c r="EG37" s="14">
        <f>INDEX('O3-8hr'!$A:$AD,$IU37+EG$23-$G$23,$IT37)</f>
        <v>65</v>
      </c>
      <c r="EH37" s="14">
        <f>INDEX('O3-8hr'!$A:$AD,$IU37+EH$23-$G$23,$IT37)</f>
        <v>80</v>
      </c>
      <c r="EI37" s="14">
        <f>INDEX('O3-8hr'!$A:$AD,$IU37+EI$23-$G$23,$IT37)</f>
        <v>49</v>
      </c>
      <c r="EJ37" s="14">
        <f>INDEX('O3-8hr'!$A:$AD,$IU37+EJ$23-$G$23,$IT37)</f>
        <v>57</v>
      </c>
      <c r="EK37" s="14">
        <f>INDEX('O3-8hr'!$A:$AD,$IU37+EK$23-$G$23,$IT37)</f>
        <v>58</v>
      </c>
      <c r="EL37" s="14">
        <f>INDEX('O3-8hr'!$A:$AD,$IU37+EL$23-$G$23,$IT37)</f>
        <v>59</v>
      </c>
      <c r="EM37" s="14">
        <f>INDEX('O3-8hr'!$A:$AD,$IU37+EM$23-$G$23,$IT37)</f>
        <v>49</v>
      </c>
      <c r="EN37" s="14">
        <f>INDEX('O3-8hr'!$A:$AD,$IU37+EN$23-$G$23,$IT37)</f>
        <v>67</v>
      </c>
      <c r="EO37" s="14">
        <f>INDEX('O3-8hr'!$A:$AD,$IU37+EO$23-$G$23,$IT37)</f>
        <v>53</v>
      </c>
      <c r="EP37" s="14">
        <f>INDEX('O3-8hr'!$A:$AD,$IU37+EP$23-$G$23,$IT37)</f>
        <v>32</v>
      </c>
      <c r="EQ37" s="14">
        <f>INDEX('O3-8hr'!$A:$AD,$IU37+EQ$23-$G$23,$IT37)</f>
        <v>54</v>
      </c>
      <c r="ER37" s="14">
        <f>INDEX('O3-8hr'!$A:$AD,$IU37+ER$23-$G$23,$IT37)</f>
        <v>47</v>
      </c>
      <c r="ES37" s="14">
        <f>INDEX('O3-8hr'!$A:$AD,$IU37+ES$23-$G$23,$IT37)</f>
        <v>35</v>
      </c>
      <c r="ET37" s="14">
        <f>INDEX('O3-8hr'!$A:$AD,$IU37+ET$23-$G$23,$IT37)</f>
        <v>27</v>
      </c>
      <c r="EU37" s="14">
        <f>INDEX('O3-8hr'!$A:$AD,$IU37+EU$23-$G$23,$IT37)</f>
        <v>19</v>
      </c>
      <c r="EV37" s="14">
        <f>INDEX('O3-8hr'!$A:$AD,$IU37+EV$23-$G$23,$IT37)</f>
        <v>18</v>
      </c>
      <c r="EW37" s="14">
        <f>INDEX('O3-8hr'!$A:$AD,$IU37+EW$23-$G$23,$IT37)</f>
        <v>22</v>
      </c>
      <c r="EX37" s="14">
        <f>INDEX('O3-8hr'!$A:$AD,$IU37+EX$23-$G$23,$IT37)</f>
        <v>49</v>
      </c>
      <c r="EY37" s="14">
        <f>INDEX('O3-8hr'!$A:$AD,$IU37+EY$23-$G$23,$IT37)</f>
        <v>51</v>
      </c>
      <c r="EZ37" s="14">
        <f>INDEX('O3-8hr'!$A:$AD,$IU37+EZ$23-$G$23,$IT37)</f>
        <v>60</v>
      </c>
      <c r="FA37" s="14">
        <f>INDEX('O3-8hr'!$A:$AD,$IU37+FA$23-$G$23,$IT37)</f>
        <v>38</v>
      </c>
      <c r="FB37" s="14">
        <f>INDEX('O3-8hr'!$A:$AD,$IU37+FB$23-$G$23,$IT37)</f>
        <v>35</v>
      </c>
      <c r="FC37" s="14">
        <f>INDEX('O3-8hr'!$A:$AD,$IU37+FC$23-$G$23,$IT37)</f>
        <v>42</v>
      </c>
      <c r="FD37" s="14">
        <f>INDEX('O3-8hr'!$A:$AD,$IU37+FD$23-$G$23,$IT37)</f>
        <v>41</v>
      </c>
      <c r="FE37" s="14">
        <f>INDEX('O3-8hr'!$A:$AD,$IU37+FE$23-$G$23,$IT37)</f>
        <v>39</v>
      </c>
      <c r="FF37" s="14">
        <f>INDEX('O3-8hr'!$A:$AD,$IU37+FF$23-$G$23,$IT37)</f>
        <v>25</v>
      </c>
      <c r="FG37" s="14">
        <f>INDEX('O3-8hr'!$A:$AD,$IU37+FG$23-$G$23,$IT37)</f>
        <v>38</v>
      </c>
      <c r="FH37" s="14">
        <f>INDEX('O3-8hr'!$A:$AD,$IU37+FH$23-$G$23,$IT37)</f>
        <v>51</v>
      </c>
      <c r="FI37" s="14">
        <f>INDEX('O3-8hr'!$A:$AD,$IU37+FI$23-$G$23,$IT37)</f>
        <v>61</v>
      </c>
      <c r="FJ37" s="14">
        <f>INDEX('O3-8hr'!$A:$AD,$IU37+FJ$23-$G$23,$IT37)</f>
        <v>69</v>
      </c>
      <c r="FK37" s="14">
        <f>INDEX('O3-8hr'!$A:$AD,$IU37+FK$23-$G$23,$IT37)</f>
        <v>61</v>
      </c>
      <c r="FL37" s="14">
        <f>INDEX('O3-8hr'!$A:$AD,$IU37+FL$23-$G$23,$IT37)</f>
        <v>51</v>
      </c>
      <c r="FM37" s="14">
        <f>INDEX('O3-8hr'!$A:$AD,$IU37+FM$23-$G$23,$IT37)</f>
        <v>54</v>
      </c>
      <c r="FN37" s="14">
        <f>INDEX('O3-8hr'!$A:$AD,$IU37+FN$23-$G$23,$IT37)</f>
        <v>37</v>
      </c>
      <c r="FO37" s="14">
        <f>INDEX('O3-8hr'!$A:$AD,$IU37+FO$23-$G$23,$IT37)</f>
        <v>51</v>
      </c>
      <c r="FP37" s="14">
        <f>INDEX('O3-8hr'!$A:$AD,$IU37+FP$23-$G$23,$IT37)</f>
        <v>27</v>
      </c>
      <c r="FQ37" s="14">
        <f>INDEX('O3-8hr'!$A:$AD,$IU37+FQ$23-$G$23,$IT37)</f>
        <v>42</v>
      </c>
      <c r="FR37" s="14">
        <f>INDEX('O3-8hr'!$A:$AD,$IU37+FR$23-$G$23,$IT37)</f>
        <v>46</v>
      </c>
      <c r="FS37" s="14">
        <f>INDEX('O3-8hr'!$A:$AD,$IU37+FS$23-$G$23,$IT37)</f>
        <v>62</v>
      </c>
      <c r="FT37" s="14">
        <f>INDEX('O3-8hr'!$A:$AD,$IU37+FT$23-$G$23,$IT37)</f>
        <v>55</v>
      </c>
      <c r="FU37" s="14">
        <f>INDEX('O3-8hr'!$A:$AD,$IU37+FU$23-$G$23,$IT37)</f>
        <v>44</v>
      </c>
      <c r="FV37" s="14">
        <f>INDEX('O3-8hr'!$A:$AD,$IU37+FV$23-$G$23,$IT37)</f>
        <v>25</v>
      </c>
      <c r="FW37" s="14">
        <f>INDEX('O3-8hr'!$A:$AD,$IU37+FW$23-$G$23,$IT37)</f>
        <v>19</v>
      </c>
      <c r="FX37" s="14">
        <f>INDEX('O3-8hr'!$A:$AD,$IU37+FX$23-$G$23,$IT37)</f>
        <v>24</v>
      </c>
      <c r="FY37" s="14">
        <f>INDEX('O3-8hr'!$A:$AD,$IU37+FY$23-$G$23,$IT37)</f>
        <v>43</v>
      </c>
      <c r="FZ37" s="14">
        <f>INDEX('O3-8hr'!$A:$AD,$IU37+FZ$23-$G$23,$IT37)</f>
        <v>31</v>
      </c>
      <c r="GA37" s="14">
        <f>INDEX('O3-8hr'!$A:$AD,$IU37+GA$23-$G$23,$IT37)</f>
        <v>54</v>
      </c>
      <c r="GB37" s="14">
        <f>INDEX('O3-8hr'!$A:$AD,$IU37+GB$23-$G$23,$IT37)</f>
        <v>49</v>
      </c>
      <c r="GC37" s="14">
        <f>INDEX('O3-8hr'!$A:$AD,$IU37+GC$23-$G$23,$IT37)</f>
        <v>55</v>
      </c>
      <c r="GD37" s="14">
        <f>INDEX('O3-8hr'!$A:$AD,$IU37+GD$23-$G$23,$IT37)</f>
        <v>57</v>
      </c>
      <c r="GE37" s="14">
        <f>INDEX('O3-8hr'!$A:$AD,$IU37+GE$23-$G$23,$IT37)</f>
        <v>57</v>
      </c>
      <c r="GF37" s="14">
        <f>INDEX('O3-8hr'!$A:$AD,$IU37+GF$23-$G$23,$IT37)</f>
        <v>59</v>
      </c>
      <c r="GG37" s="14">
        <f>INDEX('O3-8hr'!$A:$AD,$IU37+GG$23-$G$23,$IT37)</f>
        <v>41</v>
      </c>
      <c r="GH37" s="14">
        <f>INDEX('O3-8hr'!$A:$AD,$IU37+GH$23-$G$23,$IT37)</f>
        <v>19</v>
      </c>
      <c r="GI37" s="14">
        <f>INDEX('O3-8hr'!$A:$AD,$IU37+GI$23-$G$23,$IT37)</f>
        <v>31</v>
      </c>
      <c r="GJ37" s="14">
        <f>INDEX('O3-8hr'!$A:$AD,$IU37+GJ$23-$G$23,$IT37)</f>
        <v>37</v>
      </c>
      <c r="GK37" s="14">
        <f>INDEX('O3-8hr'!$A:$AD,$IU37+GK$23-$G$23,$IT37)</f>
        <v>43</v>
      </c>
      <c r="GL37" s="14">
        <f>INDEX('O3-8hr'!$A:$AD,$IU37+GL$23-$G$23,$IT37)</f>
        <v>52</v>
      </c>
      <c r="GM37" s="14">
        <f>INDEX('O3-8hr'!$A:$AD,$IU37+GM$23-$G$23,$IT37)</f>
        <v>48</v>
      </c>
      <c r="GN37" s="14">
        <f>INDEX('O3-8hr'!$A:$AD,$IU37+GN$23-$G$23,$IT37)</f>
        <v>56</v>
      </c>
      <c r="GO37" s="14">
        <f>INDEX('O3-8hr'!$A:$AD,$IU37+GO$23-$G$23,$IT37)</f>
        <v>19</v>
      </c>
      <c r="GP37" s="14">
        <f>INDEX('O3-8hr'!$A:$AD,$IU37+GP$23-$G$23,$IT37)</f>
        <v>23</v>
      </c>
      <c r="GQ37" s="14">
        <f>INDEX('O3-8hr'!$A:$AD,$IU37+GQ$23-$G$23,$IT37)</f>
        <v>15</v>
      </c>
      <c r="GR37" s="14">
        <f>INDEX('O3-8hr'!$A:$AD,$IU37+GR$23-$G$23,$IT37)</f>
        <v>21</v>
      </c>
      <c r="GS37" s="14">
        <f>INDEX('O3-8hr'!$A:$AD,$IU37+GS$23-$G$23,$IT37)</f>
        <v>14</v>
      </c>
      <c r="GT37" s="14">
        <f>INDEX('O3-8hr'!$A:$AD,$IU37+GT$23-$G$23,$IT37)</f>
        <v>6</v>
      </c>
      <c r="GU37" s="14">
        <f>INDEX('O3-8hr'!$A:$AD,$IU37+GU$23-$G$23,$IT37)</f>
        <v>17</v>
      </c>
      <c r="GV37" s="14">
        <f>INDEX('O3-8hr'!$A:$AD,$IU37+GV$23-$G$23,$IT37)</f>
        <v>15</v>
      </c>
      <c r="GW37" s="14">
        <f>INDEX('O3-8hr'!$A:$AD,$IU37+GW$23-$G$23,$IT37)</f>
        <v>31</v>
      </c>
      <c r="GX37" s="14">
        <f>INDEX('O3-8hr'!$A:$AD,$IU37+GX$23-$G$23,$IT37)</f>
        <v>54</v>
      </c>
      <c r="GY37" s="14">
        <f>INDEX('O3-8hr'!$A:$AD,$IU37+GY$23-$G$23,$IT37)</f>
        <v>19</v>
      </c>
      <c r="GZ37" s="14">
        <f>INDEX('O3-8hr'!$A:$AD,$IU37+GZ$23-$G$23,$IT37)</f>
        <v>20</v>
      </c>
      <c r="HA37" s="14">
        <f>INDEX('O3-8hr'!$A:$AD,$IU37+HA$23-$G$23,$IT37)</f>
        <v>39</v>
      </c>
      <c r="HB37" s="14">
        <f>INDEX('O3-8hr'!$A:$AD,$IU37+HB$23-$G$23,$IT37)</f>
        <v>21</v>
      </c>
      <c r="HC37" s="14">
        <f>INDEX('O3-8hr'!$A:$AD,$IU37+HC$23-$G$23,$IT37)</f>
        <v>24</v>
      </c>
      <c r="HD37" s="14">
        <f>INDEX('O3-8hr'!$A:$AD,$IU37+HD$23-$G$23,$IT37)</f>
        <v>24</v>
      </c>
      <c r="HE37" s="14">
        <f>INDEX('O3-8hr'!$A:$AD,$IU37+HE$23-$G$23,$IT37)</f>
        <v>19</v>
      </c>
      <c r="HF37" s="14">
        <f>INDEX('O3-8hr'!$A:$AD,$IU37+HF$23-$G$23,$IT37)</f>
        <v>25</v>
      </c>
      <c r="HG37" s="14">
        <f>INDEX('O3-8hr'!$A:$AD,$IU37+HG$23-$G$23,$IT37)</f>
        <v>15</v>
      </c>
      <c r="HH37" s="14">
        <f>INDEX('O3-8hr'!$A:$AD,$IU37+HH$23-$G$23,$IT37)</f>
        <v>28</v>
      </c>
      <c r="HI37" s="14">
        <f>INDEX('O3-8hr'!$A:$AD,$IU37+HI$23-$G$23,$IT37)</f>
        <v>33</v>
      </c>
      <c r="HJ37" s="14">
        <f>INDEX('O3-8hr'!$A:$AD,$IU37+HJ$23-$G$23,$IT37)</f>
        <v>23</v>
      </c>
      <c r="HK37" s="14">
        <f>INDEX('O3-8hr'!$A:$AD,$IU37+HK$23-$G$23,$IT37)</f>
        <v>37</v>
      </c>
      <c r="HL37" s="14">
        <f>INDEX('O3-8hr'!$A:$AD,$IU37+HL$23-$G$23,$IT37)</f>
        <v>36</v>
      </c>
      <c r="HM37" s="14">
        <f>INDEX('O3-8hr'!$A:$AD,$IU37+HM$23-$G$23,$IT37)</f>
        <v>41</v>
      </c>
      <c r="HN37" s="14">
        <f>INDEX('O3-8hr'!$A:$AD,$IU37+HN$23-$G$23,$IT37)</f>
        <v>39</v>
      </c>
      <c r="HO37" s="14">
        <f>INDEX('O3-8hr'!$A:$AD,$IU37+HO$23-$G$23,$IT37)</f>
        <v>31</v>
      </c>
      <c r="HP37" s="14">
        <f>INDEX('O3-8hr'!$A:$AD,$IU37+HP$23-$G$23,$IT37)</f>
        <v>35</v>
      </c>
      <c r="HQ37" s="14">
        <f>INDEX('O3-8hr'!$A:$AD,$IU37+HQ$23-$G$23,$IT37)</f>
        <v>23</v>
      </c>
      <c r="HR37" s="14">
        <f>INDEX('O3-8hr'!$A:$AD,$IU37+HR$23-$G$23,$IT37)</f>
        <v>19</v>
      </c>
      <c r="HS37" s="14">
        <f>INDEX('O3-8hr'!$A:$AD,$IU37+HS$23-$G$23,$IT37)</f>
        <v>25</v>
      </c>
      <c r="HT37" s="14">
        <f>INDEX('O3-8hr'!$A:$AD,$IU37+HT$23-$G$23,$IT37)</f>
        <v>5</v>
      </c>
      <c r="HU37" s="14">
        <f>INDEX('O3-8hr'!$A:$AD,$IU37+HU$23-$G$23,$IT37)</f>
        <v>17</v>
      </c>
      <c r="HV37" s="14">
        <f>INDEX('O3-8hr'!$A:$AD,$IU37+HV$23-$G$23,$IT37)</f>
        <v>24</v>
      </c>
      <c r="HW37" s="14">
        <f>INDEX('O3-8hr'!$A:$AD,$IU37+HW$23-$G$23,$IT37)</f>
        <v>19</v>
      </c>
      <c r="HX37" s="14">
        <f>INDEX('O3-8hr'!$A:$AD,$IU37+HX$23-$G$23,$IT37)</f>
        <v>22</v>
      </c>
      <c r="HY37" s="14" t="str">
        <f>INDEX('O3-8hr'!$A:$AD,$IU37+HY$23-$G$23,$IT37)</f>
        <v/>
      </c>
      <c r="HZ37" s="14" t="str">
        <f>INDEX('O3-8hr'!$A:$AD,$IU37+HZ$23-$G$23,$IT37)</f>
        <v/>
      </c>
      <c r="IA37" s="14">
        <f>INDEX('O3-8hr'!$A:$AD,$IU37+IA$23-$G$23,$IT37)</f>
        <v>26</v>
      </c>
      <c r="IB37" s="14">
        <f>INDEX('O3-8hr'!$A:$AD,$IU37+IB$23-$G$23,$IT37)</f>
        <v>27</v>
      </c>
      <c r="IC37" s="14">
        <f>INDEX('O3-8hr'!$A:$AD,$IU37+IC$23-$G$23,$IT37)</f>
        <v>30</v>
      </c>
      <c r="ID37" s="14">
        <f>INDEX('O3-8hr'!$A:$AD,$IU37+ID$23-$G$23,$IT37)</f>
        <v>32</v>
      </c>
      <c r="IE37" s="14">
        <f>INDEX('O3-8hr'!$A:$AD,$IU37+IE$23-$G$23,$IT37)</f>
        <v>27</v>
      </c>
      <c r="IF37" s="14">
        <f>INDEX('O3-8hr'!$A:$AD,$IU37+IF$23-$G$23,$IT37)</f>
        <v>27</v>
      </c>
      <c r="IG37" s="14">
        <f>INDEX('O3-8hr'!$A:$AD,$IU37+IG$23-$G$23,$IT37)</f>
        <v>28</v>
      </c>
      <c r="IH37" s="14">
        <f>INDEX('O3-8hr'!$A:$AD,$IU37+IH$23-$G$23,$IT37)</f>
        <v>22</v>
      </c>
      <c r="II37" s="14">
        <f>INDEX('O3-8hr'!$A:$AD,$IU37+II$23-$G$23,$IT37)</f>
        <v>32</v>
      </c>
      <c r="IJ37" s="14">
        <f>INDEX('O3-8hr'!$A:$AD,$IU37+IJ$23-$G$23,$IT37)</f>
        <v>25</v>
      </c>
      <c r="IK37" s="14">
        <f>INDEX('O3-8hr'!$A:$AD,$IU37+IK$23-$G$23,$IT37)</f>
        <v>30</v>
      </c>
      <c r="IL37" s="14">
        <f>INDEX('O3-8hr'!$A:$AD,$IU37+IL$23-$G$23,$IT37)</f>
        <v>25</v>
      </c>
      <c r="IM37" s="14">
        <f>INDEX('O3-8hr'!$A:$AD,$IU37+IM$23-$G$23,$IT37)</f>
        <v>28</v>
      </c>
      <c r="IN37" s="14">
        <f>INDEX('O3-8hr'!$A:$AD,$IU37+IN$23-$G$23,$IT37)</f>
        <v>20</v>
      </c>
      <c r="IO37" s="14">
        <f>INDEX('O3-8hr'!$A:$AD,$IU37+IO$23-$G$23,$IT37)</f>
        <v>21</v>
      </c>
      <c r="IP37" s="14">
        <f>INDEX('O3-8hr'!$A:$AD,$IU37+IP$23-$G$23,$IT37)</f>
        <v>11</v>
      </c>
      <c r="IQ37" s="19">
        <f>INDEX('O3-8hr'!$A:$AD,$IU37+IQ$23-$G$23,$IT37)</f>
        <v>34</v>
      </c>
      <c r="IR37" s="100">
        <f t="shared" si="57"/>
        <v>96</v>
      </c>
      <c r="IT37" s="44">
        <f>MATCH($B37,'O3-8hr'!$1:$1,0)</f>
        <v>12</v>
      </c>
      <c r="IU37" s="43">
        <f>MATCH(DATE($A37,$IT$19,$IU$19),'O3-8hr'!$B:$B,0)</f>
        <v>1161</v>
      </c>
    </row>
    <row r="38" spans="1:255" ht="12.75" customHeight="1" x14ac:dyDescent="0.2">
      <c r="A38" s="100">
        <v>2018</v>
      </c>
      <c r="B38" s="100">
        <v>340315001</v>
      </c>
      <c r="C38" s="103">
        <f>INDEX(Sites!$A:$N,MATCH($B38,Sites!$A:$A,0),2)</f>
        <v>41.058616999999998</v>
      </c>
      <c r="D38" s="100" t="str">
        <f>INDEX(Sites!$A:$N,MATCH($B38,Sites!$A:$A,0),4)</f>
        <v>NJ</v>
      </c>
      <c r="E38" s="100" t="str">
        <f>INDEX(Sites!$A:$N,MATCH($B38,Sites!$A:$A,0),10)</f>
        <v>307.0</v>
      </c>
      <c r="F38" s="44" t="str">
        <f>INDEX(Sites!$A:$N,MATCH($B38,Sites!$A:$A,0),6)</f>
        <v>Ramapo</v>
      </c>
      <c r="G38" s="20">
        <f>INDEX('O3-8hr'!$A:$AD,$IU38+G$23-$G$23,$IT38)</f>
        <v>43</v>
      </c>
      <c r="H38" s="14">
        <f>INDEX('O3-8hr'!$A:$AD,$IU38+H$23-$G$23,$IT38)</f>
        <v>39</v>
      </c>
      <c r="I38" s="14" t="str">
        <f>INDEX('O3-8hr'!$A:$AD,$IU38+I$23-$G$23,$IT38)</f>
        <v/>
      </c>
      <c r="J38" s="14">
        <f>INDEX('O3-8hr'!$A:$AD,$IU38+J$23-$G$23,$IT38)</f>
        <v>42</v>
      </c>
      <c r="K38" s="14">
        <f>INDEX('O3-8hr'!$A:$AD,$IU38+K$23-$G$23,$IT38)</f>
        <v>39</v>
      </c>
      <c r="L38" s="14">
        <f>INDEX('O3-8hr'!$A:$AD,$IU38+L$23-$G$23,$IT38)</f>
        <v>38</v>
      </c>
      <c r="M38" s="14">
        <f>INDEX('O3-8hr'!$A:$AD,$IU38+M$23-$G$23,$IT38)</f>
        <v>38</v>
      </c>
      <c r="N38" s="14" t="str">
        <f>INDEX('O3-8hr'!$A:$AD,$IU38+N$23-$G$23,$IT38)</f>
        <v/>
      </c>
      <c r="O38" s="14">
        <f>INDEX('O3-8hr'!$A:$AD,$IU38+O$23-$G$23,$IT38)</f>
        <v>38</v>
      </c>
      <c r="P38" s="14">
        <f>INDEX('O3-8hr'!$A:$AD,$IU38+P$23-$G$23,$IT38)</f>
        <v>44</v>
      </c>
      <c r="Q38" s="14">
        <f>INDEX('O3-8hr'!$A:$AD,$IU38+Q$23-$G$23,$IT38)</f>
        <v>43</v>
      </c>
      <c r="R38" s="14">
        <f>INDEX('O3-8hr'!$A:$AD,$IU38+R$23-$G$23,$IT38)</f>
        <v>42</v>
      </c>
      <c r="S38" s="14">
        <f>INDEX('O3-8hr'!$A:$AD,$IU38+S$23-$G$23,$IT38)</f>
        <v>43</v>
      </c>
      <c r="T38" s="14">
        <f>INDEX('O3-8hr'!$A:$AD,$IU38+T$23-$G$23,$IT38)</f>
        <v>41</v>
      </c>
      <c r="U38" s="14">
        <f>INDEX('O3-8hr'!$A:$AD,$IU38+U$23-$G$23,$IT38)</f>
        <v>48</v>
      </c>
      <c r="V38" s="14">
        <f>INDEX('O3-8hr'!$A:$AD,$IU38+V$23-$G$23,$IT38)</f>
        <v>44</v>
      </c>
      <c r="W38" s="14">
        <f>INDEX('O3-8hr'!$A:$AD,$IU38+W$23-$G$23,$IT38)</f>
        <v>49</v>
      </c>
      <c r="X38" s="14">
        <f>INDEX('O3-8hr'!$A:$AD,$IU38+X$23-$G$23,$IT38)</f>
        <v>48</v>
      </c>
      <c r="Y38" s="14">
        <f>INDEX('O3-8hr'!$A:$AD,$IU38+Y$23-$G$23,$IT38)</f>
        <v>48</v>
      </c>
      <c r="Z38" s="14">
        <f>INDEX('O3-8hr'!$A:$AD,$IU38+Z$23-$G$23,$IT38)</f>
        <v>40</v>
      </c>
      <c r="AA38" s="14">
        <f>INDEX('O3-8hr'!$A:$AD,$IU38+AA$23-$G$23,$IT38)</f>
        <v>42</v>
      </c>
      <c r="AB38" s="14">
        <f>INDEX('O3-8hr'!$A:$AD,$IU38+AB$23-$G$23,$IT38)</f>
        <v>47</v>
      </c>
      <c r="AC38" s="14">
        <f>INDEX('O3-8hr'!$A:$AD,$IU38+AC$23-$G$23,$IT38)</f>
        <v>45</v>
      </c>
      <c r="AD38" s="14">
        <f>INDEX('O3-8hr'!$A:$AD,$IU38+AD$23-$G$23,$IT38)</f>
        <v>47</v>
      </c>
      <c r="AE38" s="14">
        <f>INDEX('O3-8hr'!$A:$AD,$IU38+AE$23-$G$23,$IT38)</f>
        <v>43</v>
      </c>
      <c r="AF38" s="14">
        <f>INDEX('O3-8hr'!$A:$AD,$IU38+AF$23-$G$23,$IT38)</f>
        <v>47</v>
      </c>
      <c r="AG38" s="14">
        <f>INDEX('O3-8hr'!$A:$AD,$IU38+AG$23-$G$23,$IT38)</f>
        <v>34</v>
      </c>
      <c r="AH38" s="14">
        <f>INDEX('O3-8hr'!$A:$AD,$IU38+AH$23-$G$23,$IT38)</f>
        <v>31</v>
      </c>
      <c r="AI38" s="14">
        <f>INDEX('O3-8hr'!$A:$AD,$IU38+AI$23-$G$23,$IT38)</f>
        <v>21</v>
      </c>
      <c r="AJ38" s="14">
        <f>INDEX('O3-8hr'!$A:$AD,$IU38+AJ$23-$G$23,$IT38)</f>
        <v>39</v>
      </c>
      <c r="AK38" s="14">
        <f>INDEX('O3-8hr'!$A:$AD,$IU38+AK$23-$G$23,$IT38)</f>
        <v>45</v>
      </c>
      <c r="AL38" s="14">
        <f>INDEX('O3-8hr'!$A:$AD,$IU38+AL$23-$G$23,$IT38)</f>
        <v>45</v>
      </c>
      <c r="AM38" s="14">
        <f>INDEX('O3-8hr'!$A:$AD,$IU38+AM$23-$G$23,$IT38)</f>
        <v>47</v>
      </c>
      <c r="AN38" s="14">
        <f>INDEX('O3-8hr'!$A:$AD,$IU38+AN$23-$G$23,$IT38)</f>
        <v>35</v>
      </c>
      <c r="AO38" s="14">
        <f>INDEX('O3-8hr'!$A:$AD,$IU38+AO$23-$G$23,$IT38)</f>
        <v>45</v>
      </c>
      <c r="AP38" s="14">
        <f>INDEX('O3-8hr'!$A:$AD,$IU38+AP$23-$G$23,$IT38)</f>
        <v>45</v>
      </c>
      <c r="AQ38" s="14">
        <f>INDEX('O3-8hr'!$A:$AD,$IU38+AQ$23-$G$23,$IT38)</f>
        <v>49</v>
      </c>
      <c r="AR38" s="14">
        <f>INDEX('O3-8hr'!$A:$AD,$IU38+AR$23-$G$23,$IT38)</f>
        <v>46</v>
      </c>
      <c r="AS38" s="14">
        <f>INDEX('O3-8hr'!$A:$AD,$IU38+AS$23-$G$23,$IT38)</f>
        <v>44</v>
      </c>
      <c r="AT38" s="14">
        <f>INDEX('O3-8hr'!$A:$AD,$IU38+AT$23-$G$23,$IT38)</f>
        <v>45</v>
      </c>
      <c r="AU38" s="14">
        <f>INDEX('O3-8hr'!$A:$AD,$IU38+AU$23-$G$23,$IT38)</f>
        <v>46</v>
      </c>
      <c r="AV38" s="14">
        <f>INDEX('O3-8hr'!$A:$AD,$IU38+AV$23-$G$23,$IT38)</f>
        <v>49</v>
      </c>
      <c r="AW38" s="14">
        <f>INDEX('O3-8hr'!$A:$AD,$IU38+AW$23-$G$23,$IT38)</f>
        <v>45</v>
      </c>
      <c r="AX38" s="14">
        <f>INDEX('O3-8hr'!$A:$AD,$IU38+AX$23-$G$23,$IT38)</f>
        <v>69</v>
      </c>
      <c r="AY38" s="14">
        <f>INDEX('O3-8hr'!$A:$AD,$IU38+AY$23-$G$23,$IT38)</f>
        <v>63</v>
      </c>
      <c r="AZ38" s="14">
        <f>INDEX('O3-8hr'!$A:$AD,$IU38+AZ$23-$G$23,$IT38)</f>
        <v>45</v>
      </c>
      <c r="BA38" s="14">
        <f>INDEX('O3-8hr'!$A:$AD,$IU38+BA$23-$G$23,$IT38)</f>
        <v>45</v>
      </c>
      <c r="BB38" s="14">
        <f>INDEX('O3-8hr'!$A:$AD,$IU38+BB$23-$G$23,$IT38)</f>
        <v>37</v>
      </c>
      <c r="BC38" s="14">
        <f>INDEX('O3-8hr'!$A:$AD,$IU38+BC$23-$G$23,$IT38)</f>
        <v>40</v>
      </c>
      <c r="BD38" s="14">
        <f>INDEX('O3-8hr'!$A:$AD,$IU38+BD$23-$G$23,$IT38)</f>
        <v>44</v>
      </c>
      <c r="BE38" s="14">
        <f>INDEX('O3-8hr'!$A:$AD,$IU38+BE$23-$G$23,$IT38)</f>
        <v>42</v>
      </c>
      <c r="BF38" s="14">
        <f>INDEX('O3-8hr'!$A:$AD,$IU38+BF$23-$G$23,$IT38)</f>
        <v>51</v>
      </c>
      <c r="BG38" s="14">
        <f>INDEX('O3-8hr'!$A:$AD,$IU38+BG$23-$G$23,$IT38)</f>
        <v>52</v>
      </c>
      <c r="BH38" s="14">
        <f>INDEX('O3-8hr'!$A:$AD,$IU38+BH$23-$G$23,$IT38)</f>
        <v>53</v>
      </c>
      <c r="BI38" s="14">
        <f>INDEX('O3-8hr'!$A:$AD,$IU38+BI$23-$G$23,$IT38)</f>
        <v>53</v>
      </c>
      <c r="BJ38" s="14">
        <f>INDEX('O3-8hr'!$A:$AD,$IU38+BJ$23-$G$23,$IT38)</f>
        <v>43</v>
      </c>
      <c r="BK38" s="14">
        <f>INDEX('O3-8hr'!$A:$AD,$IU38+BK$23-$G$23,$IT38)</f>
        <v>48</v>
      </c>
      <c r="BL38" s="14">
        <f>INDEX('O3-8hr'!$A:$AD,$IU38+BL$23-$G$23,$IT38)</f>
        <v>42</v>
      </c>
      <c r="BM38" s="14">
        <f>INDEX('O3-8hr'!$A:$AD,$IU38+BM$23-$G$23,$IT38)</f>
        <v>56</v>
      </c>
      <c r="BN38" s="14">
        <f>INDEX('O3-8hr'!$A:$AD,$IU38+BN$23-$G$23,$IT38)</f>
        <v>41</v>
      </c>
      <c r="BO38" s="14">
        <f>INDEX('O3-8hr'!$A:$AD,$IU38+BO$23-$G$23,$IT38)</f>
        <v>42</v>
      </c>
      <c r="BP38" s="14">
        <f>INDEX('O3-8hr'!$A:$AD,$IU38+BP$23-$G$23,$IT38)</f>
        <v>68</v>
      </c>
      <c r="BQ38" s="14">
        <f>INDEX('O3-8hr'!$A:$AD,$IU38+BQ$23-$G$23,$IT38)</f>
        <v>72</v>
      </c>
      <c r="BR38" s="14">
        <f>INDEX('O3-8hr'!$A:$AD,$IU38+BR$23-$G$23,$IT38)</f>
        <v>61</v>
      </c>
      <c r="BS38" s="14">
        <f>INDEX('O3-8hr'!$A:$AD,$IU38+BS$23-$G$23,$IT38)</f>
        <v>60</v>
      </c>
      <c r="BT38" s="14">
        <f>INDEX('O3-8hr'!$A:$AD,$IU38+BT$23-$G$23,$IT38)</f>
        <v>56</v>
      </c>
      <c r="BU38" s="14">
        <f>INDEX('O3-8hr'!$A:$AD,$IU38+BU$23-$G$23,$IT38)</f>
        <v>52</v>
      </c>
      <c r="BV38" s="14">
        <f>INDEX('O3-8hr'!$A:$AD,$IU38+BV$23-$G$23,$IT38)</f>
        <v>46</v>
      </c>
      <c r="BW38" s="14">
        <f>INDEX('O3-8hr'!$A:$AD,$IU38+BW$23-$G$23,$IT38)</f>
        <v>53</v>
      </c>
      <c r="BX38" s="14">
        <f>INDEX('O3-8hr'!$A:$AD,$IU38+BX$23-$G$23,$IT38)</f>
        <v>60</v>
      </c>
      <c r="BY38" s="14">
        <f>INDEX('O3-8hr'!$A:$AD,$IU38+BY$23-$G$23,$IT38)</f>
        <v>49</v>
      </c>
      <c r="BZ38" s="14">
        <f>INDEX('O3-8hr'!$A:$AD,$IU38+BZ$23-$G$23,$IT38)</f>
        <v>50</v>
      </c>
      <c r="CA38" s="14">
        <f>INDEX('O3-8hr'!$A:$AD,$IU38+CA$23-$G$23,$IT38)</f>
        <v>30</v>
      </c>
      <c r="CB38" s="14">
        <f>INDEX('O3-8hr'!$A:$AD,$IU38+CB$23-$G$23,$IT38)</f>
        <v>29</v>
      </c>
      <c r="CC38" s="14">
        <f>INDEX('O3-8hr'!$A:$AD,$IU38+CC$23-$G$23,$IT38)</f>
        <v>34</v>
      </c>
      <c r="CD38" s="14">
        <f>INDEX('O3-8hr'!$A:$AD,$IU38+CD$23-$G$23,$IT38)</f>
        <v>51</v>
      </c>
      <c r="CE38" s="14">
        <f>INDEX('O3-8hr'!$A:$AD,$IU38+CE$23-$G$23,$IT38)</f>
        <v>37</v>
      </c>
      <c r="CF38" s="14">
        <f>INDEX('O3-8hr'!$A:$AD,$IU38+CF$23-$G$23,$IT38)</f>
        <v>29</v>
      </c>
      <c r="CG38" s="14">
        <f>INDEX('O3-8hr'!$A:$AD,$IU38+CG$23-$G$23,$IT38)</f>
        <v>39</v>
      </c>
      <c r="CH38" s="14">
        <f>INDEX('O3-8hr'!$A:$AD,$IU38+CH$23-$G$23,$IT38)</f>
        <v>30</v>
      </c>
      <c r="CI38" s="14">
        <f>INDEX('O3-8hr'!$A:$AD,$IU38+CI$23-$G$23,$IT38)</f>
        <v>33</v>
      </c>
      <c r="CJ38" s="14">
        <f>INDEX('O3-8hr'!$A:$AD,$IU38+CJ$23-$G$23,$IT38)</f>
        <v>51</v>
      </c>
      <c r="CK38" s="14">
        <f>INDEX('O3-8hr'!$A:$AD,$IU38+CK$23-$G$23,$IT38)</f>
        <v>34</v>
      </c>
      <c r="CL38" s="14">
        <f>INDEX('O3-8hr'!$A:$AD,$IU38+CL$23-$G$23,$IT38)</f>
        <v>42</v>
      </c>
      <c r="CM38" s="14">
        <f>INDEX('O3-8hr'!$A:$AD,$IU38+CM$23-$G$23,$IT38)</f>
        <v>47</v>
      </c>
      <c r="CN38" s="14">
        <f>INDEX('O3-8hr'!$A:$AD,$IU38+CN$23-$G$23,$IT38)</f>
        <v>64</v>
      </c>
      <c r="CO38" s="14">
        <f>INDEX('O3-8hr'!$A:$AD,$IU38+CO$23-$G$23,$IT38)</f>
        <v>64</v>
      </c>
      <c r="CP38" s="14">
        <f>INDEX('O3-8hr'!$A:$AD,$IU38+CP$23-$G$23,$IT38)</f>
        <v>44</v>
      </c>
      <c r="CQ38" s="14">
        <f>INDEX('O3-8hr'!$A:$AD,$IU38+CQ$23-$G$23,$IT38)</f>
        <v>31</v>
      </c>
      <c r="CR38" s="14">
        <f>INDEX('O3-8hr'!$A:$AD,$IU38+CR$23-$G$23,$IT38)</f>
        <v>75</v>
      </c>
      <c r="CS38" s="14">
        <f>INDEX('O3-8hr'!$A:$AD,$IU38+CS$23-$G$23,$IT38)</f>
        <v>42</v>
      </c>
      <c r="CT38" s="14">
        <f>INDEX('O3-8hr'!$A:$AD,$IU38+CT$23-$G$23,$IT38)</f>
        <v>24</v>
      </c>
      <c r="CU38" s="14">
        <f>INDEX('O3-8hr'!$A:$AD,$IU38+CU$23-$G$23,$IT38)</f>
        <v>42</v>
      </c>
      <c r="CV38" s="14">
        <f>INDEX('O3-8hr'!$A:$AD,$IU38+CV$23-$G$23,$IT38)</f>
        <v>41</v>
      </c>
      <c r="CW38" s="14">
        <f>INDEX('O3-8hr'!$A:$AD,$IU38+CW$23-$G$23,$IT38)</f>
        <v>26</v>
      </c>
      <c r="CX38" s="14">
        <f>INDEX('O3-8hr'!$A:$AD,$IU38+CX$23-$G$23,$IT38)</f>
        <v>27</v>
      </c>
      <c r="CY38" s="14">
        <f>INDEX('O3-8hr'!$A:$AD,$IU38+CY$23-$G$23,$IT38)</f>
        <v>39</v>
      </c>
      <c r="CZ38" s="14">
        <f>INDEX('O3-8hr'!$A:$AD,$IU38+CZ$23-$G$23,$IT38)</f>
        <v>30</v>
      </c>
      <c r="DA38" s="14">
        <f>INDEX('O3-8hr'!$A:$AD,$IU38+DA$23-$G$23,$IT38)</f>
        <v>35</v>
      </c>
      <c r="DB38" s="14">
        <f>INDEX('O3-8hr'!$A:$AD,$IU38+DB$23-$G$23,$IT38)</f>
        <v>55</v>
      </c>
      <c r="DC38" s="14">
        <f>INDEX('O3-8hr'!$A:$AD,$IU38+DC$23-$G$23,$IT38)</f>
        <v>41</v>
      </c>
      <c r="DD38" s="14">
        <f>INDEX('O3-8hr'!$A:$AD,$IU38+DD$23-$G$23,$IT38)</f>
        <v>32</v>
      </c>
      <c r="DE38" s="14">
        <f>INDEX('O3-8hr'!$A:$AD,$IU38+DE$23-$G$23,$IT38)</f>
        <v>46</v>
      </c>
      <c r="DF38" s="14">
        <f>INDEX('O3-8hr'!$A:$AD,$IU38+DF$23-$G$23,$IT38)</f>
        <v>46</v>
      </c>
      <c r="DG38" s="14">
        <f>INDEX('O3-8hr'!$A:$AD,$IU38+DG$23-$G$23,$IT38)</f>
        <v>35</v>
      </c>
      <c r="DH38" s="14">
        <f>INDEX('O3-8hr'!$A:$AD,$IU38+DH$23-$G$23,$IT38)</f>
        <v>46</v>
      </c>
      <c r="DI38" s="14">
        <f>INDEX('O3-8hr'!$A:$AD,$IU38+DI$23-$G$23,$IT38)</f>
        <v>32</v>
      </c>
      <c r="DJ38" s="14">
        <f>INDEX('O3-8hr'!$A:$AD,$IU38+DJ$23-$G$23,$IT38)</f>
        <v>45</v>
      </c>
      <c r="DK38" s="14">
        <f>INDEX('O3-8hr'!$A:$AD,$IU38+DK$23-$G$23,$IT38)</f>
        <v>59</v>
      </c>
      <c r="DL38" s="14">
        <f>INDEX('O3-8hr'!$A:$AD,$IU38+DL$23-$G$23,$IT38)</f>
        <v>62</v>
      </c>
      <c r="DM38" s="14">
        <f>INDEX('O3-8hr'!$A:$AD,$IU38+DM$23-$G$23,$IT38)</f>
        <v>39</v>
      </c>
      <c r="DN38" s="14">
        <f>INDEX('O3-8hr'!$A:$AD,$IU38+DN$23-$G$23,$IT38)</f>
        <v>64</v>
      </c>
      <c r="DO38" s="14">
        <f>INDEX('O3-8hr'!$A:$AD,$IU38+DO$23-$G$23,$IT38)</f>
        <v>41</v>
      </c>
      <c r="DP38" s="14">
        <f>INDEX('O3-8hr'!$A:$AD,$IU38+DP$23-$G$23,$IT38)</f>
        <v>48</v>
      </c>
      <c r="DQ38" s="14">
        <f>INDEX('O3-8hr'!$A:$AD,$IU38+DQ$23-$G$23,$IT38)</f>
        <v>30</v>
      </c>
      <c r="DR38" s="14">
        <f>INDEX('O3-8hr'!$A:$AD,$IU38+DR$23-$G$23,$IT38)</f>
        <v>38</v>
      </c>
      <c r="DS38" s="14">
        <f>INDEX('O3-8hr'!$A:$AD,$IU38+DS$23-$G$23,$IT38)</f>
        <v>34</v>
      </c>
      <c r="DT38" s="14">
        <f>INDEX('O3-8hr'!$A:$AD,$IU38+DT$23-$G$23,$IT38)</f>
        <v>47</v>
      </c>
      <c r="DU38" s="14">
        <f>INDEX('O3-8hr'!$A:$AD,$IU38+DU$23-$G$23,$IT38)</f>
        <v>32</v>
      </c>
      <c r="DV38" s="14">
        <f>INDEX('O3-8hr'!$A:$AD,$IU38+DV$23-$G$23,$IT38)</f>
        <v>39</v>
      </c>
      <c r="DW38" s="14">
        <f>INDEX('O3-8hr'!$A:$AD,$IU38+DW$23-$G$23,$IT38)</f>
        <v>53</v>
      </c>
      <c r="DX38" s="14">
        <f>INDEX('O3-8hr'!$A:$AD,$IU38+DX$23-$G$23,$IT38)</f>
        <v>60</v>
      </c>
      <c r="DY38" s="14">
        <f>INDEX('O3-8hr'!$A:$AD,$IU38+DY$23-$G$23,$IT38)</f>
        <v>55</v>
      </c>
      <c r="DZ38" s="14">
        <f>INDEX('O3-8hr'!$A:$AD,$IU38+DZ$23-$G$23,$IT38)</f>
        <v>85</v>
      </c>
      <c r="EA38" s="14">
        <f>INDEX('O3-8hr'!$A:$AD,$IU38+EA$23-$G$23,$IT38)</f>
        <v>58</v>
      </c>
      <c r="EB38" s="14">
        <f>INDEX('O3-8hr'!$A:$AD,$IU38+EB$23-$G$23,$IT38)</f>
        <v>57</v>
      </c>
      <c r="EC38" s="14">
        <f>INDEX('O3-8hr'!$A:$AD,$IU38+EC$23-$G$23,$IT38)</f>
        <v>35</v>
      </c>
      <c r="ED38" s="14">
        <f>INDEX('O3-8hr'!$A:$AD,$IU38+ED$23-$G$23,$IT38)</f>
        <v>29</v>
      </c>
      <c r="EE38" s="14">
        <f>INDEX('O3-8hr'!$A:$AD,$IU38+EE$23-$G$23,$IT38)</f>
        <v>39</v>
      </c>
      <c r="EF38" s="14">
        <f>INDEX('O3-8hr'!$A:$AD,$IU38+EF$23-$G$23,$IT38)</f>
        <v>51</v>
      </c>
      <c r="EG38" s="14">
        <f>INDEX('O3-8hr'!$A:$AD,$IU38+EG$23-$G$23,$IT38)</f>
        <v>65</v>
      </c>
      <c r="EH38" s="14">
        <f>INDEX('O3-8hr'!$A:$AD,$IU38+EH$23-$G$23,$IT38)</f>
        <v>65</v>
      </c>
      <c r="EI38" s="14">
        <f>INDEX('O3-8hr'!$A:$AD,$IU38+EI$23-$G$23,$IT38)</f>
        <v>39</v>
      </c>
      <c r="EJ38" s="14">
        <f>INDEX('O3-8hr'!$A:$AD,$IU38+EJ$23-$G$23,$IT38)</f>
        <v>49</v>
      </c>
      <c r="EK38" s="14">
        <f>INDEX('O3-8hr'!$A:$AD,$IU38+EK$23-$G$23,$IT38)</f>
        <v>63</v>
      </c>
      <c r="EL38" s="14">
        <f>INDEX('O3-8hr'!$A:$AD,$IU38+EL$23-$G$23,$IT38)</f>
        <v>59</v>
      </c>
      <c r="EM38" s="14">
        <f>INDEX('O3-8hr'!$A:$AD,$IU38+EM$23-$G$23,$IT38)</f>
        <v>48</v>
      </c>
      <c r="EN38" s="14">
        <f>INDEX('O3-8hr'!$A:$AD,$IU38+EN$23-$G$23,$IT38)</f>
        <v>58</v>
      </c>
      <c r="EO38" s="14">
        <f>INDEX('O3-8hr'!$A:$AD,$IU38+EO$23-$G$23,$IT38)</f>
        <v>43</v>
      </c>
      <c r="EP38" s="14">
        <f>INDEX('O3-8hr'!$A:$AD,$IU38+EP$23-$G$23,$IT38)</f>
        <v>30</v>
      </c>
      <c r="EQ38" s="14">
        <f>INDEX('O3-8hr'!$A:$AD,$IU38+EQ$23-$G$23,$IT38)</f>
        <v>62</v>
      </c>
      <c r="ER38" s="14">
        <f>INDEX('O3-8hr'!$A:$AD,$IU38+ER$23-$G$23,$IT38)</f>
        <v>63</v>
      </c>
      <c r="ES38" s="14">
        <f>INDEX('O3-8hr'!$A:$AD,$IU38+ES$23-$G$23,$IT38)</f>
        <v>41</v>
      </c>
      <c r="ET38" s="14">
        <f>INDEX('O3-8hr'!$A:$AD,$IU38+ET$23-$G$23,$IT38)</f>
        <v>31</v>
      </c>
      <c r="EU38" s="14">
        <f>INDEX('O3-8hr'!$A:$AD,$IU38+EU$23-$G$23,$IT38)</f>
        <v>27</v>
      </c>
      <c r="EV38" s="14">
        <f>INDEX('O3-8hr'!$A:$AD,$IU38+EV$23-$G$23,$IT38)</f>
        <v>23</v>
      </c>
      <c r="EW38" s="14">
        <f>INDEX('O3-8hr'!$A:$AD,$IU38+EW$23-$G$23,$IT38)</f>
        <v>28</v>
      </c>
      <c r="EX38" s="14">
        <f>INDEX('O3-8hr'!$A:$AD,$IU38+EX$23-$G$23,$IT38)</f>
        <v>40</v>
      </c>
      <c r="EY38" s="14">
        <f>INDEX('O3-8hr'!$A:$AD,$IU38+EY$23-$G$23,$IT38)</f>
        <v>50</v>
      </c>
      <c r="EZ38" s="14">
        <f>INDEX('O3-8hr'!$A:$AD,$IU38+EZ$23-$G$23,$IT38)</f>
        <v>43</v>
      </c>
      <c r="FA38" s="14">
        <f>INDEX('O3-8hr'!$A:$AD,$IU38+FA$23-$G$23,$IT38)</f>
        <v>31</v>
      </c>
      <c r="FB38" s="14">
        <f>INDEX('O3-8hr'!$A:$AD,$IU38+FB$23-$G$23,$IT38)</f>
        <v>40</v>
      </c>
      <c r="FC38" s="14">
        <f>INDEX('O3-8hr'!$A:$AD,$IU38+FC$23-$G$23,$IT38)</f>
        <v>51</v>
      </c>
      <c r="FD38" s="14">
        <f>INDEX('O3-8hr'!$A:$AD,$IU38+FD$23-$G$23,$IT38)</f>
        <v>39</v>
      </c>
      <c r="FE38" s="14">
        <f>INDEX('O3-8hr'!$A:$AD,$IU38+FE$23-$G$23,$IT38)</f>
        <v>35</v>
      </c>
      <c r="FF38" s="14">
        <f>INDEX('O3-8hr'!$A:$AD,$IU38+FF$23-$G$23,$IT38)</f>
        <v>26</v>
      </c>
      <c r="FG38" s="14" t="str">
        <f>INDEX('O3-8hr'!$A:$AD,$IU38+FG$23-$G$23,$IT38)</f>
        <v/>
      </c>
      <c r="FH38" s="14" t="str">
        <f>INDEX('O3-8hr'!$A:$AD,$IU38+FH$23-$G$23,$IT38)</f>
        <v/>
      </c>
      <c r="FI38" s="14" t="str">
        <f>INDEX('O3-8hr'!$A:$AD,$IU38+FI$23-$G$23,$IT38)</f>
        <v/>
      </c>
      <c r="FJ38" s="14" t="str">
        <f>INDEX('O3-8hr'!$A:$AD,$IU38+FJ$23-$G$23,$IT38)</f>
        <v/>
      </c>
      <c r="FK38" s="14" t="str">
        <f>INDEX('O3-8hr'!$A:$AD,$IU38+FK$23-$G$23,$IT38)</f>
        <v/>
      </c>
      <c r="FL38" s="14">
        <f>INDEX('O3-8hr'!$A:$AD,$IU38+FL$23-$G$23,$IT38)</f>
        <v>39</v>
      </c>
      <c r="FM38" s="14">
        <f>INDEX('O3-8hr'!$A:$AD,$IU38+FM$23-$G$23,$IT38)</f>
        <v>39</v>
      </c>
      <c r="FN38" s="14">
        <f>INDEX('O3-8hr'!$A:$AD,$IU38+FN$23-$G$23,$IT38)</f>
        <v>42</v>
      </c>
      <c r="FO38" s="14">
        <f>INDEX('O3-8hr'!$A:$AD,$IU38+FO$23-$G$23,$IT38)</f>
        <v>34</v>
      </c>
      <c r="FP38" s="14">
        <f>INDEX('O3-8hr'!$A:$AD,$IU38+FP$23-$G$23,$IT38)</f>
        <v>26</v>
      </c>
      <c r="FQ38" s="14">
        <f>INDEX('O3-8hr'!$A:$AD,$IU38+FQ$23-$G$23,$IT38)</f>
        <v>38</v>
      </c>
      <c r="FR38" s="14">
        <f>INDEX('O3-8hr'!$A:$AD,$IU38+FR$23-$G$23,$IT38)</f>
        <v>34</v>
      </c>
      <c r="FS38" s="14">
        <f>INDEX('O3-8hr'!$A:$AD,$IU38+FS$23-$G$23,$IT38)</f>
        <v>52</v>
      </c>
      <c r="FT38" s="14">
        <f>INDEX('O3-8hr'!$A:$AD,$IU38+FT$23-$G$23,$IT38)</f>
        <v>52</v>
      </c>
      <c r="FU38" s="14">
        <f>INDEX('O3-8hr'!$A:$AD,$IU38+FU$23-$G$23,$IT38)</f>
        <v>35</v>
      </c>
      <c r="FV38" s="14">
        <f>INDEX('O3-8hr'!$A:$AD,$IU38+FV$23-$G$23,$IT38)</f>
        <v>24</v>
      </c>
      <c r="FW38" s="14">
        <f>INDEX('O3-8hr'!$A:$AD,$IU38+FW$23-$G$23,$IT38)</f>
        <v>31</v>
      </c>
      <c r="FX38" s="14">
        <f>INDEX('O3-8hr'!$A:$AD,$IU38+FX$23-$G$23,$IT38)</f>
        <v>30</v>
      </c>
      <c r="FY38" s="14">
        <f>INDEX('O3-8hr'!$A:$AD,$IU38+FY$23-$G$23,$IT38)</f>
        <v>39</v>
      </c>
      <c r="FZ38" s="14">
        <f>INDEX('O3-8hr'!$A:$AD,$IU38+FZ$23-$G$23,$IT38)</f>
        <v>29</v>
      </c>
      <c r="GA38" s="14">
        <f>INDEX('O3-8hr'!$A:$AD,$IU38+GA$23-$G$23,$IT38)</f>
        <v>51</v>
      </c>
      <c r="GB38" s="14">
        <f>INDEX('O3-8hr'!$A:$AD,$IU38+GB$23-$G$23,$IT38)</f>
        <v>55</v>
      </c>
      <c r="GC38" s="14">
        <f>INDEX('O3-8hr'!$A:$AD,$IU38+GC$23-$G$23,$IT38)</f>
        <v>39</v>
      </c>
      <c r="GD38" s="14">
        <f>INDEX('O3-8hr'!$A:$AD,$IU38+GD$23-$G$23,$IT38)</f>
        <v>45</v>
      </c>
      <c r="GE38" s="14">
        <f>INDEX('O3-8hr'!$A:$AD,$IU38+GE$23-$G$23,$IT38)</f>
        <v>52</v>
      </c>
      <c r="GF38" s="14">
        <f>INDEX('O3-8hr'!$A:$AD,$IU38+GF$23-$G$23,$IT38)</f>
        <v>53</v>
      </c>
      <c r="GG38" s="14">
        <f>INDEX('O3-8hr'!$A:$AD,$IU38+GG$23-$G$23,$IT38)</f>
        <v>37</v>
      </c>
      <c r="GH38" s="14">
        <f>INDEX('O3-8hr'!$A:$AD,$IU38+GH$23-$G$23,$IT38)</f>
        <v>24</v>
      </c>
      <c r="GI38" s="14">
        <f>INDEX('O3-8hr'!$A:$AD,$IU38+GI$23-$G$23,$IT38)</f>
        <v>41</v>
      </c>
      <c r="GJ38" s="14">
        <f>INDEX('O3-8hr'!$A:$AD,$IU38+GJ$23-$G$23,$IT38)</f>
        <v>32</v>
      </c>
      <c r="GK38" s="14">
        <f>INDEX('O3-8hr'!$A:$AD,$IU38+GK$23-$G$23,$IT38)</f>
        <v>38</v>
      </c>
      <c r="GL38" s="14">
        <f>INDEX('O3-8hr'!$A:$AD,$IU38+GL$23-$G$23,$IT38)</f>
        <v>33</v>
      </c>
      <c r="GM38" s="14">
        <f>INDEX('O3-8hr'!$A:$AD,$IU38+GM$23-$G$23,$IT38)</f>
        <v>62</v>
      </c>
      <c r="GN38" s="14">
        <f>INDEX('O3-8hr'!$A:$AD,$IU38+GN$23-$G$23,$IT38)</f>
        <v>44</v>
      </c>
      <c r="GO38" s="14">
        <f>INDEX('O3-8hr'!$A:$AD,$IU38+GO$23-$G$23,$IT38)</f>
        <v>18</v>
      </c>
      <c r="GP38" s="14">
        <f>INDEX('O3-8hr'!$A:$AD,$IU38+GP$23-$G$23,$IT38)</f>
        <v>22</v>
      </c>
      <c r="GQ38" s="14">
        <f>INDEX('O3-8hr'!$A:$AD,$IU38+GQ$23-$G$23,$IT38)</f>
        <v>18</v>
      </c>
      <c r="GR38" s="14">
        <f>INDEX('O3-8hr'!$A:$AD,$IU38+GR$23-$G$23,$IT38)</f>
        <v>27</v>
      </c>
      <c r="GS38" s="14">
        <f>INDEX('O3-8hr'!$A:$AD,$IU38+GS$23-$G$23,$IT38)</f>
        <v>16</v>
      </c>
      <c r="GT38" s="14">
        <f>INDEX('O3-8hr'!$A:$AD,$IU38+GT$23-$G$23,$IT38)</f>
        <v>15</v>
      </c>
      <c r="GU38" s="14">
        <f>INDEX('O3-8hr'!$A:$AD,$IU38+GU$23-$G$23,$IT38)</f>
        <v>22</v>
      </c>
      <c r="GV38" s="14">
        <f>INDEX('O3-8hr'!$A:$AD,$IU38+GV$23-$G$23,$IT38)</f>
        <v>22</v>
      </c>
      <c r="GW38" s="14">
        <f>INDEX('O3-8hr'!$A:$AD,$IU38+GW$23-$G$23,$IT38)</f>
        <v>36</v>
      </c>
      <c r="GX38" s="14">
        <f>INDEX('O3-8hr'!$A:$AD,$IU38+GX$23-$G$23,$IT38)</f>
        <v>45</v>
      </c>
      <c r="GY38" s="14">
        <f>INDEX('O3-8hr'!$A:$AD,$IU38+GY$23-$G$23,$IT38)</f>
        <v>27</v>
      </c>
      <c r="GZ38" s="14">
        <f>INDEX('O3-8hr'!$A:$AD,$IU38+GZ$23-$G$23,$IT38)</f>
        <v>27</v>
      </c>
      <c r="HA38" s="14">
        <f>INDEX('O3-8hr'!$A:$AD,$IU38+HA$23-$G$23,$IT38)</f>
        <v>31</v>
      </c>
      <c r="HB38" s="14">
        <f>INDEX('O3-8hr'!$A:$AD,$IU38+HB$23-$G$23,$IT38)</f>
        <v>18</v>
      </c>
      <c r="HC38" s="14">
        <f>INDEX('O3-8hr'!$A:$AD,$IU38+HC$23-$G$23,$IT38)</f>
        <v>24</v>
      </c>
      <c r="HD38" s="14">
        <f>INDEX('O3-8hr'!$A:$AD,$IU38+HD$23-$G$23,$IT38)</f>
        <v>23</v>
      </c>
      <c r="HE38" s="14">
        <f>INDEX('O3-8hr'!$A:$AD,$IU38+HE$23-$G$23,$IT38)</f>
        <v>22</v>
      </c>
      <c r="HF38" s="14">
        <f>INDEX('O3-8hr'!$A:$AD,$IU38+HF$23-$G$23,$IT38)</f>
        <v>27</v>
      </c>
      <c r="HG38" s="14">
        <f>INDEX('O3-8hr'!$A:$AD,$IU38+HG$23-$G$23,$IT38)</f>
        <v>19</v>
      </c>
      <c r="HH38" s="14">
        <f>INDEX('O3-8hr'!$A:$AD,$IU38+HH$23-$G$23,$IT38)</f>
        <v>31</v>
      </c>
      <c r="HI38" s="14">
        <f>INDEX('O3-8hr'!$A:$AD,$IU38+HI$23-$G$23,$IT38)</f>
        <v>30</v>
      </c>
      <c r="HJ38" s="14">
        <f>INDEX('O3-8hr'!$A:$AD,$IU38+HJ$23-$G$23,$IT38)</f>
        <v>23</v>
      </c>
      <c r="HK38" s="14">
        <f>INDEX('O3-8hr'!$A:$AD,$IU38+HK$23-$G$23,$IT38)</f>
        <v>31</v>
      </c>
      <c r="HL38" s="14">
        <f>INDEX('O3-8hr'!$A:$AD,$IU38+HL$23-$G$23,$IT38)</f>
        <v>36</v>
      </c>
      <c r="HM38" s="14">
        <f>INDEX('O3-8hr'!$A:$AD,$IU38+HM$23-$G$23,$IT38)</f>
        <v>35</v>
      </c>
      <c r="HN38" s="14">
        <f>INDEX('O3-8hr'!$A:$AD,$IU38+HN$23-$G$23,$IT38)</f>
        <v>38</v>
      </c>
      <c r="HO38" s="14">
        <f>INDEX('O3-8hr'!$A:$AD,$IU38+HO$23-$G$23,$IT38)</f>
        <v>28</v>
      </c>
      <c r="HP38" s="14">
        <f>INDEX('O3-8hr'!$A:$AD,$IU38+HP$23-$G$23,$IT38)</f>
        <v>32</v>
      </c>
      <c r="HQ38" s="14">
        <f>INDEX('O3-8hr'!$A:$AD,$IU38+HQ$23-$G$23,$IT38)</f>
        <v>27</v>
      </c>
      <c r="HR38" s="14">
        <f>INDEX('O3-8hr'!$A:$AD,$IU38+HR$23-$G$23,$IT38)</f>
        <v>17</v>
      </c>
      <c r="HS38" s="14">
        <f>INDEX('O3-8hr'!$A:$AD,$IU38+HS$23-$G$23,$IT38)</f>
        <v>25</v>
      </c>
      <c r="HT38" s="14">
        <f>INDEX('O3-8hr'!$A:$AD,$IU38+HT$23-$G$23,$IT38)</f>
        <v>12</v>
      </c>
      <c r="HU38" s="14">
        <f>INDEX('O3-8hr'!$A:$AD,$IU38+HU$23-$G$23,$IT38)</f>
        <v>19</v>
      </c>
      <c r="HV38" s="14">
        <f>INDEX('O3-8hr'!$A:$AD,$IU38+HV$23-$G$23,$IT38)</f>
        <v>30</v>
      </c>
      <c r="HW38" s="14">
        <f>INDEX('O3-8hr'!$A:$AD,$IU38+HW$23-$G$23,$IT38)</f>
        <v>22</v>
      </c>
      <c r="HX38" s="14">
        <f>INDEX('O3-8hr'!$A:$AD,$IU38+HX$23-$G$23,$IT38)</f>
        <v>25</v>
      </c>
      <c r="HY38" s="14">
        <f>INDEX('O3-8hr'!$A:$AD,$IU38+HY$23-$G$23,$IT38)</f>
        <v>28</v>
      </c>
      <c r="HZ38" s="14">
        <f>INDEX('O3-8hr'!$A:$AD,$IU38+HZ$23-$G$23,$IT38)</f>
        <v>28</v>
      </c>
      <c r="IA38" s="14">
        <f>INDEX('O3-8hr'!$A:$AD,$IU38+IA$23-$G$23,$IT38)</f>
        <v>25</v>
      </c>
      <c r="IB38" s="14">
        <f>INDEX('O3-8hr'!$A:$AD,$IU38+IB$23-$G$23,$IT38)</f>
        <v>28</v>
      </c>
      <c r="IC38" s="14">
        <f>INDEX('O3-8hr'!$A:$AD,$IU38+IC$23-$G$23,$IT38)</f>
        <v>31</v>
      </c>
      <c r="ID38" s="14">
        <f>INDEX('O3-8hr'!$A:$AD,$IU38+ID$23-$G$23,$IT38)</f>
        <v>32</v>
      </c>
      <c r="IE38" s="14">
        <f>INDEX('O3-8hr'!$A:$AD,$IU38+IE$23-$G$23,$IT38)</f>
        <v>30</v>
      </c>
      <c r="IF38" s="14">
        <f>INDEX('O3-8hr'!$A:$AD,$IU38+IF$23-$G$23,$IT38)</f>
        <v>31</v>
      </c>
      <c r="IG38" s="14">
        <f>INDEX('O3-8hr'!$A:$AD,$IU38+IG$23-$G$23,$IT38)</f>
        <v>30</v>
      </c>
      <c r="IH38" s="14">
        <f>INDEX('O3-8hr'!$A:$AD,$IU38+IH$23-$G$23,$IT38)</f>
        <v>24</v>
      </c>
      <c r="II38" s="14">
        <f>INDEX('O3-8hr'!$A:$AD,$IU38+II$23-$G$23,$IT38)</f>
        <v>35</v>
      </c>
      <c r="IJ38" s="14">
        <f>INDEX('O3-8hr'!$A:$AD,$IU38+IJ$23-$G$23,$IT38)</f>
        <v>22</v>
      </c>
      <c r="IK38" s="14">
        <f>INDEX('O3-8hr'!$A:$AD,$IU38+IK$23-$G$23,$IT38)</f>
        <v>19</v>
      </c>
      <c r="IL38" s="14">
        <f>INDEX('O3-8hr'!$A:$AD,$IU38+IL$23-$G$23,$IT38)</f>
        <v>11</v>
      </c>
      <c r="IM38" s="14">
        <f>INDEX('O3-8hr'!$A:$AD,$IU38+IM$23-$G$23,$IT38)</f>
        <v>20</v>
      </c>
      <c r="IN38" s="14">
        <f>INDEX('O3-8hr'!$A:$AD,$IU38+IN$23-$G$23,$IT38)</f>
        <v>10</v>
      </c>
      <c r="IO38" s="14">
        <f>INDEX('O3-8hr'!$A:$AD,$IU38+IO$23-$G$23,$IT38)</f>
        <v>28</v>
      </c>
      <c r="IP38" s="14">
        <f>INDEX('O3-8hr'!$A:$AD,$IU38+IP$23-$G$23,$IT38)</f>
        <v>37</v>
      </c>
      <c r="IQ38" s="19">
        <f>INDEX('O3-8hr'!$A:$AD,$IU38+IQ$23-$G$23,$IT38)</f>
        <v>41</v>
      </c>
      <c r="IR38" s="100">
        <f t="shared" si="57"/>
        <v>85</v>
      </c>
      <c r="IT38" s="44">
        <f>MATCH($B38,'O3-8hr'!$1:$1,0)</f>
        <v>18</v>
      </c>
      <c r="IU38" s="43">
        <f>MATCH(DATE($A38,$IT$19,$IU$19),'O3-8hr'!$B:$B,0)</f>
        <v>1161</v>
      </c>
    </row>
    <row r="39" spans="1:255" ht="12.75" customHeight="1" x14ac:dyDescent="0.2">
      <c r="A39" s="100">
        <v>2018</v>
      </c>
      <c r="B39" s="100">
        <v>340230011</v>
      </c>
      <c r="C39" s="103">
        <f>INDEX(Sites!$A:$N,MATCH($B39,Sites!$A:$A,0),2)</f>
        <v>40.462181999999999</v>
      </c>
      <c r="D39" s="100" t="str">
        <f>INDEX(Sites!$A:$N,MATCH($B39,Sites!$A:$A,0),4)</f>
        <v>NJ</v>
      </c>
      <c r="E39" s="100" t="str">
        <f>INDEX(Sites!$A:$N,MATCH($B39,Sites!$A:$A,0),10)</f>
        <v>19.0</v>
      </c>
      <c r="F39" s="44" t="str">
        <f>INDEX(Sites!$A:$N,MATCH($B39,Sites!$A:$A,0),6)</f>
        <v>Rutgers University</v>
      </c>
      <c r="G39" s="20">
        <f>INDEX('O3-8hr'!$A:$AD,$IU39+G$23-$G$23,$IT39)</f>
        <v>36</v>
      </c>
      <c r="H39" s="14">
        <f>INDEX('O3-8hr'!$A:$AD,$IU39+H$23-$G$23,$IT39)</f>
        <v>35</v>
      </c>
      <c r="I39" s="14">
        <f>INDEX('O3-8hr'!$A:$AD,$IU39+I$23-$G$23,$IT39)</f>
        <v>37</v>
      </c>
      <c r="J39" s="14">
        <f>INDEX('O3-8hr'!$A:$AD,$IU39+J$23-$G$23,$IT39)</f>
        <v>40</v>
      </c>
      <c r="K39" s="14">
        <f>INDEX('O3-8hr'!$A:$AD,$IU39+K$23-$G$23,$IT39)</f>
        <v>36</v>
      </c>
      <c r="L39" s="14">
        <f>INDEX('O3-8hr'!$A:$AD,$IU39+L$23-$G$23,$IT39)</f>
        <v>41</v>
      </c>
      <c r="M39" s="14">
        <f>INDEX('O3-8hr'!$A:$AD,$IU39+M$23-$G$23,$IT39)</f>
        <v>37</v>
      </c>
      <c r="N39" s="14">
        <f>INDEX('O3-8hr'!$A:$AD,$IU39+N$23-$G$23,$IT39)</f>
        <v>35</v>
      </c>
      <c r="O39" s="14">
        <f>INDEX('O3-8hr'!$A:$AD,$IU39+O$23-$G$23,$IT39)</f>
        <v>35</v>
      </c>
      <c r="P39" s="14">
        <f>INDEX('O3-8hr'!$A:$AD,$IU39+P$23-$G$23,$IT39)</f>
        <v>40</v>
      </c>
      <c r="Q39" s="14">
        <f>INDEX('O3-8hr'!$A:$AD,$IU39+Q$23-$G$23,$IT39)</f>
        <v>45</v>
      </c>
      <c r="R39" s="14">
        <f>INDEX('O3-8hr'!$A:$AD,$IU39+R$23-$G$23,$IT39)</f>
        <v>34</v>
      </c>
      <c r="S39" s="14">
        <f>INDEX('O3-8hr'!$A:$AD,$IU39+S$23-$G$23,$IT39)</f>
        <v>38</v>
      </c>
      <c r="T39" s="14">
        <f>INDEX('O3-8hr'!$A:$AD,$IU39+T$23-$G$23,$IT39)</f>
        <v>35</v>
      </c>
      <c r="U39" s="14">
        <f>INDEX('O3-8hr'!$A:$AD,$IU39+U$23-$G$23,$IT39)</f>
        <v>40</v>
      </c>
      <c r="V39" s="14">
        <f>INDEX('O3-8hr'!$A:$AD,$IU39+V$23-$G$23,$IT39)</f>
        <v>39</v>
      </c>
      <c r="W39" s="14">
        <f>INDEX('O3-8hr'!$A:$AD,$IU39+W$23-$G$23,$IT39)</f>
        <v>42</v>
      </c>
      <c r="X39" s="14">
        <f>INDEX('O3-8hr'!$A:$AD,$IU39+X$23-$G$23,$IT39)</f>
        <v>46</v>
      </c>
      <c r="Y39" s="14">
        <f>INDEX('O3-8hr'!$A:$AD,$IU39+Y$23-$G$23,$IT39)</f>
        <v>45</v>
      </c>
      <c r="Z39" s="14">
        <f>INDEX('O3-8hr'!$A:$AD,$IU39+Z$23-$G$23,$IT39)</f>
        <v>29</v>
      </c>
      <c r="AA39" s="14">
        <f>INDEX('O3-8hr'!$A:$AD,$IU39+AA$23-$G$23,$IT39)</f>
        <v>36</v>
      </c>
      <c r="AB39" s="14">
        <f>INDEX('O3-8hr'!$A:$AD,$IU39+AB$23-$G$23,$IT39)</f>
        <v>44</v>
      </c>
      <c r="AC39" s="14">
        <f>INDEX('O3-8hr'!$A:$AD,$IU39+AC$23-$G$23,$IT39)</f>
        <v>42</v>
      </c>
      <c r="AD39" s="14">
        <f>INDEX('O3-8hr'!$A:$AD,$IU39+AD$23-$G$23,$IT39)</f>
        <v>45</v>
      </c>
      <c r="AE39" s="14">
        <f>INDEX('O3-8hr'!$A:$AD,$IU39+AE$23-$G$23,$IT39)</f>
        <v>35</v>
      </c>
      <c r="AF39" s="14">
        <f>INDEX('O3-8hr'!$A:$AD,$IU39+AF$23-$G$23,$IT39)</f>
        <v>38</v>
      </c>
      <c r="AG39" s="14">
        <f>INDEX('O3-8hr'!$A:$AD,$IU39+AG$23-$G$23,$IT39)</f>
        <v>38</v>
      </c>
      <c r="AH39" s="14">
        <f>INDEX('O3-8hr'!$A:$AD,$IU39+AH$23-$G$23,$IT39)</f>
        <v>27</v>
      </c>
      <c r="AI39" s="14">
        <f>INDEX('O3-8hr'!$A:$AD,$IU39+AI$23-$G$23,$IT39)</f>
        <v>28</v>
      </c>
      <c r="AJ39" s="14">
        <f>INDEX('O3-8hr'!$A:$AD,$IU39+AJ$23-$G$23,$IT39)</f>
        <v>34</v>
      </c>
      <c r="AK39" s="14">
        <f>INDEX('O3-8hr'!$A:$AD,$IU39+AK$23-$G$23,$IT39)</f>
        <v>44</v>
      </c>
      <c r="AL39" s="14">
        <f>INDEX('O3-8hr'!$A:$AD,$IU39+AL$23-$G$23,$IT39)</f>
        <v>39</v>
      </c>
      <c r="AM39" s="14">
        <f>INDEX('O3-8hr'!$A:$AD,$IU39+AM$23-$G$23,$IT39)</f>
        <v>36</v>
      </c>
      <c r="AN39" s="14">
        <f>INDEX('O3-8hr'!$A:$AD,$IU39+AN$23-$G$23,$IT39)</f>
        <v>35</v>
      </c>
      <c r="AO39" s="14">
        <f>INDEX('O3-8hr'!$A:$AD,$IU39+AO$23-$G$23,$IT39)</f>
        <v>41</v>
      </c>
      <c r="AP39" s="14">
        <f>INDEX('O3-8hr'!$A:$AD,$IU39+AP$23-$G$23,$IT39)</f>
        <v>43</v>
      </c>
      <c r="AQ39" s="14">
        <f>INDEX('O3-8hr'!$A:$AD,$IU39+AQ$23-$G$23,$IT39)</f>
        <v>48</v>
      </c>
      <c r="AR39" s="14">
        <f>INDEX('O3-8hr'!$A:$AD,$IU39+AR$23-$G$23,$IT39)</f>
        <v>45</v>
      </c>
      <c r="AS39" s="14">
        <f>INDEX('O3-8hr'!$A:$AD,$IU39+AS$23-$G$23,$IT39)</f>
        <v>43</v>
      </c>
      <c r="AT39" s="14">
        <f>INDEX('O3-8hr'!$A:$AD,$IU39+AT$23-$G$23,$IT39)</f>
        <v>41</v>
      </c>
      <c r="AU39" s="14">
        <f>INDEX('O3-8hr'!$A:$AD,$IU39+AU$23-$G$23,$IT39)</f>
        <v>40</v>
      </c>
      <c r="AV39" s="14">
        <f>INDEX('O3-8hr'!$A:$AD,$IU39+AV$23-$G$23,$IT39)</f>
        <v>47</v>
      </c>
      <c r="AW39" s="14">
        <f>INDEX('O3-8hr'!$A:$AD,$IU39+AW$23-$G$23,$IT39)</f>
        <v>49</v>
      </c>
      <c r="AX39" s="14">
        <f>INDEX('O3-8hr'!$A:$AD,$IU39+AX$23-$G$23,$IT39)</f>
        <v>65</v>
      </c>
      <c r="AY39" s="14">
        <f>INDEX('O3-8hr'!$A:$AD,$IU39+AY$23-$G$23,$IT39)</f>
        <v>57</v>
      </c>
      <c r="AZ39" s="14">
        <f>INDEX('O3-8hr'!$A:$AD,$IU39+AZ$23-$G$23,$IT39)</f>
        <v>41</v>
      </c>
      <c r="BA39" s="14">
        <f>INDEX('O3-8hr'!$A:$AD,$IU39+BA$23-$G$23,$IT39)</f>
        <v>43</v>
      </c>
      <c r="BB39" s="14">
        <f>INDEX('O3-8hr'!$A:$AD,$IU39+BB$23-$G$23,$IT39)</f>
        <v>33</v>
      </c>
      <c r="BC39" s="14">
        <f>INDEX('O3-8hr'!$A:$AD,$IU39+BC$23-$G$23,$IT39)</f>
        <v>38</v>
      </c>
      <c r="BD39" s="14">
        <f>INDEX('O3-8hr'!$A:$AD,$IU39+BD$23-$G$23,$IT39)</f>
        <v>40</v>
      </c>
      <c r="BE39" s="14">
        <f>INDEX('O3-8hr'!$A:$AD,$IU39+BE$23-$G$23,$IT39)</f>
        <v>42</v>
      </c>
      <c r="BF39" s="14">
        <f>INDEX('O3-8hr'!$A:$AD,$IU39+BF$23-$G$23,$IT39)</f>
        <v>50</v>
      </c>
      <c r="BG39" s="14">
        <f>INDEX('O3-8hr'!$A:$AD,$IU39+BG$23-$G$23,$IT39)</f>
        <v>53</v>
      </c>
      <c r="BH39" s="14">
        <f>INDEX('O3-8hr'!$A:$AD,$IU39+BH$23-$G$23,$IT39)</f>
        <v>56</v>
      </c>
      <c r="BI39" s="14">
        <f>INDEX('O3-8hr'!$A:$AD,$IU39+BI$23-$G$23,$IT39)</f>
        <v>52</v>
      </c>
      <c r="BJ39" s="14">
        <f>INDEX('O3-8hr'!$A:$AD,$IU39+BJ$23-$G$23,$IT39)</f>
        <v>41</v>
      </c>
      <c r="BK39" s="14">
        <f>INDEX('O3-8hr'!$A:$AD,$IU39+BK$23-$G$23,$IT39)</f>
        <v>49</v>
      </c>
      <c r="BL39" s="14">
        <f>INDEX('O3-8hr'!$A:$AD,$IU39+BL$23-$G$23,$IT39)</f>
        <v>43</v>
      </c>
      <c r="BM39" s="14">
        <f>INDEX('O3-8hr'!$A:$AD,$IU39+BM$23-$G$23,$IT39)</f>
        <v>53</v>
      </c>
      <c r="BN39" s="14">
        <f>INDEX('O3-8hr'!$A:$AD,$IU39+BN$23-$G$23,$IT39)</f>
        <v>34</v>
      </c>
      <c r="BO39" s="14">
        <f>INDEX('O3-8hr'!$A:$AD,$IU39+BO$23-$G$23,$IT39)</f>
        <v>38</v>
      </c>
      <c r="BP39" s="14">
        <f>INDEX('O3-8hr'!$A:$AD,$IU39+BP$23-$G$23,$IT39)</f>
        <v>68</v>
      </c>
      <c r="BQ39" s="14">
        <f>INDEX('O3-8hr'!$A:$AD,$IU39+BQ$23-$G$23,$IT39)</f>
        <v>67</v>
      </c>
      <c r="BR39" s="14">
        <f>INDEX('O3-8hr'!$A:$AD,$IU39+BR$23-$G$23,$IT39)</f>
        <v>68</v>
      </c>
      <c r="BS39" s="14">
        <f>INDEX('O3-8hr'!$A:$AD,$IU39+BS$23-$G$23,$IT39)</f>
        <v>59</v>
      </c>
      <c r="BT39" s="14">
        <f>INDEX('O3-8hr'!$A:$AD,$IU39+BT$23-$G$23,$IT39)</f>
        <v>54</v>
      </c>
      <c r="BU39" s="14">
        <f>INDEX('O3-8hr'!$A:$AD,$IU39+BU$23-$G$23,$IT39)</f>
        <v>41</v>
      </c>
      <c r="BV39" s="14">
        <f>INDEX('O3-8hr'!$A:$AD,$IU39+BV$23-$G$23,$IT39)</f>
        <v>52</v>
      </c>
      <c r="BW39" s="14">
        <f>INDEX('O3-8hr'!$A:$AD,$IU39+BW$23-$G$23,$IT39)</f>
        <v>51</v>
      </c>
      <c r="BX39" s="14">
        <f>INDEX('O3-8hr'!$A:$AD,$IU39+BX$23-$G$23,$IT39)</f>
        <v>61</v>
      </c>
      <c r="BY39" s="14">
        <f>INDEX('O3-8hr'!$A:$AD,$IU39+BY$23-$G$23,$IT39)</f>
        <v>49</v>
      </c>
      <c r="BZ39" s="14">
        <f>INDEX('O3-8hr'!$A:$AD,$IU39+BZ$23-$G$23,$IT39)</f>
        <v>52</v>
      </c>
      <c r="CA39" s="14">
        <f>INDEX('O3-8hr'!$A:$AD,$IU39+CA$23-$G$23,$IT39)</f>
        <v>49</v>
      </c>
      <c r="CB39" s="14">
        <f>INDEX('O3-8hr'!$A:$AD,$IU39+CB$23-$G$23,$IT39)</f>
        <v>35</v>
      </c>
      <c r="CC39" s="14">
        <f>INDEX('O3-8hr'!$A:$AD,$IU39+CC$23-$G$23,$IT39)</f>
        <v>37</v>
      </c>
      <c r="CD39" s="14">
        <f>INDEX('O3-8hr'!$A:$AD,$IU39+CD$23-$G$23,$IT39)</f>
        <v>59</v>
      </c>
      <c r="CE39" s="14">
        <f>INDEX('O3-8hr'!$A:$AD,$IU39+CE$23-$G$23,$IT39)</f>
        <v>41</v>
      </c>
      <c r="CF39" s="14">
        <f>INDEX('O3-8hr'!$A:$AD,$IU39+CF$23-$G$23,$IT39)</f>
        <v>14</v>
      </c>
      <c r="CG39" s="14">
        <f>INDEX('O3-8hr'!$A:$AD,$IU39+CG$23-$G$23,$IT39)</f>
        <v>35</v>
      </c>
      <c r="CH39" s="14">
        <f>INDEX('O3-8hr'!$A:$AD,$IU39+CH$23-$G$23,$IT39)</f>
        <v>30</v>
      </c>
      <c r="CI39" s="14">
        <f>INDEX('O3-8hr'!$A:$AD,$IU39+CI$23-$G$23,$IT39)</f>
        <v>38</v>
      </c>
      <c r="CJ39" s="14">
        <f>INDEX('O3-8hr'!$A:$AD,$IU39+CJ$23-$G$23,$IT39)</f>
        <v>57</v>
      </c>
      <c r="CK39" s="14">
        <f>INDEX('O3-8hr'!$A:$AD,$IU39+CK$23-$G$23,$IT39)</f>
        <v>29</v>
      </c>
      <c r="CL39" s="14">
        <f>INDEX('O3-8hr'!$A:$AD,$IU39+CL$23-$G$23,$IT39)</f>
        <v>39</v>
      </c>
      <c r="CM39" s="14">
        <f>INDEX('O3-8hr'!$A:$AD,$IU39+CM$23-$G$23,$IT39)</f>
        <v>55</v>
      </c>
      <c r="CN39" s="14">
        <f>INDEX('O3-8hr'!$A:$AD,$IU39+CN$23-$G$23,$IT39)</f>
        <v>71</v>
      </c>
      <c r="CO39" s="14">
        <f>INDEX('O3-8hr'!$A:$AD,$IU39+CO$23-$G$23,$IT39)</f>
        <v>50</v>
      </c>
      <c r="CP39" s="14">
        <f>INDEX('O3-8hr'!$A:$AD,$IU39+CP$23-$G$23,$IT39)</f>
        <v>41</v>
      </c>
      <c r="CQ39" s="14">
        <f>INDEX('O3-8hr'!$A:$AD,$IU39+CQ$23-$G$23,$IT39)</f>
        <v>30</v>
      </c>
      <c r="CR39" s="14">
        <f>INDEX('O3-8hr'!$A:$AD,$IU39+CR$23-$G$23,$IT39)</f>
        <v>69</v>
      </c>
      <c r="CS39" s="14">
        <f>INDEX('O3-8hr'!$A:$AD,$IU39+CS$23-$G$23,$IT39)</f>
        <v>31</v>
      </c>
      <c r="CT39" s="14">
        <f>INDEX('O3-8hr'!$A:$AD,$IU39+CT$23-$G$23,$IT39)</f>
        <v>25</v>
      </c>
      <c r="CU39" s="14">
        <f>INDEX('O3-8hr'!$A:$AD,$IU39+CU$23-$G$23,$IT39)</f>
        <v>45</v>
      </c>
      <c r="CV39" s="14">
        <f>INDEX('O3-8hr'!$A:$AD,$IU39+CV$23-$G$23,$IT39)</f>
        <v>45</v>
      </c>
      <c r="CW39" s="14">
        <f>INDEX('O3-8hr'!$A:$AD,$IU39+CW$23-$G$23,$IT39)</f>
        <v>27</v>
      </c>
      <c r="CX39" s="14">
        <f>INDEX('O3-8hr'!$A:$AD,$IU39+CX$23-$G$23,$IT39)</f>
        <v>34</v>
      </c>
      <c r="CY39" s="14">
        <f>INDEX('O3-8hr'!$A:$AD,$IU39+CY$23-$G$23,$IT39)</f>
        <v>50</v>
      </c>
      <c r="CZ39" s="14">
        <f>INDEX('O3-8hr'!$A:$AD,$IU39+CZ$23-$G$23,$IT39)</f>
        <v>30</v>
      </c>
      <c r="DA39" s="14">
        <f>INDEX('O3-8hr'!$A:$AD,$IU39+DA$23-$G$23,$IT39)</f>
        <v>36</v>
      </c>
      <c r="DB39" s="14">
        <f>INDEX('O3-8hr'!$A:$AD,$IU39+DB$23-$G$23,$IT39)</f>
        <v>57</v>
      </c>
      <c r="DC39" s="14">
        <f>INDEX('O3-8hr'!$A:$AD,$IU39+DC$23-$G$23,$IT39)</f>
        <v>76</v>
      </c>
      <c r="DD39" s="14">
        <f>INDEX('O3-8hr'!$A:$AD,$IU39+DD$23-$G$23,$IT39)</f>
        <v>27</v>
      </c>
      <c r="DE39" s="14">
        <f>INDEX('O3-8hr'!$A:$AD,$IU39+DE$23-$G$23,$IT39)</f>
        <v>42</v>
      </c>
      <c r="DF39" s="14">
        <f>INDEX('O3-8hr'!$A:$AD,$IU39+DF$23-$G$23,$IT39)</f>
        <v>43</v>
      </c>
      <c r="DG39" s="14">
        <f>INDEX('O3-8hr'!$A:$AD,$IU39+DG$23-$G$23,$IT39)</f>
        <v>44</v>
      </c>
      <c r="DH39" s="14">
        <f>INDEX('O3-8hr'!$A:$AD,$IU39+DH$23-$G$23,$IT39)</f>
        <v>44</v>
      </c>
      <c r="DI39" s="14">
        <f>INDEX('O3-8hr'!$A:$AD,$IU39+DI$23-$G$23,$IT39)</f>
        <v>37</v>
      </c>
      <c r="DJ39" s="14">
        <f>INDEX('O3-8hr'!$A:$AD,$IU39+DJ$23-$G$23,$IT39)</f>
        <v>44</v>
      </c>
      <c r="DK39" s="14">
        <f>INDEX('O3-8hr'!$A:$AD,$IU39+DK$23-$G$23,$IT39)</f>
        <v>60</v>
      </c>
      <c r="DL39" s="14">
        <f>INDEX('O3-8hr'!$A:$AD,$IU39+DL$23-$G$23,$IT39)</f>
        <v>78</v>
      </c>
      <c r="DM39" s="14">
        <f>INDEX('O3-8hr'!$A:$AD,$IU39+DM$23-$G$23,$IT39)</f>
        <v>39</v>
      </c>
      <c r="DN39" s="14">
        <f>INDEX('O3-8hr'!$A:$AD,$IU39+DN$23-$G$23,$IT39)</f>
        <v>55</v>
      </c>
      <c r="DO39" s="14">
        <f>INDEX('O3-8hr'!$A:$AD,$IU39+DO$23-$G$23,$IT39)</f>
        <v>55</v>
      </c>
      <c r="DP39" s="14">
        <f>INDEX('O3-8hr'!$A:$AD,$IU39+DP$23-$G$23,$IT39)</f>
        <v>40</v>
      </c>
      <c r="DQ39" s="14">
        <f>INDEX('O3-8hr'!$A:$AD,$IU39+DQ$23-$G$23,$IT39)</f>
        <v>29</v>
      </c>
      <c r="DR39" s="14">
        <f>INDEX('O3-8hr'!$A:$AD,$IU39+DR$23-$G$23,$IT39)</f>
        <v>45</v>
      </c>
      <c r="DS39" s="14">
        <f>INDEX('O3-8hr'!$A:$AD,$IU39+DS$23-$G$23,$IT39)</f>
        <v>35</v>
      </c>
      <c r="DT39" s="14">
        <f>INDEX('O3-8hr'!$A:$AD,$IU39+DT$23-$G$23,$IT39)</f>
        <v>37</v>
      </c>
      <c r="DU39" s="14">
        <f>INDEX('O3-8hr'!$A:$AD,$IU39+DU$23-$G$23,$IT39)</f>
        <v>35</v>
      </c>
      <c r="DV39" s="14">
        <f>INDEX('O3-8hr'!$A:$AD,$IU39+DV$23-$G$23,$IT39)</f>
        <v>50</v>
      </c>
      <c r="DW39" s="14">
        <f>INDEX('O3-8hr'!$A:$AD,$IU39+DW$23-$G$23,$IT39)</f>
        <v>57</v>
      </c>
      <c r="DX39" s="14">
        <f>INDEX('O3-8hr'!$A:$AD,$IU39+DX$23-$G$23,$IT39)</f>
        <v>59</v>
      </c>
      <c r="DY39" s="14">
        <f>INDEX('O3-8hr'!$A:$AD,$IU39+DY$23-$G$23,$IT39)</f>
        <v>60</v>
      </c>
      <c r="DZ39" s="14">
        <f>INDEX('O3-8hr'!$A:$AD,$IU39+DZ$23-$G$23,$IT39)</f>
        <v>75</v>
      </c>
      <c r="EA39" s="14">
        <f>INDEX('O3-8hr'!$A:$AD,$IU39+EA$23-$G$23,$IT39)</f>
        <v>67</v>
      </c>
      <c r="EB39" s="14">
        <f>INDEX('O3-8hr'!$A:$AD,$IU39+EB$23-$G$23,$IT39)</f>
        <v>42</v>
      </c>
      <c r="EC39" s="14">
        <f>INDEX('O3-8hr'!$A:$AD,$IU39+EC$23-$G$23,$IT39)</f>
        <v>30</v>
      </c>
      <c r="ED39" s="14">
        <f>INDEX('O3-8hr'!$A:$AD,$IU39+ED$23-$G$23,$IT39)</f>
        <v>32</v>
      </c>
      <c r="EE39" s="14">
        <f>INDEX('O3-8hr'!$A:$AD,$IU39+EE$23-$G$23,$IT39)</f>
        <v>52</v>
      </c>
      <c r="EF39" s="14">
        <f>INDEX('O3-8hr'!$A:$AD,$IU39+EF$23-$G$23,$IT39)</f>
        <v>60</v>
      </c>
      <c r="EG39" s="14">
        <f>INDEX('O3-8hr'!$A:$AD,$IU39+EG$23-$G$23,$IT39)</f>
        <v>62</v>
      </c>
      <c r="EH39" s="14">
        <f>INDEX('O3-8hr'!$A:$AD,$IU39+EH$23-$G$23,$IT39)</f>
        <v>78</v>
      </c>
      <c r="EI39" s="14">
        <f>INDEX('O3-8hr'!$A:$AD,$IU39+EI$23-$G$23,$IT39)</f>
        <v>52</v>
      </c>
      <c r="EJ39" s="14">
        <f>INDEX('O3-8hr'!$A:$AD,$IU39+EJ$23-$G$23,$IT39)</f>
        <v>61</v>
      </c>
      <c r="EK39" s="14">
        <f>INDEX('O3-8hr'!$A:$AD,$IU39+EK$23-$G$23,$IT39)</f>
        <v>59</v>
      </c>
      <c r="EL39" s="14">
        <f>INDEX('O3-8hr'!$A:$AD,$IU39+EL$23-$G$23,$IT39)</f>
        <v>59</v>
      </c>
      <c r="EM39" s="14">
        <f>INDEX('O3-8hr'!$A:$AD,$IU39+EM$23-$G$23,$IT39)</f>
        <v>50</v>
      </c>
      <c r="EN39" s="14">
        <f>INDEX('O3-8hr'!$A:$AD,$IU39+EN$23-$G$23,$IT39)</f>
        <v>80</v>
      </c>
      <c r="EO39" s="14">
        <f>INDEX('O3-8hr'!$A:$AD,$IU39+EO$23-$G$23,$IT39)</f>
        <v>55</v>
      </c>
      <c r="EP39" s="14">
        <f>INDEX('O3-8hr'!$A:$AD,$IU39+EP$23-$G$23,$IT39)</f>
        <v>31</v>
      </c>
      <c r="EQ39" s="14">
        <f>INDEX('O3-8hr'!$A:$AD,$IU39+EQ$23-$G$23,$IT39)</f>
        <v>57</v>
      </c>
      <c r="ER39" s="14">
        <f>INDEX('O3-8hr'!$A:$AD,$IU39+ER$23-$G$23,$IT39)</f>
        <v>50</v>
      </c>
      <c r="ES39" s="14">
        <f>INDEX('O3-8hr'!$A:$AD,$IU39+ES$23-$G$23,$IT39)</f>
        <v>33</v>
      </c>
      <c r="ET39" s="14">
        <f>INDEX('O3-8hr'!$A:$AD,$IU39+ET$23-$G$23,$IT39)</f>
        <v>30</v>
      </c>
      <c r="EU39" s="14">
        <f>INDEX('O3-8hr'!$A:$AD,$IU39+EU$23-$G$23,$IT39)</f>
        <v>30</v>
      </c>
      <c r="EV39" s="14">
        <f>INDEX('O3-8hr'!$A:$AD,$IU39+EV$23-$G$23,$IT39)</f>
        <v>22</v>
      </c>
      <c r="EW39" s="14">
        <f>INDEX('O3-8hr'!$A:$AD,$IU39+EW$23-$G$23,$IT39)</f>
        <v>27</v>
      </c>
      <c r="EX39" s="14">
        <f>INDEX('O3-8hr'!$A:$AD,$IU39+EX$23-$G$23,$IT39)</f>
        <v>47</v>
      </c>
      <c r="EY39" s="14">
        <f>INDEX('O3-8hr'!$A:$AD,$IU39+EY$23-$G$23,$IT39)</f>
        <v>52</v>
      </c>
      <c r="EZ39" s="14">
        <f>INDEX('O3-8hr'!$A:$AD,$IU39+EZ$23-$G$23,$IT39)</f>
        <v>53</v>
      </c>
      <c r="FA39" s="14">
        <f>INDEX('O3-8hr'!$A:$AD,$IU39+FA$23-$G$23,$IT39)</f>
        <v>39</v>
      </c>
      <c r="FB39" s="14">
        <f>INDEX('O3-8hr'!$A:$AD,$IU39+FB$23-$G$23,$IT39)</f>
        <v>39</v>
      </c>
      <c r="FC39" s="14">
        <f>INDEX('O3-8hr'!$A:$AD,$IU39+FC$23-$G$23,$IT39)</f>
        <v>46</v>
      </c>
      <c r="FD39" s="14">
        <f>INDEX('O3-8hr'!$A:$AD,$IU39+FD$23-$G$23,$IT39)</f>
        <v>42</v>
      </c>
      <c r="FE39" s="14">
        <f>INDEX('O3-8hr'!$A:$AD,$IU39+FE$23-$G$23,$IT39)</f>
        <v>35</v>
      </c>
      <c r="FF39" s="14">
        <f>INDEX('O3-8hr'!$A:$AD,$IU39+FF$23-$G$23,$IT39)</f>
        <v>27</v>
      </c>
      <c r="FG39" s="14">
        <f>INDEX('O3-8hr'!$A:$AD,$IU39+FG$23-$G$23,$IT39)</f>
        <v>42</v>
      </c>
      <c r="FH39" s="14">
        <f>INDEX('O3-8hr'!$A:$AD,$IU39+FH$23-$G$23,$IT39)</f>
        <v>52</v>
      </c>
      <c r="FI39" s="14">
        <f>INDEX('O3-8hr'!$A:$AD,$IU39+FI$23-$G$23,$IT39)</f>
        <v>61</v>
      </c>
      <c r="FJ39" s="14">
        <f>INDEX('O3-8hr'!$A:$AD,$IU39+FJ$23-$G$23,$IT39)</f>
        <v>61</v>
      </c>
      <c r="FK39" s="14">
        <f>INDEX('O3-8hr'!$A:$AD,$IU39+FK$23-$G$23,$IT39)</f>
        <v>64</v>
      </c>
      <c r="FL39" s="14">
        <f>INDEX('O3-8hr'!$A:$AD,$IU39+FL$23-$G$23,$IT39)</f>
        <v>55</v>
      </c>
      <c r="FM39" s="14">
        <f>INDEX('O3-8hr'!$A:$AD,$IU39+FM$23-$G$23,$IT39)</f>
        <v>63</v>
      </c>
      <c r="FN39" s="14">
        <f>INDEX('O3-8hr'!$A:$AD,$IU39+FN$23-$G$23,$IT39)</f>
        <v>46</v>
      </c>
      <c r="FO39" s="14">
        <f>INDEX('O3-8hr'!$A:$AD,$IU39+FO$23-$G$23,$IT39)</f>
        <v>63</v>
      </c>
      <c r="FP39" s="14">
        <f>INDEX('O3-8hr'!$A:$AD,$IU39+FP$23-$G$23,$IT39)</f>
        <v>23</v>
      </c>
      <c r="FQ39" s="14">
        <f>INDEX('O3-8hr'!$A:$AD,$IU39+FQ$23-$G$23,$IT39)</f>
        <v>45</v>
      </c>
      <c r="FR39" s="14">
        <f>INDEX('O3-8hr'!$A:$AD,$IU39+FR$23-$G$23,$IT39)</f>
        <v>52</v>
      </c>
      <c r="FS39" s="14">
        <f>INDEX('O3-8hr'!$A:$AD,$IU39+FS$23-$G$23,$IT39)</f>
        <v>65</v>
      </c>
      <c r="FT39" s="14">
        <f>INDEX('O3-8hr'!$A:$AD,$IU39+FT$23-$G$23,$IT39)</f>
        <v>57</v>
      </c>
      <c r="FU39" s="14">
        <f>INDEX('O3-8hr'!$A:$AD,$IU39+FU$23-$G$23,$IT39)</f>
        <v>48</v>
      </c>
      <c r="FV39" s="14">
        <f>INDEX('O3-8hr'!$A:$AD,$IU39+FV$23-$G$23,$IT39)</f>
        <v>22</v>
      </c>
      <c r="FW39" s="14">
        <f>INDEX('O3-8hr'!$A:$AD,$IU39+FW$23-$G$23,$IT39)</f>
        <v>32</v>
      </c>
      <c r="FX39" s="14">
        <f>INDEX('O3-8hr'!$A:$AD,$IU39+FX$23-$G$23,$IT39)</f>
        <v>28</v>
      </c>
      <c r="FY39" s="14">
        <f>INDEX('O3-8hr'!$A:$AD,$IU39+FY$23-$G$23,$IT39)</f>
        <v>48</v>
      </c>
      <c r="FZ39" s="14">
        <f>INDEX('O3-8hr'!$A:$AD,$IU39+FZ$23-$G$23,$IT39)</f>
        <v>32</v>
      </c>
      <c r="GA39" s="14">
        <f>INDEX('O3-8hr'!$A:$AD,$IU39+GA$23-$G$23,$IT39)</f>
        <v>58</v>
      </c>
      <c r="GB39" s="14">
        <f>INDEX('O3-8hr'!$A:$AD,$IU39+GB$23-$G$23,$IT39)</f>
        <v>54</v>
      </c>
      <c r="GC39" s="14">
        <f>INDEX('O3-8hr'!$A:$AD,$IU39+GC$23-$G$23,$IT39)</f>
        <v>61</v>
      </c>
      <c r="GD39" s="14">
        <f>INDEX('O3-8hr'!$A:$AD,$IU39+GD$23-$G$23,$IT39)</f>
        <v>56</v>
      </c>
      <c r="GE39" s="14">
        <f>INDEX('O3-8hr'!$A:$AD,$IU39+GE$23-$G$23,$IT39)</f>
        <v>59</v>
      </c>
      <c r="GF39" s="14">
        <f>INDEX('O3-8hr'!$A:$AD,$IU39+GF$23-$G$23,$IT39)</f>
        <v>66</v>
      </c>
      <c r="GG39" s="14">
        <f>INDEX('O3-8hr'!$A:$AD,$IU39+GG$23-$G$23,$IT39)</f>
        <v>47</v>
      </c>
      <c r="GH39" s="14">
        <f>INDEX('O3-8hr'!$A:$AD,$IU39+GH$23-$G$23,$IT39)</f>
        <v>28</v>
      </c>
      <c r="GI39" s="14">
        <f>INDEX('O3-8hr'!$A:$AD,$IU39+GI$23-$G$23,$IT39)</f>
        <v>36</v>
      </c>
      <c r="GJ39" s="14">
        <f>INDEX('O3-8hr'!$A:$AD,$IU39+GJ$23-$G$23,$IT39)</f>
        <v>41</v>
      </c>
      <c r="GK39" s="14">
        <f>INDEX('O3-8hr'!$A:$AD,$IU39+GK$23-$G$23,$IT39)</f>
        <v>47</v>
      </c>
      <c r="GL39" s="14">
        <f>INDEX('O3-8hr'!$A:$AD,$IU39+GL$23-$G$23,$IT39)</f>
        <v>52</v>
      </c>
      <c r="GM39" s="14">
        <f>INDEX('O3-8hr'!$A:$AD,$IU39+GM$23-$G$23,$IT39)</f>
        <v>69</v>
      </c>
      <c r="GN39" s="14">
        <f>INDEX('O3-8hr'!$A:$AD,$IU39+GN$23-$G$23,$IT39)</f>
        <v>59</v>
      </c>
      <c r="GO39" s="14">
        <f>INDEX('O3-8hr'!$A:$AD,$IU39+GO$23-$G$23,$IT39)</f>
        <v>30</v>
      </c>
      <c r="GP39" s="14">
        <f>INDEX('O3-8hr'!$A:$AD,$IU39+GP$23-$G$23,$IT39)</f>
        <v>24</v>
      </c>
      <c r="GQ39" s="14">
        <f>INDEX('O3-8hr'!$A:$AD,$IU39+GQ$23-$G$23,$IT39)</f>
        <v>18</v>
      </c>
      <c r="GR39" s="14">
        <f>INDEX('O3-8hr'!$A:$AD,$IU39+GR$23-$G$23,$IT39)</f>
        <v>28</v>
      </c>
      <c r="GS39" s="14">
        <f>INDEX('O3-8hr'!$A:$AD,$IU39+GS$23-$G$23,$IT39)</f>
        <v>12</v>
      </c>
      <c r="GT39" s="14">
        <f>INDEX('O3-8hr'!$A:$AD,$IU39+GT$23-$G$23,$IT39)</f>
        <v>15</v>
      </c>
      <c r="GU39" s="14">
        <f>INDEX('O3-8hr'!$A:$AD,$IU39+GU$23-$G$23,$IT39)</f>
        <v>22</v>
      </c>
      <c r="GV39" s="14">
        <f>INDEX('O3-8hr'!$A:$AD,$IU39+GV$23-$G$23,$IT39)</f>
        <v>26</v>
      </c>
      <c r="GW39" s="14">
        <f>INDEX('O3-8hr'!$A:$AD,$IU39+GW$23-$G$23,$IT39)</f>
        <v>54</v>
      </c>
      <c r="GX39" s="14">
        <f>INDEX('O3-8hr'!$A:$AD,$IU39+GX$23-$G$23,$IT39)</f>
        <v>53</v>
      </c>
      <c r="GY39" s="14">
        <f>INDEX('O3-8hr'!$A:$AD,$IU39+GY$23-$G$23,$IT39)</f>
        <v>30</v>
      </c>
      <c r="GZ39" s="14">
        <f>INDEX('O3-8hr'!$A:$AD,$IU39+GZ$23-$G$23,$IT39)</f>
        <v>23</v>
      </c>
      <c r="HA39" s="14">
        <f>INDEX('O3-8hr'!$A:$AD,$IU39+HA$23-$G$23,$IT39)</f>
        <v>44</v>
      </c>
      <c r="HB39" s="14">
        <f>INDEX('O3-8hr'!$A:$AD,$IU39+HB$23-$G$23,$IT39)</f>
        <v>27</v>
      </c>
      <c r="HC39" s="14">
        <f>INDEX('O3-8hr'!$A:$AD,$IU39+HC$23-$G$23,$IT39)</f>
        <v>30</v>
      </c>
      <c r="HD39" s="14">
        <f>INDEX('O3-8hr'!$A:$AD,$IU39+HD$23-$G$23,$IT39)</f>
        <v>28</v>
      </c>
      <c r="HE39" s="14">
        <f>INDEX('O3-8hr'!$A:$AD,$IU39+HE$23-$G$23,$IT39)</f>
        <v>12</v>
      </c>
      <c r="HF39" s="14">
        <f>INDEX('O3-8hr'!$A:$AD,$IU39+HF$23-$G$23,$IT39)</f>
        <v>34</v>
      </c>
      <c r="HG39" s="14">
        <f>INDEX('O3-8hr'!$A:$AD,$IU39+HG$23-$G$23,$IT39)</f>
        <v>20</v>
      </c>
      <c r="HH39" s="14">
        <f>INDEX('O3-8hr'!$A:$AD,$IU39+HH$23-$G$23,$IT39)</f>
        <v>30</v>
      </c>
      <c r="HI39" s="14">
        <f>INDEX('O3-8hr'!$A:$AD,$IU39+HI$23-$G$23,$IT39)</f>
        <v>37</v>
      </c>
      <c r="HJ39" s="14">
        <f>INDEX('O3-8hr'!$A:$AD,$IU39+HJ$23-$G$23,$IT39)</f>
        <v>23</v>
      </c>
      <c r="HK39" s="14">
        <f>INDEX('O3-8hr'!$A:$AD,$IU39+HK$23-$G$23,$IT39)</f>
        <v>42</v>
      </c>
      <c r="HL39" s="14">
        <f>INDEX('O3-8hr'!$A:$AD,$IU39+HL$23-$G$23,$IT39)</f>
        <v>40</v>
      </c>
      <c r="HM39" s="14">
        <f>INDEX('O3-8hr'!$A:$AD,$IU39+HM$23-$G$23,$IT39)</f>
        <v>53</v>
      </c>
      <c r="HN39" s="14">
        <f>INDEX('O3-8hr'!$A:$AD,$IU39+HN$23-$G$23,$IT39)</f>
        <v>44</v>
      </c>
      <c r="HO39" s="14">
        <f>INDEX('O3-8hr'!$A:$AD,$IU39+HO$23-$G$23,$IT39)</f>
        <v>31</v>
      </c>
      <c r="HP39" s="14">
        <f>INDEX('O3-8hr'!$A:$AD,$IU39+HP$23-$G$23,$IT39)</f>
        <v>45</v>
      </c>
      <c r="HQ39" s="14">
        <f>INDEX('O3-8hr'!$A:$AD,$IU39+HQ$23-$G$23,$IT39)</f>
        <v>27</v>
      </c>
      <c r="HR39" s="14">
        <f>INDEX('O3-8hr'!$A:$AD,$IU39+HR$23-$G$23,$IT39)</f>
        <v>26</v>
      </c>
      <c r="HS39" s="14">
        <f>INDEX('O3-8hr'!$A:$AD,$IU39+HS$23-$G$23,$IT39)</f>
        <v>32</v>
      </c>
      <c r="HT39" s="14">
        <f>INDEX('O3-8hr'!$A:$AD,$IU39+HT$23-$G$23,$IT39)</f>
        <v>17</v>
      </c>
      <c r="HU39" s="14">
        <f>INDEX('O3-8hr'!$A:$AD,$IU39+HU$23-$G$23,$IT39)</f>
        <v>31</v>
      </c>
      <c r="HV39" s="14">
        <f>INDEX('O3-8hr'!$A:$AD,$IU39+HV$23-$G$23,$IT39)</f>
        <v>34</v>
      </c>
      <c r="HW39" s="14">
        <f>INDEX('O3-8hr'!$A:$AD,$IU39+HW$23-$G$23,$IT39)</f>
        <v>21</v>
      </c>
      <c r="HX39" s="14">
        <f>INDEX('O3-8hr'!$A:$AD,$IU39+HX$23-$G$23,$IT39)</f>
        <v>29</v>
      </c>
      <c r="HY39" s="14">
        <f>INDEX('O3-8hr'!$A:$AD,$IU39+HY$23-$G$23,$IT39)</f>
        <v>30</v>
      </c>
      <c r="HZ39" s="14">
        <f>INDEX('O3-8hr'!$A:$AD,$IU39+HZ$23-$G$23,$IT39)</f>
        <v>28</v>
      </c>
      <c r="IA39" s="14">
        <f>INDEX('O3-8hr'!$A:$AD,$IU39+IA$23-$G$23,$IT39)</f>
        <v>25</v>
      </c>
      <c r="IB39" s="14">
        <f>INDEX('O3-8hr'!$A:$AD,$IU39+IB$23-$G$23,$IT39)</f>
        <v>30</v>
      </c>
      <c r="IC39" s="14">
        <f>INDEX('O3-8hr'!$A:$AD,$IU39+IC$23-$G$23,$IT39)</f>
        <v>35</v>
      </c>
      <c r="ID39" s="14">
        <f>INDEX('O3-8hr'!$A:$AD,$IU39+ID$23-$G$23,$IT39)</f>
        <v>33</v>
      </c>
      <c r="IE39" s="14">
        <f>INDEX('O3-8hr'!$A:$AD,$IU39+IE$23-$G$23,$IT39)</f>
        <v>35</v>
      </c>
      <c r="IF39" s="14">
        <f>INDEX('O3-8hr'!$A:$AD,$IU39+IF$23-$G$23,$IT39)</f>
        <v>31</v>
      </c>
      <c r="IG39" s="14">
        <f>INDEX('O3-8hr'!$A:$AD,$IU39+IG$23-$G$23,$IT39)</f>
        <v>29</v>
      </c>
      <c r="IH39" s="14">
        <f>INDEX('O3-8hr'!$A:$AD,$IU39+IH$23-$G$23,$IT39)</f>
        <v>30</v>
      </c>
      <c r="II39" s="14">
        <f>INDEX('O3-8hr'!$A:$AD,$IU39+II$23-$G$23,$IT39)</f>
        <v>39</v>
      </c>
      <c r="IJ39" s="14">
        <f>INDEX('O3-8hr'!$A:$AD,$IU39+IJ$23-$G$23,$IT39)</f>
        <v>25</v>
      </c>
      <c r="IK39" s="14">
        <f>INDEX('O3-8hr'!$A:$AD,$IU39+IK$23-$G$23,$IT39)</f>
        <v>32</v>
      </c>
      <c r="IL39" s="14">
        <f>INDEX('O3-8hr'!$A:$AD,$IU39+IL$23-$G$23,$IT39)</f>
        <v>28</v>
      </c>
      <c r="IM39" s="14">
        <f>INDEX('O3-8hr'!$A:$AD,$IU39+IM$23-$G$23,$IT39)</f>
        <v>30</v>
      </c>
      <c r="IN39" s="14">
        <f>INDEX('O3-8hr'!$A:$AD,$IU39+IN$23-$G$23,$IT39)</f>
        <v>22</v>
      </c>
      <c r="IO39" s="14">
        <f>INDEX('O3-8hr'!$A:$AD,$IU39+IO$23-$G$23,$IT39)</f>
        <v>26</v>
      </c>
      <c r="IP39" s="14">
        <f>INDEX('O3-8hr'!$A:$AD,$IU39+IP$23-$G$23,$IT39)</f>
        <v>36</v>
      </c>
      <c r="IQ39" s="19">
        <f>INDEX('O3-8hr'!$A:$AD,$IU39+IQ$23-$G$23,$IT39)</f>
        <v>44</v>
      </c>
      <c r="IR39" s="100">
        <f t="shared" si="57"/>
        <v>80</v>
      </c>
      <c r="IT39" s="44">
        <f>MATCH($B39,'O3-8hr'!$1:$1,0)</f>
        <v>15</v>
      </c>
      <c r="IU39" s="43">
        <f>MATCH(DATE($A39,$IT$19,$IU$19),'O3-8hr'!$B:$B,0)</f>
        <v>1161</v>
      </c>
    </row>
    <row r="40" spans="1:255" ht="12.75" customHeight="1" x14ac:dyDescent="0.2">
      <c r="A40" s="100">
        <v>2018</v>
      </c>
      <c r="B40" s="100">
        <v>361030002</v>
      </c>
      <c r="C40" s="103">
        <f>INDEX(Sites!$A:$N,MATCH($B40,Sites!$A:$A,0),2)</f>
        <v>40.745289999999997</v>
      </c>
      <c r="D40" s="100" t="str">
        <f>INDEX(Sites!$A:$N,MATCH($B40,Sites!$A:$A,0),4)</f>
        <v>NY</v>
      </c>
      <c r="E40" s="100" t="str">
        <f>INDEX(Sites!$A:$N,MATCH($B40,Sites!$A:$A,0),10)</f>
        <v>27.0</v>
      </c>
      <c r="F40" s="44" t="str">
        <f>INDEX(Sites!$A:$N,MATCH($B40,Sites!$A:$A,0),6)</f>
        <v>Babylon</v>
      </c>
      <c r="G40" s="20">
        <f>INDEX('O3-8hr'!$A:$AD,$IU40+G$23-$G$23,$IT40)</f>
        <v>42</v>
      </c>
      <c r="H40" s="14">
        <f>INDEX('O3-8hr'!$A:$AD,$IU40+H$23-$G$23,$IT40)</f>
        <v>36</v>
      </c>
      <c r="I40" s="14">
        <f>INDEX('O3-8hr'!$A:$AD,$IU40+I$23-$G$23,$IT40)</f>
        <v>39</v>
      </c>
      <c r="J40" s="14">
        <f>INDEX('O3-8hr'!$A:$AD,$IU40+J$23-$G$23,$IT40)</f>
        <v>39</v>
      </c>
      <c r="K40" s="14">
        <f>INDEX('O3-8hr'!$A:$AD,$IU40+K$23-$G$23,$IT40)</f>
        <v>34</v>
      </c>
      <c r="L40" s="14">
        <f>INDEX('O3-8hr'!$A:$AD,$IU40+L$23-$G$23,$IT40)</f>
        <v>43</v>
      </c>
      <c r="M40" s="14">
        <f>INDEX('O3-8hr'!$A:$AD,$IU40+M$23-$G$23,$IT40)</f>
        <v>37</v>
      </c>
      <c r="N40" s="14">
        <f>INDEX('O3-8hr'!$A:$AD,$IU40+N$23-$G$23,$IT40)</f>
        <v>33</v>
      </c>
      <c r="O40" s="14">
        <f>INDEX('O3-8hr'!$A:$AD,$IU40+O$23-$G$23,$IT40)</f>
        <v>32</v>
      </c>
      <c r="P40" s="14">
        <f>INDEX('O3-8hr'!$A:$AD,$IU40+P$23-$G$23,$IT40)</f>
        <v>42</v>
      </c>
      <c r="Q40" s="14">
        <f>INDEX('O3-8hr'!$A:$AD,$IU40+Q$23-$G$23,$IT40)</f>
        <v>43</v>
      </c>
      <c r="R40" s="14">
        <f>INDEX('O3-8hr'!$A:$AD,$IU40+R$23-$G$23,$IT40)</f>
        <v>40</v>
      </c>
      <c r="S40" s="14">
        <f>INDEX('O3-8hr'!$A:$AD,$IU40+S$23-$G$23,$IT40)</f>
        <v>40</v>
      </c>
      <c r="T40" s="14">
        <f>INDEX('O3-8hr'!$A:$AD,$IU40+T$23-$G$23,$IT40)</f>
        <v>34</v>
      </c>
      <c r="U40" s="14">
        <f>INDEX('O3-8hr'!$A:$AD,$IU40+U$23-$G$23,$IT40)</f>
        <v>43</v>
      </c>
      <c r="V40" s="14">
        <f>INDEX('O3-8hr'!$A:$AD,$IU40+V$23-$G$23,$IT40)</f>
        <v>41</v>
      </c>
      <c r="W40" s="14">
        <f>INDEX('O3-8hr'!$A:$AD,$IU40+W$23-$G$23,$IT40)</f>
        <v>45</v>
      </c>
      <c r="X40" s="14">
        <f>INDEX('O3-8hr'!$A:$AD,$IU40+X$23-$G$23,$IT40)</f>
        <v>47</v>
      </c>
      <c r="Y40" s="14">
        <f>INDEX('O3-8hr'!$A:$AD,$IU40+Y$23-$G$23,$IT40)</f>
        <v>45</v>
      </c>
      <c r="Z40" s="14">
        <f>INDEX('O3-8hr'!$A:$AD,$IU40+Z$23-$G$23,$IT40)</f>
        <v>36</v>
      </c>
      <c r="AA40" s="14">
        <f>INDEX('O3-8hr'!$A:$AD,$IU40+AA$23-$G$23,$IT40)</f>
        <v>37</v>
      </c>
      <c r="AB40" s="14">
        <f>INDEX('O3-8hr'!$A:$AD,$IU40+AB$23-$G$23,$IT40)</f>
        <v>44</v>
      </c>
      <c r="AC40" s="14">
        <f>INDEX('O3-8hr'!$A:$AD,$IU40+AC$23-$G$23,$IT40)</f>
        <v>41</v>
      </c>
      <c r="AD40" s="14">
        <f>INDEX('O3-8hr'!$A:$AD,$IU40+AD$23-$G$23,$IT40)</f>
        <v>47</v>
      </c>
      <c r="AE40" s="14">
        <f>INDEX('O3-8hr'!$A:$AD,$IU40+AE$23-$G$23,$IT40)</f>
        <v>43</v>
      </c>
      <c r="AF40" s="14">
        <f>INDEX('O3-8hr'!$A:$AD,$IU40+AF$23-$G$23,$IT40)</f>
        <v>44</v>
      </c>
      <c r="AG40" s="14">
        <f>INDEX('O3-8hr'!$A:$AD,$IU40+AG$23-$G$23,$IT40)</f>
        <v>42</v>
      </c>
      <c r="AH40" s="14">
        <f>INDEX('O3-8hr'!$A:$AD,$IU40+AH$23-$G$23,$IT40)</f>
        <v>24</v>
      </c>
      <c r="AI40" s="14">
        <f>INDEX('O3-8hr'!$A:$AD,$IU40+AI$23-$G$23,$IT40)</f>
        <v>34</v>
      </c>
      <c r="AJ40" s="14">
        <f>INDEX('O3-8hr'!$A:$AD,$IU40+AJ$23-$G$23,$IT40)</f>
        <v>35</v>
      </c>
      <c r="AK40" s="14">
        <f>INDEX('O3-8hr'!$A:$AD,$IU40+AK$23-$G$23,$IT40)</f>
        <v>45</v>
      </c>
      <c r="AL40" s="14">
        <f>INDEX('O3-8hr'!$A:$AD,$IU40+AL$23-$G$23,$IT40)</f>
        <v>42</v>
      </c>
      <c r="AM40" s="14">
        <f>INDEX('O3-8hr'!$A:$AD,$IU40+AM$23-$G$23,$IT40)</f>
        <v>44</v>
      </c>
      <c r="AN40" s="14">
        <f>INDEX('O3-8hr'!$A:$AD,$IU40+AN$23-$G$23,$IT40)</f>
        <v>39</v>
      </c>
      <c r="AO40" s="14">
        <f>INDEX('O3-8hr'!$A:$AD,$IU40+AO$23-$G$23,$IT40)</f>
        <v>44</v>
      </c>
      <c r="AP40" s="14">
        <f>INDEX('O3-8hr'!$A:$AD,$IU40+AP$23-$G$23,$IT40)</f>
        <v>43</v>
      </c>
      <c r="AQ40" s="14">
        <f>INDEX('O3-8hr'!$A:$AD,$IU40+AQ$23-$G$23,$IT40)</f>
        <v>48</v>
      </c>
      <c r="AR40" s="14">
        <f>INDEX('O3-8hr'!$A:$AD,$IU40+AR$23-$G$23,$IT40)</f>
        <v>48</v>
      </c>
      <c r="AS40" s="14">
        <f>INDEX('O3-8hr'!$A:$AD,$IU40+AS$23-$G$23,$IT40)</f>
        <v>44</v>
      </c>
      <c r="AT40" s="14">
        <f>INDEX('O3-8hr'!$A:$AD,$IU40+AT$23-$G$23,$IT40)</f>
        <v>44</v>
      </c>
      <c r="AU40" s="14">
        <f>INDEX('O3-8hr'!$A:$AD,$IU40+AU$23-$G$23,$IT40)</f>
        <v>40</v>
      </c>
      <c r="AV40" s="14">
        <f>INDEX('O3-8hr'!$A:$AD,$IU40+AV$23-$G$23,$IT40)</f>
        <v>49</v>
      </c>
      <c r="AW40" s="14">
        <f>INDEX('O3-8hr'!$A:$AD,$IU40+AW$23-$G$23,$IT40)</f>
        <v>54</v>
      </c>
      <c r="AX40" s="14">
        <f>INDEX('O3-8hr'!$A:$AD,$IU40+AX$23-$G$23,$IT40)</f>
        <v>55</v>
      </c>
      <c r="AY40" s="14">
        <f>INDEX('O3-8hr'!$A:$AD,$IU40+AY$23-$G$23,$IT40)</f>
        <v>49</v>
      </c>
      <c r="AZ40" s="14">
        <f>INDEX('O3-8hr'!$A:$AD,$IU40+AZ$23-$G$23,$IT40)</f>
        <v>45</v>
      </c>
      <c r="BA40" s="14">
        <f>INDEX('O3-8hr'!$A:$AD,$IU40+BA$23-$G$23,$IT40)</f>
        <v>41</v>
      </c>
      <c r="BB40" s="14">
        <f>INDEX('O3-8hr'!$A:$AD,$IU40+BB$23-$G$23,$IT40)</f>
        <v>32</v>
      </c>
      <c r="BC40" s="14">
        <f>INDEX('O3-8hr'!$A:$AD,$IU40+BC$23-$G$23,$IT40)</f>
        <v>35</v>
      </c>
      <c r="BD40" s="14">
        <f>INDEX('O3-8hr'!$A:$AD,$IU40+BD$23-$G$23,$IT40)</f>
        <v>42</v>
      </c>
      <c r="BE40" s="14">
        <f>INDEX('O3-8hr'!$A:$AD,$IU40+BE$23-$G$23,$IT40)</f>
        <v>43</v>
      </c>
      <c r="BF40" s="14">
        <f>INDEX('O3-8hr'!$A:$AD,$IU40+BF$23-$G$23,$IT40)</f>
        <v>51</v>
      </c>
      <c r="BG40" s="14">
        <f>INDEX('O3-8hr'!$A:$AD,$IU40+BG$23-$G$23,$IT40)</f>
        <v>54</v>
      </c>
      <c r="BH40" s="14">
        <f>INDEX('O3-8hr'!$A:$AD,$IU40+BH$23-$G$23,$IT40)</f>
        <v>57</v>
      </c>
      <c r="BI40" s="14">
        <f>INDEX('O3-8hr'!$A:$AD,$IU40+BI$23-$G$23,$IT40)</f>
        <v>54</v>
      </c>
      <c r="BJ40" s="14">
        <f>INDEX('O3-8hr'!$A:$AD,$IU40+BJ$23-$G$23,$IT40)</f>
        <v>49</v>
      </c>
      <c r="BK40" s="14">
        <f>INDEX('O3-8hr'!$A:$AD,$IU40+BK$23-$G$23,$IT40)</f>
        <v>46</v>
      </c>
      <c r="BL40" s="14">
        <f>INDEX('O3-8hr'!$A:$AD,$IU40+BL$23-$G$23,$IT40)</f>
        <v>43</v>
      </c>
      <c r="BM40" s="14">
        <f>INDEX('O3-8hr'!$A:$AD,$IU40+BM$23-$G$23,$IT40)</f>
        <v>53</v>
      </c>
      <c r="BN40" s="14">
        <f>INDEX('O3-8hr'!$A:$AD,$IU40+BN$23-$G$23,$IT40)</f>
        <v>38</v>
      </c>
      <c r="BO40" s="14">
        <f>INDEX('O3-8hr'!$A:$AD,$IU40+BO$23-$G$23,$IT40)</f>
        <v>41</v>
      </c>
      <c r="BP40" s="14">
        <f>INDEX('O3-8hr'!$A:$AD,$IU40+BP$23-$G$23,$IT40)</f>
        <v>68</v>
      </c>
      <c r="BQ40" s="14">
        <f>INDEX('O3-8hr'!$A:$AD,$IU40+BQ$23-$G$23,$IT40)</f>
        <v>69</v>
      </c>
      <c r="BR40" s="14">
        <f>INDEX('O3-8hr'!$A:$AD,$IU40+BR$23-$G$23,$IT40)</f>
        <v>63</v>
      </c>
      <c r="BS40" s="14">
        <f>INDEX('O3-8hr'!$A:$AD,$IU40+BS$23-$G$23,$IT40)</f>
        <v>56</v>
      </c>
      <c r="BT40" s="14">
        <f>INDEX('O3-8hr'!$A:$AD,$IU40+BT$23-$G$23,$IT40)</f>
        <v>58</v>
      </c>
      <c r="BU40" s="14">
        <f>INDEX('O3-8hr'!$A:$AD,$IU40+BU$23-$G$23,$IT40)</f>
        <v>48</v>
      </c>
      <c r="BV40" s="14">
        <f>INDEX('O3-8hr'!$A:$AD,$IU40+BV$23-$G$23,$IT40)</f>
        <v>51</v>
      </c>
      <c r="BW40" s="14">
        <f>INDEX('O3-8hr'!$A:$AD,$IU40+BW$23-$G$23,$IT40)</f>
        <v>52</v>
      </c>
      <c r="BX40" s="14">
        <f>INDEX('O3-8hr'!$A:$AD,$IU40+BX$23-$G$23,$IT40)</f>
        <v>44</v>
      </c>
      <c r="BY40" s="14">
        <f>INDEX('O3-8hr'!$A:$AD,$IU40+BY$23-$G$23,$IT40)</f>
        <v>39</v>
      </c>
      <c r="BZ40" s="14">
        <f>INDEX('O3-8hr'!$A:$AD,$IU40+BZ$23-$G$23,$IT40)</f>
        <v>51</v>
      </c>
      <c r="CA40" s="14">
        <f>INDEX('O3-8hr'!$A:$AD,$IU40+CA$23-$G$23,$IT40)</f>
        <v>50</v>
      </c>
      <c r="CB40" s="14">
        <f>INDEX('O3-8hr'!$A:$AD,$IU40+CB$23-$G$23,$IT40)</f>
        <v>41</v>
      </c>
      <c r="CC40" s="14">
        <f>INDEX('O3-8hr'!$A:$AD,$IU40+CC$23-$G$23,$IT40)</f>
        <v>41</v>
      </c>
      <c r="CD40" s="14">
        <f>INDEX('O3-8hr'!$A:$AD,$IU40+CD$23-$G$23,$IT40)</f>
        <v>45</v>
      </c>
      <c r="CE40" s="14">
        <f>INDEX('O3-8hr'!$A:$AD,$IU40+CE$23-$G$23,$IT40)</f>
        <v>43</v>
      </c>
      <c r="CF40" s="14">
        <f>INDEX('O3-8hr'!$A:$AD,$IU40+CF$23-$G$23,$IT40)</f>
        <v>23</v>
      </c>
      <c r="CG40" s="14">
        <f>INDEX('O3-8hr'!$A:$AD,$IU40+CG$23-$G$23,$IT40)</f>
        <v>37</v>
      </c>
      <c r="CH40" s="14">
        <f>INDEX('O3-8hr'!$A:$AD,$IU40+CH$23-$G$23,$IT40)</f>
        <v>30</v>
      </c>
      <c r="CI40" s="14">
        <f>INDEX('O3-8hr'!$A:$AD,$IU40+CI$23-$G$23,$IT40)</f>
        <v>38</v>
      </c>
      <c r="CJ40" s="14">
        <f>INDEX('O3-8hr'!$A:$AD,$IU40+CJ$23-$G$23,$IT40)</f>
        <v>47</v>
      </c>
      <c r="CK40" s="14">
        <f>INDEX('O3-8hr'!$A:$AD,$IU40+CK$23-$G$23,$IT40)</f>
        <v>35</v>
      </c>
      <c r="CL40" s="14">
        <f>INDEX('O3-8hr'!$A:$AD,$IU40+CL$23-$G$23,$IT40)</f>
        <v>42</v>
      </c>
      <c r="CM40" s="14">
        <f>INDEX('O3-8hr'!$A:$AD,$IU40+CM$23-$G$23,$IT40)</f>
        <v>67</v>
      </c>
      <c r="CN40" s="14">
        <f>INDEX('O3-8hr'!$A:$AD,$IU40+CN$23-$G$23,$IT40)</f>
        <v>63</v>
      </c>
      <c r="CO40" s="14">
        <f>INDEX('O3-8hr'!$A:$AD,$IU40+CO$23-$G$23,$IT40)</f>
        <v>64</v>
      </c>
      <c r="CP40" s="14">
        <f>INDEX('O3-8hr'!$A:$AD,$IU40+CP$23-$G$23,$IT40)</f>
        <v>36</v>
      </c>
      <c r="CQ40" s="14">
        <f>INDEX('O3-8hr'!$A:$AD,$IU40+CQ$23-$G$23,$IT40)</f>
        <v>29</v>
      </c>
      <c r="CR40" s="14">
        <f>INDEX('O3-8hr'!$A:$AD,$IU40+CR$23-$G$23,$IT40)</f>
        <v>46</v>
      </c>
      <c r="CS40" s="14">
        <f>INDEX('O3-8hr'!$A:$AD,$IU40+CS$23-$G$23,$IT40)</f>
        <v>39</v>
      </c>
      <c r="CT40" s="14">
        <f>INDEX('O3-8hr'!$A:$AD,$IU40+CT$23-$G$23,$IT40)</f>
        <v>32</v>
      </c>
      <c r="CU40" s="14">
        <f>INDEX('O3-8hr'!$A:$AD,$IU40+CU$23-$G$23,$IT40)</f>
        <v>22</v>
      </c>
      <c r="CV40" s="14">
        <f>INDEX('O3-8hr'!$A:$AD,$IU40+CV$23-$G$23,$IT40)</f>
        <v>54</v>
      </c>
      <c r="CW40" s="14">
        <f>INDEX('O3-8hr'!$A:$AD,$IU40+CW$23-$G$23,$IT40)</f>
        <v>29</v>
      </c>
      <c r="CX40" s="14">
        <f>INDEX('O3-8hr'!$A:$AD,$IU40+CX$23-$G$23,$IT40)</f>
        <v>33</v>
      </c>
      <c r="CY40" s="14">
        <f>INDEX('O3-8hr'!$A:$AD,$IU40+CY$23-$G$23,$IT40)</f>
        <v>43</v>
      </c>
      <c r="CZ40" s="14">
        <f>INDEX('O3-8hr'!$A:$AD,$IU40+CZ$23-$G$23,$IT40)</f>
        <v>33</v>
      </c>
      <c r="DA40" s="14">
        <f>INDEX('O3-8hr'!$A:$AD,$IU40+DA$23-$G$23,$IT40)</f>
        <v>33</v>
      </c>
      <c r="DB40" s="14">
        <f>INDEX('O3-8hr'!$A:$AD,$IU40+DB$23-$G$23,$IT40)</f>
        <v>44</v>
      </c>
      <c r="DC40" s="14">
        <f>INDEX('O3-8hr'!$A:$AD,$IU40+DC$23-$G$23,$IT40)</f>
        <v>54</v>
      </c>
      <c r="DD40" s="14">
        <f>INDEX('O3-8hr'!$A:$AD,$IU40+DD$23-$G$23,$IT40)</f>
        <v>40</v>
      </c>
      <c r="DE40" s="14">
        <f>INDEX('O3-8hr'!$A:$AD,$IU40+DE$23-$G$23,$IT40)</f>
        <v>36</v>
      </c>
      <c r="DF40" s="14">
        <f>INDEX('O3-8hr'!$A:$AD,$IU40+DF$23-$G$23,$IT40)</f>
        <v>38</v>
      </c>
      <c r="DG40" s="14">
        <f>INDEX('O3-8hr'!$A:$AD,$IU40+DG$23-$G$23,$IT40)</f>
        <v>34</v>
      </c>
      <c r="DH40" s="14">
        <f>INDEX('O3-8hr'!$A:$AD,$IU40+DH$23-$G$23,$IT40)</f>
        <v>48</v>
      </c>
      <c r="DI40" s="14">
        <f>INDEX('O3-8hr'!$A:$AD,$IU40+DI$23-$G$23,$IT40)</f>
        <v>31</v>
      </c>
      <c r="DJ40" s="14">
        <f>INDEX('O3-8hr'!$A:$AD,$IU40+DJ$23-$G$23,$IT40)</f>
        <v>58</v>
      </c>
      <c r="DK40" s="14">
        <f>INDEX('O3-8hr'!$A:$AD,$IU40+DK$23-$G$23,$IT40)</f>
        <v>69</v>
      </c>
      <c r="DL40" s="14">
        <f>INDEX('O3-8hr'!$A:$AD,$IU40+DL$23-$G$23,$IT40)</f>
        <v>52</v>
      </c>
      <c r="DM40" s="14">
        <f>INDEX('O3-8hr'!$A:$AD,$IU40+DM$23-$G$23,$IT40)</f>
        <v>41</v>
      </c>
      <c r="DN40" s="14">
        <f>INDEX('O3-8hr'!$A:$AD,$IU40+DN$23-$G$23,$IT40)</f>
        <v>47</v>
      </c>
      <c r="DO40" s="14">
        <f>INDEX('O3-8hr'!$A:$AD,$IU40+DO$23-$G$23,$IT40)</f>
        <v>59</v>
      </c>
      <c r="DP40" s="14">
        <f>INDEX('O3-8hr'!$A:$AD,$IU40+DP$23-$G$23,$IT40)</f>
        <v>39</v>
      </c>
      <c r="DQ40" s="14">
        <f>INDEX('O3-8hr'!$A:$AD,$IU40+DQ$23-$G$23,$IT40)</f>
        <v>30</v>
      </c>
      <c r="DR40" s="14">
        <f>INDEX('O3-8hr'!$A:$AD,$IU40+DR$23-$G$23,$IT40)</f>
        <v>43</v>
      </c>
      <c r="DS40" s="14">
        <f>INDEX('O3-8hr'!$A:$AD,$IU40+DS$23-$G$23,$IT40)</f>
        <v>35</v>
      </c>
      <c r="DT40" s="14">
        <f>INDEX('O3-8hr'!$A:$AD,$IU40+DT$23-$G$23,$IT40)</f>
        <v>35</v>
      </c>
      <c r="DU40" s="14">
        <f>INDEX('O3-8hr'!$A:$AD,$IU40+DU$23-$G$23,$IT40)</f>
        <v>39</v>
      </c>
      <c r="DV40" s="14">
        <f>INDEX('O3-8hr'!$A:$AD,$IU40+DV$23-$G$23,$IT40)</f>
        <v>39</v>
      </c>
      <c r="DW40" s="14">
        <f>INDEX('O3-8hr'!$A:$AD,$IU40+DW$23-$G$23,$IT40)</f>
        <v>63</v>
      </c>
      <c r="DX40" s="14">
        <f>INDEX('O3-8hr'!$A:$AD,$IU40+DX$23-$G$23,$IT40)</f>
        <v>70</v>
      </c>
      <c r="DY40" s="14">
        <f>INDEX('O3-8hr'!$A:$AD,$IU40+DY$23-$G$23,$IT40)</f>
        <v>81</v>
      </c>
      <c r="DZ40" s="14">
        <f>INDEX('O3-8hr'!$A:$AD,$IU40+DZ$23-$G$23,$IT40)</f>
        <v>83</v>
      </c>
      <c r="EA40" s="14">
        <f>INDEX('O3-8hr'!$A:$AD,$IU40+EA$23-$G$23,$IT40)</f>
        <v>42</v>
      </c>
      <c r="EB40" s="14">
        <f>INDEX('O3-8hr'!$A:$AD,$IU40+EB$23-$G$23,$IT40)</f>
        <v>43</v>
      </c>
      <c r="EC40" s="14">
        <f>INDEX('O3-8hr'!$A:$AD,$IU40+EC$23-$G$23,$IT40)</f>
        <v>22</v>
      </c>
      <c r="ED40" s="14">
        <f>INDEX('O3-8hr'!$A:$AD,$IU40+ED$23-$G$23,$IT40)</f>
        <v>32</v>
      </c>
      <c r="EE40" s="14">
        <f>INDEX('O3-8hr'!$A:$AD,$IU40+EE$23-$G$23,$IT40)</f>
        <v>39</v>
      </c>
      <c r="EF40" s="14">
        <f>INDEX('O3-8hr'!$A:$AD,$IU40+EF$23-$G$23,$IT40)</f>
        <v>53</v>
      </c>
      <c r="EG40" s="14">
        <f>INDEX('O3-8hr'!$A:$AD,$IU40+EG$23-$G$23,$IT40)</f>
        <v>63</v>
      </c>
      <c r="EH40" s="14">
        <f>INDEX('O3-8hr'!$A:$AD,$IU40+EH$23-$G$23,$IT40)</f>
        <v>82</v>
      </c>
      <c r="EI40" s="14">
        <f>INDEX('O3-8hr'!$A:$AD,$IU40+EI$23-$G$23,$IT40)</f>
        <v>56</v>
      </c>
      <c r="EJ40" s="14">
        <f>INDEX('O3-8hr'!$A:$AD,$IU40+EJ$23-$G$23,$IT40)</f>
        <v>53</v>
      </c>
      <c r="EK40" s="14">
        <f>INDEX('O3-8hr'!$A:$AD,$IU40+EK$23-$G$23,$IT40)</f>
        <v>46</v>
      </c>
      <c r="EL40" s="14">
        <f>INDEX('O3-8hr'!$A:$AD,$IU40+EL$23-$G$23,$IT40)</f>
        <v>60</v>
      </c>
      <c r="EM40" s="14">
        <f>INDEX('O3-8hr'!$A:$AD,$IU40+EM$23-$G$23,$IT40)</f>
        <v>57</v>
      </c>
      <c r="EN40" s="14">
        <f>INDEX('O3-8hr'!$A:$AD,$IU40+EN$23-$G$23,$IT40)</f>
        <v>66</v>
      </c>
      <c r="EO40" s="14">
        <f>INDEX('O3-8hr'!$A:$AD,$IU40+EO$23-$G$23,$IT40)</f>
        <v>48</v>
      </c>
      <c r="EP40" s="14">
        <f>INDEX('O3-8hr'!$A:$AD,$IU40+EP$23-$G$23,$IT40)</f>
        <v>32</v>
      </c>
      <c r="EQ40" s="14">
        <f>INDEX('O3-8hr'!$A:$AD,$IU40+EQ$23-$G$23,$IT40)</f>
        <v>49</v>
      </c>
      <c r="ER40" s="14">
        <f>INDEX('O3-8hr'!$A:$AD,$IU40+ER$23-$G$23,$IT40)</f>
        <v>52</v>
      </c>
      <c r="ES40" s="14">
        <f>INDEX('O3-8hr'!$A:$AD,$IU40+ES$23-$G$23,$IT40)</f>
        <v>34</v>
      </c>
      <c r="ET40" s="14">
        <f>INDEX('O3-8hr'!$A:$AD,$IU40+ET$23-$G$23,$IT40)</f>
        <v>35</v>
      </c>
      <c r="EU40" s="14">
        <f>INDEX('O3-8hr'!$A:$AD,$IU40+EU$23-$G$23,$IT40)</f>
        <v>21</v>
      </c>
      <c r="EV40" s="14">
        <f>INDEX('O3-8hr'!$A:$AD,$IU40+EV$23-$G$23,$IT40)</f>
        <v>22</v>
      </c>
      <c r="EW40" s="14">
        <f>INDEX('O3-8hr'!$A:$AD,$IU40+EW$23-$G$23,$IT40)</f>
        <v>29</v>
      </c>
      <c r="EX40" s="14">
        <f>INDEX('O3-8hr'!$A:$AD,$IU40+EX$23-$G$23,$IT40)</f>
        <v>51</v>
      </c>
      <c r="EY40" s="14">
        <f>INDEX('O3-8hr'!$A:$AD,$IU40+EY$23-$G$23,$IT40)</f>
        <v>46</v>
      </c>
      <c r="EZ40" s="14">
        <f>INDEX('O3-8hr'!$A:$AD,$IU40+EZ$23-$G$23,$IT40)</f>
        <v>54</v>
      </c>
      <c r="FA40" s="14">
        <f>INDEX('O3-8hr'!$A:$AD,$IU40+FA$23-$G$23,$IT40)</f>
        <v>56</v>
      </c>
      <c r="FB40" s="14">
        <f>INDEX('O3-8hr'!$A:$AD,$IU40+FB$23-$G$23,$IT40)</f>
        <v>44</v>
      </c>
      <c r="FC40" s="14">
        <f>INDEX('O3-8hr'!$A:$AD,$IU40+FC$23-$G$23,$IT40)</f>
        <v>47</v>
      </c>
      <c r="FD40" s="14">
        <f>INDEX('O3-8hr'!$A:$AD,$IU40+FD$23-$G$23,$IT40)</f>
        <v>30</v>
      </c>
      <c r="FE40" s="14">
        <f>INDEX('O3-8hr'!$A:$AD,$IU40+FE$23-$G$23,$IT40)</f>
        <v>27</v>
      </c>
      <c r="FF40" s="14">
        <f>INDEX('O3-8hr'!$A:$AD,$IU40+FF$23-$G$23,$IT40)</f>
        <v>25</v>
      </c>
      <c r="FG40" s="14">
        <f>INDEX('O3-8hr'!$A:$AD,$IU40+FG$23-$G$23,$IT40)</f>
        <v>41</v>
      </c>
      <c r="FH40" s="14">
        <f>INDEX('O3-8hr'!$A:$AD,$IU40+FH$23-$G$23,$IT40)</f>
        <v>61</v>
      </c>
      <c r="FI40" s="14">
        <f>INDEX('O3-8hr'!$A:$AD,$IU40+FI$23-$G$23,$IT40)</f>
        <v>74</v>
      </c>
      <c r="FJ40" s="14">
        <f>INDEX('O3-8hr'!$A:$AD,$IU40+FJ$23-$G$23,$IT40)</f>
        <v>42</v>
      </c>
      <c r="FK40" s="14">
        <f>INDEX('O3-8hr'!$A:$AD,$IU40+FK$23-$G$23,$IT40)</f>
        <v>63</v>
      </c>
      <c r="FL40" s="14">
        <f>INDEX('O3-8hr'!$A:$AD,$IU40+FL$23-$G$23,$IT40)</f>
        <v>54</v>
      </c>
      <c r="FM40" s="14">
        <f>INDEX('O3-8hr'!$A:$AD,$IU40+FM$23-$G$23,$IT40)</f>
        <v>62</v>
      </c>
      <c r="FN40" s="14">
        <f>INDEX('O3-8hr'!$A:$AD,$IU40+FN$23-$G$23,$IT40)</f>
        <v>46</v>
      </c>
      <c r="FO40" s="14">
        <f>INDEX('O3-8hr'!$A:$AD,$IU40+FO$23-$G$23,$IT40)</f>
        <v>43</v>
      </c>
      <c r="FP40" s="14">
        <f>INDEX('O3-8hr'!$A:$AD,$IU40+FP$23-$G$23,$IT40)</f>
        <v>33</v>
      </c>
      <c r="FQ40" s="14">
        <f>INDEX('O3-8hr'!$A:$AD,$IU40+FQ$23-$G$23,$IT40)</f>
        <v>54</v>
      </c>
      <c r="FR40" s="14">
        <f>INDEX('O3-8hr'!$A:$AD,$IU40+FR$23-$G$23,$IT40)</f>
        <v>46</v>
      </c>
      <c r="FS40" s="14">
        <f>INDEX('O3-8hr'!$A:$AD,$IU40+FS$23-$G$23,$IT40)</f>
        <v>69</v>
      </c>
      <c r="FT40" s="14">
        <f>INDEX('O3-8hr'!$A:$AD,$IU40+FT$23-$G$23,$IT40)</f>
        <v>52</v>
      </c>
      <c r="FU40" s="14">
        <f>INDEX('O3-8hr'!$A:$AD,$IU40+FU$23-$G$23,$IT40)</f>
        <v>51</v>
      </c>
      <c r="FV40" s="14">
        <f>INDEX('O3-8hr'!$A:$AD,$IU40+FV$23-$G$23,$IT40)</f>
        <v>25</v>
      </c>
      <c r="FW40" s="14">
        <f>INDEX('O3-8hr'!$A:$AD,$IU40+FW$23-$G$23,$IT40)</f>
        <v>30</v>
      </c>
      <c r="FX40" s="14">
        <f>INDEX('O3-8hr'!$A:$AD,$IU40+FX$23-$G$23,$IT40)</f>
        <v>31</v>
      </c>
      <c r="FY40" s="14">
        <f>INDEX('O3-8hr'!$A:$AD,$IU40+FY$23-$G$23,$IT40)</f>
        <v>45</v>
      </c>
      <c r="FZ40" s="14">
        <f>INDEX('O3-8hr'!$A:$AD,$IU40+FZ$23-$G$23,$IT40)</f>
        <v>34</v>
      </c>
      <c r="GA40" s="14">
        <f>INDEX('O3-8hr'!$A:$AD,$IU40+GA$23-$G$23,$IT40)</f>
        <v>48</v>
      </c>
      <c r="GB40" s="14">
        <f>INDEX('O3-8hr'!$A:$AD,$IU40+GB$23-$G$23,$IT40)</f>
        <v>45</v>
      </c>
      <c r="GC40" s="14">
        <f>INDEX('O3-8hr'!$A:$AD,$IU40+GC$23-$G$23,$IT40)</f>
        <v>46</v>
      </c>
      <c r="GD40" s="14">
        <f>INDEX('O3-8hr'!$A:$AD,$IU40+GD$23-$G$23,$IT40)</f>
        <v>58</v>
      </c>
      <c r="GE40" s="14">
        <f>INDEX('O3-8hr'!$A:$AD,$IU40+GE$23-$G$23,$IT40)</f>
        <v>68</v>
      </c>
      <c r="GF40" s="14">
        <f>INDEX('O3-8hr'!$A:$AD,$IU40+GF$23-$G$23,$IT40)</f>
        <v>73</v>
      </c>
      <c r="GG40" s="14">
        <f>INDEX('O3-8hr'!$A:$AD,$IU40+GG$23-$G$23,$IT40)</f>
        <v>45</v>
      </c>
      <c r="GH40" s="14">
        <f>INDEX('O3-8hr'!$A:$AD,$IU40+GH$23-$G$23,$IT40)</f>
        <v>28</v>
      </c>
      <c r="GI40" s="14">
        <f>INDEX('O3-8hr'!$A:$AD,$IU40+GI$23-$G$23,$IT40)</f>
        <v>33</v>
      </c>
      <c r="GJ40" s="14">
        <f>INDEX('O3-8hr'!$A:$AD,$IU40+GJ$23-$G$23,$IT40)</f>
        <v>37</v>
      </c>
      <c r="GK40" s="14" t="str">
        <f>INDEX('O3-8hr'!$A:$AD,$IU40+GK$23-$G$23,$IT40)</f>
        <v/>
      </c>
      <c r="GL40" s="14">
        <f>INDEX('O3-8hr'!$A:$AD,$IU40+GL$23-$G$23,$IT40)</f>
        <v>59</v>
      </c>
      <c r="GM40" s="14">
        <f>INDEX('O3-8hr'!$A:$AD,$IU40+GM$23-$G$23,$IT40)</f>
        <v>49</v>
      </c>
      <c r="GN40" s="14">
        <f>INDEX('O3-8hr'!$A:$AD,$IU40+GN$23-$G$23,$IT40)</f>
        <v>48</v>
      </c>
      <c r="GO40" s="14">
        <f>INDEX('O3-8hr'!$A:$AD,$IU40+GO$23-$G$23,$IT40)</f>
        <v>23</v>
      </c>
      <c r="GP40" s="14">
        <f>INDEX('O3-8hr'!$A:$AD,$IU40+GP$23-$G$23,$IT40)</f>
        <v>26</v>
      </c>
      <c r="GQ40" s="14">
        <f>INDEX('O3-8hr'!$A:$AD,$IU40+GQ$23-$G$23,$IT40)</f>
        <v>19</v>
      </c>
      <c r="GR40" s="14">
        <f>INDEX('O3-8hr'!$A:$AD,$IU40+GR$23-$G$23,$IT40)</f>
        <v>27</v>
      </c>
      <c r="GS40" s="14">
        <f>INDEX('O3-8hr'!$A:$AD,$IU40+GS$23-$G$23,$IT40)</f>
        <v>3</v>
      </c>
      <c r="GT40" s="14">
        <f>INDEX('O3-8hr'!$A:$AD,$IU40+GT$23-$G$23,$IT40)</f>
        <v>16</v>
      </c>
      <c r="GU40" s="14" t="str">
        <f>INDEX('O3-8hr'!$A:$AD,$IU40+GU$23-$G$23,$IT40)</f>
        <v/>
      </c>
      <c r="GV40" s="14" t="str">
        <f>INDEX('O3-8hr'!$A:$AD,$IU40+GV$23-$G$23,$IT40)</f>
        <v/>
      </c>
      <c r="GW40" s="14" t="str">
        <f>INDEX('O3-8hr'!$A:$AD,$IU40+GW$23-$G$23,$IT40)</f>
        <v/>
      </c>
      <c r="GX40" s="14" t="str">
        <f>INDEX('O3-8hr'!$A:$AD,$IU40+GX$23-$G$23,$IT40)</f>
        <v/>
      </c>
      <c r="GY40" s="14" t="str">
        <f>INDEX('O3-8hr'!$A:$AD,$IU40+GY$23-$G$23,$IT40)</f>
        <v/>
      </c>
      <c r="GZ40" s="14" t="str">
        <f>INDEX('O3-8hr'!$A:$AD,$IU40+GZ$23-$G$23,$IT40)</f>
        <v/>
      </c>
      <c r="HA40" s="14" t="str">
        <f>INDEX('O3-8hr'!$A:$AD,$IU40+HA$23-$G$23,$IT40)</f>
        <v/>
      </c>
      <c r="HB40" s="14" t="str">
        <f>INDEX('O3-8hr'!$A:$AD,$IU40+HB$23-$G$23,$IT40)</f>
        <v/>
      </c>
      <c r="HC40" s="14" t="str">
        <f>INDEX('O3-8hr'!$A:$AD,$IU40+HC$23-$G$23,$IT40)</f>
        <v/>
      </c>
      <c r="HD40" s="14" t="str">
        <f>INDEX('O3-8hr'!$A:$AD,$IU40+HD$23-$G$23,$IT40)</f>
        <v/>
      </c>
      <c r="HE40" s="14" t="str">
        <f>INDEX('O3-8hr'!$A:$AD,$IU40+HE$23-$G$23,$IT40)</f>
        <v/>
      </c>
      <c r="HF40" s="14" t="str">
        <f>INDEX('O3-8hr'!$A:$AD,$IU40+HF$23-$G$23,$IT40)</f>
        <v/>
      </c>
      <c r="HG40" s="14" t="str">
        <f>INDEX('O3-8hr'!$A:$AD,$IU40+HG$23-$G$23,$IT40)</f>
        <v/>
      </c>
      <c r="HH40" s="14" t="str">
        <f>INDEX('O3-8hr'!$A:$AD,$IU40+HH$23-$G$23,$IT40)</f>
        <v/>
      </c>
      <c r="HI40" s="14" t="str">
        <f>INDEX('O3-8hr'!$A:$AD,$IU40+HI$23-$G$23,$IT40)</f>
        <v/>
      </c>
      <c r="HJ40" s="14" t="str">
        <f>INDEX('O3-8hr'!$A:$AD,$IU40+HJ$23-$G$23,$IT40)</f>
        <v/>
      </c>
      <c r="HK40" s="14" t="str">
        <f>INDEX('O3-8hr'!$A:$AD,$IU40+HK$23-$G$23,$IT40)</f>
        <v/>
      </c>
      <c r="HL40" s="14" t="str">
        <f>INDEX('O3-8hr'!$A:$AD,$IU40+HL$23-$G$23,$IT40)</f>
        <v/>
      </c>
      <c r="HM40" s="14" t="str">
        <f>INDEX('O3-8hr'!$A:$AD,$IU40+HM$23-$G$23,$IT40)</f>
        <v/>
      </c>
      <c r="HN40" s="14" t="str">
        <f>INDEX('O3-8hr'!$A:$AD,$IU40+HN$23-$G$23,$IT40)</f>
        <v/>
      </c>
      <c r="HO40" s="14" t="str">
        <f>INDEX('O3-8hr'!$A:$AD,$IU40+HO$23-$G$23,$IT40)</f>
        <v/>
      </c>
      <c r="HP40" s="14" t="str">
        <f>INDEX('O3-8hr'!$A:$AD,$IU40+HP$23-$G$23,$IT40)</f>
        <v/>
      </c>
      <c r="HQ40" s="14" t="str">
        <f>INDEX('O3-8hr'!$A:$AD,$IU40+HQ$23-$G$23,$IT40)</f>
        <v/>
      </c>
      <c r="HR40" s="14" t="str">
        <f>INDEX('O3-8hr'!$A:$AD,$IU40+HR$23-$G$23,$IT40)</f>
        <v/>
      </c>
      <c r="HS40" s="14" t="str">
        <f>INDEX('O3-8hr'!$A:$AD,$IU40+HS$23-$G$23,$IT40)</f>
        <v/>
      </c>
      <c r="HT40" s="14" t="str">
        <f>INDEX('O3-8hr'!$A:$AD,$IU40+HT$23-$G$23,$IT40)</f>
        <v/>
      </c>
      <c r="HU40" s="14" t="str">
        <f>INDEX('O3-8hr'!$A:$AD,$IU40+HU$23-$G$23,$IT40)</f>
        <v/>
      </c>
      <c r="HV40" s="14" t="str">
        <f>INDEX('O3-8hr'!$A:$AD,$IU40+HV$23-$G$23,$IT40)</f>
        <v/>
      </c>
      <c r="HW40" s="14" t="str">
        <f>INDEX('O3-8hr'!$A:$AD,$IU40+HW$23-$G$23,$IT40)</f>
        <v/>
      </c>
      <c r="HX40" s="14" t="str">
        <f>INDEX('O3-8hr'!$A:$AD,$IU40+HX$23-$G$23,$IT40)</f>
        <v/>
      </c>
      <c r="HY40" s="14" t="str">
        <f>INDEX('O3-8hr'!$A:$AD,$IU40+HY$23-$G$23,$IT40)</f>
        <v/>
      </c>
      <c r="HZ40" s="14" t="str">
        <f>INDEX('O3-8hr'!$A:$AD,$IU40+HZ$23-$G$23,$IT40)</f>
        <v/>
      </c>
      <c r="IA40" s="14" t="str">
        <f>INDEX('O3-8hr'!$A:$AD,$IU40+IA$23-$G$23,$IT40)</f>
        <v/>
      </c>
      <c r="IB40" s="14" t="str">
        <f>INDEX('O3-8hr'!$A:$AD,$IU40+IB$23-$G$23,$IT40)</f>
        <v/>
      </c>
      <c r="IC40" s="14" t="str">
        <f>INDEX('O3-8hr'!$A:$AD,$IU40+IC$23-$G$23,$IT40)</f>
        <v/>
      </c>
      <c r="ID40" s="14">
        <f>INDEX('O3-8hr'!$A:$AD,$IU40+ID$23-$G$23,$IT40)</f>
        <v>1</v>
      </c>
      <c r="IE40" s="14">
        <f>INDEX('O3-8hr'!$A:$AD,$IU40+IE$23-$G$23,$IT40)</f>
        <v>41</v>
      </c>
      <c r="IF40" s="14" t="str">
        <f>INDEX('O3-8hr'!$A:$AD,$IU40+IF$23-$G$23,$IT40)</f>
        <v/>
      </c>
      <c r="IG40" s="14" t="str">
        <f>INDEX('O3-8hr'!$A:$AD,$IU40+IG$23-$G$23,$IT40)</f>
        <v/>
      </c>
      <c r="IH40" s="14">
        <f>INDEX('O3-8hr'!$A:$AD,$IU40+IH$23-$G$23,$IT40)</f>
        <v>27</v>
      </c>
      <c r="II40" s="14">
        <f>INDEX('O3-8hr'!$A:$AD,$IU40+II$23-$G$23,$IT40)</f>
        <v>31</v>
      </c>
      <c r="IJ40" s="14">
        <f>INDEX('O3-8hr'!$A:$AD,$IU40+IJ$23-$G$23,$IT40)</f>
        <v>29</v>
      </c>
      <c r="IK40" s="14">
        <f>INDEX('O3-8hr'!$A:$AD,$IU40+IK$23-$G$23,$IT40)</f>
        <v>30</v>
      </c>
      <c r="IL40" s="14">
        <f>INDEX('O3-8hr'!$A:$AD,$IU40+IL$23-$G$23,$IT40)</f>
        <v>31</v>
      </c>
      <c r="IM40" s="14">
        <f>INDEX('O3-8hr'!$A:$AD,$IU40+IM$23-$G$23,$IT40)</f>
        <v>36</v>
      </c>
      <c r="IN40" s="14">
        <f>INDEX('O3-8hr'!$A:$AD,$IU40+IN$23-$G$23,$IT40)</f>
        <v>20</v>
      </c>
      <c r="IO40" s="14">
        <f>INDEX('O3-8hr'!$A:$AD,$IU40+IO$23-$G$23,$IT40)</f>
        <v>22</v>
      </c>
      <c r="IP40" s="14">
        <f>INDEX('O3-8hr'!$A:$AD,$IU40+IP$23-$G$23,$IT40)</f>
        <v>33</v>
      </c>
      <c r="IQ40" s="19">
        <f>INDEX('O3-8hr'!$A:$AD,$IU40+IQ$23-$G$23,$IT40)</f>
        <v>46</v>
      </c>
      <c r="IR40" s="100">
        <f t="shared" si="57"/>
        <v>83</v>
      </c>
      <c r="IT40" s="44">
        <f>MATCH($B40,'O3-8hr'!$1:$1,0)</f>
        <v>27</v>
      </c>
      <c r="IU40" s="43">
        <f>MATCH(DATE($A40,$IT$19,$IU$19),'O3-8hr'!$B:$B,0)</f>
        <v>1161</v>
      </c>
    </row>
    <row r="41" spans="1:255" ht="12.75" customHeight="1" x14ac:dyDescent="0.2">
      <c r="A41" s="100">
        <v>2018</v>
      </c>
      <c r="B41" s="100">
        <v>360610135</v>
      </c>
      <c r="C41" s="103">
        <f>INDEX(Sites!$A:$N,MATCH($B41,Sites!$A:$A,0),2)</f>
        <v>40.819760000000002</v>
      </c>
      <c r="D41" s="100" t="str">
        <f>INDEX(Sites!$A:$N,MATCH($B41,Sites!$A:$A,0),4)</f>
        <v>NY</v>
      </c>
      <c r="E41" s="100" t="str">
        <f>INDEX(Sites!$A:$N,MATCH($B41,Sites!$A:$A,0),10)</f>
        <v>45.0</v>
      </c>
      <c r="F41" s="44" t="str">
        <f>INDEX(Sites!$A:$N,MATCH($B41,Sites!$A:$A,0),6)</f>
        <v>Convent Av</v>
      </c>
      <c r="G41" s="20">
        <f>INDEX('O3-8hr'!$A:$AD,$IU41+G$23-$G$23,$IT41)</f>
        <v>34</v>
      </c>
      <c r="H41" s="14">
        <f>INDEX('O3-8hr'!$A:$AD,$IU41+H$23-$G$23,$IT41)</f>
        <v>26</v>
      </c>
      <c r="I41" s="14">
        <f>INDEX('O3-8hr'!$A:$AD,$IU41+I$23-$G$23,$IT41)</f>
        <v>31</v>
      </c>
      <c r="J41" s="14">
        <f>INDEX('O3-8hr'!$A:$AD,$IU41+J$23-$G$23,$IT41)</f>
        <v>31</v>
      </c>
      <c r="K41" s="14">
        <f>INDEX('O3-8hr'!$A:$AD,$IU41+K$23-$G$23,$IT41)</f>
        <v>27</v>
      </c>
      <c r="L41" s="14">
        <f>INDEX('O3-8hr'!$A:$AD,$IU41+L$23-$G$23,$IT41)</f>
        <v>33</v>
      </c>
      <c r="M41" s="14">
        <f>INDEX('O3-8hr'!$A:$AD,$IU41+M$23-$G$23,$IT41)</f>
        <v>28</v>
      </c>
      <c r="N41" s="14">
        <f>INDEX('O3-8hr'!$A:$AD,$IU41+N$23-$G$23,$IT41)</f>
        <v>26</v>
      </c>
      <c r="O41" s="14">
        <f>INDEX('O3-8hr'!$A:$AD,$IU41+O$23-$G$23,$IT41)</f>
        <v>29</v>
      </c>
      <c r="P41" s="14">
        <f>INDEX('O3-8hr'!$A:$AD,$IU41+P$23-$G$23,$IT41)</f>
        <v>36</v>
      </c>
      <c r="Q41" s="14">
        <f>INDEX('O3-8hr'!$A:$AD,$IU41+Q$23-$G$23,$IT41)</f>
        <v>38</v>
      </c>
      <c r="R41" s="14">
        <f>INDEX('O3-8hr'!$A:$AD,$IU41+R$23-$G$23,$IT41)</f>
        <v>30</v>
      </c>
      <c r="S41" s="14">
        <f>INDEX('O3-8hr'!$A:$AD,$IU41+S$23-$G$23,$IT41)</f>
        <v>36</v>
      </c>
      <c r="T41" s="14">
        <f>INDEX('O3-8hr'!$A:$AD,$IU41+T$23-$G$23,$IT41)</f>
        <v>32</v>
      </c>
      <c r="U41" s="14">
        <f>INDEX('O3-8hr'!$A:$AD,$IU41+U$23-$G$23,$IT41)</f>
        <v>41</v>
      </c>
      <c r="V41" s="14">
        <f>INDEX('O3-8hr'!$A:$AD,$IU41+V$23-$G$23,$IT41)</f>
        <v>32</v>
      </c>
      <c r="W41" s="14">
        <f>INDEX('O3-8hr'!$A:$AD,$IU41+W$23-$G$23,$IT41)</f>
        <v>41</v>
      </c>
      <c r="X41" s="14">
        <f>INDEX('O3-8hr'!$A:$AD,$IU41+X$23-$G$23,$IT41)</f>
        <v>39</v>
      </c>
      <c r="Y41" s="14">
        <f>INDEX('O3-8hr'!$A:$AD,$IU41+Y$23-$G$23,$IT41)</f>
        <v>41</v>
      </c>
      <c r="Z41" s="14">
        <f>INDEX('O3-8hr'!$A:$AD,$IU41+Z$23-$G$23,$IT41)</f>
        <v>28</v>
      </c>
      <c r="AA41" s="14">
        <f>INDEX('O3-8hr'!$A:$AD,$IU41+AA$23-$G$23,$IT41)</f>
        <v>33</v>
      </c>
      <c r="AB41" s="14">
        <f>INDEX('O3-8hr'!$A:$AD,$IU41+AB$23-$G$23,$IT41)</f>
        <v>38</v>
      </c>
      <c r="AC41" s="14">
        <f>INDEX('O3-8hr'!$A:$AD,$IU41+AC$23-$G$23,$IT41)</f>
        <v>34</v>
      </c>
      <c r="AD41" s="14">
        <f>INDEX('O3-8hr'!$A:$AD,$IU41+AD$23-$G$23,$IT41)</f>
        <v>42</v>
      </c>
      <c r="AE41" s="14">
        <f>INDEX('O3-8hr'!$A:$AD,$IU41+AE$23-$G$23,$IT41)</f>
        <v>35</v>
      </c>
      <c r="AF41" s="14">
        <f>INDEX('O3-8hr'!$A:$AD,$IU41+AF$23-$G$23,$IT41)</f>
        <v>39</v>
      </c>
      <c r="AG41" s="14">
        <f>INDEX('O3-8hr'!$A:$AD,$IU41+AG$23-$G$23,$IT41)</f>
        <v>25</v>
      </c>
      <c r="AH41" s="14">
        <f>INDEX('O3-8hr'!$A:$AD,$IU41+AH$23-$G$23,$IT41)</f>
        <v>17</v>
      </c>
      <c r="AI41" s="14">
        <f>INDEX('O3-8hr'!$A:$AD,$IU41+AI$23-$G$23,$IT41)</f>
        <v>12</v>
      </c>
      <c r="AJ41" s="14">
        <f>INDEX('O3-8hr'!$A:$AD,$IU41+AJ$23-$G$23,$IT41)</f>
        <v>35</v>
      </c>
      <c r="AK41" s="14">
        <f>INDEX('O3-8hr'!$A:$AD,$IU41+AK$23-$G$23,$IT41)</f>
        <v>38</v>
      </c>
      <c r="AL41" s="14">
        <f>INDEX('O3-8hr'!$A:$AD,$IU41+AL$23-$G$23,$IT41)</f>
        <v>38</v>
      </c>
      <c r="AM41" s="14">
        <f>INDEX('O3-8hr'!$A:$AD,$IU41+AM$23-$G$23,$IT41)</f>
        <v>37</v>
      </c>
      <c r="AN41" s="14">
        <f>INDEX('O3-8hr'!$A:$AD,$IU41+AN$23-$G$23,$IT41)</f>
        <v>28</v>
      </c>
      <c r="AO41" s="14">
        <f>INDEX('O3-8hr'!$A:$AD,$IU41+AO$23-$G$23,$IT41)</f>
        <v>43</v>
      </c>
      <c r="AP41" s="14">
        <f>INDEX('O3-8hr'!$A:$AD,$IU41+AP$23-$G$23,$IT41)</f>
        <v>42</v>
      </c>
      <c r="AQ41" s="14">
        <f>INDEX('O3-8hr'!$A:$AD,$IU41+AQ$23-$G$23,$IT41)</f>
        <v>41</v>
      </c>
      <c r="AR41" s="14">
        <f>INDEX('O3-8hr'!$A:$AD,$IU41+AR$23-$G$23,$IT41)</f>
        <v>44</v>
      </c>
      <c r="AS41" s="14">
        <f>INDEX('O3-8hr'!$A:$AD,$IU41+AS$23-$G$23,$IT41)</f>
        <v>39</v>
      </c>
      <c r="AT41" s="14">
        <f>INDEX('O3-8hr'!$A:$AD,$IU41+AT$23-$G$23,$IT41)</f>
        <v>37</v>
      </c>
      <c r="AU41" s="14">
        <f>INDEX('O3-8hr'!$A:$AD,$IU41+AU$23-$G$23,$IT41)</f>
        <v>39</v>
      </c>
      <c r="AV41" s="14">
        <f>INDEX('O3-8hr'!$A:$AD,$IU41+AV$23-$G$23,$IT41)</f>
        <v>36</v>
      </c>
      <c r="AW41" s="14">
        <f>INDEX('O3-8hr'!$A:$AD,$IU41+AW$23-$G$23,$IT41)</f>
        <v>41</v>
      </c>
      <c r="AX41" s="14">
        <f>INDEX('O3-8hr'!$A:$AD,$IU41+AX$23-$G$23,$IT41)</f>
        <v>51</v>
      </c>
      <c r="AY41" s="14">
        <f>INDEX('O3-8hr'!$A:$AD,$IU41+AY$23-$G$23,$IT41)</f>
        <v>52</v>
      </c>
      <c r="AZ41" s="14">
        <f>INDEX('O3-8hr'!$A:$AD,$IU41+AZ$23-$G$23,$IT41)</f>
        <v>40</v>
      </c>
      <c r="BA41" s="14">
        <f>INDEX('O3-8hr'!$A:$AD,$IU41+BA$23-$G$23,$IT41)</f>
        <v>38</v>
      </c>
      <c r="BB41" s="14">
        <f>INDEX('O3-8hr'!$A:$AD,$IU41+BB$23-$G$23,$IT41)</f>
        <v>31</v>
      </c>
      <c r="BC41" s="14">
        <f>INDEX('O3-8hr'!$A:$AD,$IU41+BC$23-$G$23,$IT41)</f>
        <v>34</v>
      </c>
      <c r="BD41" s="14">
        <f>INDEX('O3-8hr'!$A:$AD,$IU41+BD$23-$G$23,$IT41)</f>
        <v>37</v>
      </c>
      <c r="BE41" s="14">
        <f>INDEX('O3-8hr'!$A:$AD,$IU41+BE$23-$G$23,$IT41)</f>
        <v>35</v>
      </c>
      <c r="BF41" s="14">
        <f>INDEX('O3-8hr'!$A:$AD,$IU41+BF$23-$G$23,$IT41)</f>
        <v>47</v>
      </c>
      <c r="BG41" s="14">
        <f>INDEX('O3-8hr'!$A:$AD,$IU41+BG$23-$G$23,$IT41)</f>
        <v>52</v>
      </c>
      <c r="BH41" s="14">
        <f>INDEX('O3-8hr'!$A:$AD,$IU41+BH$23-$G$23,$IT41)</f>
        <v>49</v>
      </c>
      <c r="BI41" s="14">
        <f>INDEX('O3-8hr'!$A:$AD,$IU41+BI$23-$G$23,$IT41)</f>
        <v>51</v>
      </c>
      <c r="BJ41" s="14">
        <f>INDEX('O3-8hr'!$A:$AD,$IU41+BJ$23-$G$23,$IT41)</f>
        <v>33</v>
      </c>
      <c r="BK41" s="14">
        <f>INDEX('O3-8hr'!$A:$AD,$IU41+BK$23-$G$23,$IT41)</f>
        <v>47</v>
      </c>
      <c r="BL41" s="14">
        <f>INDEX('O3-8hr'!$A:$AD,$IU41+BL$23-$G$23,$IT41)</f>
        <v>29</v>
      </c>
      <c r="BM41" s="14">
        <f>INDEX('O3-8hr'!$A:$AD,$IU41+BM$23-$G$23,$IT41)</f>
        <v>49</v>
      </c>
      <c r="BN41" s="14">
        <f>INDEX('O3-8hr'!$A:$AD,$IU41+BN$23-$G$23,$IT41)</f>
        <v>32</v>
      </c>
      <c r="BO41" s="14">
        <f>INDEX('O3-8hr'!$A:$AD,$IU41+BO$23-$G$23,$IT41)</f>
        <v>34</v>
      </c>
      <c r="BP41" s="14">
        <f>INDEX('O3-8hr'!$A:$AD,$IU41+BP$23-$G$23,$IT41)</f>
        <v>56</v>
      </c>
      <c r="BQ41" s="14">
        <f>INDEX('O3-8hr'!$A:$AD,$IU41+BQ$23-$G$23,$IT41)</f>
        <v>66</v>
      </c>
      <c r="BR41" s="14">
        <f>INDEX('O3-8hr'!$A:$AD,$IU41+BR$23-$G$23,$IT41)</f>
        <v>61</v>
      </c>
      <c r="BS41" s="14">
        <f>INDEX('O3-8hr'!$A:$AD,$IU41+BS$23-$G$23,$IT41)</f>
        <v>52</v>
      </c>
      <c r="BT41" s="14">
        <f>INDEX('O3-8hr'!$A:$AD,$IU41+BT$23-$G$23,$IT41)</f>
        <v>53</v>
      </c>
      <c r="BU41" s="14">
        <f>INDEX('O3-8hr'!$A:$AD,$IU41+BU$23-$G$23,$IT41)</f>
        <v>46</v>
      </c>
      <c r="BV41" s="14">
        <f>INDEX('O3-8hr'!$A:$AD,$IU41+BV$23-$G$23,$IT41)</f>
        <v>49</v>
      </c>
      <c r="BW41" s="14">
        <f>INDEX('O3-8hr'!$A:$AD,$IU41+BW$23-$G$23,$IT41)</f>
        <v>53</v>
      </c>
      <c r="BX41" s="14">
        <f>INDEX('O3-8hr'!$A:$AD,$IU41+BX$23-$G$23,$IT41)</f>
        <v>47</v>
      </c>
      <c r="BY41" s="14">
        <f>INDEX('O3-8hr'!$A:$AD,$IU41+BY$23-$G$23,$IT41)</f>
        <v>32</v>
      </c>
      <c r="BZ41" s="14" t="str">
        <f>INDEX('O3-8hr'!$A:$AD,$IU41+BZ$23-$G$23,$IT41)</f>
        <v/>
      </c>
      <c r="CA41" s="14">
        <f>INDEX('O3-8hr'!$A:$AD,$IU41+CA$23-$G$23,$IT41)</f>
        <v>34</v>
      </c>
      <c r="CB41" s="14">
        <f>INDEX('O3-8hr'!$A:$AD,$IU41+CB$23-$G$23,$IT41)</f>
        <v>30</v>
      </c>
      <c r="CC41" s="14">
        <f>INDEX('O3-8hr'!$A:$AD,$IU41+CC$23-$G$23,$IT41)</f>
        <v>27</v>
      </c>
      <c r="CD41" s="14">
        <f>INDEX('O3-8hr'!$A:$AD,$IU41+CD$23-$G$23,$IT41)</f>
        <v>56</v>
      </c>
      <c r="CE41" s="14">
        <f>INDEX('O3-8hr'!$A:$AD,$IU41+CE$23-$G$23,$IT41)</f>
        <v>26</v>
      </c>
      <c r="CF41" s="14">
        <f>INDEX('O3-8hr'!$A:$AD,$IU41+CF$23-$G$23,$IT41)</f>
        <v>13</v>
      </c>
      <c r="CG41" s="14">
        <f>INDEX('O3-8hr'!$A:$AD,$IU41+CG$23-$G$23,$IT41)</f>
        <v>36</v>
      </c>
      <c r="CH41" s="14">
        <f>INDEX('O3-8hr'!$A:$AD,$IU41+CH$23-$G$23,$IT41)</f>
        <v>20</v>
      </c>
      <c r="CI41" s="14">
        <f>INDEX('O3-8hr'!$A:$AD,$IU41+CI$23-$G$23,$IT41)</f>
        <v>33</v>
      </c>
      <c r="CJ41" s="14">
        <f>INDEX('O3-8hr'!$A:$AD,$IU41+CJ$23-$G$23,$IT41)</f>
        <v>50</v>
      </c>
      <c r="CK41" s="14">
        <f>INDEX('O3-8hr'!$A:$AD,$IU41+CK$23-$G$23,$IT41)</f>
        <v>27</v>
      </c>
      <c r="CL41" s="14">
        <f>INDEX('O3-8hr'!$A:$AD,$IU41+CL$23-$G$23,$IT41)</f>
        <v>39</v>
      </c>
      <c r="CM41" s="14">
        <f>INDEX('O3-8hr'!$A:$AD,$IU41+CM$23-$G$23,$IT41)</f>
        <v>62</v>
      </c>
      <c r="CN41" s="14">
        <f>INDEX('O3-8hr'!$A:$AD,$IU41+CN$23-$G$23,$IT41)</f>
        <v>61</v>
      </c>
      <c r="CO41" s="14">
        <f>INDEX('O3-8hr'!$A:$AD,$IU41+CO$23-$G$23,$IT41)</f>
        <v>62</v>
      </c>
      <c r="CP41" s="14">
        <f>INDEX('O3-8hr'!$A:$AD,$IU41+CP$23-$G$23,$IT41)</f>
        <v>39</v>
      </c>
      <c r="CQ41" s="14">
        <f>INDEX('O3-8hr'!$A:$AD,$IU41+CQ$23-$G$23,$IT41)</f>
        <v>19</v>
      </c>
      <c r="CR41" s="14">
        <f>INDEX('O3-8hr'!$A:$AD,$IU41+CR$23-$G$23,$IT41)</f>
        <v>68</v>
      </c>
      <c r="CS41" s="14">
        <f>INDEX('O3-8hr'!$A:$AD,$IU41+CS$23-$G$23,$IT41)</f>
        <v>34</v>
      </c>
      <c r="CT41" s="14">
        <f>INDEX('O3-8hr'!$A:$AD,$IU41+CT$23-$G$23,$IT41)</f>
        <v>19</v>
      </c>
      <c r="CU41" s="14">
        <f>INDEX('O3-8hr'!$A:$AD,$IU41+CU$23-$G$23,$IT41)</f>
        <v>29</v>
      </c>
      <c r="CV41" s="14">
        <f>INDEX('O3-8hr'!$A:$AD,$IU41+CV$23-$G$23,$IT41)</f>
        <v>51</v>
      </c>
      <c r="CW41" s="14">
        <f>INDEX('O3-8hr'!$A:$AD,$IU41+CW$23-$G$23,$IT41)</f>
        <v>25</v>
      </c>
      <c r="CX41" s="14">
        <f>INDEX('O3-8hr'!$A:$AD,$IU41+CX$23-$G$23,$IT41)</f>
        <v>31</v>
      </c>
      <c r="CY41" s="14">
        <f>INDEX('O3-8hr'!$A:$AD,$IU41+CY$23-$G$23,$IT41)</f>
        <v>41</v>
      </c>
      <c r="CZ41" s="14">
        <f>INDEX('O3-8hr'!$A:$AD,$IU41+CZ$23-$G$23,$IT41)</f>
        <v>31</v>
      </c>
      <c r="DA41" s="14">
        <f>INDEX('O3-8hr'!$A:$AD,$IU41+DA$23-$G$23,$IT41)</f>
        <v>30</v>
      </c>
      <c r="DB41" s="14">
        <f>INDEX('O3-8hr'!$A:$AD,$IU41+DB$23-$G$23,$IT41)</f>
        <v>47</v>
      </c>
      <c r="DC41" s="14">
        <f>INDEX('O3-8hr'!$A:$AD,$IU41+DC$23-$G$23,$IT41)</f>
        <v>52</v>
      </c>
      <c r="DD41" s="14">
        <f>INDEX('O3-8hr'!$A:$AD,$IU41+DD$23-$G$23,$IT41)</f>
        <v>31</v>
      </c>
      <c r="DE41" s="14">
        <f>INDEX('O3-8hr'!$A:$AD,$IU41+DE$23-$G$23,$IT41)</f>
        <v>43</v>
      </c>
      <c r="DF41" s="14">
        <f>INDEX('O3-8hr'!$A:$AD,$IU41+DF$23-$G$23,$IT41)</f>
        <v>40</v>
      </c>
      <c r="DG41" s="14">
        <f>INDEX('O3-8hr'!$A:$AD,$IU41+DG$23-$G$23,$IT41)</f>
        <v>34</v>
      </c>
      <c r="DH41" s="14">
        <f>INDEX('O3-8hr'!$A:$AD,$IU41+DH$23-$G$23,$IT41)</f>
        <v>45</v>
      </c>
      <c r="DI41" s="14">
        <f>INDEX('O3-8hr'!$A:$AD,$IU41+DI$23-$G$23,$IT41)</f>
        <v>32</v>
      </c>
      <c r="DJ41" s="14">
        <f>INDEX('O3-8hr'!$A:$AD,$IU41+DJ$23-$G$23,$IT41)</f>
        <v>46</v>
      </c>
      <c r="DK41" s="14">
        <f>INDEX('O3-8hr'!$A:$AD,$IU41+DK$23-$G$23,$IT41)</f>
        <v>71</v>
      </c>
      <c r="DL41" s="14">
        <f>INDEX('O3-8hr'!$A:$AD,$IU41+DL$23-$G$23,$IT41)</f>
        <v>78</v>
      </c>
      <c r="DM41" s="14">
        <f>INDEX('O3-8hr'!$A:$AD,$IU41+DM$23-$G$23,$IT41)</f>
        <v>30</v>
      </c>
      <c r="DN41" s="14">
        <f>INDEX('O3-8hr'!$A:$AD,$IU41+DN$23-$G$23,$IT41)</f>
        <v>52</v>
      </c>
      <c r="DO41" s="14">
        <f>INDEX('O3-8hr'!$A:$AD,$IU41+DO$23-$G$23,$IT41)</f>
        <v>46</v>
      </c>
      <c r="DP41" s="14">
        <f>INDEX('O3-8hr'!$A:$AD,$IU41+DP$23-$G$23,$IT41)</f>
        <v>39</v>
      </c>
      <c r="DQ41" s="14">
        <f>INDEX('O3-8hr'!$A:$AD,$IU41+DQ$23-$G$23,$IT41)</f>
        <v>31</v>
      </c>
      <c r="DR41" s="14">
        <f>INDEX('O3-8hr'!$A:$AD,$IU41+DR$23-$G$23,$IT41)</f>
        <v>45</v>
      </c>
      <c r="DS41" s="14">
        <f>INDEX('O3-8hr'!$A:$AD,$IU41+DS$23-$G$23,$IT41)</f>
        <v>35</v>
      </c>
      <c r="DT41" s="14">
        <f>INDEX('O3-8hr'!$A:$AD,$IU41+DT$23-$G$23,$IT41)</f>
        <v>36</v>
      </c>
      <c r="DU41" s="14">
        <f>INDEX('O3-8hr'!$A:$AD,$IU41+DU$23-$G$23,$IT41)</f>
        <v>35</v>
      </c>
      <c r="DV41" s="14">
        <f>INDEX('O3-8hr'!$A:$AD,$IU41+DV$23-$G$23,$IT41)</f>
        <v>45</v>
      </c>
      <c r="DW41" s="14">
        <f>INDEX('O3-8hr'!$A:$AD,$IU41+DW$23-$G$23,$IT41)</f>
        <v>53</v>
      </c>
      <c r="DX41" s="14">
        <f>INDEX('O3-8hr'!$A:$AD,$IU41+DX$23-$G$23,$IT41)</f>
        <v>74</v>
      </c>
      <c r="DY41" s="14">
        <f>INDEX('O3-8hr'!$A:$AD,$IU41+DY$23-$G$23,$IT41)</f>
        <v>82</v>
      </c>
      <c r="DZ41" s="14">
        <f>INDEX('O3-8hr'!$A:$AD,$IU41+DZ$23-$G$23,$IT41)</f>
        <v>86</v>
      </c>
      <c r="EA41" s="14">
        <f>INDEX('O3-8hr'!$A:$AD,$IU41+EA$23-$G$23,$IT41)</f>
        <v>54</v>
      </c>
      <c r="EB41" s="14">
        <f>INDEX('O3-8hr'!$A:$AD,$IU41+EB$23-$G$23,$IT41)</f>
        <v>46</v>
      </c>
      <c r="EC41" s="14">
        <f>INDEX('O3-8hr'!$A:$AD,$IU41+EC$23-$G$23,$IT41)</f>
        <v>24</v>
      </c>
      <c r="ED41" s="14">
        <f>INDEX('O3-8hr'!$A:$AD,$IU41+ED$23-$G$23,$IT41)</f>
        <v>28</v>
      </c>
      <c r="EE41" s="14">
        <f>INDEX('O3-8hr'!$A:$AD,$IU41+EE$23-$G$23,$IT41)</f>
        <v>40</v>
      </c>
      <c r="EF41" s="14">
        <f>INDEX('O3-8hr'!$A:$AD,$IU41+EF$23-$G$23,$IT41)</f>
        <v>49</v>
      </c>
      <c r="EG41" s="14">
        <f>INDEX('O3-8hr'!$A:$AD,$IU41+EG$23-$G$23,$IT41)</f>
        <v>72</v>
      </c>
      <c r="EH41" s="14">
        <f>INDEX('O3-8hr'!$A:$AD,$IU41+EH$23-$G$23,$IT41)</f>
        <v>77</v>
      </c>
      <c r="EI41" s="14">
        <f>INDEX('O3-8hr'!$A:$AD,$IU41+EI$23-$G$23,$IT41)</f>
        <v>46</v>
      </c>
      <c r="EJ41" s="14">
        <f>INDEX('O3-8hr'!$A:$AD,$IU41+EJ$23-$G$23,$IT41)</f>
        <v>57</v>
      </c>
      <c r="EK41" s="14">
        <f>INDEX('O3-8hr'!$A:$AD,$IU41+EK$23-$G$23,$IT41)</f>
        <v>55</v>
      </c>
      <c r="EL41" s="14">
        <f>INDEX('O3-8hr'!$A:$AD,$IU41+EL$23-$G$23,$IT41)</f>
        <v>58</v>
      </c>
      <c r="EM41" s="14">
        <f>INDEX('O3-8hr'!$A:$AD,$IU41+EM$23-$G$23,$IT41)</f>
        <v>49</v>
      </c>
      <c r="EN41" s="14">
        <f>INDEX('O3-8hr'!$A:$AD,$IU41+EN$23-$G$23,$IT41)</f>
        <v>71</v>
      </c>
      <c r="EO41" s="14">
        <f>INDEX('O3-8hr'!$A:$AD,$IU41+EO$23-$G$23,$IT41)</f>
        <v>51</v>
      </c>
      <c r="EP41" s="14">
        <f>INDEX('O3-8hr'!$A:$AD,$IU41+EP$23-$G$23,$IT41)</f>
        <v>32</v>
      </c>
      <c r="EQ41" s="14">
        <f>INDEX('O3-8hr'!$A:$AD,$IU41+EQ$23-$G$23,$IT41)</f>
        <v>55</v>
      </c>
      <c r="ER41" s="14">
        <f>INDEX('O3-8hr'!$A:$AD,$IU41+ER$23-$G$23,$IT41)</f>
        <v>50</v>
      </c>
      <c r="ES41" s="14">
        <f>INDEX('O3-8hr'!$A:$AD,$IU41+ES$23-$G$23,$IT41)</f>
        <v>37</v>
      </c>
      <c r="ET41" s="14">
        <f>INDEX('O3-8hr'!$A:$AD,$IU41+ET$23-$G$23,$IT41)</f>
        <v>29</v>
      </c>
      <c r="EU41" s="14">
        <f>INDEX('O3-8hr'!$A:$AD,$IU41+EU$23-$G$23,$IT41)</f>
        <v>24</v>
      </c>
      <c r="EV41" s="14">
        <f>INDEX('O3-8hr'!$A:$AD,$IU41+EV$23-$G$23,$IT41)</f>
        <v>22</v>
      </c>
      <c r="EW41" s="14">
        <f>INDEX('O3-8hr'!$A:$AD,$IU41+EW$23-$G$23,$IT41)</f>
        <v>23</v>
      </c>
      <c r="EX41" s="14">
        <f>INDEX('O3-8hr'!$A:$AD,$IU41+EX$23-$G$23,$IT41)</f>
        <v>49</v>
      </c>
      <c r="EY41" s="14">
        <f>INDEX('O3-8hr'!$A:$AD,$IU41+EY$23-$G$23,$IT41)</f>
        <v>50</v>
      </c>
      <c r="EZ41" s="14">
        <f>INDEX('O3-8hr'!$A:$AD,$IU41+EZ$23-$G$23,$IT41)</f>
        <v>68</v>
      </c>
      <c r="FA41" s="14">
        <f>INDEX('O3-8hr'!$A:$AD,$IU41+FA$23-$G$23,$IT41)</f>
        <v>38</v>
      </c>
      <c r="FB41" s="14">
        <f>INDEX('O3-8hr'!$A:$AD,$IU41+FB$23-$G$23,$IT41)</f>
        <v>39</v>
      </c>
      <c r="FC41" s="14">
        <f>INDEX('O3-8hr'!$A:$AD,$IU41+FC$23-$G$23,$IT41)</f>
        <v>49</v>
      </c>
      <c r="FD41" s="14">
        <f>INDEX('O3-8hr'!$A:$AD,$IU41+FD$23-$G$23,$IT41)</f>
        <v>38</v>
      </c>
      <c r="FE41" s="14">
        <f>INDEX('O3-8hr'!$A:$AD,$IU41+FE$23-$G$23,$IT41)</f>
        <v>38</v>
      </c>
      <c r="FF41" s="14">
        <f>INDEX('O3-8hr'!$A:$AD,$IU41+FF$23-$G$23,$IT41)</f>
        <v>19</v>
      </c>
      <c r="FG41" s="14">
        <f>INDEX('O3-8hr'!$A:$AD,$IU41+FG$23-$G$23,$IT41)</f>
        <v>38</v>
      </c>
      <c r="FH41" s="14">
        <f>INDEX('O3-8hr'!$A:$AD,$IU41+FH$23-$G$23,$IT41)</f>
        <v>58</v>
      </c>
      <c r="FI41" s="14">
        <f>INDEX('O3-8hr'!$A:$AD,$IU41+FI$23-$G$23,$IT41)</f>
        <v>74</v>
      </c>
      <c r="FJ41" s="14">
        <f>INDEX('O3-8hr'!$A:$AD,$IU41+FJ$23-$G$23,$IT41)</f>
        <v>58</v>
      </c>
      <c r="FK41" s="14">
        <f>INDEX('O3-8hr'!$A:$AD,$IU41+FK$23-$G$23,$IT41)</f>
        <v>68</v>
      </c>
      <c r="FL41" s="14">
        <f>INDEX('O3-8hr'!$A:$AD,$IU41+FL$23-$G$23,$IT41)</f>
        <v>46</v>
      </c>
      <c r="FM41" s="14">
        <f>INDEX('O3-8hr'!$A:$AD,$IU41+FM$23-$G$23,$IT41)</f>
        <v>56</v>
      </c>
      <c r="FN41" s="14">
        <f>INDEX('O3-8hr'!$A:$AD,$IU41+FN$23-$G$23,$IT41)</f>
        <v>41</v>
      </c>
      <c r="FO41" s="14">
        <f>INDEX('O3-8hr'!$A:$AD,$IU41+FO$23-$G$23,$IT41)</f>
        <v>48</v>
      </c>
      <c r="FP41" s="14">
        <f>INDEX('O3-8hr'!$A:$AD,$IU41+FP$23-$G$23,$IT41)</f>
        <v>23</v>
      </c>
      <c r="FQ41" s="14">
        <f>INDEX('O3-8hr'!$A:$AD,$IU41+FQ$23-$G$23,$IT41)</f>
        <v>40</v>
      </c>
      <c r="FR41" s="14">
        <f>INDEX('O3-8hr'!$A:$AD,$IU41+FR$23-$G$23,$IT41)</f>
        <v>47</v>
      </c>
      <c r="FS41" s="14">
        <f>INDEX('O3-8hr'!$A:$AD,$IU41+FS$23-$G$23,$IT41)</f>
        <v>68</v>
      </c>
      <c r="FT41" s="14">
        <f>INDEX('O3-8hr'!$A:$AD,$IU41+FT$23-$G$23,$IT41)</f>
        <v>71</v>
      </c>
      <c r="FU41" s="14">
        <f>INDEX('O3-8hr'!$A:$AD,$IU41+FU$23-$G$23,$IT41)</f>
        <v>68</v>
      </c>
      <c r="FV41" s="14" t="str">
        <f>INDEX('O3-8hr'!$A:$AD,$IU41+FV$23-$G$23,$IT41)</f>
        <v/>
      </c>
      <c r="FW41" s="14" t="str">
        <f>INDEX('O3-8hr'!$A:$AD,$IU41+FW$23-$G$23,$IT41)</f>
        <v/>
      </c>
      <c r="FX41" s="14" t="str">
        <f>INDEX('O3-8hr'!$A:$AD,$IU41+FX$23-$G$23,$IT41)</f>
        <v/>
      </c>
      <c r="FY41" s="14">
        <f>INDEX('O3-8hr'!$A:$AD,$IU41+FY$23-$G$23,$IT41)</f>
        <v>44</v>
      </c>
      <c r="FZ41" s="14">
        <f>INDEX('O3-8hr'!$A:$AD,$IU41+FZ$23-$G$23,$IT41)</f>
        <v>29</v>
      </c>
      <c r="GA41" s="14">
        <f>INDEX('O3-8hr'!$A:$AD,$IU41+GA$23-$G$23,$IT41)</f>
        <v>53</v>
      </c>
      <c r="GB41" s="14">
        <f>INDEX('O3-8hr'!$A:$AD,$IU41+GB$23-$G$23,$IT41)</f>
        <v>49</v>
      </c>
      <c r="GC41" s="14">
        <f>INDEX('O3-8hr'!$A:$AD,$IU41+GC$23-$G$23,$IT41)</f>
        <v>54</v>
      </c>
      <c r="GD41" s="14">
        <f>INDEX('O3-8hr'!$A:$AD,$IU41+GD$23-$G$23,$IT41)</f>
        <v>60</v>
      </c>
      <c r="GE41" s="14">
        <f>INDEX('O3-8hr'!$A:$AD,$IU41+GE$23-$G$23,$IT41)</f>
        <v>57</v>
      </c>
      <c r="GF41" s="14">
        <f>INDEX('O3-8hr'!$A:$AD,$IU41+GF$23-$G$23,$IT41)</f>
        <v>57</v>
      </c>
      <c r="GG41" s="14">
        <f>INDEX('O3-8hr'!$A:$AD,$IU41+GG$23-$G$23,$IT41)</f>
        <v>47</v>
      </c>
      <c r="GH41" s="14">
        <f>INDEX('O3-8hr'!$A:$AD,$IU41+GH$23-$G$23,$IT41)</f>
        <v>25</v>
      </c>
      <c r="GI41" s="14">
        <f>INDEX('O3-8hr'!$A:$AD,$IU41+GI$23-$G$23,$IT41)</f>
        <v>44</v>
      </c>
      <c r="GJ41" s="14">
        <f>INDEX('O3-8hr'!$A:$AD,$IU41+GJ$23-$G$23,$IT41)</f>
        <v>38</v>
      </c>
      <c r="GK41" s="14">
        <f>INDEX('O3-8hr'!$A:$AD,$IU41+GK$23-$G$23,$IT41)</f>
        <v>53</v>
      </c>
      <c r="GL41" s="14">
        <f>INDEX('O3-8hr'!$A:$AD,$IU41+GL$23-$G$23,$IT41)</f>
        <v>52</v>
      </c>
      <c r="GM41" s="14">
        <f>INDEX('O3-8hr'!$A:$AD,$IU41+GM$23-$G$23,$IT41)</f>
        <v>52</v>
      </c>
      <c r="GN41" s="14">
        <f>INDEX('O3-8hr'!$A:$AD,$IU41+GN$23-$G$23,$IT41)</f>
        <v>59</v>
      </c>
      <c r="GO41" s="14">
        <f>INDEX('O3-8hr'!$A:$AD,$IU41+GO$23-$G$23,$IT41)</f>
        <v>20</v>
      </c>
      <c r="GP41" s="14">
        <f>INDEX('O3-8hr'!$A:$AD,$IU41+GP$23-$G$23,$IT41)</f>
        <v>22</v>
      </c>
      <c r="GQ41" s="14">
        <f>INDEX('O3-8hr'!$A:$AD,$IU41+GQ$23-$G$23,$IT41)</f>
        <v>13</v>
      </c>
      <c r="GR41" s="14">
        <f>INDEX('O3-8hr'!$A:$AD,$IU41+GR$23-$G$23,$IT41)</f>
        <v>23</v>
      </c>
      <c r="GS41" s="14">
        <f>INDEX('O3-8hr'!$A:$AD,$IU41+GS$23-$G$23,$IT41)</f>
        <v>5</v>
      </c>
      <c r="GT41" s="14">
        <f>INDEX('O3-8hr'!$A:$AD,$IU41+GT$23-$G$23,$IT41)</f>
        <v>3</v>
      </c>
      <c r="GU41" s="14" t="str">
        <f>INDEX('O3-8hr'!$A:$AD,$IU41+GU$23-$G$23,$IT41)</f>
        <v/>
      </c>
      <c r="GV41" s="14" t="str">
        <f>INDEX('O3-8hr'!$A:$AD,$IU41+GV$23-$G$23,$IT41)</f>
        <v/>
      </c>
      <c r="GW41" s="14" t="str">
        <f>INDEX('O3-8hr'!$A:$AD,$IU41+GW$23-$G$23,$IT41)</f>
        <v/>
      </c>
      <c r="GX41" s="14" t="str">
        <f>INDEX('O3-8hr'!$A:$AD,$IU41+GX$23-$G$23,$IT41)</f>
        <v/>
      </c>
      <c r="GY41" s="14" t="str">
        <f>INDEX('O3-8hr'!$A:$AD,$IU41+GY$23-$G$23,$IT41)</f>
        <v/>
      </c>
      <c r="GZ41" s="14" t="str">
        <f>INDEX('O3-8hr'!$A:$AD,$IU41+GZ$23-$G$23,$IT41)</f>
        <v/>
      </c>
      <c r="HA41" s="14" t="str">
        <f>INDEX('O3-8hr'!$A:$AD,$IU41+HA$23-$G$23,$IT41)</f>
        <v/>
      </c>
      <c r="HB41" s="14" t="str">
        <f>INDEX('O3-8hr'!$A:$AD,$IU41+HB$23-$G$23,$IT41)</f>
        <v/>
      </c>
      <c r="HC41" s="14" t="str">
        <f>INDEX('O3-8hr'!$A:$AD,$IU41+HC$23-$G$23,$IT41)</f>
        <v/>
      </c>
      <c r="HD41" s="14" t="str">
        <f>INDEX('O3-8hr'!$A:$AD,$IU41+HD$23-$G$23,$IT41)</f>
        <v/>
      </c>
      <c r="HE41" s="14" t="str">
        <f>INDEX('O3-8hr'!$A:$AD,$IU41+HE$23-$G$23,$IT41)</f>
        <v/>
      </c>
      <c r="HF41" s="14" t="str">
        <f>INDEX('O3-8hr'!$A:$AD,$IU41+HF$23-$G$23,$IT41)</f>
        <v/>
      </c>
      <c r="HG41" s="14" t="str">
        <f>INDEX('O3-8hr'!$A:$AD,$IU41+HG$23-$G$23,$IT41)</f>
        <v/>
      </c>
      <c r="HH41" s="14" t="str">
        <f>INDEX('O3-8hr'!$A:$AD,$IU41+HH$23-$G$23,$IT41)</f>
        <v/>
      </c>
      <c r="HI41" s="14" t="str">
        <f>INDEX('O3-8hr'!$A:$AD,$IU41+HI$23-$G$23,$IT41)</f>
        <v/>
      </c>
      <c r="HJ41" s="14" t="str">
        <f>INDEX('O3-8hr'!$A:$AD,$IU41+HJ$23-$G$23,$IT41)</f>
        <v/>
      </c>
      <c r="HK41" s="14" t="str">
        <f>INDEX('O3-8hr'!$A:$AD,$IU41+HK$23-$G$23,$IT41)</f>
        <v/>
      </c>
      <c r="HL41" s="14" t="str">
        <f>INDEX('O3-8hr'!$A:$AD,$IU41+HL$23-$G$23,$IT41)</f>
        <v/>
      </c>
      <c r="HM41" s="14" t="str">
        <f>INDEX('O3-8hr'!$A:$AD,$IU41+HM$23-$G$23,$IT41)</f>
        <v/>
      </c>
      <c r="HN41" s="14" t="str">
        <f>INDEX('O3-8hr'!$A:$AD,$IU41+HN$23-$G$23,$IT41)</f>
        <v/>
      </c>
      <c r="HO41" s="14" t="str">
        <f>INDEX('O3-8hr'!$A:$AD,$IU41+HO$23-$G$23,$IT41)</f>
        <v/>
      </c>
      <c r="HP41" s="14" t="str">
        <f>INDEX('O3-8hr'!$A:$AD,$IU41+HP$23-$G$23,$IT41)</f>
        <v/>
      </c>
      <c r="HQ41" s="14" t="str">
        <f>INDEX('O3-8hr'!$A:$AD,$IU41+HQ$23-$G$23,$IT41)</f>
        <v/>
      </c>
      <c r="HR41" s="14" t="str">
        <f>INDEX('O3-8hr'!$A:$AD,$IU41+HR$23-$G$23,$IT41)</f>
        <v/>
      </c>
      <c r="HS41" s="14" t="str">
        <f>INDEX('O3-8hr'!$A:$AD,$IU41+HS$23-$G$23,$IT41)</f>
        <v/>
      </c>
      <c r="HT41" s="14" t="str">
        <f>INDEX('O3-8hr'!$A:$AD,$IU41+HT$23-$G$23,$IT41)</f>
        <v/>
      </c>
      <c r="HU41" s="14" t="str">
        <f>INDEX('O3-8hr'!$A:$AD,$IU41+HU$23-$G$23,$IT41)</f>
        <v/>
      </c>
      <c r="HV41" s="14" t="str">
        <f>INDEX('O3-8hr'!$A:$AD,$IU41+HV$23-$G$23,$IT41)</f>
        <v/>
      </c>
      <c r="HW41" s="14" t="str">
        <f>INDEX('O3-8hr'!$A:$AD,$IU41+HW$23-$G$23,$IT41)</f>
        <v/>
      </c>
      <c r="HX41" s="14" t="str">
        <f>INDEX('O3-8hr'!$A:$AD,$IU41+HX$23-$G$23,$IT41)</f>
        <v/>
      </c>
      <c r="HY41" s="14" t="str">
        <f>INDEX('O3-8hr'!$A:$AD,$IU41+HY$23-$G$23,$IT41)</f>
        <v/>
      </c>
      <c r="HZ41" s="14" t="str">
        <f>INDEX('O3-8hr'!$A:$AD,$IU41+HZ$23-$G$23,$IT41)</f>
        <v/>
      </c>
      <c r="IA41" s="14" t="str">
        <f>INDEX('O3-8hr'!$A:$AD,$IU41+IA$23-$G$23,$IT41)</f>
        <v/>
      </c>
      <c r="IB41" s="14" t="str">
        <f>INDEX('O3-8hr'!$A:$AD,$IU41+IB$23-$G$23,$IT41)</f>
        <v/>
      </c>
      <c r="IC41" s="14" t="str">
        <f>INDEX('O3-8hr'!$A:$AD,$IU41+IC$23-$G$23,$IT41)</f>
        <v/>
      </c>
      <c r="ID41" s="14">
        <f>INDEX('O3-8hr'!$A:$AD,$IU41+ID$23-$G$23,$IT41)</f>
        <v>3</v>
      </c>
      <c r="IE41" s="14">
        <f>INDEX('O3-8hr'!$A:$AD,$IU41+IE$23-$G$23,$IT41)</f>
        <v>30</v>
      </c>
      <c r="IF41" s="14">
        <f>INDEX('O3-8hr'!$A:$AD,$IU41+IF$23-$G$23,$IT41)</f>
        <v>46</v>
      </c>
      <c r="IG41" s="14">
        <f>INDEX('O3-8hr'!$A:$AD,$IU41+IG$23-$G$23,$IT41)</f>
        <v>27</v>
      </c>
      <c r="IH41" s="14">
        <f>INDEX('O3-8hr'!$A:$AD,$IU41+IH$23-$G$23,$IT41)</f>
        <v>19</v>
      </c>
      <c r="II41" s="14">
        <f>INDEX('O3-8hr'!$A:$AD,$IU41+II$23-$G$23,$IT41)</f>
        <v>34</v>
      </c>
      <c r="IJ41" s="14">
        <f>INDEX('O3-8hr'!$A:$AD,$IU41+IJ$23-$G$23,$IT41)</f>
        <v>24</v>
      </c>
      <c r="IK41" s="14">
        <f>INDEX('O3-8hr'!$A:$AD,$IU41+IK$23-$G$23,$IT41)</f>
        <v>25</v>
      </c>
      <c r="IL41" s="14">
        <f>INDEX('O3-8hr'!$A:$AD,$IU41+IL$23-$G$23,$IT41)</f>
        <v>34</v>
      </c>
      <c r="IM41" s="14">
        <f>INDEX('O3-8hr'!$A:$AD,$IU41+IM$23-$G$23,$IT41)</f>
        <v>32</v>
      </c>
      <c r="IN41" s="14">
        <f>INDEX('O3-8hr'!$A:$AD,$IU41+IN$23-$G$23,$IT41)</f>
        <v>26</v>
      </c>
      <c r="IO41" s="14">
        <f>INDEX('O3-8hr'!$A:$AD,$IU41+IO$23-$G$23,$IT41)</f>
        <v>31</v>
      </c>
      <c r="IP41" s="14">
        <f>INDEX('O3-8hr'!$A:$AD,$IU41+IP$23-$G$23,$IT41)</f>
        <v>31</v>
      </c>
      <c r="IQ41" s="19">
        <f>INDEX('O3-8hr'!$A:$AD,$IU41+IQ$23-$G$23,$IT41)</f>
        <v>32</v>
      </c>
      <c r="IR41" s="100">
        <f t="shared" si="57"/>
        <v>86</v>
      </c>
      <c r="IT41" s="44">
        <f>MATCH($B41,'O3-8hr'!$1:$1,0)</f>
        <v>22</v>
      </c>
      <c r="IU41" s="43">
        <f>MATCH(DATE($A41,$IT$19,$IU$19),'O3-8hr'!$B:$B,0)</f>
        <v>1161</v>
      </c>
    </row>
    <row r="42" spans="1:255" ht="12.75" customHeight="1" x14ac:dyDescent="0.2">
      <c r="A42" s="100">
        <v>2018</v>
      </c>
      <c r="B42" s="100">
        <v>361030009</v>
      </c>
      <c r="C42" s="103">
        <f>INDEX(Sites!$A:$N,MATCH($B42,Sites!$A:$A,0),2)</f>
        <v>40.82799</v>
      </c>
      <c r="D42" s="100" t="str">
        <f>INDEX(Sites!$A:$N,MATCH($B42,Sites!$A:$A,0),4)</f>
        <v>NY</v>
      </c>
      <c r="E42" s="100" t="str">
        <f>INDEX(Sites!$A:$N,MATCH($B42,Sites!$A:$A,0),10)</f>
        <v>45.0</v>
      </c>
      <c r="F42" s="44" t="str">
        <f>INDEX(Sites!$A:$N,MATCH($B42,Sites!$A:$A,0),6)</f>
        <v>Holtsville</v>
      </c>
      <c r="G42" s="20">
        <f>INDEX('O3-8hr'!$A:$AD,$IU42+G$23-$G$23,$IT42)</f>
        <v>44</v>
      </c>
      <c r="H42" s="14">
        <f>INDEX('O3-8hr'!$A:$AD,$IU42+H$23-$G$23,$IT42)</f>
        <v>36</v>
      </c>
      <c r="I42" s="14">
        <f>INDEX('O3-8hr'!$A:$AD,$IU42+I$23-$G$23,$IT42)</f>
        <v>39</v>
      </c>
      <c r="J42" s="14">
        <f>INDEX('O3-8hr'!$A:$AD,$IU42+J$23-$G$23,$IT42)</f>
        <v>40</v>
      </c>
      <c r="K42" s="14">
        <f>INDEX('O3-8hr'!$A:$AD,$IU42+K$23-$G$23,$IT42)</f>
        <v>35</v>
      </c>
      <c r="L42" s="14">
        <f>INDEX('O3-8hr'!$A:$AD,$IU42+L$23-$G$23,$IT42)</f>
        <v>44</v>
      </c>
      <c r="M42" s="14">
        <f>INDEX('O3-8hr'!$A:$AD,$IU42+M$23-$G$23,$IT42)</f>
        <v>38</v>
      </c>
      <c r="N42" s="14">
        <f>INDEX('O3-8hr'!$A:$AD,$IU42+N$23-$G$23,$IT42)</f>
        <v>38</v>
      </c>
      <c r="O42" s="14">
        <f>INDEX('O3-8hr'!$A:$AD,$IU42+O$23-$G$23,$IT42)</f>
        <v>36</v>
      </c>
      <c r="P42" s="14">
        <f>INDEX('O3-8hr'!$A:$AD,$IU42+P$23-$G$23,$IT42)</f>
        <v>44</v>
      </c>
      <c r="Q42" s="14">
        <f>INDEX('O3-8hr'!$A:$AD,$IU42+Q$23-$G$23,$IT42)</f>
        <v>44</v>
      </c>
      <c r="R42" s="14">
        <f>INDEX('O3-8hr'!$A:$AD,$IU42+R$23-$G$23,$IT42)</f>
        <v>41</v>
      </c>
      <c r="S42" s="14">
        <f>INDEX('O3-8hr'!$A:$AD,$IU42+S$23-$G$23,$IT42)</f>
        <v>42</v>
      </c>
      <c r="T42" s="14">
        <f>INDEX('O3-8hr'!$A:$AD,$IU42+T$23-$G$23,$IT42)</f>
        <v>35</v>
      </c>
      <c r="U42" s="14">
        <f>INDEX('O3-8hr'!$A:$AD,$IU42+U$23-$G$23,$IT42)</f>
        <v>47</v>
      </c>
      <c r="V42" s="14">
        <f>INDEX('O3-8hr'!$A:$AD,$IU42+V$23-$G$23,$IT42)</f>
        <v>42</v>
      </c>
      <c r="W42" s="14">
        <f>INDEX('O3-8hr'!$A:$AD,$IU42+W$23-$G$23,$IT42)</f>
        <v>47</v>
      </c>
      <c r="X42" s="14">
        <f>INDEX('O3-8hr'!$A:$AD,$IU42+X$23-$G$23,$IT42)</f>
        <v>49</v>
      </c>
      <c r="Y42" s="14">
        <f>INDEX('O3-8hr'!$A:$AD,$IU42+Y$23-$G$23,$IT42)</f>
        <v>47</v>
      </c>
      <c r="Z42" s="14">
        <f>INDEX('O3-8hr'!$A:$AD,$IU42+Z$23-$G$23,$IT42)</f>
        <v>40</v>
      </c>
      <c r="AA42" s="14">
        <f>INDEX('O3-8hr'!$A:$AD,$IU42+AA$23-$G$23,$IT42)</f>
        <v>39</v>
      </c>
      <c r="AB42" s="14">
        <f>INDEX('O3-8hr'!$A:$AD,$IU42+AB$23-$G$23,$IT42)</f>
        <v>48</v>
      </c>
      <c r="AC42" s="14">
        <f>INDEX('O3-8hr'!$A:$AD,$IU42+AC$23-$G$23,$IT42)</f>
        <v>45</v>
      </c>
      <c r="AD42" s="14">
        <f>INDEX('O3-8hr'!$A:$AD,$IU42+AD$23-$G$23,$IT42)</f>
        <v>47</v>
      </c>
      <c r="AE42" s="14">
        <f>INDEX('O3-8hr'!$A:$AD,$IU42+AE$23-$G$23,$IT42)</f>
        <v>43</v>
      </c>
      <c r="AF42" s="14">
        <f>INDEX('O3-8hr'!$A:$AD,$IU42+AF$23-$G$23,$IT42)</f>
        <v>45</v>
      </c>
      <c r="AG42" s="14">
        <f>INDEX('O3-8hr'!$A:$AD,$IU42+AG$23-$G$23,$IT42)</f>
        <v>44</v>
      </c>
      <c r="AH42" s="14">
        <f>INDEX('O3-8hr'!$A:$AD,$IU42+AH$23-$G$23,$IT42)</f>
        <v>31</v>
      </c>
      <c r="AI42" s="14">
        <f>INDEX('O3-8hr'!$A:$AD,$IU42+AI$23-$G$23,$IT42)</f>
        <v>37</v>
      </c>
      <c r="AJ42" s="14">
        <f>INDEX('O3-8hr'!$A:$AD,$IU42+AJ$23-$G$23,$IT42)</f>
        <v>36</v>
      </c>
      <c r="AK42" s="14">
        <f>INDEX('O3-8hr'!$A:$AD,$IU42+AK$23-$G$23,$IT42)</f>
        <v>46</v>
      </c>
      <c r="AL42" s="14">
        <f>INDEX('O3-8hr'!$A:$AD,$IU42+AL$23-$G$23,$IT42)</f>
        <v>43</v>
      </c>
      <c r="AM42" s="14">
        <f>INDEX('O3-8hr'!$A:$AD,$IU42+AM$23-$G$23,$IT42)</f>
        <v>46</v>
      </c>
      <c r="AN42" s="14">
        <f>INDEX('O3-8hr'!$A:$AD,$IU42+AN$23-$G$23,$IT42)</f>
        <v>40</v>
      </c>
      <c r="AO42" s="14">
        <f>INDEX('O3-8hr'!$A:$AD,$IU42+AO$23-$G$23,$IT42)</f>
        <v>45</v>
      </c>
      <c r="AP42" s="14">
        <f>INDEX('O3-8hr'!$A:$AD,$IU42+AP$23-$G$23,$IT42)</f>
        <v>46</v>
      </c>
      <c r="AQ42" s="14">
        <f>INDEX('O3-8hr'!$A:$AD,$IU42+AQ$23-$G$23,$IT42)</f>
        <v>50</v>
      </c>
      <c r="AR42" s="14">
        <f>INDEX('O3-8hr'!$A:$AD,$IU42+AR$23-$G$23,$IT42)</f>
        <v>50</v>
      </c>
      <c r="AS42" s="14">
        <f>INDEX('O3-8hr'!$A:$AD,$IU42+AS$23-$G$23,$IT42)</f>
        <v>45</v>
      </c>
      <c r="AT42" s="14">
        <f>INDEX('O3-8hr'!$A:$AD,$IU42+AT$23-$G$23,$IT42)</f>
        <v>41</v>
      </c>
      <c r="AU42" s="14" t="str">
        <f>INDEX('O3-8hr'!$A:$AD,$IU42+AU$23-$G$23,$IT42)</f>
        <v/>
      </c>
      <c r="AV42" s="14">
        <f>INDEX('O3-8hr'!$A:$AD,$IU42+AV$23-$G$23,$IT42)</f>
        <v>50</v>
      </c>
      <c r="AW42" s="14">
        <f>INDEX('O3-8hr'!$A:$AD,$IU42+AW$23-$G$23,$IT42)</f>
        <v>52</v>
      </c>
      <c r="AX42" s="14">
        <f>INDEX('O3-8hr'!$A:$AD,$IU42+AX$23-$G$23,$IT42)</f>
        <v>52</v>
      </c>
      <c r="AY42" s="14" t="str">
        <f>INDEX('O3-8hr'!$A:$AD,$IU42+AY$23-$G$23,$IT42)</f>
        <v/>
      </c>
      <c r="AZ42" s="14" t="str">
        <f>INDEX('O3-8hr'!$A:$AD,$IU42+AZ$23-$G$23,$IT42)</f>
        <v/>
      </c>
      <c r="BA42" s="14" t="str">
        <f>INDEX('O3-8hr'!$A:$AD,$IU42+BA$23-$G$23,$IT42)</f>
        <v/>
      </c>
      <c r="BB42" s="14">
        <f>INDEX('O3-8hr'!$A:$AD,$IU42+BB$23-$G$23,$IT42)</f>
        <v>34</v>
      </c>
      <c r="BC42" s="14">
        <f>INDEX('O3-8hr'!$A:$AD,$IU42+BC$23-$G$23,$IT42)</f>
        <v>37</v>
      </c>
      <c r="BD42" s="14">
        <f>INDEX('O3-8hr'!$A:$AD,$IU42+BD$23-$G$23,$IT42)</f>
        <v>42</v>
      </c>
      <c r="BE42" s="14">
        <f>INDEX('O3-8hr'!$A:$AD,$IU42+BE$23-$G$23,$IT42)</f>
        <v>44</v>
      </c>
      <c r="BF42" s="14">
        <f>INDEX('O3-8hr'!$A:$AD,$IU42+BF$23-$G$23,$IT42)</f>
        <v>52</v>
      </c>
      <c r="BG42" s="14">
        <f>INDEX('O3-8hr'!$A:$AD,$IU42+BG$23-$G$23,$IT42)</f>
        <v>53</v>
      </c>
      <c r="BH42" s="14">
        <f>INDEX('O3-8hr'!$A:$AD,$IU42+BH$23-$G$23,$IT42)</f>
        <v>55</v>
      </c>
      <c r="BI42" s="14">
        <f>INDEX('O3-8hr'!$A:$AD,$IU42+BI$23-$G$23,$IT42)</f>
        <v>54</v>
      </c>
      <c r="BJ42" s="14">
        <f>INDEX('O3-8hr'!$A:$AD,$IU42+BJ$23-$G$23,$IT42)</f>
        <v>49</v>
      </c>
      <c r="BK42" s="14">
        <f>INDEX('O3-8hr'!$A:$AD,$IU42+BK$23-$G$23,$IT42)</f>
        <v>51</v>
      </c>
      <c r="BL42" s="14">
        <f>INDEX('O3-8hr'!$A:$AD,$IU42+BL$23-$G$23,$IT42)</f>
        <v>42</v>
      </c>
      <c r="BM42" s="14">
        <f>INDEX('O3-8hr'!$A:$AD,$IU42+BM$23-$G$23,$IT42)</f>
        <v>54</v>
      </c>
      <c r="BN42" s="14">
        <f>INDEX('O3-8hr'!$A:$AD,$IU42+BN$23-$G$23,$IT42)</f>
        <v>37</v>
      </c>
      <c r="BO42" s="14">
        <f>INDEX('O3-8hr'!$A:$AD,$IU42+BO$23-$G$23,$IT42)</f>
        <v>42</v>
      </c>
      <c r="BP42" s="14">
        <f>INDEX('O3-8hr'!$A:$AD,$IU42+BP$23-$G$23,$IT42)</f>
        <v>62</v>
      </c>
      <c r="BQ42" s="14">
        <f>INDEX('O3-8hr'!$A:$AD,$IU42+BQ$23-$G$23,$IT42)</f>
        <v>70</v>
      </c>
      <c r="BR42" s="14">
        <f>INDEX('O3-8hr'!$A:$AD,$IU42+BR$23-$G$23,$IT42)</f>
        <v>62</v>
      </c>
      <c r="BS42" s="14">
        <f>INDEX('O3-8hr'!$A:$AD,$IU42+BS$23-$G$23,$IT42)</f>
        <v>52</v>
      </c>
      <c r="BT42" s="14">
        <f>INDEX('O3-8hr'!$A:$AD,$IU42+BT$23-$G$23,$IT42)</f>
        <v>56</v>
      </c>
      <c r="BU42" s="14">
        <f>INDEX('O3-8hr'!$A:$AD,$IU42+BU$23-$G$23,$IT42)</f>
        <v>47</v>
      </c>
      <c r="BV42" s="14">
        <f>INDEX('O3-8hr'!$A:$AD,$IU42+BV$23-$G$23,$IT42)</f>
        <v>50</v>
      </c>
      <c r="BW42" s="14">
        <f>INDEX('O3-8hr'!$A:$AD,$IU42+BW$23-$G$23,$IT42)</f>
        <v>52</v>
      </c>
      <c r="BX42" s="14">
        <f>INDEX('O3-8hr'!$A:$AD,$IU42+BX$23-$G$23,$IT42)</f>
        <v>43</v>
      </c>
      <c r="BY42" s="14">
        <f>INDEX('O3-8hr'!$A:$AD,$IU42+BY$23-$G$23,$IT42)</f>
        <v>39</v>
      </c>
      <c r="BZ42" s="14">
        <f>INDEX('O3-8hr'!$A:$AD,$IU42+BZ$23-$G$23,$IT42)</f>
        <v>51</v>
      </c>
      <c r="CA42" s="14">
        <f>INDEX('O3-8hr'!$A:$AD,$IU42+CA$23-$G$23,$IT42)</f>
        <v>49</v>
      </c>
      <c r="CB42" s="14">
        <f>INDEX('O3-8hr'!$A:$AD,$IU42+CB$23-$G$23,$IT42)</f>
        <v>39</v>
      </c>
      <c r="CC42" s="14" t="str">
        <f>INDEX('O3-8hr'!$A:$AD,$IU42+CC$23-$G$23,$IT42)</f>
        <v/>
      </c>
      <c r="CD42" s="14" t="str">
        <f>INDEX('O3-8hr'!$A:$AD,$IU42+CD$23-$G$23,$IT42)</f>
        <v/>
      </c>
      <c r="CE42" s="14" t="str">
        <f>INDEX('O3-8hr'!$A:$AD,$IU42+CE$23-$G$23,$IT42)</f>
        <v/>
      </c>
      <c r="CF42" s="14" t="str">
        <f>INDEX('O3-8hr'!$A:$AD,$IU42+CF$23-$G$23,$IT42)</f>
        <v/>
      </c>
      <c r="CG42" s="14" t="str">
        <f>INDEX('O3-8hr'!$A:$AD,$IU42+CG$23-$G$23,$IT42)</f>
        <v/>
      </c>
      <c r="CH42" s="14" t="str">
        <f>INDEX('O3-8hr'!$A:$AD,$IU42+CH$23-$G$23,$IT42)</f>
        <v/>
      </c>
      <c r="CI42" s="14" t="str">
        <f>INDEX('O3-8hr'!$A:$AD,$IU42+CI$23-$G$23,$IT42)</f>
        <v/>
      </c>
      <c r="CJ42" s="14" t="str">
        <f>INDEX('O3-8hr'!$A:$AD,$IU42+CJ$23-$G$23,$IT42)</f>
        <v/>
      </c>
      <c r="CK42" s="14" t="str">
        <f>INDEX('O3-8hr'!$A:$AD,$IU42+CK$23-$G$23,$IT42)</f>
        <v/>
      </c>
      <c r="CL42" s="14">
        <f>INDEX('O3-8hr'!$A:$AD,$IU42+CL$23-$G$23,$IT42)</f>
        <v>38</v>
      </c>
      <c r="CM42" s="14">
        <f>INDEX('O3-8hr'!$A:$AD,$IU42+CM$23-$G$23,$IT42)</f>
        <v>63</v>
      </c>
      <c r="CN42" s="14">
        <f>INDEX('O3-8hr'!$A:$AD,$IU42+CN$23-$G$23,$IT42)</f>
        <v>62</v>
      </c>
      <c r="CO42" s="14">
        <f>INDEX('O3-8hr'!$A:$AD,$IU42+CO$23-$G$23,$IT42)</f>
        <v>59</v>
      </c>
      <c r="CP42" s="14">
        <f>INDEX('O3-8hr'!$A:$AD,$IU42+CP$23-$G$23,$IT42)</f>
        <v>35</v>
      </c>
      <c r="CQ42" s="14">
        <f>INDEX('O3-8hr'!$A:$AD,$IU42+CQ$23-$G$23,$IT42)</f>
        <v>28</v>
      </c>
      <c r="CR42" s="14">
        <f>INDEX('O3-8hr'!$A:$AD,$IU42+CR$23-$G$23,$IT42)</f>
        <v>51</v>
      </c>
      <c r="CS42" s="14">
        <f>INDEX('O3-8hr'!$A:$AD,$IU42+CS$23-$G$23,$IT42)</f>
        <v>39</v>
      </c>
      <c r="CT42" s="14">
        <f>INDEX('O3-8hr'!$A:$AD,$IU42+CT$23-$G$23,$IT42)</f>
        <v>32</v>
      </c>
      <c r="CU42" s="14" t="str">
        <f>INDEX('O3-8hr'!$A:$AD,$IU42+CU$23-$G$23,$IT42)</f>
        <v/>
      </c>
      <c r="CV42" s="14" t="str">
        <f>INDEX('O3-8hr'!$A:$AD,$IU42+CV$23-$G$23,$IT42)</f>
        <v/>
      </c>
      <c r="CW42" s="14" t="str">
        <f>INDEX('O3-8hr'!$A:$AD,$IU42+CW$23-$G$23,$IT42)</f>
        <v/>
      </c>
      <c r="CX42" s="14">
        <f>INDEX('O3-8hr'!$A:$AD,$IU42+CX$23-$G$23,$IT42)</f>
        <v>10</v>
      </c>
      <c r="CY42" s="14">
        <f>INDEX('O3-8hr'!$A:$AD,$IU42+CY$23-$G$23,$IT42)</f>
        <v>40</v>
      </c>
      <c r="CZ42" s="14">
        <f>INDEX('O3-8hr'!$A:$AD,$IU42+CZ$23-$G$23,$IT42)</f>
        <v>33</v>
      </c>
      <c r="DA42" s="14">
        <f>INDEX('O3-8hr'!$A:$AD,$IU42+DA$23-$G$23,$IT42)</f>
        <v>33</v>
      </c>
      <c r="DB42" s="14">
        <f>INDEX('O3-8hr'!$A:$AD,$IU42+DB$23-$G$23,$IT42)</f>
        <v>44</v>
      </c>
      <c r="DC42" s="14">
        <f>INDEX('O3-8hr'!$A:$AD,$IU42+DC$23-$G$23,$IT42)</f>
        <v>50</v>
      </c>
      <c r="DD42" s="14">
        <f>INDEX('O3-8hr'!$A:$AD,$IU42+DD$23-$G$23,$IT42)</f>
        <v>37</v>
      </c>
      <c r="DE42" s="14">
        <f>INDEX('O3-8hr'!$A:$AD,$IU42+DE$23-$G$23,$IT42)</f>
        <v>36</v>
      </c>
      <c r="DF42" s="14">
        <f>INDEX('O3-8hr'!$A:$AD,$IU42+DF$23-$G$23,$IT42)</f>
        <v>38</v>
      </c>
      <c r="DG42" s="14">
        <f>INDEX('O3-8hr'!$A:$AD,$IU42+DG$23-$G$23,$IT42)</f>
        <v>35</v>
      </c>
      <c r="DH42" s="14">
        <f>INDEX('O3-8hr'!$A:$AD,$IU42+DH$23-$G$23,$IT42)</f>
        <v>47</v>
      </c>
      <c r="DI42" s="14">
        <f>INDEX('O3-8hr'!$A:$AD,$IU42+DI$23-$G$23,$IT42)</f>
        <v>29</v>
      </c>
      <c r="DJ42" s="14">
        <f>INDEX('O3-8hr'!$A:$AD,$IU42+DJ$23-$G$23,$IT42)</f>
        <v>53</v>
      </c>
      <c r="DK42" s="14">
        <f>INDEX('O3-8hr'!$A:$AD,$IU42+DK$23-$G$23,$IT42)</f>
        <v>68</v>
      </c>
      <c r="DL42" s="14">
        <f>INDEX('O3-8hr'!$A:$AD,$IU42+DL$23-$G$23,$IT42)</f>
        <v>48</v>
      </c>
      <c r="DM42" s="14">
        <f>INDEX('O3-8hr'!$A:$AD,$IU42+DM$23-$G$23,$IT42)</f>
        <v>43</v>
      </c>
      <c r="DN42" s="14">
        <f>INDEX('O3-8hr'!$A:$AD,$IU42+DN$23-$G$23,$IT42)</f>
        <v>46</v>
      </c>
      <c r="DO42" s="14">
        <f>INDEX('O3-8hr'!$A:$AD,$IU42+DO$23-$G$23,$IT42)</f>
        <v>57</v>
      </c>
      <c r="DP42" s="14">
        <f>INDEX('O3-8hr'!$A:$AD,$IU42+DP$23-$G$23,$IT42)</f>
        <v>39</v>
      </c>
      <c r="DQ42" s="14">
        <f>INDEX('O3-8hr'!$A:$AD,$IU42+DQ$23-$G$23,$IT42)</f>
        <v>29</v>
      </c>
      <c r="DR42" s="14">
        <f>INDEX('O3-8hr'!$A:$AD,$IU42+DR$23-$G$23,$IT42)</f>
        <v>41</v>
      </c>
      <c r="DS42" s="14">
        <f>INDEX('O3-8hr'!$A:$AD,$IU42+DS$23-$G$23,$IT42)</f>
        <v>38</v>
      </c>
      <c r="DT42" s="14">
        <f>INDEX('O3-8hr'!$A:$AD,$IU42+DT$23-$G$23,$IT42)</f>
        <v>36</v>
      </c>
      <c r="DU42" s="14">
        <f>INDEX('O3-8hr'!$A:$AD,$IU42+DU$23-$G$23,$IT42)</f>
        <v>38</v>
      </c>
      <c r="DV42" s="14">
        <f>INDEX('O3-8hr'!$A:$AD,$IU42+DV$23-$G$23,$IT42)</f>
        <v>35</v>
      </c>
      <c r="DW42" s="14">
        <f>INDEX('O3-8hr'!$A:$AD,$IU42+DW$23-$G$23,$IT42)</f>
        <v>59</v>
      </c>
      <c r="DX42" s="14">
        <f>INDEX('O3-8hr'!$A:$AD,$IU42+DX$23-$G$23,$IT42)</f>
        <v>61</v>
      </c>
      <c r="DY42" s="14">
        <f>INDEX('O3-8hr'!$A:$AD,$IU42+DY$23-$G$23,$IT42)</f>
        <v>79</v>
      </c>
      <c r="DZ42" s="14">
        <f>INDEX('O3-8hr'!$A:$AD,$IU42+DZ$23-$G$23,$IT42)</f>
        <v>82</v>
      </c>
      <c r="EA42" s="14">
        <f>INDEX('O3-8hr'!$A:$AD,$IU42+EA$23-$G$23,$IT42)</f>
        <v>43</v>
      </c>
      <c r="EB42" s="14">
        <f>INDEX('O3-8hr'!$A:$AD,$IU42+EB$23-$G$23,$IT42)</f>
        <v>35</v>
      </c>
      <c r="EC42" s="14">
        <f>INDEX('O3-8hr'!$A:$AD,$IU42+EC$23-$G$23,$IT42)</f>
        <v>20</v>
      </c>
      <c r="ED42" s="14">
        <f>INDEX('O3-8hr'!$A:$AD,$IU42+ED$23-$G$23,$IT42)</f>
        <v>30</v>
      </c>
      <c r="EE42" s="14">
        <f>INDEX('O3-8hr'!$A:$AD,$IU42+EE$23-$G$23,$IT42)</f>
        <v>37</v>
      </c>
      <c r="EF42" s="14">
        <f>INDEX('O3-8hr'!$A:$AD,$IU42+EF$23-$G$23,$IT42)</f>
        <v>50</v>
      </c>
      <c r="EG42" s="14">
        <f>INDEX('O3-8hr'!$A:$AD,$IU42+EG$23-$G$23,$IT42)</f>
        <v>58</v>
      </c>
      <c r="EH42" s="14">
        <f>INDEX('O3-8hr'!$A:$AD,$IU42+EH$23-$G$23,$IT42)</f>
        <v>86</v>
      </c>
      <c r="EI42" s="14">
        <f>INDEX('O3-8hr'!$A:$AD,$IU42+EI$23-$G$23,$IT42)</f>
        <v>48</v>
      </c>
      <c r="EJ42" s="14">
        <f>INDEX('O3-8hr'!$A:$AD,$IU42+EJ$23-$G$23,$IT42)</f>
        <v>50</v>
      </c>
      <c r="EK42" s="14">
        <f>INDEX('O3-8hr'!$A:$AD,$IU42+EK$23-$G$23,$IT42)</f>
        <v>49</v>
      </c>
      <c r="EL42" s="14">
        <f>INDEX('O3-8hr'!$A:$AD,$IU42+EL$23-$G$23,$IT42)</f>
        <v>63</v>
      </c>
      <c r="EM42" s="14">
        <f>INDEX('O3-8hr'!$A:$AD,$IU42+EM$23-$G$23,$IT42)</f>
        <v>57</v>
      </c>
      <c r="EN42" s="14">
        <f>INDEX('O3-8hr'!$A:$AD,$IU42+EN$23-$G$23,$IT42)</f>
        <v>67</v>
      </c>
      <c r="EO42" s="14">
        <f>INDEX('O3-8hr'!$A:$AD,$IU42+EO$23-$G$23,$IT42)</f>
        <v>43</v>
      </c>
      <c r="EP42" s="14">
        <f>INDEX('O3-8hr'!$A:$AD,$IU42+EP$23-$G$23,$IT42)</f>
        <v>36</v>
      </c>
      <c r="EQ42" s="14">
        <f>INDEX('O3-8hr'!$A:$AD,$IU42+EQ$23-$G$23,$IT42)</f>
        <v>47</v>
      </c>
      <c r="ER42" s="14">
        <f>INDEX('O3-8hr'!$A:$AD,$IU42+ER$23-$G$23,$IT42)</f>
        <v>52</v>
      </c>
      <c r="ES42" s="14">
        <f>INDEX('O3-8hr'!$A:$AD,$IU42+ES$23-$G$23,$IT42)</f>
        <v>33</v>
      </c>
      <c r="ET42" s="14">
        <f>INDEX('O3-8hr'!$A:$AD,$IU42+ET$23-$G$23,$IT42)</f>
        <v>36</v>
      </c>
      <c r="EU42" s="14">
        <f>INDEX('O3-8hr'!$A:$AD,$IU42+EU$23-$G$23,$IT42)</f>
        <v>21</v>
      </c>
      <c r="EV42" s="14">
        <f>INDEX('O3-8hr'!$A:$AD,$IU42+EV$23-$G$23,$IT42)</f>
        <v>23</v>
      </c>
      <c r="EW42" s="14">
        <f>INDEX('O3-8hr'!$A:$AD,$IU42+EW$23-$G$23,$IT42)</f>
        <v>29</v>
      </c>
      <c r="EX42" s="14">
        <f>INDEX('O3-8hr'!$A:$AD,$IU42+EX$23-$G$23,$IT42)</f>
        <v>54</v>
      </c>
      <c r="EY42" s="14">
        <f>INDEX('O3-8hr'!$A:$AD,$IU42+EY$23-$G$23,$IT42)</f>
        <v>46</v>
      </c>
      <c r="EZ42" s="14">
        <f>INDEX('O3-8hr'!$A:$AD,$IU42+EZ$23-$G$23,$IT42)</f>
        <v>51</v>
      </c>
      <c r="FA42" s="14">
        <f>INDEX('O3-8hr'!$A:$AD,$IU42+FA$23-$G$23,$IT42)</f>
        <v>53</v>
      </c>
      <c r="FB42" s="14">
        <f>INDEX('O3-8hr'!$A:$AD,$IU42+FB$23-$G$23,$IT42)</f>
        <v>45</v>
      </c>
      <c r="FC42" s="14">
        <f>INDEX('O3-8hr'!$A:$AD,$IU42+FC$23-$G$23,$IT42)</f>
        <v>48</v>
      </c>
      <c r="FD42" s="14">
        <f>INDEX('O3-8hr'!$A:$AD,$IU42+FD$23-$G$23,$IT42)</f>
        <v>29</v>
      </c>
      <c r="FE42" s="14">
        <f>INDEX('O3-8hr'!$A:$AD,$IU42+FE$23-$G$23,$IT42)</f>
        <v>27</v>
      </c>
      <c r="FF42" s="14">
        <f>INDEX('O3-8hr'!$A:$AD,$IU42+FF$23-$G$23,$IT42)</f>
        <v>22</v>
      </c>
      <c r="FG42" s="14">
        <f>INDEX('O3-8hr'!$A:$AD,$IU42+FG$23-$G$23,$IT42)</f>
        <v>30</v>
      </c>
      <c r="FH42" s="14">
        <f>INDEX('O3-8hr'!$A:$AD,$IU42+FH$23-$G$23,$IT42)</f>
        <v>60</v>
      </c>
      <c r="FI42" s="14">
        <f>INDEX('O3-8hr'!$A:$AD,$IU42+FI$23-$G$23,$IT42)</f>
        <v>76</v>
      </c>
      <c r="FJ42" s="14">
        <f>INDEX('O3-8hr'!$A:$AD,$IU42+FJ$23-$G$23,$IT42)</f>
        <v>39</v>
      </c>
      <c r="FK42" s="14">
        <f>INDEX('O3-8hr'!$A:$AD,$IU42+FK$23-$G$23,$IT42)</f>
        <v>55</v>
      </c>
      <c r="FL42" s="14">
        <f>INDEX('O3-8hr'!$A:$AD,$IU42+FL$23-$G$23,$IT42)</f>
        <v>55</v>
      </c>
      <c r="FM42" s="14">
        <f>INDEX('O3-8hr'!$A:$AD,$IU42+FM$23-$G$23,$IT42)</f>
        <v>63</v>
      </c>
      <c r="FN42" s="14">
        <f>INDEX('O3-8hr'!$A:$AD,$IU42+FN$23-$G$23,$IT42)</f>
        <v>42</v>
      </c>
      <c r="FO42" s="14">
        <f>INDEX('O3-8hr'!$A:$AD,$IU42+FO$23-$G$23,$IT42)</f>
        <v>40</v>
      </c>
      <c r="FP42" s="14">
        <f>INDEX('O3-8hr'!$A:$AD,$IU42+FP$23-$G$23,$IT42)</f>
        <v>31</v>
      </c>
      <c r="FQ42" s="14">
        <f>INDEX('O3-8hr'!$A:$AD,$IU42+FQ$23-$G$23,$IT42)</f>
        <v>51</v>
      </c>
      <c r="FR42" s="14">
        <f>INDEX('O3-8hr'!$A:$AD,$IU42+FR$23-$G$23,$IT42)</f>
        <v>44</v>
      </c>
      <c r="FS42" s="14">
        <f>INDEX('O3-8hr'!$A:$AD,$IU42+FS$23-$G$23,$IT42)</f>
        <v>66</v>
      </c>
      <c r="FT42" s="14">
        <f>INDEX('O3-8hr'!$A:$AD,$IU42+FT$23-$G$23,$IT42)</f>
        <v>54</v>
      </c>
      <c r="FU42" s="14" t="str">
        <f>INDEX('O3-8hr'!$A:$AD,$IU42+FU$23-$G$23,$IT42)</f>
        <v/>
      </c>
      <c r="FV42" s="14">
        <f>INDEX('O3-8hr'!$A:$AD,$IU42+FV$23-$G$23,$IT42)</f>
        <v>24</v>
      </c>
      <c r="FW42" s="14">
        <f>INDEX('O3-8hr'!$A:$AD,$IU42+FW$23-$G$23,$IT42)</f>
        <v>29</v>
      </c>
      <c r="FX42" s="14">
        <f>INDEX('O3-8hr'!$A:$AD,$IU42+FX$23-$G$23,$IT42)</f>
        <v>32</v>
      </c>
      <c r="FY42" s="14">
        <f>INDEX('O3-8hr'!$A:$AD,$IU42+FY$23-$G$23,$IT42)</f>
        <v>44</v>
      </c>
      <c r="FZ42" s="14">
        <f>INDEX('O3-8hr'!$A:$AD,$IU42+FZ$23-$G$23,$IT42)</f>
        <v>32</v>
      </c>
      <c r="GA42" s="14">
        <f>INDEX('O3-8hr'!$A:$AD,$IU42+GA$23-$G$23,$IT42)</f>
        <v>48</v>
      </c>
      <c r="GB42" s="14">
        <f>INDEX('O3-8hr'!$A:$AD,$IU42+GB$23-$G$23,$IT42)</f>
        <v>44</v>
      </c>
      <c r="GC42" s="14">
        <f>INDEX('O3-8hr'!$A:$AD,$IU42+GC$23-$G$23,$IT42)</f>
        <v>44</v>
      </c>
      <c r="GD42" s="14">
        <f>INDEX('O3-8hr'!$A:$AD,$IU42+GD$23-$G$23,$IT42)</f>
        <v>57</v>
      </c>
      <c r="GE42" s="14">
        <f>INDEX('O3-8hr'!$A:$AD,$IU42+GE$23-$G$23,$IT42)</f>
        <v>70</v>
      </c>
      <c r="GF42" s="14">
        <f>INDEX('O3-8hr'!$A:$AD,$IU42+GF$23-$G$23,$IT42)</f>
        <v>64</v>
      </c>
      <c r="GG42" s="14">
        <f>INDEX('O3-8hr'!$A:$AD,$IU42+GG$23-$G$23,$IT42)</f>
        <v>47</v>
      </c>
      <c r="GH42" s="14">
        <f>INDEX('O3-8hr'!$A:$AD,$IU42+GH$23-$G$23,$IT42)</f>
        <v>29</v>
      </c>
      <c r="GI42" s="14">
        <f>INDEX('O3-8hr'!$A:$AD,$IU42+GI$23-$G$23,$IT42)</f>
        <v>33</v>
      </c>
      <c r="GJ42" s="14">
        <f>INDEX('O3-8hr'!$A:$AD,$IU42+GJ$23-$G$23,$IT42)</f>
        <v>36</v>
      </c>
      <c r="GK42" s="14">
        <f>INDEX('O3-8hr'!$A:$AD,$IU42+GK$23-$G$23,$IT42)</f>
        <v>43</v>
      </c>
      <c r="GL42" s="14">
        <f>INDEX('O3-8hr'!$A:$AD,$IU42+GL$23-$G$23,$IT42)</f>
        <v>52</v>
      </c>
      <c r="GM42" s="14">
        <f>INDEX('O3-8hr'!$A:$AD,$IU42+GM$23-$G$23,$IT42)</f>
        <v>44</v>
      </c>
      <c r="GN42" s="14">
        <f>INDEX('O3-8hr'!$A:$AD,$IU42+GN$23-$G$23,$IT42)</f>
        <v>49</v>
      </c>
      <c r="GO42" s="14">
        <f>INDEX('O3-8hr'!$A:$AD,$IU42+GO$23-$G$23,$IT42)</f>
        <v>25</v>
      </c>
      <c r="GP42" s="14">
        <f>INDEX('O3-8hr'!$A:$AD,$IU42+GP$23-$G$23,$IT42)</f>
        <v>26</v>
      </c>
      <c r="GQ42" s="14">
        <f>INDEX('O3-8hr'!$A:$AD,$IU42+GQ$23-$G$23,$IT42)</f>
        <v>20</v>
      </c>
      <c r="GR42" s="14">
        <f>INDEX('O3-8hr'!$A:$AD,$IU42+GR$23-$G$23,$IT42)</f>
        <v>28</v>
      </c>
      <c r="GS42" s="14">
        <f>INDEX('O3-8hr'!$A:$AD,$IU42+GS$23-$G$23,$IT42)</f>
        <v>22</v>
      </c>
      <c r="GT42" s="14">
        <f>INDEX('O3-8hr'!$A:$AD,$IU42+GT$23-$G$23,$IT42)</f>
        <v>17</v>
      </c>
      <c r="GU42" s="14" t="str">
        <f>INDEX('O3-8hr'!$A:$AD,$IU42+GU$23-$G$23,$IT42)</f>
        <v/>
      </c>
      <c r="GV42" s="14" t="str">
        <f>INDEX('O3-8hr'!$A:$AD,$IU42+GV$23-$G$23,$IT42)</f>
        <v/>
      </c>
      <c r="GW42" s="14" t="str">
        <f>INDEX('O3-8hr'!$A:$AD,$IU42+GW$23-$G$23,$IT42)</f>
        <v/>
      </c>
      <c r="GX42" s="14" t="str">
        <f>INDEX('O3-8hr'!$A:$AD,$IU42+GX$23-$G$23,$IT42)</f>
        <v/>
      </c>
      <c r="GY42" s="14" t="str">
        <f>INDEX('O3-8hr'!$A:$AD,$IU42+GY$23-$G$23,$IT42)</f>
        <v/>
      </c>
      <c r="GZ42" s="14" t="str">
        <f>INDEX('O3-8hr'!$A:$AD,$IU42+GZ$23-$G$23,$IT42)</f>
        <v/>
      </c>
      <c r="HA42" s="14" t="str">
        <f>INDEX('O3-8hr'!$A:$AD,$IU42+HA$23-$G$23,$IT42)</f>
        <v/>
      </c>
      <c r="HB42" s="14" t="str">
        <f>INDEX('O3-8hr'!$A:$AD,$IU42+HB$23-$G$23,$IT42)</f>
        <v/>
      </c>
      <c r="HC42" s="14" t="str">
        <f>INDEX('O3-8hr'!$A:$AD,$IU42+HC$23-$G$23,$IT42)</f>
        <v/>
      </c>
      <c r="HD42" s="14" t="str">
        <f>INDEX('O3-8hr'!$A:$AD,$IU42+HD$23-$G$23,$IT42)</f>
        <v/>
      </c>
      <c r="HE42" s="14" t="str">
        <f>INDEX('O3-8hr'!$A:$AD,$IU42+HE$23-$G$23,$IT42)</f>
        <v/>
      </c>
      <c r="HF42" s="14" t="str">
        <f>INDEX('O3-8hr'!$A:$AD,$IU42+HF$23-$G$23,$IT42)</f>
        <v/>
      </c>
      <c r="HG42" s="14" t="str">
        <f>INDEX('O3-8hr'!$A:$AD,$IU42+HG$23-$G$23,$IT42)</f>
        <v/>
      </c>
      <c r="HH42" s="14" t="str">
        <f>INDEX('O3-8hr'!$A:$AD,$IU42+HH$23-$G$23,$IT42)</f>
        <v/>
      </c>
      <c r="HI42" s="14" t="str">
        <f>INDEX('O3-8hr'!$A:$AD,$IU42+HI$23-$G$23,$IT42)</f>
        <v/>
      </c>
      <c r="HJ42" s="14" t="str">
        <f>INDEX('O3-8hr'!$A:$AD,$IU42+HJ$23-$G$23,$IT42)</f>
        <v/>
      </c>
      <c r="HK42" s="14" t="str">
        <f>INDEX('O3-8hr'!$A:$AD,$IU42+HK$23-$G$23,$IT42)</f>
        <v/>
      </c>
      <c r="HL42" s="14" t="str">
        <f>INDEX('O3-8hr'!$A:$AD,$IU42+HL$23-$G$23,$IT42)</f>
        <v/>
      </c>
      <c r="HM42" s="14" t="str">
        <f>INDEX('O3-8hr'!$A:$AD,$IU42+HM$23-$G$23,$IT42)</f>
        <v/>
      </c>
      <c r="HN42" s="14" t="str">
        <f>INDEX('O3-8hr'!$A:$AD,$IU42+HN$23-$G$23,$IT42)</f>
        <v/>
      </c>
      <c r="HO42" s="14" t="str">
        <f>INDEX('O3-8hr'!$A:$AD,$IU42+HO$23-$G$23,$IT42)</f>
        <v/>
      </c>
      <c r="HP42" s="14" t="str">
        <f>INDEX('O3-8hr'!$A:$AD,$IU42+HP$23-$G$23,$IT42)</f>
        <v/>
      </c>
      <c r="HQ42" s="14" t="str">
        <f>INDEX('O3-8hr'!$A:$AD,$IU42+HQ$23-$G$23,$IT42)</f>
        <v/>
      </c>
      <c r="HR42" s="14" t="str">
        <f>INDEX('O3-8hr'!$A:$AD,$IU42+HR$23-$G$23,$IT42)</f>
        <v/>
      </c>
      <c r="HS42" s="14" t="str">
        <f>INDEX('O3-8hr'!$A:$AD,$IU42+HS$23-$G$23,$IT42)</f>
        <v/>
      </c>
      <c r="HT42" s="14" t="str">
        <f>INDEX('O3-8hr'!$A:$AD,$IU42+HT$23-$G$23,$IT42)</f>
        <v/>
      </c>
      <c r="HU42" s="14" t="str">
        <f>INDEX('O3-8hr'!$A:$AD,$IU42+HU$23-$G$23,$IT42)</f>
        <v/>
      </c>
      <c r="HV42" s="14" t="str">
        <f>INDEX('O3-8hr'!$A:$AD,$IU42+HV$23-$G$23,$IT42)</f>
        <v/>
      </c>
      <c r="HW42" s="14" t="str">
        <f>INDEX('O3-8hr'!$A:$AD,$IU42+HW$23-$G$23,$IT42)</f>
        <v/>
      </c>
      <c r="HX42" s="14" t="str">
        <f>INDEX('O3-8hr'!$A:$AD,$IU42+HX$23-$G$23,$IT42)</f>
        <v/>
      </c>
      <c r="HY42" s="14" t="str">
        <f>INDEX('O3-8hr'!$A:$AD,$IU42+HY$23-$G$23,$IT42)</f>
        <v/>
      </c>
      <c r="HZ42" s="14" t="str">
        <f>INDEX('O3-8hr'!$A:$AD,$IU42+HZ$23-$G$23,$IT42)</f>
        <v/>
      </c>
      <c r="IA42" s="14" t="str">
        <f>INDEX('O3-8hr'!$A:$AD,$IU42+IA$23-$G$23,$IT42)</f>
        <v/>
      </c>
      <c r="IB42" s="14" t="str">
        <f>INDEX('O3-8hr'!$A:$AD,$IU42+IB$23-$G$23,$IT42)</f>
        <v/>
      </c>
      <c r="IC42" s="14" t="str">
        <f>INDEX('O3-8hr'!$A:$AD,$IU42+IC$23-$G$23,$IT42)</f>
        <v/>
      </c>
      <c r="ID42" s="14">
        <f>INDEX('O3-8hr'!$A:$AD,$IU42+ID$23-$G$23,$IT42)</f>
        <v>1</v>
      </c>
      <c r="IE42" s="14">
        <f>INDEX('O3-8hr'!$A:$AD,$IU42+IE$23-$G$23,$IT42)</f>
        <v>39</v>
      </c>
      <c r="IF42" s="14">
        <f>INDEX('O3-8hr'!$A:$AD,$IU42+IF$23-$G$23,$IT42)</f>
        <v>24</v>
      </c>
      <c r="IG42" s="14">
        <f>INDEX('O3-8hr'!$A:$AD,$IU42+IG$23-$G$23,$IT42)</f>
        <v>32</v>
      </c>
      <c r="IH42" s="14">
        <f>INDEX('O3-8hr'!$A:$AD,$IU42+IH$23-$G$23,$IT42)</f>
        <v>8</v>
      </c>
      <c r="II42" s="14">
        <f>INDEX('O3-8hr'!$A:$AD,$IU42+II$23-$G$23,$IT42)</f>
        <v>32</v>
      </c>
      <c r="IJ42" s="14">
        <f>INDEX('O3-8hr'!$A:$AD,$IU42+IJ$23-$G$23,$IT42)</f>
        <v>32</v>
      </c>
      <c r="IK42" s="14">
        <f>INDEX('O3-8hr'!$A:$AD,$IU42+IK$23-$G$23,$IT42)</f>
        <v>32</v>
      </c>
      <c r="IL42" s="14">
        <f>INDEX('O3-8hr'!$A:$AD,$IU42+IL$23-$G$23,$IT42)</f>
        <v>32</v>
      </c>
      <c r="IM42" s="14">
        <f>INDEX('O3-8hr'!$A:$AD,$IU42+IM$23-$G$23,$IT42)</f>
        <v>37</v>
      </c>
      <c r="IN42" s="14">
        <f>INDEX('O3-8hr'!$A:$AD,$IU42+IN$23-$G$23,$IT42)</f>
        <v>20</v>
      </c>
      <c r="IO42" s="14">
        <f>INDEX('O3-8hr'!$A:$AD,$IU42+IO$23-$G$23,$IT42)</f>
        <v>24</v>
      </c>
      <c r="IP42" s="14">
        <f>INDEX('O3-8hr'!$A:$AD,$IU42+IP$23-$G$23,$IT42)</f>
        <v>36</v>
      </c>
      <c r="IQ42" s="19">
        <f>INDEX('O3-8hr'!$A:$AD,$IU42+IQ$23-$G$23,$IT42)</f>
        <v>46</v>
      </c>
      <c r="IR42" s="100">
        <f t="shared" si="57"/>
        <v>86</v>
      </c>
      <c r="IT42" s="44">
        <f>MATCH($B42,'O3-8hr'!$1:$1,0)</f>
        <v>29</v>
      </c>
      <c r="IU42" s="43">
        <f>MATCH(DATE($A42,$IT$19,$IU$19),'O3-8hr'!$B:$B,0)</f>
        <v>1161</v>
      </c>
    </row>
    <row r="43" spans="1:255" ht="12.75" customHeight="1" x14ac:dyDescent="0.2">
      <c r="A43" s="100">
        <v>2018</v>
      </c>
      <c r="B43" s="100">
        <v>360050110</v>
      </c>
      <c r="C43" s="103">
        <f>INDEX(Sites!$A:$N,MATCH($B43,Sites!$A:$A,0),2)</f>
        <v>40.816180000000003</v>
      </c>
      <c r="D43" s="100" t="str">
        <f>INDEX(Sites!$A:$N,MATCH($B43,Sites!$A:$A,0),4)</f>
        <v>NY</v>
      </c>
      <c r="E43" s="100" t="str">
        <f>INDEX(Sites!$A:$N,MATCH($B43,Sites!$A:$A,0),10)</f>
        <v>17.0</v>
      </c>
      <c r="F43" s="44" t="str">
        <f>INDEX(Sites!$A:$N,MATCH($B43,Sites!$A:$A,0),6)</f>
        <v>IS52</v>
      </c>
      <c r="G43" s="20">
        <f>INDEX('O3-8hr'!$A:$AD,$IU43+G$23-$G$23,$IT43)</f>
        <v>36</v>
      </c>
      <c r="H43" s="14">
        <f>INDEX('O3-8hr'!$A:$AD,$IU43+H$23-$G$23,$IT43)</f>
        <v>31</v>
      </c>
      <c r="I43" s="14">
        <f>INDEX('O3-8hr'!$A:$AD,$IU43+I$23-$G$23,$IT43)</f>
        <v>32</v>
      </c>
      <c r="J43" s="14">
        <f>INDEX('O3-8hr'!$A:$AD,$IU43+J$23-$G$23,$IT43)</f>
        <v>35</v>
      </c>
      <c r="K43" s="14">
        <f>INDEX('O3-8hr'!$A:$AD,$IU43+K$23-$G$23,$IT43)</f>
        <v>27</v>
      </c>
      <c r="L43" s="14">
        <f>INDEX('O3-8hr'!$A:$AD,$IU43+L$23-$G$23,$IT43)</f>
        <v>30</v>
      </c>
      <c r="M43" s="14">
        <f>INDEX('O3-8hr'!$A:$AD,$IU43+M$23-$G$23,$IT43)</f>
        <v>29</v>
      </c>
      <c r="N43" s="14">
        <f>INDEX('O3-8hr'!$A:$AD,$IU43+N$23-$G$23,$IT43)</f>
        <v>26</v>
      </c>
      <c r="O43" s="14">
        <f>INDEX('O3-8hr'!$A:$AD,$IU43+O$23-$G$23,$IT43)</f>
        <v>28</v>
      </c>
      <c r="P43" s="14">
        <f>INDEX('O3-8hr'!$A:$AD,$IU43+P$23-$G$23,$IT43)</f>
        <v>36</v>
      </c>
      <c r="Q43" s="14">
        <f>INDEX('O3-8hr'!$A:$AD,$IU43+Q$23-$G$23,$IT43)</f>
        <v>38</v>
      </c>
      <c r="R43" s="14">
        <f>INDEX('O3-8hr'!$A:$AD,$IU43+R$23-$G$23,$IT43)</f>
        <v>30</v>
      </c>
      <c r="S43" s="14">
        <f>INDEX('O3-8hr'!$A:$AD,$IU43+S$23-$G$23,$IT43)</f>
        <v>34</v>
      </c>
      <c r="T43" s="14">
        <f>INDEX('O3-8hr'!$A:$AD,$IU43+T$23-$G$23,$IT43)</f>
        <v>31</v>
      </c>
      <c r="U43" s="14">
        <f>INDEX('O3-8hr'!$A:$AD,$IU43+U$23-$G$23,$IT43)</f>
        <v>39</v>
      </c>
      <c r="V43" s="14">
        <f>INDEX('O3-8hr'!$A:$AD,$IU43+V$23-$G$23,$IT43)</f>
        <v>35</v>
      </c>
      <c r="W43" s="14">
        <f>INDEX('O3-8hr'!$A:$AD,$IU43+W$23-$G$23,$IT43)</f>
        <v>39</v>
      </c>
      <c r="X43" s="14">
        <f>INDEX('O3-8hr'!$A:$AD,$IU43+X$23-$G$23,$IT43)</f>
        <v>43</v>
      </c>
      <c r="Y43" s="14">
        <f>INDEX('O3-8hr'!$A:$AD,$IU43+Y$23-$G$23,$IT43)</f>
        <v>39</v>
      </c>
      <c r="Z43" s="14">
        <f>INDEX('O3-8hr'!$A:$AD,$IU43+Z$23-$G$23,$IT43)</f>
        <v>29</v>
      </c>
      <c r="AA43" s="14">
        <f>INDEX('O3-8hr'!$A:$AD,$IU43+AA$23-$G$23,$IT43)</f>
        <v>31</v>
      </c>
      <c r="AB43" s="14">
        <f>INDEX('O3-8hr'!$A:$AD,$IU43+AB$23-$G$23,$IT43)</f>
        <v>38</v>
      </c>
      <c r="AC43" s="14">
        <f>INDEX('O3-8hr'!$A:$AD,$IU43+AC$23-$G$23,$IT43)</f>
        <v>36</v>
      </c>
      <c r="AD43" s="14">
        <f>INDEX('O3-8hr'!$A:$AD,$IU43+AD$23-$G$23,$IT43)</f>
        <v>42</v>
      </c>
      <c r="AE43" s="14">
        <f>INDEX('O3-8hr'!$A:$AD,$IU43+AE$23-$G$23,$IT43)</f>
        <v>35</v>
      </c>
      <c r="AF43" s="14">
        <f>INDEX('O3-8hr'!$A:$AD,$IU43+AF$23-$G$23,$IT43)</f>
        <v>37</v>
      </c>
      <c r="AG43" s="14">
        <f>INDEX('O3-8hr'!$A:$AD,$IU43+AG$23-$G$23,$IT43)</f>
        <v>26</v>
      </c>
      <c r="AH43" s="14">
        <f>INDEX('O3-8hr'!$A:$AD,$IU43+AH$23-$G$23,$IT43)</f>
        <v>14</v>
      </c>
      <c r="AI43" s="14">
        <f>INDEX('O3-8hr'!$A:$AD,$IU43+AI$23-$G$23,$IT43)</f>
        <v>9</v>
      </c>
      <c r="AJ43" s="14">
        <f>INDEX('O3-8hr'!$A:$AD,$IU43+AJ$23-$G$23,$IT43)</f>
        <v>32</v>
      </c>
      <c r="AK43" s="14">
        <f>INDEX('O3-8hr'!$A:$AD,$IU43+AK$23-$G$23,$IT43)</f>
        <v>37</v>
      </c>
      <c r="AL43" s="14">
        <f>INDEX('O3-8hr'!$A:$AD,$IU43+AL$23-$G$23,$IT43)</f>
        <v>37</v>
      </c>
      <c r="AM43" s="14">
        <f>INDEX('O3-8hr'!$A:$AD,$IU43+AM$23-$G$23,$IT43)</f>
        <v>13</v>
      </c>
      <c r="AN43" s="14">
        <f>INDEX('O3-8hr'!$A:$AD,$IU43+AN$23-$G$23,$IT43)</f>
        <v>31</v>
      </c>
      <c r="AO43" s="14">
        <f>INDEX('O3-8hr'!$A:$AD,$IU43+AO$23-$G$23,$IT43)</f>
        <v>39</v>
      </c>
      <c r="AP43" s="14">
        <f>INDEX('O3-8hr'!$A:$AD,$IU43+AP$23-$G$23,$IT43)</f>
        <v>39</v>
      </c>
      <c r="AQ43" s="14">
        <f>INDEX('O3-8hr'!$A:$AD,$IU43+AQ$23-$G$23,$IT43)</f>
        <v>38</v>
      </c>
      <c r="AR43" s="14">
        <f>INDEX('O3-8hr'!$A:$AD,$IU43+AR$23-$G$23,$IT43)</f>
        <v>43</v>
      </c>
      <c r="AS43" s="14">
        <f>INDEX('O3-8hr'!$A:$AD,$IU43+AS$23-$G$23,$IT43)</f>
        <v>39</v>
      </c>
      <c r="AT43" s="14">
        <f>INDEX('O3-8hr'!$A:$AD,$IU43+AT$23-$G$23,$IT43)</f>
        <v>35</v>
      </c>
      <c r="AU43" s="14">
        <f>INDEX('O3-8hr'!$A:$AD,$IU43+AU$23-$G$23,$IT43)</f>
        <v>38</v>
      </c>
      <c r="AV43" s="14">
        <f>INDEX('O3-8hr'!$A:$AD,$IU43+AV$23-$G$23,$IT43)</f>
        <v>37</v>
      </c>
      <c r="AW43" s="14">
        <f>INDEX('O3-8hr'!$A:$AD,$IU43+AW$23-$G$23,$IT43)</f>
        <v>37</v>
      </c>
      <c r="AX43" s="14">
        <f>INDEX('O3-8hr'!$A:$AD,$IU43+AX$23-$G$23,$IT43)</f>
        <v>45</v>
      </c>
      <c r="AY43" s="14">
        <f>INDEX('O3-8hr'!$A:$AD,$IU43+AY$23-$G$23,$IT43)</f>
        <v>51</v>
      </c>
      <c r="AZ43" s="14">
        <f>INDEX('O3-8hr'!$A:$AD,$IU43+AZ$23-$G$23,$IT43)</f>
        <v>42</v>
      </c>
      <c r="BA43" s="14">
        <f>INDEX('O3-8hr'!$A:$AD,$IU43+BA$23-$G$23,$IT43)</f>
        <v>38</v>
      </c>
      <c r="BB43" s="14">
        <f>INDEX('O3-8hr'!$A:$AD,$IU43+BB$23-$G$23,$IT43)</f>
        <v>30</v>
      </c>
      <c r="BC43" s="14">
        <f>INDEX('O3-8hr'!$A:$AD,$IU43+BC$23-$G$23,$IT43)</f>
        <v>34</v>
      </c>
      <c r="BD43" s="14">
        <f>INDEX('O3-8hr'!$A:$AD,$IU43+BD$23-$G$23,$IT43)</f>
        <v>37</v>
      </c>
      <c r="BE43" s="14">
        <f>INDEX('O3-8hr'!$A:$AD,$IU43+BE$23-$G$23,$IT43)</f>
        <v>38</v>
      </c>
      <c r="BF43" s="14">
        <f>INDEX('O3-8hr'!$A:$AD,$IU43+BF$23-$G$23,$IT43)</f>
        <v>48</v>
      </c>
      <c r="BG43" s="14">
        <f>INDEX('O3-8hr'!$A:$AD,$IU43+BG$23-$G$23,$IT43)</f>
        <v>51</v>
      </c>
      <c r="BH43" s="14">
        <f>INDEX('O3-8hr'!$A:$AD,$IU43+BH$23-$G$23,$IT43)</f>
        <v>48</v>
      </c>
      <c r="BI43" s="14">
        <f>INDEX('O3-8hr'!$A:$AD,$IU43+BI$23-$G$23,$IT43)</f>
        <v>47</v>
      </c>
      <c r="BJ43" s="14">
        <f>INDEX('O3-8hr'!$A:$AD,$IU43+BJ$23-$G$23,$IT43)</f>
        <v>21</v>
      </c>
      <c r="BK43" s="14">
        <f>INDEX('O3-8hr'!$A:$AD,$IU43+BK$23-$G$23,$IT43)</f>
        <v>48</v>
      </c>
      <c r="BL43" s="14">
        <f>INDEX('O3-8hr'!$A:$AD,$IU43+BL$23-$G$23,$IT43)</f>
        <v>31</v>
      </c>
      <c r="BM43" s="14">
        <f>INDEX('O3-8hr'!$A:$AD,$IU43+BM$23-$G$23,$IT43)</f>
        <v>51</v>
      </c>
      <c r="BN43" s="14">
        <f>INDEX('O3-8hr'!$A:$AD,$IU43+BN$23-$G$23,$IT43)</f>
        <v>34</v>
      </c>
      <c r="BO43" s="14">
        <f>INDEX('O3-8hr'!$A:$AD,$IU43+BO$23-$G$23,$IT43)</f>
        <v>35</v>
      </c>
      <c r="BP43" s="14">
        <f>INDEX('O3-8hr'!$A:$AD,$IU43+BP$23-$G$23,$IT43)</f>
        <v>63</v>
      </c>
      <c r="BQ43" s="14">
        <f>INDEX('O3-8hr'!$A:$AD,$IU43+BQ$23-$G$23,$IT43)</f>
        <v>66</v>
      </c>
      <c r="BR43" s="14">
        <f>INDEX('O3-8hr'!$A:$AD,$IU43+BR$23-$G$23,$IT43)</f>
        <v>58</v>
      </c>
      <c r="BS43" s="14">
        <f>INDEX('O3-8hr'!$A:$AD,$IU43+BS$23-$G$23,$IT43)</f>
        <v>49</v>
      </c>
      <c r="BT43" s="14">
        <f>INDEX('O3-8hr'!$A:$AD,$IU43+BT$23-$G$23,$IT43)</f>
        <v>51</v>
      </c>
      <c r="BU43" s="14">
        <f>INDEX('O3-8hr'!$A:$AD,$IU43+BU$23-$G$23,$IT43)</f>
        <v>47</v>
      </c>
      <c r="BV43" s="14">
        <f>INDEX('O3-8hr'!$A:$AD,$IU43+BV$23-$G$23,$IT43)</f>
        <v>44</v>
      </c>
      <c r="BW43" s="14">
        <f>INDEX('O3-8hr'!$A:$AD,$IU43+BW$23-$G$23,$IT43)</f>
        <v>50</v>
      </c>
      <c r="BX43" s="14">
        <f>INDEX('O3-8hr'!$A:$AD,$IU43+BX$23-$G$23,$IT43)</f>
        <v>40</v>
      </c>
      <c r="BY43" s="14">
        <f>INDEX('O3-8hr'!$A:$AD,$IU43+BY$23-$G$23,$IT43)</f>
        <v>31</v>
      </c>
      <c r="BZ43" s="14">
        <f>INDEX('O3-8hr'!$A:$AD,$IU43+BZ$23-$G$23,$IT43)</f>
        <v>47</v>
      </c>
      <c r="CA43" s="14">
        <f>INDEX('O3-8hr'!$A:$AD,$IU43+CA$23-$G$23,$IT43)</f>
        <v>34</v>
      </c>
      <c r="CB43" s="14">
        <f>INDEX('O3-8hr'!$A:$AD,$IU43+CB$23-$G$23,$IT43)</f>
        <v>29</v>
      </c>
      <c r="CC43" s="14">
        <f>INDEX('O3-8hr'!$A:$AD,$IU43+CC$23-$G$23,$IT43)</f>
        <v>28</v>
      </c>
      <c r="CD43" s="14">
        <f>INDEX('O3-8hr'!$A:$AD,$IU43+CD$23-$G$23,$IT43)</f>
        <v>50</v>
      </c>
      <c r="CE43" s="14">
        <f>INDEX('O3-8hr'!$A:$AD,$IU43+CE$23-$G$23,$IT43)</f>
        <v>27</v>
      </c>
      <c r="CF43" s="14">
        <f>INDEX('O3-8hr'!$A:$AD,$IU43+CF$23-$G$23,$IT43)</f>
        <v>14</v>
      </c>
      <c r="CG43" s="14">
        <f>INDEX('O3-8hr'!$A:$AD,$IU43+CG$23-$G$23,$IT43)</f>
        <v>33</v>
      </c>
      <c r="CH43" s="14">
        <f>INDEX('O3-8hr'!$A:$AD,$IU43+CH$23-$G$23,$IT43)</f>
        <v>21</v>
      </c>
      <c r="CI43" s="14">
        <f>INDEX('O3-8hr'!$A:$AD,$IU43+CI$23-$G$23,$IT43)</f>
        <v>35</v>
      </c>
      <c r="CJ43" s="14">
        <f>INDEX('O3-8hr'!$A:$AD,$IU43+CJ$23-$G$23,$IT43)</f>
        <v>47</v>
      </c>
      <c r="CK43" s="14">
        <f>INDEX('O3-8hr'!$A:$AD,$IU43+CK$23-$G$23,$IT43)</f>
        <v>26</v>
      </c>
      <c r="CL43" s="14">
        <f>INDEX('O3-8hr'!$A:$AD,$IU43+CL$23-$G$23,$IT43)</f>
        <v>39</v>
      </c>
      <c r="CM43" s="14">
        <f>INDEX('O3-8hr'!$A:$AD,$IU43+CM$23-$G$23,$IT43)</f>
        <v>62</v>
      </c>
      <c r="CN43" s="14">
        <f>INDEX('O3-8hr'!$A:$AD,$IU43+CN$23-$G$23,$IT43)</f>
        <v>63</v>
      </c>
      <c r="CO43" s="14">
        <f>INDEX('O3-8hr'!$A:$AD,$IU43+CO$23-$G$23,$IT43)</f>
        <v>65</v>
      </c>
      <c r="CP43" s="14">
        <f>INDEX('O3-8hr'!$A:$AD,$IU43+CP$23-$G$23,$IT43)</f>
        <v>39</v>
      </c>
      <c r="CQ43" s="14">
        <f>INDEX('O3-8hr'!$A:$AD,$IU43+CQ$23-$G$23,$IT43)</f>
        <v>22</v>
      </c>
      <c r="CR43" s="14">
        <f>INDEX('O3-8hr'!$A:$AD,$IU43+CR$23-$G$23,$IT43)</f>
        <v>60</v>
      </c>
      <c r="CS43" s="14">
        <f>INDEX('O3-8hr'!$A:$AD,$IU43+CS$23-$G$23,$IT43)</f>
        <v>37</v>
      </c>
      <c r="CT43" s="14">
        <f>INDEX('O3-8hr'!$A:$AD,$IU43+CT$23-$G$23,$IT43)</f>
        <v>15</v>
      </c>
      <c r="CU43" s="14">
        <f>INDEX('O3-8hr'!$A:$AD,$IU43+CU$23-$G$23,$IT43)</f>
        <v>24</v>
      </c>
      <c r="CV43" s="14">
        <f>INDEX('O3-8hr'!$A:$AD,$IU43+CV$23-$G$23,$IT43)</f>
        <v>48</v>
      </c>
      <c r="CW43" s="14">
        <f>INDEX('O3-8hr'!$A:$AD,$IU43+CW$23-$G$23,$IT43)</f>
        <v>24</v>
      </c>
      <c r="CX43" s="14">
        <f>INDEX('O3-8hr'!$A:$AD,$IU43+CX$23-$G$23,$IT43)</f>
        <v>28</v>
      </c>
      <c r="CY43" s="14">
        <f>INDEX('O3-8hr'!$A:$AD,$IU43+CY$23-$G$23,$IT43)</f>
        <v>42</v>
      </c>
      <c r="CZ43" s="14">
        <f>INDEX('O3-8hr'!$A:$AD,$IU43+CZ$23-$G$23,$IT43)</f>
        <v>30</v>
      </c>
      <c r="DA43" s="14">
        <f>INDEX('O3-8hr'!$A:$AD,$IU43+DA$23-$G$23,$IT43)</f>
        <v>28</v>
      </c>
      <c r="DB43" s="14">
        <f>INDEX('O3-8hr'!$A:$AD,$IU43+DB$23-$G$23,$IT43)</f>
        <v>42</v>
      </c>
      <c r="DC43" s="14">
        <f>INDEX('O3-8hr'!$A:$AD,$IU43+DC$23-$G$23,$IT43)</f>
        <v>56</v>
      </c>
      <c r="DD43" s="14">
        <f>INDEX('O3-8hr'!$A:$AD,$IU43+DD$23-$G$23,$IT43)</f>
        <v>33</v>
      </c>
      <c r="DE43" s="14">
        <f>INDEX('O3-8hr'!$A:$AD,$IU43+DE$23-$G$23,$IT43)</f>
        <v>41</v>
      </c>
      <c r="DF43" s="14">
        <f>INDEX('O3-8hr'!$A:$AD,$IU43+DF$23-$G$23,$IT43)</f>
        <v>38</v>
      </c>
      <c r="DG43" s="14">
        <f>INDEX('O3-8hr'!$A:$AD,$IU43+DG$23-$G$23,$IT43)</f>
        <v>34</v>
      </c>
      <c r="DH43" s="14">
        <f>INDEX('O3-8hr'!$A:$AD,$IU43+DH$23-$G$23,$IT43)</f>
        <v>44</v>
      </c>
      <c r="DI43" s="14">
        <f>INDEX('O3-8hr'!$A:$AD,$IU43+DI$23-$G$23,$IT43)</f>
        <v>32</v>
      </c>
      <c r="DJ43" s="14">
        <f>INDEX('O3-8hr'!$A:$AD,$IU43+DJ$23-$G$23,$IT43)</f>
        <v>48</v>
      </c>
      <c r="DK43" s="14">
        <f>INDEX('O3-8hr'!$A:$AD,$IU43+DK$23-$G$23,$IT43)</f>
        <v>70</v>
      </c>
      <c r="DL43" s="14">
        <f>INDEX('O3-8hr'!$A:$AD,$IU43+DL$23-$G$23,$IT43)</f>
        <v>71</v>
      </c>
      <c r="DM43" s="14">
        <f>INDEX('O3-8hr'!$A:$AD,$IU43+DM$23-$G$23,$IT43)</f>
        <v>43</v>
      </c>
      <c r="DN43" s="14">
        <f>INDEX('O3-8hr'!$A:$AD,$IU43+DN$23-$G$23,$IT43)</f>
        <v>47</v>
      </c>
      <c r="DO43" s="14">
        <f>INDEX('O3-8hr'!$A:$AD,$IU43+DO$23-$G$23,$IT43)</f>
        <v>48</v>
      </c>
      <c r="DP43" s="14">
        <f>INDEX('O3-8hr'!$A:$AD,$IU43+DP$23-$G$23,$IT43)</f>
        <v>39</v>
      </c>
      <c r="DQ43" s="14">
        <f>INDEX('O3-8hr'!$A:$AD,$IU43+DQ$23-$G$23,$IT43)</f>
        <v>31</v>
      </c>
      <c r="DR43" s="14">
        <f>INDEX('O3-8hr'!$A:$AD,$IU43+DR$23-$G$23,$IT43)</f>
        <v>41</v>
      </c>
      <c r="DS43" s="14">
        <f>INDEX('O3-8hr'!$A:$AD,$IU43+DS$23-$G$23,$IT43)</f>
        <v>36</v>
      </c>
      <c r="DT43" s="14">
        <f>INDEX('O3-8hr'!$A:$AD,$IU43+DT$23-$G$23,$IT43)</f>
        <v>35</v>
      </c>
      <c r="DU43" s="14">
        <f>INDEX('O3-8hr'!$A:$AD,$IU43+DU$23-$G$23,$IT43)</f>
        <v>34</v>
      </c>
      <c r="DV43" s="14">
        <f>INDEX('O3-8hr'!$A:$AD,$IU43+DV$23-$G$23,$IT43)</f>
        <v>41</v>
      </c>
      <c r="DW43" s="14">
        <f>INDEX('O3-8hr'!$A:$AD,$IU43+DW$23-$G$23,$IT43)</f>
        <v>57</v>
      </c>
      <c r="DX43" s="14">
        <f>INDEX('O3-8hr'!$A:$AD,$IU43+DX$23-$G$23,$IT43)</f>
        <v>78</v>
      </c>
      <c r="DY43" s="14">
        <f>INDEX('O3-8hr'!$A:$AD,$IU43+DY$23-$G$23,$IT43)</f>
        <v>71</v>
      </c>
      <c r="DZ43" s="14">
        <f>INDEX('O3-8hr'!$A:$AD,$IU43+DZ$23-$G$23,$IT43)</f>
        <v>74</v>
      </c>
      <c r="EA43" s="14">
        <f>INDEX('O3-8hr'!$A:$AD,$IU43+EA$23-$G$23,$IT43)</f>
        <v>50</v>
      </c>
      <c r="EB43" s="14">
        <f>INDEX('O3-8hr'!$A:$AD,$IU43+EB$23-$G$23,$IT43)</f>
        <v>46</v>
      </c>
      <c r="EC43" s="14">
        <f>INDEX('O3-8hr'!$A:$AD,$IU43+EC$23-$G$23,$IT43)</f>
        <v>24</v>
      </c>
      <c r="ED43" s="14">
        <f>INDEX('O3-8hr'!$A:$AD,$IU43+ED$23-$G$23,$IT43)</f>
        <v>29</v>
      </c>
      <c r="EE43" s="14">
        <f>INDEX('O3-8hr'!$A:$AD,$IU43+EE$23-$G$23,$IT43)</f>
        <v>38</v>
      </c>
      <c r="EF43" s="14">
        <f>INDEX('O3-8hr'!$A:$AD,$IU43+EF$23-$G$23,$IT43)</f>
        <v>49</v>
      </c>
      <c r="EG43" s="14">
        <f>INDEX('O3-8hr'!$A:$AD,$IU43+EG$23-$G$23,$IT43)</f>
        <v>71</v>
      </c>
      <c r="EH43" s="14">
        <f>INDEX('O3-8hr'!$A:$AD,$IU43+EH$23-$G$23,$IT43)</f>
        <v>81</v>
      </c>
      <c r="EI43" s="14">
        <f>INDEX('O3-8hr'!$A:$AD,$IU43+EI$23-$G$23,$IT43)</f>
        <v>47</v>
      </c>
      <c r="EJ43" s="14">
        <f>INDEX('O3-8hr'!$A:$AD,$IU43+EJ$23-$G$23,$IT43)</f>
        <v>56</v>
      </c>
      <c r="EK43" s="14">
        <f>INDEX('O3-8hr'!$A:$AD,$IU43+EK$23-$G$23,$IT43)</f>
        <v>54</v>
      </c>
      <c r="EL43" s="14">
        <f>INDEX('O3-8hr'!$A:$AD,$IU43+EL$23-$G$23,$IT43)</f>
        <v>62</v>
      </c>
      <c r="EM43" s="14">
        <f>INDEX('O3-8hr'!$A:$AD,$IU43+EM$23-$G$23,$IT43)</f>
        <v>49</v>
      </c>
      <c r="EN43" s="14">
        <f>INDEX('O3-8hr'!$A:$AD,$IU43+EN$23-$G$23,$IT43)</f>
        <v>68</v>
      </c>
      <c r="EO43" s="14">
        <f>INDEX('O3-8hr'!$A:$AD,$IU43+EO$23-$G$23,$IT43)</f>
        <v>43</v>
      </c>
      <c r="EP43" s="14">
        <f>INDEX('O3-8hr'!$A:$AD,$IU43+EP$23-$G$23,$IT43)</f>
        <v>32</v>
      </c>
      <c r="EQ43" s="14">
        <f>INDEX('O3-8hr'!$A:$AD,$IU43+EQ$23-$G$23,$IT43)</f>
        <v>55</v>
      </c>
      <c r="ER43" s="14">
        <f>INDEX('O3-8hr'!$A:$AD,$IU43+ER$23-$G$23,$IT43)</f>
        <v>47</v>
      </c>
      <c r="ES43" s="14">
        <f>INDEX('O3-8hr'!$A:$AD,$IU43+ES$23-$G$23,$IT43)</f>
        <v>36</v>
      </c>
      <c r="ET43" s="14">
        <f>INDEX('O3-8hr'!$A:$AD,$IU43+ET$23-$G$23,$IT43)</f>
        <v>28</v>
      </c>
      <c r="EU43" s="14">
        <f>INDEX('O3-8hr'!$A:$AD,$IU43+EU$23-$G$23,$IT43)</f>
        <v>21</v>
      </c>
      <c r="EV43" s="14">
        <f>INDEX('O3-8hr'!$A:$AD,$IU43+EV$23-$G$23,$IT43)</f>
        <v>20</v>
      </c>
      <c r="EW43" s="14">
        <f>INDEX('O3-8hr'!$A:$AD,$IU43+EW$23-$G$23,$IT43)</f>
        <v>24</v>
      </c>
      <c r="EX43" s="14">
        <f>INDEX('O3-8hr'!$A:$AD,$IU43+EX$23-$G$23,$IT43)</f>
        <v>48</v>
      </c>
      <c r="EY43" s="14">
        <f>INDEX('O3-8hr'!$A:$AD,$IU43+EY$23-$G$23,$IT43)</f>
        <v>47</v>
      </c>
      <c r="EZ43" s="14">
        <f>INDEX('O3-8hr'!$A:$AD,$IU43+EZ$23-$G$23,$IT43)</f>
        <v>66</v>
      </c>
      <c r="FA43" s="14">
        <f>INDEX('O3-8hr'!$A:$AD,$IU43+FA$23-$G$23,$IT43)</f>
        <v>39</v>
      </c>
      <c r="FB43" s="14">
        <f>INDEX('O3-8hr'!$A:$AD,$IU43+FB$23-$G$23,$IT43)</f>
        <v>36</v>
      </c>
      <c r="FC43" s="14">
        <f>INDEX('O3-8hr'!$A:$AD,$IU43+FC$23-$G$23,$IT43)</f>
        <v>48</v>
      </c>
      <c r="FD43" s="14">
        <f>INDEX('O3-8hr'!$A:$AD,$IU43+FD$23-$G$23,$IT43)</f>
        <v>34</v>
      </c>
      <c r="FE43" s="14">
        <f>INDEX('O3-8hr'!$A:$AD,$IU43+FE$23-$G$23,$IT43)</f>
        <v>35</v>
      </c>
      <c r="FF43" s="14">
        <f>INDEX('O3-8hr'!$A:$AD,$IU43+FF$23-$G$23,$IT43)</f>
        <v>19</v>
      </c>
      <c r="FG43" s="14">
        <f>INDEX('O3-8hr'!$A:$AD,$IU43+FG$23-$G$23,$IT43)</f>
        <v>36</v>
      </c>
      <c r="FH43" s="14">
        <f>INDEX('O3-8hr'!$A:$AD,$IU43+FH$23-$G$23,$IT43)</f>
        <v>57</v>
      </c>
      <c r="FI43" s="14">
        <f>INDEX('O3-8hr'!$A:$AD,$IU43+FI$23-$G$23,$IT43)</f>
        <v>71</v>
      </c>
      <c r="FJ43" s="14">
        <f>INDEX('O3-8hr'!$A:$AD,$IU43+FJ$23-$G$23,$IT43)</f>
        <v>48</v>
      </c>
      <c r="FK43" s="14">
        <f>INDEX('O3-8hr'!$A:$AD,$IU43+FK$23-$G$23,$IT43)</f>
        <v>60</v>
      </c>
      <c r="FL43" s="14">
        <f>INDEX('O3-8hr'!$A:$AD,$IU43+FL$23-$G$23,$IT43)</f>
        <v>49</v>
      </c>
      <c r="FM43" s="14">
        <f>INDEX('O3-8hr'!$A:$AD,$IU43+FM$23-$G$23,$IT43)</f>
        <v>56</v>
      </c>
      <c r="FN43" s="14">
        <f>INDEX('O3-8hr'!$A:$AD,$IU43+FN$23-$G$23,$IT43)</f>
        <v>40</v>
      </c>
      <c r="FO43" s="14">
        <f>INDEX('O3-8hr'!$A:$AD,$IU43+FO$23-$G$23,$IT43)</f>
        <v>47</v>
      </c>
      <c r="FP43" s="14">
        <f>INDEX('O3-8hr'!$A:$AD,$IU43+FP$23-$G$23,$IT43)</f>
        <v>23</v>
      </c>
      <c r="FQ43" s="14">
        <f>INDEX('O3-8hr'!$A:$AD,$IU43+FQ$23-$G$23,$IT43)</f>
        <v>44</v>
      </c>
      <c r="FR43" s="14">
        <f>INDEX('O3-8hr'!$A:$AD,$IU43+FR$23-$G$23,$IT43)</f>
        <v>42</v>
      </c>
      <c r="FS43" s="14">
        <f>INDEX('O3-8hr'!$A:$AD,$IU43+FS$23-$G$23,$IT43)</f>
        <v>61</v>
      </c>
      <c r="FT43" s="14">
        <f>INDEX('O3-8hr'!$A:$AD,$IU43+FT$23-$G$23,$IT43)</f>
        <v>53</v>
      </c>
      <c r="FU43" s="14">
        <f>INDEX('O3-8hr'!$A:$AD,$IU43+FU$23-$G$23,$IT43)</f>
        <v>44</v>
      </c>
      <c r="FV43" s="14">
        <f>INDEX('O3-8hr'!$A:$AD,$IU43+FV$23-$G$23,$IT43)</f>
        <v>22</v>
      </c>
      <c r="FW43" s="14">
        <f>INDEX('O3-8hr'!$A:$AD,$IU43+FW$23-$G$23,$IT43)</f>
        <v>26</v>
      </c>
      <c r="FX43" s="14">
        <f>INDEX('O3-8hr'!$A:$AD,$IU43+FX$23-$G$23,$IT43)</f>
        <v>31</v>
      </c>
      <c r="FY43" s="14">
        <f>INDEX('O3-8hr'!$A:$AD,$IU43+FY$23-$G$23,$IT43)</f>
        <v>42</v>
      </c>
      <c r="FZ43" s="14">
        <f>INDEX('O3-8hr'!$A:$AD,$IU43+FZ$23-$G$23,$IT43)</f>
        <v>31</v>
      </c>
      <c r="GA43" s="14">
        <f>INDEX('O3-8hr'!$A:$AD,$IU43+GA$23-$G$23,$IT43)</f>
        <v>49</v>
      </c>
      <c r="GB43" s="14">
        <f>INDEX('O3-8hr'!$A:$AD,$IU43+GB$23-$G$23,$IT43)</f>
        <v>47</v>
      </c>
      <c r="GC43" s="14">
        <f>INDEX('O3-8hr'!$A:$AD,$IU43+GC$23-$G$23,$IT43)</f>
        <v>51</v>
      </c>
      <c r="GD43" s="14">
        <f>INDEX('O3-8hr'!$A:$AD,$IU43+GD$23-$G$23,$IT43)</f>
        <v>58</v>
      </c>
      <c r="GE43" s="14">
        <f>INDEX('O3-8hr'!$A:$AD,$IU43+GE$23-$G$23,$IT43)</f>
        <v>60</v>
      </c>
      <c r="GF43" s="14">
        <f>INDEX('O3-8hr'!$A:$AD,$IU43+GF$23-$G$23,$IT43)</f>
        <v>33</v>
      </c>
      <c r="GG43" s="14">
        <f>INDEX('O3-8hr'!$A:$AD,$IU43+GG$23-$G$23,$IT43)</f>
        <v>46</v>
      </c>
      <c r="GH43" s="14">
        <f>INDEX('O3-8hr'!$A:$AD,$IU43+GH$23-$G$23,$IT43)</f>
        <v>25</v>
      </c>
      <c r="GI43" s="14">
        <f>INDEX('O3-8hr'!$A:$AD,$IU43+GI$23-$G$23,$IT43)</f>
        <v>40</v>
      </c>
      <c r="GJ43" s="14">
        <f>INDEX('O3-8hr'!$A:$AD,$IU43+GJ$23-$G$23,$IT43)</f>
        <v>40</v>
      </c>
      <c r="GK43" s="14">
        <f>INDEX('O3-8hr'!$A:$AD,$IU43+GK$23-$G$23,$IT43)</f>
        <v>51</v>
      </c>
      <c r="GL43" s="14">
        <f>INDEX('O3-8hr'!$A:$AD,$IU43+GL$23-$G$23,$IT43)</f>
        <v>51</v>
      </c>
      <c r="GM43" s="14">
        <f>INDEX('O3-8hr'!$A:$AD,$IU43+GM$23-$G$23,$IT43)</f>
        <v>52</v>
      </c>
      <c r="GN43" s="14">
        <f>INDEX('O3-8hr'!$A:$AD,$IU43+GN$23-$G$23,$IT43)</f>
        <v>56</v>
      </c>
      <c r="GO43" s="14">
        <f>INDEX('O3-8hr'!$A:$AD,$IU43+GO$23-$G$23,$IT43)</f>
        <v>21</v>
      </c>
      <c r="GP43" s="14">
        <f>INDEX('O3-8hr'!$A:$AD,$IU43+GP$23-$G$23,$IT43)</f>
        <v>23</v>
      </c>
      <c r="GQ43" s="14">
        <f>INDEX('O3-8hr'!$A:$AD,$IU43+GQ$23-$G$23,$IT43)</f>
        <v>13</v>
      </c>
      <c r="GR43" s="14">
        <f>INDEX('O3-8hr'!$A:$AD,$IU43+GR$23-$G$23,$IT43)</f>
        <v>22</v>
      </c>
      <c r="GS43" s="14">
        <f>INDEX('O3-8hr'!$A:$AD,$IU43+GS$23-$G$23,$IT43)</f>
        <v>5</v>
      </c>
      <c r="GT43" s="14">
        <f>INDEX('O3-8hr'!$A:$AD,$IU43+GT$23-$G$23,$IT43)</f>
        <v>7</v>
      </c>
      <c r="GU43" s="14" t="str">
        <f>INDEX('O3-8hr'!$A:$AD,$IU43+GU$23-$G$23,$IT43)</f>
        <v/>
      </c>
      <c r="GV43" s="14" t="str">
        <f>INDEX('O3-8hr'!$A:$AD,$IU43+GV$23-$G$23,$IT43)</f>
        <v/>
      </c>
      <c r="GW43" s="14" t="str">
        <f>INDEX('O3-8hr'!$A:$AD,$IU43+GW$23-$G$23,$IT43)</f>
        <v/>
      </c>
      <c r="GX43" s="14" t="str">
        <f>INDEX('O3-8hr'!$A:$AD,$IU43+GX$23-$G$23,$IT43)</f>
        <v/>
      </c>
      <c r="GY43" s="14" t="str">
        <f>INDEX('O3-8hr'!$A:$AD,$IU43+GY$23-$G$23,$IT43)</f>
        <v/>
      </c>
      <c r="GZ43" s="14" t="str">
        <f>INDEX('O3-8hr'!$A:$AD,$IU43+GZ$23-$G$23,$IT43)</f>
        <v/>
      </c>
      <c r="HA43" s="14" t="str">
        <f>INDEX('O3-8hr'!$A:$AD,$IU43+HA$23-$G$23,$IT43)</f>
        <v/>
      </c>
      <c r="HB43" s="14" t="str">
        <f>INDEX('O3-8hr'!$A:$AD,$IU43+HB$23-$G$23,$IT43)</f>
        <v/>
      </c>
      <c r="HC43" s="14" t="str">
        <f>INDEX('O3-8hr'!$A:$AD,$IU43+HC$23-$G$23,$IT43)</f>
        <v/>
      </c>
      <c r="HD43" s="14" t="str">
        <f>INDEX('O3-8hr'!$A:$AD,$IU43+HD$23-$G$23,$IT43)</f>
        <v/>
      </c>
      <c r="HE43" s="14" t="str">
        <f>INDEX('O3-8hr'!$A:$AD,$IU43+HE$23-$G$23,$IT43)</f>
        <v/>
      </c>
      <c r="HF43" s="14" t="str">
        <f>INDEX('O3-8hr'!$A:$AD,$IU43+HF$23-$G$23,$IT43)</f>
        <v/>
      </c>
      <c r="HG43" s="14" t="str">
        <f>INDEX('O3-8hr'!$A:$AD,$IU43+HG$23-$G$23,$IT43)</f>
        <v/>
      </c>
      <c r="HH43" s="14" t="str">
        <f>INDEX('O3-8hr'!$A:$AD,$IU43+HH$23-$G$23,$IT43)</f>
        <v/>
      </c>
      <c r="HI43" s="14" t="str">
        <f>INDEX('O3-8hr'!$A:$AD,$IU43+HI$23-$G$23,$IT43)</f>
        <v/>
      </c>
      <c r="HJ43" s="14" t="str">
        <f>INDEX('O3-8hr'!$A:$AD,$IU43+HJ$23-$G$23,$IT43)</f>
        <v/>
      </c>
      <c r="HK43" s="14" t="str">
        <f>INDEX('O3-8hr'!$A:$AD,$IU43+HK$23-$G$23,$IT43)</f>
        <v/>
      </c>
      <c r="HL43" s="14" t="str">
        <f>INDEX('O3-8hr'!$A:$AD,$IU43+HL$23-$G$23,$IT43)</f>
        <v/>
      </c>
      <c r="HM43" s="14" t="str">
        <f>INDEX('O3-8hr'!$A:$AD,$IU43+HM$23-$G$23,$IT43)</f>
        <v/>
      </c>
      <c r="HN43" s="14" t="str">
        <f>INDEX('O3-8hr'!$A:$AD,$IU43+HN$23-$G$23,$IT43)</f>
        <v/>
      </c>
      <c r="HO43" s="14" t="str">
        <f>INDEX('O3-8hr'!$A:$AD,$IU43+HO$23-$G$23,$IT43)</f>
        <v/>
      </c>
      <c r="HP43" s="14" t="str">
        <f>INDEX('O3-8hr'!$A:$AD,$IU43+HP$23-$G$23,$IT43)</f>
        <v/>
      </c>
      <c r="HQ43" s="14" t="str">
        <f>INDEX('O3-8hr'!$A:$AD,$IU43+HQ$23-$G$23,$IT43)</f>
        <v/>
      </c>
      <c r="HR43" s="14" t="str">
        <f>INDEX('O3-8hr'!$A:$AD,$IU43+HR$23-$G$23,$IT43)</f>
        <v/>
      </c>
      <c r="HS43" s="14" t="str">
        <f>INDEX('O3-8hr'!$A:$AD,$IU43+HS$23-$G$23,$IT43)</f>
        <v/>
      </c>
      <c r="HT43" s="14" t="str">
        <f>INDEX('O3-8hr'!$A:$AD,$IU43+HT$23-$G$23,$IT43)</f>
        <v/>
      </c>
      <c r="HU43" s="14" t="str">
        <f>INDEX('O3-8hr'!$A:$AD,$IU43+HU$23-$G$23,$IT43)</f>
        <v/>
      </c>
      <c r="HV43" s="14" t="str">
        <f>INDEX('O3-8hr'!$A:$AD,$IU43+HV$23-$G$23,$IT43)</f>
        <v/>
      </c>
      <c r="HW43" s="14" t="str">
        <f>INDEX('O3-8hr'!$A:$AD,$IU43+HW$23-$G$23,$IT43)</f>
        <v/>
      </c>
      <c r="HX43" s="14" t="str">
        <f>INDEX('O3-8hr'!$A:$AD,$IU43+HX$23-$G$23,$IT43)</f>
        <v/>
      </c>
      <c r="HY43" s="14" t="str">
        <f>INDEX('O3-8hr'!$A:$AD,$IU43+HY$23-$G$23,$IT43)</f>
        <v/>
      </c>
      <c r="HZ43" s="14" t="str">
        <f>INDEX('O3-8hr'!$A:$AD,$IU43+HZ$23-$G$23,$IT43)</f>
        <v/>
      </c>
      <c r="IA43" s="14" t="str">
        <f>INDEX('O3-8hr'!$A:$AD,$IU43+IA$23-$G$23,$IT43)</f>
        <v/>
      </c>
      <c r="IB43" s="14" t="str">
        <f>INDEX('O3-8hr'!$A:$AD,$IU43+IB$23-$G$23,$IT43)</f>
        <v/>
      </c>
      <c r="IC43" s="14" t="str">
        <f>INDEX('O3-8hr'!$A:$AD,$IU43+IC$23-$G$23,$IT43)</f>
        <v/>
      </c>
      <c r="ID43" s="14">
        <f>INDEX('O3-8hr'!$A:$AD,$IU43+ID$23-$G$23,$IT43)</f>
        <v>4</v>
      </c>
      <c r="IE43" s="14">
        <f>INDEX('O3-8hr'!$A:$AD,$IU43+IE$23-$G$23,$IT43)</f>
        <v>27</v>
      </c>
      <c r="IF43" s="14">
        <f>INDEX('O3-8hr'!$A:$AD,$IU43+IF$23-$G$23,$IT43)</f>
        <v>26</v>
      </c>
      <c r="IG43" s="14">
        <f>INDEX('O3-8hr'!$A:$AD,$IU43+IG$23-$G$23,$IT43)</f>
        <v>26</v>
      </c>
      <c r="IH43" s="14">
        <f>INDEX('O3-8hr'!$A:$AD,$IU43+IH$23-$G$23,$IT43)</f>
        <v>14</v>
      </c>
      <c r="II43" s="14">
        <f>INDEX('O3-8hr'!$A:$AD,$IU43+II$23-$G$23,$IT43)</f>
        <v>28</v>
      </c>
      <c r="IJ43" s="14">
        <f>INDEX('O3-8hr'!$A:$AD,$IU43+IJ$23-$G$23,$IT43)</f>
        <v>9</v>
      </c>
      <c r="IK43" s="14">
        <f>INDEX('O3-8hr'!$A:$AD,$IU43+IK$23-$G$23,$IT43)</f>
        <v>26</v>
      </c>
      <c r="IL43" s="14">
        <f>INDEX('O3-8hr'!$A:$AD,$IU43+IL$23-$G$23,$IT43)</f>
        <v>27</v>
      </c>
      <c r="IM43" s="14">
        <f>INDEX('O3-8hr'!$A:$AD,$IU43+IM$23-$G$23,$IT43)</f>
        <v>26</v>
      </c>
      <c r="IN43" s="14">
        <f>INDEX('O3-8hr'!$A:$AD,$IU43+IN$23-$G$23,$IT43)</f>
        <v>18</v>
      </c>
      <c r="IO43" s="14">
        <f>INDEX('O3-8hr'!$A:$AD,$IU43+IO$23-$G$23,$IT43)</f>
        <v>19</v>
      </c>
      <c r="IP43" s="14">
        <f>INDEX('O3-8hr'!$A:$AD,$IU43+IP$23-$G$23,$IT43)</f>
        <v>29</v>
      </c>
      <c r="IQ43" s="19">
        <f>INDEX('O3-8hr'!$A:$AD,$IU43+IQ$23-$G$23,$IT43)</f>
        <v>29</v>
      </c>
      <c r="IR43" s="100">
        <f t="shared" si="57"/>
        <v>81</v>
      </c>
      <c r="IT43" s="44">
        <f>MATCH($B43,'O3-8hr'!$1:$1,0)</f>
        <v>20</v>
      </c>
      <c r="IU43" s="43">
        <f>MATCH(DATE($A43,$IT$19,$IU$19),'O3-8hr'!$B:$B,0)</f>
        <v>1161</v>
      </c>
    </row>
    <row r="44" spans="1:255" ht="12.75" customHeight="1" x14ac:dyDescent="0.2">
      <c r="A44" s="100">
        <v>2018</v>
      </c>
      <c r="B44" s="100">
        <v>360050133</v>
      </c>
      <c r="C44" s="103">
        <f>INDEX(Sites!$A:$N,MATCH($B44,Sites!$A:$A,0),2)</f>
        <v>40.867899999999999</v>
      </c>
      <c r="D44" s="100" t="str">
        <f>INDEX(Sites!$A:$N,MATCH($B44,Sites!$A:$A,0),4)</f>
        <v>NY</v>
      </c>
      <c r="E44" s="100" t="str">
        <f>INDEX(Sites!$A:$N,MATCH($B44,Sites!$A:$A,0),10)</f>
        <v>31.0</v>
      </c>
      <c r="F44" s="44" t="str">
        <f>INDEX(Sites!$A:$N,MATCH($B44,Sites!$A:$A,0),6)</f>
        <v>Pfizer Lab</v>
      </c>
      <c r="G44" s="20">
        <f>INDEX('O3-8hr'!$A:$AD,$IU44+G$23-$G$23,$IT44)</f>
        <v>40</v>
      </c>
      <c r="H44" s="14">
        <f>INDEX('O3-8hr'!$A:$AD,$IU44+H$23-$G$23,$IT44)</f>
        <v>34</v>
      </c>
      <c r="I44" s="14">
        <f>INDEX('O3-8hr'!$A:$AD,$IU44+I$23-$G$23,$IT44)</f>
        <v>36</v>
      </c>
      <c r="J44" s="14">
        <f>INDEX('O3-8hr'!$A:$AD,$IU44+J$23-$G$23,$IT44)</f>
        <v>37</v>
      </c>
      <c r="K44" s="14">
        <f>INDEX('O3-8hr'!$A:$AD,$IU44+K$23-$G$23,$IT44)</f>
        <v>31</v>
      </c>
      <c r="L44" s="14">
        <f>INDEX('O3-8hr'!$A:$AD,$IU44+L$23-$G$23,$IT44)</f>
        <v>37</v>
      </c>
      <c r="M44" s="14">
        <f>INDEX('O3-8hr'!$A:$AD,$IU44+M$23-$G$23,$IT44)</f>
        <v>34</v>
      </c>
      <c r="N44" s="14">
        <f>INDEX('O3-8hr'!$A:$AD,$IU44+N$23-$G$23,$IT44)</f>
        <v>29</v>
      </c>
      <c r="O44" s="14">
        <f>INDEX('O3-8hr'!$A:$AD,$IU44+O$23-$G$23,$IT44)</f>
        <v>30</v>
      </c>
      <c r="P44" s="14">
        <f>INDEX('O3-8hr'!$A:$AD,$IU44+P$23-$G$23,$IT44)</f>
        <v>39</v>
      </c>
      <c r="Q44" s="14">
        <f>INDEX('O3-8hr'!$A:$AD,$IU44+Q$23-$G$23,$IT44)</f>
        <v>41</v>
      </c>
      <c r="R44" s="14">
        <f>INDEX('O3-8hr'!$A:$AD,$IU44+R$23-$G$23,$IT44)</f>
        <v>35</v>
      </c>
      <c r="S44" s="14">
        <f>INDEX('O3-8hr'!$A:$AD,$IU44+S$23-$G$23,$IT44)</f>
        <v>35</v>
      </c>
      <c r="T44" s="14">
        <f>INDEX('O3-8hr'!$A:$AD,$IU44+T$23-$G$23,$IT44)</f>
        <v>33</v>
      </c>
      <c r="U44" s="14">
        <f>INDEX('O3-8hr'!$A:$AD,$IU44+U$23-$G$23,$IT44)</f>
        <v>41</v>
      </c>
      <c r="V44" s="14">
        <f>INDEX('O3-8hr'!$A:$AD,$IU44+V$23-$G$23,$IT44)</f>
        <v>37</v>
      </c>
      <c r="W44" s="14">
        <f>INDEX('O3-8hr'!$A:$AD,$IU44+W$23-$G$23,$IT44)</f>
        <v>41</v>
      </c>
      <c r="X44" s="14">
        <f>INDEX('O3-8hr'!$A:$AD,$IU44+X$23-$G$23,$IT44)</f>
        <v>45</v>
      </c>
      <c r="Y44" s="14">
        <f>INDEX('O3-8hr'!$A:$AD,$IU44+Y$23-$G$23,$IT44)</f>
        <v>43</v>
      </c>
      <c r="Z44" s="14">
        <f>INDEX('O3-8hr'!$A:$AD,$IU44+Z$23-$G$23,$IT44)</f>
        <v>33</v>
      </c>
      <c r="AA44" s="14">
        <f>INDEX('O3-8hr'!$A:$AD,$IU44+AA$23-$G$23,$IT44)</f>
        <v>34</v>
      </c>
      <c r="AB44" s="14">
        <f>INDEX('O3-8hr'!$A:$AD,$IU44+AB$23-$G$23,$IT44)</f>
        <v>42</v>
      </c>
      <c r="AC44" s="14">
        <f>INDEX('O3-8hr'!$A:$AD,$IU44+AC$23-$G$23,$IT44)</f>
        <v>39</v>
      </c>
      <c r="AD44" s="14">
        <f>INDEX('O3-8hr'!$A:$AD,$IU44+AD$23-$G$23,$IT44)</f>
        <v>44</v>
      </c>
      <c r="AE44" s="14">
        <f>INDEX('O3-8hr'!$A:$AD,$IU44+AE$23-$G$23,$IT44)</f>
        <v>38</v>
      </c>
      <c r="AF44" s="14">
        <f>INDEX('O3-8hr'!$A:$AD,$IU44+AF$23-$G$23,$IT44)</f>
        <v>41</v>
      </c>
      <c r="AG44" s="14">
        <f>INDEX('O3-8hr'!$A:$AD,$IU44+AG$23-$G$23,$IT44)</f>
        <v>32</v>
      </c>
      <c r="AH44" s="14">
        <f>INDEX('O3-8hr'!$A:$AD,$IU44+AH$23-$G$23,$IT44)</f>
        <v>18</v>
      </c>
      <c r="AI44" s="14">
        <f>INDEX('O3-8hr'!$A:$AD,$IU44+AI$23-$G$23,$IT44)</f>
        <v>14</v>
      </c>
      <c r="AJ44" s="14">
        <f>INDEX('O3-8hr'!$A:$AD,$IU44+AJ$23-$G$23,$IT44)</f>
        <v>35</v>
      </c>
      <c r="AK44" s="14">
        <f>INDEX('O3-8hr'!$A:$AD,$IU44+AK$23-$G$23,$IT44)</f>
        <v>40</v>
      </c>
      <c r="AL44" s="14">
        <f>INDEX('O3-8hr'!$A:$AD,$IU44+AL$23-$G$23,$IT44)</f>
        <v>39</v>
      </c>
      <c r="AM44" s="14">
        <f>INDEX('O3-8hr'!$A:$AD,$IU44+AM$23-$G$23,$IT44)</f>
        <v>40</v>
      </c>
      <c r="AN44" s="14">
        <f>INDEX('O3-8hr'!$A:$AD,$IU44+AN$23-$G$23,$IT44)</f>
        <v>36</v>
      </c>
      <c r="AO44" s="14">
        <f>INDEX('O3-8hr'!$A:$AD,$IU44+AO$23-$G$23,$IT44)</f>
        <v>41</v>
      </c>
      <c r="AP44" s="14">
        <f>INDEX('O3-8hr'!$A:$AD,$IU44+AP$23-$G$23,$IT44)</f>
        <v>41</v>
      </c>
      <c r="AQ44" s="14">
        <f>INDEX('O3-8hr'!$A:$AD,$IU44+AQ$23-$G$23,$IT44)</f>
        <v>41</v>
      </c>
      <c r="AR44" s="14">
        <f>INDEX('O3-8hr'!$A:$AD,$IU44+AR$23-$G$23,$IT44)</f>
        <v>44</v>
      </c>
      <c r="AS44" s="14">
        <f>INDEX('O3-8hr'!$A:$AD,$IU44+AS$23-$G$23,$IT44)</f>
        <v>41</v>
      </c>
      <c r="AT44" s="14">
        <f>INDEX('O3-8hr'!$A:$AD,$IU44+AT$23-$G$23,$IT44)</f>
        <v>38</v>
      </c>
      <c r="AU44" s="14">
        <f>INDEX('O3-8hr'!$A:$AD,$IU44+AU$23-$G$23,$IT44)</f>
        <v>40</v>
      </c>
      <c r="AV44" s="14">
        <f>INDEX('O3-8hr'!$A:$AD,$IU44+AV$23-$G$23,$IT44)</f>
        <v>40</v>
      </c>
      <c r="AW44" s="14">
        <f>INDEX('O3-8hr'!$A:$AD,$IU44+AW$23-$G$23,$IT44)</f>
        <v>40</v>
      </c>
      <c r="AX44" s="14">
        <f>INDEX('O3-8hr'!$A:$AD,$IU44+AX$23-$G$23,$IT44)</f>
        <v>51</v>
      </c>
      <c r="AY44" s="14">
        <f>INDEX('O3-8hr'!$A:$AD,$IU44+AY$23-$G$23,$IT44)</f>
        <v>52</v>
      </c>
      <c r="AZ44" s="14">
        <f>INDEX('O3-8hr'!$A:$AD,$IU44+AZ$23-$G$23,$IT44)</f>
        <v>44</v>
      </c>
      <c r="BA44" s="14">
        <f>INDEX('O3-8hr'!$A:$AD,$IU44+BA$23-$G$23,$IT44)</f>
        <v>42</v>
      </c>
      <c r="BB44" s="14">
        <f>INDEX('O3-8hr'!$A:$AD,$IU44+BB$23-$G$23,$IT44)</f>
        <v>32</v>
      </c>
      <c r="BC44" s="14">
        <f>INDEX('O3-8hr'!$A:$AD,$IU44+BC$23-$G$23,$IT44)</f>
        <v>35</v>
      </c>
      <c r="BD44" s="14">
        <f>INDEX('O3-8hr'!$A:$AD,$IU44+BD$23-$G$23,$IT44)</f>
        <v>39</v>
      </c>
      <c r="BE44" s="14">
        <f>INDEX('O3-8hr'!$A:$AD,$IU44+BE$23-$G$23,$IT44)</f>
        <v>40</v>
      </c>
      <c r="BF44" s="14">
        <f>INDEX('O3-8hr'!$A:$AD,$IU44+BF$23-$G$23,$IT44)</f>
        <v>49</v>
      </c>
      <c r="BG44" s="14">
        <f>INDEX('O3-8hr'!$A:$AD,$IU44+BG$23-$G$23,$IT44)</f>
        <v>52</v>
      </c>
      <c r="BH44" s="14">
        <f>INDEX('O3-8hr'!$A:$AD,$IU44+BH$23-$G$23,$IT44)</f>
        <v>53</v>
      </c>
      <c r="BI44" s="14">
        <f>INDEX('O3-8hr'!$A:$AD,$IU44+BI$23-$G$23,$IT44)</f>
        <v>53</v>
      </c>
      <c r="BJ44" s="14">
        <f>INDEX('O3-8hr'!$A:$AD,$IU44+BJ$23-$G$23,$IT44)</f>
        <v>36</v>
      </c>
      <c r="BK44" s="14">
        <f>INDEX('O3-8hr'!$A:$AD,$IU44+BK$23-$G$23,$IT44)</f>
        <v>48</v>
      </c>
      <c r="BL44" s="14">
        <f>INDEX('O3-8hr'!$A:$AD,$IU44+BL$23-$G$23,$IT44)</f>
        <v>35</v>
      </c>
      <c r="BM44" s="14">
        <f>INDEX('O3-8hr'!$A:$AD,$IU44+BM$23-$G$23,$IT44)</f>
        <v>53</v>
      </c>
      <c r="BN44" s="14">
        <f>INDEX('O3-8hr'!$A:$AD,$IU44+BN$23-$G$23,$IT44)</f>
        <v>35</v>
      </c>
      <c r="BO44" s="14">
        <f>INDEX('O3-8hr'!$A:$AD,$IU44+BO$23-$G$23,$IT44)</f>
        <v>37</v>
      </c>
      <c r="BP44" s="14">
        <f>INDEX('O3-8hr'!$A:$AD,$IU44+BP$23-$G$23,$IT44)</f>
        <v>64</v>
      </c>
      <c r="BQ44" s="14">
        <f>INDEX('O3-8hr'!$A:$AD,$IU44+BQ$23-$G$23,$IT44)</f>
        <v>67</v>
      </c>
      <c r="BR44" s="14">
        <f>INDEX('O3-8hr'!$A:$AD,$IU44+BR$23-$G$23,$IT44)</f>
        <v>60</v>
      </c>
      <c r="BS44" s="14">
        <f>INDEX('O3-8hr'!$A:$AD,$IU44+BS$23-$G$23,$IT44)</f>
        <v>52</v>
      </c>
      <c r="BT44" s="14">
        <f>INDEX('O3-8hr'!$A:$AD,$IU44+BT$23-$G$23,$IT44)</f>
        <v>54</v>
      </c>
      <c r="BU44" s="14">
        <f>INDEX('O3-8hr'!$A:$AD,$IU44+BU$23-$G$23,$IT44)</f>
        <v>47</v>
      </c>
      <c r="BV44" s="14">
        <f>INDEX('O3-8hr'!$A:$AD,$IU44+BV$23-$G$23,$IT44)</f>
        <v>50</v>
      </c>
      <c r="BW44" s="14">
        <f>INDEX('O3-8hr'!$A:$AD,$IU44+BW$23-$G$23,$IT44)</f>
        <v>54</v>
      </c>
      <c r="BX44" s="14">
        <f>INDEX('O3-8hr'!$A:$AD,$IU44+BX$23-$G$23,$IT44)</f>
        <v>49</v>
      </c>
      <c r="BY44" s="14">
        <f>INDEX('O3-8hr'!$A:$AD,$IU44+BY$23-$G$23,$IT44)</f>
        <v>34</v>
      </c>
      <c r="BZ44" s="14">
        <f>INDEX('O3-8hr'!$A:$AD,$IU44+BZ$23-$G$23,$IT44)</f>
        <v>47</v>
      </c>
      <c r="CA44" s="14">
        <f>INDEX('O3-8hr'!$A:$AD,$IU44+CA$23-$G$23,$IT44)</f>
        <v>30</v>
      </c>
      <c r="CB44" s="14">
        <f>INDEX('O3-8hr'!$A:$AD,$IU44+CB$23-$G$23,$IT44)</f>
        <v>29</v>
      </c>
      <c r="CC44" s="14">
        <f>INDEX('O3-8hr'!$A:$AD,$IU44+CC$23-$G$23,$IT44)</f>
        <v>29</v>
      </c>
      <c r="CD44" s="14">
        <f>INDEX('O3-8hr'!$A:$AD,$IU44+CD$23-$G$23,$IT44)</f>
        <v>51</v>
      </c>
      <c r="CE44" s="14">
        <f>INDEX('O3-8hr'!$A:$AD,$IU44+CE$23-$G$23,$IT44)</f>
        <v>33</v>
      </c>
      <c r="CF44" s="14">
        <f>INDEX('O3-8hr'!$A:$AD,$IU44+CF$23-$G$23,$IT44)</f>
        <v>19</v>
      </c>
      <c r="CG44" s="14">
        <f>INDEX('O3-8hr'!$A:$AD,$IU44+CG$23-$G$23,$IT44)</f>
        <v>37</v>
      </c>
      <c r="CH44" s="14">
        <f>INDEX('O3-8hr'!$A:$AD,$IU44+CH$23-$G$23,$IT44)</f>
        <v>27</v>
      </c>
      <c r="CI44" s="14">
        <f>INDEX('O3-8hr'!$A:$AD,$IU44+CI$23-$G$23,$IT44)</f>
        <v>36</v>
      </c>
      <c r="CJ44" s="14">
        <f>INDEX('O3-8hr'!$A:$AD,$IU44+CJ$23-$G$23,$IT44)</f>
        <v>50</v>
      </c>
      <c r="CK44" s="14">
        <f>INDEX('O3-8hr'!$A:$AD,$IU44+CK$23-$G$23,$IT44)</f>
        <v>31</v>
      </c>
      <c r="CL44" s="14">
        <f>INDEX('O3-8hr'!$A:$AD,$IU44+CL$23-$G$23,$IT44)</f>
        <v>39</v>
      </c>
      <c r="CM44" s="14">
        <f>INDEX('O3-8hr'!$A:$AD,$IU44+CM$23-$G$23,$IT44)</f>
        <v>63</v>
      </c>
      <c r="CN44" s="14">
        <f>INDEX('O3-8hr'!$A:$AD,$IU44+CN$23-$G$23,$IT44)</f>
        <v>65</v>
      </c>
      <c r="CO44" s="14">
        <f>INDEX('O3-8hr'!$A:$AD,$IU44+CO$23-$G$23,$IT44)</f>
        <v>64</v>
      </c>
      <c r="CP44" s="14">
        <f>INDEX('O3-8hr'!$A:$AD,$IU44+CP$23-$G$23,$IT44)</f>
        <v>40</v>
      </c>
      <c r="CQ44" s="14">
        <f>INDEX('O3-8hr'!$A:$AD,$IU44+CQ$23-$G$23,$IT44)</f>
        <v>21</v>
      </c>
      <c r="CR44" s="14">
        <f>INDEX('O3-8hr'!$A:$AD,$IU44+CR$23-$G$23,$IT44)</f>
        <v>64</v>
      </c>
      <c r="CS44" s="14">
        <f>INDEX('O3-8hr'!$A:$AD,$IU44+CS$23-$G$23,$IT44)</f>
        <v>40</v>
      </c>
      <c r="CT44" s="14">
        <f>INDEX('O3-8hr'!$A:$AD,$IU44+CT$23-$G$23,$IT44)</f>
        <v>22</v>
      </c>
      <c r="CU44" s="14">
        <f>INDEX('O3-8hr'!$A:$AD,$IU44+CU$23-$G$23,$IT44)</f>
        <v>26</v>
      </c>
      <c r="CV44" s="14">
        <f>INDEX('O3-8hr'!$A:$AD,$IU44+CV$23-$G$23,$IT44)</f>
        <v>44</v>
      </c>
      <c r="CW44" s="14">
        <f>INDEX('O3-8hr'!$A:$AD,$IU44+CW$23-$G$23,$IT44)</f>
        <v>27</v>
      </c>
      <c r="CX44" s="14">
        <f>INDEX('O3-8hr'!$A:$AD,$IU44+CX$23-$G$23,$IT44)</f>
        <v>30</v>
      </c>
      <c r="CY44" s="14">
        <f>INDEX('O3-8hr'!$A:$AD,$IU44+CY$23-$G$23,$IT44)</f>
        <v>42</v>
      </c>
      <c r="CZ44" s="14">
        <f>INDEX('O3-8hr'!$A:$AD,$IU44+CZ$23-$G$23,$IT44)</f>
        <v>28</v>
      </c>
      <c r="DA44" s="14">
        <f>INDEX('O3-8hr'!$A:$AD,$IU44+DA$23-$G$23,$IT44)</f>
        <v>30</v>
      </c>
      <c r="DB44" s="14">
        <f>INDEX('O3-8hr'!$A:$AD,$IU44+DB$23-$G$23,$IT44)</f>
        <v>51</v>
      </c>
      <c r="DC44" s="14">
        <f>INDEX('O3-8hr'!$A:$AD,$IU44+DC$23-$G$23,$IT44)</f>
        <v>51</v>
      </c>
      <c r="DD44" s="14">
        <f>INDEX('O3-8hr'!$A:$AD,$IU44+DD$23-$G$23,$IT44)</f>
        <v>33</v>
      </c>
      <c r="DE44" s="14">
        <f>INDEX('O3-8hr'!$A:$AD,$IU44+DE$23-$G$23,$IT44)</f>
        <v>43</v>
      </c>
      <c r="DF44" s="14">
        <f>INDEX('O3-8hr'!$A:$AD,$IU44+DF$23-$G$23,$IT44)</f>
        <v>41</v>
      </c>
      <c r="DG44" s="14">
        <f>INDEX('O3-8hr'!$A:$AD,$IU44+DG$23-$G$23,$IT44)</f>
        <v>35</v>
      </c>
      <c r="DH44" s="14">
        <f>INDEX('O3-8hr'!$A:$AD,$IU44+DH$23-$G$23,$IT44)</f>
        <v>44</v>
      </c>
      <c r="DI44" s="14">
        <f>INDEX('O3-8hr'!$A:$AD,$IU44+DI$23-$G$23,$IT44)</f>
        <v>32</v>
      </c>
      <c r="DJ44" s="14">
        <f>INDEX('O3-8hr'!$A:$AD,$IU44+DJ$23-$G$23,$IT44)</f>
        <v>48</v>
      </c>
      <c r="DK44" s="14">
        <f>INDEX('O3-8hr'!$A:$AD,$IU44+DK$23-$G$23,$IT44)</f>
        <v>73</v>
      </c>
      <c r="DL44" s="14">
        <f>INDEX('O3-8hr'!$A:$AD,$IU44+DL$23-$G$23,$IT44)</f>
        <v>70</v>
      </c>
      <c r="DM44" s="14">
        <f>INDEX('O3-8hr'!$A:$AD,$IU44+DM$23-$G$23,$IT44)</f>
        <v>42</v>
      </c>
      <c r="DN44" s="14">
        <f>INDEX('O3-8hr'!$A:$AD,$IU44+DN$23-$G$23,$IT44)</f>
        <v>51</v>
      </c>
      <c r="DO44" s="14">
        <f>INDEX('O3-8hr'!$A:$AD,$IU44+DO$23-$G$23,$IT44)</f>
        <v>43</v>
      </c>
      <c r="DP44" s="14">
        <f>INDEX('O3-8hr'!$A:$AD,$IU44+DP$23-$G$23,$IT44)</f>
        <v>43</v>
      </c>
      <c r="DQ44" s="14">
        <f>INDEX('O3-8hr'!$A:$AD,$IU44+DQ$23-$G$23,$IT44)</f>
        <v>32</v>
      </c>
      <c r="DR44" s="14">
        <f>INDEX('O3-8hr'!$A:$AD,$IU44+DR$23-$G$23,$IT44)</f>
        <v>45</v>
      </c>
      <c r="DS44" s="14">
        <f>INDEX('O3-8hr'!$A:$AD,$IU44+DS$23-$G$23,$IT44)</f>
        <v>36</v>
      </c>
      <c r="DT44" s="14">
        <f>INDEX('O3-8hr'!$A:$AD,$IU44+DT$23-$G$23,$IT44)</f>
        <v>39</v>
      </c>
      <c r="DU44" s="14">
        <f>INDEX('O3-8hr'!$A:$AD,$IU44+DU$23-$G$23,$IT44)</f>
        <v>36</v>
      </c>
      <c r="DV44" s="14">
        <f>INDEX('O3-8hr'!$A:$AD,$IU44+DV$23-$G$23,$IT44)</f>
        <v>45</v>
      </c>
      <c r="DW44" s="14">
        <f>INDEX('O3-8hr'!$A:$AD,$IU44+DW$23-$G$23,$IT44)</f>
        <v>55</v>
      </c>
      <c r="DX44" s="14">
        <f>INDEX('O3-8hr'!$A:$AD,$IU44+DX$23-$G$23,$IT44)</f>
        <v>79</v>
      </c>
      <c r="DY44" s="14">
        <f>INDEX('O3-8hr'!$A:$AD,$IU44+DY$23-$G$23,$IT44)</f>
        <v>69</v>
      </c>
      <c r="DZ44" s="14">
        <f>INDEX('O3-8hr'!$A:$AD,$IU44+DZ$23-$G$23,$IT44)</f>
        <v>85</v>
      </c>
      <c r="EA44" s="14">
        <f>INDEX('O3-8hr'!$A:$AD,$IU44+EA$23-$G$23,$IT44)</f>
        <v>57</v>
      </c>
      <c r="EB44" s="14">
        <f>INDEX('O3-8hr'!$A:$AD,$IU44+EB$23-$G$23,$IT44)</f>
        <v>52</v>
      </c>
      <c r="EC44" s="14">
        <f>INDEX('O3-8hr'!$A:$AD,$IU44+EC$23-$G$23,$IT44)</f>
        <v>29</v>
      </c>
      <c r="ED44" s="14">
        <f>INDEX('O3-8hr'!$A:$AD,$IU44+ED$23-$G$23,$IT44)</f>
        <v>29</v>
      </c>
      <c r="EE44" s="14">
        <f>INDEX('O3-8hr'!$A:$AD,$IU44+EE$23-$G$23,$IT44)</f>
        <v>42</v>
      </c>
      <c r="EF44" s="14">
        <f>INDEX('O3-8hr'!$A:$AD,$IU44+EF$23-$G$23,$IT44)</f>
        <v>49</v>
      </c>
      <c r="EG44" s="14">
        <f>INDEX('O3-8hr'!$A:$AD,$IU44+EG$23-$G$23,$IT44)</f>
        <v>74</v>
      </c>
      <c r="EH44" s="14">
        <f>INDEX('O3-8hr'!$A:$AD,$IU44+EH$23-$G$23,$IT44)</f>
        <v>81</v>
      </c>
      <c r="EI44" s="14">
        <f>INDEX('O3-8hr'!$A:$AD,$IU44+EI$23-$G$23,$IT44)</f>
        <v>47</v>
      </c>
      <c r="EJ44" s="14">
        <f>INDEX('O3-8hr'!$A:$AD,$IU44+EJ$23-$G$23,$IT44)</f>
        <v>56</v>
      </c>
      <c r="EK44" s="14">
        <f>INDEX('O3-8hr'!$A:$AD,$IU44+EK$23-$G$23,$IT44)</f>
        <v>59</v>
      </c>
      <c r="EL44" s="14">
        <f>INDEX('O3-8hr'!$A:$AD,$IU44+EL$23-$G$23,$IT44)</f>
        <v>63</v>
      </c>
      <c r="EM44" s="14">
        <f>INDEX('O3-8hr'!$A:$AD,$IU44+EM$23-$G$23,$IT44)</f>
        <v>53</v>
      </c>
      <c r="EN44" s="14">
        <f>INDEX('O3-8hr'!$A:$AD,$IU44+EN$23-$G$23,$IT44)</f>
        <v>72</v>
      </c>
      <c r="EO44" s="14">
        <f>INDEX('O3-8hr'!$A:$AD,$IU44+EO$23-$G$23,$IT44)</f>
        <v>46</v>
      </c>
      <c r="EP44" s="14">
        <f>INDEX('O3-8hr'!$A:$AD,$IU44+EP$23-$G$23,$IT44)</f>
        <v>31</v>
      </c>
      <c r="EQ44" s="14">
        <f>INDEX('O3-8hr'!$A:$AD,$IU44+EQ$23-$G$23,$IT44)</f>
        <v>56</v>
      </c>
      <c r="ER44" s="14">
        <f>INDEX('O3-8hr'!$A:$AD,$IU44+ER$23-$G$23,$IT44)</f>
        <v>53</v>
      </c>
      <c r="ES44" s="14">
        <f>INDEX('O3-8hr'!$A:$AD,$IU44+ES$23-$G$23,$IT44)</f>
        <v>37</v>
      </c>
      <c r="ET44" s="14">
        <f>INDEX('O3-8hr'!$A:$AD,$IU44+ET$23-$G$23,$IT44)</f>
        <v>32</v>
      </c>
      <c r="EU44" s="14">
        <f>INDEX('O3-8hr'!$A:$AD,$IU44+EU$23-$G$23,$IT44)</f>
        <v>24</v>
      </c>
      <c r="EV44" s="14">
        <f>INDEX('O3-8hr'!$A:$AD,$IU44+EV$23-$G$23,$IT44)</f>
        <v>23</v>
      </c>
      <c r="EW44" s="14">
        <f>INDEX('O3-8hr'!$A:$AD,$IU44+EW$23-$G$23,$IT44)</f>
        <v>25</v>
      </c>
      <c r="EX44" s="14">
        <f>INDEX('O3-8hr'!$A:$AD,$IU44+EX$23-$G$23,$IT44)</f>
        <v>50</v>
      </c>
      <c r="EY44" s="14">
        <f>INDEX('O3-8hr'!$A:$AD,$IU44+EY$23-$G$23,$IT44)</f>
        <v>50</v>
      </c>
      <c r="EZ44" s="14">
        <f>INDEX('O3-8hr'!$A:$AD,$IU44+EZ$23-$G$23,$IT44)</f>
        <v>68</v>
      </c>
      <c r="FA44" s="14">
        <f>INDEX('O3-8hr'!$A:$AD,$IU44+FA$23-$G$23,$IT44)</f>
        <v>37</v>
      </c>
      <c r="FB44" s="14">
        <f>INDEX('O3-8hr'!$A:$AD,$IU44+FB$23-$G$23,$IT44)</f>
        <v>39</v>
      </c>
      <c r="FC44" s="14">
        <f>INDEX('O3-8hr'!$A:$AD,$IU44+FC$23-$G$23,$IT44)</f>
        <v>51</v>
      </c>
      <c r="FD44" s="14">
        <f>INDEX('O3-8hr'!$A:$AD,$IU44+FD$23-$G$23,$IT44)</f>
        <v>36</v>
      </c>
      <c r="FE44" s="14">
        <f>INDEX('O3-8hr'!$A:$AD,$IU44+FE$23-$G$23,$IT44)</f>
        <v>37</v>
      </c>
      <c r="FF44" s="14">
        <f>INDEX('O3-8hr'!$A:$AD,$IU44+FF$23-$G$23,$IT44)</f>
        <v>21</v>
      </c>
      <c r="FG44" s="14">
        <f>INDEX('O3-8hr'!$A:$AD,$IU44+FG$23-$G$23,$IT44)</f>
        <v>34</v>
      </c>
      <c r="FH44" s="14">
        <f>INDEX('O3-8hr'!$A:$AD,$IU44+FH$23-$G$23,$IT44)</f>
        <v>57</v>
      </c>
      <c r="FI44" s="14">
        <f>INDEX('O3-8hr'!$A:$AD,$IU44+FI$23-$G$23,$IT44)</f>
        <v>77</v>
      </c>
      <c r="FJ44" s="14">
        <f>INDEX('O3-8hr'!$A:$AD,$IU44+FJ$23-$G$23,$IT44)</f>
        <v>54</v>
      </c>
      <c r="FK44" s="14">
        <f>INDEX('O3-8hr'!$A:$AD,$IU44+FK$23-$G$23,$IT44)</f>
        <v>65</v>
      </c>
      <c r="FL44" s="14">
        <f>INDEX('O3-8hr'!$A:$AD,$IU44+FL$23-$G$23,$IT44)</f>
        <v>45</v>
      </c>
      <c r="FM44" s="14">
        <f>INDEX('O3-8hr'!$A:$AD,$IU44+FM$23-$G$23,$IT44)</f>
        <v>56</v>
      </c>
      <c r="FN44" s="14">
        <f>INDEX('O3-8hr'!$A:$AD,$IU44+FN$23-$G$23,$IT44)</f>
        <v>39</v>
      </c>
      <c r="FO44" s="14">
        <f>INDEX('O3-8hr'!$A:$AD,$IU44+FO$23-$G$23,$IT44)</f>
        <v>46</v>
      </c>
      <c r="FP44" s="14">
        <f>INDEX('O3-8hr'!$A:$AD,$IU44+FP$23-$G$23,$IT44)</f>
        <v>26</v>
      </c>
      <c r="FQ44" s="14">
        <f>INDEX('O3-8hr'!$A:$AD,$IU44+FQ$23-$G$23,$IT44)</f>
        <v>42</v>
      </c>
      <c r="FR44" s="14">
        <f>INDEX('O3-8hr'!$A:$AD,$IU44+FR$23-$G$23,$IT44)</f>
        <v>39</v>
      </c>
      <c r="FS44" s="14">
        <f>INDEX('O3-8hr'!$A:$AD,$IU44+FS$23-$G$23,$IT44)</f>
        <v>57</v>
      </c>
      <c r="FT44" s="14">
        <f>INDEX('O3-8hr'!$A:$AD,$IU44+FT$23-$G$23,$IT44)</f>
        <v>59</v>
      </c>
      <c r="FU44" s="14">
        <f>INDEX('O3-8hr'!$A:$AD,$IU44+FU$23-$G$23,$IT44)</f>
        <v>44</v>
      </c>
      <c r="FV44" s="14">
        <f>INDEX('O3-8hr'!$A:$AD,$IU44+FV$23-$G$23,$IT44)</f>
        <v>23</v>
      </c>
      <c r="FW44" s="14">
        <f>INDEX('O3-8hr'!$A:$AD,$IU44+FW$23-$G$23,$IT44)</f>
        <v>30</v>
      </c>
      <c r="FX44" s="14">
        <f>INDEX('O3-8hr'!$A:$AD,$IU44+FX$23-$G$23,$IT44)</f>
        <v>34</v>
      </c>
      <c r="FY44" s="14">
        <f>INDEX('O3-8hr'!$A:$AD,$IU44+FY$23-$G$23,$IT44)</f>
        <v>41</v>
      </c>
      <c r="FZ44" s="14">
        <f>INDEX('O3-8hr'!$A:$AD,$IU44+FZ$23-$G$23,$IT44)</f>
        <v>29</v>
      </c>
      <c r="GA44" s="14">
        <f>INDEX('O3-8hr'!$A:$AD,$IU44+GA$23-$G$23,$IT44)</f>
        <v>51</v>
      </c>
      <c r="GB44" s="14">
        <f>INDEX('O3-8hr'!$A:$AD,$IU44+GB$23-$G$23,$IT44)</f>
        <v>49</v>
      </c>
      <c r="GC44" s="14">
        <f>INDEX('O3-8hr'!$A:$AD,$IU44+GC$23-$G$23,$IT44)</f>
        <v>52</v>
      </c>
      <c r="GD44" s="14">
        <f>INDEX('O3-8hr'!$A:$AD,$IU44+GD$23-$G$23,$IT44)</f>
        <v>59</v>
      </c>
      <c r="GE44" s="14">
        <f>INDEX('O3-8hr'!$A:$AD,$IU44+GE$23-$G$23,$IT44)</f>
        <v>61</v>
      </c>
      <c r="GF44" s="14">
        <f>INDEX('O3-8hr'!$A:$AD,$IU44+GF$23-$G$23,$IT44)</f>
        <v>62</v>
      </c>
      <c r="GG44" s="14">
        <f>INDEX('O3-8hr'!$A:$AD,$IU44+GG$23-$G$23,$IT44)</f>
        <v>45</v>
      </c>
      <c r="GH44" s="14">
        <f>INDEX('O3-8hr'!$A:$AD,$IU44+GH$23-$G$23,$IT44)</f>
        <v>27</v>
      </c>
      <c r="GI44" s="14">
        <f>INDEX('O3-8hr'!$A:$AD,$IU44+GI$23-$G$23,$IT44)</f>
        <v>41</v>
      </c>
      <c r="GJ44" s="14">
        <f>INDEX('O3-8hr'!$A:$AD,$IU44+GJ$23-$G$23,$IT44)</f>
        <v>41</v>
      </c>
      <c r="GK44" s="14">
        <f>INDEX('O3-8hr'!$A:$AD,$IU44+GK$23-$G$23,$IT44)</f>
        <v>53</v>
      </c>
      <c r="GL44" s="14">
        <f>INDEX('O3-8hr'!$A:$AD,$IU44+GL$23-$G$23,$IT44)</f>
        <v>50</v>
      </c>
      <c r="GM44" s="14">
        <f>INDEX('O3-8hr'!$A:$AD,$IU44+GM$23-$G$23,$IT44)</f>
        <v>56</v>
      </c>
      <c r="GN44" s="14">
        <f>INDEX('O3-8hr'!$A:$AD,$IU44+GN$23-$G$23,$IT44)</f>
        <v>59</v>
      </c>
      <c r="GO44" s="14">
        <f>INDEX('O3-8hr'!$A:$AD,$IU44+GO$23-$G$23,$IT44)</f>
        <v>22</v>
      </c>
      <c r="GP44" s="14">
        <f>INDEX('O3-8hr'!$A:$AD,$IU44+GP$23-$G$23,$IT44)</f>
        <v>22</v>
      </c>
      <c r="GQ44" s="14" t="str">
        <f>INDEX('O3-8hr'!$A:$AD,$IU44+GQ$23-$G$23,$IT44)</f>
        <v/>
      </c>
      <c r="GR44" s="14">
        <f>INDEX('O3-8hr'!$A:$AD,$IU44+GR$23-$G$23,$IT44)</f>
        <v>26</v>
      </c>
      <c r="GS44" s="14">
        <f>INDEX('O3-8hr'!$A:$AD,$IU44+GS$23-$G$23,$IT44)</f>
        <v>7</v>
      </c>
      <c r="GT44" s="14">
        <f>INDEX('O3-8hr'!$A:$AD,$IU44+GT$23-$G$23,$IT44)</f>
        <v>9</v>
      </c>
      <c r="GU44" s="14" t="str">
        <f>INDEX('O3-8hr'!$A:$AD,$IU44+GU$23-$G$23,$IT44)</f>
        <v/>
      </c>
      <c r="GV44" s="14" t="str">
        <f>INDEX('O3-8hr'!$A:$AD,$IU44+GV$23-$G$23,$IT44)</f>
        <v/>
      </c>
      <c r="GW44" s="14" t="str">
        <f>INDEX('O3-8hr'!$A:$AD,$IU44+GW$23-$G$23,$IT44)</f>
        <v/>
      </c>
      <c r="GX44" s="14" t="str">
        <f>INDEX('O3-8hr'!$A:$AD,$IU44+GX$23-$G$23,$IT44)</f>
        <v/>
      </c>
      <c r="GY44" s="14" t="str">
        <f>INDEX('O3-8hr'!$A:$AD,$IU44+GY$23-$G$23,$IT44)</f>
        <v/>
      </c>
      <c r="GZ44" s="14" t="str">
        <f>INDEX('O3-8hr'!$A:$AD,$IU44+GZ$23-$G$23,$IT44)</f>
        <v/>
      </c>
      <c r="HA44" s="14" t="str">
        <f>INDEX('O3-8hr'!$A:$AD,$IU44+HA$23-$G$23,$IT44)</f>
        <v/>
      </c>
      <c r="HB44" s="14" t="str">
        <f>INDEX('O3-8hr'!$A:$AD,$IU44+HB$23-$G$23,$IT44)</f>
        <v/>
      </c>
      <c r="HC44" s="14" t="str">
        <f>INDEX('O3-8hr'!$A:$AD,$IU44+HC$23-$G$23,$IT44)</f>
        <v/>
      </c>
      <c r="HD44" s="14" t="str">
        <f>INDEX('O3-8hr'!$A:$AD,$IU44+HD$23-$G$23,$IT44)</f>
        <v/>
      </c>
      <c r="HE44" s="14" t="str">
        <f>INDEX('O3-8hr'!$A:$AD,$IU44+HE$23-$G$23,$IT44)</f>
        <v/>
      </c>
      <c r="HF44" s="14" t="str">
        <f>INDEX('O3-8hr'!$A:$AD,$IU44+HF$23-$G$23,$IT44)</f>
        <v/>
      </c>
      <c r="HG44" s="14" t="str">
        <f>INDEX('O3-8hr'!$A:$AD,$IU44+HG$23-$G$23,$IT44)</f>
        <v/>
      </c>
      <c r="HH44" s="14" t="str">
        <f>INDEX('O3-8hr'!$A:$AD,$IU44+HH$23-$G$23,$IT44)</f>
        <v/>
      </c>
      <c r="HI44" s="14" t="str">
        <f>INDEX('O3-8hr'!$A:$AD,$IU44+HI$23-$G$23,$IT44)</f>
        <v/>
      </c>
      <c r="HJ44" s="14" t="str">
        <f>INDEX('O3-8hr'!$A:$AD,$IU44+HJ$23-$G$23,$IT44)</f>
        <v/>
      </c>
      <c r="HK44" s="14" t="str">
        <f>INDEX('O3-8hr'!$A:$AD,$IU44+HK$23-$G$23,$IT44)</f>
        <v/>
      </c>
      <c r="HL44" s="14" t="str">
        <f>INDEX('O3-8hr'!$A:$AD,$IU44+HL$23-$G$23,$IT44)</f>
        <v/>
      </c>
      <c r="HM44" s="14" t="str">
        <f>INDEX('O3-8hr'!$A:$AD,$IU44+HM$23-$G$23,$IT44)</f>
        <v/>
      </c>
      <c r="HN44" s="14" t="str">
        <f>INDEX('O3-8hr'!$A:$AD,$IU44+HN$23-$G$23,$IT44)</f>
        <v/>
      </c>
      <c r="HO44" s="14" t="str">
        <f>INDEX('O3-8hr'!$A:$AD,$IU44+HO$23-$G$23,$IT44)</f>
        <v/>
      </c>
      <c r="HP44" s="14" t="str">
        <f>INDEX('O3-8hr'!$A:$AD,$IU44+HP$23-$G$23,$IT44)</f>
        <v/>
      </c>
      <c r="HQ44" s="14" t="str">
        <f>INDEX('O3-8hr'!$A:$AD,$IU44+HQ$23-$G$23,$IT44)</f>
        <v/>
      </c>
      <c r="HR44" s="14" t="str">
        <f>INDEX('O3-8hr'!$A:$AD,$IU44+HR$23-$G$23,$IT44)</f>
        <v/>
      </c>
      <c r="HS44" s="14" t="str">
        <f>INDEX('O3-8hr'!$A:$AD,$IU44+HS$23-$G$23,$IT44)</f>
        <v/>
      </c>
      <c r="HT44" s="14" t="str">
        <f>INDEX('O3-8hr'!$A:$AD,$IU44+HT$23-$G$23,$IT44)</f>
        <v/>
      </c>
      <c r="HU44" s="14" t="str">
        <f>INDEX('O3-8hr'!$A:$AD,$IU44+HU$23-$G$23,$IT44)</f>
        <v/>
      </c>
      <c r="HV44" s="14" t="str">
        <f>INDEX('O3-8hr'!$A:$AD,$IU44+HV$23-$G$23,$IT44)</f>
        <v/>
      </c>
      <c r="HW44" s="14" t="str">
        <f>INDEX('O3-8hr'!$A:$AD,$IU44+HW$23-$G$23,$IT44)</f>
        <v/>
      </c>
      <c r="HX44" s="14" t="str">
        <f>INDEX('O3-8hr'!$A:$AD,$IU44+HX$23-$G$23,$IT44)</f>
        <v/>
      </c>
      <c r="HY44" s="14" t="str">
        <f>INDEX('O3-8hr'!$A:$AD,$IU44+HY$23-$G$23,$IT44)</f>
        <v/>
      </c>
      <c r="HZ44" s="14" t="str">
        <f>INDEX('O3-8hr'!$A:$AD,$IU44+HZ$23-$G$23,$IT44)</f>
        <v/>
      </c>
      <c r="IA44" s="14" t="str">
        <f>INDEX('O3-8hr'!$A:$AD,$IU44+IA$23-$G$23,$IT44)</f>
        <v/>
      </c>
      <c r="IB44" s="14" t="str">
        <f>INDEX('O3-8hr'!$A:$AD,$IU44+IB$23-$G$23,$IT44)</f>
        <v/>
      </c>
      <c r="IC44" s="14" t="str">
        <f>INDEX('O3-8hr'!$A:$AD,$IU44+IC$23-$G$23,$IT44)</f>
        <v/>
      </c>
      <c r="ID44" s="14">
        <f>INDEX('O3-8hr'!$A:$AD,$IU44+ID$23-$G$23,$IT44)</f>
        <v>3</v>
      </c>
      <c r="IE44" s="14">
        <f>INDEX('O3-8hr'!$A:$AD,$IU44+IE$23-$G$23,$IT44)</f>
        <v>28</v>
      </c>
      <c r="IF44" s="14">
        <f>INDEX('O3-8hr'!$A:$AD,$IU44+IF$23-$G$23,$IT44)</f>
        <v>27</v>
      </c>
      <c r="IG44" s="14">
        <f>INDEX('O3-8hr'!$A:$AD,$IU44+IG$23-$G$23,$IT44)</f>
        <v>26</v>
      </c>
      <c r="IH44" s="14">
        <f>INDEX('O3-8hr'!$A:$AD,$IU44+IH$23-$G$23,$IT44)</f>
        <v>18</v>
      </c>
      <c r="II44" s="14">
        <f>INDEX('O3-8hr'!$A:$AD,$IU44+II$23-$G$23,$IT44)</f>
        <v>29</v>
      </c>
      <c r="IJ44" s="14">
        <f>INDEX('O3-8hr'!$A:$AD,$IU44+IJ$23-$G$23,$IT44)</f>
        <v>24</v>
      </c>
      <c r="IK44" s="14">
        <f>INDEX('O3-8hr'!$A:$AD,$IU44+IK$23-$G$23,$IT44)</f>
        <v>28</v>
      </c>
      <c r="IL44" s="14">
        <f>INDEX('O3-8hr'!$A:$AD,$IU44+IL$23-$G$23,$IT44)</f>
        <v>28</v>
      </c>
      <c r="IM44" s="14">
        <f>INDEX('O3-8hr'!$A:$AD,$IU44+IM$23-$G$23,$IT44)</f>
        <v>28</v>
      </c>
      <c r="IN44" s="14">
        <f>INDEX('O3-8hr'!$A:$AD,$IU44+IN$23-$G$23,$IT44)</f>
        <v>19</v>
      </c>
      <c r="IO44" s="14">
        <f>INDEX('O3-8hr'!$A:$AD,$IU44+IO$23-$G$23,$IT44)</f>
        <v>21</v>
      </c>
      <c r="IP44" s="14">
        <f>INDEX('O3-8hr'!$A:$AD,$IU44+IP$23-$G$23,$IT44)</f>
        <v>30</v>
      </c>
      <c r="IQ44" s="19">
        <f>INDEX('O3-8hr'!$A:$AD,$IU44+IQ$23-$G$23,$IT44)</f>
        <v>31</v>
      </c>
      <c r="IR44" s="100">
        <f t="shared" si="57"/>
        <v>85</v>
      </c>
      <c r="IT44" s="44">
        <f>MATCH($B44,'O3-8hr'!$1:$1,0)</f>
        <v>21</v>
      </c>
      <c r="IU44" s="43">
        <f>MATCH(DATE($A44,$IT$19,$IU$19),'O3-8hr'!$B:$B,0)</f>
        <v>1161</v>
      </c>
    </row>
    <row r="45" spans="1:255" ht="12.75" customHeight="1" x14ac:dyDescent="0.2">
      <c r="A45" s="100">
        <v>2018</v>
      </c>
      <c r="B45" s="100">
        <v>360810124</v>
      </c>
      <c r="C45" s="103">
        <f>INDEX(Sites!$A:$N,MATCH($B45,Sites!$A:$A,0),2)</f>
        <v>40.736139999999999</v>
      </c>
      <c r="D45" s="100" t="str">
        <f>INDEX(Sites!$A:$N,MATCH($B45,Sites!$A:$A,0),4)</f>
        <v>NY</v>
      </c>
      <c r="E45" s="100" t="str">
        <f>INDEX(Sites!$A:$N,MATCH($B45,Sites!$A:$A,0),10)</f>
        <v>25.0</v>
      </c>
      <c r="F45" s="44" t="str">
        <f>INDEX(Sites!$A:$N,MATCH($B45,Sites!$A:$A,0),6)</f>
        <v>Queens</v>
      </c>
      <c r="G45" s="20">
        <f>INDEX('O3-8hr'!$A:$AD,$IU45+G$23-$G$23,$IT45)</f>
        <v>39</v>
      </c>
      <c r="H45" s="14">
        <f>INDEX('O3-8hr'!$A:$AD,$IU45+H$23-$G$23,$IT45)</f>
        <v>34</v>
      </c>
      <c r="I45" s="14">
        <f>INDEX('O3-8hr'!$A:$AD,$IU45+I$23-$G$23,$IT45)</f>
        <v>37</v>
      </c>
      <c r="J45" s="14">
        <f>INDEX('O3-8hr'!$A:$AD,$IU45+J$23-$G$23,$IT45)</f>
        <v>38</v>
      </c>
      <c r="K45" s="14">
        <f>INDEX('O3-8hr'!$A:$AD,$IU45+K$23-$G$23,$IT45)</f>
        <v>31</v>
      </c>
      <c r="L45" s="14">
        <f>INDEX('O3-8hr'!$A:$AD,$IU45+L$23-$G$23,$IT45)</f>
        <v>41</v>
      </c>
      <c r="M45" s="14">
        <f>INDEX('O3-8hr'!$A:$AD,$IU45+M$23-$G$23,$IT45)</f>
        <v>35</v>
      </c>
      <c r="N45" s="14">
        <f>INDEX('O3-8hr'!$A:$AD,$IU45+N$23-$G$23,$IT45)</f>
        <v>29</v>
      </c>
      <c r="O45" s="14">
        <f>INDEX('O3-8hr'!$A:$AD,$IU45+O$23-$G$23,$IT45)</f>
        <v>31</v>
      </c>
      <c r="P45" s="14">
        <f>INDEX('O3-8hr'!$A:$AD,$IU45+P$23-$G$23,$IT45)</f>
        <v>39</v>
      </c>
      <c r="Q45" s="14">
        <f>INDEX('O3-8hr'!$A:$AD,$IU45+Q$23-$G$23,$IT45)</f>
        <v>40</v>
      </c>
      <c r="R45" s="14">
        <f>INDEX('O3-8hr'!$A:$AD,$IU45+R$23-$G$23,$IT45)</f>
        <v>36</v>
      </c>
      <c r="S45" s="14">
        <f>INDEX('O3-8hr'!$A:$AD,$IU45+S$23-$G$23,$IT45)</f>
        <v>36</v>
      </c>
      <c r="T45" s="14">
        <f>INDEX('O3-8hr'!$A:$AD,$IU45+T$23-$G$23,$IT45)</f>
        <v>33</v>
      </c>
      <c r="U45" s="14">
        <f>INDEX('O3-8hr'!$A:$AD,$IU45+U$23-$G$23,$IT45)</f>
        <v>41</v>
      </c>
      <c r="V45" s="14">
        <f>INDEX('O3-8hr'!$A:$AD,$IU45+V$23-$G$23,$IT45)</f>
        <v>37</v>
      </c>
      <c r="W45" s="14">
        <f>INDEX('O3-8hr'!$A:$AD,$IU45+W$23-$G$23,$IT45)</f>
        <v>42</v>
      </c>
      <c r="X45" s="14">
        <f>INDEX('O3-8hr'!$A:$AD,$IU45+X$23-$G$23,$IT45)</f>
        <v>45</v>
      </c>
      <c r="Y45" s="14">
        <f>INDEX('O3-8hr'!$A:$AD,$IU45+Y$23-$G$23,$IT45)</f>
        <v>41</v>
      </c>
      <c r="Z45" s="14">
        <f>INDEX('O3-8hr'!$A:$AD,$IU45+Z$23-$G$23,$IT45)</f>
        <v>36</v>
      </c>
      <c r="AA45" s="14">
        <f>INDEX('O3-8hr'!$A:$AD,$IU45+AA$23-$G$23,$IT45)</f>
        <v>37</v>
      </c>
      <c r="AB45" s="14">
        <f>INDEX('O3-8hr'!$A:$AD,$IU45+AB$23-$G$23,$IT45)</f>
        <v>41</v>
      </c>
      <c r="AC45" s="14">
        <f>INDEX('O3-8hr'!$A:$AD,$IU45+AC$23-$G$23,$IT45)</f>
        <v>38</v>
      </c>
      <c r="AD45" s="14">
        <f>INDEX('O3-8hr'!$A:$AD,$IU45+AD$23-$G$23,$IT45)</f>
        <v>45</v>
      </c>
      <c r="AE45" s="14">
        <f>INDEX('O3-8hr'!$A:$AD,$IU45+AE$23-$G$23,$IT45)</f>
        <v>41</v>
      </c>
      <c r="AF45" s="14">
        <f>INDEX('O3-8hr'!$A:$AD,$IU45+AF$23-$G$23,$IT45)</f>
        <v>42</v>
      </c>
      <c r="AG45" s="14">
        <f>INDEX('O3-8hr'!$A:$AD,$IU45+AG$23-$G$23,$IT45)</f>
        <v>26</v>
      </c>
      <c r="AH45" s="14">
        <f>INDEX('O3-8hr'!$A:$AD,$IU45+AH$23-$G$23,$IT45)</f>
        <v>15</v>
      </c>
      <c r="AI45" s="14">
        <f>INDEX('O3-8hr'!$A:$AD,$IU45+AI$23-$G$23,$IT45)</f>
        <v>32</v>
      </c>
      <c r="AJ45" s="14">
        <f>INDEX('O3-8hr'!$A:$AD,$IU45+AJ$23-$G$23,$IT45)</f>
        <v>33</v>
      </c>
      <c r="AK45" s="14">
        <f>INDEX('O3-8hr'!$A:$AD,$IU45+AK$23-$G$23,$IT45)</f>
        <v>40</v>
      </c>
      <c r="AL45" s="14">
        <f>INDEX('O3-8hr'!$A:$AD,$IU45+AL$23-$G$23,$IT45)</f>
        <v>40</v>
      </c>
      <c r="AM45" s="14">
        <f>INDEX('O3-8hr'!$A:$AD,$IU45+AM$23-$G$23,$IT45)</f>
        <v>41</v>
      </c>
      <c r="AN45" s="14">
        <f>INDEX('O3-8hr'!$A:$AD,$IU45+AN$23-$G$23,$IT45)</f>
        <v>40</v>
      </c>
      <c r="AO45" s="14">
        <f>INDEX('O3-8hr'!$A:$AD,$IU45+AO$23-$G$23,$IT45)</f>
        <v>41</v>
      </c>
      <c r="AP45" s="14">
        <f>INDEX('O3-8hr'!$A:$AD,$IU45+AP$23-$G$23,$IT45)</f>
        <v>42</v>
      </c>
      <c r="AQ45" s="14">
        <f>INDEX('O3-8hr'!$A:$AD,$IU45+AQ$23-$G$23,$IT45)</f>
        <v>45</v>
      </c>
      <c r="AR45" s="14">
        <f>INDEX('O3-8hr'!$A:$AD,$IU45+AR$23-$G$23,$IT45)</f>
        <v>45</v>
      </c>
      <c r="AS45" s="14">
        <f>INDEX('O3-8hr'!$A:$AD,$IU45+AS$23-$G$23,$IT45)</f>
        <v>42</v>
      </c>
      <c r="AT45" s="14">
        <f>INDEX('O3-8hr'!$A:$AD,$IU45+AT$23-$G$23,$IT45)</f>
        <v>38</v>
      </c>
      <c r="AU45" s="14">
        <f>INDEX('O3-8hr'!$A:$AD,$IU45+AU$23-$G$23,$IT45)</f>
        <v>40</v>
      </c>
      <c r="AV45" s="14">
        <f>INDEX('O3-8hr'!$A:$AD,$IU45+AV$23-$G$23,$IT45)</f>
        <v>45</v>
      </c>
      <c r="AW45" s="14">
        <f>INDEX('O3-8hr'!$A:$AD,$IU45+AW$23-$G$23,$IT45)</f>
        <v>47</v>
      </c>
      <c r="AX45" s="14">
        <f>INDEX('O3-8hr'!$A:$AD,$IU45+AX$23-$G$23,$IT45)</f>
        <v>49</v>
      </c>
      <c r="AY45" s="14">
        <f>INDEX('O3-8hr'!$A:$AD,$IU45+AY$23-$G$23,$IT45)</f>
        <v>53</v>
      </c>
      <c r="AZ45" s="14">
        <f>INDEX('O3-8hr'!$A:$AD,$IU45+AZ$23-$G$23,$IT45)</f>
        <v>43</v>
      </c>
      <c r="BA45" s="14">
        <f>INDEX('O3-8hr'!$A:$AD,$IU45+BA$23-$G$23,$IT45)</f>
        <v>40</v>
      </c>
      <c r="BB45" s="14">
        <f>INDEX('O3-8hr'!$A:$AD,$IU45+BB$23-$G$23,$IT45)</f>
        <v>33</v>
      </c>
      <c r="BC45" s="14">
        <f>INDEX('O3-8hr'!$A:$AD,$IU45+BC$23-$G$23,$IT45)</f>
        <v>36</v>
      </c>
      <c r="BD45" s="14">
        <f>INDEX('O3-8hr'!$A:$AD,$IU45+BD$23-$G$23,$IT45)</f>
        <v>40</v>
      </c>
      <c r="BE45" s="14">
        <f>INDEX('O3-8hr'!$A:$AD,$IU45+BE$23-$G$23,$IT45)</f>
        <v>40</v>
      </c>
      <c r="BF45" s="14">
        <f>INDEX('O3-8hr'!$A:$AD,$IU45+BF$23-$G$23,$IT45)</f>
        <v>50</v>
      </c>
      <c r="BG45" s="14">
        <f>INDEX('O3-8hr'!$A:$AD,$IU45+BG$23-$G$23,$IT45)</f>
        <v>53</v>
      </c>
      <c r="BH45" s="14">
        <f>INDEX('O3-8hr'!$A:$AD,$IU45+BH$23-$G$23,$IT45)</f>
        <v>54</v>
      </c>
      <c r="BI45" s="14">
        <f>INDEX('O3-8hr'!$A:$AD,$IU45+BI$23-$G$23,$IT45)</f>
        <v>53</v>
      </c>
      <c r="BJ45" s="14">
        <f>INDEX('O3-8hr'!$A:$AD,$IU45+BJ$23-$G$23,$IT45)</f>
        <v>47</v>
      </c>
      <c r="BK45" s="14">
        <f>INDEX('O3-8hr'!$A:$AD,$IU45+BK$23-$G$23,$IT45)</f>
        <v>51</v>
      </c>
      <c r="BL45" s="14">
        <f>INDEX('O3-8hr'!$A:$AD,$IU45+BL$23-$G$23,$IT45)</f>
        <v>41</v>
      </c>
      <c r="BM45" s="14">
        <f>INDEX('O3-8hr'!$A:$AD,$IU45+BM$23-$G$23,$IT45)</f>
        <v>53</v>
      </c>
      <c r="BN45" s="14">
        <f>INDEX('O3-8hr'!$A:$AD,$IU45+BN$23-$G$23,$IT45)</f>
        <v>37</v>
      </c>
      <c r="BO45" s="14">
        <f>INDEX('O3-8hr'!$A:$AD,$IU45+BO$23-$G$23,$IT45)</f>
        <v>39</v>
      </c>
      <c r="BP45" s="14">
        <f>INDEX('O3-8hr'!$A:$AD,$IU45+BP$23-$G$23,$IT45)</f>
        <v>62</v>
      </c>
      <c r="BQ45" s="14" t="str">
        <f>INDEX('O3-8hr'!$A:$AD,$IU45+BQ$23-$G$23,$IT45)</f>
        <v/>
      </c>
      <c r="BR45" s="14" t="str">
        <f>INDEX('O3-8hr'!$A:$AD,$IU45+BR$23-$G$23,$IT45)</f>
        <v/>
      </c>
      <c r="BS45" s="14">
        <f>INDEX('O3-8hr'!$A:$AD,$IU45+BS$23-$G$23,$IT45)</f>
        <v>49</v>
      </c>
      <c r="BT45" s="14">
        <f>INDEX('O3-8hr'!$A:$AD,$IU45+BT$23-$G$23,$IT45)</f>
        <v>56</v>
      </c>
      <c r="BU45" s="14">
        <f>INDEX('O3-8hr'!$A:$AD,$IU45+BU$23-$G$23,$IT45)</f>
        <v>48</v>
      </c>
      <c r="BV45" s="14">
        <f>INDEX('O3-8hr'!$A:$AD,$IU45+BV$23-$G$23,$IT45)</f>
        <v>52</v>
      </c>
      <c r="BW45" s="14">
        <f>INDEX('O3-8hr'!$A:$AD,$IU45+BW$23-$G$23,$IT45)</f>
        <v>53</v>
      </c>
      <c r="BX45" s="14">
        <f>INDEX('O3-8hr'!$A:$AD,$IU45+BX$23-$G$23,$IT45)</f>
        <v>35</v>
      </c>
      <c r="BY45" s="14">
        <f>INDEX('O3-8hr'!$A:$AD,$IU45+BY$23-$G$23,$IT45)</f>
        <v>36</v>
      </c>
      <c r="BZ45" s="14">
        <f>INDEX('O3-8hr'!$A:$AD,$IU45+BZ$23-$G$23,$IT45)</f>
        <v>46</v>
      </c>
      <c r="CA45" s="14">
        <f>INDEX('O3-8hr'!$A:$AD,$IU45+CA$23-$G$23,$IT45)</f>
        <v>47</v>
      </c>
      <c r="CB45" s="14">
        <f>INDEX('O3-8hr'!$A:$AD,$IU45+CB$23-$G$23,$IT45)</f>
        <v>38</v>
      </c>
      <c r="CC45" s="14">
        <f>INDEX('O3-8hr'!$A:$AD,$IU45+CC$23-$G$23,$IT45)</f>
        <v>35</v>
      </c>
      <c r="CD45" s="14">
        <f>INDEX('O3-8hr'!$A:$AD,$IU45+CD$23-$G$23,$IT45)</f>
        <v>42</v>
      </c>
      <c r="CE45" s="14">
        <f>INDEX('O3-8hr'!$A:$AD,$IU45+CE$23-$G$23,$IT45)</f>
        <v>40</v>
      </c>
      <c r="CF45" s="14">
        <f>INDEX('O3-8hr'!$A:$AD,$IU45+CF$23-$G$23,$IT45)</f>
        <v>16</v>
      </c>
      <c r="CG45" s="14">
        <f>INDEX('O3-8hr'!$A:$AD,$IU45+CG$23-$G$23,$IT45)</f>
        <v>36</v>
      </c>
      <c r="CH45" s="14">
        <f>INDEX('O3-8hr'!$A:$AD,$IU45+CH$23-$G$23,$IT45)</f>
        <v>27</v>
      </c>
      <c r="CI45" s="14">
        <f>INDEX('O3-8hr'!$A:$AD,$IU45+CI$23-$G$23,$IT45)</f>
        <v>38</v>
      </c>
      <c r="CJ45" s="14">
        <f>INDEX('O3-8hr'!$A:$AD,$IU45+CJ$23-$G$23,$IT45)</f>
        <v>47</v>
      </c>
      <c r="CK45" s="14">
        <f>INDEX('O3-8hr'!$A:$AD,$IU45+CK$23-$G$23,$IT45)</f>
        <v>34</v>
      </c>
      <c r="CL45" s="14">
        <f>INDEX('O3-8hr'!$A:$AD,$IU45+CL$23-$G$23,$IT45)</f>
        <v>41</v>
      </c>
      <c r="CM45" s="14">
        <f>INDEX('O3-8hr'!$A:$AD,$IU45+CM$23-$G$23,$IT45)</f>
        <v>68</v>
      </c>
      <c r="CN45" s="14">
        <f>INDEX('O3-8hr'!$A:$AD,$IU45+CN$23-$G$23,$IT45)</f>
        <v>73</v>
      </c>
      <c r="CO45" s="14">
        <f>INDEX('O3-8hr'!$A:$AD,$IU45+CO$23-$G$23,$IT45)</f>
        <v>67</v>
      </c>
      <c r="CP45" s="14">
        <f>INDEX('O3-8hr'!$A:$AD,$IU45+CP$23-$G$23,$IT45)</f>
        <v>38</v>
      </c>
      <c r="CQ45" s="14">
        <f>INDEX('O3-8hr'!$A:$AD,$IU45+CQ$23-$G$23,$IT45)</f>
        <v>24</v>
      </c>
      <c r="CR45" s="14">
        <f>INDEX('O3-8hr'!$A:$AD,$IU45+CR$23-$G$23,$IT45)</f>
        <v>54</v>
      </c>
      <c r="CS45" s="14">
        <f>INDEX('O3-8hr'!$A:$AD,$IU45+CS$23-$G$23,$IT45)</f>
        <v>39</v>
      </c>
      <c r="CT45" s="14">
        <f>INDEX('O3-8hr'!$A:$AD,$IU45+CT$23-$G$23,$IT45)</f>
        <v>28</v>
      </c>
      <c r="CU45" s="14">
        <f>INDEX('O3-8hr'!$A:$AD,$IU45+CU$23-$G$23,$IT45)</f>
        <v>23</v>
      </c>
      <c r="CV45" s="14">
        <f>INDEX('O3-8hr'!$A:$AD,$IU45+CV$23-$G$23,$IT45)</f>
        <v>54</v>
      </c>
      <c r="CW45" s="14">
        <f>INDEX('O3-8hr'!$A:$AD,$IU45+CW$23-$G$23,$IT45)</f>
        <v>28</v>
      </c>
      <c r="CX45" s="14">
        <f>INDEX('O3-8hr'!$A:$AD,$IU45+CX$23-$G$23,$IT45)</f>
        <v>32</v>
      </c>
      <c r="CY45" s="14">
        <f>INDEX('O3-8hr'!$A:$AD,$IU45+CY$23-$G$23,$IT45)</f>
        <v>44</v>
      </c>
      <c r="CZ45" s="14">
        <f>INDEX('O3-8hr'!$A:$AD,$IU45+CZ$23-$G$23,$IT45)</f>
        <v>28</v>
      </c>
      <c r="DA45" s="14">
        <f>INDEX('O3-8hr'!$A:$AD,$IU45+DA$23-$G$23,$IT45)</f>
        <v>29</v>
      </c>
      <c r="DB45" s="14">
        <f>INDEX('O3-8hr'!$A:$AD,$IU45+DB$23-$G$23,$IT45)</f>
        <v>44</v>
      </c>
      <c r="DC45" s="14">
        <f>INDEX('O3-8hr'!$A:$AD,$IU45+DC$23-$G$23,$IT45)</f>
        <v>61</v>
      </c>
      <c r="DD45" s="14">
        <f>INDEX('O3-8hr'!$A:$AD,$IU45+DD$23-$G$23,$IT45)</f>
        <v>37</v>
      </c>
      <c r="DE45" s="14">
        <f>INDEX('O3-8hr'!$A:$AD,$IU45+DE$23-$G$23,$IT45)</f>
        <v>41</v>
      </c>
      <c r="DF45" s="14">
        <f>INDEX('O3-8hr'!$A:$AD,$IU45+DF$23-$G$23,$IT45)</f>
        <v>38</v>
      </c>
      <c r="DG45" s="14">
        <f>INDEX('O3-8hr'!$A:$AD,$IU45+DG$23-$G$23,$IT45)</f>
        <v>36</v>
      </c>
      <c r="DH45" s="14">
        <f>INDEX('O3-8hr'!$A:$AD,$IU45+DH$23-$G$23,$IT45)</f>
        <v>46</v>
      </c>
      <c r="DI45" s="14">
        <f>INDEX('O3-8hr'!$A:$AD,$IU45+DI$23-$G$23,$IT45)</f>
        <v>33</v>
      </c>
      <c r="DJ45" s="14">
        <f>INDEX('O3-8hr'!$A:$AD,$IU45+DJ$23-$G$23,$IT45)</f>
        <v>53</v>
      </c>
      <c r="DK45" s="14">
        <f>INDEX('O3-8hr'!$A:$AD,$IU45+DK$23-$G$23,$IT45)</f>
        <v>70</v>
      </c>
      <c r="DL45" s="14">
        <f>INDEX('O3-8hr'!$A:$AD,$IU45+DL$23-$G$23,$IT45)</f>
        <v>56</v>
      </c>
      <c r="DM45" s="14">
        <f>INDEX('O3-8hr'!$A:$AD,$IU45+DM$23-$G$23,$IT45)</f>
        <v>46</v>
      </c>
      <c r="DN45" s="14">
        <f>INDEX('O3-8hr'!$A:$AD,$IU45+DN$23-$G$23,$IT45)</f>
        <v>44</v>
      </c>
      <c r="DO45" s="14">
        <f>INDEX('O3-8hr'!$A:$AD,$IU45+DO$23-$G$23,$IT45)</f>
        <v>65</v>
      </c>
      <c r="DP45" s="14">
        <f>INDEX('O3-8hr'!$A:$AD,$IU45+DP$23-$G$23,$IT45)</f>
        <v>41</v>
      </c>
      <c r="DQ45" s="14">
        <f>INDEX('O3-8hr'!$A:$AD,$IU45+DQ$23-$G$23,$IT45)</f>
        <v>31</v>
      </c>
      <c r="DR45" s="14">
        <f>INDEX('O3-8hr'!$A:$AD,$IU45+DR$23-$G$23,$IT45)</f>
        <v>42</v>
      </c>
      <c r="DS45" s="14">
        <f>INDEX('O3-8hr'!$A:$AD,$IU45+DS$23-$G$23,$IT45)</f>
        <v>38</v>
      </c>
      <c r="DT45" s="14">
        <f>INDEX('O3-8hr'!$A:$AD,$IU45+DT$23-$G$23,$IT45)</f>
        <v>34</v>
      </c>
      <c r="DU45" s="14">
        <f>INDEX('O3-8hr'!$A:$AD,$IU45+DU$23-$G$23,$IT45)</f>
        <v>36</v>
      </c>
      <c r="DV45" s="14">
        <f>INDEX('O3-8hr'!$A:$AD,$IU45+DV$23-$G$23,$IT45)</f>
        <v>41</v>
      </c>
      <c r="DW45" s="14">
        <f>INDEX('O3-8hr'!$A:$AD,$IU45+DW$23-$G$23,$IT45)</f>
        <v>61</v>
      </c>
      <c r="DX45" s="14">
        <f>INDEX('O3-8hr'!$A:$AD,$IU45+DX$23-$G$23,$IT45)</f>
        <v>72</v>
      </c>
      <c r="DY45" s="14">
        <f>INDEX('O3-8hr'!$A:$AD,$IU45+DY$23-$G$23,$IT45)</f>
        <v>80</v>
      </c>
      <c r="DZ45" s="14">
        <f>INDEX('O3-8hr'!$A:$AD,$IU45+DZ$23-$G$23,$IT45)</f>
        <v>76</v>
      </c>
      <c r="EA45" s="14">
        <f>INDEX('O3-8hr'!$A:$AD,$IU45+EA$23-$G$23,$IT45)</f>
        <v>46</v>
      </c>
      <c r="EB45" s="14">
        <f>INDEX('O3-8hr'!$A:$AD,$IU45+EB$23-$G$23,$IT45)</f>
        <v>39</v>
      </c>
      <c r="EC45" s="14">
        <f>INDEX('O3-8hr'!$A:$AD,$IU45+EC$23-$G$23,$IT45)</f>
        <v>24</v>
      </c>
      <c r="ED45" s="14">
        <f>INDEX('O3-8hr'!$A:$AD,$IU45+ED$23-$G$23,$IT45)</f>
        <v>26</v>
      </c>
      <c r="EE45" s="14">
        <f>INDEX('O3-8hr'!$A:$AD,$IU45+EE$23-$G$23,$IT45)</f>
        <v>39</v>
      </c>
      <c r="EF45" s="14">
        <f>INDEX('O3-8hr'!$A:$AD,$IU45+EF$23-$G$23,$IT45)</f>
        <v>52</v>
      </c>
      <c r="EG45" s="14">
        <f>INDEX('O3-8hr'!$A:$AD,$IU45+EG$23-$G$23,$IT45)</f>
        <v>63</v>
      </c>
      <c r="EH45" s="14">
        <f>INDEX('O3-8hr'!$A:$AD,$IU45+EH$23-$G$23,$IT45)</f>
        <v>82</v>
      </c>
      <c r="EI45" s="14">
        <f>INDEX('O3-8hr'!$A:$AD,$IU45+EI$23-$G$23,$IT45)</f>
        <v>52</v>
      </c>
      <c r="EJ45" s="14">
        <f>INDEX('O3-8hr'!$A:$AD,$IU45+EJ$23-$G$23,$IT45)</f>
        <v>56</v>
      </c>
      <c r="EK45" s="14">
        <f>INDEX('O3-8hr'!$A:$AD,$IU45+EK$23-$G$23,$IT45)</f>
        <v>47</v>
      </c>
      <c r="EL45" s="14">
        <f>INDEX('O3-8hr'!$A:$AD,$IU45+EL$23-$G$23,$IT45)</f>
        <v>63</v>
      </c>
      <c r="EM45" s="14">
        <f>INDEX('O3-8hr'!$A:$AD,$IU45+EM$23-$G$23,$IT45)</f>
        <v>52</v>
      </c>
      <c r="EN45" s="14">
        <f>INDEX('O3-8hr'!$A:$AD,$IU45+EN$23-$G$23,$IT45)</f>
        <v>71</v>
      </c>
      <c r="EO45" s="14">
        <f>INDEX('O3-8hr'!$A:$AD,$IU45+EO$23-$G$23,$IT45)</f>
        <v>44</v>
      </c>
      <c r="EP45" s="14">
        <f>INDEX('O3-8hr'!$A:$AD,$IU45+EP$23-$G$23,$IT45)</f>
        <v>34</v>
      </c>
      <c r="EQ45" s="14">
        <f>INDEX('O3-8hr'!$A:$AD,$IU45+EQ$23-$G$23,$IT45)</f>
        <v>53</v>
      </c>
      <c r="ER45" s="14">
        <f>INDEX('O3-8hr'!$A:$AD,$IU45+ER$23-$G$23,$IT45)</f>
        <v>50</v>
      </c>
      <c r="ES45" s="14">
        <f>INDEX('O3-8hr'!$A:$AD,$IU45+ES$23-$G$23,$IT45)</f>
        <v>38</v>
      </c>
      <c r="ET45" s="14">
        <f>INDEX('O3-8hr'!$A:$AD,$IU45+ET$23-$G$23,$IT45)</f>
        <v>32</v>
      </c>
      <c r="EU45" s="14">
        <f>INDEX('O3-8hr'!$A:$AD,$IU45+EU$23-$G$23,$IT45)</f>
        <v>25</v>
      </c>
      <c r="EV45" s="14">
        <f>INDEX('O3-8hr'!$A:$AD,$IU45+EV$23-$G$23,$IT45)</f>
        <v>23</v>
      </c>
      <c r="EW45" s="14">
        <f>INDEX('O3-8hr'!$A:$AD,$IU45+EW$23-$G$23,$IT45)</f>
        <v>25</v>
      </c>
      <c r="EX45" s="14">
        <f>INDEX('O3-8hr'!$A:$AD,$IU45+EX$23-$G$23,$IT45)</f>
        <v>52</v>
      </c>
      <c r="EY45" s="14">
        <f>INDEX('O3-8hr'!$A:$AD,$IU45+EY$23-$G$23,$IT45)</f>
        <v>49</v>
      </c>
      <c r="EZ45" s="14">
        <f>INDEX('O3-8hr'!$A:$AD,$IU45+EZ$23-$G$23,$IT45)</f>
        <v>66</v>
      </c>
      <c r="FA45" s="14">
        <f>INDEX('O3-8hr'!$A:$AD,$IU45+FA$23-$G$23,$IT45)</f>
        <v>48</v>
      </c>
      <c r="FB45" s="14">
        <f>INDEX('O3-8hr'!$A:$AD,$IU45+FB$23-$G$23,$IT45)</f>
        <v>42</v>
      </c>
      <c r="FC45" s="14">
        <f>INDEX('O3-8hr'!$A:$AD,$IU45+FC$23-$G$23,$IT45)</f>
        <v>48</v>
      </c>
      <c r="FD45" s="14">
        <f>INDEX('O3-8hr'!$A:$AD,$IU45+FD$23-$G$23,$IT45)</f>
        <v>33</v>
      </c>
      <c r="FE45" s="14">
        <f>INDEX('O3-8hr'!$A:$AD,$IU45+FE$23-$G$23,$IT45)</f>
        <v>35</v>
      </c>
      <c r="FF45" s="14">
        <f>INDEX('O3-8hr'!$A:$AD,$IU45+FF$23-$G$23,$IT45)</f>
        <v>25</v>
      </c>
      <c r="FG45" s="14">
        <f>INDEX('O3-8hr'!$A:$AD,$IU45+FG$23-$G$23,$IT45)</f>
        <v>41</v>
      </c>
      <c r="FH45" s="14">
        <f>INDEX('O3-8hr'!$A:$AD,$IU45+FH$23-$G$23,$IT45)</f>
        <v>66</v>
      </c>
      <c r="FI45" s="14">
        <f>INDEX('O3-8hr'!$A:$AD,$IU45+FI$23-$G$23,$IT45)</f>
        <v>71</v>
      </c>
      <c r="FJ45" s="14">
        <f>INDEX('O3-8hr'!$A:$AD,$IU45+FJ$23-$G$23,$IT45)</f>
        <v>50</v>
      </c>
      <c r="FK45" s="14">
        <f>INDEX('O3-8hr'!$A:$AD,$IU45+FK$23-$G$23,$IT45)</f>
        <v>67</v>
      </c>
      <c r="FL45" s="14">
        <f>INDEX('O3-8hr'!$A:$AD,$IU45+FL$23-$G$23,$IT45)</f>
        <v>53</v>
      </c>
      <c r="FM45" s="14">
        <f>INDEX('O3-8hr'!$A:$AD,$IU45+FM$23-$G$23,$IT45)</f>
        <v>63</v>
      </c>
      <c r="FN45" s="14">
        <f>INDEX('O3-8hr'!$A:$AD,$IU45+FN$23-$G$23,$IT45)</f>
        <v>44</v>
      </c>
      <c r="FO45" s="14">
        <f>INDEX('O3-8hr'!$A:$AD,$IU45+FO$23-$G$23,$IT45)</f>
        <v>48</v>
      </c>
      <c r="FP45" s="14">
        <f>INDEX('O3-8hr'!$A:$AD,$IU45+FP$23-$G$23,$IT45)</f>
        <v>28</v>
      </c>
      <c r="FQ45" s="14">
        <f>INDEX('O3-8hr'!$A:$AD,$IU45+FQ$23-$G$23,$IT45)</f>
        <v>50</v>
      </c>
      <c r="FR45" s="14">
        <f>INDEX('O3-8hr'!$A:$AD,$IU45+FR$23-$G$23,$IT45)</f>
        <v>47</v>
      </c>
      <c r="FS45" s="14">
        <f>INDEX('O3-8hr'!$A:$AD,$IU45+FS$23-$G$23,$IT45)</f>
        <v>64</v>
      </c>
      <c r="FT45" s="14">
        <f>INDEX('O3-8hr'!$A:$AD,$IU45+FT$23-$G$23,$IT45)</f>
        <v>56</v>
      </c>
      <c r="FU45" s="14">
        <f>INDEX('O3-8hr'!$A:$AD,$IU45+FU$23-$G$23,$IT45)</f>
        <v>47</v>
      </c>
      <c r="FV45" s="14">
        <f>INDEX('O3-8hr'!$A:$AD,$IU45+FV$23-$G$23,$IT45)</f>
        <v>25</v>
      </c>
      <c r="FW45" s="14">
        <f>INDEX('O3-8hr'!$A:$AD,$IU45+FW$23-$G$23,$IT45)</f>
        <v>28</v>
      </c>
      <c r="FX45" s="14">
        <f>INDEX('O3-8hr'!$A:$AD,$IU45+FX$23-$G$23,$IT45)</f>
        <v>33</v>
      </c>
      <c r="FY45" s="14">
        <f>INDEX('O3-8hr'!$A:$AD,$IU45+FY$23-$G$23,$IT45)</f>
        <v>44</v>
      </c>
      <c r="FZ45" s="14">
        <f>INDEX('O3-8hr'!$A:$AD,$IU45+FZ$23-$G$23,$IT45)</f>
        <v>33</v>
      </c>
      <c r="GA45" s="14">
        <f>INDEX('O3-8hr'!$A:$AD,$IU45+GA$23-$G$23,$IT45)</f>
        <v>48</v>
      </c>
      <c r="GB45" s="14">
        <f>INDEX('O3-8hr'!$A:$AD,$IU45+GB$23-$G$23,$IT45)</f>
        <v>48</v>
      </c>
      <c r="GC45" s="14">
        <f>INDEX('O3-8hr'!$A:$AD,$IU45+GC$23-$G$23,$IT45)</f>
        <v>49</v>
      </c>
      <c r="GD45" s="14">
        <f>INDEX('O3-8hr'!$A:$AD,$IU45+GD$23-$G$23,$IT45)</f>
        <v>62</v>
      </c>
      <c r="GE45" s="14">
        <f>INDEX('O3-8hr'!$A:$AD,$IU45+GE$23-$G$23,$IT45)</f>
        <v>68</v>
      </c>
      <c r="GF45" s="14">
        <f>INDEX('O3-8hr'!$A:$AD,$IU45+GF$23-$G$23,$IT45)</f>
        <v>31</v>
      </c>
      <c r="GG45" s="14">
        <f>INDEX('O3-8hr'!$A:$AD,$IU45+GG$23-$G$23,$IT45)</f>
        <v>49</v>
      </c>
      <c r="GH45" s="14">
        <f>INDEX('O3-8hr'!$A:$AD,$IU45+GH$23-$G$23,$IT45)</f>
        <v>29</v>
      </c>
      <c r="GI45" s="14">
        <f>INDEX('O3-8hr'!$A:$AD,$IU45+GI$23-$G$23,$IT45)</f>
        <v>39</v>
      </c>
      <c r="GJ45" s="14">
        <f>INDEX('O3-8hr'!$A:$AD,$IU45+GJ$23-$G$23,$IT45)</f>
        <v>38</v>
      </c>
      <c r="GK45" s="14">
        <f>INDEX('O3-8hr'!$A:$AD,$IU45+GK$23-$G$23,$IT45)</f>
        <v>46</v>
      </c>
      <c r="GL45" s="14">
        <f>INDEX('O3-8hr'!$A:$AD,$IU45+GL$23-$G$23,$IT45)</f>
        <v>61</v>
      </c>
      <c r="GM45" s="14">
        <f>INDEX('O3-8hr'!$A:$AD,$IU45+GM$23-$G$23,$IT45)</f>
        <v>51</v>
      </c>
      <c r="GN45" s="14">
        <f>INDEX('O3-8hr'!$A:$AD,$IU45+GN$23-$G$23,$IT45)</f>
        <v>57</v>
      </c>
      <c r="GO45" s="14">
        <f>INDEX('O3-8hr'!$A:$AD,$IU45+GO$23-$G$23,$IT45)</f>
        <v>22</v>
      </c>
      <c r="GP45" s="14">
        <f>INDEX('O3-8hr'!$A:$AD,$IU45+GP$23-$G$23,$IT45)</f>
        <v>26</v>
      </c>
      <c r="GQ45" s="14">
        <f>INDEX('O3-8hr'!$A:$AD,$IU45+GQ$23-$G$23,$IT45)</f>
        <v>18</v>
      </c>
      <c r="GR45" s="14">
        <f>INDEX('O3-8hr'!$A:$AD,$IU45+GR$23-$G$23,$IT45)</f>
        <v>25</v>
      </c>
      <c r="GS45" s="14">
        <f>INDEX('O3-8hr'!$A:$AD,$IU45+GS$23-$G$23,$IT45)</f>
        <v>10</v>
      </c>
      <c r="GT45" s="14">
        <f>INDEX('O3-8hr'!$A:$AD,$IU45+GT$23-$G$23,$IT45)</f>
        <v>13</v>
      </c>
      <c r="GU45" s="14" t="str">
        <f>INDEX('O3-8hr'!$A:$AD,$IU45+GU$23-$G$23,$IT45)</f>
        <v/>
      </c>
      <c r="GV45" s="14" t="str">
        <f>INDEX('O3-8hr'!$A:$AD,$IU45+GV$23-$G$23,$IT45)</f>
        <v/>
      </c>
      <c r="GW45" s="14" t="str">
        <f>INDEX('O3-8hr'!$A:$AD,$IU45+GW$23-$G$23,$IT45)</f>
        <v/>
      </c>
      <c r="GX45" s="14" t="str">
        <f>INDEX('O3-8hr'!$A:$AD,$IU45+GX$23-$G$23,$IT45)</f>
        <v/>
      </c>
      <c r="GY45" s="14" t="str">
        <f>INDEX('O3-8hr'!$A:$AD,$IU45+GY$23-$G$23,$IT45)</f>
        <v/>
      </c>
      <c r="GZ45" s="14" t="str">
        <f>INDEX('O3-8hr'!$A:$AD,$IU45+GZ$23-$G$23,$IT45)</f>
        <v/>
      </c>
      <c r="HA45" s="14" t="str">
        <f>INDEX('O3-8hr'!$A:$AD,$IU45+HA$23-$G$23,$IT45)</f>
        <v/>
      </c>
      <c r="HB45" s="14" t="str">
        <f>INDEX('O3-8hr'!$A:$AD,$IU45+HB$23-$G$23,$IT45)</f>
        <v/>
      </c>
      <c r="HC45" s="14" t="str">
        <f>INDEX('O3-8hr'!$A:$AD,$IU45+HC$23-$G$23,$IT45)</f>
        <v/>
      </c>
      <c r="HD45" s="14" t="str">
        <f>INDEX('O3-8hr'!$A:$AD,$IU45+HD$23-$G$23,$IT45)</f>
        <v/>
      </c>
      <c r="HE45" s="14" t="str">
        <f>INDEX('O3-8hr'!$A:$AD,$IU45+HE$23-$G$23,$IT45)</f>
        <v/>
      </c>
      <c r="HF45" s="14" t="str">
        <f>INDEX('O3-8hr'!$A:$AD,$IU45+HF$23-$G$23,$IT45)</f>
        <v/>
      </c>
      <c r="HG45" s="14" t="str">
        <f>INDEX('O3-8hr'!$A:$AD,$IU45+HG$23-$G$23,$IT45)</f>
        <v/>
      </c>
      <c r="HH45" s="14" t="str">
        <f>INDEX('O3-8hr'!$A:$AD,$IU45+HH$23-$G$23,$IT45)</f>
        <v/>
      </c>
      <c r="HI45" s="14" t="str">
        <f>INDEX('O3-8hr'!$A:$AD,$IU45+HI$23-$G$23,$IT45)</f>
        <v/>
      </c>
      <c r="HJ45" s="14" t="str">
        <f>INDEX('O3-8hr'!$A:$AD,$IU45+HJ$23-$G$23,$IT45)</f>
        <v/>
      </c>
      <c r="HK45" s="14" t="str">
        <f>INDEX('O3-8hr'!$A:$AD,$IU45+HK$23-$G$23,$IT45)</f>
        <v/>
      </c>
      <c r="HL45" s="14" t="str">
        <f>INDEX('O3-8hr'!$A:$AD,$IU45+HL$23-$G$23,$IT45)</f>
        <v/>
      </c>
      <c r="HM45" s="14" t="str">
        <f>INDEX('O3-8hr'!$A:$AD,$IU45+HM$23-$G$23,$IT45)</f>
        <v/>
      </c>
      <c r="HN45" s="14" t="str">
        <f>INDEX('O3-8hr'!$A:$AD,$IU45+HN$23-$G$23,$IT45)</f>
        <v/>
      </c>
      <c r="HO45" s="14" t="str">
        <f>INDEX('O3-8hr'!$A:$AD,$IU45+HO$23-$G$23,$IT45)</f>
        <v/>
      </c>
      <c r="HP45" s="14" t="str">
        <f>INDEX('O3-8hr'!$A:$AD,$IU45+HP$23-$G$23,$IT45)</f>
        <v/>
      </c>
      <c r="HQ45" s="14" t="str">
        <f>INDEX('O3-8hr'!$A:$AD,$IU45+HQ$23-$G$23,$IT45)</f>
        <v/>
      </c>
      <c r="HR45" s="14" t="str">
        <f>INDEX('O3-8hr'!$A:$AD,$IU45+HR$23-$G$23,$IT45)</f>
        <v/>
      </c>
      <c r="HS45" s="14" t="str">
        <f>INDEX('O3-8hr'!$A:$AD,$IU45+HS$23-$G$23,$IT45)</f>
        <v/>
      </c>
      <c r="HT45" s="14" t="str">
        <f>INDEX('O3-8hr'!$A:$AD,$IU45+HT$23-$G$23,$IT45)</f>
        <v/>
      </c>
      <c r="HU45" s="14" t="str">
        <f>INDEX('O3-8hr'!$A:$AD,$IU45+HU$23-$G$23,$IT45)</f>
        <v/>
      </c>
      <c r="HV45" s="14" t="str">
        <f>INDEX('O3-8hr'!$A:$AD,$IU45+HV$23-$G$23,$IT45)</f>
        <v/>
      </c>
      <c r="HW45" s="14" t="str">
        <f>INDEX('O3-8hr'!$A:$AD,$IU45+HW$23-$G$23,$IT45)</f>
        <v/>
      </c>
      <c r="HX45" s="14" t="str">
        <f>INDEX('O3-8hr'!$A:$AD,$IU45+HX$23-$G$23,$IT45)</f>
        <v/>
      </c>
      <c r="HY45" s="14" t="str">
        <f>INDEX('O3-8hr'!$A:$AD,$IU45+HY$23-$G$23,$IT45)</f>
        <v/>
      </c>
      <c r="HZ45" s="14" t="str">
        <f>INDEX('O3-8hr'!$A:$AD,$IU45+HZ$23-$G$23,$IT45)</f>
        <v/>
      </c>
      <c r="IA45" s="14" t="str">
        <f>INDEX('O3-8hr'!$A:$AD,$IU45+IA$23-$G$23,$IT45)</f>
        <v/>
      </c>
      <c r="IB45" s="14" t="str">
        <f>INDEX('O3-8hr'!$A:$AD,$IU45+IB$23-$G$23,$IT45)</f>
        <v/>
      </c>
      <c r="IC45" s="14" t="str">
        <f>INDEX('O3-8hr'!$A:$AD,$IU45+IC$23-$G$23,$IT45)</f>
        <v/>
      </c>
      <c r="ID45" s="14">
        <f>INDEX('O3-8hr'!$A:$AD,$IU45+ID$23-$G$23,$IT45)</f>
        <v>1</v>
      </c>
      <c r="IE45" s="14">
        <f>INDEX('O3-8hr'!$A:$AD,$IU45+IE$23-$G$23,$IT45)</f>
        <v>32</v>
      </c>
      <c r="IF45" s="14">
        <f>INDEX('O3-8hr'!$A:$AD,$IU45+IF$23-$G$23,$IT45)</f>
        <v>27</v>
      </c>
      <c r="IG45" s="14">
        <f>INDEX('O3-8hr'!$A:$AD,$IU45+IG$23-$G$23,$IT45)</f>
        <v>29</v>
      </c>
      <c r="IH45" s="14">
        <f>INDEX('O3-8hr'!$A:$AD,$IU45+IH$23-$G$23,$IT45)</f>
        <v>21</v>
      </c>
      <c r="II45" s="14">
        <f>INDEX('O3-8hr'!$A:$AD,$IU45+II$23-$G$23,$IT45)</f>
        <v>29</v>
      </c>
      <c r="IJ45" s="14">
        <f>INDEX('O3-8hr'!$A:$AD,$IU45+IJ$23-$G$23,$IT45)</f>
        <v>24</v>
      </c>
      <c r="IK45" s="14">
        <f>INDEX('O3-8hr'!$A:$AD,$IU45+IK$23-$G$23,$IT45)</f>
        <v>19</v>
      </c>
      <c r="IL45" s="14">
        <f>INDEX('O3-8hr'!$A:$AD,$IU45+IL$23-$G$23,$IT45)</f>
        <v>28</v>
      </c>
      <c r="IM45" s="14">
        <f>INDEX('O3-8hr'!$A:$AD,$IU45+IM$23-$G$23,$IT45)</f>
        <v>32</v>
      </c>
      <c r="IN45" s="14">
        <f>INDEX('O3-8hr'!$A:$AD,$IU45+IN$23-$G$23,$IT45)</f>
        <v>19</v>
      </c>
      <c r="IO45" s="14">
        <f>INDEX('O3-8hr'!$A:$AD,$IU45+IO$23-$G$23,$IT45)</f>
        <v>23</v>
      </c>
      <c r="IP45" s="14">
        <f>INDEX('O3-8hr'!$A:$AD,$IU45+IP$23-$G$23,$IT45)</f>
        <v>31</v>
      </c>
      <c r="IQ45" s="19">
        <f>INDEX('O3-8hr'!$A:$AD,$IU45+IQ$23-$G$23,$IT45)</f>
        <v>38</v>
      </c>
      <c r="IR45" s="100">
        <f t="shared" si="57"/>
        <v>82</v>
      </c>
      <c r="IT45" s="44">
        <f>MATCH($B45,'O3-8hr'!$1:$1,0)</f>
        <v>23</v>
      </c>
      <c r="IU45" s="43">
        <f>MATCH(DATE($A45,$IT$19,$IU$19),'O3-8hr'!$B:$B,0)</f>
        <v>1161</v>
      </c>
    </row>
    <row r="46" spans="1:255" ht="12.75" customHeight="1" x14ac:dyDescent="0.2">
      <c r="A46" s="100">
        <v>2018</v>
      </c>
      <c r="B46" s="100">
        <v>361030004</v>
      </c>
      <c r="C46" s="103">
        <f>INDEX(Sites!$A:$N,MATCH($B46,Sites!$A:$A,0),2)</f>
        <v>40.96078</v>
      </c>
      <c r="D46" s="100" t="str">
        <f>INDEX(Sites!$A:$N,MATCH($B46,Sites!$A:$A,0),4)</f>
        <v>NY</v>
      </c>
      <c r="E46" s="100" t="str">
        <f>INDEX(Sites!$A:$N,MATCH($B46,Sites!$A:$A,0),10)</f>
        <v>31.0</v>
      </c>
      <c r="F46" s="44" t="str">
        <f>INDEX(Sites!$A:$N,MATCH($B46,Sites!$A:$A,0),6)</f>
        <v>Riverhead</v>
      </c>
      <c r="G46" s="20">
        <f>INDEX('O3-8hr'!$A:$AD,$IU46+G$23-$G$23,$IT46)</f>
        <v>47</v>
      </c>
      <c r="H46" s="14">
        <f>INDEX('O3-8hr'!$A:$AD,$IU46+H$23-$G$23,$IT46)</f>
        <v>41</v>
      </c>
      <c r="I46" s="14">
        <f>INDEX('O3-8hr'!$A:$AD,$IU46+I$23-$G$23,$IT46)</f>
        <v>40</v>
      </c>
      <c r="J46" s="14">
        <f>INDEX('O3-8hr'!$A:$AD,$IU46+J$23-$G$23,$IT46)</f>
        <v>42</v>
      </c>
      <c r="K46" s="14">
        <f>INDEX('O3-8hr'!$A:$AD,$IU46+K$23-$G$23,$IT46)</f>
        <v>38</v>
      </c>
      <c r="L46" s="14">
        <f>INDEX('O3-8hr'!$A:$AD,$IU46+L$23-$G$23,$IT46)</f>
        <v>45</v>
      </c>
      <c r="M46" s="14">
        <f>INDEX('O3-8hr'!$A:$AD,$IU46+M$23-$G$23,$IT46)</f>
        <v>42</v>
      </c>
      <c r="N46" s="14">
        <f>INDEX('O3-8hr'!$A:$AD,$IU46+N$23-$G$23,$IT46)</f>
        <v>40</v>
      </c>
      <c r="O46" s="14">
        <f>INDEX('O3-8hr'!$A:$AD,$IU46+O$23-$G$23,$IT46)</f>
        <v>38</v>
      </c>
      <c r="P46" s="14">
        <f>INDEX('O3-8hr'!$A:$AD,$IU46+P$23-$G$23,$IT46)</f>
        <v>43</v>
      </c>
      <c r="Q46" s="14">
        <f>INDEX('O3-8hr'!$A:$AD,$IU46+Q$23-$G$23,$IT46)</f>
        <v>43</v>
      </c>
      <c r="R46" s="14">
        <f>INDEX('O3-8hr'!$A:$AD,$IU46+R$23-$G$23,$IT46)</f>
        <v>43</v>
      </c>
      <c r="S46" s="14">
        <f>INDEX('O3-8hr'!$A:$AD,$IU46+S$23-$G$23,$IT46)</f>
        <v>44</v>
      </c>
      <c r="T46" s="14">
        <f>INDEX('O3-8hr'!$A:$AD,$IU46+T$23-$G$23,$IT46)</f>
        <v>38</v>
      </c>
      <c r="U46" s="14">
        <f>INDEX('O3-8hr'!$A:$AD,$IU46+U$23-$G$23,$IT46)</f>
        <v>49</v>
      </c>
      <c r="V46" s="14">
        <f>INDEX('O3-8hr'!$A:$AD,$IU46+V$23-$G$23,$IT46)</f>
        <v>43</v>
      </c>
      <c r="W46" s="14">
        <f>INDEX('O3-8hr'!$A:$AD,$IU46+W$23-$G$23,$IT46)</f>
        <v>48</v>
      </c>
      <c r="X46" s="14">
        <f>INDEX('O3-8hr'!$A:$AD,$IU46+X$23-$G$23,$IT46)</f>
        <v>47</v>
      </c>
      <c r="Y46" s="14">
        <f>INDEX('O3-8hr'!$A:$AD,$IU46+Y$23-$G$23,$IT46)</f>
        <v>47</v>
      </c>
      <c r="Z46" s="14">
        <f>INDEX('O3-8hr'!$A:$AD,$IU46+Z$23-$G$23,$IT46)</f>
        <v>41</v>
      </c>
      <c r="AA46" s="14">
        <f>INDEX('O3-8hr'!$A:$AD,$IU46+AA$23-$G$23,$IT46)</f>
        <v>41</v>
      </c>
      <c r="AB46" s="14">
        <f>INDEX('O3-8hr'!$A:$AD,$IU46+AB$23-$G$23,$IT46)</f>
        <v>48</v>
      </c>
      <c r="AC46" s="14">
        <f>INDEX('O3-8hr'!$A:$AD,$IU46+AC$23-$G$23,$IT46)</f>
        <v>45</v>
      </c>
      <c r="AD46" s="14">
        <f>INDEX('O3-8hr'!$A:$AD,$IU46+AD$23-$G$23,$IT46)</f>
        <v>47</v>
      </c>
      <c r="AE46" s="14">
        <f>INDEX('O3-8hr'!$A:$AD,$IU46+AE$23-$G$23,$IT46)</f>
        <v>44</v>
      </c>
      <c r="AF46" s="14">
        <f>INDEX('O3-8hr'!$A:$AD,$IU46+AF$23-$G$23,$IT46)</f>
        <v>45</v>
      </c>
      <c r="AG46" s="14">
        <f>INDEX('O3-8hr'!$A:$AD,$IU46+AG$23-$G$23,$IT46)</f>
        <v>47</v>
      </c>
      <c r="AH46" s="14">
        <f>INDEX('O3-8hr'!$A:$AD,$IU46+AH$23-$G$23,$IT46)</f>
        <v>34</v>
      </c>
      <c r="AI46" s="14">
        <f>INDEX('O3-8hr'!$A:$AD,$IU46+AI$23-$G$23,$IT46)</f>
        <v>40</v>
      </c>
      <c r="AJ46" s="14">
        <f>INDEX('O3-8hr'!$A:$AD,$IU46+AJ$23-$G$23,$IT46)</f>
        <v>38</v>
      </c>
      <c r="AK46" s="14">
        <f>INDEX('O3-8hr'!$A:$AD,$IU46+AK$23-$G$23,$IT46)</f>
        <v>47</v>
      </c>
      <c r="AL46" s="14">
        <f>INDEX('O3-8hr'!$A:$AD,$IU46+AL$23-$G$23,$IT46)</f>
        <v>44</v>
      </c>
      <c r="AM46" s="14">
        <f>INDEX('O3-8hr'!$A:$AD,$IU46+AM$23-$G$23,$IT46)</f>
        <v>48</v>
      </c>
      <c r="AN46" s="14">
        <f>INDEX('O3-8hr'!$A:$AD,$IU46+AN$23-$G$23,$IT46)</f>
        <v>45</v>
      </c>
      <c r="AO46" s="14">
        <f>INDEX('O3-8hr'!$A:$AD,$IU46+AO$23-$G$23,$IT46)</f>
        <v>46</v>
      </c>
      <c r="AP46" s="14">
        <f>INDEX('O3-8hr'!$A:$AD,$IU46+AP$23-$G$23,$IT46)</f>
        <v>46</v>
      </c>
      <c r="AQ46" s="14">
        <f>INDEX('O3-8hr'!$A:$AD,$IU46+AQ$23-$G$23,$IT46)</f>
        <v>52</v>
      </c>
      <c r="AR46" s="14">
        <f>INDEX('O3-8hr'!$A:$AD,$IU46+AR$23-$G$23,$IT46)</f>
        <v>50</v>
      </c>
      <c r="AS46" s="14">
        <f>INDEX('O3-8hr'!$A:$AD,$IU46+AS$23-$G$23,$IT46)</f>
        <v>45</v>
      </c>
      <c r="AT46" s="14">
        <f>INDEX('O3-8hr'!$A:$AD,$IU46+AT$23-$G$23,$IT46)</f>
        <v>43</v>
      </c>
      <c r="AU46" s="14">
        <f>INDEX('O3-8hr'!$A:$AD,$IU46+AU$23-$G$23,$IT46)</f>
        <v>42</v>
      </c>
      <c r="AV46" s="14">
        <f>INDEX('O3-8hr'!$A:$AD,$IU46+AV$23-$G$23,$IT46)</f>
        <v>51</v>
      </c>
      <c r="AW46" s="14">
        <f>INDEX('O3-8hr'!$A:$AD,$IU46+AW$23-$G$23,$IT46)</f>
        <v>55</v>
      </c>
      <c r="AX46" s="14">
        <f>INDEX('O3-8hr'!$A:$AD,$IU46+AX$23-$G$23,$IT46)</f>
        <v>56</v>
      </c>
      <c r="AY46" s="14">
        <f>INDEX('O3-8hr'!$A:$AD,$IU46+AY$23-$G$23,$IT46)</f>
        <v>48</v>
      </c>
      <c r="AZ46" s="14">
        <f>INDEX('O3-8hr'!$A:$AD,$IU46+AZ$23-$G$23,$IT46)</f>
        <v>46</v>
      </c>
      <c r="BA46" s="14">
        <f>INDEX('O3-8hr'!$A:$AD,$IU46+BA$23-$G$23,$IT46)</f>
        <v>46</v>
      </c>
      <c r="BB46" s="14">
        <f>INDEX('O3-8hr'!$A:$AD,$IU46+BB$23-$G$23,$IT46)</f>
        <v>36</v>
      </c>
      <c r="BC46" s="14">
        <f>INDEX('O3-8hr'!$A:$AD,$IU46+BC$23-$G$23,$IT46)</f>
        <v>40</v>
      </c>
      <c r="BD46" s="14">
        <f>INDEX('O3-8hr'!$A:$AD,$IU46+BD$23-$G$23,$IT46)</f>
        <v>40</v>
      </c>
      <c r="BE46" s="14">
        <f>INDEX('O3-8hr'!$A:$AD,$IU46+BE$23-$G$23,$IT46)</f>
        <v>43</v>
      </c>
      <c r="BF46" s="14">
        <f>INDEX('O3-8hr'!$A:$AD,$IU46+BF$23-$G$23,$IT46)</f>
        <v>51</v>
      </c>
      <c r="BG46" s="14">
        <f>INDEX('O3-8hr'!$A:$AD,$IU46+BG$23-$G$23,$IT46)</f>
        <v>53</v>
      </c>
      <c r="BH46" s="14">
        <f>INDEX('O3-8hr'!$A:$AD,$IU46+BH$23-$G$23,$IT46)</f>
        <v>55</v>
      </c>
      <c r="BI46" s="14">
        <f>INDEX('O3-8hr'!$A:$AD,$IU46+BI$23-$G$23,$IT46)</f>
        <v>56</v>
      </c>
      <c r="BJ46" s="14">
        <f>INDEX('O3-8hr'!$A:$AD,$IU46+BJ$23-$G$23,$IT46)</f>
        <v>53</v>
      </c>
      <c r="BK46" s="14">
        <f>INDEX('O3-8hr'!$A:$AD,$IU46+BK$23-$G$23,$IT46)</f>
        <v>51</v>
      </c>
      <c r="BL46" s="14">
        <f>INDEX('O3-8hr'!$A:$AD,$IU46+BL$23-$G$23,$IT46)</f>
        <v>46</v>
      </c>
      <c r="BM46" s="14">
        <f>INDEX('O3-8hr'!$A:$AD,$IU46+BM$23-$G$23,$IT46)</f>
        <v>55</v>
      </c>
      <c r="BN46" s="14">
        <f>INDEX('O3-8hr'!$A:$AD,$IU46+BN$23-$G$23,$IT46)</f>
        <v>41</v>
      </c>
      <c r="BO46" s="14">
        <f>INDEX('O3-8hr'!$A:$AD,$IU46+BO$23-$G$23,$IT46)</f>
        <v>42</v>
      </c>
      <c r="BP46" s="14">
        <f>INDEX('O3-8hr'!$A:$AD,$IU46+BP$23-$G$23,$IT46)</f>
        <v>66</v>
      </c>
      <c r="BQ46" s="14">
        <f>INDEX('O3-8hr'!$A:$AD,$IU46+BQ$23-$G$23,$IT46)</f>
        <v>72</v>
      </c>
      <c r="BR46" s="14">
        <f>INDEX('O3-8hr'!$A:$AD,$IU46+BR$23-$G$23,$IT46)</f>
        <v>64</v>
      </c>
      <c r="BS46" s="14">
        <f>INDEX('O3-8hr'!$A:$AD,$IU46+BS$23-$G$23,$IT46)</f>
        <v>56</v>
      </c>
      <c r="BT46" s="14">
        <f>INDEX('O3-8hr'!$A:$AD,$IU46+BT$23-$G$23,$IT46)</f>
        <v>57</v>
      </c>
      <c r="BU46" s="14">
        <f>INDEX('O3-8hr'!$A:$AD,$IU46+BU$23-$G$23,$IT46)</f>
        <v>49</v>
      </c>
      <c r="BV46" s="14">
        <f>INDEX('O3-8hr'!$A:$AD,$IU46+BV$23-$G$23,$IT46)</f>
        <v>50</v>
      </c>
      <c r="BW46" s="14">
        <f>INDEX('O3-8hr'!$A:$AD,$IU46+BW$23-$G$23,$IT46)</f>
        <v>52</v>
      </c>
      <c r="BX46" s="14">
        <f>INDEX('O3-8hr'!$A:$AD,$IU46+BX$23-$G$23,$IT46)</f>
        <v>47</v>
      </c>
      <c r="BY46" s="14">
        <f>INDEX('O3-8hr'!$A:$AD,$IU46+BY$23-$G$23,$IT46)</f>
        <v>40</v>
      </c>
      <c r="BZ46" s="14">
        <f>INDEX('O3-8hr'!$A:$AD,$IU46+BZ$23-$G$23,$IT46)</f>
        <v>49</v>
      </c>
      <c r="CA46" s="14">
        <f>INDEX('O3-8hr'!$A:$AD,$IU46+CA$23-$G$23,$IT46)</f>
        <v>50</v>
      </c>
      <c r="CB46" s="14">
        <f>INDEX('O3-8hr'!$A:$AD,$IU46+CB$23-$G$23,$IT46)</f>
        <v>40</v>
      </c>
      <c r="CC46" s="14">
        <f>INDEX('O3-8hr'!$A:$AD,$IU46+CC$23-$G$23,$IT46)</f>
        <v>44</v>
      </c>
      <c r="CD46" s="14">
        <f>INDEX('O3-8hr'!$A:$AD,$IU46+CD$23-$G$23,$IT46)</f>
        <v>38</v>
      </c>
      <c r="CE46" s="14">
        <f>INDEX('O3-8hr'!$A:$AD,$IU46+CE$23-$G$23,$IT46)</f>
        <v>44</v>
      </c>
      <c r="CF46" s="14">
        <f>INDEX('O3-8hr'!$A:$AD,$IU46+CF$23-$G$23,$IT46)</f>
        <v>30</v>
      </c>
      <c r="CG46" s="14">
        <f>INDEX('O3-8hr'!$A:$AD,$IU46+CG$23-$G$23,$IT46)</f>
        <v>37</v>
      </c>
      <c r="CH46" s="14">
        <f>INDEX('O3-8hr'!$A:$AD,$IU46+CH$23-$G$23,$IT46)</f>
        <v>34</v>
      </c>
      <c r="CI46" s="14">
        <f>INDEX('O3-8hr'!$A:$AD,$IU46+CI$23-$G$23,$IT46)</f>
        <v>39</v>
      </c>
      <c r="CJ46" s="14">
        <f>INDEX('O3-8hr'!$A:$AD,$IU46+CJ$23-$G$23,$IT46)</f>
        <v>48</v>
      </c>
      <c r="CK46" s="14">
        <f>INDEX('O3-8hr'!$A:$AD,$IU46+CK$23-$G$23,$IT46)</f>
        <v>39</v>
      </c>
      <c r="CL46" s="14">
        <f>INDEX('O3-8hr'!$A:$AD,$IU46+CL$23-$G$23,$IT46)</f>
        <v>40</v>
      </c>
      <c r="CM46" s="14">
        <f>INDEX('O3-8hr'!$A:$AD,$IU46+CM$23-$G$23,$IT46)</f>
        <v>62</v>
      </c>
      <c r="CN46" s="14">
        <f>INDEX('O3-8hr'!$A:$AD,$IU46+CN$23-$G$23,$IT46)</f>
        <v>68</v>
      </c>
      <c r="CO46" s="14">
        <f>INDEX('O3-8hr'!$A:$AD,$IU46+CO$23-$G$23,$IT46)</f>
        <v>75</v>
      </c>
      <c r="CP46" s="14">
        <f>INDEX('O3-8hr'!$A:$AD,$IU46+CP$23-$G$23,$IT46)</f>
        <v>40</v>
      </c>
      <c r="CQ46" s="14">
        <f>INDEX('O3-8hr'!$A:$AD,$IU46+CQ$23-$G$23,$IT46)</f>
        <v>30</v>
      </c>
      <c r="CR46" s="14">
        <f>INDEX('O3-8hr'!$A:$AD,$IU46+CR$23-$G$23,$IT46)</f>
        <v>61</v>
      </c>
      <c r="CS46" s="14">
        <f>INDEX('O3-8hr'!$A:$AD,$IU46+CS$23-$G$23,$IT46)</f>
        <v>43</v>
      </c>
      <c r="CT46" s="14">
        <f>INDEX('O3-8hr'!$A:$AD,$IU46+CT$23-$G$23,$IT46)</f>
        <v>38</v>
      </c>
      <c r="CU46" s="14">
        <f>INDEX('O3-8hr'!$A:$AD,$IU46+CU$23-$G$23,$IT46)</f>
        <v>21</v>
      </c>
      <c r="CV46" s="14">
        <f>INDEX('O3-8hr'!$A:$AD,$IU46+CV$23-$G$23,$IT46)</f>
        <v>49</v>
      </c>
      <c r="CW46" s="14">
        <f>INDEX('O3-8hr'!$A:$AD,$IU46+CW$23-$G$23,$IT46)</f>
        <v>30</v>
      </c>
      <c r="CX46" s="14">
        <f>INDEX('O3-8hr'!$A:$AD,$IU46+CX$23-$G$23,$IT46)</f>
        <v>29</v>
      </c>
      <c r="CY46" s="14">
        <f>INDEX('O3-8hr'!$A:$AD,$IU46+CY$23-$G$23,$IT46)</f>
        <v>46</v>
      </c>
      <c r="CZ46" s="14">
        <f>INDEX('O3-8hr'!$A:$AD,$IU46+CZ$23-$G$23,$IT46)</f>
        <v>36</v>
      </c>
      <c r="DA46" s="14">
        <f>INDEX('O3-8hr'!$A:$AD,$IU46+DA$23-$G$23,$IT46)</f>
        <v>35</v>
      </c>
      <c r="DB46" s="14">
        <f>INDEX('O3-8hr'!$A:$AD,$IU46+DB$23-$G$23,$IT46)</f>
        <v>56</v>
      </c>
      <c r="DC46" s="14">
        <f>INDEX('O3-8hr'!$A:$AD,$IU46+DC$23-$G$23,$IT46)</f>
        <v>50</v>
      </c>
      <c r="DD46" s="14">
        <f>INDEX('O3-8hr'!$A:$AD,$IU46+DD$23-$G$23,$IT46)</f>
        <v>39</v>
      </c>
      <c r="DE46" s="14">
        <f>INDEX('O3-8hr'!$A:$AD,$IU46+DE$23-$G$23,$IT46)</f>
        <v>37</v>
      </c>
      <c r="DF46" s="14">
        <f>INDEX('O3-8hr'!$A:$AD,$IU46+DF$23-$G$23,$IT46)</f>
        <v>42</v>
      </c>
      <c r="DG46" s="14">
        <f>INDEX('O3-8hr'!$A:$AD,$IU46+DG$23-$G$23,$IT46)</f>
        <v>39</v>
      </c>
      <c r="DH46" s="14">
        <f>INDEX('O3-8hr'!$A:$AD,$IU46+DH$23-$G$23,$IT46)</f>
        <v>49</v>
      </c>
      <c r="DI46" s="14">
        <f>INDEX('O3-8hr'!$A:$AD,$IU46+DI$23-$G$23,$IT46)</f>
        <v>24</v>
      </c>
      <c r="DJ46" s="14">
        <f>INDEX('O3-8hr'!$A:$AD,$IU46+DJ$23-$G$23,$IT46)</f>
        <v>49</v>
      </c>
      <c r="DK46" s="14">
        <f>INDEX('O3-8hr'!$A:$AD,$IU46+DK$23-$G$23,$IT46)</f>
        <v>68</v>
      </c>
      <c r="DL46" s="14">
        <f>INDEX('O3-8hr'!$A:$AD,$IU46+DL$23-$G$23,$IT46)</f>
        <v>58</v>
      </c>
      <c r="DM46" s="14">
        <f>INDEX('O3-8hr'!$A:$AD,$IU46+DM$23-$G$23,$IT46)</f>
        <v>44</v>
      </c>
      <c r="DN46" s="14">
        <f>INDEX('O3-8hr'!$A:$AD,$IU46+DN$23-$G$23,$IT46)</f>
        <v>51</v>
      </c>
      <c r="DO46" s="14">
        <f>INDEX('O3-8hr'!$A:$AD,$IU46+DO$23-$G$23,$IT46)</f>
        <v>57</v>
      </c>
      <c r="DP46" s="14">
        <f>INDEX('O3-8hr'!$A:$AD,$IU46+DP$23-$G$23,$IT46)</f>
        <v>43</v>
      </c>
      <c r="DQ46" s="14">
        <f>INDEX('O3-8hr'!$A:$AD,$IU46+DQ$23-$G$23,$IT46)</f>
        <v>33</v>
      </c>
      <c r="DR46" s="14">
        <f>INDEX('O3-8hr'!$A:$AD,$IU46+DR$23-$G$23,$IT46)</f>
        <v>43</v>
      </c>
      <c r="DS46" s="14">
        <f>INDEX('O3-8hr'!$A:$AD,$IU46+DS$23-$G$23,$IT46)</f>
        <v>38</v>
      </c>
      <c r="DT46" s="14">
        <f>INDEX('O3-8hr'!$A:$AD,$IU46+DT$23-$G$23,$IT46)</f>
        <v>39</v>
      </c>
      <c r="DU46" s="14">
        <f>INDEX('O3-8hr'!$A:$AD,$IU46+DU$23-$G$23,$IT46)</f>
        <v>41</v>
      </c>
      <c r="DV46" s="14">
        <f>INDEX('O3-8hr'!$A:$AD,$IU46+DV$23-$G$23,$IT46)</f>
        <v>35</v>
      </c>
      <c r="DW46" s="14">
        <f>INDEX('O3-8hr'!$A:$AD,$IU46+DW$23-$G$23,$IT46)</f>
        <v>62</v>
      </c>
      <c r="DX46" s="14">
        <f>INDEX('O3-8hr'!$A:$AD,$IU46+DX$23-$G$23,$IT46)</f>
        <v>58</v>
      </c>
      <c r="DY46" s="14">
        <f>INDEX('O3-8hr'!$A:$AD,$IU46+DY$23-$G$23,$IT46)</f>
        <v>69</v>
      </c>
      <c r="DZ46" s="14">
        <f>INDEX('O3-8hr'!$A:$AD,$IU46+DZ$23-$G$23,$IT46)</f>
        <v>61</v>
      </c>
      <c r="EA46" s="14">
        <f>INDEX('O3-8hr'!$A:$AD,$IU46+EA$23-$G$23,$IT46)</f>
        <v>49</v>
      </c>
      <c r="EB46" s="14">
        <f>INDEX('O3-8hr'!$A:$AD,$IU46+EB$23-$G$23,$IT46)</f>
        <v>41</v>
      </c>
      <c r="EC46" s="14">
        <f>INDEX('O3-8hr'!$A:$AD,$IU46+EC$23-$G$23,$IT46)</f>
        <v>25</v>
      </c>
      <c r="ED46" s="14">
        <f>INDEX('O3-8hr'!$A:$AD,$IU46+ED$23-$G$23,$IT46)</f>
        <v>40</v>
      </c>
      <c r="EE46" s="14">
        <f>INDEX('O3-8hr'!$A:$AD,$IU46+EE$23-$G$23,$IT46)</f>
        <v>38</v>
      </c>
      <c r="EF46" s="14">
        <f>INDEX('O3-8hr'!$A:$AD,$IU46+EF$23-$G$23,$IT46)</f>
        <v>46</v>
      </c>
      <c r="EG46" s="14">
        <f>INDEX('O3-8hr'!$A:$AD,$IU46+EG$23-$G$23,$IT46)</f>
        <v>68</v>
      </c>
      <c r="EH46" s="14">
        <f>INDEX('O3-8hr'!$A:$AD,$IU46+EH$23-$G$23,$IT46)</f>
        <v>86</v>
      </c>
      <c r="EI46" s="14">
        <f>INDEX('O3-8hr'!$A:$AD,$IU46+EI$23-$G$23,$IT46)</f>
        <v>52</v>
      </c>
      <c r="EJ46" s="14">
        <f>INDEX('O3-8hr'!$A:$AD,$IU46+EJ$23-$G$23,$IT46)</f>
        <v>47</v>
      </c>
      <c r="EK46" s="14">
        <f>INDEX('O3-8hr'!$A:$AD,$IU46+EK$23-$G$23,$IT46)</f>
        <v>55</v>
      </c>
      <c r="EL46" s="14">
        <f>INDEX('O3-8hr'!$A:$AD,$IU46+EL$23-$G$23,$IT46)</f>
        <v>67</v>
      </c>
      <c r="EM46" s="14">
        <f>INDEX('O3-8hr'!$A:$AD,$IU46+EM$23-$G$23,$IT46)</f>
        <v>65</v>
      </c>
      <c r="EN46" s="14">
        <f>INDEX('O3-8hr'!$A:$AD,$IU46+EN$23-$G$23,$IT46)</f>
        <v>73</v>
      </c>
      <c r="EO46" s="14">
        <f>INDEX('O3-8hr'!$A:$AD,$IU46+EO$23-$G$23,$IT46)</f>
        <v>49</v>
      </c>
      <c r="EP46" s="14">
        <f>INDEX('O3-8hr'!$A:$AD,$IU46+EP$23-$G$23,$IT46)</f>
        <v>39</v>
      </c>
      <c r="EQ46" s="14">
        <f>INDEX('O3-8hr'!$A:$AD,$IU46+EQ$23-$G$23,$IT46)</f>
        <v>48</v>
      </c>
      <c r="ER46" s="14">
        <f>INDEX('O3-8hr'!$A:$AD,$IU46+ER$23-$G$23,$IT46)</f>
        <v>55</v>
      </c>
      <c r="ES46" s="14">
        <f>INDEX('O3-8hr'!$A:$AD,$IU46+ES$23-$G$23,$IT46)</f>
        <v>33</v>
      </c>
      <c r="ET46" s="14">
        <f>INDEX('O3-8hr'!$A:$AD,$IU46+ET$23-$G$23,$IT46)</f>
        <v>41</v>
      </c>
      <c r="EU46" s="14">
        <f>INDEX('O3-8hr'!$A:$AD,$IU46+EU$23-$G$23,$IT46)</f>
        <v>22</v>
      </c>
      <c r="EV46" s="14">
        <f>INDEX('O3-8hr'!$A:$AD,$IU46+EV$23-$G$23,$IT46)</f>
        <v>25</v>
      </c>
      <c r="EW46" s="14">
        <f>INDEX('O3-8hr'!$A:$AD,$IU46+EW$23-$G$23,$IT46)</f>
        <v>34</v>
      </c>
      <c r="EX46" s="14">
        <f>INDEX('O3-8hr'!$A:$AD,$IU46+EX$23-$G$23,$IT46)</f>
        <v>57</v>
      </c>
      <c r="EY46" s="14">
        <f>INDEX('O3-8hr'!$A:$AD,$IU46+EY$23-$G$23,$IT46)</f>
        <v>52</v>
      </c>
      <c r="EZ46" s="14">
        <f>INDEX('O3-8hr'!$A:$AD,$IU46+EZ$23-$G$23,$IT46)</f>
        <v>48</v>
      </c>
      <c r="FA46" s="14">
        <f>INDEX('O3-8hr'!$A:$AD,$IU46+FA$23-$G$23,$IT46)</f>
        <v>45</v>
      </c>
      <c r="FB46" s="14">
        <f>INDEX('O3-8hr'!$A:$AD,$IU46+FB$23-$G$23,$IT46)</f>
        <v>46</v>
      </c>
      <c r="FC46" s="14">
        <f>INDEX('O3-8hr'!$A:$AD,$IU46+FC$23-$G$23,$IT46)</f>
        <v>52</v>
      </c>
      <c r="FD46" s="14">
        <f>INDEX('O3-8hr'!$A:$AD,$IU46+FD$23-$G$23,$IT46)</f>
        <v>33</v>
      </c>
      <c r="FE46" s="14">
        <f>INDEX('O3-8hr'!$A:$AD,$IU46+FE$23-$G$23,$IT46)</f>
        <v>33</v>
      </c>
      <c r="FF46" s="14">
        <f>INDEX('O3-8hr'!$A:$AD,$IU46+FF$23-$G$23,$IT46)</f>
        <v>25</v>
      </c>
      <c r="FG46" s="14">
        <f>INDEX('O3-8hr'!$A:$AD,$IU46+FG$23-$G$23,$IT46)</f>
        <v>30</v>
      </c>
      <c r="FH46" s="14">
        <f>INDEX('O3-8hr'!$A:$AD,$IU46+FH$23-$G$23,$IT46)</f>
        <v>57</v>
      </c>
      <c r="FI46" s="14">
        <f>INDEX('O3-8hr'!$A:$AD,$IU46+FI$23-$G$23,$IT46)</f>
        <v>70</v>
      </c>
      <c r="FJ46" s="14">
        <f>INDEX('O3-8hr'!$A:$AD,$IU46+FJ$23-$G$23,$IT46)</f>
        <v>45</v>
      </c>
      <c r="FK46" s="14">
        <f>INDEX('O3-8hr'!$A:$AD,$IU46+FK$23-$G$23,$IT46)</f>
        <v>60</v>
      </c>
      <c r="FL46" s="14">
        <f>INDEX('O3-8hr'!$A:$AD,$IU46+FL$23-$G$23,$IT46)</f>
        <v>57</v>
      </c>
      <c r="FM46" s="14">
        <f>INDEX('O3-8hr'!$A:$AD,$IU46+FM$23-$G$23,$IT46)</f>
        <v>60</v>
      </c>
      <c r="FN46" s="14">
        <f>INDEX('O3-8hr'!$A:$AD,$IU46+FN$23-$G$23,$IT46)</f>
        <v>48</v>
      </c>
      <c r="FO46" s="14">
        <f>INDEX('O3-8hr'!$A:$AD,$IU46+FO$23-$G$23,$IT46)</f>
        <v>46</v>
      </c>
      <c r="FP46" s="14">
        <f>INDEX('O3-8hr'!$A:$AD,$IU46+FP$23-$G$23,$IT46)</f>
        <v>36</v>
      </c>
      <c r="FQ46" s="14">
        <f>INDEX('O3-8hr'!$A:$AD,$IU46+FQ$23-$G$23,$IT46)</f>
        <v>52</v>
      </c>
      <c r="FR46" s="14">
        <f>INDEX('O3-8hr'!$A:$AD,$IU46+FR$23-$G$23,$IT46)</f>
        <v>45</v>
      </c>
      <c r="FS46" s="14">
        <f>INDEX('O3-8hr'!$A:$AD,$IU46+FS$23-$G$23,$IT46)</f>
        <v>61</v>
      </c>
      <c r="FT46" s="14">
        <f>INDEX('O3-8hr'!$A:$AD,$IU46+FT$23-$G$23,$IT46)</f>
        <v>59</v>
      </c>
      <c r="FU46" s="14">
        <f>INDEX('O3-8hr'!$A:$AD,$IU46+FU$23-$G$23,$IT46)</f>
        <v>57</v>
      </c>
      <c r="FV46" s="14">
        <f>INDEX('O3-8hr'!$A:$AD,$IU46+FV$23-$G$23,$IT46)</f>
        <v>30</v>
      </c>
      <c r="FW46" s="14">
        <f>INDEX('O3-8hr'!$A:$AD,$IU46+FW$23-$G$23,$IT46)</f>
        <v>36</v>
      </c>
      <c r="FX46" s="14">
        <f>INDEX('O3-8hr'!$A:$AD,$IU46+FX$23-$G$23,$IT46)</f>
        <v>34</v>
      </c>
      <c r="FY46" s="14">
        <f>INDEX('O3-8hr'!$A:$AD,$IU46+FY$23-$G$23,$IT46)</f>
        <v>49</v>
      </c>
      <c r="FZ46" s="14">
        <f>INDEX('O3-8hr'!$A:$AD,$IU46+FZ$23-$G$23,$IT46)</f>
        <v>35</v>
      </c>
      <c r="GA46" s="14">
        <f>INDEX('O3-8hr'!$A:$AD,$IU46+GA$23-$G$23,$IT46)</f>
        <v>49</v>
      </c>
      <c r="GB46" s="14">
        <f>INDEX('O3-8hr'!$A:$AD,$IU46+GB$23-$G$23,$IT46)</f>
        <v>44</v>
      </c>
      <c r="GC46" s="14">
        <f>INDEX('O3-8hr'!$A:$AD,$IU46+GC$23-$G$23,$IT46)</f>
        <v>46</v>
      </c>
      <c r="GD46" s="14">
        <f>INDEX('O3-8hr'!$A:$AD,$IU46+GD$23-$G$23,$IT46)</f>
        <v>58</v>
      </c>
      <c r="GE46" s="14">
        <f>INDEX('O3-8hr'!$A:$AD,$IU46+GE$23-$G$23,$IT46)</f>
        <v>74</v>
      </c>
      <c r="GF46" s="14">
        <f>INDEX('O3-8hr'!$A:$AD,$IU46+GF$23-$G$23,$IT46)</f>
        <v>70</v>
      </c>
      <c r="GG46" s="14">
        <f>INDEX('O3-8hr'!$A:$AD,$IU46+GG$23-$G$23,$IT46)</f>
        <v>50</v>
      </c>
      <c r="GH46" s="14">
        <f>INDEX('O3-8hr'!$A:$AD,$IU46+GH$23-$G$23,$IT46)</f>
        <v>34</v>
      </c>
      <c r="GI46" s="14">
        <f>INDEX('O3-8hr'!$A:$AD,$IU46+GI$23-$G$23,$IT46)</f>
        <v>36</v>
      </c>
      <c r="GJ46" s="14">
        <f>INDEX('O3-8hr'!$A:$AD,$IU46+GJ$23-$G$23,$IT46)</f>
        <v>38</v>
      </c>
      <c r="GK46" s="14">
        <f>INDEX('O3-8hr'!$A:$AD,$IU46+GK$23-$G$23,$IT46)</f>
        <v>49</v>
      </c>
      <c r="GL46" s="14">
        <f>INDEX('O3-8hr'!$A:$AD,$IU46+GL$23-$G$23,$IT46)</f>
        <v>47</v>
      </c>
      <c r="GM46" s="14">
        <f>INDEX('O3-8hr'!$A:$AD,$IU46+GM$23-$G$23,$IT46)</f>
        <v>44</v>
      </c>
      <c r="GN46" s="14">
        <f>INDEX('O3-8hr'!$A:$AD,$IU46+GN$23-$G$23,$IT46)</f>
        <v>57</v>
      </c>
      <c r="GO46" s="14">
        <f>INDEX('O3-8hr'!$A:$AD,$IU46+GO$23-$G$23,$IT46)</f>
        <v>29</v>
      </c>
      <c r="GP46" s="14">
        <f>INDEX('O3-8hr'!$A:$AD,$IU46+GP$23-$G$23,$IT46)</f>
        <v>31</v>
      </c>
      <c r="GQ46" s="14">
        <f>INDEX('O3-8hr'!$A:$AD,$IU46+GQ$23-$G$23,$IT46)</f>
        <v>23</v>
      </c>
      <c r="GR46" s="14">
        <f>INDEX('O3-8hr'!$A:$AD,$IU46+GR$23-$G$23,$IT46)</f>
        <v>33</v>
      </c>
      <c r="GS46" s="14">
        <f>INDEX('O3-8hr'!$A:$AD,$IU46+GS$23-$G$23,$IT46)</f>
        <v>31</v>
      </c>
      <c r="GT46" s="14" t="str">
        <f>INDEX('O3-8hr'!$A:$AD,$IU46+GT$23-$G$23,$IT46)</f>
        <v/>
      </c>
      <c r="GU46" s="14" t="str">
        <f>INDEX('O3-8hr'!$A:$AD,$IU46+GU$23-$G$23,$IT46)</f>
        <v/>
      </c>
      <c r="GV46" s="14" t="str">
        <f>INDEX('O3-8hr'!$A:$AD,$IU46+GV$23-$G$23,$IT46)</f>
        <v/>
      </c>
      <c r="GW46" s="14" t="str">
        <f>INDEX('O3-8hr'!$A:$AD,$IU46+GW$23-$G$23,$IT46)</f>
        <v/>
      </c>
      <c r="GX46" s="14" t="str">
        <f>INDEX('O3-8hr'!$A:$AD,$IU46+GX$23-$G$23,$IT46)</f>
        <v/>
      </c>
      <c r="GY46" s="14" t="str">
        <f>INDEX('O3-8hr'!$A:$AD,$IU46+GY$23-$G$23,$IT46)</f>
        <v/>
      </c>
      <c r="GZ46" s="14" t="str">
        <f>INDEX('O3-8hr'!$A:$AD,$IU46+GZ$23-$G$23,$IT46)</f>
        <v/>
      </c>
      <c r="HA46" s="14" t="str">
        <f>INDEX('O3-8hr'!$A:$AD,$IU46+HA$23-$G$23,$IT46)</f>
        <v/>
      </c>
      <c r="HB46" s="14" t="str">
        <f>INDEX('O3-8hr'!$A:$AD,$IU46+HB$23-$G$23,$IT46)</f>
        <v/>
      </c>
      <c r="HC46" s="14" t="str">
        <f>INDEX('O3-8hr'!$A:$AD,$IU46+HC$23-$G$23,$IT46)</f>
        <v/>
      </c>
      <c r="HD46" s="14" t="str">
        <f>INDEX('O3-8hr'!$A:$AD,$IU46+HD$23-$G$23,$IT46)</f>
        <v/>
      </c>
      <c r="HE46" s="14" t="str">
        <f>INDEX('O3-8hr'!$A:$AD,$IU46+HE$23-$G$23,$IT46)</f>
        <v/>
      </c>
      <c r="HF46" s="14" t="str">
        <f>INDEX('O3-8hr'!$A:$AD,$IU46+HF$23-$G$23,$IT46)</f>
        <v/>
      </c>
      <c r="HG46" s="14" t="str">
        <f>INDEX('O3-8hr'!$A:$AD,$IU46+HG$23-$G$23,$IT46)</f>
        <v/>
      </c>
      <c r="HH46" s="14" t="str">
        <f>INDEX('O3-8hr'!$A:$AD,$IU46+HH$23-$G$23,$IT46)</f>
        <v/>
      </c>
      <c r="HI46" s="14" t="str">
        <f>INDEX('O3-8hr'!$A:$AD,$IU46+HI$23-$G$23,$IT46)</f>
        <v/>
      </c>
      <c r="HJ46" s="14" t="str">
        <f>INDEX('O3-8hr'!$A:$AD,$IU46+HJ$23-$G$23,$IT46)</f>
        <v/>
      </c>
      <c r="HK46" s="14" t="str">
        <f>INDEX('O3-8hr'!$A:$AD,$IU46+HK$23-$G$23,$IT46)</f>
        <v/>
      </c>
      <c r="HL46" s="14" t="str">
        <f>INDEX('O3-8hr'!$A:$AD,$IU46+HL$23-$G$23,$IT46)</f>
        <v/>
      </c>
      <c r="HM46" s="14" t="str">
        <f>INDEX('O3-8hr'!$A:$AD,$IU46+HM$23-$G$23,$IT46)</f>
        <v/>
      </c>
      <c r="HN46" s="14" t="str">
        <f>INDEX('O3-8hr'!$A:$AD,$IU46+HN$23-$G$23,$IT46)</f>
        <v/>
      </c>
      <c r="HO46" s="14" t="str">
        <f>INDEX('O3-8hr'!$A:$AD,$IU46+HO$23-$G$23,$IT46)</f>
        <v/>
      </c>
      <c r="HP46" s="14" t="str">
        <f>INDEX('O3-8hr'!$A:$AD,$IU46+HP$23-$G$23,$IT46)</f>
        <v/>
      </c>
      <c r="HQ46" s="14" t="str">
        <f>INDEX('O3-8hr'!$A:$AD,$IU46+HQ$23-$G$23,$IT46)</f>
        <v/>
      </c>
      <c r="HR46" s="14" t="str">
        <f>INDEX('O3-8hr'!$A:$AD,$IU46+HR$23-$G$23,$IT46)</f>
        <v/>
      </c>
      <c r="HS46" s="14" t="str">
        <f>INDEX('O3-8hr'!$A:$AD,$IU46+HS$23-$G$23,$IT46)</f>
        <v/>
      </c>
      <c r="HT46" s="14" t="str">
        <f>INDEX('O3-8hr'!$A:$AD,$IU46+HT$23-$G$23,$IT46)</f>
        <v/>
      </c>
      <c r="HU46" s="14" t="str">
        <f>INDEX('O3-8hr'!$A:$AD,$IU46+HU$23-$G$23,$IT46)</f>
        <v/>
      </c>
      <c r="HV46" s="14" t="str">
        <f>INDEX('O3-8hr'!$A:$AD,$IU46+HV$23-$G$23,$IT46)</f>
        <v/>
      </c>
      <c r="HW46" s="14" t="str">
        <f>INDEX('O3-8hr'!$A:$AD,$IU46+HW$23-$G$23,$IT46)</f>
        <v/>
      </c>
      <c r="HX46" s="14" t="str">
        <f>INDEX('O3-8hr'!$A:$AD,$IU46+HX$23-$G$23,$IT46)</f>
        <v/>
      </c>
      <c r="HY46" s="14" t="str">
        <f>INDEX('O3-8hr'!$A:$AD,$IU46+HY$23-$G$23,$IT46)</f>
        <v/>
      </c>
      <c r="HZ46" s="14" t="str">
        <f>INDEX('O3-8hr'!$A:$AD,$IU46+HZ$23-$G$23,$IT46)</f>
        <v/>
      </c>
      <c r="IA46" s="14" t="str">
        <f>INDEX('O3-8hr'!$A:$AD,$IU46+IA$23-$G$23,$IT46)</f>
        <v/>
      </c>
      <c r="IB46" s="14" t="str">
        <f>INDEX('O3-8hr'!$A:$AD,$IU46+IB$23-$G$23,$IT46)</f>
        <v/>
      </c>
      <c r="IC46" s="14" t="str">
        <f>INDEX('O3-8hr'!$A:$AD,$IU46+IC$23-$G$23,$IT46)</f>
        <v/>
      </c>
      <c r="ID46" s="14">
        <f>INDEX('O3-8hr'!$A:$AD,$IU46+ID$23-$G$23,$IT46)</f>
        <v>18</v>
      </c>
      <c r="IE46" s="14">
        <f>INDEX('O3-8hr'!$A:$AD,$IU46+IE$23-$G$23,$IT46)</f>
        <v>41</v>
      </c>
      <c r="IF46" s="14">
        <f>INDEX('O3-8hr'!$A:$AD,$IU46+IF$23-$G$23,$IT46)</f>
        <v>34</v>
      </c>
      <c r="IG46" s="14">
        <f>INDEX('O3-8hr'!$A:$AD,$IU46+IG$23-$G$23,$IT46)</f>
        <v>36</v>
      </c>
      <c r="IH46" s="14">
        <f>INDEX('O3-8hr'!$A:$AD,$IU46+IH$23-$G$23,$IT46)</f>
        <v>24</v>
      </c>
      <c r="II46" s="14">
        <f>INDEX('O3-8hr'!$A:$AD,$IU46+II$23-$G$23,$IT46)</f>
        <v>37</v>
      </c>
      <c r="IJ46" s="14">
        <f>INDEX('O3-8hr'!$A:$AD,$IU46+IJ$23-$G$23,$IT46)</f>
        <v>34</v>
      </c>
      <c r="IK46" s="14">
        <f>INDEX('O3-8hr'!$A:$AD,$IU46+IK$23-$G$23,$IT46)</f>
        <v>33</v>
      </c>
      <c r="IL46" s="14">
        <f>INDEX('O3-8hr'!$A:$AD,$IU46+IL$23-$G$23,$IT46)</f>
        <v>36</v>
      </c>
      <c r="IM46" s="14">
        <f>INDEX('O3-8hr'!$A:$AD,$IU46+IM$23-$G$23,$IT46)</f>
        <v>40</v>
      </c>
      <c r="IN46" s="14">
        <f>INDEX('O3-8hr'!$A:$AD,$IU46+IN$23-$G$23,$IT46)</f>
        <v>22</v>
      </c>
      <c r="IO46" s="14">
        <f>INDEX('O3-8hr'!$A:$AD,$IU46+IO$23-$G$23,$IT46)</f>
        <v>34</v>
      </c>
      <c r="IP46" s="14">
        <f>INDEX('O3-8hr'!$A:$AD,$IU46+IP$23-$G$23,$IT46)</f>
        <v>36</v>
      </c>
      <c r="IQ46" s="19">
        <f>INDEX('O3-8hr'!$A:$AD,$IU46+IQ$23-$G$23,$IT46)</f>
        <v>48</v>
      </c>
      <c r="IR46" s="100">
        <f t="shared" si="57"/>
        <v>86</v>
      </c>
      <c r="IT46" s="44">
        <f>MATCH($B46,'O3-8hr'!$1:$1,0)</f>
        <v>28</v>
      </c>
      <c r="IU46" s="43">
        <f>MATCH(DATE($A46,$IT$19,$IU$19),'O3-8hr'!$B:$B,0)</f>
        <v>1161</v>
      </c>
    </row>
    <row r="47" spans="1:255" ht="12.75" customHeight="1" x14ac:dyDescent="0.2">
      <c r="A47" s="100">
        <v>2018</v>
      </c>
      <c r="B47" s="100">
        <v>360870005</v>
      </c>
      <c r="C47" s="103">
        <f>INDEX(Sites!$A:$N,MATCH($B47,Sites!$A:$A,0),2)</f>
        <v>41.182079999999999</v>
      </c>
      <c r="D47" s="100" t="str">
        <f>INDEX(Sites!$A:$N,MATCH($B47,Sites!$A:$A,0),4)</f>
        <v>NY</v>
      </c>
      <c r="E47" s="100" t="str">
        <f>INDEX(Sites!$A:$N,MATCH($B47,Sites!$A:$A,0),10)</f>
        <v>140.0</v>
      </c>
      <c r="F47" s="44" t="str">
        <f>INDEX(Sites!$A:$N,MATCH($B47,Sites!$A:$A,0),6)</f>
        <v>South Mountain Rd</v>
      </c>
      <c r="G47" s="20">
        <f>INDEX('O3-8hr'!$A:$AD,$IU47+G$23-$G$23,$IT47)</f>
        <v>43</v>
      </c>
      <c r="H47" s="14">
        <f>INDEX('O3-8hr'!$A:$AD,$IU47+H$23-$G$23,$IT47)</f>
        <v>40</v>
      </c>
      <c r="I47" s="14">
        <f>INDEX('O3-8hr'!$A:$AD,$IU47+I$23-$G$23,$IT47)</f>
        <v>40</v>
      </c>
      <c r="J47" s="14">
        <f>INDEX('O3-8hr'!$A:$AD,$IU47+J$23-$G$23,$IT47)</f>
        <v>42</v>
      </c>
      <c r="K47" s="14">
        <f>INDEX('O3-8hr'!$A:$AD,$IU47+K$23-$G$23,$IT47)</f>
        <v>38</v>
      </c>
      <c r="L47" s="14">
        <f>INDEX('O3-8hr'!$A:$AD,$IU47+L$23-$G$23,$IT47)</f>
        <v>41</v>
      </c>
      <c r="M47" s="14">
        <f>INDEX('O3-8hr'!$A:$AD,$IU47+M$23-$G$23,$IT47)</f>
        <v>39</v>
      </c>
      <c r="N47" s="14">
        <f>INDEX('O3-8hr'!$A:$AD,$IU47+N$23-$G$23,$IT47)</f>
        <v>41</v>
      </c>
      <c r="O47" s="14">
        <f>INDEX('O3-8hr'!$A:$AD,$IU47+O$23-$G$23,$IT47)</f>
        <v>40</v>
      </c>
      <c r="P47" s="14">
        <f>INDEX('O3-8hr'!$A:$AD,$IU47+P$23-$G$23,$IT47)</f>
        <v>44</v>
      </c>
      <c r="Q47" s="14">
        <f>INDEX('O3-8hr'!$A:$AD,$IU47+Q$23-$G$23,$IT47)</f>
        <v>44</v>
      </c>
      <c r="R47" s="14">
        <f>INDEX('O3-8hr'!$A:$AD,$IU47+R$23-$G$23,$IT47)</f>
        <v>43</v>
      </c>
      <c r="S47" s="14">
        <f>INDEX('O3-8hr'!$A:$AD,$IU47+S$23-$G$23,$IT47)</f>
        <v>44</v>
      </c>
      <c r="T47" s="14">
        <f>INDEX('O3-8hr'!$A:$AD,$IU47+T$23-$G$23,$IT47)</f>
        <v>41</v>
      </c>
      <c r="U47" s="14">
        <f>INDEX('O3-8hr'!$A:$AD,$IU47+U$23-$G$23,$IT47)</f>
        <v>51</v>
      </c>
      <c r="V47" s="14">
        <f>INDEX('O3-8hr'!$A:$AD,$IU47+V$23-$G$23,$IT47)</f>
        <v>42</v>
      </c>
      <c r="W47" s="14">
        <f>INDEX('O3-8hr'!$A:$AD,$IU47+W$23-$G$23,$IT47)</f>
        <v>49</v>
      </c>
      <c r="X47" s="14">
        <f>INDEX('O3-8hr'!$A:$AD,$IU47+X$23-$G$23,$IT47)</f>
        <v>48</v>
      </c>
      <c r="Y47" s="14">
        <f>INDEX('O3-8hr'!$A:$AD,$IU47+Y$23-$G$23,$IT47)</f>
        <v>47</v>
      </c>
      <c r="Z47" s="14">
        <f>INDEX('O3-8hr'!$A:$AD,$IU47+Z$23-$G$23,$IT47)</f>
        <v>41</v>
      </c>
      <c r="AA47" s="14">
        <f>INDEX('O3-8hr'!$A:$AD,$IU47+AA$23-$G$23,$IT47)</f>
        <v>42</v>
      </c>
      <c r="AB47" s="14">
        <f>INDEX('O3-8hr'!$A:$AD,$IU47+AB$23-$G$23,$IT47)</f>
        <v>48</v>
      </c>
      <c r="AC47" s="14">
        <f>INDEX('O3-8hr'!$A:$AD,$IU47+AC$23-$G$23,$IT47)</f>
        <v>45</v>
      </c>
      <c r="AD47" s="14">
        <f>INDEX('O3-8hr'!$A:$AD,$IU47+AD$23-$G$23,$IT47)</f>
        <v>47</v>
      </c>
      <c r="AE47" s="14">
        <f>INDEX('O3-8hr'!$A:$AD,$IU47+AE$23-$G$23,$IT47)</f>
        <v>42</v>
      </c>
      <c r="AF47" s="14">
        <f>INDEX('O3-8hr'!$A:$AD,$IU47+AF$23-$G$23,$IT47)</f>
        <v>47</v>
      </c>
      <c r="AG47" s="14">
        <f>INDEX('O3-8hr'!$A:$AD,$IU47+AG$23-$G$23,$IT47)</f>
        <v>38</v>
      </c>
      <c r="AH47" s="14">
        <f>INDEX('O3-8hr'!$A:$AD,$IU47+AH$23-$G$23,$IT47)</f>
        <v>30</v>
      </c>
      <c r="AI47" s="14">
        <f>INDEX('O3-8hr'!$A:$AD,$IU47+AI$23-$G$23,$IT47)</f>
        <v>25</v>
      </c>
      <c r="AJ47" s="14">
        <f>INDEX('O3-8hr'!$A:$AD,$IU47+AJ$23-$G$23,$IT47)</f>
        <v>39</v>
      </c>
      <c r="AK47" s="14">
        <f>INDEX('O3-8hr'!$A:$AD,$IU47+AK$23-$G$23,$IT47)</f>
        <v>45</v>
      </c>
      <c r="AL47" s="14">
        <f>INDEX('O3-8hr'!$A:$AD,$IU47+AL$23-$G$23,$IT47)</f>
        <v>44</v>
      </c>
      <c r="AM47" s="14">
        <f>INDEX('O3-8hr'!$A:$AD,$IU47+AM$23-$G$23,$IT47)</f>
        <v>46</v>
      </c>
      <c r="AN47" s="14">
        <f>INDEX('O3-8hr'!$A:$AD,$IU47+AN$23-$G$23,$IT47)</f>
        <v>36</v>
      </c>
      <c r="AO47" s="14">
        <f>INDEX('O3-8hr'!$A:$AD,$IU47+AO$23-$G$23,$IT47)</f>
        <v>45</v>
      </c>
      <c r="AP47" s="14">
        <f>INDEX('O3-8hr'!$A:$AD,$IU47+AP$23-$G$23,$IT47)</f>
        <v>45</v>
      </c>
      <c r="AQ47" s="14">
        <f>INDEX('O3-8hr'!$A:$AD,$IU47+AQ$23-$G$23,$IT47)</f>
        <v>47</v>
      </c>
      <c r="AR47" s="14">
        <f>INDEX('O3-8hr'!$A:$AD,$IU47+AR$23-$G$23,$IT47)</f>
        <v>46</v>
      </c>
      <c r="AS47" s="14">
        <f>INDEX('O3-8hr'!$A:$AD,$IU47+AS$23-$G$23,$IT47)</f>
        <v>44</v>
      </c>
      <c r="AT47" s="14">
        <f>INDEX('O3-8hr'!$A:$AD,$IU47+AT$23-$G$23,$IT47)</f>
        <v>44</v>
      </c>
      <c r="AU47" s="14">
        <f>INDEX('O3-8hr'!$A:$AD,$IU47+AU$23-$G$23,$IT47)</f>
        <v>45</v>
      </c>
      <c r="AV47" s="14">
        <f>INDEX('O3-8hr'!$A:$AD,$IU47+AV$23-$G$23,$IT47)</f>
        <v>49</v>
      </c>
      <c r="AW47" s="14">
        <f>INDEX('O3-8hr'!$A:$AD,$IU47+AW$23-$G$23,$IT47)</f>
        <v>38</v>
      </c>
      <c r="AX47" s="14">
        <f>INDEX('O3-8hr'!$A:$AD,$IU47+AX$23-$G$23,$IT47)</f>
        <v>66</v>
      </c>
      <c r="AY47" s="14">
        <f>INDEX('O3-8hr'!$A:$AD,$IU47+AY$23-$G$23,$IT47)</f>
        <v>60</v>
      </c>
      <c r="AZ47" s="14">
        <f>INDEX('O3-8hr'!$A:$AD,$IU47+AZ$23-$G$23,$IT47)</f>
        <v>45</v>
      </c>
      <c r="BA47" s="14">
        <f>INDEX('O3-8hr'!$A:$AD,$IU47+BA$23-$G$23,$IT47)</f>
        <v>41</v>
      </c>
      <c r="BB47" s="14">
        <f>INDEX('O3-8hr'!$A:$AD,$IU47+BB$23-$G$23,$IT47)</f>
        <v>37</v>
      </c>
      <c r="BC47" s="14">
        <f>INDEX('O3-8hr'!$A:$AD,$IU47+BC$23-$G$23,$IT47)</f>
        <v>40</v>
      </c>
      <c r="BD47" s="14">
        <f>INDEX('O3-8hr'!$A:$AD,$IU47+BD$23-$G$23,$IT47)</f>
        <v>44</v>
      </c>
      <c r="BE47" s="14">
        <f>INDEX('O3-8hr'!$A:$AD,$IU47+BE$23-$G$23,$IT47)</f>
        <v>43</v>
      </c>
      <c r="BF47" s="14">
        <f>INDEX('O3-8hr'!$A:$AD,$IU47+BF$23-$G$23,$IT47)</f>
        <v>52</v>
      </c>
      <c r="BG47" s="14">
        <f>INDEX('O3-8hr'!$A:$AD,$IU47+BG$23-$G$23,$IT47)</f>
        <v>53</v>
      </c>
      <c r="BH47" s="14">
        <f>INDEX('O3-8hr'!$A:$AD,$IU47+BH$23-$G$23,$IT47)</f>
        <v>56</v>
      </c>
      <c r="BI47" s="14">
        <f>INDEX('O3-8hr'!$A:$AD,$IU47+BI$23-$G$23,$IT47)</f>
        <v>54</v>
      </c>
      <c r="BJ47" s="14">
        <f>INDEX('O3-8hr'!$A:$AD,$IU47+BJ$23-$G$23,$IT47)</f>
        <v>44</v>
      </c>
      <c r="BK47" s="14">
        <f>INDEX('O3-8hr'!$A:$AD,$IU47+BK$23-$G$23,$IT47)</f>
        <v>49</v>
      </c>
      <c r="BL47" s="14">
        <f>INDEX('O3-8hr'!$A:$AD,$IU47+BL$23-$G$23,$IT47)</f>
        <v>43</v>
      </c>
      <c r="BM47" s="14">
        <f>INDEX('O3-8hr'!$A:$AD,$IU47+BM$23-$G$23,$IT47)</f>
        <v>56</v>
      </c>
      <c r="BN47" s="14">
        <f>INDEX('O3-8hr'!$A:$AD,$IU47+BN$23-$G$23,$IT47)</f>
        <v>41</v>
      </c>
      <c r="BO47" s="14">
        <f>INDEX('O3-8hr'!$A:$AD,$IU47+BO$23-$G$23,$IT47)</f>
        <v>41</v>
      </c>
      <c r="BP47" s="14">
        <f>INDEX('O3-8hr'!$A:$AD,$IU47+BP$23-$G$23,$IT47)</f>
        <v>67</v>
      </c>
      <c r="BQ47" s="14">
        <f>INDEX('O3-8hr'!$A:$AD,$IU47+BQ$23-$G$23,$IT47)</f>
        <v>72</v>
      </c>
      <c r="BR47" s="14">
        <f>INDEX('O3-8hr'!$A:$AD,$IU47+BR$23-$G$23,$IT47)</f>
        <v>60</v>
      </c>
      <c r="BS47" s="14">
        <f>INDEX('O3-8hr'!$A:$AD,$IU47+BS$23-$G$23,$IT47)</f>
        <v>59</v>
      </c>
      <c r="BT47" s="14">
        <f>INDEX('O3-8hr'!$A:$AD,$IU47+BT$23-$G$23,$IT47)</f>
        <v>54</v>
      </c>
      <c r="BU47" s="14">
        <f>INDEX('O3-8hr'!$A:$AD,$IU47+BU$23-$G$23,$IT47)</f>
        <v>45</v>
      </c>
      <c r="BV47" s="14">
        <f>INDEX('O3-8hr'!$A:$AD,$IU47+BV$23-$G$23,$IT47)</f>
        <v>46</v>
      </c>
      <c r="BW47" s="14">
        <f>INDEX('O3-8hr'!$A:$AD,$IU47+BW$23-$G$23,$IT47)</f>
        <v>55</v>
      </c>
      <c r="BX47" s="14">
        <f>INDEX('O3-8hr'!$A:$AD,$IU47+BX$23-$G$23,$IT47)</f>
        <v>62</v>
      </c>
      <c r="BY47" s="14">
        <f>INDEX('O3-8hr'!$A:$AD,$IU47+BY$23-$G$23,$IT47)</f>
        <v>37</v>
      </c>
      <c r="BZ47" s="14">
        <f>INDEX('O3-8hr'!$A:$AD,$IU47+BZ$23-$G$23,$IT47)</f>
        <v>49</v>
      </c>
      <c r="CA47" s="14">
        <f>INDEX('O3-8hr'!$A:$AD,$IU47+CA$23-$G$23,$IT47)</f>
        <v>23</v>
      </c>
      <c r="CB47" s="14">
        <f>INDEX('O3-8hr'!$A:$AD,$IU47+CB$23-$G$23,$IT47)</f>
        <v>31</v>
      </c>
      <c r="CC47" s="14">
        <f>INDEX('O3-8hr'!$A:$AD,$IU47+CC$23-$G$23,$IT47)</f>
        <v>32</v>
      </c>
      <c r="CD47" s="14">
        <f>INDEX('O3-8hr'!$A:$AD,$IU47+CD$23-$G$23,$IT47)</f>
        <v>49</v>
      </c>
      <c r="CE47" s="14">
        <f>INDEX('O3-8hr'!$A:$AD,$IU47+CE$23-$G$23,$IT47)</f>
        <v>35</v>
      </c>
      <c r="CF47" s="14">
        <f>INDEX('O3-8hr'!$A:$AD,$IU47+CF$23-$G$23,$IT47)</f>
        <v>27</v>
      </c>
      <c r="CG47" s="14">
        <f>INDEX('O3-8hr'!$A:$AD,$IU47+CG$23-$G$23,$IT47)</f>
        <v>38</v>
      </c>
      <c r="CH47" s="14">
        <f>INDEX('O3-8hr'!$A:$AD,$IU47+CH$23-$G$23,$IT47)</f>
        <v>27</v>
      </c>
      <c r="CI47" s="14">
        <f>INDEX('O3-8hr'!$A:$AD,$IU47+CI$23-$G$23,$IT47)</f>
        <v>32</v>
      </c>
      <c r="CJ47" s="14">
        <f>INDEX('O3-8hr'!$A:$AD,$IU47+CJ$23-$G$23,$IT47)</f>
        <v>53</v>
      </c>
      <c r="CK47" s="14">
        <f>INDEX('O3-8hr'!$A:$AD,$IU47+CK$23-$G$23,$IT47)</f>
        <v>31</v>
      </c>
      <c r="CL47" s="14">
        <f>INDEX('O3-8hr'!$A:$AD,$IU47+CL$23-$G$23,$IT47)</f>
        <v>40</v>
      </c>
      <c r="CM47" s="14">
        <f>INDEX('O3-8hr'!$A:$AD,$IU47+CM$23-$G$23,$IT47)</f>
        <v>56</v>
      </c>
      <c r="CN47" s="14">
        <f>INDEX('O3-8hr'!$A:$AD,$IU47+CN$23-$G$23,$IT47)</f>
        <v>66</v>
      </c>
      <c r="CO47" s="14">
        <f>INDEX('O3-8hr'!$A:$AD,$IU47+CO$23-$G$23,$IT47)</f>
        <v>64</v>
      </c>
      <c r="CP47" s="14">
        <f>INDEX('O3-8hr'!$A:$AD,$IU47+CP$23-$G$23,$IT47)</f>
        <v>40</v>
      </c>
      <c r="CQ47" s="14">
        <f>INDEX('O3-8hr'!$A:$AD,$IU47+CQ$23-$G$23,$IT47)</f>
        <v>34</v>
      </c>
      <c r="CR47" s="14">
        <f>INDEX('O3-8hr'!$A:$AD,$IU47+CR$23-$G$23,$IT47)</f>
        <v>58</v>
      </c>
      <c r="CS47" s="14">
        <f>INDEX('O3-8hr'!$A:$AD,$IU47+CS$23-$G$23,$IT47)</f>
        <v>52</v>
      </c>
      <c r="CT47" s="14">
        <f>INDEX('O3-8hr'!$A:$AD,$IU47+CT$23-$G$23,$IT47)</f>
        <v>27</v>
      </c>
      <c r="CU47" s="14">
        <f>INDEX('O3-8hr'!$A:$AD,$IU47+CU$23-$G$23,$IT47)</f>
        <v>39</v>
      </c>
      <c r="CV47" s="14">
        <f>INDEX('O3-8hr'!$A:$AD,$IU47+CV$23-$G$23,$IT47)</f>
        <v>43</v>
      </c>
      <c r="CW47" s="14">
        <f>INDEX('O3-8hr'!$A:$AD,$IU47+CW$23-$G$23,$IT47)</f>
        <v>30</v>
      </c>
      <c r="CX47" s="14">
        <f>INDEX('O3-8hr'!$A:$AD,$IU47+CX$23-$G$23,$IT47)</f>
        <v>27</v>
      </c>
      <c r="CY47" s="14">
        <f>INDEX('O3-8hr'!$A:$AD,$IU47+CY$23-$G$23,$IT47)</f>
        <v>40</v>
      </c>
      <c r="CZ47" s="14">
        <f>INDEX('O3-8hr'!$A:$AD,$IU47+CZ$23-$G$23,$IT47)</f>
        <v>29</v>
      </c>
      <c r="DA47" s="14">
        <f>INDEX('O3-8hr'!$A:$AD,$IU47+DA$23-$G$23,$IT47)</f>
        <v>35</v>
      </c>
      <c r="DB47" s="14">
        <f>INDEX('O3-8hr'!$A:$AD,$IU47+DB$23-$G$23,$IT47)</f>
        <v>52</v>
      </c>
      <c r="DC47" s="14">
        <f>INDEX('O3-8hr'!$A:$AD,$IU47+DC$23-$G$23,$IT47)</f>
        <v>44</v>
      </c>
      <c r="DD47" s="14">
        <f>INDEX('O3-8hr'!$A:$AD,$IU47+DD$23-$G$23,$IT47)</f>
        <v>32</v>
      </c>
      <c r="DE47" s="14">
        <f>INDEX('O3-8hr'!$A:$AD,$IU47+DE$23-$G$23,$IT47)</f>
        <v>49</v>
      </c>
      <c r="DF47" s="14">
        <f>INDEX('O3-8hr'!$A:$AD,$IU47+DF$23-$G$23,$IT47)</f>
        <v>52</v>
      </c>
      <c r="DG47" s="14">
        <f>INDEX('O3-8hr'!$A:$AD,$IU47+DG$23-$G$23,$IT47)</f>
        <v>40</v>
      </c>
      <c r="DH47" s="14">
        <f>INDEX('O3-8hr'!$A:$AD,$IU47+DH$23-$G$23,$IT47)</f>
        <v>48</v>
      </c>
      <c r="DI47" s="14">
        <f>INDEX('O3-8hr'!$A:$AD,$IU47+DI$23-$G$23,$IT47)</f>
        <v>30</v>
      </c>
      <c r="DJ47" s="14">
        <f>INDEX('O3-8hr'!$A:$AD,$IU47+DJ$23-$G$23,$IT47)</f>
        <v>39</v>
      </c>
      <c r="DK47" s="14">
        <f>INDEX('O3-8hr'!$A:$AD,$IU47+DK$23-$G$23,$IT47)</f>
        <v>59</v>
      </c>
      <c r="DL47" s="14">
        <f>INDEX('O3-8hr'!$A:$AD,$IU47+DL$23-$G$23,$IT47)</f>
        <v>69</v>
      </c>
      <c r="DM47" s="14">
        <f>INDEX('O3-8hr'!$A:$AD,$IU47+DM$23-$G$23,$IT47)</f>
        <v>38</v>
      </c>
      <c r="DN47" s="14">
        <f>INDEX('O3-8hr'!$A:$AD,$IU47+DN$23-$G$23,$IT47)</f>
        <v>71</v>
      </c>
      <c r="DO47" s="14">
        <f>INDEX('O3-8hr'!$A:$AD,$IU47+DO$23-$G$23,$IT47)</f>
        <v>40</v>
      </c>
      <c r="DP47" s="14">
        <f>INDEX('O3-8hr'!$A:$AD,$IU47+DP$23-$G$23,$IT47)</f>
        <v>49</v>
      </c>
      <c r="DQ47" s="14">
        <f>INDEX('O3-8hr'!$A:$AD,$IU47+DQ$23-$G$23,$IT47)</f>
        <v>32</v>
      </c>
      <c r="DR47" s="14">
        <f>INDEX('O3-8hr'!$A:$AD,$IU47+DR$23-$G$23,$IT47)</f>
        <v>43</v>
      </c>
      <c r="DS47" s="14">
        <f>INDEX('O3-8hr'!$A:$AD,$IU47+DS$23-$G$23,$IT47)</f>
        <v>33</v>
      </c>
      <c r="DT47" s="14">
        <f>INDEX('O3-8hr'!$A:$AD,$IU47+DT$23-$G$23,$IT47)</f>
        <v>51</v>
      </c>
      <c r="DU47" s="14">
        <f>INDEX('O3-8hr'!$A:$AD,$IU47+DU$23-$G$23,$IT47)</f>
        <v>32</v>
      </c>
      <c r="DV47" s="14">
        <f>INDEX('O3-8hr'!$A:$AD,$IU47+DV$23-$G$23,$IT47)</f>
        <v>41</v>
      </c>
      <c r="DW47" s="14">
        <f>INDEX('O3-8hr'!$A:$AD,$IU47+DW$23-$G$23,$IT47)</f>
        <v>50</v>
      </c>
      <c r="DX47" s="14">
        <f>INDEX('O3-8hr'!$A:$AD,$IU47+DX$23-$G$23,$IT47)</f>
        <v>60</v>
      </c>
      <c r="DY47" s="14">
        <f>INDEX('O3-8hr'!$A:$AD,$IU47+DY$23-$G$23,$IT47)</f>
        <v>56</v>
      </c>
      <c r="DZ47" s="14">
        <f>INDEX('O3-8hr'!$A:$AD,$IU47+DZ$23-$G$23,$IT47)</f>
        <v>111</v>
      </c>
      <c r="EA47" s="14">
        <f>INDEX('O3-8hr'!$A:$AD,$IU47+EA$23-$G$23,$IT47)</f>
        <v>64</v>
      </c>
      <c r="EB47" s="14">
        <f>INDEX('O3-8hr'!$A:$AD,$IU47+EB$23-$G$23,$IT47)</f>
        <v>58</v>
      </c>
      <c r="EC47" s="14">
        <f>INDEX('O3-8hr'!$A:$AD,$IU47+EC$23-$G$23,$IT47)</f>
        <v>38</v>
      </c>
      <c r="ED47" s="14">
        <f>INDEX('O3-8hr'!$A:$AD,$IU47+ED$23-$G$23,$IT47)</f>
        <v>32</v>
      </c>
      <c r="EE47" s="14">
        <f>INDEX('O3-8hr'!$A:$AD,$IU47+EE$23-$G$23,$IT47)</f>
        <v>38</v>
      </c>
      <c r="EF47" s="14">
        <f>INDEX('O3-8hr'!$A:$AD,$IU47+EF$23-$G$23,$IT47)</f>
        <v>46</v>
      </c>
      <c r="EG47" s="14">
        <f>INDEX('O3-8hr'!$A:$AD,$IU47+EG$23-$G$23,$IT47)</f>
        <v>55</v>
      </c>
      <c r="EH47" s="14">
        <f>INDEX('O3-8hr'!$A:$AD,$IU47+EH$23-$G$23,$IT47)</f>
        <v>65</v>
      </c>
      <c r="EI47" s="14">
        <f>INDEX('O3-8hr'!$A:$AD,$IU47+EI$23-$G$23,$IT47)</f>
        <v>42</v>
      </c>
      <c r="EJ47" s="14">
        <f>INDEX('O3-8hr'!$A:$AD,$IU47+EJ$23-$G$23,$IT47)</f>
        <v>47</v>
      </c>
      <c r="EK47" s="14">
        <f>INDEX('O3-8hr'!$A:$AD,$IU47+EK$23-$G$23,$IT47)</f>
        <v>72</v>
      </c>
      <c r="EL47" s="14">
        <f>INDEX('O3-8hr'!$A:$AD,$IU47+EL$23-$G$23,$IT47)</f>
        <v>59</v>
      </c>
      <c r="EM47" s="14">
        <f>INDEX('O3-8hr'!$A:$AD,$IU47+EM$23-$G$23,$IT47)</f>
        <v>45</v>
      </c>
      <c r="EN47" s="14">
        <f>INDEX('O3-8hr'!$A:$AD,$IU47+EN$23-$G$23,$IT47)</f>
        <v>73</v>
      </c>
      <c r="EO47" s="14">
        <f>INDEX('O3-8hr'!$A:$AD,$IU47+EO$23-$G$23,$IT47)</f>
        <v>46</v>
      </c>
      <c r="EP47" s="14">
        <f>INDEX('O3-8hr'!$A:$AD,$IU47+EP$23-$G$23,$IT47)</f>
        <v>30</v>
      </c>
      <c r="EQ47" s="14">
        <f>INDEX('O3-8hr'!$A:$AD,$IU47+EQ$23-$G$23,$IT47)</f>
        <v>56</v>
      </c>
      <c r="ER47" s="14">
        <f>INDEX('O3-8hr'!$A:$AD,$IU47+ER$23-$G$23,$IT47)</f>
        <v>66</v>
      </c>
      <c r="ES47" s="14">
        <f>INDEX('O3-8hr'!$A:$AD,$IU47+ES$23-$G$23,$IT47)</f>
        <v>39</v>
      </c>
      <c r="ET47" s="14">
        <f>INDEX('O3-8hr'!$A:$AD,$IU47+ET$23-$G$23,$IT47)</f>
        <v>35</v>
      </c>
      <c r="EU47" s="14">
        <f>INDEX('O3-8hr'!$A:$AD,$IU47+EU$23-$G$23,$IT47)</f>
        <v>27</v>
      </c>
      <c r="EV47" s="14">
        <f>INDEX('O3-8hr'!$A:$AD,$IU47+EV$23-$G$23,$IT47)</f>
        <v>25</v>
      </c>
      <c r="EW47" s="14">
        <f>INDEX('O3-8hr'!$A:$AD,$IU47+EW$23-$G$23,$IT47)</f>
        <v>27</v>
      </c>
      <c r="EX47" s="14">
        <f>INDEX('O3-8hr'!$A:$AD,$IU47+EX$23-$G$23,$IT47)</f>
        <v>35</v>
      </c>
      <c r="EY47" s="14">
        <f>INDEX('O3-8hr'!$A:$AD,$IU47+EY$23-$G$23,$IT47)</f>
        <v>54</v>
      </c>
      <c r="EZ47" s="14">
        <f>INDEX('O3-8hr'!$A:$AD,$IU47+EZ$23-$G$23,$IT47)</f>
        <v>51</v>
      </c>
      <c r="FA47" s="14">
        <f>INDEX('O3-8hr'!$A:$AD,$IU47+FA$23-$G$23,$IT47)</f>
        <v>33</v>
      </c>
      <c r="FB47" s="14">
        <f>INDEX('O3-8hr'!$A:$AD,$IU47+FB$23-$G$23,$IT47)</f>
        <v>33</v>
      </c>
      <c r="FC47" s="14">
        <f>INDEX('O3-8hr'!$A:$AD,$IU47+FC$23-$G$23,$IT47)</f>
        <v>61</v>
      </c>
      <c r="FD47" s="14">
        <f>INDEX('O3-8hr'!$A:$AD,$IU47+FD$23-$G$23,$IT47)</f>
        <v>42</v>
      </c>
      <c r="FE47" s="14">
        <f>INDEX('O3-8hr'!$A:$AD,$IU47+FE$23-$G$23,$IT47)</f>
        <v>40</v>
      </c>
      <c r="FF47" s="14">
        <f>INDEX('O3-8hr'!$A:$AD,$IU47+FF$23-$G$23,$IT47)</f>
        <v>33</v>
      </c>
      <c r="FG47" s="14">
        <f>INDEX('O3-8hr'!$A:$AD,$IU47+FG$23-$G$23,$IT47)</f>
        <v>32</v>
      </c>
      <c r="FH47" s="14">
        <f>INDEX('O3-8hr'!$A:$AD,$IU47+FH$23-$G$23,$IT47)</f>
        <v>41</v>
      </c>
      <c r="FI47" s="14">
        <f>INDEX('O3-8hr'!$A:$AD,$IU47+FI$23-$G$23,$IT47)</f>
        <v>43</v>
      </c>
      <c r="FJ47" s="14">
        <f>INDEX('O3-8hr'!$A:$AD,$IU47+FJ$23-$G$23,$IT47)</f>
        <v>53</v>
      </c>
      <c r="FK47" s="14">
        <f>INDEX('O3-8hr'!$A:$AD,$IU47+FK$23-$G$23,$IT47)</f>
        <v>49</v>
      </c>
      <c r="FL47" s="14">
        <f>INDEX('O3-8hr'!$A:$AD,$IU47+FL$23-$G$23,$IT47)</f>
        <v>43</v>
      </c>
      <c r="FM47" s="14">
        <f>INDEX('O3-8hr'!$A:$AD,$IU47+FM$23-$G$23,$IT47)</f>
        <v>42</v>
      </c>
      <c r="FN47" s="14">
        <f>INDEX('O3-8hr'!$A:$AD,$IU47+FN$23-$G$23,$IT47)</f>
        <v>38</v>
      </c>
      <c r="FO47" s="14">
        <f>INDEX('O3-8hr'!$A:$AD,$IU47+FO$23-$G$23,$IT47)</f>
        <v>36</v>
      </c>
      <c r="FP47" s="14">
        <f>INDEX('O3-8hr'!$A:$AD,$IU47+FP$23-$G$23,$IT47)</f>
        <v>24</v>
      </c>
      <c r="FQ47" s="14">
        <f>INDEX('O3-8hr'!$A:$AD,$IU47+FQ$23-$G$23,$IT47)</f>
        <v>45</v>
      </c>
      <c r="FR47" s="14">
        <f>INDEX('O3-8hr'!$A:$AD,$IU47+FR$23-$G$23,$IT47)</f>
        <v>34</v>
      </c>
      <c r="FS47" s="14">
        <f>INDEX('O3-8hr'!$A:$AD,$IU47+FS$23-$G$23,$IT47)</f>
        <v>46</v>
      </c>
      <c r="FT47" s="14">
        <f>INDEX('O3-8hr'!$A:$AD,$IU47+FT$23-$G$23,$IT47)</f>
        <v>61</v>
      </c>
      <c r="FU47" s="14">
        <f>INDEX('O3-8hr'!$A:$AD,$IU47+FU$23-$G$23,$IT47)</f>
        <v>37</v>
      </c>
      <c r="FV47" s="14">
        <f>INDEX('O3-8hr'!$A:$AD,$IU47+FV$23-$G$23,$IT47)</f>
        <v>23</v>
      </c>
      <c r="FW47" s="14">
        <f>INDEX('O3-8hr'!$A:$AD,$IU47+FW$23-$G$23,$IT47)</f>
        <v>33</v>
      </c>
      <c r="FX47" s="14">
        <f>INDEX('O3-8hr'!$A:$AD,$IU47+FX$23-$G$23,$IT47)</f>
        <v>42</v>
      </c>
      <c r="FY47" s="14">
        <f>INDEX('O3-8hr'!$A:$AD,$IU47+FY$23-$G$23,$IT47)</f>
        <v>40</v>
      </c>
      <c r="FZ47" s="14">
        <f>INDEX('O3-8hr'!$A:$AD,$IU47+FZ$23-$G$23,$IT47)</f>
        <v>28</v>
      </c>
      <c r="GA47" s="14">
        <f>INDEX('O3-8hr'!$A:$AD,$IU47+GA$23-$G$23,$IT47)</f>
        <v>49</v>
      </c>
      <c r="GB47" s="14">
        <f>INDEX('O3-8hr'!$A:$AD,$IU47+GB$23-$G$23,$IT47)</f>
        <v>53</v>
      </c>
      <c r="GC47" s="14">
        <f>INDEX('O3-8hr'!$A:$AD,$IU47+GC$23-$G$23,$IT47)</f>
        <v>42</v>
      </c>
      <c r="GD47" s="14">
        <f>INDEX('O3-8hr'!$A:$AD,$IU47+GD$23-$G$23,$IT47)</f>
        <v>41</v>
      </c>
      <c r="GE47" s="14">
        <f>INDEX('O3-8hr'!$A:$AD,$IU47+GE$23-$G$23,$IT47)</f>
        <v>52</v>
      </c>
      <c r="GF47" s="14">
        <f>INDEX('O3-8hr'!$A:$AD,$IU47+GF$23-$G$23,$IT47)</f>
        <v>55</v>
      </c>
      <c r="GG47" s="14">
        <f>INDEX('O3-8hr'!$A:$AD,$IU47+GG$23-$G$23,$IT47)</f>
        <v>38</v>
      </c>
      <c r="GH47" s="14">
        <f>INDEX('O3-8hr'!$A:$AD,$IU47+GH$23-$G$23,$IT47)</f>
        <v>24</v>
      </c>
      <c r="GI47" s="14">
        <f>INDEX('O3-8hr'!$A:$AD,$IU47+GI$23-$G$23,$IT47)</f>
        <v>41</v>
      </c>
      <c r="GJ47" s="14">
        <f>INDEX('O3-8hr'!$A:$AD,$IU47+GJ$23-$G$23,$IT47)</f>
        <v>41</v>
      </c>
      <c r="GK47" s="14">
        <f>INDEX('O3-8hr'!$A:$AD,$IU47+GK$23-$G$23,$IT47)</f>
        <v>37</v>
      </c>
      <c r="GL47" s="14">
        <f>INDEX('O3-8hr'!$A:$AD,$IU47+GL$23-$G$23,$IT47)</f>
        <v>42</v>
      </c>
      <c r="GM47" s="14">
        <f>INDEX('O3-8hr'!$A:$AD,$IU47+GM$23-$G$23,$IT47)</f>
        <v>71</v>
      </c>
      <c r="GN47" s="14">
        <f>INDEX('O3-8hr'!$A:$AD,$IU47+GN$23-$G$23,$IT47)</f>
        <v>47</v>
      </c>
      <c r="GO47" s="14">
        <f>INDEX('O3-8hr'!$A:$AD,$IU47+GO$23-$G$23,$IT47)</f>
        <v>16</v>
      </c>
      <c r="GP47" s="14">
        <f>INDEX('O3-8hr'!$A:$AD,$IU47+GP$23-$G$23,$IT47)</f>
        <v>21</v>
      </c>
      <c r="GQ47" s="14">
        <f>INDEX('O3-8hr'!$A:$AD,$IU47+GQ$23-$G$23,$IT47)</f>
        <v>18</v>
      </c>
      <c r="GR47" s="14">
        <f>INDEX('O3-8hr'!$A:$AD,$IU47+GR$23-$G$23,$IT47)</f>
        <v>26</v>
      </c>
      <c r="GS47" s="14">
        <f>INDEX('O3-8hr'!$A:$AD,$IU47+GS$23-$G$23,$IT47)</f>
        <v>13</v>
      </c>
      <c r="GT47" s="14">
        <f>INDEX('O3-8hr'!$A:$AD,$IU47+GT$23-$G$23,$IT47)</f>
        <v>21</v>
      </c>
      <c r="GU47" s="14" t="str">
        <f>INDEX('O3-8hr'!$A:$AD,$IU47+GU$23-$G$23,$IT47)</f>
        <v/>
      </c>
      <c r="GV47" s="14" t="str">
        <f>INDEX('O3-8hr'!$A:$AD,$IU47+GV$23-$G$23,$IT47)</f>
        <v/>
      </c>
      <c r="GW47" s="14" t="str">
        <f>INDEX('O3-8hr'!$A:$AD,$IU47+GW$23-$G$23,$IT47)</f>
        <v/>
      </c>
      <c r="GX47" s="14" t="str">
        <f>INDEX('O3-8hr'!$A:$AD,$IU47+GX$23-$G$23,$IT47)</f>
        <v/>
      </c>
      <c r="GY47" s="14" t="str">
        <f>INDEX('O3-8hr'!$A:$AD,$IU47+GY$23-$G$23,$IT47)</f>
        <v/>
      </c>
      <c r="GZ47" s="14" t="str">
        <f>INDEX('O3-8hr'!$A:$AD,$IU47+GZ$23-$G$23,$IT47)</f>
        <v/>
      </c>
      <c r="HA47" s="14" t="str">
        <f>INDEX('O3-8hr'!$A:$AD,$IU47+HA$23-$G$23,$IT47)</f>
        <v/>
      </c>
      <c r="HB47" s="14" t="str">
        <f>INDEX('O3-8hr'!$A:$AD,$IU47+HB$23-$G$23,$IT47)</f>
        <v/>
      </c>
      <c r="HC47" s="14" t="str">
        <f>INDEX('O3-8hr'!$A:$AD,$IU47+HC$23-$G$23,$IT47)</f>
        <v/>
      </c>
      <c r="HD47" s="14" t="str">
        <f>INDEX('O3-8hr'!$A:$AD,$IU47+HD$23-$G$23,$IT47)</f>
        <v/>
      </c>
      <c r="HE47" s="14" t="str">
        <f>INDEX('O3-8hr'!$A:$AD,$IU47+HE$23-$G$23,$IT47)</f>
        <v/>
      </c>
      <c r="HF47" s="14" t="str">
        <f>INDEX('O3-8hr'!$A:$AD,$IU47+HF$23-$G$23,$IT47)</f>
        <v/>
      </c>
      <c r="HG47" s="14" t="str">
        <f>INDEX('O3-8hr'!$A:$AD,$IU47+HG$23-$G$23,$IT47)</f>
        <v/>
      </c>
      <c r="HH47" s="14" t="str">
        <f>INDEX('O3-8hr'!$A:$AD,$IU47+HH$23-$G$23,$IT47)</f>
        <v/>
      </c>
      <c r="HI47" s="14" t="str">
        <f>INDEX('O3-8hr'!$A:$AD,$IU47+HI$23-$G$23,$IT47)</f>
        <v/>
      </c>
      <c r="HJ47" s="14" t="str">
        <f>INDEX('O3-8hr'!$A:$AD,$IU47+HJ$23-$G$23,$IT47)</f>
        <v/>
      </c>
      <c r="HK47" s="14" t="str">
        <f>INDEX('O3-8hr'!$A:$AD,$IU47+HK$23-$G$23,$IT47)</f>
        <v/>
      </c>
      <c r="HL47" s="14" t="str">
        <f>INDEX('O3-8hr'!$A:$AD,$IU47+HL$23-$G$23,$IT47)</f>
        <v/>
      </c>
      <c r="HM47" s="14" t="str">
        <f>INDEX('O3-8hr'!$A:$AD,$IU47+HM$23-$G$23,$IT47)</f>
        <v/>
      </c>
      <c r="HN47" s="14" t="str">
        <f>INDEX('O3-8hr'!$A:$AD,$IU47+HN$23-$G$23,$IT47)</f>
        <v/>
      </c>
      <c r="HO47" s="14" t="str">
        <f>INDEX('O3-8hr'!$A:$AD,$IU47+HO$23-$G$23,$IT47)</f>
        <v/>
      </c>
      <c r="HP47" s="14" t="str">
        <f>INDEX('O3-8hr'!$A:$AD,$IU47+HP$23-$G$23,$IT47)</f>
        <v/>
      </c>
      <c r="HQ47" s="14" t="str">
        <f>INDEX('O3-8hr'!$A:$AD,$IU47+HQ$23-$G$23,$IT47)</f>
        <v/>
      </c>
      <c r="HR47" s="14" t="str">
        <f>INDEX('O3-8hr'!$A:$AD,$IU47+HR$23-$G$23,$IT47)</f>
        <v/>
      </c>
      <c r="HS47" s="14" t="str">
        <f>INDEX('O3-8hr'!$A:$AD,$IU47+HS$23-$G$23,$IT47)</f>
        <v/>
      </c>
      <c r="HT47" s="14" t="str">
        <f>INDEX('O3-8hr'!$A:$AD,$IU47+HT$23-$G$23,$IT47)</f>
        <v/>
      </c>
      <c r="HU47" s="14" t="str">
        <f>INDEX('O3-8hr'!$A:$AD,$IU47+HU$23-$G$23,$IT47)</f>
        <v/>
      </c>
      <c r="HV47" s="14" t="str">
        <f>INDEX('O3-8hr'!$A:$AD,$IU47+HV$23-$G$23,$IT47)</f>
        <v/>
      </c>
      <c r="HW47" s="14" t="str">
        <f>INDEX('O3-8hr'!$A:$AD,$IU47+HW$23-$G$23,$IT47)</f>
        <v/>
      </c>
      <c r="HX47" s="14" t="str">
        <f>INDEX('O3-8hr'!$A:$AD,$IU47+HX$23-$G$23,$IT47)</f>
        <v/>
      </c>
      <c r="HY47" s="14" t="str">
        <f>INDEX('O3-8hr'!$A:$AD,$IU47+HY$23-$G$23,$IT47)</f>
        <v/>
      </c>
      <c r="HZ47" s="14" t="str">
        <f>INDEX('O3-8hr'!$A:$AD,$IU47+HZ$23-$G$23,$IT47)</f>
        <v/>
      </c>
      <c r="IA47" s="14" t="str">
        <f>INDEX('O3-8hr'!$A:$AD,$IU47+IA$23-$G$23,$IT47)</f>
        <v/>
      </c>
      <c r="IB47" s="14" t="str">
        <f>INDEX('O3-8hr'!$A:$AD,$IU47+IB$23-$G$23,$IT47)</f>
        <v/>
      </c>
      <c r="IC47" s="14" t="str">
        <f>INDEX('O3-8hr'!$A:$AD,$IU47+IC$23-$G$23,$IT47)</f>
        <v/>
      </c>
      <c r="ID47" s="14">
        <f>INDEX('O3-8hr'!$A:$AD,$IU47+ID$23-$G$23,$IT47)</f>
        <v>7</v>
      </c>
      <c r="IE47" s="14">
        <f>INDEX('O3-8hr'!$A:$AD,$IU47+IE$23-$G$23,$IT47)</f>
        <v>30</v>
      </c>
      <c r="IF47" s="14">
        <f>INDEX('O3-8hr'!$A:$AD,$IU47+IF$23-$G$23,$IT47)</f>
        <v>31</v>
      </c>
      <c r="IG47" s="14">
        <f>INDEX('O3-8hr'!$A:$AD,$IU47+IG$23-$G$23,$IT47)</f>
        <v>30</v>
      </c>
      <c r="IH47" s="14">
        <f>INDEX('O3-8hr'!$A:$AD,$IU47+IH$23-$G$23,$IT47)</f>
        <v>23</v>
      </c>
      <c r="II47" s="14">
        <f>INDEX('O3-8hr'!$A:$AD,$IU47+II$23-$G$23,$IT47)</f>
        <v>35</v>
      </c>
      <c r="IJ47" s="14">
        <f>INDEX('O3-8hr'!$A:$AD,$IU47+IJ$23-$G$23,$IT47)</f>
        <v>29</v>
      </c>
      <c r="IK47" s="14">
        <f>INDEX('O3-8hr'!$A:$AD,$IU47+IK$23-$G$23,$IT47)</f>
        <v>31</v>
      </c>
      <c r="IL47" s="14">
        <f>INDEX('O3-8hr'!$A:$AD,$IU47+IL$23-$G$23,$IT47)</f>
        <v>21</v>
      </c>
      <c r="IM47" s="14">
        <f>INDEX('O3-8hr'!$A:$AD,$IU47+IM$23-$G$23,$IT47)</f>
        <v>31</v>
      </c>
      <c r="IN47" s="14">
        <f>INDEX('O3-8hr'!$A:$AD,$IU47+IN$23-$G$23,$IT47)</f>
        <v>23</v>
      </c>
      <c r="IO47" s="14">
        <f>INDEX('O3-8hr'!$A:$AD,$IU47+IO$23-$G$23,$IT47)</f>
        <v>26</v>
      </c>
      <c r="IP47" s="14">
        <f>INDEX('O3-8hr'!$A:$AD,$IU47+IP$23-$G$23,$IT47)</f>
        <v>35</v>
      </c>
      <c r="IQ47" s="19">
        <f>INDEX('O3-8hr'!$A:$AD,$IU47+IQ$23-$G$23,$IT47)</f>
        <v>27</v>
      </c>
      <c r="IR47" s="100">
        <f t="shared" si="57"/>
        <v>111</v>
      </c>
      <c r="IT47" s="44">
        <f>MATCH($B47,'O3-8hr'!$1:$1,0)</f>
        <v>26</v>
      </c>
      <c r="IU47" s="43">
        <f>MATCH(DATE($A47,$IT$19,$IU$19),'O3-8hr'!$B:$B,0)</f>
        <v>1161</v>
      </c>
    </row>
    <row r="48" spans="1:255" ht="12.75" customHeight="1" x14ac:dyDescent="0.2">
      <c r="A48" s="100">
        <v>2018</v>
      </c>
      <c r="B48" s="100">
        <v>360850111</v>
      </c>
      <c r="C48" s="103">
        <f>INDEX(Sites!$A:$N,MATCH($B48,Sites!$A:$A,0),2)</f>
        <v>40.580269999999999</v>
      </c>
      <c r="D48" s="100" t="str">
        <f>INDEX(Sites!$A:$N,MATCH($B48,Sites!$A:$A,0),4)</f>
        <v>NY</v>
      </c>
      <c r="E48" s="100">
        <f>INDEX(Sites!$A:$N,MATCH($B48,Sites!$A:$A,0),10)</f>
        <v>3</v>
      </c>
      <c r="F48" s="44" t="str">
        <f>INDEX(Sites!$A:$N,MATCH($B48,Sites!$A:$A,0),6)</f>
        <v>Fresh Kills</v>
      </c>
      <c r="G48" s="20">
        <f>INDEX('O3-8hr'!$A:$AD,$IU48+G$23-$G$23,$IT48)</f>
        <v>0</v>
      </c>
      <c r="H48" s="14">
        <f>INDEX('O3-8hr'!$A:$AD,$IU48+H$23-$G$23,$IT48)</f>
        <v>0</v>
      </c>
      <c r="I48" s="14">
        <f>INDEX('O3-8hr'!$A:$AD,$IU48+I$23-$G$23,$IT48)</f>
        <v>0</v>
      </c>
      <c r="J48" s="14">
        <f>INDEX('O3-8hr'!$A:$AD,$IU48+J$23-$G$23,$IT48)</f>
        <v>0</v>
      </c>
      <c r="K48" s="14">
        <f>INDEX('O3-8hr'!$A:$AD,$IU48+K$23-$G$23,$IT48)</f>
        <v>0</v>
      </c>
      <c r="L48" s="14">
        <f>INDEX('O3-8hr'!$A:$AD,$IU48+L$23-$G$23,$IT48)</f>
        <v>0</v>
      </c>
      <c r="M48" s="14">
        <f>INDEX('O3-8hr'!$A:$AD,$IU48+M$23-$G$23,$IT48)</f>
        <v>0</v>
      </c>
      <c r="N48" s="14">
        <f>INDEX('O3-8hr'!$A:$AD,$IU48+N$23-$G$23,$IT48)</f>
        <v>0</v>
      </c>
      <c r="O48" s="14">
        <f>INDEX('O3-8hr'!$A:$AD,$IU48+O$23-$G$23,$IT48)</f>
        <v>0</v>
      </c>
      <c r="P48" s="14">
        <f>INDEX('O3-8hr'!$A:$AD,$IU48+P$23-$G$23,$IT48)</f>
        <v>0</v>
      </c>
      <c r="Q48" s="14">
        <f>INDEX('O3-8hr'!$A:$AD,$IU48+Q$23-$G$23,$IT48)</f>
        <v>0</v>
      </c>
      <c r="R48" s="14">
        <f>INDEX('O3-8hr'!$A:$AD,$IU48+R$23-$G$23,$IT48)</f>
        <v>0</v>
      </c>
      <c r="S48" s="14">
        <f>INDEX('O3-8hr'!$A:$AD,$IU48+S$23-$G$23,$IT48)</f>
        <v>0</v>
      </c>
      <c r="T48" s="14">
        <f>INDEX('O3-8hr'!$A:$AD,$IU48+T$23-$G$23,$IT48)</f>
        <v>0</v>
      </c>
      <c r="U48" s="14">
        <f>INDEX('O3-8hr'!$A:$AD,$IU48+U$23-$G$23,$IT48)</f>
        <v>0</v>
      </c>
      <c r="V48" s="14">
        <f>INDEX('O3-8hr'!$A:$AD,$IU48+V$23-$G$23,$IT48)</f>
        <v>0</v>
      </c>
      <c r="W48" s="14">
        <f>INDEX('O3-8hr'!$A:$AD,$IU48+W$23-$G$23,$IT48)</f>
        <v>0</v>
      </c>
      <c r="X48" s="14">
        <f>INDEX('O3-8hr'!$A:$AD,$IU48+X$23-$G$23,$IT48)</f>
        <v>0</v>
      </c>
      <c r="Y48" s="14">
        <f>INDEX('O3-8hr'!$A:$AD,$IU48+Y$23-$G$23,$IT48)</f>
        <v>0</v>
      </c>
      <c r="Z48" s="14">
        <f>INDEX('O3-8hr'!$A:$AD,$IU48+Z$23-$G$23,$IT48)</f>
        <v>0</v>
      </c>
      <c r="AA48" s="14">
        <f>INDEX('O3-8hr'!$A:$AD,$IU48+AA$23-$G$23,$IT48)</f>
        <v>0</v>
      </c>
      <c r="AB48" s="14">
        <f>INDEX('O3-8hr'!$A:$AD,$IU48+AB$23-$G$23,$IT48)</f>
        <v>0</v>
      </c>
      <c r="AC48" s="14">
        <f>INDEX('O3-8hr'!$A:$AD,$IU48+AC$23-$G$23,$IT48)</f>
        <v>39</v>
      </c>
      <c r="AD48" s="14">
        <f>INDEX('O3-8hr'!$A:$AD,$IU48+AD$23-$G$23,$IT48)</f>
        <v>43</v>
      </c>
      <c r="AE48" s="14">
        <f>INDEX('O3-8hr'!$A:$AD,$IU48+AE$23-$G$23,$IT48)</f>
        <v>35</v>
      </c>
      <c r="AF48" s="14">
        <f>INDEX('O3-8hr'!$A:$AD,$IU48+AF$23-$G$23,$IT48)</f>
        <v>41</v>
      </c>
      <c r="AG48" s="14">
        <f>INDEX('O3-8hr'!$A:$AD,$IU48+AG$23-$G$23,$IT48)</f>
        <v>42</v>
      </c>
      <c r="AH48" s="14">
        <f>INDEX('O3-8hr'!$A:$AD,$IU48+AH$23-$G$23,$IT48)</f>
        <v>19</v>
      </c>
      <c r="AI48" s="14">
        <f>INDEX('O3-8hr'!$A:$AD,$IU48+AI$23-$G$23,$IT48)</f>
        <v>33</v>
      </c>
      <c r="AJ48" s="14">
        <f>INDEX('O3-8hr'!$A:$AD,$IU48+AJ$23-$G$23,$IT48)</f>
        <v>34</v>
      </c>
      <c r="AK48" s="14">
        <f>INDEX('O3-8hr'!$A:$AD,$IU48+AK$23-$G$23,$IT48)</f>
        <v>44</v>
      </c>
      <c r="AL48" s="14">
        <f>INDEX('O3-8hr'!$A:$AD,$IU48+AL$23-$G$23,$IT48)</f>
        <v>0</v>
      </c>
      <c r="AM48" s="14">
        <f>INDEX('O3-8hr'!$A:$AD,$IU48+AM$23-$G$23,$IT48)</f>
        <v>0</v>
      </c>
      <c r="AN48" s="14">
        <f>INDEX('O3-8hr'!$A:$AD,$IU48+AN$23-$G$23,$IT48)</f>
        <v>0</v>
      </c>
      <c r="AO48" s="14">
        <f>INDEX('O3-8hr'!$A:$AD,$IU48+AO$23-$G$23,$IT48)</f>
        <v>0</v>
      </c>
      <c r="AP48" s="14">
        <f>INDEX('O3-8hr'!$A:$AD,$IU48+AP$23-$G$23,$IT48)</f>
        <v>0</v>
      </c>
      <c r="AQ48" s="14">
        <f>INDEX('O3-8hr'!$A:$AD,$IU48+AQ$23-$G$23,$IT48)</f>
        <v>0</v>
      </c>
      <c r="AR48" s="14">
        <f>INDEX('O3-8hr'!$A:$AD,$IU48+AR$23-$G$23,$IT48)</f>
        <v>0</v>
      </c>
      <c r="AS48" s="14">
        <f>INDEX('O3-8hr'!$A:$AD,$IU48+AS$23-$G$23,$IT48)</f>
        <v>0</v>
      </c>
      <c r="AT48" s="14">
        <f>INDEX('O3-8hr'!$A:$AD,$IU48+AT$23-$G$23,$IT48)</f>
        <v>0</v>
      </c>
      <c r="AU48" s="14">
        <f>INDEX('O3-8hr'!$A:$AD,$IU48+AU$23-$G$23,$IT48)</f>
        <v>0</v>
      </c>
      <c r="AV48" s="14">
        <f>INDEX('O3-8hr'!$A:$AD,$IU48+AV$23-$G$23,$IT48)</f>
        <v>0</v>
      </c>
      <c r="AW48" s="14">
        <f>INDEX('O3-8hr'!$A:$AD,$IU48+AW$23-$G$23,$IT48)</f>
        <v>0</v>
      </c>
      <c r="AX48" s="14">
        <f>INDEX('O3-8hr'!$A:$AD,$IU48+AX$23-$G$23,$IT48)</f>
        <v>0</v>
      </c>
      <c r="AY48" s="14">
        <f>INDEX('O3-8hr'!$A:$AD,$IU48+AY$23-$G$23,$IT48)</f>
        <v>0</v>
      </c>
      <c r="AZ48" s="14">
        <f>INDEX('O3-8hr'!$A:$AD,$IU48+AZ$23-$G$23,$IT48)</f>
        <v>0</v>
      </c>
      <c r="BA48" s="14">
        <f>INDEX('O3-8hr'!$A:$AD,$IU48+BA$23-$G$23,$IT48)</f>
        <v>0</v>
      </c>
      <c r="BB48" s="14">
        <f>INDEX('O3-8hr'!$A:$AD,$IU48+BB$23-$G$23,$IT48)</f>
        <v>0</v>
      </c>
      <c r="BC48" s="14">
        <f>INDEX('O3-8hr'!$A:$AD,$IU48+BC$23-$G$23,$IT48)</f>
        <v>0</v>
      </c>
      <c r="BD48" s="14">
        <f>INDEX('O3-8hr'!$A:$AD,$IU48+BD$23-$G$23,$IT48)</f>
        <v>0</v>
      </c>
      <c r="BE48" s="14">
        <f>INDEX('O3-8hr'!$A:$AD,$IU48+BE$23-$G$23,$IT48)</f>
        <v>0</v>
      </c>
      <c r="BF48" s="14">
        <f>INDEX('O3-8hr'!$A:$AD,$IU48+BF$23-$G$23,$IT48)</f>
        <v>0</v>
      </c>
      <c r="BG48" s="14">
        <f>INDEX('O3-8hr'!$A:$AD,$IU48+BG$23-$G$23,$IT48)</f>
        <v>0</v>
      </c>
      <c r="BH48" s="14">
        <f>INDEX('O3-8hr'!$A:$AD,$IU48+BH$23-$G$23,$IT48)</f>
        <v>0</v>
      </c>
      <c r="BI48" s="14">
        <f>INDEX('O3-8hr'!$A:$AD,$IU48+BI$23-$G$23,$IT48)</f>
        <v>0</v>
      </c>
      <c r="BJ48" s="14">
        <f>INDEX('O3-8hr'!$A:$AD,$IU48+BJ$23-$G$23,$IT48)</f>
        <v>0</v>
      </c>
      <c r="BK48" s="14">
        <f>INDEX('O3-8hr'!$A:$AD,$IU48+BK$23-$G$23,$IT48)</f>
        <v>0</v>
      </c>
      <c r="BL48" s="14">
        <f>INDEX('O3-8hr'!$A:$AD,$IU48+BL$23-$G$23,$IT48)</f>
        <v>0</v>
      </c>
      <c r="BM48" s="14">
        <f>INDEX('O3-8hr'!$A:$AD,$IU48+BM$23-$G$23,$IT48)</f>
        <v>0</v>
      </c>
      <c r="BN48" s="14">
        <f>INDEX('O3-8hr'!$A:$AD,$IU48+BN$23-$G$23,$IT48)</f>
        <v>0</v>
      </c>
      <c r="BO48" s="14">
        <f>INDEX('O3-8hr'!$A:$AD,$IU48+BO$23-$G$23,$IT48)</f>
        <v>0</v>
      </c>
      <c r="BP48" s="14">
        <f>INDEX('O3-8hr'!$A:$AD,$IU48+BP$23-$G$23,$IT48)</f>
        <v>0</v>
      </c>
      <c r="BQ48" s="14">
        <f>INDEX('O3-8hr'!$A:$AD,$IU48+BQ$23-$G$23,$IT48)</f>
        <v>0</v>
      </c>
      <c r="BR48" s="14">
        <f>INDEX('O3-8hr'!$A:$AD,$IU48+BR$23-$G$23,$IT48)</f>
        <v>0</v>
      </c>
      <c r="BS48" s="14">
        <f>INDEX('O3-8hr'!$A:$AD,$IU48+BS$23-$G$23,$IT48)</f>
        <v>0</v>
      </c>
      <c r="BT48" s="14">
        <f>INDEX('O3-8hr'!$A:$AD,$IU48+BT$23-$G$23,$IT48)</f>
        <v>0</v>
      </c>
      <c r="BU48" s="14">
        <f>INDEX('O3-8hr'!$A:$AD,$IU48+BU$23-$G$23,$IT48)</f>
        <v>0</v>
      </c>
      <c r="BV48" s="14">
        <f>INDEX('O3-8hr'!$A:$AD,$IU48+BV$23-$G$23,$IT48)</f>
        <v>0</v>
      </c>
      <c r="BW48" s="14">
        <f>INDEX('O3-8hr'!$A:$AD,$IU48+BW$23-$G$23,$IT48)</f>
        <v>0</v>
      </c>
      <c r="BX48" s="14">
        <f>INDEX('O3-8hr'!$A:$AD,$IU48+BX$23-$G$23,$IT48)</f>
        <v>0</v>
      </c>
      <c r="BY48" s="14">
        <f>INDEX('O3-8hr'!$A:$AD,$IU48+BY$23-$G$23,$IT48)</f>
        <v>0</v>
      </c>
      <c r="BZ48" s="14">
        <f>INDEX('O3-8hr'!$A:$AD,$IU48+BZ$23-$G$23,$IT48)</f>
        <v>0</v>
      </c>
      <c r="CA48" s="14">
        <f>INDEX('O3-8hr'!$A:$AD,$IU48+CA$23-$G$23,$IT48)</f>
        <v>0</v>
      </c>
      <c r="CB48" s="14">
        <f>INDEX('O3-8hr'!$A:$AD,$IU48+CB$23-$G$23,$IT48)</f>
        <v>0</v>
      </c>
      <c r="CC48" s="14">
        <f>INDEX('O3-8hr'!$A:$AD,$IU48+CC$23-$G$23,$IT48)</f>
        <v>0</v>
      </c>
      <c r="CD48" s="14">
        <f>INDEX('O3-8hr'!$A:$AD,$IU48+CD$23-$G$23,$IT48)</f>
        <v>0</v>
      </c>
      <c r="CE48" s="14">
        <f>INDEX('O3-8hr'!$A:$AD,$IU48+CE$23-$G$23,$IT48)</f>
        <v>0</v>
      </c>
      <c r="CF48" s="14">
        <f>INDEX('O3-8hr'!$A:$AD,$IU48+CF$23-$G$23,$IT48)</f>
        <v>0</v>
      </c>
      <c r="CG48" s="14">
        <f>INDEX('O3-8hr'!$A:$AD,$IU48+CG$23-$G$23,$IT48)</f>
        <v>0</v>
      </c>
      <c r="CH48" s="14">
        <f>INDEX('O3-8hr'!$A:$AD,$IU48+CH$23-$G$23,$IT48)</f>
        <v>0</v>
      </c>
      <c r="CI48" s="14">
        <f>INDEX('O3-8hr'!$A:$AD,$IU48+CI$23-$G$23,$IT48)</f>
        <v>0</v>
      </c>
      <c r="CJ48" s="14">
        <f>INDEX('O3-8hr'!$A:$AD,$IU48+CJ$23-$G$23,$IT48)</f>
        <v>0</v>
      </c>
      <c r="CK48" s="14">
        <f>INDEX('O3-8hr'!$A:$AD,$IU48+CK$23-$G$23,$IT48)</f>
        <v>0</v>
      </c>
      <c r="CL48" s="14">
        <f>INDEX('O3-8hr'!$A:$AD,$IU48+CL$23-$G$23,$IT48)</f>
        <v>0</v>
      </c>
      <c r="CM48" s="14">
        <f>INDEX('O3-8hr'!$A:$AD,$IU48+CM$23-$G$23,$IT48)</f>
        <v>0</v>
      </c>
      <c r="CN48" s="14">
        <f>INDEX('O3-8hr'!$A:$AD,$IU48+CN$23-$G$23,$IT48)</f>
        <v>0</v>
      </c>
      <c r="CO48" s="14">
        <f>INDEX('O3-8hr'!$A:$AD,$IU48+CO$23-$G$23,$IT48)</f>
        <v>0</v>
      </c>
      <c r="CP48" s="14">
        <f>INDEX('O3-8hr'!$A:$AD,$IU48+CP$23-$G$23,$IT48)</f>
        <v>0</v>
      </c>
      <c r="CQ48" s="14">
        <f>INDEX('O3-8hr'!$A:$AD,$IU48+CQ$23-$G$23,$IT48)</f>
        <v>0</v>
      </c>
      <c r="CR48" s="14">
        <f>INDEX('O3-8hr'!$A:$AD,$IU48+CR$23-$G$23,$IT48)</f>
        <v>17</v>
      </c>
      <c r="CS48" s="14">
        <f>INDEX('O3-8hr'!$A:$AD,$IU48+CS$23-$G$23,$IT48)</f>
        <v>35</v>
      </c>
      <c r="CT48" s="14">
        <f>INDEX('O3-8hr'!$A:$AD,$IU48+CT$23-$G$23,$IT48)</f>
        <v>29</v>
      </c>
      <c r="CU48" s="14">
        <f>INDEX('O3-8hr'!$A:$AD,$IU48+CU$23-$G$23,$IT48)</f>
        <v>29</v>
      </c>
      <c r="CV48" s="14">
        <f>INDEX('O3-8hr'!$A:$AD,$IU48+CV$23-$G$23,$IT48)</f>
        <v>50</v>
      </c>
      <c r="CW48" s="14">
        <f>INDEX('O3-8hr'!$A:$AD,$IU48+CW$23-$G$23,$IT48)</f>
        <v>27</v>
      </c>
      <c r="CX48" s="14">
        <f>INDEX('O3-8hr'!$A:$AD,$IU48+CX$23-$G$23,$IT48)</f>
        <v>30</v>
      </c>
      <c r="CY48" s="14">
        <f>INDEX('O3-8hr'!$A:$AD,$IU48+CY$23-$G$23,$IT48)</f>
        <v>46</v>
      </c>
      <c r="CZ48" s="14">
        <f>INDEX('O3-8hr'!$A:$AD,$IU48+CZ$23-$G$23,$IT48)</f>
        <v>27</v>
      </c>
      <c r="DA48" s="14">
        <f>INDEX('O3-8hr'!$A:$AD,$IU48+DA$23-$G$23,$IT48)</f>
        <v>32</v>
      </c>
      <c r="DB48" s="14">
        <f>INDEX('O3-8hr'!$A:$AD,$IU48+DB$23-$G$23,$IT48)</f>
        <v>56</v>
      </c>
      <c r="DC48" s="14">
        <f>INDEX('O3-8hr'!$A:$AD,$IU48+DC$23-$G$23,$IT48)</f>
        <v>64</v>
      </c>
      <c r="DD48" s="14">
        <f>INDEX('O3-8hr'!$A:$AD,$IU48+DD$23-$G$23,$IT48)</f>
        <v>33</v>
      </c>
      <c r="DE48" s="14">
        <f>INDEX('O3-8hr'!$A:$AD,$IU48+DE$23-$G$23,$IT48)</f>
        <v>39</v>
      </c>
      <c r="DF48" s="14">
        <f>INDEX('O3-8hr'!$A:$AD,$IU48+DF$23-$G$23,$IT48)</f>
        <v>41</v>
      </c>
      <c r="DG48" s="14">
        <f>INDEX('O3-8hr'!$A:$AD,$IU48+DG$23-$G$23,$IT48)</f>
        <v>41</v>
      </c>
      <c r="DH48" s="14">
        <f>INDEX('O3-8hr'!$A:$AD,$IU48+DH$23-$G$23,$IT48)</f>
        <v>44</v>
      </c>
      <c r="DI48" s="14">
        <f>INDEX('O3-8hr'!$A:$AD,$IU48+DI$23-$G$23,$IT48)</f>
        <v>35</v>
      </c>
      <c r="DJ48" s="14">
        <f>INDEX('O3-8hr'!$A:$AD,$IU48+DJ$23-$G$23,$IT48)</f>
        <v>43</v>
      </c>
      <c r="DK48" s="14">
        <f>INDEX('O3-8hr'!$A:$AD,$IU48+DK$23-$G$23,$IT48)</f>
        <v>67</v>
      </c>
      <c r="DL48" s="14">
        <f>INDEX('O3-8hr'!$A:$AD,$IU48+DL$23-$G$23,$IT48)</f>
        <v>78</v>
      </c>
      <c r="DM48" s="14">
        <f>INDEX('O3-8hr'!$A:$AD,$IU48+DM$23-$G$23,$IT48)</f>
        <v>36</v>
      </c>
      <c r="DN48" s="14">
        <f>INDEX('O3-8hr'!$A:$AD,$IU48+DN$23-$G$23,$IT48)</f>
        <v>48</v>
      </c>
      <c r="DO48" s="14">
        <f>INDEX('O3-8hr'!$A:$AD,$IU48+DO$23-$G$23,$IT48)</f>
        <v>67</v>
      </c>
      <c r="DP48" s="14">
        <f>INDEX('O3-8hr'!$A:$AD,$IU48+DP$23-$G$23,$IT48)</f>
        <v>41</v>
      </c>
      <c r="DQ48" s="14">
        <f>INDEX('O3-8hr'!$A:$AD,$IU48+DQ$23-$G$23,$IT48)</f>
        <v>24</v>
      </c>
      <c r="DR48" s="14">
        <f>INDEX('O3-8hr'!$A:$AD,$IU48+DR$23-$G$23,$IT48)</f>
        <v>43</v>
      </c>
      <c r="DS48" s="14">
        <f>INDEX('O3-8hr'!$A:$AD,$IU48+DS$23-$G$23,$IT48)</f>
        <v>34</v>
      </c>
      <c r="DT48" s="14">
        <f>INDEX('O3-8hr'!$A:$AD,$IU48+DT$23-$G$23,$IT48)</f>
        <v>33</v>
      </c>
      <c r="DU48" s="14">
        <f>INDEX('O3-8hr'!$A:$AD,$IU48+DU$23-$G$23,$IT48)</f>
        <v>38</v>
      </c>
      <c r="DV48" s="14">
        <f>INDEX('O3-8hr'!$A:$AD,$IU48+DV$23-$G$23,$IT48)</f>
        <v>38</v>
      </c>
      <c r="DW48" s="14">
        <f>INDEX('O3-8hr'!$A:$AD,$IU48+DW$23-$G$23,$IT48)</f>
        <v>56</v>
      </c>
      <c r="DX48" s="14">
        <f>INDEX('O3-8hr'!$A:$AD,$IU48+DX$23-$G$23,$IT48)</f>
        <v>65</v>
      </c>
      <c r="DY48" s="14">
        <f>INDEX('O3-8hr'!$A:$AD,$IU48+DY$23-$G$23,$IT48)</f>
        <v>77</v>
      </c>
      <c r="DZ48" s="14">
        <f>INDEX('O3-8hr'!$A:$AD,$IU48+DZ$23-$G$23,$IT48)</f>
        <v>81</v>
      </c>
      <c r="EA48" s="14">
        <f>INDEX('O3-8hr'!$A:$AD,$IU48+EA$23-$G$23,$IT48)</f>
        <v>11</v>
      </c>
      <c r="EB48" s="14">
        <f>INDEX('O3-8hr'!$A:$AD,$IU48+EB$23-$G$23,$IT48)</f>
        <v>39</v>
      </c>
      <c r="EC48" s="14">
        <f>INDEX('O3-8hr'!$A:$AD,$IU48+EC$23-$G$23,$IT48)</f>
        <v>26</v>
      </c>
      <c r="ED48" s="14">
        <f>INDEX('O3-8hr'!$A:$AD,$IU48+ED$23-$G$23,$IT48)</f>
        <v>29</v>
      </c>
      <c r="EE48" s="14">
        <f>INDEX('O3-8hr'!$A:$AD,$IU48+EE$23-$G$23,$IT48)</f>
        <v>44</v>
      </c>
      <c r="EF48" s="14">
        <f>INDEX('O3-8hr'!$A:$AD,$IU48+EF$23-$G$23,$IT48)</f>
        <v>57</v>
      </c>
      <c r="EG48" s="14">
        <f>INDEX('O3-8hr'!$A:$AD,$IU48+EG$23-$G$23,$IT48)</f>
        <v>67</v>
      </c>
      <c r="EH48" s="14">
        <f>INDEX('O3-8hr'!$A:$AD,$IU48+EH$23-$G$23,$IT48)</f>
        <v>78</v>
      </c>
      <c r="EI48" s="14">
        <f>INDEX('O3-8hr'!$A:$AD,$IU48+EI$23-$G$23,$IT48)</f>
        <v>55</v>
      </c>
      <c r="EJ48" s="14">
        <f>INDEX('O3-8hr'!$A:$AD,$IU48+EJ$23-$G$23,$IT48)</f>
        <v>59</v>
      </c>
      <c r="EK48" s="14">
        <f>INDEX('O3-8hr'!$A:$AD,$IU48+EK$23-$G$23,$IT48)</f>
        <v>60</v>
      </c>
      <c r="EL48" s="14">
        <f>INDEX('O3-8hr'!$A:$AD,$IU48+EL$23-$G$23,$IT48)</f>
        <v>57</v>
      </c>
      <c r="EM48" s="14">
        <f>INDEX('O3-8hr'!$A:$AD,$IU48+EM$23-$G$23,$IT48)</f>
        <v>50</v>
      </c>
      <c r="EN48" s="14">
        <f>INDEX('O3-8hr'!$A:$AD,$IU48+EN$23-$G$23,$IT48)</f>
        <v>71</v>
      </c>
      <c r="EO48" s="14">
        <f>INDEX('O3-8hr'!$A:$AD,$IU48+EO$23-$G$23,$IT48)</f>
        <v>54</v>
      </c>
      <c r="EP48" s="14">
        <f>INDEX('O3-8hr'!$A:$AD,$IU48+EP$23-$G$23,$IT48)</f>
        <v>29</v>
      </c>
      <c r="EQ48" s="14">
        <f>INDEX('O3-8hr'!$A:$AD,$IU48+EQ$23-$G$23,$IT48)</f>
        <v>57</v>
      </c>
      <c r="ER48" s="14">
        <f>INDEX('O3-8hr'!$A:$AD,$IU48+ER$23-$G$23,$IT48)</f>
        <v>47</v>
      </c>
      <c r="ES48" s="14">
        <f>INDEX('O3-8hr'!$A:$AD,$IU48+ES$23-$G$23,$IT48)</f>
        <v>34</v>
      </c>
      <c r="ET48" s="14">
        <f>INDEX('O3-8hr'!$A:$AD,$IU48+ET$23-$G$23,$IT48)</f>
        <v>30</v>
      </c>
      <c r="EU48" s="14">
        <f>INDEX('O3-8hr'!$A:$AD,$IU48+EU$23-$G$23,$IT48)</f>
        <v>28</v>
      </c>
      <c r="EV48" s="14">
        <f>INDEX('O3-8hr'!$A:$AD,$IU48+EV$23-$G$23,$IT48)</f>
        <v>22</v>
      </c>
      <c r="EW48" s="14">
        <f>INDEX('O3-8hr'!$A:$AD,$IU48+EW$23-$G$23,$IT48)</f>
        <v>29</v>
      </c>
      <c r="EX48" s="14">
        <f>INDEX('O3-8hr'!$A:$AD,$IU48+EX$23-$G$23,$IT48)</f>
        <v>50</v>
      </c>
      <c r="EY48" s="14">
        <f>INDEX('O3-8hr'!$A:$AD,$IU48+EY$23-$G$23,$IT48)</f>
        <v>50</v>
      </c>
      <c r="EZ48" s="14">
        <f>INDEX('O3-8hr'!$A:$AD,$IU48+EZ$23-$G$23,$IT48)</f>
        <v>0</v>
      </c>
      <c r="FA48" s="14">
        <f>INDEX('O3-8hr'!$A:$AD,$IU48+FA$23-$G$23,$IT48)</f>
        <v>0</v>
      </c>
      <c r="FB48" s="14">
        <f>INDEX('O3-8hr'!$A:$AD,$IU48+FB$23-$G$23,$IT48)</f>
        <v>44</v>
      </c>
      <c r="FC48" s="14">
        <f>INDEX('O3-8hr'!$A:$AD,$IU48+FC$23-$G$23,$IT48)</f>
        <v>47</v>
      </c>
      <c r="FD48" s="14">
        <f>INDEX('O3-8hr'!$A:$AD,$IU48+FD$23-$G$23,$IT48)</f>
        <v>40</v>
      </c>
      <c r="FE48" s="14">
        <f>INDEX('O3-8hr'!$A:$AD,$IU48+FE$23-$G$23,$IT48)</f>
        <v>36</v>
      </c>
      <c r="FF48" s="14">
        <f>INDEX('O3-8hr'!$A:$AD,$IU48+FF$23-$G$23,$IT48)</f>
        <v>1</v>
      </c>
      <c r="FG48" s="14">
        <f>INDEX('O3-8hr'!$A:$AD,$IU48+FG$23-$G$23,$IT48)</f>
        <v>5</v>
      </c>
      <c r="FH48" s="14">
        <f>INDEX('O3-8hr'!$A:$AD,$IU48+FH$23-$G$23,$IT48)</f>
        <v>9</v>
      </c>
      <c r="FI48" s="14">
        <f>INDEX('O3-8hr'!$A:$AD,$IU48+FI$23-$G$23,$IT48)</f>
        <v>62</v>
      </c>
      <c r="FJ48" s="14">
        <f>INDEX('O3-8hr'!$A:$AD,$IU48+FJ$23-$G$23,$IT48)</f>
        <v>58</v>
      </c>
      <c r="FK48" s="14">
        <f>INDEX('O3-8hr'!$A:$AD,$IU48+FK$23-$G$23,$IT48)</f>
        <v>66</v>
      </c>
      <c r="FL48" s="14">
        <f>INDEX('O3-8hr'!$A:$AD,$IU48+FL$23-$G$23,$IT48)</f>
        <v>46</v>
      </c>
      <c r="FM48" s="14">
        <f>INDEX('O3-8hr'!$A:$AD,$IU48+FM$23-$G$23,$IT48)</f>
        <v>58</v>
      </c>
      <c r="FN48" s="14">
        <f>INDEX('O3-8hr'!$A:$AD,$IU48+FN$23-$G$23,$IT48)</f>
        <v>40</v>
      </c>
      <c r="FO48" s="14">
        <f>INDEX('O3-8hr'!$A:$AD,$IU48+FO$23-$G$23,$IT48)</f>
        <v>51</v>
      </c>
      <c r="FP48" s="14">
        <f>INDEX('O3-8hr'!$A:$AD,$IU48+FP$23-$G$23,$IT48)</f>
        <v>20</v>
      </c>
      <c r="FQ48" s="14">
        <f>INDEX('O3-8hr'!$A:$AD,$IU48+FQ$23-$G$23,$IT48)</f>
        <v>43</v>
      </c>
      <c r="FR48" s="14">
        <f>INDEX('O3-8hr'!$A:$AD,$IU48+FR$23-$G$23,$IT48)</f>
        <v>44</v>
      </c>
      <c r="FS48" s="14">
        <f>INDEX('O3-8hr'!$A:$AD,$IU48+FS$23-$G$23,$IT48)</f>
        <v>58</v>
      </c>
      <c r="FT48" s="14">
        <f>INDEX('O3-8hr'!$A:$AD,$IU48+FT$23-$G$23,$IT48)</f>
        <v>52</v>
      </c>
      <c r="FU48" s="14">
        <f>INDEX('O3-8hr'!$A:$AD,$IU48+FU$23-$G$23,$IT48)</f>
        <v>18</v>
      </c>
      <c r="FV48" s="14">
        <f>INDEX('O3-8hr'!$A:$AD,$IU48+FV$23-$G$23,$IT48)</f>
        <v>22</v>
      </c>
      <c r="FW48" s="14">
        <f>INDEX('O3-8hr'!$A:$AD,$IU48+FW$23-$G$23,$IT48)</f>
        <v>26</v>
      </c>
      <c r="FX48" s="14">
        <f>INDEX('O3-8hr'!$A:$AD,$IU48+FX$23-$G$23,$IT48)</f>
        <v>29</v>
      </c>
      <c r="FY48" s="14">
        <f>INDEX('O3-8hr'!$A:$AD,$IU48+FY$23-$G$23,$IT48)</f>
        <v>42</v>
      </c>
      <c r="FZ48" s="14">
        <f>INDEX('O3-8hr'!$A:$AD,$IU48+FZ$23-$G$23,$IT48)</f>
        <v>30</v>
      </c>
      <c r="GA48" s="14">
        <f>INDEX('O3-8hr'!$A:$AD,$IU48+GA$23-$G$23,$IT48)</f>
        <v>52</v>
      </c>
      <c r="GB48" s="14">
        <f>INDEX('O3-8hr'!$A:$AD,$IU48+GB$23-$G$23,$IT48)</f>
        <v>48</v>
      </c>
      <c r="GC48" s="14">
        <f>INDEX('O3-8hr'!$A:$AD,$IU48+GC$23-$G$23,$IT48)</f>
        <v>44</v>
      </c>
      <c r="GD48" s="14">
        <f>INDEX('O3-8hr'!$A:$AD,$IU48+GD$23-$G$23,$IT48)</f>
        <v>36</v>
      </c>
      <c r="GE48" s="14">
        <f>INDEX('O3-8hr'!$A:$AD,$IU48+GE$23-$G$23,$IT48)</f>
        <v>53</v>
      </c>
      <c r="GF48" s="14">
        <f>INDEX('O3-8hr'!$A:$AD,$IU48+GF$23-$G$23,$IT48)</f>
        <v>58</v>
      </c>
      <c r="GG48" s="14">
        <f>INDEX('O3-8hr'!$A:$AD,$IU48+GG$23-$G$23,$IT48)</f>
        <v>39</v>
      </c>
      <c r="GH48" s="14">
        <f>INDEX('O3-8hr'!$A:$AD,$IU48+GH$23-$G$23,$IT48)</f>
        <v>29</v>
      </c>
      <c r="GI48" s="14">
        <f>INDEX('O3-8hr'!$A:$AD,$IU48+GI$23-$G$23,$IT48)</f>
        <v>32</v>
      </c>
      <c r="GJ48" s="14">
        <f>INDEX('O3-8hr'!$A:$AD,$IU48+GJ$23-$G$23,$IT48)</f>
        <v>37</v>
      </c>
      <c r="GK48" s="14">
        <f>INDEX('O3-8hr'!$A:$AD,$IU48+GK$23-$G$23,$IT48)</f>
        <v>0</v>
      </c>
      <c r="GL48" s="14">
        <f>INDEX('O3-8hr'!$A:$AD,$IU48+GL$23-$G$23,$IT48)</f>
        <v>54</v>
      </c>
      <c r="GM48" s="14">
        <f>INDEX('O3-8hr'!$A:$AD,$IU48+GM$23-$G$23,$IT48)</f>
        <v>36</v>
      </c>
      <c r="GN48" s="14">
        <f>INDEX('O3-8hr'!$A:$AD,$IU48+GN$23-$G$23,$IT48)</f>
        <v>44</v>
      </c>
      <c r="GO48" s="14">
        <f>INDEX('O3-8hr'!$A:$AD,$IU48+GO$23-$G$23,$IT48)</f>
        <v>16</v>
      </c>
      <c r="GP48" s="14">
        <f>INDEX('O3-8hr'!$A:$AD,$IU48+GP$23-$G$23,$IT48)</f>
        <v>19</v>
      </c>
      <c r="GQ48" s="14">
        <f>INDEX('O3-8hr'!$A:$AD,$IU48+GQ$23-$G$23,$IT48)</f>
        <v>20</v>
      </c>
      <c r="GR48" s="14">
        <f>INDEX('O3-8hr'!$A:$AD,$IU48+GR$23-$G$23,$IT48)</f>
        <v>17</v>
      </c>
      <c r="GS48" s="14">
        <f>INDEX('O3-8hr'!$A:$AD,$IU48+GS$23-$G$23,$IT48)</f>
        <v>0</v>
      </c>
      <c r="GT48" s="14">
        <f>INDEX('O3-8hr'!$A:$AD,$IU48+GT$23-$G$23,$IT48)</f>
        <v>1</v>
      </c>
      <c r="GU48" s="14">
        <f>INDEX('O3-8hr'!$A:$AD,$IU48+GU$23-$G$23,$IT48)</f>
        <v>0</v>
      </c>
      <c r="GV48" s="14">
        <f>INDEX('O3-8hr'!$A:$AD,$IU48+GV$23-$G$23,$IT48)</f>
        <v>0</v>
      </c>
      <c r="GW48" s="14">
        <f>INDEX('O3-8hr'!$A:$AD,$IU48+GW$23-$G$23,$IT48)</f>
        <v>0</v>
      </c>
      <c r="GX48" s="14">
        <f>INDEX('O3-8hr'!$A:$AD,$IU48+GX$23-$G$23,$IT48)</f>
        <v>0</v>
      </c>
      <c r="GY48" s="14">
        <f>INDEX('O3-8hr'!$A:$AD,$IU48+GY$23-$G$23,$IT48)</f>
        <v>0</v>
      </c>
      <c r="GZ48" s="14">
        <f>INDEX('O3-8hr'!$A:$AD,$IU48+GZ$23-$G$23,$IT48)</f>
        <v>0</v>
      </c>
      <c r="HA48" s="14">
        <f>INDEX('O3-8hr'!$A:$AD,$IU48+HA$23-$G$23,$IT48)</f>
        <v>0</v>
      </c>
      <c r="HB48" s="14">
        <f>INDEX('O3-8hr'!$A:$AD,$IU48+HB$23-$G$23,$IT48)</f>
        <v>0</v>
      </c>
      <c r="HC48" s="14">
        <f>INDEX('O3-8hr'!$A:$AD,$IU48+HC$23-$G$23,$IT48)</f>
        <v>0</v>
      </c>
      <c r="HD48" s="14">
        <f>INDEX('O3-8hr'!$A:$AD,$IU48+HD$23-$G$23,$IT48)</f>
        <v>0</v>
      </c>
      <c r="HE48" s="14">
        <f>INDEX('O3-8hr'!$A:$AD,$IU48+HE$23-$G$23,$IT48)</f>
        <v>0</v>
      </c>
      <c r="HF48" s="14">
        <f>INDEX('O3-8hr'!$A:$AD,$IU48+HF$23-$G$23,$IT48)</f>
        <v>0</v>
      </c>
      <c r="HG48" s="14">
        <f>INDEX('O3-8hr'!$A:$AD,$IU48+HG$23-$G$23,$IT48)</f>
        <v>0</v>
      </c>
      <c r="HH48" s="14">
        <f>INDEX('O3-8hr'!$A:$AD,$IU48+HH$23-$G$23,$IT48)</f>
        <v>0</v>
      </c>
      <c r="HI48" s="14">
        <f>INDEX('O3-8hr'!$A:$AD,$IU48+HI$23-$G$23,$IT48)</f>
        <v>0</v>
      </c>
      <c r="HJ48" s="14">
        <f>INDEX('O3-8hr'!$A:$AD,$IU48+HJ$23-$G$23,$IT48)</f>
        <v>0</v>
      </c>
      <c r="HK48" s="14">
        <f>INDEX('O3-8hr'!$A:$AD,$IU48+HK$23-$G$23,$IT48)</f>
        <v>0</v>
      </c>
      <c r="HL48" s="14">
        <f>INDEX('O3-8hr'!$A:$AD,$IU48+HL$23-$G$23,$IT48)</f>
        <v>0</v>
      </c>
      <c r="HM48" s="14">
        <f>INDEX('O3-8hr'!$A:$AD,$IU48+HM$23-$G$23,$IT48)</f>
        <v>0</v>
      </c>
      <c r="HN48" s="14">
        <f>INDEX('O3-8hr'!$A:$AD,$IU48+HN$23-$G$23,$IT48)</f>
        <v>0</v>
      </c>
      <c r="HO48" s="14">
        <f>INDEX('O3-8hr'!$A:$AD,$IU48+HO$23-$G$23,$IT48)</f>
        <v>0</v>
      </c>
      <c r="HP48" s="14">
        <f>INDEX('O3-8hr'!$A:$AD,$IU48+HP$23-$G$23,$IT48)</f>
        <v>0</v>
      </c>
      <c r="HQ48" s="14">
        <f>INDEX('O3-8hr'!$A:$AD,$IU48+HQ$23-$G$23,$IT48)</f>
        <v>0</v>
      </c>
      <c r="HR48" s="14">
        <f>INDEX('O3-8hr'!$A:$AD,$IU48+HR$23-$G$23,$IT48)</f>
        <v>0</v>
      </c>
      <c r="HS48" s="14">
        <f>INDEX('O3-8hr'!$A:$AD,$IU48+HS$23-$G$23,$IT48)</f>
        <v>0</v>
      </c>
      <c r="HT48" s="14">
        <f>INDEX('O3-8hr'!$A:$AD,$IU48+HT$23-$G$23,$IT48)</f>
        <v>0</v>
      </c>
      <c r="HU48" s="14">
        <f>INDEX('O3-8hr'!$A:$AD,$IU48+HU$23-$G$23,$IT48)</f>
        <v>0</v>
      </c>
      <c r="HV48" s="14">
        <f>INDEX('O3-8hr'!$A:$AD,$IU48+HV$23-$G$23,$IT48)</f>
        <v>0</v>
      </c>
      <c r="HW48" s="14">
        <f>INDEX('O3-8hr'!$A:$AD,$IU48+HW$23-$G$23,$IT48)</f>
        <v>0</v>
      </c>
      <c r="HX48" s="14">
        <f>INDEX('O3-8hr'!$A:$AD,$IU48+HX$23-$G$23,$IT48)</f>
        <v>0</v>
      </c>
      <c r="HY48" s="14">
        <f>INDEX('O3-8hr'!$A:$AD,$IU48+HY$23-$G$23,$IT48)</f>
        <v>0</v>
      </c>
      <c r="HZ48" s="14">
        <f>INDEX('O3-8hr'!$A:$AD,$IU48+HZ$23-$G$23,$IT48)</f>
        <v>0</v>
      </c>
      <c r="IA48" s="14">
        <f>INDEX('O3-8hr'!$A:$AD,$IU48+IA$23-$G$23,$IT48)</f>
        <v>0</v>
      </c>
      <c r="IB48" s="14">
        <f>INDEX('O3-8hr'!$A:$AD,$IU48+IB$23-$G$23,$IT48)</f>
        <v>0</v>
      </c>
      <c r="IC48" s="14">
        <f>INDEX('O3-8hr'!$A:$AD,$IU48+IC$23-$G$23,$IT48)</f>
        <v>0</v>
      </c>
      <c r="ID48" s="14">
        <f>INDEX('O3-8hr'!$A:$AD,$IU48+ID$23-$G$23,$IT48)</f>
        <v>-2</v>
      </c>
      <c r="IE48" s="14">
        <f>INDEX('O3-8hr'!$A:$AD,$IU48+IE$23-$G$23,$IT48)</f>
        <v>32</v>
      </c>
      <c r="IF48" s="14">
        <f>INDEX('O3-8hr'!$A:$AD,$IU48+IF$23-$G$23,$IT48)</f>
        <v>26</v>
      </c>
      <c r="IG48" s="14">
        <f>INDEX('O3-8hr'!$A:$AD,$IU48+IG$23-$G$23,$IT48)</f>
        <v>25</v>
      </c>
      <c r="IH48" s="14">
        <f>INDEX('O3-8hr'!$A:$AD,$IU48+IH$23-$G$23,$IT48)</f>
        <v>24</v>
      </c>
      <c r="II48" s="14">
        <f>INDEX('O3-8hr'!$A:$AD,$IU48+II$23-$G$23,$IT48)</f>
        <v>32</v>
      </c>
      <c r="IJ48" s="14">
        <f>INDEX('O3-8hr'!$A:$AD,$IU48+IJ$23-$G$23,$IT48)</f>
        <v>22</v>
      </c>
      <c r="IK48" s="14">
        <f>INDEX('O3-8hr'!$A:$AD,$IU48+IK$23-$G$23,$IT48)</f>
        <v>27</v>
      </c>
      <c r="IL48" s="14">
        <f>INDEX('O3-8hr'!$A:$AD,$IU48+IL$23-$G$23,$IT48)</f>
        <v>21</v>
      </c>
      <c r="IM48" s="14">
        <f>INDEX('O3-8hr'!$A:$AD,$IU48+IM$23-$G$23,$IT48)</f>
        <v>21</v>
      </c>
      <c r="IN48" s="14">
        <f>INDEX('O3-8hr'!$A:$AD,$IU48+IN$23-$G$23,$IT48)</f>
        <v>17</v>
      </c>
      <c r="IO48" s="14">
        <f>INDEX('O3-8hr'!$A:$AD,$IU48+IO$23-$G$23,$IT48)</f>
        <v>20</v>
      </c>
      <c r="IP48" s="14">
        <f>INDEX('O3-8hr'!$A:$AD,$IU48+IP$23-$G$23,$IT48)</f>
        <v>33</v>
      </c>
      <c r="IQ48" s="19">
        <f>INDEX('O3-8hr'!$A:$AD,$IU48+IQ$23-$G$23,$IT48)</f>
        <v>41</v>
      </c>
      <c r="IR48" s="100">
        <f t="shared" si="57"/>
        <v>81</v>
      </c>
      <c r="IT48" s="44">
        <f>MATCH($B48,'O3-8hr'!$1:$1,0)</f>
        <v>25</v>
      </c>
      <c r="IU48" s="43">
        <f>MATCH(DATE($A48,$IT$19,$IU$19),'O3-8hr'!$B:$B,0)</f>
        <v>1161</v>
      </c>
    </row>
    <row r="49" spans="1:255" ht="12.75" customHeight="1" x14ac:dyDescent="0.2">
      <c r="A49" s="101">
        <v>2018</v>
      </c>
      <c r="B49" s="101">
        <v>361192004</v>
      </c>
      <c r="C49" s="104">
        <f>INDEX(Sites!$A:$N,MATCH($B49,Sites!$A:$A,0),2)</f>
        <v>41.051920000000003</v>
      </c>
      <c r="D49" s="101" t="str">
        <f>INDEX(Sites!$A:$N,MATCH($B49,Sites!$A:$A,0),4)</f>
        <v>NY</v>
      </c>
      <c r="E49" s="101" t="str">
        <f>INDEX(Sites!$A:$N,MATCH($B49,Sites!$A:$A,0),10)</f>
        <v>64.0</v>
      </c>
      <c r="F49" s="80" t="str">
        <f>INDEX(Sites!$A:$N,MATCH($B49,Sites!$A:$A,0),6)</f>
        <v>White Plains</v>
      </c>
      <c r="G49" s="18">
        <f>INDEX('O3-8hr'!$A:$AD,$IU49+G$23-$G$23,$IT49)</f>
        <v>43</v>
      </c>
      <c r="H49" s="16">
        <f>INDEX('O3-8hr'!$A:$AD,$IU49+H$23-$G$23,$IT49)</f>
        <v>37</v>
      </c>
      <c r="I49" s="16">
        <f>INDEX('O3-8hr'!$A:$AD,$IU49+I$23-$G$23,$IT49)</f>
        <v>40</v>
      </c>
      <c r="J49" s="16">
        <f>INDEX('O3-8hr'!$A:$AD,$IU49+J$23-$G$23,$IT49)</f>
        <v>39</v>
      </c>
      <c r="K49" s="16">
        <f>INDEX('O3-8hr'!$A:$AD,$IU49+K$23-$G$23,$IT49)</f>
        <v>36</v>
      </c>
      <c r="L49" s="16">
        <f>INDEX('O3-8hr'!$A:$AD,$IU49+L$23-$G$23,$IT49)</f>
        <v>41</v>
      </c>
      <c r="M49" s="16">
        <f>INDEX('O3-8hr'!$A:$AD,$IU49+M$23-$G$23,$IT49)</f>
        <v>38</v>
      </c>
      <c r="N49" s="16">
        <f>INDEX('O3-8hr'!$A:$AD,$IU49+N$23-$G$23,$IT49)</f>
        <v>35</v>
      </c>
      <c r="O49" s="16">
        <f>INDEX('O3-8hr'!$A:$AD,$IU49+O$23-$G$23,$IT49)</f>
        <v>36</v>
      </c>
      <c r="P49" s="16">
        <f>INDEX('O3-8hr'!$A:$AD,$IU49+P$23-$G$23,$IT49)</f>
        <v>43</v>
      </c>
      <c r="Q49" s="16">
        <f>INDEX('O3-8hr'!$A:$AD,$IU49+Q$23-$G$23,$IT49)</f>
        <v>43</v>
      </c>
      <c r="R49" s="16">
        <f>INDEX('O3-8hr'!$A:$AD,$IU49+R$23-$G$23,$IT49)</f>
        <v>41</v>
      </c>
      <c r="S49" s="16">
        <f>INDEX('O3-8hr'!$A:$AD,$IU49+S$23-$G$23,$IT49)</f>
        <v>40</v>
      </c>
      <c r="T49" s="16">
        <f>INDEX('O3-8hr'!$A:$AD,$IU49+T$23-$G$23,$IT49)</f>
        <v>37</v>
      </c>
      <c r="U49" s="16">
        <f>INDEX('O3-8hr'!$A:$AD,$IU49+U$23-$G$23,$IT49)</f>
        <v>48</v>
      </c>
      <c r="V49" s="16">
        <f>INDEX('O3-8hr'!$A:$AD,$IU49+V$23-$G$23,$IT49)</f>
        <v>40</v>
      </c>
      <c r="W49" s="16">
        <f>INDEX('O3-8hr'!$A:$AD,$IU49+W$23-$G$23,$IT49)</f>
        <v>47</v>
      </c>
      <c r="X49" s="16">
        <f>INDEX('O3-8hr'!$A:$AD,$IU49+X$23-$G$23,$IT49)</f>
        <v>46</v>
      </c>
      <c r="Y49" s="16">
        <f>INDEX('O3-8hr'!$A:$AD,$IU49+Y$23-$G$23,$IT49)</f>
        <v>45</v>
      </c>
      <c r="Z49" s="16">
        <f>INDEX('O3-8hr'!$A:$AD,$IU49+Z$23-$G$23,$IT49)</f>
        <v>40</v>
      </c>
      <c r="AA49" s="16">
        <f>INDEX('O3-8hr'!$A:$AD,$IU49+AA$23-$G$23,$IT49)</f>
        <v>41</v>
      </c>
      <c r="AB49" s="16">
        <f>INDEX('O3-8hr'!$A:$AD,$IU49+AB$23-$G$23,$IT49)</f>
        <v>46</v>
      </c>
      <c r="AC49" s="16">
        <f>INDEX('O3-8hr'!$A:$AD,$IU49+AC$23-$G$23,$IT49)</f>
        <v>43</v>
      </c>
      <c r="AD49" s="16">
        <f>INDEX('O3-8hr'!$A:$AD,$IU49+AD$23-$G$23,$IT49)</f>
        <v>46</v>
      </c>
      <c r="AE49" s="16">
        <f>INDEX('O3-8hr'!$A:$AD,$IU49+AE$23-$G$23,$IT49)</f>
        <v>42</v>
      </c>
      <c r="AF49" s="16">
        <f>INDEX('O3-8hr'!$A:$AD,$IU49+AF$23-$G$23,$IT49)</f>
        <v>42</v>
      </c>
      <c r="AG49" s="16">
        <f>INDEX('O3-8hr'!$A:$AD,$IU49+AG$23-$G$23,$IT49)</f>
        <v>39</v>
      </c>
      <c r="AH49" s="16">
        <f>INDEX('O3-8hr'!$A:$AD,$IU49+AH$23-$G$23,$IT49)</f>
        <v>26</v>
      </c>
      <c r="AI49" s="16">
        <f>INDEX('O3-8hr'!$A:$AD,$IU49+AI$23-$G$23,$IT49)</f>
        <v>30</v>
      </c>
      <c r="AJ49" s="16">
        <f>INDEX('O3-8hr'!$A:$AD,$IU49+AJ$23-$G$23,$IT49)</f>
        <v>36</v>
      </c>
      <c r="AK49" s="16">
        <f>INDEX('O3-8hr'!$A:$AD,$IU49+AK$23-$G$23,$IT49)</f>
        <v>42</v>
      </c>
      <c r="AL49" s="16">
        <f>INDEX('O3-8hr'!$A:$AD,$IU49+AL$23-$G$23,$IT49)</f>
        <v>44</v>
      </c>
      <c r="AM49" s="16">
        <f>INDEX('O3-8hr'!$A:$AD,$IU49+AM$23-$G$23,$IT49)</f>
        <v>44</v>
      </c>
      <c r="AN49" s="16">
        <f>INDEX('O3-8hr'!$A:$AD,$IU49+AN$23-$G$23,$IT49)</f>
        <v>39</v>
      </c>
      <c r="AO49" s="16">
        <f>INDEX('O3-8hr'!$A:$AD,$IU49+AO$23-$G$23,$IT49)</f>
        <v>44</v>
      </c>
      <c r="AP49" s="16">
        <f>INDEX('O3-8hr'!$A:$AD,$IU49+AP$23-$G$23,$IT49)</f>
        <v>44</v>
      </c>
      <c r="AQ49" s="16">
        <f>INDEX('O3-8hr'!$A:$AD,$IU49+AQ$23-$G$23,$IT49)</f>
        <v>43</v>
      </c>
      <c r="AR49" s="16">
        <f>INDEX('O3-8hr'!$A:$AD,$IU49+AR$23-$G$23,$IT49)</f>
        <v>46</v>
      </c>
      <c r="AS49" s="16">
        <f>INDEX('O3-8hr'!$A:$AD,$IU49+AS$23-$G$23,$IT49)</f>
        <v>44</v>
      </c>
      <c r="AT49" s="16">
        <f>INDEX('O3-8hr'!$A:$AD,$IU49+AT$23-$G$23,$IT49)</f>
        <v>42</v>
      </c>
      <c r="AU49" s="16">
        <f>INDEX('O3-8hr'!$A:$AD,$IU49+AU$23-$G$23,$IT49)</f>
        <v>43</v>
      </c>
      <c r="AV49" s="16">
        <f>INDEX('O3-8hr'!$A:$AD,$IU49+AV$23-$G$23,$IT49)</f>
        <v>46</v>
      </c>
      <c r="AW49" s="16">
        <f>INDEX('O3-8hr'!$A:$AD,$IU49+AW$23-$G$23,$IT49)</f>
        <v>45</v>
      </c>
      <c r="AX49" s="16">
        <f>INDEX('O3-8hr'!$A:$AD,$IU49+AX$23-$G$23,$IT49)</f>
        <v>57</v>
      </c>
      <c r="AY49" s="16">
        <f>INDEX('O3-8hr'!$A:$AD,$IU49+AY$23-$G$23,$IT49)</f>
        <v>56</v>
      </c>
      <c r="AZ49" s="16">
        <f>INDEX('O3-8hr'!$A:$AD,$IU49+AZ$23-$G$23,$IT49)</f>
        <v>45</v>
      </c>
      <c r="BA49" s="16">
        <f>INDEX('O3-8hr'!$A:$AD,$IU49+BA$23-$G$23,$IT49)</f>
        <v>41</v>
      </c>
      <c r="BB49" s="16">
        <f>INDEX('O3-8hr'!$A:$AD,$IU49+BB$23-$G$23,$IT49)</f>
        <v>33</v>
      </c>
      <c r="BC49" s="16" t="str">
        <f>INDEX('O3-8hr'!$A:$AD,$IU49+BC$23-$G$23,$IT49)</f>
        <v/>
      </c>
      <c r="BD49" s="16">
        <f>INDEX('O3-8hr'!$A:$AD,$IU49+BD$23-$G$23,$IT49)</f>
        <v>39</v>
      </c>
      <c r="BE49" s="16">
        <f>INDEX('O3-8hr'!$A:$AD,$IU49+BE$23-$G$23,$IT49)</f>
        <v>39</v>
      </c>
      <c r="BF49" s="16">
        <f>INDEX('O3-8hr'!$A:$AD,$IU49+BF$23-$G$23,$IT49)</f>
        <v>48</v>
      </c>
      <c r="BG49" s="16">
        <f>INDEX('O3-8hr'!$A:$AD,$IU49+BG$23-$G$23,$IT49)</f>
        <v>50</v>
      </c>
      <c r="BH49" s="16">
        <f>INDEX('O3-8hr'!$A:$AD,$IU49+BH$23-$G$23,$IT49)</f>
        <v>56</v>
      </c>
      <c r="BI49" s="16">
        <f>INDEX('O3-8hr'!$A:$AD,$IU49+BI$23-$G$23,$IT49)</f>
        <v>54</v>
      </c>
      <c r="BJ49" s="16">
        <f>INDEX('O3-8hr'!$A:$AD,$IU49+BJ$23-$G$23,$IT49)</f>
        <v>43</v>
      </c>
      <c r="BK49" s="16">
        <f>INDEX('O3-8hr'!$A:$AD,$IU49+BK$23-$G$23,$IT49)</f>
        <v>49</v>
      </c>
      <c r="BL49" s="16">
        <f>INDEX('O3-8hr'!$A:$AD,$IU49+BL$23-$G$23,$IT49)</f>
        <v>43</v>
      </c>
      <c r="BM49" s="16">
        <f>INDEX('O3-8hr'!$A:$AD,$IU49+BM$23-$G$23,$IT49)</f>
        <v>56</v>
      </c>
      <c r="BN49" s="16">
        <f>INDEX('O3-8hr'!$A:$AD,$IU49+BN$23-$G$23,$IT49)</f>
        <v>39</v>
      </c>
      <c r="BO49" s="16">
        <f>INDEX('O3-8hr'!$A:$AD,$IU49+BO$23-$G$23,$IT49)</f>
        <v>40</v>
      </c>
      <c r="BP49" s="16">
        <f>INDEX('O3-8hr'!$A:$AD,$IU49+BP$23-$G$23,$IT49)</f>
        <v>66</v>
      </c>
      <c r="BQ49" s="16">
        <f>INDEX('O3-8hr'!$A:$AD,$IU49+BQ$23-$G$23,$IT49)</f>
        <v>72</v>
      </c>
      <c r="BR49" s="16">
        <f>INDEX('O3-8hr'!$A:$AD,$IU49+BR$23-$G$23,$IT49)</f>
        <v>64</v>
      </c>
      <c r="BS49" s="16">
        <f>INDEX('O3-8hr'!$A:$AD,$IU49+BS$23-$G$23,$IT49)</f>
        <v>53</v>
      </c>
      <c r="BT49" s="16">
        <f>INDEX('O3-8hr'!$A:$AD,$IU49+BT$23-$G$23,$IT49)</f>
        <v>54</v>
      </c>
      <c r="BU49" s="16">
        <f>INDEX('O3-8hr'!$A:$AD,$IU49+BU$23-$G$23,$IT49)</f>
        <v>46</v>
      </c>
      <c r="BV49" s="16">
        <f>INDEX('O3-8hr'!$A:$AD,$IU49+BV$23-$G$23,$IT49)</f>
        <v>51</v>
      </c>
      <c r="BW49" s="16">
        <f>INDEX('O3-8hr'!$A:$AD,$IU49+BW$23-$G$23,$IT49)</f>
        <v>56</v>
      </c>
      <c r="BX49" s="16">
        <f>INDEX('O3-8hr'!$A:$AD,$IU49+BX$23-$G$23,$IT49)</f>
        <v>56</v>
      </c>
      <c r="BY49" s="16">
        <f>INDEX('O3-8hr'!$A:$AD,$IU49+BY$23-$G$23,$IT49)</f>
        <v>37</v>
      </c>
      <c r="BZ49" s="16">
        <f>INDEX('O3-8hr'!$A:$AD,$IU49+BZ$23-$G$23,$IT49)</f>
        <v>49</v>
      </c>
      <c r="CA49" s="16">
        <f>INDEX('O3-8hr'!$A:$AD,$IU49+CA$23-$G$23,$IT49)</f>
        <v>29</v>
      </c>
      <c r="CB49" s="16">
        <f>INDEX('O3-8hr'!$A:$AD,$IU49+CB$23-$G$23,$IT49)</f>
        <v>30</v>
      </c>
      <c r="CC49" s="16">
        <f>INDEX('O3-8hr'!$A:$AD,$IU49+CC$23-$G$23,$IT49)</f>
        <v>28</v>
      </c>
      <c r="CD49" s="16">
        <f>INDEX('O3-8hr'!$A:$AD,$IU49+CD$23-$G$23,$IT49)</f>
        <v>53</v>
      </c>
      <c r="CE49" s="16">
        <f>INDEX('O3-8hr'!$A:$AD,$IU49+CE$23-$G$23,$IT49)</f>
        <v>37</v>
      </c>
      <c r="CF49" s="16">
        <f>INDEX('O3-8hr'!$A:$AD,$IU49+CF$23-$G$23,$IT49)</f>
        <v>29</v>
      </c>
      <c r="CG49" s="16">
        <f>INDEX('O3-8hr'!$A:$AD,$IU49+CG$23-$G$23,$IT49)</f>
        <v>35</v>
      </c>
      <c r="CH49" s="16">
        <f>INDEX('O3-8hr'!$A:$AD,$IU49+CH$23-$G$23,$IT49)</f>
        <v>28</v>
      </c>
      <c r="CI49" s="16">
        <f>INDEX('O3-8hr'!$A:$AD,$IU49+CI$23-$G$23,$IT49)</f>
        <v>33</v>
      </c>
      <c r="CJ49" s="16">
        <f>INDEX('O3-8hr'!$A:$AD,$IU49+CJ$23-$G$23,$IT49)</f>
        <v>52</v>
      </c>
      <c r="CK49" s="16">
        <f>INDEX('O3-8hr'!$A:$AD,$IU49+CK$23-$G$23,$IT49)</f>
        <v>33</v>
      </c>
      <c r="CL49" s="16">
        <f>INDEX('O3-8hr'!$A:$AD,$IU49+CL$23-$G$23,$IT49)</f>
        <v>40</v>
      </c>
      <c r="CM49" s="16">
        <f>INDEX('O3-8hr'!$A:$AD,$IU49+CM$23-$G$23,$IT49)</f>
        <v>62</v>
      </c>
      <c r="CN49" s="16">
        <f>INDEX('O3-8hr'!$A:$AD,$IU49+CN$23-$G$23,$IT49)</f>
        <v>70</v>
      </c>
      <c r="CO49" s="16">
        <f>INDEX('O3-8hr'!$A:$AD,$IU49+CO$23-$G$23,$IT49)</f>
        <v>65</v>
      </c>
      <c r="CP49" s="16">
        <f>INDEX('O3-8hr'!$A:$AD,$IU49+CP$23-$G$23,$IT49)</f>
        <v>38</v>
      </c>
      <c r="CQ49" s="16">
        <f>INDEX('O3-8hr'!$A:$AD,$IU49+CQ$23-$G$23,$IT49)</f>
        <v>23</v>
      </c>
      <c r="CR49" s="16">
        <f>INDEX('O3-8hr'!$A:$AD,$IU49+CR$23-$G$23,$IT49)</f>
        <v>74</v>
      </c>
      <c r="CS49" s="16">
        <f>INDEX('O3-8hr'!$A:$AD,$IU49+CS$23-$G$23,$IT49)</f>
        <v>47</v>
      </c>
      <c r="CT49" s="16">
        <f>INDEX('O3-8hr'!$A:$AD,$IU49+CT$23-$G$23,$IT49)</f>
        <v>30</v>
      </c>
      <c r="CU49" s="16">
        <f>INDEX('O3-8hr'!$A:$AD,$IU49+CU$23-$G$23,$IT49)</f>
        <v>36</v>
      </c>
      <c r="CV49" s="16">
        <f>INDEX('O3-8hr'!$A:$AD,$IU49+CV$23-$G$23,$IT49)</f>
        <v>45</v>
      </c>
      <c r="CW49" s="16">
        <f>INDEX('O3-8hr'!$A:$AD,$IU49+CW$23-$G$23,$IT49)</f>
        <v>30</v>
      </c>
      <c r="CX49" s="16">
        <f>INDEX('O3-8hr'!$A:$AD,$IU49+CX$23-$G$23,$IT49)</f>
        <v>32</v>
      </c>
      <c r="CY49" s="16">
        <f>INDEX('O3-8hr'!$A:$AD,$IU49+CY$23-$G$23,$IT49)</f>
        <v>40</v>
      </c>
      <c r="CZ49" s="16">
        <f>INDEX('O3-8hr'!$A:$AD,$IU49+CZ$23-$G$23,$IT49)</f>
        <v>31</v>
      </c>
      <c r="DA49" s="16">
        <f>INDEX('O3-8hr'!$A:$AD,$IU49+DA$23-$G$23,$IT49)</f>
        <v>34</v>
      </c>
      <c r="DB49" s="16">
        <f>INDEX('O3-8hr'!$A:$AD,$IU49+DB$23-$G$23,$IT49)</f>
        <v>57</v>
      </c>
      <c r="DC49" s="16">
        <f>INDEX('O3-8hr'!$A:$AD,$IU49+DC$23-$G$23,$IT49)</f>
        <v>48</v>
      </c>
      <c r="DD49" s="16">
        <f>INDEX('O3-8hr'!$A:$AD,$IU49+DD$23-$G$23,$IT49)</f>
        <v>35</v>
      </c>
      <c r="DE49" s="16">
        <f>INDEX('O3-8hr'!$A:$AD,$IU49+DE$23-$G$23,$IT49)</f>
        <v>44</v>
      </c>
      <c r="DF49" s="16">
        <f>INDEX('O3-8hr'!$A:$AD,$IU49+DF$23-$G$23,$IT49)</f>
        <v>42</v>
      </c>
      <c r="DG49" s="16">
        <f>INDEX('O3-8hr'!$A:$AD,$IU49+DG$23-$G$23,$IT49)</f>
        <v>40</v>
      </c>
      <c r="DH49" s="16">
        <f>INDEX('O3-8hr'!$A:$AD,$IU49+DH$23-$G$23,$IT49)</f>
        <v>48</v>
      </c>
      <c r="DI49" s="16">
        <f>INDEX('O3-8hr'!$A:$AD,$IU49+DI$23-$G$23,$IT49)</f>
        <v>30</v>
      </c>
      <c r="DJ49" s="16">
        <f>INDEX('O3-8hr'!$A:$AD,$IU49+DJ$23-$G$23,$IT49)</f>
        <v>47</v>
      </c>
      <c r="DK49" s="16">
        <f>INDEX('O3-8hr'!$A:$AD,$IU49+DK$23-$G$23,$IT49)</f>
        <v>72</v>
      </c>
      <c r="DL49" s="16">
        <f>INDEX('O3-8hr'!$A:$AD,$IU49+DL$23-$G$23,$IT49)</f>
        <v>80</v>
      </c>
      <c r="DM49" s="16">
        <f>INDEX('O3-8hr'!$A:$AD,$IU49+DM$23-$G$23,$IT49)</f>
        <v>40</v>
      </c>
      <c r="DN49" s="16">
        <f>INDEX('O3-8hr'!$A:$AD,$IU49+DN$23-$G$23,$IT49)</f>
        <v>60</v>
      </c>
      <c r="DO49" s="16">
        <f>INDEX('O3-8hr'!$A:$AD,$IU49+DO$23-$G$23,$IT49)</f>
        <v>42</v>
      </c>
      <c r="DP49" s="16">
        <f>INDEX('O3-8hr'!$A:$AD,$IU49+DP$23-$G$23,$IT49)</f>
        <v>46</v>
      </c>
      <c r="DQ49" s="16">
        <f>INDEX('O3-8hr'!$A:$AD,$IU49+DQ$23-$G$23,$IT49)</f>
        <v>30</v>
      </c>
      <c r="DR49" s="16">
        <f>INDEX('O3-8hr'!$A:$AD,$IU49+DR$23-$G$23,$IT49)</f>
        <v>48</v>
      </c>
      <c r="DS49" s="16">
        <f>INDEX('O3-8hr'!$A:$AD,$IU49+DS$23-$G$23,$IT49)</f>
        <v>34</v>
      </c>
      <c r="DT49" s="16">
        <f>INDEX('O3-8hr'!$A:$AD,$IU49+DT$23-$G$23,$IT49)</f>
        <v>43</v>
      </c>
      <c r="DU49" s="16">
        <f>INDEX('O3-8hr'!$A:$AD,$IU49+DU$23-$G$23,$IT49)</f>
        <v>36</v>
      </c>
      <c r="DV49" s="16">
        <f>INDEX('O3-8hr'!$A:$AD,$IU49+DV$23-$G$23,$IT49)</f>
        <v>48</v>
      </c>
      <c r="DW49" s="16">
        <f>INDEX('O3-8hr'!$A:$AD,$IU49+DW$23-$G$23,$IT49)</f>
        <v>53</v>
      </c>
      <c r="DX49" s="16">
        <f>INDEX('O3-8hr'!$A:$AD,$IU49+DX$23-$G$23,$IT49)</f>
        <v>72</v>
      </c>
      <c r="DY49" s="16">
        <f>INDEX('O3-8hr'!$A:$AD,$IU49+DY$23-$G$23,$IT49)</f>
        <v>64</v>
      </c>
      <c r="DZ49" s="16">
        <f>INDEX('O3-8hr'!$A:$AD,$IU49+DZ$23-$G$23,$IT49)</f>
        <v>93</v>
      </c>
      <c r="EA49" s="16">
        <f>INDEX('O3-8hr'!$A:$AD,$IU49+EA$23-$G$23,$IT49)</f>
        <v>66</v>
      </c>
      <c r="EB49" s="16">
        <f>INDEX('O3-8hr'!$A:$AD,$IU49+EB$23-$G$23,$IT49)</f>
        <v>67</v>
      </c>
      <c r="EC49" s="16">
        <f>INDEX('O3-8hr'!$A:$AD,$IU49+EC$23-$G$23,$IT49)</f>
        <v>41</v>
      </c>
      <c r="ED49" s="16">
        <f>INDEX('O3-8hr'!$A:$AD,$IU49+ED$23-$G$23,$IT49)</f>
        <v>31</v>
      </c>
      <c r="EE49" s="16">
        <f>INDEX('O3-8hr'!$A:$AD,$IU49+EE$23-$G$23,$IT49)</f>
        <v>44</v>
      </c>
      <c r="EF49" s="16">
        <f>INDEX('O3-8hr'!$A:$AD,$IU49+EF$23-$G$23,$IT49)</f>
        <v>47</v>
      </c>
      <c r="EG49" s="16">
        <f>INDEX('O3-8hr'!$A:$AD,$IU49+EG$23-$G$23,$IT49)</f>
        <v>73</v>
      </c>
      <c r="EH49" s="16">
        <f>INDEX('O3-8hr'!$A:$AD,$IU49+EH$23-$G$23,$IT49)</f>
        <v>72</v>
      </c>
      <c r="EI49" s="16">
        <f>INDEX('O3-8hr'!$A:$AD,$IU49+EI$23-$G$23,$IT49)</f>
        <v>45</v>
      </c>
      <c r="EJ49" s="16">
        <f>INDEX('O3-8hr'!$A:$AD,$IU49+EJ$23-$G$23,$IT49)</f>
        <v>52</v>
      </c>
      <c r="EK49" s="16">
        <f>INDEX('O3-8hr'!$A:$AD,$IU49+EK$23-$G$23,$IT49)</f>
        <v>71</v>
      </c>
      <c r="EL49" s="16">
        <f>INDEX('O3-8hr'!$A:$AD,$IU49+EL$23-$G$23,$IT49)</f>
        <v>64</v>
      </c>
      <c r="EM49" s="16">
        <f>INDEX('O3-8hr'!$A:$AD,$IU49+EM$23-$G$23,$IT49)</f>
        <v>52</v>
      </c>
      <c r="EN49" s="16">
        <f>INDEX('O3-8hr'!$A:$AD,$IU49+EN$23-$G$23,$IT49)</f>
        <v>80</v>
      </c>
      <c r="EO49" s="16">
        <f>INDEX('O3-8hr'!$A:$AD,$IU49+EO$23-$G$23,$IT49)</f>
        <v>51</v>
      </c>
      <c r="EP49" s="16">
        <f>INDEX('O3-8hr'!$A:$AD,$IU49+EP$23-$G$23,$IT49)</f>
        <v>30</v>
      </c>
      <c r="EQ49" s="16">
        <f>INDEX('O3-8hr'!$A:$AD,$IU49+EQ$23-$G$23,$IT49)</f>
        <v>58</v>
      </c>
      <c r="ER49" s="16">
        <f>INDEX('O3-8hr'!$A:$AD,$IU49+ER$23-$G$23,$IT49)</f>
        <v>60</v>
      </c>
      <c r="ES49" s="16">
        <f>INDEX('O3-8hr'!$A:$AD,$IU49+ES$23-$G$23,$IT49)</f>
        <v>36</v>
      </c>
      <c r="ET49" s="16">
        <f>INDEX('O3-8hr'!$A:$AD,$IU49+ET$23-$G$23,$IT49)</f>
        <v>33</v>
      </c>
      <c r="EU49" s="16">
        <f>INDEX('O3-8hr'!$A:$AD,$IU49+EU$23-$G$23,$IT49)</f>
        <v>25</v>
      </c>
      <c r="EV49" s="16">
        <f>INDEX('O3-8hr'!$A:$AD,$IU49+EV$23-$G$23,$IT49)</f>
        <v>24</v>
      </c>
      <c r="EW49" s="16">
        <f>INDEX('O3-8hr'!$A:$AD,$IU49+EW$23-$G$23,$IT49)</f>
        <v>26</v>
      </c>
      <c r="EX49" s="16">
        <f>INDEX('O3-8hr'!$A:$AD,$IU49+EX$23-$G$23,$IT49)</f>
        <v>46</v>
      </c>
      <c r="EY49" s="16">
        <f>INDEX('O3-8hr'!$A:$AD,$IU49+EY$23-$G$23,$IT49)</f>
        <v>56</v>
      </c>
      <c r="EZ49" s="16">
        <f>INDEX('O3-8hr'!$A:$AD,$IU49+EZ$23-$G$23,$IT49)</f>
        <v>78</v>
      </c>
      <c r="FA49" s="16">
        <f>INDEX('O3-8hr'!$A:$AD,$IU49+FA$23-$G$23,$IT49)</f>
        <v>37</v>
      </c>
      <c r="FB49" s="16">
        <f>INDEX('O3-8hr'!$A:$AD,$IU49+FB$23-$G$23,$IT49)</f>
        <v>29</v>
      </c>
      <c r="FC49" s="16">
        <f>INDEX('O3-8hr'!$A:$AD,$IU49+FC$23-$G$23,$IT49)</f>
        <v>58</v>
      </c>
      <c r="FD49" s="16">
        <f>INDEX('O3-8hr'!$A:$AD,$IU49+FD$23-$G$23,$IT49)</f>
        <v>40</v>
      </c>
      <c r="FE49" s="16">
        <f>INDEX('O3-8hr'!$A:$AD,$IU49+FE$23-$G$23,$IT49)</f>
        <v>48</v>
      </c>
      <c r="FF49" s="16">
        <f>INDEX('O3-8hr'!$A:$AD,$IU49+FF$23-$G$23,$IT49)</f>
        <v>28</v>
      </c>
      <c r="FG49" s="16">
        <f>INDEX('O3-8hr'!$A:$AD,$IU49+FG$23-$G$23,$IT49)</f>
        <v>33</v>
      </c>
      <c r="FH49" s="16">
        <f>INDEX('O3-8hr'!$A:$AD,$IU49+FH$23-$G$23,$IT49)</f>
        <v>48</v>
      </c>
      <c r="FI49" s="16">
        <f>INDEX('O3-8hr'!$A:$AD,$IU49+FI$23-$G$23,$IT49)</f>
        <v>65</v>
      </c>
      <c r="FJ49" s="16">
        <f>INDEX('O3-8hr'!$A:$AD,$IU49+FJ$23-$G$23,$IT49)</f>
        <v>62</v>
      </c>
      <c r="FK49" s="16">
        <f>INDEX('O3-8hr'!$A:$AD,$IU49+FK$23-$G$23,$IT49)</f>
        <v>74</v>
      </c>
      <c r="FL49" s="16">
        <f>INDEX('O3-8hr'!$A:$AD,$IU49+FL$23-$G$23,$IT49)</f>
        <v>47</v>
      </c>
      <c r="FM49" s="16">
        <f>INDEX('O3-8hr'!$A:$AD,$IU49+FM$23-$G$23,$IT49)</f>
        <v>51</v>
      </c>
      <c r="FN49" s="16">
        <f>INDEX('O3-8hr'!$A:$AD,$IU49+FN$23-$G$23,$IT49)</f>
        <v>38</v>
      </c>
      <c r="FO49" s="16">
        <f>INDEX('O3-8hr'!$A:$AD,$IU49+FO$23-$G$23,$IT49)</f>
        <v>36</v>
      </c>
      <c r="FP49" s="16">
        <f>INDEX('O3-8hr'!$A:$AD,$IU49+FP$23-$G$23,$IT49)</f>
        <v>23</v>
      </c>
      <c r="FQ49" s="16">
        <f>INDEX('O3-8hr'!$A:$AD,$IU49+FQ$23-$G$23,$IT49)</f>
        <v>47</v>
      </c>
      <c r="FR49" s="16">
        <f>INDEX('O3-8hr'!$A:$AD,$IU49+FR$23-$G$23,$IT49)</f>
        <v>39</v>
      </c>
      <c r="FS49" s="16">
        <f>INDEX('O3-8hr'!$A:$AD,$IU49+FS$23-$G$23,$IT49)</f>
        <v>51</v>
      </c>
      <c r="FT49" s="16">
        <f>INDEX('O3-8hr'!$A:$AD,$IU49+FT$23-$G$23,$IT49)</f>
        <v>65</v>
      </c>
      <c r="FU49" s="16">
        <f>INDEX('O3-8hr'!$A:$AD,$IU49+FU$23-$G$23,$IT49)</f>
        <v>42</v>
      </c>
      <c r="FV49" s="16">
        <f>INDEX('O3-8hr'!$A:$AD,$IU49+FV$23-$G$23,$IT49)</f>
        <v>19</v>
      </c>
      <c r="FW49" s="16">
        <f>INDEX('O3-8hr'!$A:$AD,$IU49+FW$23-$G$23,$IT49)</f>
        <v>31</v>
      </c>
      <c r="FX49" s="16">
        <f>INDEX('O3-8hr'!$A:$AD,$IU49+FX$23-$G$23,$IT49)</f>
        <v>38</v>
      </c>
      <c r="FY49" s="16">
        <f>INDEX('O3-8hr'!$A:$AD,$IU49+FY$23-$G$23,$IT49)</f>
        <v>41</v>
      </c>
      <c r="FZ49" s="16">
        <f>INDEX('O3-8hr'!$A:$AD,$IU49+FZ$23-$G$23,$IT49)</f>
        <v>30</v>
      </c>
      <c r="GA49" s="16">
        <f>INDEX('O3-8hr'!$A:$AD,$IU49+GA$23-$G$23,$IT49)</f>
        <v>59</v>
      </c>
      <c r="GB49" s="16">
        <f>INDEX('O3-8hr'!$A:$AD,$IU49+GB$23-$G$23,$IT49)</f>
        <v>53</v>
      </c>
      <c r="GC49" s="16">
        <f>INDEX('O3-8hr'!$A:$AD,$IU49+GC$23-$G$23,$IT49)</f>
        <v>54</v>
      </c>
      <c r="GD49" s="16">
        <f>INDEX('O3-8hr'!$A:$AD,$IU49+GD$23-$G$23,$IT49)</f>
        <v>51</v>
      </c>
      <c r="GE49" s="16">
        <f>INDEX('O3-8hr'!$A:$AD,$IU49+GE$23-$G$23,$IT49)</f>
        <v>61</v>
      </c>
      <c r="GF49" s="16">
        <f>INDEX('O3-8hr'!$A:$AD,$IU49+GF$23-$G$23,$IT49)</f>
        <v>66</v>
      </c>
      <c r="GG49" s="16">
        <f>INDEX('O3-8hr'!$A:$AD,$IU49+GG$23-$G$23,$IT49)</f>
        <v>42</v>
      </c>
      <c r="GH49" s="16">
        <f>INDEX('O3-8hr'!$A:$AD,$IU49+GH$23-$G$23,$IT49)</f>
        <v>26</v>
      </c>
      <c r="GI49" s="16">
        <f>INDEX('O3-8hr'!$A:$AD,$IU49+GI$23-$G$23,$IT49)</f>
        <v>41</v>
      </c>
      <c r="GJ49" s="16">
        <f>INDEX('O3-8hr'!$A:$AD,$IU49+GJ$23-$G$23,$IT49)</f>
        <v>48</v>
      </c>
      <c r="GK49" s="16">
        <f>INDEX('O3-8hr'!$A:$AD,$IU49+GK$23-$G$23,$IT49)</f>
        <v>54</v>
      </c>
      <c r="GL49" s="16">
        <f>INDEX('O3-8hr'!$A:$AD,$IU49+GL$23-$G$23,$IT49)</f>
        <v>43</v>
      </c>
      <c r="GM49" s="16">
        <f>INDEX('O3-8hr'!$A:$AD,$IU49+GM$23-$G$23,$IT49)</f>
        <v>70</v>
      </c>
      <c r="GN49" s="16">
        <f>INDEX('O3-8hr'!$A:$AD,$IU49+GN$23-$G$23,$IT49)</f>
        <v>62</v>
      </c>
      <c r="GO49" s="16">
        <f>INDEX('O3-8hr'!$A:$AD,$IU49+GO$23-$G$23,$IT49)</f>
        <v>18</v>
      </c>
      <c r="GP49" s="16">
        <f>INDEX('O3-8hr'!$A:$AD,$IU49+GP$23-$G$23,$IT49)</f>
        <v>21</v>
      </c>
      <c r="GQ49" s="16">
        <f>INDEX('O3-8hr'!$A:$AD,$IU49+GQ$23-$G$23,$IT49)</f>
        <v>17</v>
      </c>
      <c r="GR49" s="16">
        <f>INDEX('O3-8hr'!$A:$AD,$IU49+GR$23-$G$23,$IT49)</f>
        <v>28</v>
      </c>
      <c r="GS49" s="16">
        <f>INDEX('O3-8hr'!$A:$AD,$IU49+GS$23-$G$23,$IT49)</f>
        <v>9</v>
      </c>
      <c r="GT49" s="16">
        <f>INDEX('O3-8hr'!$A:$AD,$IU49+GT$23-$G$23,$IT49)</f>
        <v>14</v>
      </c>
      <c r="GU49" s="16" t="str">
        <f>INDEX('O3-8hr'!$A:$AD,$IU49+GU$23-$G$23,$IT49)</f>
        <v/>
      </c>
      <c r="GV49" s="16" t="str">
        <f>INDEX('O3-8hr'!$A:$AD,$IU49+GV$23-$G$23,$IT49)</f>
        <v/>
      </c>
      <c r="GW49" s="16" t="str">
        <f>INDEX('O3-8hr'!$A:$AD,$IU49+GW$23-$G$23,$IT49)</f>
        <v/>
      </c>
      <c r="GX49" s="16" t="str">
        <f>INDEX('O3-8hr'!$A:$AD,$IU49+GX$23-$G$23,$IT49)</f>
        <v/>
      </c>
      <c r="GY49" s="16" t="str">
        <f>INDEX('O3-8hr'!$A:$AD,$IU49+GY$23-$G$23,$IT49)</f>
        <v/>
      </c>
      <c r="GZ49" s="16" t="str">
        <f>INDEX('O3-8hr'!$A:$AD,$IU49+GZ$23-$G$23,$IT49)</f>
        <v/>
      </c>
      <c r="HA49" s="16" t="str">
        <f>INDEX('O3-8hr'!$A:$AD,$IU49+HA$23-$G$23,$IT49)</f>
        <v/>
      </c>
      <c r="HB49" s="16" t="str">
        <f>INDEX('O3-8hr'!$A:$AD,$IU49+HB$23-$G$23,$IT49)</f>
        <v/>
      </c>
      <c r="HC49" s="16" t="str">
        <f>INDEX('O3-8hr'!$A:$AD,$IU49+HC$23-$G$23,$IT49)</f>
        <v/>
      </c>
      <c r="HD49" s="16" t="str">
        <f>INDEX('O3-8hr'!$A:$AD,$IU49+HD$23-$G$23,$IT49)</f>
        <v/>
      </c>
      <c r="HE49" s="16" t="str">
        <f>INDEX('O3-8hr'!$A:$AD,$IU49+HE$23-$G$23,$IT49)</f>
        <v/>
      </c>
      <c r="HF49" s="16" t="str">
        <f>INDEX('O3-8hr'!$A:$AD,$IU49+HF$23-$G$23,$IT49)</f>
        <v/>
      </c>
      <c r="HG49" s="16" t="str">
        <f>INDEX('O3-8hr'!$A:$AD,$IU49+HG$23-$G$23,$IT49)</f>
        <v/>
      </c>
      <c r="HH49" s="16" t="str">
        <f>INDEX('O3-8hr'!$A:$AD,$IU49+HH$23-$G$23,$IT49)</f>
        <v/>
      </c>
      <c r="HI49" s="16" t="str">
        <f>INDEX('O3-8hr'!$A:$AD,$IU49+HI$23-$G$23,$IT49)</f>
        <v/>
      </c>
      <c r="HJ49" s="16" t="str">
        <f>INDEX('O3-8hr'!$A:$AD,$IU49+HJ$23-$G$23,$IT49)</f>
        <v/>
      </c>
      <c r="HK49" s="16" t="str">
        <f>INDEX('O3-8hr'!$A:$AD,$IU49+HK$23-$G$23,$IT49)</f>
        <v/>
      </c>
      <c r="HL49" s="16" t="str">
        <f>INDEX('O3-8hr'!$A:$AD,$IU49+HL$23-$G$23,$IT49)</f>
        <v/>
      </c>
      <c r="HM49" s="16" t="str">
        <f>INDEX('O3-8hr'!$A:$AD,$IU49+HM$23-$G$23,$IT49)</f>
        <v/>
      </c>
      <c r="HN49" s="16" t="str">
        <f>INDEX('O3-8hr'!$A:$AD,$IU49+HN$23-$G$23,$IT49)</f>
        <v/>
      </c>
      <c r="HO49" s="16" t="str">
        <f>INDEX('O3-8hr'!$A:$AD,$IU49+HO$23-$G$23,$IT49)</f>
        <v/>
      </c>
      <c r="HP49" s="16" t="str">
        <f>INDEX('O3-8hr'!$A:$AD,$IU49+HP$23-$G$23,$IT49)</f>
        <v/>
      </c>
      <c r="HQ49" s="16" t="str">
        <f>INDEX('O3-8hr'!$A:$AD,$IU49+HQ$23-$G$23,$IT49)</f>
        <v/>
      </c>
      <c r="HR49" s="16" t="str">
        <f>INDEX('O3-8hr'!$A:$AD,$IU49+HR$23-$G$23,$IT49)</f>
        <v/>
      </c>
      <c r="HS49" s="16" t="str">
        <f>INDEX('O3-8hr'!$A:$AD,$IU49+HS$23-$G$23,$IT49)</f>
        <v/>
      </c>
      <c r="HT49" s="16" t="str">
        <f>INDEX('O3-8hr'!$A:$AD,$IU49+HT$23-$G$23,$IT49)</f>
        <v/>
      </c>
      <c r="HU49" s="16" t="str">
        <f>INDEX('O3-8hr'!$A:$AD,$IU49+HU$23-$G$23,$IT49)</f>
        <v/>
      </c>
      <c r="HV49" s="16" t="str">
        <f>INDEX('O3-8hr'!$A:$AD,$IU49+HV$23-$G$23,$IT49)</f>
        <v/>
      </c>
      <c r="HW49" s="16" t="str">
        <f>INDEX('O3-8hr'!$A:$AD,$IU49+HW$23-$G$23,$IT49)</f>
        <v/>
      </c>
      <c r="HX49" s="16" t="str">
        <f>INDEX('O3-8hr'!$A:$AD,$IU49+HX$23-$G$23,$IT49)</f>
        <v/>
      </c>
      <c r="HY49" s="16" t="str">
        <f>INDEX('O3-8hr'!$A:$AD,$IU49+HY$23-$G$23,$IT49)</f>
        <v/>
      </c>
      <c r="HZ49" s="16" t="str">
        <f>INDEX('O3-8hr'!$A:$AD,$IU49+HZ$23-$G$23,$IT49)</f>
        <v/>
      </c>
      <c r="IA49" s="16" t="str">
        <f>INDEX('O3-8hr'!$A:$AD,$IU49+IA$23-$G$23,$IT49)</f>
        <v/>
      </c>
      <c r="IB49" s="16" t="str">
        <f>INDEX('O3-8hr'!$A:$AD,$IU49+IB$23-$G$23,$IT49)</f>
        <v/>
      </c>
      <c r="IC49" s="16" t="str">
        <f>INDEX('O3-8hr'!$A:$AD,$IU49+IC$23-$G$23,$IT49)</f>
        <v/>
      </c>
      <c r="ID49" s="16">
        <f>INDEX('O3-8hr'!$A:$AD,$IU49+ID$23-$G$23,$IT49)</f>
        <v>2</v>
      </c>
      <c r="IE49" s="16">
        <f>INDEX('O3-8hr'!$A:$AD,$IU49+IE$23-$G$23,$IT49)</f>
        <v>27</v>
      </c>
      <c r="IF49" s="16">
        <f>INDEX('O3-8hr'!$A:$AD,$IU49+IF$23-$G$23,$IT49)</f>
        <v>31</v>
      </c>
      <c r="IG49" s="16">
        <f>INDEX('O3-8hr'!$A:$AD,$IU49+IG$23-$G$23,$IT49)</f>
        <v>30</v>
      </c>
      <c r="IH49" s="16">
        <f>INDEX('O3-8hr'!$A:$AD,$IU49+IH$23-$G$23,$IT49)</f>
        <v>20</v>
      </c>
      <c r="II49" s="16">
        <f>INDEX('O3-8hr'!$A:$AD,$IU49+II$23-$G$23,$IT49)</f>
        <v>32</v>
      </c>
      <c r="IJ49" s="16">
        <f>INDEX('O3-8hr'!$A:$AD,$IU49+IJ$23-$G$23,$IT49)</f>
        <v>28</v>
      </c>
      <c r="IK49" s="16">
        <f>INDEX('O3-8hr'!$A:$AD,$IU49+IK$23-$G$23,$IT49)</f>
        <v>30</v>
      </c>
      <c r="IL49" s="16">
        <f>INDEX('O3-8hr'!$A:$AD,$IU49+IL$23-$G$23,$IT49)</f>
        <v>23</v>
      </c>
      <c r="IM49" s="16">
        <f>INDEX('O3-8hr'!$A:$AD,$IU49+IM$23-$G$23,$IT49)</f>
        <v>31</v>
      </c>
      <c r="IN49" s="16">
        <f>INDEX('O3-8hr'!$A:$AD,$IU49+IN$23-$G$23,$IT49)</f>
        <v>22</v>
      </c>
      <c r="IO49" s="16">
        <f>INDEX('O3-8hr'!$A:$AD,$IU49+IO$23-$G$23,$IT49)</f>
        <v>22</v>
      </c>
      <c r="IP49" s="16">
        <f>INDEX('O3-8hr'!$A:$AD,$IU49+IP$23-$G$23,$IT49)</f>
        <v>33</v>
      </c>
      <c r="IQ49" s="13">
        <f>INDEX('O3-8hr'!$A:$AD,$IU49+IQ$23-$G$23,$IT49)</f>
        <v>33</v>
      </c>
      <c r="IR49" s="101">
        <f t="shared" si="57"/>
        <v>93</v>
      </c>
      <c r="IT49" s="80">
        <f>MATCH($B49,'O3-8hr'!$1:$1,0)</f>
        <v>30</v>
      </c>
      <c r="IU49" s="119">
        <f>MATCH(DATE($A49,$IT$19,$IU$19),'O3-8hr'!$B:$B,0)</f>
        <v>1161</v>
      </c>
    </row>
    <row r="50" spans="1:255" s="25" customFormat="1" ht="12.75" customHeight="1" x14ac:dyDescent="0.2">
      <c r="B50" s="45" t="s">
        <v>78</v>
      </c>
      <c r="C50" s="55"/>
      <c r="F50" s="4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105"/>
      <c r="AX50" s="105"/>
      <c r="AY50" s="105"/>
      <c r="AZ50" s="105"/>
      <c r="BA50" s="105"/>
      <c r="BB50" s="105"/>
      <c r="BC50" s="105"/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/>
      <c r="CH50" s="105"/>
      <c r="CI50" s="105"/>
      <c r="CJ50" s="105"/>
      <c r="CK50" s="105"/>
      <c r="CL50" s="105"/>
      <c r="CM50" s="105"/>
      <c r="CN50" s="105"/>
      <c r="CO50" s="105"/>
      <c r="CP50" s="105"/>
      <c r="CQ50" s="105"/>
      <c r="CR50" s="105"/>
      <c r="CS50" s="105"/>
      <c r="CT50" s="105"/>
      <c r="CU50" s="105"/>
      <c r="CV50" s="105"/>
      <c r="CW50" s="105"/>
      <c r="CX50" s="105"/>
      <c r="CY50" s="105"/>
      <c r="CZ50" s="105"/>
      <c r="DA50" s="105"/>
      <c r="DB50" s="105"/>
      <c r="DC50" s="105"/>
      <c r="DD50" s="105"/>
      <c r="DE50" s="105"/>
      <c r="DF50" s="105"/>
      <c r="DG50" s="105"/>
      <c r="DH50" s="105"/>
      <c r="DI50" s="105"/>
      <c r="DJ50" s="105"/>
      <c r="DK50" s="105"/>
      <c r="DL50" s="105"/>
      <c r="DM50" s="105"/>
      <c r="DN50" s="105"/>
      <c r="DO50" s="105"/>
      <c r="DP50" s="105"/>
      <c r="DQ50" s="105"/>
      <c r="DR50" s="105"/>
      <c r="DS50" s="105"/>
      <c r="DT50" s="105"/>
      <c r="DU50" s="105"/>
      <c r="DV50" s="105"/>
      <c r="DW50" s="105"/>
      <c r="DX50" s="105"/>
      <c r="DY50" s="105"/>
      <c r="DZ50" s="105"/>
      <c r="EA50" s="105"/>
      <c r="EB50" s="105"/>
      <c r="EC50" s="105"/>
      <c r="ED50" s="105"/>
      <c r="EE50" s="105"/>
      <c r="EF50" s="105"/>
      <c r="EG50" s="105"/>
      <c r="EH50" s="105"/>
      <c r="EI50" s="105"/>
      <c r="EJ50" s="105"/>
      <c r="EK50" s="105"/>
      <c r="EL50" s="105"/>
      <c r="EM50" s="105"/>
      <c r="EN50" s="105"/>
      <c r="EO50" s="105"/>
      <c r="EP50" s="105"/>
      <c r="EQ50" s="105"/>
      <c r="ER50" s="105"/>
      <c r="ES50" s="105"/>
      <c r="ET50" s="105"/>
      <c r="EU50" s="105"/>
      <c r="EV50" s="105"/>
      <c r="EW50" s="105"/>
      <c r="EX50" s="105"/>
      <c r="EY50" s="105"/>
      <c r="EZ50" s="105"/>
      <c r="FA50" s="105"/>
      <c r="FB50" s="105"/>
      <c r="FC50" s="105"/>
      <c r="FD50" s="105"/>
      <c r="FE50" s="105"/>
      <c r="FF50" s="105"/>
      <c r="FG50" s="105"/>
      <c r="FH50" s="105"/>
      <c r="FI50" s="105"/>
      <c r="FJ50" s="105"/>
      <c r="FK50" s="105"/>
      <c r="FL50" s="105"/>
      <c r="FM50" s="105"/>
      <c r="FN50" s="105"/>
      <c r="FO50" s="105"/>
      <c r="FP50" s="105"/>
      <c r="FQ50" s="105"/>
      <c r="FR50" s="105"/>
      <c r="FS50" s="105"/>
      <c r="FT50" s="105"/>
      <c r="FU50" s="105"/>
      <c r="FV50" s="105"/>
      <c r="FW50" s="105"/>
      <c r="FX50" s="105"/>
      <c r="FY50" s="105"/>
      <c r="FZ50" s="105"/>
      <c r="GA50" s="105"/>
      <c r="GB50" s="105"/>
      <c r="GC50" s="105"/>
      <c r="GD50" s="105"/>
      <c r="GE50" s="105"/>
      <c r="GF50" s="105"/>
      <c r="GG50" s="105"/>
      <c r="GH50" s="105"/>
      <c r="GI50" s="105"/>
      <c r="GJ50" s="105"/>
      <c r="GK50" s="105"/>
      <c r="GL50" s="105"/>
      <c r="GM50" s="105"/>
      <c r="GN50" s="105"/>
      <c r="GO50" s="105"/>
      <c r="GP50" s="105"/>
      <c r="GQ50" s="105"/>
      <c r="GR50" s="105"/>
      <c r="GS50" s="105"/>
      <c r="GT50" s="105"/>
      <c r="GU50" s="105"/>
      <c r="GV50" s="105"/>
      <c r="GW50" s="105"/>
      <c r="GX50" s="105"/>
      <c r="GY50" s="105"/>
      <c r="GZ50" s="105"/>
      <c r="HA50" s="105"/>
      <c r="HB50" s="105"/>
      <c r="HC50" s="105"/>
      <c r="HD50" s="105"/>
      <c r="HE50" s="105"/>
      <c r="HF50" s="105"/>
      <c r="HG50" s="105"/>
      <c r="HH50" s="105"/>
      <c r="HI50" s="105"/>
      <c r="HJ50" s="105"/>
      <c r="HK50" s="105"/>
      <c r="HL50" s="105"/>
      <c r="HM50" s="105"/>
      <c r="HN50" s="105"/>
      <c r="HO50" s="105"/>
      <c r="HP50" s="105"/>
      <c r="HQ50" s="105"/>
      <c r="HR50" s="105"/>
      <c r="HS50" s="105"/>
      <c r="HT50" s="105"/>
      <c r="HU50" s="105"/>
      <c r="HV50" s="105"/>
      <c r="HW50" s="105"/>
      <c r="HX50" s="105"/>
      <c r="HY50" s="105"/>
      <c r="HZ50" s="105"/>
      <c r="IA50" s="105"/>
      <c r="IB50" s="105"/>
      <c r="IC50" s="105"/>
      <c r="ID50" s="105"/>
      <c r="IE50" s="105"/>
      <c r="IF50" s="105"/>
      <c r="IG50" s="105"/>
      <c r="IH50" s="105"/>
      <c r="II50" s="105"/>
      <c r="IJ50" s="105"/>
      <c r="IK50" s="105"/>
      <c r="IL50" s="105"/>
      <c r="IM50" s="105"/>
      <c r="IN50" s="105"/>
      <c r="IO50" s="105"/>
      <c r="IP50" s="105"/>
      <c r="IQ50" s="105"/>
      <c r="IR50" s="15"/>
      <c r="IT50" s="45"/>
      <c r="IU50" s="46"/>
    </row>
    <row r="51" spans="1:255" s="25" customFormat="1" ht="12.75" customHeight="1" x14ac:dyDescent="0.2">
      <c r="B51" s="45" t="s">
        <v>78</v>
      </c>
      <c r="C51" s="55"/>
      <c r="F51" s="4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/>
      <c r="DB51" s="105"/>
      <c r="DC51" s="105"/>
      <c r="DD51" s="105"/>
      <c r="DE51" s="105"/>
      <c r="DF51" s="105"/>
      <c r="DG51" s="105"/>
      <c r="DH51" s="105"/>
      <c r="DI51" s="105"/>
      <c r="DJ51" s="105"/>
      <c r="DK51" s="105"/>
      <c r="DL51" s="105"/>
      <c r="DM51" s="105"/>
      <c r="DN51" s="105"/>
      <c r="DO51" s="105"/>
      <c r="DP51" s="105"/>
      <c r="DQ51" s="105"/>
      <c r="DR51" s="105"/>
      <c r="DS51" s="105"/>
      <c r="DT51" s="105"/>
      <c r="DU51" s="105"/>
      <c r="DV51" s="105"/>
      <c r="DW51" s="105"/>
      <c r="DX51" s="105"/>
      <c r="DY51" s="105"/>
      <c r="DZ51" s="105"/>
      <c r="EA51" s="105"/>
      <c r="EB51" s="105"/>
      <c r="EC51" s="105"/>
      <c r="ED51" s="105"/>
      <c r="EE51" s="105"/>
      <c r="EF51" s="105"/>
      <c r="EG51" s="105"/>
      <c r="EH51" s="105"/>
      <c r="EI51" s="105"/>
      <c r="EJ51" s="105"/>
      <c r="EK51" s="105"/>
      <c r="EL51" s="105"/>
      <c r="EM51" s="105"/>
      <c r="EN51" s="105"/>
      <c r="EO51" s="105"/>
      <c r="EP51" s="105"/>
      <c r="EQ51" s="105"/>
      <c r="ER51" s="105"/>
      <c r="ES51" s="105"/>
      <c r="ET51" s="105"/>
      <c r="EU51" s="105"/>
      <c r="EV51" s="105"/>
      <c r="EW51" s="105"/>
      <c r="EX51" s="105"/>
      <c r="EY51" s="105"/>
      <c r="EZ51" s="105"/>
      <c r="FA51" s="105"/>
      <c r="FB51" s="105"/>
      <c r="FC51" s="105"/>
      <c r="FD51" s="105"/>
      <c r="FE51" s="105"/>
      <c r="FF51" s="105"/>
      <c r="FG51" s="105"/>
      <c r="FH51" s="105"/>
      <c r="FI51" s="105"/>
      <c r="FJ51" s="105"/>
      <c r="FK51" s="105"/>
      <c r="FL51" s="105"/>
      <c r="FM51" s="105"/>
      <c r="FN51" s="105"/>
      <c r="FO51" s="105"/>
      <c r="FP51" s="105"/>
      <c r="FQ51" s="105"/>
      <c r="FR51" s="105"/>
      <c r="FS51" s="105"/>
      <c r="FT51" s="105"/>
      <c r="FU51" s="105"/>
      <c r="FV51" s="105"/>
      <c r="FW51" s="105"/>
      <c r="FX51" s="105"/>
      <c r="FY51" s="105"/>
      <c r="FZ51" s="105"/>
      <c r="GA51" s="105"/>
      <c r="GB51" s="105"/>
      <c r="GC51" s="105"/>
      <c r="GD51" s="105"/>
      <c r="GE51" s="105"/>
      <c r="GF51" s="105"/>
      <c r="GG51" s="105"/>
      <c r="GH51" s="105"/>
      <c r="GI51" s="105"/>
      <c r="GJ51" s="105"/>
      <c r="GK51" s="105"/>
      <c r="GL51" s="105"/>
      <c r="GM51" s="105"/>
      <c r="GN51" s="105"/>
      <c r="GO51" s="105"/>
      <c r="GP51" s="105"/>
      <c r="GQ51" s="105"/>
      <c r="GR51" s="105"/>
      <c r="GS51" s="105"/>
      <c r="GT51" s="105"/>
      <c r="GU51" s="105"/>
      <c r="GV51" s="105"/>
      <c r="GW51" s="105"/>
      <c r="GX51" s="105"/>
      <c r="GY51" s="105"/>
      <c r="GZ51" s="105"/>
      <c r="HA51" s="105"/>
      <c r="HB51" s="105"/>
      <c r="HC51" s="105"/>
      <c r="HD51" s="105"/>
      <c r="HE51" s="105"/>
      <c r="HF51" s="105"/>
      <c r="HG51" s="105"/>
      <c r="HH51" s="105"/>
      <c r="HI51" s="105"/>
      <c r="HJ51" s="105"/>
      <c r="HK51" s="105"/>
      <c r="HL51" s="105"/>
      <c r="HM51" s="105"/>
      <c r="HN51" s="105"/>
      <c r="HO51" s="105"/>
      <c r="HP51" s="105"/>
      <c r="HQ51" s="105"/>
      <c r="HR51" s="105"/>
      <c r="HS51" s="105"/>
      <c r="HT51" s="105"/>
      <c r="HU51" s="105"/>
      <c r="HV51" s="105"/>
      <c r="HW51" s="105"/>
      <c r="HX51" s="105"/>
      <c r="HY51" s="105"/>
      <c r="HZ51" s="105"/>
      <c r="IA51" s="105"/>
      <c r="IB51" s="105"/>
      <c r="IC51" s="105"/>
      <c r="ID51" s="105"/>
      <c r="IE51" s="105"/>
      <c r="IF51" s="105"/>
      <c r="IG51" s="105"/>
      <c r="IH51" s="105"/>
      <c r="II51" s="105"/>
      <c r="IJ51" s="105"/>
      <c r="IK51" s="105"/>
      <c r="IL51" s="105"/>
      <c r="IM51" s="105"/>
      <c r="IN51" s="105"/>
      <c r="IO51" s="105"/>
      <c r="IP51" s="105"/>
      <c r="IQ51" s="105"/>
      <c r="IR51" s="15"/>
      <c r="IT51" s="45"/>
      <c r="IU51" s="46"/>
    </row>
    <row r="52" spans="1:255" s="25" customFormat="1" ht="12.75" customHeight="1" x14ac:dyDescent="0.2">
      <c r="A52" s="9"/>
      <c r="B52" s="45" t="s">
        <v>78</v>
      </c>
      <c r="C52" s="55"/>
      <c r="F52" s="4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5"/>
      <c r="CQ52" s="105"/>
      <c r="CR52" s="105"/>
      <c r="CS52" s="105"/>
      <c r="CT52" s="105"/>
      <c r="CU52" s="105"/>
      <c r="CV52" s="105"/>
      <c r="CW52" s="105"/>
      <c r="CX52" s="105"/>
      <c r="CY52" s="105"/>
      <c r="CZ52" s="105"/>
      <c r="DA52" s="105"/>
      <c r="DB52" s="105"/>
      <c r="DC52" s="105"/>
      <c r="DD52" s="105"/>
      <c r="DE52" s="105"/>
      <c r="DF52" s="105"/>
      <c r="DG52" s="105"/>
      <c r="DH52" s="105"/>
      <c r="DI52" s="105"/>
      <c r="DJ52" s="105"/>
      <c r="DK52" s="105"/>
      <c r="DL52" s="105"/>
      <c r="DM52" s="105"/>
      <c r="DN52" s="105"/>
      <c r="DO52" s="105"/>
      <c r="DP52" s="105"/>
      <c r="DQ52" s="105"/>
      <c r="DR52" s="105"/>
      <c r="DS52" s="105"/>
      <c r="DT52" s="105"/>
      <c r="DU52" s="105"/>
      <c r="DV52" s="105"/>
      <c r="DW52" s="105"/>
      <c r="DX52" s="105"/>
      <c r="DY52" s="105"/>
      <c r="DZ52" s="105"/>
      <c r="EA52" s="105"/>
      <c r="EB52" s="105"/>
      <c r="EC52" s="105"/>
      <c r="ED52" s="105"/>
      <c r="EE52" s="105"/>
      <c r="EF52" s="105"/>
      <c r="EG52" s="105"/>
      <c r="EH52" s="105"/>
      <c r="EI52" s="105"/>
      <c r="EJ52" s="105"/>
      <c r="EK52" s="105"/>
      <c r="EL52" s="105"/>
      <c r="EM52" s="105"/>
      <c r="EN52" s="105"/>
      <c r="EO52" s="105"/>
      <c r="EP52" s="105"/>
      <c r="EQ52" s="105"/>
      <c r="ER52" s="105"/>
      <c r="ES52" s="105"/>
      <c r="ET52" s="105"/>
      <c r="EU52" s="105"/>
      <c r="EV52" s="105"/>
      <c r="EW52" s="105"/>
      <c r="EX52" s="105"/>
      <c r="EY52" s="105"/>
      <c r="EZ52" s="105"/>
      <c r="FA52" s="105"/>
      <c r="FB52" s="105"/>
      <c r="FC52" s="105"/>
      <c r="FD52" s="105"/>
      <c r="FE52" s="105"/>
      <c r="FF52" s="105"/>
      <c r="FG52" s="105"/>
      <c r="FH52" s="105"/>
      <c r="FI52" s="105"/>
      <c r="FJ52" s="105"/>
      <c r="FK52" s="105"/>
      <c r="FL52" s="105"/>
      <c r="FM52" s="105"/>
      <c r="FN52" s="105"/>
      <c r="FO52" s="105"/>
      <c r="FP52" s="105"/>
      <c r="FQ52" s="105"/>
      <c r="FR52" s="105"/>
      <c r="FS52" s="105"/>
      <c r="FT52" s="105"/>
      <c r="FU52" s="105"/>
      <c r="FV52" s="105"/>
      <c r="FW52" s="105"/>
      <c r="FX52" s="105"/>
      <c r="FY52" s="105"/>
      <c r="FZ52" s="105"/>
      <c r="GA52" s="105"/>
      <c r="GB52" s="105"/>
      <c r="GC52" s="105"/>
      <c r="GD52" s="105"/>
      <c r="GE52" s="105"/>
      <c r="GF52" s="105"/>
      <c r="GG52" s="105"/>
      <c r="GH52" s="105"/>
      <c r="GI52" s="105"/>
      <c r="GJ52" s="105"/>
      <c r="GK52" s="105"/>
      <c r="GL52" s="105"/>
      <c r="GM52" s="105"/>
      <c r="GN52" s="105"/>
      <c r="GO52" s="105"/>
      <c r="GP52" s="105"/>
      <c r="GQ52" s="105"/>
      <c r="GR52" s="105"/>
      <c r="GS52" s="105"/>
      <c r="GT52" s="105"/>
      <c r="GU52" s="105"/>
      <c r="GV52" s="105"/>
      <c r="GW52" s="105"/>
      <c r="GX52" s="105"/>
      <c r="GY52" s="105"/>
      <c r="GZ52" s="105"/>
      <c r="HA52" s="105"/>
      <c r="HB52" s="105"/>
      <c r="HC52" s="105"/>
      <c r="HD52" s="105"/>
      <c r="HE52" s="105"/>
      <c r="HF52" s="105"/>
      <c r="HG52" s="105"/>
      <c r="HH52" s="105"/>
      <c r="HI52" s="105"/>
      <c r="HJ52" s="105"/>
      <c r="HK52" s="105"/>
      <c r="HL52" s="105"/>
      <c r="HM52" s="105"/>
      <c r="HN52" s="105"/>
      <c r="HO52" s="105"/>
      <c r="HP52" s="105"/>
      <c r="HQ52" s="105"/>
      <c r="HR52" s="105"/>
      <c r="HS52" s="105"/>
      <c r="HT52" s="105"/>
      <c r="HU52" s="105"/>
      <c r="HV52" s="105"/>
      <c r="HW52" s="105"/>
      <c r="HX52" s="105"/>
      <c r="HY52" s="105"/>
      <c r="HZ52" s="105"/>
      <c r="IA52" s="105"/>
      <c r="IB52" s="105"/>
      <c r="IC52" s="105"/>
      <c r="ID52" s="105"/>
      <c r="IE52" s="105"/>
      <c r="IF52" s="105"/>
      <c r="IG52" s="105"/>
      <c r="IH52" s="105"/>
      <c r="II52" s="105"/>
      <c r="IJ52" s="105"/>
      <c r="IK52" s="105"/>
      <c r="IL52" s="105"/>
      <c r="IM52" s="105"/>
      <c r="IN52" s="105"/>
      <c r="IO52" s="105"/>
      <c r="IP52" s="105"/>
      <c r="IQ52" s="105"/>
      <c r="IR52" s="106"/>
      <c r="IT52" s="47"/>
      <c r="IU52" s="48"/>
    </row>
    <row r="53" spans="1:255" ht="12.75" customHeight="1" x14ac:dyDescent="0.2">
      <c r="A53" s="99">
        <v>2017</v>
      </c>
      <c r="B53" s="99">
        <v>90090027</v>
      </c>
      <c r="C53" s="102">
        <f>INDEX(Sites!$A:$N,MATCH($B53,Sites!$A:$A,0),2)</f>
        <v>41.301400000000001</v>
      </c>
      <c r="D53" s="99" t="str">
        <f>INDEX(Sites!$A:$N,MATCH($B53,Sites!$A:$A,0),4)</f>
        <v>CT</v>
      </c>
      <c r="E53" s="99" t="str">
        <f>INDEX(Sites!$A:$N,MATCH($B53,Sites!$A:$A,0),10)</f>
        <v>3.6</v>
      </c>
      <c r="F53" s="30" t="str">
        <f>INDEX(Sites!$A:$N,MATCH($B53,Sites!$A:$A,0),6)</f>
        <v>New Haven-Criscuolo Pk</v>
      </c>
      <c r="G53" s="22">
        <f>INDEX('O3-8hr'!$A:$AD,$IU53+G$23-$G$23,$IT53)</f>
        <v>28</v>
      </c>
      <c r="H53" s="21">
        <f>INDEX('O3-8hr'!$A:$AD,$IU53+H$23-$G$23,$IT53)</f>
        <v>43</v>
      </c>
      <c r="I53" s="21">
        <f>INDEX('O3-8hr'!$A:$AD,$IU53+I$23-$G$23,$IT53)</f>
        <v>40</v>
      </c>
      <c r="J53" s="21">
        <f>INDEX('O3-8hr'!$A:$AD,$IU53+J$23-$G$23,$IT53)</f>
        <v>41</v>
      </c>
      <c r="K53" s="21">
        <f>INDEX('O3-8hr'!$A:$AD,$IU53+K$23-$G$23,$IT53)</f>
        <v>41</v>
      </c>
      <c r="L53" s="21">
        <f>INDEX('O3-8hr'!$A:$AD,$IU53+L$23-$G$23,$IT53)</f>
        <v>33</v>
      </c>
      <c r="M53" s="21">
        <f>INDEX('O3-8hr'!$A:$AD,$IU53+M$23-$G$23,$IT53)</f>
        <v>35</v>
      </c>
      <c r="N53" s="21">
        <f>INDEX('O3-8hr'!$A:$AD,$IU53+N$23-$G$23,$IT53)</f>
        <v>41</v>
      </c>
      <c r="O53" s="21">
        <f>INDEX('O3-8hr'!$A:$AD,$IU53+O$23-$G$23,$IT53)</f>
        <v>46</v>
      </c>
      <c r="P53" s="21">
        <f>INDEX('O3-8hr'!$A:$AD,$IU53+P$23-$G$23,$IT53)</f>
        <v>42</v>
      </c>
      <c r="Q53" s="21">
        <f>INDEX('O3-8hr'!$A:$AD,$IU53+Q$23-$G$23,$IT53)</f>
        <v>40</v>
      </c>
      <c r="R53" s="21">
        <f>INDEX('O3-8hr'!$A:$AD,$IU53+R$23-$G$23,$IT53)</f>
        <v>35</v>
      </c>
      <c r="S53" s="21">
        <f>INDEX('O3-8hr'!$A:$AD,$IU53+S$23-$G$23,$IT53)</f>
        <v>35</v>
      </c>
      <c r="T53" s="21">
        <f>INDEX('O3-8hr'!$A:$AD,$IU53+T$23-$G$23,$IT53)</f>
        <v>35</v>
      </c>
      <c r="U53" s="21">
        <f>INDEX('O3-8hr'!$A:$AD,$IU53+U$23-$G$23,$IT53)</f>
        <v>36.000000000000007</v>
      </c>
      <c r="V53" s="21">
        <f>INDEX('O3-8hr'!$A:$AD,$IU53+V$23-$G$23,$IT53)</f>
        <v>47</v>
      </c>
      <c r="W53" s="21">
        <f>INDEX('O3-8hr'!$A:$AD,$IU53+W$23-$G$23,$IT53)</f>
        <v>49</v>
      </c>
      <c r="X53" s="21">
        <f>INDEX('O3-8hr'!$A:$AD,$IU53+X$23-$G$23,$IT53)</f>
        <v>49</v>
      </c>
      <c r="Y53" s="21">
        <f>INDEX('O3-8hr'!$A:$AD,$IU53+Y$23-$G$23,$IT53)</f>
        <v>46</v>
      </c>
      <c r="Z53" s="21">
        <f>INDEX('O3-8hr'!$A:$AD,$IU53+Z$23-$G$23,$IT53)</f>
        <v>50</v>
      </c>
      <c r="AA53" s="21">
        <f>INDEX('O3-8hr'!$A:$AD,$IU53+AA$23-$G$23,$IT53)</f>
        <v>38</v>
      </c>
      <c r="AB53" s="21">
        <f>INDEX('O3-8hr'!$A:$AD,$IU53+AB$23-$G$23,$IT53)</f>
        <v>45.000000000000007</v>
      </c>
      <c r="AC53" s="21">
        <f>INDEX('O3-8hr'!$A:$AD,$IU53+AC$23-$G$23,$IT53)</f>
        <v>45.000000000000007</v>
      </c>
      <c r="AD53" s="21">
        <f>INDEX('O3-8hr'!$A:$AD,$IU53+AD$23-$G$23,$IT53)</f>
        <v>32</v>
      </c>
      <c r="AE53" s="21">
        <f>INDEX('O3-8hr'!$A:$AD,$IU53+AE$23-$G$23,$IT53)</f>
        <v>27</v>
      </c>
      <c r="AF53" s="21">
        <f>INDEX('O3-8hr'!$A:$AD,$IU53+AF$23-$G$23,$IT53)</f>
        <v>44.000000000000007</v>
      </c>
      <c r="AG53" s="21">
        <f>INDEX('O3-8hr'!$A:$AD,$IU53+AG$23-$G$23,$IT53)</f>
        <v>15.000000000000002</v>
      </c>
      <c r="AH53" s="21">
        <f>INDEX('O3-8hr'!$A:$AD,$IU53+AH$23-$G$23,$IT53)</f>
        <v>33</v>
      </c>
      <c r="AI53" s="21">
        <f>INDEX('O3-8hr'!$A:$AD,$IU53+AI$23-$G$23,$IT53)</f>
        <v>42</v>
      </c>
      <c r="AJ53" s="21">
        <f>INDEX('O3-8hr'!$A:$AD,$IU53+AJ$23-$G$23,$IT53)</f>
        <v>41</v>
      </c>
      <c r="AK53" s="21">
        <f>INDEX('O3-8hr'!$A:$AD,$IU53+AK$23-$G$23,$IT53)</f>
        <v>44.000000000000007</v>
      </c>
      <c r="AL53" s="21">
        <f>INDEX('O3-8hr'!$A:$AD,$IU53+AL$23-$G$23,$IT53)</f>
        <v>41</v>
      </c>
      <c r="AM53" s="21">
        <f>INDEX('O3-8hr'!$A:$AD,$IU53+AM$23-$G$23,$IT53)</f>
        <v>46</v>
      </c>
      <c r="AN53" s="21">
        <f>INDEX('O3-8hr'!$A:$AD,$IU53+AN$23-$G$23,$IT53)</f>
        <v>46</v>
      </c>
      <c r="AO53" s="21">
        <f>INDEX('O3-8hr'!$A:$AD,$IU53+AO$23-$G$23,$IT53)</f>
        <v>41</v>
      </c>
      <c r="AP53" s="21">
        <f>INDEX('O3-8hr'!$A:$AD,$IU53+AP$23-$G$23,$IT53)</f>
        <v>39</v>
      </c>
      <c r="AQ53" s="21">
        <f>INDEX('O3-8hr'!$A:$AD,$IU53+AQ$23-$G$23,$IT53)</f>
        <v>38</v>
      </c>
      <c r="AR53" s="21">
        <f>INDEX('O3-8hr'!$A:$AD,$IU53+AR$23-$G$23,$IT53)</f>
        <v>30</v>
      </c>
      <c r="AS53" s="21">
        <f>INDEX('O3-8hr'!$A:$AD,$IU53+AS$23-$G$23,$IT53)</f>
        <v>40</v>
      </c>
      <c r="AT53" s="21">
        <f>INDEX('O3-8hr'!$A:$AD,$IU53+AT$23-$G$23,$IT53)</f>
        <v>38</v>
      </c>
      <c r="AU53" s="21">
        <f>INDEX('O3-8hr'!$A:$AD,$IU53+AU$23-$G$23,$IT53)</f>
        <v>49</v>
      </c>
      <c r="AV53" s="21">
        <f>INDEX('O3-8hr'!$A:$AD,$IU53+AV$23-$G$23,$IT53)</f>
        <v>51.000000000000007</v>
      </c>
      <c r="AW53" s="21">
        <f>INDEX('O3-8hr'!$A:$AD,$IU53+AW$23-$G$23,$IT53)</f>
        <v>36.000000000000007</v>
      </c>
      <c r="AX53" s="21">
        <f>INDEX('O3-8hr'!$A:$AD,$IU53+AX$23-$G$23,$IT53)</f>
        <v>45.000000000000007</v>
      </c>
      <c r="AY53" s="21" t="str">
        <f>INDEX('O3-8hr'!$A:$AD,$IU53+AY$23-$G$23,$IT53)</f>
        <v/>
      </c>
      <c r="AZ53" s="21" t="str">
        <f>INDEX('O3-8hr'!$A:$AD,$IU53+AZ$23-$G$23,$IT53)</f>
        <v/>
      </c>
      <c r="BA53" s="21">
        <f>INDEX('O3-8hr'!$A:$AD,$IU53+BA$23-$G$23,$IT53)</f>
        <v>45.000000000000007</v>
      </c>
      <c r="BB53" s="21">
        <f>INDEX('O3-8hr'!$A:$AD,$IU53+BB$23-$G$23,$IT53)</f>
        <v>45.000000000000007</v>
      </c>
      <c r="BC53" s="21">
        <f>INDEX('O3-8hr'!$A:$AD,$IU53+BC$23-$G$23,$IT53)</f>
        <v>41</v>
      </c>
      <c r="BD53" s="21">
        <f>INDEX('O3-8hr'!$A:$AD,$IU53+BD$23-$G$23,$IT53)</f>
        <v>41</v>
      </c>
      <c r="BE53" s="21">
        <f>INDEX('O3-8hr'!$A:$AD,$IU53+BE$23-$G$23,$IT53)</f>
        <v>41</v>
      </c>
      <c r="BF53" s="21">
        <f>INDEX('O3-8hr'!$A:$AD,$IU53+BF$23-$G$23,$IT53)</f>
        <v>41</v>
      </c>
      <c r="BG53" s="21">
        <f>INDEX('O3-8hr'!$A:$AD,$IU53+BG$23-$G$23,$IT53)</f>
        <v>27</v>
      </c>
      <c r="BH53" s="21">
        <f>INDEX('O3-8hr'!$A:$AD,$IU53+BH$23-$G$23,$IT53)</f>
        <v>29</v>
      </c>
      <c r="BI53" s="21">
        <f>INDEX('O3-8hr'!$A:$AD,$IU53+BI$23-$G$23,$IT53)</f>
        <v>32</v>
      </c>
      <c r="BJ53" s="21">
        <f>INDEX('O3-8hr'!$A:$AD,$IU53+BJ$23-$G$23,$IT53)</f>
        <v>33</v>
      </c>
      <c r="BK53" s="21">
        <f>INDEX('O3-8hr'!$A:$AD,$IU53+BK$23-$G$23,$IT53)</f>
        <v>23</v>
      </c>
      <c r="BL53" s="21">
        <f>INDEX('O3-8hr'!$A:$AD,$IU53+BL$23-$G$23,$IT53)</f>
        <v>39</v>
      </c>
      <c r="BM53" s="21">
        <f>INDEX('O3-8hr'!$A:$AD,$IU53+BM$23-$G$23,$IT53)</f>
        <v>46</v>
      </c>
      <c r="BN53" s="21">
        <f>INDEX('O3-8hr'!$A:$AD,$IU53+BN$23-$G$23,$IT53)</f>
        <v>48</v>
      </c>
      <c r="BO53" s="21">
        <f>INDEX('O3-8hr'!$A:$AD,$IU53+BO$23-$G$23,$IT53)</f>
        <v>38</v>
      </c>
      <c r="BP53" s="21">
        <f>INDEX('O3-8hr'!$A:$AD,$IU53+BP$23-$G$23,$IT53)</f>
        <v>32</v>
      </c>
      <c r="BQ53" s="21">
        <f>INDEX('O3-8hr'!$A:$AD,$IU53+BQ$23-$G$23,$IT53)</f>
        <v>51.000000000000007</v>
      </c>
      <c r="BR53" s="21">
        <f>INDEX('O3-8hr'!$A:$AD,$IU53+BR$23-$G$23,$IT53)</f>
        <v>39</v>
      </c>
      <c r="BS53" s="21">
        <f>INDEX('O3-8hr'!$A:$AD,$IU53+BS$23-$G$23,$IT53)</f>
        <v>48</v>
      </c>
      <c r="BT53" s="21">
        <f>INDEX('O3-8hr'!$A:$AD,$IU53+BT$23-$G$23,$IT53)</f>
        <v>41</v>
      </c>
      <c r="BU53" s="21">
        <f>INDEX('O3-8hr'!$A:$AD,$IU53+BU$23-$G$23,$IT53)</f>
        <v>42</v>
      </c>
      <c r="BV53" s="21">
        <f>INDEX('O3-8hr'!$A:$AD,$IU53+BV$23-$G$23,$IT53)</f>
        <v>30</v>
      </c>
      <c r="BW53" s="21">
        <f>INDEX('O3-8hr'!$A:$AD,$IU53+BW$23-$G$23,$IT53)</f>
        <v>35</v>
      </c>
      <c r="BX53" s="21">
        <f>INDEX('O3-8hr'!$A:$AD,$IU53+BX$23-$G$23,$IT53)</f>
        <v>41</v>
      </c>
      <c r="BY53" s="21">
        <f>INDEX('O3-8hr'!$A:$AD,$IU53+BY$23-$G$23,$IT53)</f>
        <v>32</v>
      </c>
      <c r="BZ53" s="21">
        <f>INDEX('O3-8hr'!$A:$AD,$IU53+BZ$23-$G$23,$IT53)</f>
        <v>41</v>
      </c>
      <c r="CA53" s="21">
        <f>INDEX('O3-8hr'!$A:$AD,$IU53+CA$23-$G$23,$IT53)</f>
        <v>34</v>
      </c>
      <c r="CB53" s="21">
        <f>INDEX('O3-8hr'!$A:$AD,$IU53+CB$23-$G$23,$IT53)</f>
        <v>35</v>
      </c>
      <c r="CC53" s="21">
        <f>INDEX('O3-8hr'!$A:$AD,$IU53+CC$23-$G$23,$IT53)</f>
        <v>44.000000000000007</v>
      </c>
      <c r="CD53" s="21">
        <f>INDEX('O3-8hr'!$A:$AD,$IU53+CD$23-$G$23,$IT53)</f>
        <v>34</v>
      </c>
      <c r="CE53" s="21">
        <f>INDEX('O3-8hr'!$A:$AD,$IU53+CE$23-$G$23,$IT53)</f>
        <v>42</v>
      </c>
      <c r="CF53" s="21">
        <f>INDEX('O3-8hr'!$A:$AD,$IU53+CF$23-$G$23,$IT53)</f>
        <v>65</v>
      </c>
      <c r="CG53" s="21">
        <f>INDEX('O3-8hr'!$A:$AD,$IU53+CG$23-$G$23,$IT53)</f>
        <v>85</v>
      </c>
      <c r="CH53" s="21">
        <f>INDEX('O3-8hr'!$A:$AD,$IU53+CH$23-$G$23,$IT53)</f>
        <v>60</v>
      </c>
      <c r="CI53" s="21">
        <f>INDEX('O3-8hr'!$A:$AD,$IU53+CI$23-$G$23,$IT53)</f>
        <v>40</v>
      </c>
      <c r="CJ53" s="21">
        <f>INDEX('O3-8hr'!$A:$AD,$IU53+CJ$23-$G$23,$IT53)</f>
        <v>38</v>
      </c>
      <c r="CK53" s="21">
        <f>INDEX('O3-8hr'!$A:$AD,$IU53+CK$23-$G$23,$IT53)</f>
        <v>35</v>
      </c>
      <c r="CL53" s="21">
        <f>INDEX('O3-8hr'!$A:$AD,$IU53+CL$23-$G$23,$IT53)</f>
        <v>37.000000000000007</v>
      </c>
      <c r="CM53" s="21">
        <f>INDEX('O3-8hr'!$A:$AD,$IU53+CM$23-$G$23,$IT53)</f>
        <v>43</v>
      </c>
      <c r="CN53" s="21">
        <f>INDEX('O3-8hr'!$A:$AD,$IU53+CN$23-$G$23,$IT53)</f>
        <v>28</v>
      </c>
      <c r="CO53" s="21">
        <f>INDEX('O3-8hr'!$A:$AD,$IU53+CO$23-$G$23,$IT53)</f>
        <v>24</v>
      </c>
      <c r="CP53" s="21">
        <f>INDEX('O3-8hr'!$A:$AD,$IU53+CP$23-$G$23,$IT53)</f>
        <v>34</v>
      </c>
      <c r="CQ53" s="21">
        <f>INDEX('O3-8hr'!$A:$AD,$IU53+CQ$23-$G$23,$IT53)</f>
        <v>39</v>
      </c>
      <c r="CR53" s="21">
        <f>INDEX('O3-8hr'!$A:$AD,$IU53+CR$23-$G$23,$IT53)</f>
        <v>33</v>
      </c>
      <c r="CS53" s="21">
        <f>INDEX('O3-8hr'!$A:$AD,$IU53+CS$23-$G$23,$IT53)</f>
        <v>32</v>
      </c>
      <c r="CT53" s="21">
        <f>INDEX('O3-8hr'!$A:$AD,$IU53+CT$23-$G$23,$IT53)</f>
        <v>36.000000000000007</v>
      </c>
      <c r="CU53" s="21">
        <f>INDEX('O3-8hr'!$A:$AD,$IU53+CU$23-$G$23,$IT53)</f>
        <v>46</v>
      </c>
      <c r="CV53" s="21">
        <f>INDEX('O3-8hr'!$A:$AD,$IU53+CV$23-$G$23,$IT53)</f>
        <v>46</v>
      </c>
      <c r="CW53" s="21">
        <f>INDEX('O3-8hr'!$A:$AD,$IU53+CW$23-$G$23,$IT53)</f>
        <v>38</v>
      </c>
      <c r="CX53" s="21">
        <f>INDEX('O3-8hr'!$A:$AD,$IU53+CX$23-$G$23,$IT53)</f>
        <v>32</v>
      </c>
      <c r="CY53" s="21">
        <f>INDEX('O3-8hr'!$A:$AD,$IU53+CY$23-$G$23,$IT53)</f>
        <v>24</v>
      </c>
      <c r="CZ53" s="21">
        <f>INDEX('O3-8hr'!$A:$AD,$IU53+CZ$23-$G$23,$IT53)</f>
        <v>21</v>
      </c>
      <c r="DA53" s="21">
        <f>INDEX('O3-8hr'!$A:$AD,$IU53+DA$23-$G$23,$IT53)</f>
        <v>42</v>
      </c>
      <c r="DB53" s="21">
        <f>INDEX('O3-8hr'!$A:$AD,$IU53+DB$23-$G$23,$IT53)</f>
        <v>42</v>
      </c>
      <c r="DC53" s="21">
        <f>INDEX('O3-8hr'!$A:$AD,$IU53+DC$23-$G$23,$IT53)</f>
        <v>47</v>
      </c>
      <c r="DD53" s="21">
        <f>INDEX('O3-8hr'!$A:$AD,$IU53+DD$23-$G$23,$IT53)</f>
        <v>62</v>
      </c>
      <c r="DE53" s="21">
        <f>INDEX('O3-8hr'!$A:$AD,$IU53+DE$23-$G$23,$IT53)</f>
        <v>75</v>
      </c>
      <c r="DF53" s="21">
        <f>INDEX('O3-8hr'!$A:$AD,$IU53+DF$23-$G$23,$IT53)</f>
        <v>89.000000000000014</v>
      </c>
      <c r="DG53" s="21">
        <f>INDEX('O3-8hr'!$A:$AD,$IU53+DG$23-$G$23,$IT53)</f>
        <v>50</v>
      </c>
      <c r="DH53" s="21">
        <f>INDEX('O3-8hr'!$A:$AD,$IU53+DH$23-$G$23,$IT53)</f>
        <v>52.000000000000007</v>
      </c>
      <c r="DI53" s="21">
        <f>INDEX('O3-8hr'!$A:$AD,$IU53+DI$23-$G$23,$IT53)</f>
        <v>30</v>
      </c>
      <c r="DJ53" s="21">
        <f>INDEX('O3-8hr'!$A:$AD,$IU53+DJ$23-$G$23,$IT53)</f>
        <v>26.000000000000004</v>
      </c>
      <c r="DK53" s="21">
        <f>INDEX('O3-8hr'!$A:$AD,$IU53+DK$23-$G$23,$IT53)</f>
        <v>29</v>
      </c>
      <c r="DL53" s="21">
        <f>INDEX('O3-8hr'!$A:$AD,$IU53+DL$23-$G$23,$IT53)</f>
        <v>32</v>
      </c>
      <c r="DM53" s="21">
        <f>INDEX('O3-8hr'!$A:$AD,$IU53+DM$23-$G$23,$IT53)</f>
        <v>23</v>
      </c>
      <c r="DN53" s="21">
        <f>INDEX('O3-8hr'!$A:$AD,$IU53+DN$23-$G$23,$IT53)</f>
        <v>53.000000000000007</v>
      </c>
      <c r="DO53" s="21">
        <f>INDEX('O3-8hr'!$A:$AD,$IU53+DO$23-$G$23,$IT53)</f>
        <v>57</v>
      </c>
      <c r="DP53" s="21">
        <f>INDEX('O3-8hr'!$A:$AD,$IU53+DP$23-$G$23,$IT53)</f>
        <v>43</v>
      </c>
      <c r="DQ53" s="21">
        <f>INDEX('O3-8hr'!$A:$AD,$IU53+DQ$23-$G$23,$IT53)</f>
        <v>42</v>
      </c>
      <c r="DR53" s="21">
        <f>INDEX('O3-8hr'!$A:$AD,$IU53+DR$23-$G$23,$IT53)</f>
        <v>44.000000000000007</v>
      </c>
      <c r="DS53" s="21">
        <f>INDEX('O3-8hr'!$A:$AD,$IU53+DS$23-$G$23,$IT53)</f>
        <v>47</v>
      </c>
      <c r="DT53" s="21">
        <f>INDEX('O3-8hr'!$A:$AD,$IU53+DT$23-$G$23,$IT53)</f>
        <v>57</v>
      </c>
      <c r="DU53" s="21">
        <f>INDEX('O3-8hr'!$A:$AD,$IU53+DU$23-$G$23,$IT53)</f>
        <v>58</v>
      </c>
      <c r="DV53" s="21">
        <f>INDEX('O3-8hr'!$A:$AD,$IU53+DV$23-$G$23,$IT53)</f>
        <v>37.000000000000007</v>
      </c>
      <c r="DW53" s="21">
        <f>INDEX('O3-8hr'!$A:$AD,$IU53+DW$23-$G$23,$IT53)</f>
        <v>44.000000000000007</v>
      </c>
      <c r="DX53" s="21">
        <f>INDEX('O3-8hr'!$A:$AD,$IU53+DX$23-$G$23,$IT53)</f>
        <v>49</v>
      </c>
      <c r="DY53" s="21">
        <f>INDEX('O3-8hr'!$A:$AD,$IU53+DY$23-$G$23,$IT53)</f>
        <v>25</v>
      </c>
      <c r="DZ53" s="21">
        <f>INDEX('O3-8hr'!$A:$AD,$IU53+DZ$23-$G$23,$IT53)</f>
        <v>52.000000000000007</v>
      </c>
      <c r="EA53" s="21">
        <f>INDEX('O3-8hr'!$A:$AD,$IU53+EA$23-$G$23,$IT53)</f>
        <v>53.000000000000007</v>
      </c>
      <c r="EB53" s="21">
        <f>INDEX('O3-8hr'!$A:$AD,$IU53+EB$23-$G$23,$IT53)</f>
        <v>37.000000000000007</v>
      </c>
      <c r="EC53" s="21">
        <f>INDEX('O3-8hr'!$A:$AD,$IU53+EC$23-$G$23,$IT53)</f>
        <v>47</v>
      </c>
      <c r="ED53" s="21">
        <f>INDEX('O3-8hr'!$A:$AD,$IU53+ED$23-$G$23,$IT53)</f>
        <v>30</v>
      </c>
      <c r="EE53" s="21">
        <f>INDEX('O3-8hr'!$A:$AD,$IU53+EE$23-$G$23,$IT53)</f>
        <v>31</v>
      </c>
      <c r="EF53" s="21">
        <f>INDEX('O3-8hr'!$A:$AD,$IU53+EF$23-$G$23,$IT53)</f>
        <v>63</v>
      </c>
      <c r="EG53" s="21">
        <f>INDEX('O3-8hr'!$A:$AD,$IU53+EG$23-$G$23,$IT53)</f>
        <v>35</v>
      </c>
      <c r="EH53" s="21">
        <f>INDEX('O3-8hr'!$A:$AD,$IU53+EH$23-$G$23,$IT53)</f>
        <v>62</v>
      </c>
      <c r="EI53" s="21">
        <f>INDEX('O3-8hr'!$A:$AD,$IU53+EI$23-$G$23,$IT53)</f>
        <v>56</v>
      </c>
      <c r="EJ53" s="21">
        <f>INDEX('O3-8hr'!$A:$AD,$IU53+EJ$23-$G$23,$IT53)</f>
        <v>67</v>
      </c>
      <c r="EK53" s="21">
        <f>INDEX('O3-8hr'!$A:$AD,$IU53+EK$23-$G$23,$IT53)</f>
        <v>54</v>
      </c>
      <c r="EL53" s="21">
        <f>INDEX('O3-8hr'!$A:$AD,$IU53+EL$23-$G$23,$IT53)</f>
        <v>23</v>
      </c>
      <c r="EM53" s="21">
        <f>INDEX('O3-8hr'!$A:$AD,$IU53+EM$23-$G$23,$IT53)</f>
        <v>41</v>
      </c>
      <c r="EN53" s="21">
        <f>INDEX('O3-8hr'!$A:$AD,$IU53+EN$23-$G$23,$IT53)</f>
        <v>31</v>
      </c>
      <c r="EO53" s="21">
        <f>INDEX('O3-8hr'!$A:$AD,$IU53+EO$23-$G$23,$IT53)</f>
        <v>49</v>
      </c>
      <c r="EP53" s="21">
        <f>INDEX('O3-8hr'!$A:$AD,$IU53+EP$23-$G$23,$IT53)</f>
        <v>46</v>
      </c>
      <c r="EQ53" s="21">
        <f>INDEX('O3-8hr'!$A:$AD,$IU53+EQ$23-$G$23,$IT53)</f>
        <v>74.000000000000014</v>
      </c>
      <c r="ER53" s="21">
        <f>INDEX('O3-8hr'!$A:$AD,$IU53+ER$23-$G$23,$IT53)</f>
        <v>79</v>
      </c>
      <c r="ES53" s="21">
        <f>INDEX('O3-8hr'!$A:$AD,$IU53+ES$23-$G$23,$IT53)</f>
        <v>55</v>
      </c>
      <c r="ET53" s="21">
        <f>INDEX('O3-8hr'!$A:$AD,$IU53+ET$23-$G$23,$IT53)</f>
        <v>55</v>
      </c>
      <c r="EU53" s="21">
        <f>INDEX('O3-8hr'!$A:$AD,$IU53+EU$23-$G$23,$IT53)</f>
        <v>38</v>
      </c>
      <c r="EV53" s="21">
        <f>INDEX('O3-8hr'!$A:$AD,$IU53+EV$23-$G$23,$IT53)</f>
        <v>22.000000000000004</v>
      </c>
      <c r="EW53" s="21">
        <f>INDEX('O3-8hr'!$A:$AD,$IU53+EW$23-$G$23,$IT53)</f>
        <v>22.000000000000004</v>
      </c>
      <c r="EX53" s="21">
        <f>INDEX('O3-8hr'!$A:$AD,$IU53+EX$23-$G$23,$IT53)</f>
        <v>34</v>
      </c>
      <c r="EY53" s="21">
        <f>INDEX('O3-8hr'!$A:$AD,$IU53+EY$23-$G$23,$IT53)</f>
        <v>42</v>
      </c>
      <c r="EZ53" s="21">
        <f>INDEX('O3-8hr'!$A:$AD,$IU53+EZ$23-$G$23,$IT53)</f>
        <v>44.000000000000007</v>
      </c>
      <c r="FA53" s="21">
        <f>INDEX('O3-8hr'!$A:$AD,$IU53+FA$23-$G$23,$IT53)</f>
        <v>29</v>
      </c>
      <c r="FB53" s="21">
        <f>INDEX('O3-8hr'!$A:$AD,$IU53+FB$23-$G$23,$IT53)</f>
        <v>30</v>
      </c>
      <c r="FC53" s="21">
        <f>INDEX('O3-8hr'!$A:$AD,$IU53+FC$23-$G$23,$IT53)</f>
        <v>35</v>
      </c>
      <c r="FD53" s="21">
        <f>INDEX('O3-8hr'!$A:$AD,$IU53+FD$23-$G$23,$IT53)</f>
        <v>45.000000000000007</v>
      </c>
      <c r="FE53" s="21">
        <f>INDEX('O3-8hr'!$A:$AD,$IU53+FE$23-$G$23,$IT53)</f>
        <v>59.000000000000007</v>
      </c>
      <c r="FF53" s="21">
        <f>INDEX('O3-8hr'!$A:$AD,$IU53+FF$23-$G$23,$IT53)</f>
        <v>52.000000000000007</v>
      </c>
      <c r="FG53" s="21">
        <f>INDEX('O3-8hr'!$A:$AD,$IU53+FG$23-$G$23,$IT53)</f>
        <v>32</v>
      </c>
      <c r="FH53" s="21">
        <f>INDEX('O3-8hr'!$A:$AD,$IU53+FH$23-$G$23,$IT53)</f>
        <v>37.000000000000007</v>
      </c>
      <c r="FI53" s="21">
        <f>INDEX('O3-8hr'!$A:$AD,$IU53+FI$23-$G$23,$IT53)</f>
        <v>30</v>
      </c>
      <c r="FJ53" s="21">
        <f>INDEX('O3-8hr'!$A:$AD,$IU53+FJ$23-$G$23,$IT53)</f>
        <v>30</v>
      </c>
      <c r="FK53" s="21">
        <f>INDEX('O3-8hr'!$A:$AD,$IU53+FK$23-$G$23,$IT53)</f>
        <v>36.000000000000007</v>
      </c>
      <c r="FL53" s="21">
        <f>INDEX('O3-8hr'!$A:$AD,$IU53+FL$23-$G$23,$IT53)</f>
        <v>42</v>
      </c>
      <c r="FM53" s="21">
        <f>INDEX('O3-8hr'!$A:$AD,$IU53+FM$23-$G$23,$IT53)</f>
        <v>66</v>
      </c>
      <c r="FN53" s="21">
        <f>INDEX('O3-8hr'!$A:$AD,$IU53+FN$23-$G$23,$IT53)</f>
        <v>49</v>
      </c>
      <c r="FO53" s="21">
        <f>INDEX('O3-8hr'!$A:$AD,$IU53+FO$23-$G$23,$IT53)</f>
        <v>45.000000000000007</v>
      </c>
      <c r="FP53" s="21">
        <f>INDEX('O3-8hr'!$A:$AD,$IU53+FP$23-$G$23,$IT53)</f>
        <v>44.000000000000007</v>
      </c>
      <c r="FQ53" s="21">
        <f>INDEX('O3-8hr'!$A:$AD,$IU53+FQ$23-$G$23,$IT53)</f>
        <v>43</v>
      </c>
      <c r="FR53" s="21">
        <f>INDEX('O3-8hr'!$A:$AD,$IU53+FR$23-$G$23,$IT53)</f>
        <v>45.000000000000007</v>
      </c>
      <c r="FS53" s="21">
        <f>INDEX('O3-8hr'!$A:$AD,$IU53+FS$23-$G$23,$IT53)</f>
        <v>48</v>
      </c>
      <c r="FT53" s="21">
        <f>INDEX('O3-8hr'!$A:$AD,$IU53+FT$23-$G$23,$IT53)</f>
        <v>40</v>
      </c>
      <c r="FU53" s="21">
        <f>INDEX('O3-8hr'!$A:$AD,$IU53+FU$23-$G$23,$IT53)</f>
        <v>36.000000000000007</v>
      </c>
      <c r="FV53" s="21">
        <f>INDEX('O3-8hr'!$A:$AD,$IU53+FV$23-$G$23,$IT53)</f>
        <v>51.000000000000007</v>
      </c>
      <c r="FW53" s="21">
        <f>INDEX('O3-8hr'!$A:$AD,$IU53+FW$23-$G$23,$IT53)</f>
        <v>32</v>
      </c>
      <c r="FX53" s="21">
        <f>INDEX('O3-8hr'!$A:$AD,$IU53+FX$23-$G$23,$IT53)</f>
        <v>61.000000000000007</v>
      </c>
      <c r="FY53" s="21">
        <f>INDEX('O3-8hr'!$A:$AD,$IU53+FY$23-$G$23,$IT53)</f>
        <v>48</v>
      </c>
      <c r="FZ53" s="21">
        <f>INDEX('O3-8hr'!$A:$AD,$IU53+FZ$23-$G$23,$IT53)</f>
        <v>39</v>
      </c>
      <c r="GA53" s="21">
        <f>INDEX('O3-8hr'!$A:$AD,$IU53+GA$23-$G$23,$IT53)</f>
        <v>37.000000000000007</v>
      </c>
      <c r="GB53" s="21">
        <f>INDEX('O3-8hr'!$A:$AD,$IU53+GB$23-$G$23,$IT53)</f>
        <v>30</v>
      </c>
      <c r="GC53" s="21">
        <f>INDEX('O3-8hr'!$A:$AD,$IU53+GC$23-$G$23,$IT53)</f>
        <v>36.000000000000007</v>
      </c>
      <c r="GD53" s="21">
        <f>INDEX('O3-8hr'!$A:$AD,$IU53+GD$23-$G$23,$IT53)</f>
        <v>38</v>
      </c>
      <c r="GE53" s="21">
        <f>INDEX('O3-8hr'!$A:$AD,$IU53+GE$23-$G$23,$IT53)</f>
        <v>37.000000000000007</v>
      </c>
      <c r="GF53" s="21">
        <f>INDEX('O3-8hr'!$A:$AD,$IU53+GF$23-$G$23,$IT53)</f>
        <v>22.000000000000004</v>
      </c>
      <c r="GG53" s="21">
        <f>INDEX('O3-8hr'!$A:$AD,$IU53+GG$23-$G$23,$IT53)</f>
        <v>34</v>
      </c>
      <c r="GH53" s="21">
        <f>INDEX('O3-8hr'!$A:$AD,$IU53+GH$23-$G$23,$IT53)</f>
        <v>42</v>
      </c>
      <c r="GI53" s="21">
        <f>INDEX('O3-8hr'!$A:$AD,$IU53+GI$23-$G$23,$IT53)</f>
        <v>34</v>
      </c>
      <c r="GJ53" s="21">
        <f>INDEX('O3-8hr'!$A:$AD,$IU53+GJ$23-$G$23,$IT53)</f>
        <v>34</v>
      </c>
      <c r="GK53" s="21">
        <f>INDEX('O3-8hr'!$A:$AD,$IU53+GK$23-$G$23,$IT53)</f>
        <v>25</v>
      </c>
      <c r="GL53" s="21">
        <f>INDEX('O3-8hr'!$A:$AD,$IU53+GL$23-$G$23,$IT53)</f>
        <v>55</v>
      </c>
      <c r="GM53" s="21">
        <f>INDEX('O3-8hr'!$A:$AD,$IU53+GM$23-$G$23,$IT53)</f>
        <v>50</v>
      </c>
      <c r="GN53" s="21">
        <f>INDEX('O3-8hr'!$A:$AD,$IU53+GN$23-$G$23,$IT53)</f>
        <v>27</v>
      </c>
      <c r="GO53" s="21">
        <f>INDEX('O3-8hr'!$A:$AD,$IU53+GO$23-$G$23,$IT53)</f>
        <v>40</v>
      </c>
      <c r="GP53" s="21">
        <f>INDEX('O3-8hr'!$A:$AD,$IU53+GP$23-$G$23,$IT53)</f>
        <v>32</v>
      </c>
      <c r="GQ53" s="21">
        <f>INDEX('O3-8hr'!$A:$AD,$IU53+GQ$23-$G$23,$IT53)</f>
        <v>22.000000000000004</v>
      </c>
      <c r="GR53" s="21">
        <f>INDEX('O3-8hr'!$A:$AD,$IU53+GR$23-$G$23,$IT53)</f>
        <v>26.000000000000004</v>
      </c>
      <c r="GS53" s="21">
        <f>INDEX('O3-8hr'!$A:$AD,$IU53+GS$23-$G$23,$IT53)</f>
        <v>30</v>
      </c>
      <c r="GT53" s="21">
        <f>INDEX('O3-8hr'!$A:$AD,$IU53+GT$23-$G$23,$IT53)</f>
        <v>26.000000000000004</v>
      </c>
      <c r="GU53" s="21">
        <f>INDEX('O3-8hr'!$A:$AD,$IU53+GU$23-$G$23,$IT53)</f>
        <v>49</v>
      </c>
      <c r="GV53" s="21">
        <f>INDEX('O3-8hr'!$A:$AD,$IU53+GV$23-$G$23,$IT53)</f>
        <v>39</v>
      </c>
      <c r="GW53" s="21">
        <f>INDEX('O3-8hr'!$A:$AD,$IU53+GW$23-$G$23,$IT53)</f>
        <v>52.000000000000007</v>
      </c>
      <c r="GX53" s="21">
        <f>INDEX('O3-8hr'!$A:$AD,$IU53+GX$23-$G$23,$IT53)</f>
        <v>43</v>
      </c>
      <c r="GY53" s="21">
        <f>INDEX('O3-8hr'!$A:$AD,$IU53+GY$23-$G$23,$IT53)</f>
        <v>51.000000000000007</v>
      </c>
      <c r="GZ53" s="21">
        <f>INDEX('O3-8hr'!$A:$AD,$IU53+GZ$23-$G$23,$IT53)</f>
        <v>25</v>
      </c>
      <c r="HA53" s="21">
        <f>INDEX('O3-8hr'!$A:$AD,$IU53+HA$23-$G$23,$IT53)</f>
        <v>21</v>
      </c>
      <c r="HB53" s="21">
        <f>INDEX('O3-8hr'!$A:$AD,$IU53+HB$23-$G$23,$IT53)</f>
        <v>23</v>
      </c>
      <c r="HC53" s="21">
        <f>INDEX('O3-8hr'!$A:$AD,$IU53+HC$23-$G$23,$IT53)</f>
        <v>29</v>
      </c>
      <c r="HD53" s="21">
        <f>INDEX('O3-8hr'!$A:$AD,$IU53+HD$23-$G$23,$IT53)</f>
        <v>32</v>
      </c>
      <c r="HE53" s="21">
        <f>INDEX('O3-8hr'!$A:$AD,$IU53+HE$23-$G$23,$IT53)</f>
        <v>35</v>
      </c>
      <c r="HF53" s="21">
        <f>INDEX('O3-8hr'!$A:$AD,$IU53+HF$23-$G$23,$IT53)</f>
        <v>43</v>
      </c>
      <c r="HG53" s="21">
        <f>INDEX('O3-8hr'!$A:$AD,$IU53+HG$23-$G$23,$IT53)</f>
        <v>53.000000000000007</v>
      </c>
      <c r="HH53" s="21">
        <f>INDEX('O3-8hr'!$A:$AD,$IU53+HH$23-$G$23,$IT53)</f>
        <v>22.000000000000004</v>
      </c>
      <c r="HI53" s="21">
        <f>INDEX('O3-8hr'!$A:$AD,$IU53+HI$23-$G$23,$IT53)</f>
        <v>17</v>
      </c>
      <c r="HJ53" s="21">
        <f>INDEX('O3-8hr'!$A:$AD,$IU53+HJ$23-$G$23,$IT53)</f>
        <v>35</v>
      </c>
      <c r="HK53" s="21">
        <f>INDEX('O3-8hr'!$A:$AD,$IU53+HK$23-$G$23,$IT53)</f>
        <v>35</v>
      </c>
      <c r="HL53" s="21">
        <f>INDEX('O3-8hr'!$A:$AD,$IU53+HL$23-$G$23,$IT53)</f>
        <v>22.000000000000004</v>
      </c>
      <c r="HM53" s="21">
        <f>INDEX('O3-8hr'!$A:$AD,$IU53+HM$23-$G$23,$IT53)</f>
        <v>34</v>
      </c>
      <c r="HN53" s="21">
        <f>INDEX('O3-8hr'!$A:$AD,$IU53+HN$23-$G$23,$IT53)</f>
        <v>29</v>
      </c>
      <c r="HO53" s="21">
        <f>INDEX('O3-8hr'!$A:$AD,$IU53+HO$23-$G$23,$IT53)</f>
        <v>33</v>
      </c>
      <c r="HP53" s="21">
        <f>INDEX('O3-8hr'!$A:$AD,$IU53+HP$23-$G$23,$IT53)</f>
        <v>44.000000000000007</v>
      </c>
      <c r="HQ53" s="21">
        <f>INDEX('O3-8hr'!$A:$AD,$IU53+HQ$23-$G$23,$IT53)</f>
        <v>41</v>
      </c>
      <c r="HR53" s="21">
        <f>INDEX('O3-8hr'!$A:$AD,$IU53+HR$23-$G$23,$IT53)</f>
        <v>40</v>
      </c>
      <c r="HS53" s="21">
        <f>INDEX('O3-8hr'!$A:$AD,$IU53+HS$23-$G$23,$IT53)</f>
        <v>39</v>
      </c>
      <c r="HT53" s="21">
        <f>INDEX('O3-8hr'!$A:$AD,$IU53+HT$23-$G$23,$IT53)</f>
        <v>21</v>
      </c>
      <c r="HU53" s="21">
        <f>INDEX('O3-8hr'!$A:$AD,$IU53+HU$23-$G$23,$IT53)</f>
        <v>23</v>
      </c>
      <c r="HV53" s="21">
        <f>INDEX('O3-8hr'!$A:$AD,$IU53+HV$23-$G$23,$IT53)</f>
        <v>35</v>
      </c>
      <c r="HW53" s="21">
        <f>INDEX('O3-8hr'!$A:$AD,$IU53+HW$23-$G$23,$IT53)</f>
        <v>31</v>
      </c>
      <c r="HX53" s="21">
        <f>INDEX('O3-8hr'!$A:$AD,$IU53+HX$23-$G$23,$IT53)</f>
        <v>33</v>
      </c>
      <c r="HY53" s="21">
        <f>INDEX('O3-8hr'!$A:$AD,$IU53+HY$23-$G$23,$IT53)</f>
        <v>34</v>
      </c>
      <c r="HZ53" s="21">
        <f>INDEX('O3-8hr'!$A:$AD,$IU53+HZ$23-$G$23,$IT53)</f>
        <v>27</v>
      </c>
      <c r="IA53" s="21">
        <f>INDEX('O3-8hr'!$A:$AD,$IU53+IA$23-$G$23,$IT53)</f>
        <v>31</v>
      </c>
      <c r="IB53" s="21">
        <f>INDEX('O3-8hr'!$A:$AD,$IU53+IB$23-$G$23,$IT53)</f>
        <v>25</v>
      </c>
      <c r="IC53" s="21">
        <f>INDEX('O3-8hr'!$A:$AD,$IU53+IC$23-$G$23,$IT53)</f>
        <v>26.000000000000004</v>
      </c>
      <c r="ID53" s="21">
        <f>INDEX('O3-8hr'!$A:$AD,$IU53+ID$23-$G$23,$IT53)</f>
        <v>29</v>
      </c>
      <c r="IE53" s="21">
        <f>INDEX('O3-8hr'!$A:$AD,$IU53+IE$23-$G$23,$IT53)</f>
        <v>40</v>
      </c>
      <c r="IF53" s="21">
        <f>INDEX('O3-8hr'!$A:$AD,$IU53+IF$23-$G$23,$IT53)</f>
        <v>41</v>
      </c>
      <c r="IG53" s="21">
        <f>INDEX('O3-8hr'!$A:$AD,$IU53+IG$23-$G$23,$IT53)</f>
        <v>36.000000000000007</v>
      </c>
      <c r="IH53" s="21">
        <f>INDEX('O3-8hr'!$A:$AD,$IU53+IH$23-$G$23,$IT53)</f>
        <v>43</v>
      </c>
      <c r="II53" s="21">
        <f>INDEX('O3-8hr'!$A:$AD,$IU53+II$23-$G$23,$IT53)</f>
        <v>37.000000000000007</v>
      </c>
      <c r="IJ53" s="21">
        <f>INDEX('O3-8hr'!$A:$AD,$IU53+IJ$23-$G$23,$IT53)</f>
        <v>34</v>
      </c>
      <c r="IK53" s="21">
        <f>INDEX('O3-8hr'!$A:$AD,$IU53+IK$23-$G$23,$IT53)</f>
        <v>17</v>
      </c>
      <c r="IL53" s="21">
        <f>INDEX('O3-8hr'!$A:$AD,$IU53+IL$23-$G$23,$IT53)</f>
        <v>26.000000000000004</v>
      </c>
      <c r="IM53" s="21">
        <f>INDEX('O3-8hr'!$A:$AD,$IU53+IM$23-$G$23,$IT53)</f>
        <v>36.000000000000007</v>
      </c>
      <c r="IN53" s="21">
        <f>INDEX('O3-8hr'!$A:$AD,$IU53+IN$23-$G$23,$IT53)</f>
        <v>43</v>
      </c>
      <c r="IO53" s="21">
        <f>INDEX('O3-8hr'!$A:$AD,$IU53+IO$23-$G$23,$IT53)</f>
        <v>42</v>
      </c>
      <c r="IP53" s="21">
        <f>INDEX('O3-8hr'!$A:$AD,$IU53+IP$23-$G$23,$IT53)</f>
        <v>27</v>
      </c>
      <c r="IQ53" s="12">
        <f>INDEX('O3-8hr'!$A:$AD,$IU53+IQ$23-$G$23,$IT53)</f>
        <v>26.000000000000004</v>
      </c>
      <c r="IR53" s="99">
        <f t="shared" ref="IR53:IR78" si="58">MAX(G53:IQ53)</f>
        <v>89.000000000000014</v>
      </c>
      <c r="IT53" s="44">
        <f>MATCH($B53,'O3-8hr'!$1:$1,0)</f>
        <v>9</v>
      </c>
      <c r="IU53" s="43">
        <f>MATCH(DATE($A53,$IT$19,$IU$19),'O3-8hr'!$B:$B,0)</f>
        <v>796</v>
      </c>
    </row>
    <row r="54" spans="1:255" ht="12.75" customHeight="1" x14ac:dyDescent="0.2">
      <c r="A54" s="100">
        <v>2017</v>
      </c>
      <c r="B54" s="100">
        <v>90011123</v>
      </c>
      <c r="C54" s="103">
        <f>INDEX(Sites!$A:$N,MATCH($B54,Sites!$A:$A,0),2)</f>
        <v>41.399166999999998</v>
      </c>
      <c r="D54" s="100" t="str">
        <f>INDEX(Sites!$A:$N,MATCH($B54,Sites!$A:$A,0),4)</f>
        <v>CT</v>
      </c>
      <c r="E54" s="100" t="str">
        <f>INDEX(Sites!$A:$N,MATCH($B54,Sites!$A:$A,0),10)</f>
        <v>116.0</v>
      </c>
      <c r="F54" s="44" t="str">
        <f>INDEX(Sites!$A:$N,MATCH($B54,Sites!$A:$A,0),6)</f>
        <v>Danbury</v>
      </c>
      <c r="G54" s="20">
        <f>INDEX('O3-8hr'!$A:$AD,$IU54+G$23-$G$23,$IT54)</f>
        <v>37.000000000000007</v>
      </c>
      <c r="H54" s="14">
        <f>INDEX('O3-8hr'!$A:$AD,$IU54+H$23-$G$23,$IT54)</f>
        <v>46</v>
      </c>
      <c r="I54" s="14">
        <f>INDEX('O3-8hr'!$A:$AD,$IU54+I$23-$G$23,$IT54)</f>
        <v>41</v>
      </c>
      <c r="J54" s="14">
        <f>INDEX('O3-8hr'!$A:$AD,$IU54+J$23-$G$23,$IT54)</f>
        <v>42</v>
      </c>
      <c r="K54" s="14">
        <f>INDEX('O3-8hr'!$A:$AD,$IU54+K$23-$G$23,$IT54)</f>
        <v>41</v>
      </c>
      <c r="L54" s="14">
        <f>INDEX('O3-8hr'!$A:$AD,$IU54+L$23-$G$23,$IT54)</f>
        <v>36.000000000000007</v>
      </c>
      <c r="M54" s="14">
        <f>INDEX('O3-8hr'!$A:$AD,$IU54+M$23-$G$23,$IT54)</f>
        <v>38</v>
      </c>
      <c r="N54" s="14">
        <f>INDEX('O3-8hr'!$A:$AD,$IU54+N$23-$G$23,$IT54)</f>
        <v>45.000000000000007</v>
      </c>
      <c r="O54" s="14">
        <f>INDEX('O3-8hr'!$A:$AD,$IU54+O$23-$G$23,$IT54)</f>
        <v>47</v>
      </c>
      <c r="P54" s="14">
        <f>INDEX('O3-8hr'!$A:$AD,$IU54+P$23-$G$23,$IT54)</f>
        <v>42</v>
      </c>
      <c r="Q54" s="14">
        <f>INDEX('O3-8hr'!$A:$AD,$IU54+Q$23-$G$23,$IT54)</f>
        <v>41</v>
      </c>
      <c r="R54" s="14">
        <f>INDEX('O3-8hr'!$A:$AD,$IU54+R$23-$G$23,$IT54)</f>
        <v>37.000000000000007</v>
      </c>
      <c r="S54" s="14">
        <f>INDEX('O3-8hr'!$A:$AD,$IU54+S$23-$G$23,$IT54)</f>
        <v>41</v>
      </c>
      <c r="T54" s="14">
        <f>INDEX('O3-8hr'!$A:$AD,$IU54+T$23-$G$23,$IT54)</f>
        <v>36.000000000000007</v>
      </c>
      <c r="U54" s="14">
        <f>INDEX('O3-8hr'!$A:$AD,$IU54+U$23-$G$23,$IT54)</f>
        <v>41</v>
      </c>
      <c r="V54" s="14">
        <f>INDEX('O3-8hr'!$A:$AD,$IU54+V$23-$G$23,$IT54)</f>
        <v>49</v>
      </c>
      <c r="W54" s="14">
        <f>INDEX('O3-8hr'!$A:$AD,$IU54+W$23-$G$23,$IT54)</f>
        <v>50</v>
      </c>
      <c r="X54" s="14">
        <f>INDEX('O3-8hr'!$A:$AD,$IU54+X$23-$G$23,$IT54)</f>
        <v>50</v>
      </c>
      <c r="Y54" s="14">
        <f>INDEX('O3-8hr'!$A:$AD,$IU54+Y$23-$G$23,$IT54)</f>
        <v>49</v>
      </c>
      <c r="Z54" s="14">
        <f>INDEX('O3-8hr'!$A:$AD,$IU54+Z$23-$G$23,$IT54)</f>
        <v>49</v>
      </c>
      <c r="AA54" s="14">
        <f>INDEX('O3-8hr'!$A:$AD,$IU54+AA$23-$G$23,$IT54)</f>
        <v>54</v>
      </c>
      <c r="AB54" s="14">
        <f>INDEX('O3-8hr'!$A:$AD,$IU54+AB$23-$G$23,$IT54)</f>
        <v>44.000000000000007</v>
      </c>
      <c r="AC54" s="14">
        <f>INDEX('O3-8hr'!$A:$AD,$IU54+AC$23-$G$23,$IT54)</f>
        <v>45.000000000000007</v>
      </c>
      <c r="AD54" s="14">
        <f>INDEX('O3-8hr'!$A:$AD,$IU54+AD$23-$G$23,$IT54)</f>
        <v>38</v>
      </c>
      <c r="AE54" s="14">
        <f>INDEX('O3-8hr'!$A:$AD,$IU54+AE$23-$G$23,$IT54)</f>
        <v>34</v>
      </c>
      <c r="AF54" s="14">
        <f>INDEX('O3-8hr'!$A:$AD,$IU54+AF$23-$G$23,$IT54)</f>
        <v>42</v>
      </c>
      <c r="AG54" s="14">
        <f>INDEX('O3-8hr'!$A:$AD,$IU54+AG$23-$G$23,$IT54)</f>
        <v>23</v>
      </c>
      <c r="AH54" s="14">
        <f>INDEX('O3-8hr'!$A:$AD,$IU54+AH$23-$G$23,$IT54)</f>
        <v>24</v>
      </c>
      <c r="AI54" s="14">
        <f>INDEX('O3-8hr'!$A:$AD,$IU54+AI$23-$G$23,$IT54)</f>
        <v>43</v>
      </c>
      <c r="AJ54" s="14">
        <f>INDEX('O3-8hr'!$A:$AD,$IU54+AJ$23-$G$23,$IT54)</f>
        <v>46</v>
      </c>
      <c r="AK54" s="14">
        <f>INDEX('O3-8hr'!$A:$AD,$IU54+AK$23-$G$23,$IT54)</f>
        <v>44.000000000000007</v>
      </c>
      <c r="AL54" s="14">
        <f>INDEX('O3-8hr'!$A:$AD,$IU54+AL$23-$G$23,$IT54)</f>
        <v>41</v>
      </c>
      <c r="AM54" s="14">
        <f>INDEX('O3-8hr'!$A:$AD,$IU54+AM$23-$G$23,$IT54)</f>
        <v>46</v>
      </c>
      <c r="AN54" s="14">
        <f>INDEX('O3-8hr'!$A:$AD,$IU54+AN$23-$G$23,$IT54)</f>
        <v>48</v>
      </c>
      <c r="AO54" s="14">
        <f>INDEX('O3-8hr'!$A:$AD,$IU54+AO$23-$G$23,$IT54)</f>
        <v>36.000000000000007</v>
      </c>
      <c r="AP54" s="14">
        <f>INDEX('O3-8hr'!$A:$AD,$IU54+AP$23-$G$23,$IT54)</f>
        <v>40</v>
      </c>
      <c r="AQ54" s="14">
        <f>INDEX('O3-8hr'!$A:$AD,$IU54+AQ$23-$G$23,$IT54)</f>
        <v>32</v>
      </c>
      <c r="AR54" s="14">
        <f>INDEX('O3-8hr'!$A:$AD,$IU54+AR$23-$G$23,$IT54)</f>
        <v>35</v>
      </c>
      <c r="AS54" s="14">
        <f>INDEX('O3-8hr'!$A:$AD,$IU54+AS$23-$G$23,$IT54)</f>
        <v>41</v>
      </c>
      <c r="AT54" s="14">
        <f>INDEX('O3-8hr'!$A:$AD,$IU54+AT$23-$G$23,$IT54)</f>
        <v>53.000000000000007</v>
      </c>
      <c r="AU54" s="14">
        <f>INDEX('O3-8hr'!$A:$AD,$IU54+AU$23-$G$23,$IT54)</f>
        <v>62</v>
      </c>
      <c r="AV54" s="14">
        <f>INDEX('O3-8hr'!$A:$AD,$IU54+AV$23-$G$23,$IT54)</f>
        <v>63</v>
      </c>
      <c r="AW54" s="14">
        <f>INDEX('O3-8hr'!$A:$AD,$IU54+AW$23-$G$23,$IT54)</f>
        <v>47</v>
      </c>
      <c r="AX54" s="14">
        <f>INDEX('O3-8hr'!$A:$AD,$IU54+AX$23-$G$23,$IT54)</f>
        <v>46</v>
      </c>
      <c r="AY54" s="14">
        <f>INDEX('O3-8hr'!$A:$AD,$IU54+AY$23-$G$23,$IT54)</f>
        <v>48</v>
      </c>
      <c r="AZ54" s="14">
        <f>INDEX('O3-8hr'!$A:$AD,$IU54+AZ$23-$G$23,$IT54)</f>
        <v>54</v>
      </c>
      <c r="BA54" s="14">
        <f>INDEX('O3-8hr'!$A:$AD,$IU54+BA$23-$G$23,$IT54)</f>
        <v>54</v>
      </c>
      <c r="BB54" s="14">
        <f>INDEX('O3-8hr'!$A:$AD,$IU54+BB$23-$G$23,$IT54)</f>
        <v>46</v>
      </c>
      <c r="BC54" s="14">
        <f>INDEX('O3-8hr'!$A:$AD,$IU54+BC$23-$G$23,$IT54)</f>
        <v>43</v>
      </c>
      <c r="BD54" s="14">
        <f>INDEX('O3-8hr'!$A:$AD,$IU54+BD$23-$G$23,$IT54)</f>
        <v>42</v>
      </c>
      <c r="BE54" s="14">
        <f>INDEX('O3-8hr'!$A:$AD,$IU54+BE$23-$G$23,$IT54)</f>
        <v>39</v>
      </c>
      <c r="BF54" s="14">
        <f>INDEX('O3-8hr'!$A:$AD,$IU54+BF$23-$G$23,$IT54)</f>
        <v>39</v>
      </c>
      <c r="BG54" s="14">
        <f>INDEX('O3-8hr'!$A:$AD,$IU54+BG$23-$G$23,$IT54)</f>
        <v>27</v>
      </c>
      <c r="BH54" s="14">
        <f>INDEX('O3-8hr'!$A:$AD,$IU54+BH$23-$G$23,$IT54)</f>
        <v>42</v>
      </c>
      <c r="BI54" s="14">
        <f>INDEX('O3-8hr'!$A:$AD,$IU54+BI$23-$G$23,$IT54)</f>
        <v>40</v>
      </c>
      <c r="BJ54" s="14">
        <f>INDEX('O3-8hr'!$A:$AD,$IU54+BJ$23-$G$23,$IT54)</f>
        <v>32</v>
      </c>
      <c r="BK54" s="14">
        <f>INDEX('O3-8hr'!$A:$AD,$IU54+BK$23-$G$23,$IT54)</f>
        <v>30</v>
      </c>
      <c r="BL54" s="14" t="str">
        <f>INDEX('O3-8hr'!$A:$AD,$IU54+BL$23-$G$23,$IT54)</f>
        <v/>
      </c>
      <c r="BM54" s="14">
        <f>INDEX('O3-8hr'!$A:$AD,$IU54+BM$23-$G$23,$IT54)</f>
        <v>63</v>
      </c>
      <c r="BN54" s="14">
        <f>INDEX('O3-8hr'!$A:$AD,$IU54+BN$23-$G$23,$IT54)</f>
        <v>51.000000000000007</v>
      </c>
      <c r="BO54" s="14">
        <f>INDEX('O3-8hr'!$A:$AD,$IU54+BO$23-$G$23,$IT54)</f>
        <v>41</v>
      </c>
      <c r="BP54" s="14">
        <f>INDEX('O3-8hr'!$A:$AD,$IU54+BP$23-$G$23,$IT54)</f>
        <v>30</v>
      </c>
      <c r="BQ54" s="14">
        <f>INDEX('O3-8hr'!$A:$AD,$IU54+BQ$23-$G$23,$IT54)</f>
        <v>50</v>
      </c>
      <c r="BR54" s="14">
        <f>INDEX('O3-8hr'!$A:$AD,$IU54+BR$23-$G$23,$IT54)</f>
        <v>39</v>
      </c>
      <c r="BS54" s="14">
        <f>INDEX('O3-8hr'!$A:$AD,$IU54+BS$23-$G$23,$IT54)</f>
        <v>50</v>
      </c>
      <c r="BT54" s="14">
        <f>INDEX('O3-8hr'!$A:$AD,$IU54+BT$23-$G$23,$IT54)</f>
        <v>39</v>
      </c>
      <c r="BU54" s="14">
        <f>INDEX('O3-8hr'!$A:$AD,$IU54+BU$23-$G$23,$IT54)</f>
        <v>44.000000000000007</v>
      </c>
      <c r="BV54" s="14">
        <f>INDEX('O3-8hr'!$A:$AD,$IU54+BV$23-$G$23,$IT54)</f>
        <v>30</v>
      </c>
      <c r="BW54" s="14">
        <f>INDEX('O3-8hr'!$A:$AD,$IU54+BW$23-$G$23,$IT54)</f>
        <v>35</v>
      </c>
      <c r="BX54" s="14">
        <f>INDEX('O3-8hr'!$A:$AD,$IU54+BX$23-$G$23,$IT54)</f>
        <v>38</v>
      </c>
      <c r="BY54" s="14">
        <f>INDEX('O3-8hr'!$A:$AD,$IU54+BY$23-$G$23,$IT54)</f>
        <v>37.000000000000007</v>
      </c>
      <c r="BZ54" s="14">
        <f>INDEX('O3-8hr'!$A:$AD,$IU54+BZ$23-$G$23,$IT54)</f>
        <v>43</v>
      </c>
      <c r="CA54" s="14">
        <f>INDEX('O3-8hr'!$A:$AD,$IU54+CA$23-$G$23,$IT54)</f>
        <v>41</v>
      </c>
      <c r="CB54" s="14">
        <f>INDEX('O3-8hr'!$A:$AD,$IU54+CB$23-$G$23,$IT54)</f>
        <v>39</v>
      </c>
      <c r="CC54" s="14">
        <f>INDEX('O3-8hr'!$A:$AD,$IU54+CC$23-$G$23,$IT54)</f>
        <v>43</v>
      </c>
      <c r="CD54" s="14">
        <f>INDEX('O3-8hr'!$A:$AD,$IU54+CD$23-$G$23,$IT54)</f>
        <v>34</v>
      </c>
      <c r="CE54" s="14">
        <f>INDEX('O3-8hr'!$A:$AD,$IU54+CE$23-$G$23,$IT54)</f>
        <v>20</v>
      </c>
      <c r="CF54" s="14">
        <f>INDEX('O3-8hr'!$A:$AD,$IU54+CF$23-$G$23,$IT54)</f>
        <v>78</v>
      </c>
      <c r="CG54" s="14">
        <f>INDEX('O3-8hr'!$A:$AD,$IU54+CG$23-$G$23,$IT54)</f>
        <v>72.000000000000014</v>
      </c>
      <c r="CH54" s="14">
        <f>INDEX('O3-8hr'!$A:$AD,$IU54+CH$23-$G$23,$IT54)</f>
        <v>58</v>
      </c>
      <c r="CI54" s="14">
        <f>INDEX('O3-8hr'!$A:$AD,$IU54+CI$23-$G$23,$IT54)</f>
        <v>43</v>
      </c>
      <c r="CJ54" s="14">
        <f>INDEX('O3-8hr'!$A:$AD,$IU54+CJ$23-$G$23,$IT54)</f>
        <v>49</v>
      </c>
      <c r="CK54" s="14">
        <f>INDEX('O3-8hr'!$A:$AD,$IU54+CK$23-$G$23,$IT54)</f>
        <v>29</v>
      </c>
      <c r="CL54" s="14">
        <f>INDEX('O3-8hr'!$A:$AD,$IU54+CL$23-$G$23,$IT54)</f>
        <v>41</v>
      </c>
      <c r="CM54" s="14">
        <f>INDEX('O3-8hr'!$A:$AD,$IU54+CM$23-$G$23,$IT54)</f>
        <v>47</v>
      </c>
      <c r="CN54" s="14">
        <f>INDEX('O3-8hr'!$A:$AD,$IU54+CN$23-$G$23,$IT54)</f>
        <v>26.000000000000004</v>
      </c>
      <c r="CO54" s="14">
        <f>INDEX('O3-8hr'!$A:$AD,$IU54+CO$23-$G$23,$IT54)</f>
        <v>34</v>
      </c>
      <c r="CP54" s="14">
        <f>INDEX('O3-8hr'!$A:$AD,$IU54+CP$23-$G$23,$IT54)</f>
        <v>34</v>
      </c>
      <c r="CQ54" s="14">
        <f>INDEX('O3-8hr'!$A:$AD,$IU54+CQ$23-$G$23,$IT54)</f>
        <v>47</v>
      </c>
      <c r="CR54" s="14">
        <f>INDEX('O3-8hr'!$A:$AD,$IU54+CR$23-$G$23,$IT54)</f>
        <v>36.000000000000007</v>
      </c>
      <c r="CS54" s="14">
        <f>INDEX('O3-8hr'!$A:$AD,$IU54+CS$23-$G$23,$IT54)</f>
        <v>33</v>
      </c>
      <c r="CT54" s="14">
        <f>INDEX('O3-8hr'!$A:$AD,$IU54+CT$23-$G$23,$IT54)</f>
        <v>45.000000000000007</v>
      </c>
      <c r="CU54" s="14">
        <f>INDEX('O3-8hr'!$A:$AD,$IU54+CU$23-$G$23,$IT54)</f>
        <v>51.000000000000007</v>
      </c>
      <c r="CV54" s="14">
        <f>INDEX('O3-8hr'!$A:$AD,$IU54+CV$23-$G$23,$IT54)</f>
        <v>47</v>
      </c>
      <c r="CW54" s="14">
        <f>INDEX('O3-8hr'!$A:$AD,$IU54+CW$23-$G$23,$IT54)</f>
        <v>39</v>
      </c>
      <c r="CX54" s="14">
        <f>INDEX('O3-8hr'!$A:$AD,$IU54+CX$23-$G$23,$IT54)</f>
        <v>35</v>
      </c>
      <c r="CY54" s="14">
        <f>INDEX('O3-8hr'!$A:$AD,$IU54+CY$23-$G$23,$IT54)</f>
        <v>26.000000000000004</v>
      </c>
      <c r="CZ54" s="14">
        <f>INDEX('O3-8hr'!$A:$AD,$IU54+CZ$23-$G$23,$IT54)</f>
        <v>22.000000000000004</v>
      </c>
      <c r="DA54" s="14">
        <f>INDEX('O3-8hr'!$A:$AD,$IU54+DA$23-$G$23,$IT54)</f>
        <v>38</v>
      </c>
      <c r="DB54" s="14">
        <f>INDEX('O3-8hr'!$A:$AD,$IU54+DB$23-$G$23,$IT54)</f>
        <v>45.000000000000007</v>
      </c>
      <c r="DC54" s="14">
        <f>INDEX('O3-8hr'!$A:$AD,$IU54+DC$23-$G$23,$IT54)</f>
        <v>47</v>
      </c>
      <c r="DD54" s="14">
        <f>INDEX('O3-8hr'!$A:$AD,$IU54+DD$23-$G$23,$IT54)</f>
        <v>72.000000000000014</v>
      </c>
      <c r="DE54" s="14">
        <f>INDEX('O3-8hr'!$A:$AD,$IU54+DE$23-$G$23,$IT54)</f>
        <v>63</v>
      </c>
      <c r="DF54" s="14">
        <f>INDEX('O3-8hr'!$A:$AD,$IU54+DF$23-$G$23,$IT54)</f>
        <v>71.000000000000014</v>
      </c>
      <c r="DG54" s="14">
        <f>INDEX('O3-8hr'!$A:$AD,$IU54+DG$23-$G$23,$IT54)</f>
        <v>66</v>
      </c>
      <c r="DH54" s="14">
        <f>INDEX('O3-8hr'!$A:$AD,$IU54+DH$23-$G$23,$IT54)</f>
        <v>45.000000000000007</v>
      </c>
      <c r="DI54" s="14">
        <f>INDEX('O3-8hr'!$A:$AD,$IU54+DI$23-$G$23,$IT54)</f>
        <v>45.000000000000007</v>
      </c>
      <c r="DJ54" s="14">
        <f>INDEX('O3-8hr'!$A:$AD,$IU54+DJ$23-$G$23,$IT54)</f>
        <v>29</v>
      </c>
      <c r="DK54" s="14">
        <f>INDEX('O3-8hr'!$A:$AD,$IU54+DK$23-$G$23,$IT54)</f>
        <v>27</v>
      </c>
      <c r="DL54" s="14">
        <f>INDEX('O3-8hr'!$A:$AD,$IU54+DL$23-$G$23,$IT54)</f>
        <v>41</v>
      </c>
      <c r="DM54" s="14">
        <f>INDEX('O3-8hr'!$A:$AD,$IU54+DM$23-$G$23,$IT54)</f>
        <v>40</v>
      </c>
      <c r="DN54" s="14">
        <f>INDEX('O3-8hr'!$A:$AD,$IU54+DN$23-$G$23,$IT54)</f>
        <v>52.000000000000007</v>
      </c>
      <c r="DO54" s="14">
        <f>INDEX('O3-8hr'!$A:$AD,$IU54+DO$23-$G$23,$IT54)</f>
        <v>54</v>
      </c>
      <c r="DP54" s="14">
        <f>INDEX('O3-8hr'!$A:$AD,$IU54+DP$23-$G$23,$IT54)</f>
        <v>72.000000000000014</v>
      </c>
      <c r="DQ54" s="14">
        <f>INDEX('O3-8hr'!$A:$AD,$IU54+DQ$23-$G$23,$IT54)</f>
        <v>62</v>
      </c>
      <c r="DR54" s="14">
        <f>INDEX('O3-8hr'!$A:$AD,$IU54+DR$23-$G$23,$IT54)</f>
        <v>44.000000000000007</v>
      </c>
      <c r="DS54" s="14">
        <f>INDEX('O3-8hr'!$A:$AD,$IU54+DS$23-$G$23,$IT54)</f>
        <v>48</v>
      </c>
      <c r="DT54" s="14">
        <f>INDEX('O3-8hr'!$A:$AD,$IU54+DT$23-$G$23,$IT54)</f>
        <v>49</v>
      </c>
      <c r="DU54" s="14">
        <f>INDEX('O3-8hr'!$A:$AD,$IU54+DU$23-$G$23,$IT54)</f>
        <v>54</v>
      </c>
      <c r="DV54" s="14">
        <f>INDEX('O3-8hr'!$A:$AD,$IU54+DV$23-$G$23,$IT54)</f>
        <v>38</v>
      </c>
      <c r="DW54" s="14">
        <f>INDEX('O3-8hr'!$A:$AD,$IU54+DW$23-$G$23,$IT54)</f>
        <v>60</v>
      </c>
      <c r="DX54" s="14">
        <f>INDEX('O3-8hr'!$A:$AD,$IU54+DX$23-$G$23,$IT54)</f>
        <v>74.000000000000014</v>
      </c>
      <c r="DY54" s="14">
        <f>INDEX('O3-8hr'!$A:$AD,$IU54+DY$23-$G$23,$IT54)</f>
        <v>36.000000000000007</v>
      </c>
      <c r="DZ54" s="14">
        <f>INDEX('O3-8hr'!$A:$AD,$IU54+DZ$23-$G$23,$IT54)</f>
        <v>50</v>
      </c>
      <c r="EA54" s="14">
        <f>INDEX('O3-8hr'!$A:$AD,$IU54+EA$23-$G$23,$IT54)</f>
        <v>50</v>
      </c>
      <c r="EB54" s="14">
        <f>INDEX('O3-8hr'!$A:$AD,$IU54+EB$23-$G$23,$IT54)</f>
        <v>32</v>
      </c>
      <c r="EC54" s="14">
        <f>INDEX('O3-8hr'!$A:$AD,$IU54+EC$23-$G$23,$IT54)</f>
        <v>47</v>
      </c>
      <c r="ED54" s="14">
        <f>INDEX('O3-8hr'!$A:$AD,$IU54+ED$23-$G$23,$IT54)</f>
        <v>39</v>
      </c>
      <c r="EE54" s="14">
        <f>INDEX('O3-8hr'!$A:$AD,$IU54+EE$23-$G$23,$IT54)</f>
        <v>35</v>
      </c>
      <c r="EF54" s="14">
        <f>INDEX('O3-8hr'!$A:$AD,$IU54+EF$23-$G$23,$IT54)</f>
        <v>54</v>
      </c>
      <c r="EG54" s="14">
        <f>INDEX('O3-8hr'!$A:$AD,$IU54+EG$23-$G$23,$IT54)</f>
        <v>35</v>
      </c>
      <c r="EH54" s="14">
        <f>INDEX('O3-8hr'!$A:$AD,$IU54+EH$23-$G$23,$IT54)</f>
        <v>62</v>
      </c>
      <c r="EI54" s="14">
        <f>INDEX('O3-8hr'!$A:$AD,$IU54+EI$23-$G$23,$IT54)</f>
        <v>55</v>
      </c>
      <c r="EJ54" s="14">
        <f>INDEX('O3-8hr'!$A:$AD,$IU54+EJ$23-$G$23,$IT54)</f>
        <v>53.000000000000007</v>
      </c>
      <c r="EK54" s="14">
        <f>INDEX('O3-8hr'!$A:$AD,$IU54+EK$23-$G$23,$IT54)</f>
        <v>51.000000000000007</v>
      </c>
      <c r="EL54" s="14">
        <f>INDEX('O3-8hr'!$A:$AD,$IU54+EL$23-$G$23,$IT54)</f>
        <v>21</v>
      </c>
      <c r="EM54" s="14">
        <f>INDEX('O3-8hr'!$A:$AD,$IU54+EM$23-$G$23,$IT54)</f>
        <v>38</v>
      </c>
      <c r="EN54" s="14">
        <f>INDEX('O3-8hr'!$A:$AD,$IU54+EN$23-$G$23,$IT54)</f>
        <v>46</v>
      </c>
      <c r="EO54" s="14">
        <f>INDEX('O3-8hr'!$A:$AD,$IU54+EO$23-$G$23,$IT54)</f>
        <v>62</v>
      </c>
      <c r="EP54" s="14">
        <f>INDEX('O3-8hr'!$A:$AD,$IU54+EP$23-$G$23,$IT54)</f>
        <v>72.000000000000014</v>
      </c>
      <c r="EQ54" s="14">
        <f>INDEX('O3-8hr'!$A:$AD,$IU54+EQ$23-$G$23,$IT54)</f>
        <v>60</v>
      </c>
      <c r="ER54" s="14">
        <f>INDEX('O3-8hr'!$A:$AD,$IU54+ER$23-$G$23,$IT54)</f>
        <v>65</v>
      </c>
      <c r="ES54" s="14">
        <f>INDEX('O3-8hr'!$A:$AD,$IU54+ES$23-$G$23,$IT54)</f>
        <v>51.000000000000007</v>
      </c>
      <c r="ET54" s="14">
        <f>INDEX('O3-8hr'!$A:$AD,$IU54+ET$23-$G$23,$IT54)</f>
        <v>45.000000000000007</v>
      </c>
      <c r="EU54" s="14">
        <f>INDEX('O3-8hr'!$A:$AD,$IU54+EU$23-$G$23,$IT54)</f>
        <v>42</v>
      </c>
      <c r="EV54" s="14">
        <f>INDEX('O3-8hr'!$A:$AD,$IU54+EV$23-$G$23,$IT54)</f>
        <v>25</v>
      </c>
      <c r="EW54" s="14">
        <f>INDEX('O3-8hr'!$A:$AD,$IU54+EW$23-$G$23,$IT54)</f>
        <v>21</v>
      </c>
      <c r="EX54" s="14">
        <f>INDEX('O3-8hr'!$A:$AD,$IU54+EX$23-$G$23,$IT54)</f>
        <v>45.000000000000007</v>
      </c>
      <c r="EY54" s="14">
        <f>INDEX('O3-8hr'!$A:$AD,$IU54+EY$23-$G$23,$IT54)</f>
        <v>36.000000000000007</v>
      </c>
      <c r="EZ54" s="14">
        <f>INDEX('O3-8hr'!$A:$AD,$IU54+EZ$23-$G$23,$IT54)</f>
        <v>36.000000000000007</v>
      </c>
      <c r="FA54" s="14">
        <f>INDEX('O3-8hr'!$A:$AD,$IU54+FA$23-$G$23,$IT54)</f>
        <v>28</v>
      </c>
      <c r="FB54" s="14">
        <f>INDEX('O3-8hr'!$A:$AD,$IU54+FB$23-$G$23,$IT54)</f>
        <v>34</v>
      </c>
      <c r="FC54" s="14">
        <f>INDEX('O3-8hr'!$A:$AD,$IU54+FC$23-$G$23,$IT54)</f>
        <v>36.000000000000007</v>
      </c>
      <c r="FD54" s="14">
        <f>INDEX('O3-8hr'!$A:$AD,$IU54+FD$23-$G$23,$IT54)</f>
        <v>39</v>
      </c>
      <c r="FE54" s="14">
        <f>INDEX('O3-8hr'!$A:$AD,$IU54+FE$23-$G$23,$IT54)</f>
        <v>65</v>
      </c>
      <c r="FF54" s="14">
        <f>INDEX('O3-8hr'!$A:$AD,$IU54+FF$23-$G$23,$IT54)</f>
        <v>75</v>
      </c>
      <c r="FG54" s="14">
        <f>INDEX('O3-8hr'!$A:$AD,$IU54+FG$23-$G$23,$IT54)</f>
        <v>49</v>
      </c>
      <c r="FH54" s="14">
        <f>INDEX('O3-8hr'!$A:$AD,$IU54+FH$23-$G$23,$IT54)</f>
        <v>38</v>
      </c>
      <c r="FI54" s="14">
        <f>INDEX('O3-8hr'!$A:$AD,$IU54+FI$23-$G$23,$IT54)</f>
        <v>31</v>
      </c>
      <c r="FJ54" s="14">
        <f>INDEX('O3-8hr'!$A:$AD,$IU54+FJ$23-$G$23,$IT54)</f>
        <v>25</v>
      </c>
      <c r="FK54" s="14">
        <f>INDEX('O3-8hr'!$A:$AD,$IU54+FK$23-$G$23,$IT54)</f>
        <v>38</v>
      </c>
      <c r="FL54" s="14">
        <f>INDEX('O3-8hr'!$A:$AD,$IU54+FL$23-$G$23,$IT54)</f>
        <v>49</v>
      </c>
      <c r="FM54" s="14">
        <f>INDEX('O3-8hr'!$A:$AD,$IU54+FM$23-$G$23,$IT54)</f>
        <v>61.000000000000007</v>
      </c>
      <c r="FN54" s="14">
        <f>INDEX('O3-8hr'!$A:$AD,$IU54+FN$23-$G$23,$IT54)</f>
        <v>66</v>
      </c>
      <c r="FO54" s="14">
        <f>INDEX('O3-8hr'!$A:$AD,$IU54+FO$23-$G$23,$IT54)</f>
        <v>49</v>
      </c>
      <c r="FP54" s="14">
        <f>INDEX('O3-8hr'!$A:$AD,$IU54+FP$23-$G$23,$IT54)</f>
        <v>43</v>
      </c>
      <c r="FQ54" s="14">
        <f>INDEX('O3-8hr'!$A:$AD,$IU54+FQ$23-$G$23,$IT54)</f>
        <v>46</v>
      </c>
      <c r="FR54" s="14">
        <f>INDEX('O3-8hr'!$A:$AD,$IU54+FR$23-$G$23,$IT54)</f>
        <v>50</v>
      </c>
      <c r="FS54" s="14">
        <f>INDEX('O3-8hr'!$A:$AD,$IU54+FS$23-$G$23,$IT54)</f>
        <v>9.0000000000000018</v>
      </c>
      <c r="FT54" s="14">
        <f>INDEX('O3-8hr'!$A:$AD,$IU54+FT$23-$G$23,$IT54)</f>
        <v>52.000000000000007</v>
      </c>
      <c r="FU54" s="14">
        <f>INDEX('O3-8hr'!$A:$AD,$IU54+FU$23-$G$23,$IT54)</f>
        <v>38</v>
      </c>
      <c r="FV54" s="14">
        <f>INDEX('O3-8hr'!$A:$AD,$IU54+FV$23-$G$23,$IT54)</f>
        <v>47</v>
      </c>
      <c r="FW54" s="14">
        <f>INDEX('O3-8hr'!$A:$AD,$IU54+FW$23-$G$23,$IT54)</f>
        <v>32</v>
      </c>
      <c r="FX54" s="14">
        <f>INDEX('O3-8hr'!$A:$AD,$IU54+FX$23-$G$23,$IT54)</f>
        <v>64</v>
      </c>
      <c r="FY54" s="14">
        <f>INDEX('O3-8hr'!$A:$AD,$IU54+FY$23-$G$23,$IT54)</f>
        <v>72.000000000000014</v>
      </c>
      <c r="FZ54" s="14">
        <f>INDEX('O3-8hr'!$A:$AD,$IU54+FZ$23-$G$23,$IT54)</f>
        <v>37.000000000000007</v>
      </c>
      <c r="GA54" s="14">
        <f>INDEX('O3-8hr'!$A:$AD,$IU54+GA$23-$G$23,$IT54)</f>
        <v>39</v>
      </c>
      <c r="GB54" s="14">
        <f>INDEX('O3-8hr'!$A:$AD,$IU54+GB$23-$G$23,$IT54)</f>
        <v>28</v>
      </c>
      <c r="GC54" s="14">
        <f>INDEX('O3-8hr'!$A:$AD,$IU54+GC$23-$G$23,$IT54)</f>
        <v>35</v>
      </c>
      <c r="GD54" s="14">
        <f>INDEX('O3-8hr'!$A:$AD,$IU54+GD$23-$G$23,$IT54)</f>
        <v>40</v>
      </c>
      <c r="GE54" s="14">
        <f>INDEX('O3-8hr'!$A:$AD,$IU54+GE$23-$G$23,$IT54)</f>
        <v>42</v>
      </c>
      <c r="GF54" s="14">
        <f>INDEX('O3-8hr'!$A:$AD,$IU54+GF$23-$G$23,$IT54)</f>
        <v>17</v>
      </c>
      <c r="GG54" s="14">
        <f>INDEX('O3-8hr'!$A:$AD,$IU54+GG$23-$G$23,$IT54)</f>
        <v>37.000000000000007</v>
      </c>
      <c r="GH54" s="14">
        <f>INDEX('O3-8hr'!$A:$AD,$IU54+GH$23-$G$23,$IT54)</f>
        <v>39</v>
      </c>
      <c r="GI54" s="14">
        <f>INDEX('O3-8hr'!$A:$AD,$IU54+GI$23-$G$23,$IT54)</f>
        <v>33</v>
      </c>
      <c r="GJ54" s="14">
        <f>INDEX('O3-8hr'!$A:$AD,$IU54+GJ$23-$G$23,$IT54)</f>
        <v>34</v>
      </c>
      <c r="GK54" s="14">
        <f>INDEX('O3-8hr'!$A:$AD,$IU54+GK$23-$G$23,$IT54)</f>
        <v>26.000000000000004</v>
      </c>
      <c r="GL54" s="14">
        <f>INDEX('O3-8hr'!$A:$AD,$IU54+GL$23-$G$23,$IT54)</f>
        <v>51.000000000000007</v>
      </c>
      <c r="GM54" s="14">
        <f>INDEX('O3-8hr'!$A:$AD,$IU54+GM$23-$G$23,$IT54)</f>
        <v>64</v>
      </c>
      <c r="GN54" s="14">
        <f>INDEX('O3-8hr'!$A:$AD,$IU54+GN$23-$G$23,$IT54)</f>
        <v>30</v>
      </c>
      <c r="GO54" s="14">
        <f>INDEX('O3-8hr'!$A:$AD,$IU54+GO$23-$G$23,$IT54)</f>
        <v>38</v>
      </c>
      <c r="GP54" s="14">
        <f>INDEX('O3-8hr'!$A:$AD,$IU54+GP$23-$G$23,$IT54)</f>
        <v>31</v>
      </c>
      <c r="GQ54" s="14">
        <f>INDEX('O3-8hr'!$A:$AD,$IU54+GQ$23-$G$23,$IT54)</f>
        <v>21</v>
      </c>
      <c r="GR54" s="14">
        <f>INDEX('O3-8hr'!$A:$AD,$IU54+GR$23-$G$23,$IT54)</f>
        <v>25</v>
      </c>
      <c r="GS54" s="14">
        <f>INDEX('O3-8hr'!$A:$AD,$IU54+GS$23-$G$23,$IT54)</f>
        <v>27</v>
      </c>
      <c r="GT54" s="14">
        <f>INDEX('O3-8hr'!$A:$AD,$IU54+GT$23-$G$23,$IT54)</f>
        <v>37.000000000000007</v>
      </c>
      <c r="GU54" s="14">
        <f>INDEX('O3-8hr'!$A:$AD,$IU54+GU$23-$G$23,$IT54)</f>
        <v>51.000000000000007</v>
      </c>
      <c r="GV54" s="14">
        <f>INDEX('O3-8hr'!$A:$AD,$IU54+GV$23-$G$23,$IT54)</f>
        <v>41</v>
      </c>
      <c r="GW54" s="14">
        <f>INDEX('O3-8hr'!$A:$AD,$IU54+GW$23-$G$23,$IT54)</f>
        <v>41</v>
      </c>
      <c r="GX54" s="14">
        <f>INDEX('O3-8hr'!$A:$AD,$IU54+GX$23-$G$23,$IT54)</f>
        <v>51.000000000000007</v>
      </c>
      <c r="GY54" s="14">
        <f>INDEX('O3-8hr'!$A:$AD,$IU54+GY$23-$G$23,$IT54)</f>
        <v>49</v>
      </c>
      <c r="GZ54" s="14">
        <f>INDEX('O3-8hr'!$A:$AD,$IU54+GZ$23-$G$23,$IT54)</f>
        <v>35</v>
      </c>
      <c r="HA54" s="14">
        <f>INDEX('O3-8hr'!$A:$AD,$IU54+HA$23-$G$23,$IT54)</f>
        <v>25</v>
      </c>
      <c r="HB54" s="14">
        <f>INDEX('O3-8hr'!$A:$AD,$IU54+HB$23-$G$23,$IT54)</f>
        <v>24</v>
      </c>
      <c r="HC54" s="14">
        <f>INDEX('O3-8hr'!$A:$AD,$IU54+HC$23-$G$23,$IT54)</f>
        <v>32</v>
      </c>
      <c r="HD54" s="14">
        <f>INDEX('O3-8hr'!$A:$AD,$IU54+HD$23-$G$23,$IT54)</f>
        <v>34</v>
      </c>
      <c r="HE54" s="14">
        <f>INDEX('O3-8hr'!$A:$AD,$IU54+HE$23-$G$23,$IT54)</f>
        <v>40</v>
      </c>
      <c r="HF54" s="14">
        <f>INDEX('O3-8hr'!$A:$AD,$IU54+HF$23-$G$23,$IT54)</f>
        <v>46</v>
      </c>
      <c r="HG54" s="14">
        <f>INDEX('O3-8hr'!$A:$AD,$IU54+HG$23-$G$23,$IT54)</f>
        <v>54</v>
      </c>
      <c r="HH54" s="14">
        <f>INDEX('O3-8hr'!$A:$AD,$IU54+HH$23-$G$23,$IT54)</f>
        <v>56</v>
      </c>
      <c r="HI54" s="14">
        <f>INDEX('O3-8hr'!$A:$AD,$IU54+HI$23-$G$23,$IT54)</f>
        <v>26.000000000000004</v>
      </c>
      <c r="HJ54" s="14">
        <f>INDEX('O3-8hr'!$A:$AD,$IU54+HJ$23-$G$23,$IT54)</f>
        <v>31</v>
      </c>
      <c r="HK54" s="14">
        <f>INDEX('O3-8hr'!$A:$AD,$IU54+HK$23-$G$23,$IT54)</f>
        <v>34</v>
      </c>
      <c r="HL54" s="14">
        <f>INDEX('O3-8hr'!$A:$AD,$IU54+HL$23-$G$23,$IT54)</f>
        <v>20</v>
      </c>
      <c r="HM54" s="14" t="str">
        <f>INDEX('O3-8hr'!$A:$AD,$IU54+HM$23-$G$23,$IT54)</f>
        <v/>
      </c>
      <c r="HN54" s="14" t="str">
        <f>INDEX('O3-8hr'!$A:$AD,$IU54+HN$23-$G$23,$IT54)</f>
        <v/>
      </c>
      <c r="HO54" s="14" t="str">
        <f>INDEX('O3-8hr'!$A:$AD,$IU54+HO$23-$G$23,$IT54)</f>
        <v/>
      </c>
      <c r="HP54" s="14" t="str">
        <f>INDEX('O3-8hr'!$A:$AD,$IU54+HP$23-$G$23,$IT54)</f>
        <v/>
      </c>
      <c r="HQ54" s="14" t="str">
        <f>INDEX('O3-8hr'!$A:$AD,$IU54+HQ$23-$G$23,$IT54)</f>
        <v/>
      </c>
      <c r="HR54" s="14" t="str">
        <f>INDEX('O3-8hr'!$A:$AD,$IU54+HR$23-$G$23,$IT54)</f>
        <v/>
      </c>
      <c r="HS54" s="14" t="str">
        <f>INDEX('O3-8hr'!$A:$AD,$IU54+HS$23-$G$23,$IT54)</f>
        <v/>
      </c>
      <c r="HT54" s="14" t="str">
        <f>INDEX('O3-8hr'!$A:$AD,$IU54+HT$23-$G$23,$IT54)</f>
        <v/>
      </c>
      <c r="HU54" s="14" t="str">
        <f>INDEX('O3-8hr'!$A:$AD,$IU54+HU$23-$G$23,$IT54)</f>
        <v/>
      </c>
      <c r="HV54" s="14" t="str">
        <f>INDEX('O3-8hr'!$A:$AD,$IU54+HV$23-$G$23,$IT54)</f>
        <v/>
      </c>
      <c r="HW54" s="14" t="str">
        <f>INDEX('O3-8hr'!$A:$AD,$IU54+HW$23-$G$23,$IT54)</f>
        <v/>
      </c>
      <c r="HX54" s="14" t="str">
        <f>INDEX('O3-8hr'!$A:$AD,$IU54+HX$23-$G$23,$IT54)</f>
        <v/>
      </c>
      <c r="HY54" s="14" t="str">
        <f>INDEX('O3-8hr'!$A:$AD,$IU54+HY$23-$G$23,$IT54)</f>
        <v/>
      </c>
      <c r="HZ54" s="14" t="str">
        <f>INDEX('O3-8hr'!$A:$AD,$IU54+HZ$23-$G$23,$IT54)</f>
        <v/>
      </c>
      <c r="IA54" s="14" t="str">
        <f>INDEX('O3-8hr'!$A:$AD,$IU54+IA$23-$G$23,$IT54)</f>
        <v/>
      </c>
      <c r="IB54" s="14" t="str">
        <f>INDEX('O3-8hr'!$A:$AD,$IU54+IB$23-$G$23,$IT54)</f>
        <v/>
      </c>
      <c r="IC54" s="14" t="str">
        <f>INDEX('O3-8hr'!$A:$AD,$IU54+IC$23-$G$23,$IT54)</f>
        <v/>
      </c>
      <c r="ID54" s="14" t="str">
        <f>INDEX('O3-8hr'!$A:$AD,$IU54+ID$23-$G$23,$IT54)</f>
        <v/>
      </c>
      <c r="IE54" s="14" t="str">
        <f>INDEX('O3-8hr'!$A:$AD,$IU54+IE$23-$G$23,$IT54)</f>
        <v/>
      </c>
      <c r="IF54" s="14" t="str">
        <f>INDEX('O3-8hr'!$A:$AD,$IU54+IF$23-$G$23,$IT54)</f>
        <v/>
      </c>
      <c r="IG54" s="14" t="str">
        <f>INDEX('O3-8hr'!$A:$AD,$IU54+IG$23-$G$23,$IT54)</f>
        <v/>
      </c>
      <c r="IH54" s="14" t="str">
        <f>INDEX('O3-8hr'!$A:$AD,$IU54+IH$23-$G$23,$IT54)</f>
        <v/>
      </c>
      <c r="II54" s="14" t="str">
        <f>INDEX('O3-8hr'!$A:$AD,$IU54+II$23-$G$23,$IT54)</f>
        <v/>
      </c>
      <c r="IJ54" s="14" t="str">
        <f>INDEX('O3-8hr'!$A:$AD,$IU54+IJ$23-$G$23,$IT54)</f>
        <v/>
      </c>
      <c r="IK54" s="14" t="str">
        <f>INDEX('O3-8hr'!$A:$AD,$IU54+IK$23-$G$23,$IT54)</f>
        <v/>
      </c>
      <c r="IL54" s="14" t="str">
        <f>INDEX('O3-8hr'!$A:$AD,$IU54+IL$23-$G$23,$IT54)</f>
        <v/>
      </c>
      <c r="IM54" s="14" t="str">
        <f>INDEX('O3-8hr'!$A:$AD,$IU54+IM$23-$G$23,$IT54)</f>
        <v/>
      </c>
      <c r="IN54" s="14" t="str">
        <f>INDEX('O3-8hr'!$A:$AD,$IU54+IN$23-$G$23,$IT54)</f>
        <v/>
      </c>
      <c r="IO54" s="14" t="str">
        <f>INDEX('O3-8hr'!$A:$AD,$IU54+IO$23-$G$23,$IT54)</f>
        <v/>
      </c>
      <c r="IP54" s="14" t="str">
        <f>INDEX('O3-8hr'!$A:$AD,$IU54+IP$23-$G$23,$IT54)</f>
        <v/>
      </c>
      <c r="IQ54" s="19" t="str">
        <f>INDEX('O3-8hr'!$A:$AD,$IU54+IQ$23-$G$23,$IT54)</f>
        <v/>
      </c>
      <c r="IR54" s="100">
        <f t="shared" si="58"/>
        <v>78</v>
      </c>
      <c r="IT54" s="44">
        <f>MATCH($B54,'O3-8hr'!$1:$1,0)</f>
        <v>4</v>
      </c>
      <c r="IU54" s="43">
        <f>MATCH(DATE($A54,$IT$19,$IU$19),'O3-8hr'!$B:$B,0)</f>
        <v>796</v>
      </c>
    </row>
    <row r="55" spans="1:255" ht="12.75" customHeight="1" x14ac:dyDescent="0.2">
      <c r="A55" s="100">
        <v>2017</v>
      </c>
      <c r="B55" s="100">
        <v>90010017</v>
      </c>
      <c r="C55" s="103">
        <f>INDEX(Sites!$A:$N,MATCH($B55,Sites!$A:$A,0),2)</f>
        <v>41.003610999999999</v>
      </c>
      <c r="D55" s="100" t="str">
        <f>INDEX(Sites!$A:$N,MATCH($B55,Sites!$A:$A,0),4)</f>
        <v>CT</v>
      </c>
      <c r="E55" s="100" t="str">
        <f>INDEX(Sites!$A:$N,MATCH($B55,Sites!$A:$A,0),10)</f>
        <v>3.0</v>
      </c>
      <c r="F55" s="100" t="str">
        <f>INDEX(Sites!$A:$N,MATCH($B55,Sites!$A:$A,0),6)</f>
        <v>Greenwich</v>
      </c>
      <c r="G55" s="20">
        <f>INDEX('O3-8hr'!$A:$AD,$IU55+G$23-$G$23,$IT55)</f>
        <v>37.000000000000007</v>
      </c>
      <c r="H55" s="14">
        <f>INDEX('O3-8hr'!$A:$AD,$IU55+H$23-$G$23,$IT55)</f>
        <v>47</v>
      </c>
      <c r="I55" s="14">
        <f>INDEX('O3-8hr'!$A:$AD,$IU55+I$23-$G$23,$IT55)</f>
        <v>42</v>
      </c>
      <c r="J55" s="14">
        <f>INDEX('O3-8hr'!$A:$AD,$IU55+J$23-$G$23,$IT55)</f>
        <v>43</v>
      </c>
      <c r="K55" s="14">
        <f>INDEX('O3-8hr'!$A:$AD,$IU55+K$23-$G$23,$IT55)</f>
        <v>43</v>
      </c>
      <c r="L55" s="14">
        <f>INDEX('O3-8hr'!$A:$AD,$IU55+L$23-$G$23,$IT55)</f>
        <v>32</v>
      </c>
      <c r="M55" s="14">
        <f>INDEX('O3-8hr'!$A:$AD,$IU55+M$23-$G$23,$IT55)</f>
        <v>39</v>
      </c>
      <c r="N55" s="14">
        <f>INDEX('O3-8hr'!$A:$AD,$IU55+N$23-$G$23,$IT55)</f>
        <v>48</v>
      </c>
      <c r="O55" s="14">
        <f>INDEX('O3-8hr'!$A:$AD,$IU55+O$23-$G$23,$IT55)</f>
        <v>50</v>
      </c>
      <c r="P55" s="14">
        <f>INDEX('O3-8hr'!$A:$AD,$IU55+P$23-$G$23,$IT55)</f>
        <v>44.000000000000007</v>
      </c>
      <c r="Q55" s="14">
        <f>INDEX('O3-8hr'!$A:$AD,$IU55+Q$23-$G$23,$IT55)</f>
        <v>42</v>
      </c>
      <c r="R55" s="14">
        <f>INDEX('O3-8hr'!$A:$AD,$IU55+R$23-$G$23,$IT55)</f>
        <v>40</v>
      </c>
      <c r="S55" s="14">
        <f>INDEX('O3-8hr'!$A:$AD,$IU55+S$23-$G$23,$IT55)</f>
        <v>44.000000000000007</v>
      </c>
      <c r="T55" s="14">
        <f>INDEX('O3-8hr'!$A:$AD,$IU55+T$23-$G$23,$IT55)</f>
        <v>37.000000000000007</v>
      </c>
      <c r="U55" s="14">
        <f>INDEX('O3-8hr'!$A:$AD,$IU55+U$23-$G$23,$IT55)</f>
        <v>43</v>
      </c>
      <c r="V55" s="14">
        <f>INDEX('O3-8hr'!$A:$AD,$IU55+V$23-$G$23,$IT55)</f>
        <v>52.000000000000007</v>
      </c>
      <c r="W55" s="14">
        <f>INDEX('O3-8hr'!$A:$AD,$IU55+W$23-$G$23,$IT55)</f>
        <v>52.000000000000007</v>
      </c>
      <c r="X55" s="14">
        <f>INDEX('O3-8hr'!$A:$AD,$IU55+X$23-$G$23,$IT55)</f>
        <v>50</v>
      </c>
      <c r="Y55" s="14">
        <f>INDEX('O3-8hr'!$A:$AD,$IU55+Y$23-$G$23,$IT55)</f>
        <v>50</v>
      </c>
      <c r="Z55" s="14">
        <f>INDEX('O3-8hr'!$A:$AD,$IU55+Z$23-$G$23,$IT55)</f>
        <v>53.000000000000007</v>
      </c>
      <c r="AA55" s="14">
        <f>INDEX('O3-8hr'!$A:$AD,$IU55+AA$23-$G$23,$IT55)</f>
        <v>46</v>
      </c>
      <c r="AB55" s="14">
        <f>INDEX('O3-8hr'!$A:$AD,$IU55+AB$23-$G$23,$IT55)</f>
        <v>47</v>
      </c>
      <c r="AC55" s="14">
        <f>INDEX('O3-8hr'!$A:$AD,$IU55+AC$23-$G$23,$IT55)</f>
        <v>47</v>
      </c>
      <c r="AD55" s="14">
        <f>INDEX('O3-8hr'!$A:$AD,$IU55+AD$23-$G$23,$IT55)</f>
        <v>43</v>
      </c>
      <c r="AE55" s="14">
        <f>INDEX('O3-8hr'!$A:$AD,$IU55+AE$23-$G$23,$IT55)</f>
        <v>34</v>
      </c>
      <c r="AF55" s="14">
        <f>INDEX('O3-8hr'!$A:$AD,$IU55+AF$23-$G$23,$IT55)</f>
        <v>44.000000000000007</v>
      </c>
      <c r="AG55" s="14">
        <f>INDEX('O3-8hr'!$A:$AD,$IU55+AG$23-$G$23,$IT55)</f>
        <v>37.000000000000007</v>
      </c>
      <c r="AH55" s="14">
        <f>INDEX('O3-8hr'!$A:$AD,$IU55+AH$23-$G$23,$IT55)</f>
        <v>41</v>
      </c>
      <c r="AI55" s="14">
        <f>INDEX('O3-8hr'!$A:$AD,$IU55+AI$23-$G$23,$IT55)</f>
        <v>45.000000000000007</v>
      </c>
      <c r="AJ55" s="14">
        <f>INDEX('O3-8hr'!$A:$AD,$IU55+AJ$23-$G$23,$IT55)</f>
        <v>42</v>
      </c>
      <c r="AK55" s="14">
        <f>INDEX('O3-8hr'!$A:$AD,$IU55+AK$23-$G$23,$IT55)</f>
        <v>46</v>
      </c>
      <c r="AL55" s="14">
        <f>INDEX('O3-8hr'!$A:$AD,$IU55+AL$23-$G$23,$IT55)</f>
        <v>42</v>
      </c>
      <c r="AM55" s="14">
        <f>INDEX('O3-8hr'!$A:$AD,$IU55+AM$23-$G$23,$IT55)</f>
        <v>49</v>
      </c>
      <c r="AN55" s="14">
        <f>INDEX('O3-8hr'!$A:$AD,$IU55+AN$23-$G$23,$IT55)</f>
        <v>47</v>
      </c>
      <c r="AO55" s="14">
        <f>INDEX('O3-8hr'!$A:$AD,$IU55+AO$23-$G$23,$IT55)</f>
        <v>42</v>
      </c>
      <c r="AP55" s="14">
        <f>INDEX('O3-8hr'!$A:$AD,$IU55+AP$23-$G$23,$IT55)</f>
        <v>41</v>
      </c>
      <c r="AQ55" s="14">
        <f>INDEX('O3-8hr'!$A:$AD,$IU55+AQ$23-$G$23,$IT55)</f>
        <v>43</v>
      </c>
      <c r="AR55" s="14">
        <f>INDEX('O3-8hr'!$A:$AD,$IU55+AR$23-$G$23,$IT55)</f>
        <v>37.000000000000007</v>
      </c>
      <c r="AS55" s="14">
        <f>INDEX('O3-8hr'!$A:$AD,$IU55+AS$23-$G$23,$IT55)</f>
        <v>44.000000000000007</v>
      </c>
      <c r="AT55" s="14">
        <f>INDEX('O3-8hr'!$A:$AD,$IU55+AT$23-$G$23,$IT55)</f>
        <v>49</v>
      </c>
      <c r="AU55" s="14">
        <f>INDEX('O3-8hr'!$A:$AD,$IU55+AU$23-$G$23,$IT55)</f>
        <v>52.000000000000007</v>
      </c>
      <c r="AV55" s="14">
        <f>INDEX('O3-8hr'!$A:$AD,$IU55+AV$23-$G$23,$IT55)</f>
        <v>48</v>
      </c>
      <c r="AW55" s="14">
        <f>INDEX('O3-8hr'!$A:$AD,$IU55+AW$23-$G$23,$IT55)</f>
        <v>48</v>
      </c>
      <c r="AX55" s="14">
        <f>INDEX('O3-8hr'!$A:$AD,$IU55+AX$23-$G$23,$IT55)</f>
        <v>50</v>
      </c>
      <c r="AY55" s="14">
        <f>INDEX('O3-8hr'!$A:$AD,$IU55+AY$23-$G$23,$IT55)</f>
        <v>47</v>
      </c>
      <c r="AZ55" s="14">
        <f>INDEX('O3-8hr'!$A:$AD,$IU55+AZ$23-$G$23,$IT55)</f>
        <v>49</v>
      </c>
      <c r="BA55" s="14">
        <f>INDEX('O3-8hr'!$A:$AD,$IU55+BA$23-$G$23,$IT55)</f>
        <v>57</v>
      </c>
      <c r="BB55" s="14">
        <f>INDEX('O3-8hr'!$A:$AD,$IU55+BB$23-$G$23,$IT55)</f>
        <v>50</v>
      </c>
      <c r="BC55" s="14">
        <f>INDEX('O3-8hr'!$A:$AD,$IU55+BC$23-$G$23,$IT55)</f>
        <v>44.000000000000007</v>
      </c>
      <c r="BD55" s="14">
        <f>INDEX('O3-8hr'!$A:$AD,$IU55+BD$23-$G$23,$IT55)</f>
        <v>40</v>
      </c>
      <c r="BE55" s="14">
        <f>INDEX('O3-8hr'!$A:$AD,$IU55+BE$23-$G$23,$IT55)</f>
        <v>39</v>
      </c>
      <c r="BF55" s="14">
        <f>INDEX('O3-8hr'!$A:$AD,$IU55+BF$23-$G$23,$IT55)</f>
        <v>44.000000000000007</v>
      </c>
      <c r="BG55" s="14">
        <f>INDEX('O3-8hr'!$A:$AD,$IU55+BG$23-$G$23,$IT55)</f>
        <v>28</v>
      </c>
      <c r="BH55" s="14">
        <f>INDEX('O3-8hr'!$A:$AD,$IU55+BH$23-$G$23,$IT55)</f>
        <v>35</v>
      </c>
      <c r="BI55" s="14">
        <f>INDEX('O3-8hr'!$A:$AD,$IU55+BI$23-$G$23,$IT55)</f>
        <v>35</v>
      </c>
      <c r="BJ55" s="14">
        <f>INDEX('O3-8hr'!$A:$AD,$IU55+BJ$23-$G$23,$IT55)</f>
        <v>35</v>
      </c>
      <c r="BK55" s="14">
        <f>INDEX('O3-8hr'!$A:$AD,$IU55+BK$23-$G$23,$IT55)</f>
        <v>25</v>
      </c>
      <c r="BL55" s="14">
        <f>INDEX('O3-8hr'!$A:$AD,$IU55+BL$23-$G$23,$IT55)</f>
        <v>32</v>
      </c>
      <c r="BM55" s="14">
        <f>INDEX('O3-8hr'!$A:$AD,$IU55+BM$23-$G$23,$IT55)</f>
        <v>51.000000000000007</v>
      </c>
      <c r="BN55" s="14">
        <f>INDEX('O3-8hr'!$A:$AD,$IU55+BN$23-$G$23,$IT55)</f>
        <v>50</v>
      </c>
      <c r="BO55" s="14">
        <f>INDEX('O3-8hr'!$A:$AD,$IU55+BO$23-$G$23,$IT55)</f>
        <v>38</v>
      </c>
      <c r="BP55" s="14">
        <f>INDEX('O3-8hr'!$A:$AD,$IU55+BP$23-$G$23,$IT55)</f>
        <v>35</v>
      </c>
      <c r="BQ55" s="14">
        <f>INDEX('O3-8hr'!$A:$AD,$IU55+BQ$23-$G$23,$IT55)</f>
        <v>54</v>
      </c>
      <c r="BR55" s="14">
        <f>INDEX('O3-8hr'!$A:$AD,$IU55+BR$23-$G$23,$IT55)</f>
        <v>42</v>
      </c>
      <c r="BS55" s="14">
        <f>INDEX('O3-8hr'!$A:$AD,$IU55+BS$23-$G$23,$IT55)</f>
        <v>46</v>
      </c>
      <c r="BT55" s="14">
        <f>INDEX('O3-8hr'!$A:$AD,$IU55+BT$23-$G$23,$IT55)</f>
        <v>40</v>
      </c>
      <c r="BU55" s="14">
        <f>INDEX('O3-8hr'!$A:$AD,$IU55+BU$23-$G$23,$IT55)</f>
        <v>41</v>
      </c>
      <c r="BV55" s="14">
        <f>INDEX('O3-8hr'!$A:$AD,$IU55+BV$23-$G$23,$IT55)</f>
        <v>33</v>
      </c>
      <c r="BW55" s="14">
        <f>INDEX('O3-8hr'!$A:$AD,$IU55+BW$23-$G$23,$IT55)</f>
        <v>39</v>
      </c>
      <c r="BX55" s="14">
        <f>INDEX('O3-8hr'!$A:$AD,$IU55+BX$23-$G$23,$IT55)</f>
        <v>45.000000000000007</v>
      </c>
      <c r="BY55" s="14">
        <f>INDEX('O3-8hr'!$A:$AD,$IU55+BY$23-$G$23,$IT55)</f>
        <v>42</v>
      </c>
      <c r="BZ55" s="14">
        <f>INDEX('O3-8hr'!$A:$AD,$IU55+BZ$23-$G$23,$IT55)</f>
        <v>44.000000000000007</v>
      </c>
      <c r="CA55" s="14">
        <f>INDEX('O3-8hr'!$A:$AD,$IU55+CA$23-$G$23,$IT55)</f>
        <v>39</v>
      </c>
      <c r="CB55" s="14">
        <f>INDEX('O3-8hr'!$A:$AD,$IU55+CB$23-$G$23,$IT55)</f>
        <v>39</v>
      </c>
      <c r="CC55" s="14">
        <f>INDEX('O3-8hr'!$A:$AD,$IU55+CC$23-$G$23,$IT55)</f>
        <v>45.000000000000007</v>
      </c>
      <c r="CD55" s="14">
        <f>INDEX('O3-8hr'!$A:$AD,$IU55+CD$23-$G$23,$IT55)</f>
        <v>35</v>
      </c>
      <c r="CE55" s="14">
        <f>INDEX('O3-8hr'!$A:$AD,$IU55+CE$23-$G$23,$IT55)</f>
        <v>43</v>
      </c>
      <c r="CF55" s="14">
        <f>INDEX('O3-8hr'!$A:$AD,$IU55+CF$23-$G$23,$IT55)</f>
        <v>74.000000000000014</v>
      </c>
      <c r="CG55" s="14">
        <f>INDEX('O3-8hr'!$A:$AD,$IU55+CG$23-$G$23,$IT55)</f>
        <v>86</v>
      </c>
      <c r="CH55" s="14">
        <f>INDEX('O3-8hr'!$A:$AD,$IU55+CH$23-$G$23,$IT55)</f>
        <v>58</v>
      </c>
      <c r="CI55" s="14">
        <f>INDEX('O3-8hr'!$A:$AD,$IU55+CI$23-$G$23,$IT55)</f>
        <v>42</v>
      </c>
      <c r="CJ55" s="14">
        <f>INDEX('O3-8hr'!$A:$AD,$IU55+CJ$23-$G$23,$IT55)</f>
        <v>40</v>
      </c>
      <c r="CK55" s="14">
        <f>INDEX('O3-8hr'!$A:$AD,$IU55+CK$23-$G$23,$IT55)</f>
        <v>30</v>
      </c>
      <c r="CL55" s="14" t="str">
        <f>INDEX('O3-8hr'!$A:$AD,$IU55+CL$23-$G$23,$IT55)</f>
        <v/>
      </c>
      <c r="CM55" s="14" t="str">
        <f>INDEX('O3-8hr'!$A:$AD,$IU55+CM$23-$G$23,$IT55)</f>
        <v/>
      </c>
      <c r="CN55" s="14" t="str">
        <f>INDEX('O3-8hr'!$A:$AD,$IU55+CN$23-$G$23,$IT55)</f>
        <v/>
      </c>
      <c r="CO55" s="14" t="str">
        <f>INDEX('O3-8hr'!$A:$AD,$IU55+CO$23-$G$23,$IT55)</f>
        <v/>
      </c>
      <c r="CP55" s="14" t="str">
        <f>INDEX('O3-8hr'!$A:$AD,$IU55+CP$23-$G$23,$IT55)</f>
        <v/>
      </c>
      <c r="CQ55" s="14" t="str">
        <f>INDEX('O3-8hr'!$A:$AD,$IU55+CQ$23-$G$23,$IT55)</f>
        <v/>
      </c>
      <c r="CR55" s="14" t="str">
        <f>INDEX('O3-8hr'!$A:$AD,$IU55+CR$23-$G$23,$IT55)</f>
        <v/>
      </c>
      <c r="CS55" s="14" t="str">
        <f>INDEX('O3-8hr'!$A:$AD,$IU55+CS$23-$G$23,$IT55)</f>
        <v/>
      </c>
      <c r="CT55" s="14">
        <f>INDEX('O3-8hr'!$A:$AD,$IU55+CT$23-$G$23,$IT55)</f>
        <v>38</v>
      </c>
      <c r="CU55" s="14">
        <f>INDEX('O3-8hr'!$A:$AD,$IU55+CU$23-$G$23,$IT55)</f>
        <v>49</v>
      </c>
      <c r="CV55" s="14">
        <f>INDEX('O3-8hr'!$A:$AD,$IU55+CV$23-$G$23,$IT55)</f>
        <v>47</v>
      </c>
      <c r="CW55" s="14">
        <f>INDEX('O3-8hr'!$A:$AD,$IU55+CW$23-$G$23,$IT55)</f>
        <v>39</v>
      </c>
      <c r="CX55" s="14">
        <f>INDEX('O3-8hr'!$A:$AD,$IU55+CX$23-$G$23,$IT55)</f>
        <v>32</v>
      </c>
      <c r="CY55" s="14">
        <f>INDEX('O3-8hr'!$A:$AD,$IU55+CY$23-$G$23,$IT55)</f>
        <v>29</v>
      </c>
      <c r="CZ55" s="14">
        <f>INDEX('O3-8hr'!$A:$AD,$IU55+CZ$23-$G$23,$IT55)</f>
        <v>22.000000000000004</v>
      </c>
      <c r="DA55" s="14">
        <f>INDEX('O3-8hr'!$A:$AD,$IU55+DA$23-$G$23,$IT55)</f>
        <v>43</v>
      </c>
      <c r="DB55" s="14">
        <f>INDEX('O3-8hr'!$A:$AD,$IU55+DB$23-$G$23,$IT55)</f>
        <v>40</v>
      </c>
      <c r="DC55" s="14">
        <f>INDEX('O3-8hr'!$A:$AD,$IU55+DC$23-$G$23,$IT55)</f>
        <v>49</v>
      </c>
      <c r="DD55" s="14">
        <f>INDEX('O3-8hr'!$A:$AD,$IU55+DD$23-$G$23,$IT55)</f>
        <v>70</v>
      </c>
      <c r="DE55" s="14">
        <f>INDEX('O3-8hr'!$A:$AD,$IU55+DE$23-$G$23,$IT55)</f>
        <v>72.000000000000014</v>
      </c>
      <c r="DF55" s="14">
        <f>INDEX('O3-8hr'!$A:$AD,$IU55+DF$23-$G$23,$IT55)</f>
        <v>90</v>
      </c>
      <c r="DG55" s="14">
        <f>INDEX('O3-8hr'!$A:$AD,$IU55+DG$23-$G$23,$IT55)</f>
        <v>74.000000000000014</v>
      </c>
      <c r="DH55" s="14">
        <f>INDEX('O3-8hr'!$A:$AD,$IU55+DH$23-$G$23,$IT55)</f>
        <v>56</v>
      </c>
      <c r="DI55" s="14">
        <f>INDEX('O3-8hr'!$A:$AD,$IU55+DI$23-$G$23,$IT55)</f>
        <v>41</v>
      </c>
      <c r="DJ55" s="14">
        <f>INDEX('O3-8hr'!$A:$AD,$IU55+DJ$23-$G$23,$IT55)</f>
        <v>30</v>
      </c>
      <c r="DK55" s="14">
        <f>INDEX('O3-8hr'!$A:$AD,$IU55+DK$23-$G$23,$IT55)</f>
        <v>22.000000000000004</v>
      </c>
      <c r="DL55" s="14">
        <f>INDEX('O3-8hr'!$A:$AD,$IU55+DL$23-$G$23,$IT55)</f>
        <v>36.000000000000007</v>
      </c>
      <c r="DM55" s="14">
        <f>INDEX('O3-8hr'!$A:$AD,$IU55+DM$23-$G$23,$IT55)</f>
        <v>34</v>
      </c>
      <c r="DN55" s="14">
        <f>INDEX('O3-8hr'!$A:$AD,$IU55+DN$23-$G$23,$IT55)</f>
        <v>58</v>
      </c>
      <c r="DO55" s="14">
        <f>INDEX('O3-8hr'!$A:$AD,$IU55+DO$23-$G$23,$IT55)</f>
        <v>61.000000000000007</v>
      </c>
      <c r="DP55" s="14">
        <f>INDEX('O3-8hr'!$A:$AD,$IU55+DP$23-$G$23,$IT55)</f>
        <v>65</v>
      </c>
      <c r="DQ55" s="14">
        <f>INDEX('O3-8hr'!$A:$AD,$IU55+DQ$23-$G$23,$IT55)</f>
        <v>38</v>
      </c>
      <c r="DR55" s="14">
        <f>INDEX('O3-8hr'!$A:$AD,$IU55+DR$23-$G$23,$IT55)</f>
        <v>33</v>
      </c>
      <c r="DS55" s="14">
        <f>INDEX('O3-8hr'!$A:$AD,$IU55+DS$23-$G$23,$IT55)</f>
        <v>51.000000000000007</v>
      </c>
      <c r="DT55" s="14">
        <f>INDEX('O3-8hr'!$A:$AD,$IU55+DT$23-$G$23,$IT55)</f>
        <v>54</v>
      </c>
      <c r="DU55" s="14">
        <f>INDEX('O3-8hr'!$A:$AD,$IU55+DU$23-$G$23,$IT55)</f>
        <v>59.000000000000007</v>
      </c>
      <c r="DV55" s="14">
        <f>INDEX('O3-8hr'!$A:$AD,$IU55+DV$23-$G$23,$IT55)</f>
        <v>42</v>
      </c>
      <c r="DW55" s="14">
        <f>INDEX('O3-8hr'!$A:$AD,$IU55+DW$23-$G$23,$IT55)</f>
        <v>52.000000000000007</v>
      </c>
      <c r="DX55" s="14">
        <f>INDEX('O3-8hr'!$A:$AD,$IU55+DX$23-$G$23,$IT55)</f>
        <v>66</v>
      </c>
      <c r="DY55" s="14">
        <f>INDEX('O3-8hr'!$A:$AD,$IU55+DY$23-$G$23,$IT55)</f>
        <v>31</v>
      </c>
      <c r="DZ55" s="14">
        <f>INDEX('O3-8hr'!$A:$AD,$IU55+DZ$23-$G$23,$IT55)</f>
        <v>53.000000000000007</v>
      </c>
      <c r="EA55" s="14">
        <f>INDEX('O3-8hr'!$A:$AD,$IU55+EA$23-$G$23,$IT55)</f>
        <v>57</v>
      </c>
      <c r="EB55" s="14">
        <f>INDEX('O3-8hr'!$A:$AD,$IU55+EB$23-$G$23,$IT55)</f>
        <v>39</v>
      </c>
      <c r="EC55" s="14">
        <f>INDEX('O3-8hr'!$A:$AD,$IU55+EC$23-$G$23,$IT55)</f>
        <v>50</v>
      </c>
      <c r="ED55" s="14">
        <f>INDEX('O3-8hr'!$A:$AD,$IU55+ED$23-$G$23,$IT55)</f>
        <v>35</v>
      </c>
      <c r="EE55" s="14">
        <f>INDEX('O3-8hr'!$A:$AD,$IU55+EE$23-$G$23,$IT55)</f>
        <v>41</v>
      </c>
      <c r="EF55" s="14">
        <f>INDEX('O3-8hr'!$A:$AD,$IU55+EF$23-$G$23,$IT55)</f>
        <v>58</v>
      </c>
      <c r="EG55" s="14">
        <f>INDEX('O3-8hr'!$A:$AD,$IU55+EG$23-$G$23,$IT55)</f>
        <v>39</v>
      </c>
      <c r="EH55" s="14">
        <f>INDEX('O3-8hr'!$A:$AD,$IU55+EH$23-$G$23,$IT55)</f>
        <v>57</v>
      </c>
      <c r="EI55" s="14">
        <f>INDEX('O3-8hr'!$A:$AD,$IU55+EI$23-$G$23,$IT55)</f>
        <v>60</v>
      </c>
      <c r="EJ55" s="14">
        <f>INDEX('O3-8hr'!$A:$AD,$IU55+EJ$23-$G$23,$IT55)</f>
        <v>66</v>
      </c>
      <c r="EK55" s="14">
        <f>INDEX('O3-8hr'!$A:$AD,$IU55+EK$23-$G$23,$IT55)</f>
        <v>60</v>
      </c>
      <c r="EL55" s="14">
        <f>INDEX('O3-8hr'!$A:$AD,$IU55+EL$23-$G$23,$IT55)</f>
        <v>25</v>
      </c>
      <c r="EM55" s="14">
        <f>INDEX('O3-8hr'!$A:$AD,$IU55+EM$23-$G$23,$IT55)</f>
        <v>42</v>
      </c>
      <c r="EN55" s="14">
        <f>INDEX('O3-8hr'!$A:$AD,$IU55+EN$23-$G$23,$IT55)</f>
        <v>53.000000000000007</v>
      </c>
      <c r="EO55" s="14">
        <f>INDEX('O3-8hr'!$A:$AD,$IU55+EO$23-$G$23,$IT55)</f>
        <v>54</v>
      </c>
      <c r="EP55" s="14">
        <f>INDEX('O3-8hr'!$A:$AD,$IU55+EP$23-$G$23,$IT55)</f>
        <v>57</v>
      </c>
      <c r="EQ55" s="14">
        <f>INDEX('O3-8hr'!$A:$AD,$IU55+EQ$23-$G$23,$IT55)</f>
        <v>68</v>
      </c>
      <c r="ER55" s="14">
        <f>INDEX('O3-8hr'!$A:$AD,$IU55+ER$23-$G$23,$IT55)</f>
        <v>84</v>
      </c>
      <c r="ES55" s="14">
        <f>INDEX('O3-8hr'!$A:$AD,$IU55+ES$23-$G$23,$IT55)</f>
        <v>55</v>
      </c>
      <c r="ET55" s="14">
        <f>INDEX('O3-8hr'!$A:$AD,$IU55+ET$23-$G$23,$IT55)</f>
        <v>54</v>
      </c>
      <c r="EU55" s="14">
        <f>INDEX('O3-8hr'!$A:$AD,$IU55+EU$23-$G$23,$IT55)</f>
        <v>38</v>
      </c>
      <c r="EV55" s="14">
        <f>INDEX('O3-8hr'!$A:$AD,$IU55+EV$23-$G$23,$IT55)</f>
        <v>25</v>
      </c>
      <c r="EW55" s="14">
        <f>INDEX('O3-8hr'!$A:$AD,$IU55+EW$23-$G$23,$IT55)</f>
        <v>22.000000000000004</v>
      </c>
      <c r="EX55" s="14">
        <f>INDEX('O3-8hr'!$A:$AD,$IU55+EX$23-$G$23,$IT55)</f>
        <v>42</v>
      </c>
      <c r="EY55" s="14">
        <f>INDEX('O3-8hr'!$A:$AD,$IU55+EY$23-$G$23,$IT55)</f>
        <v>37.000000000000007</v>
      </c>
      <c r="EZ55" s="14">
        <f>INDEX('O3-8hr'!$A:$AD,$IU55+EZ$23-$G$23,$IT55)</f>
        <v>54</v>
      </c>
      <c r="FA55" s="14">
        <f>INDEX('O3-8hr'!$A:$AD,$IU55+FA$23-$G$23,$IT55)</f>
        <v>27</v>
      </c>
      <c r="FB55" s="14">
        <f>INDEX('O3-8hr'!$A:$AD,$IU55+FB$23-$G$23,$IT55)</f>
        <v>36.000000000000007</v>
      </c>
      <c r="FC55" s="14">
        <f>INDEX('O3-8hr'!$A:$AD,$IU55+FC$23-$G$23,$IT55)</f>
        <v>56</v>
      </c>
      <c r="FD55" s="14">
        <f>INDEX('O3-8hr'!$A:$AD,$IU55+FD$23-$G$23,$IT55)</f>
        <v>57</v>
      </c>
      <c r="FE55" s="14">
        <f>INDEX('O3-8hr'!$A:$AD,$IU55+FE$23-$G$23,$IT55)</f>
        <v>60</v>
      </c>
      <c r="FF55" s="14">
        <f>INDEX('O3-8hr'!$A:$AD,$IU55+FF$23-$G$23,$IT55)</f>
        <v>68</v>
      </c>
      <c r="FG55" s="14">
        <f>INDEX('O3-8hr'!$A:$AD,$IU55+FG$23-$G$23,$IT55)</f>
        <v>36.000000000000007</v>
      </c>
      <c r="FH55" s="14">
        <f>INDEX('O3-8hr'!$A:$AD,$IU55+FH$23-$G$23,$IT55)</f>
        <v>45.000000000000007</v>
      </c>
      <c r="FI55" s="14">
        <f>INDEX('O3-8hr'!$A:$AD,$IU55+FI$23-$G$23,$IT55)</f>
        <v>31</v>
      </c>
      <c r="FJ55" s="14">
        <f>INDEX('O3-8hr'!$A:$AD,$IU55+FJ$23-$G$23,$IT55)</f>
        <v>33</v>
      </c>
      <c r="FK55" s="14">
        <f>INDEX('O3-8hr'!$A:$AD,$IU55+FK$23-$G$23,$IT55)</f>
        <v>38</v>
      </c>
      <c r="FL55" s="14">
        <f>INDEX('O3-8hr'!$A:$AD,$IU55+FL$23-$G$23,$IT55)</f>
        <v>56</v>
      </c>
      <c r="FM55" s="14">
        <f>INDEX('O3-8hr'!$A:$AD,$IU55+FM$23-$G$23,$IT55)</f>
        <v>69</v>
      </c>
      <c r="FN55" s="14">
        <f>INDEX('O3-8hr'!$A:$AD,$IU55+FN$23-$G$23,$IT55)</f>
        <v>55</v>
      </c>
      <c r="FO55" s="14">
        <f>INDEX('O3-8hr'!$A:$AD,$IU55+FO$23-$G$23,$IT55)</f>
        <v>48</v>
      </c>
      <c r="FP55" s="14">
        <f>INDEX('O3-8hr'!$A:$AD,$IU55+FP$23-$G$23,$IT55)</f>
        <v>45.000000000000007</v>
      </c>
      <c r="FQ55" s="14">
        <f>INDEX('O3-8hr'!$A:$AD,$IU55+FQ$23-$G$23,$IT55)</f>
        <v>46</v>
      </c>
      <c r="FR55" s="14">
        <f>INDEX('O3-8hr'!$A:$AD,$IU55+FR$23-$G$23,$IT55)</f>
        <v>45.000000000000007</v>
      </c>
      <c r="FS55" s="14">
        <f>INDEX('O3-8hr'!$A:$AD,$IU55+FS$23-$G$23,$IT55)</f>
        <v>48</v>
      </c>
      <c r="FT55" s="14">
        <f>INDEX('O3-8hr'!$A:$AD,$IU55+FT$23-$G$23,$IT55)</f>
        <v>45.000000000000007</v>
      </c>
      <c r="FU55" s="14">
        <f>INDEX('O3-8hr'!$A:$AD,$IU55+FU$23-$G$23,$IT55)</f>
        <v>33</v>
      </c>
      <c r="FV55" s="14">
        <f>INDEX('O3-8hr'!$A:$AD,$IU55+FV$23-$G$23,$IT55)</f>
        <v>55</v>
      </c>
      <c r="FW55" s="14">
        <f>INDEX('O3-8hr'!$A:$AD,$IU55+FW$23-$G$23,$IT55)</f>
        <v>33</v>
      </c>
      <c r="FX55" s="14">
        <f>INDEX('O3-8hr'!$A:$AD,$IU55+FX$23-$G$23,$IT55)</f>
        <v>56</v>
      </c>
      <c r="FY55" s="14">
        <f>INDEX('O3-8hr'!$A:$AD,$IU55+FY$23-$G$23,$IT55)</f>
        <v>54</v>
      </c>
      <c r="FZ55" s="14">
        <f>INDEX('O3-8hr'!$A:$AD,$IU55+FZ$23-$G$23,$IT55)</f>
        <v>42</v>
      </c>
      <c r="GA55" s="14">
        <f>INDEX('O3-8hr'!$A:$AD,$IU55+GA$23-$G$23,$IT55)</f>
        <v>43</v>
      </c>
      <c r="GB55" s="14">
        <f>INDEX('O3-8hr'!$A:$AD,$IU55+GB$23-$G$23,$IT55)</f>
        <v>32</v>
      </c>
      <c r="GC55" s="14">
        <f>INDEX('O3-8hr'!$A:$AD,$IU55+GC$23-$G$23,$IT55)</f>
        <v>39</v>
      </c>
      <c r="GD55" s="14">
        <f>INDEX('O3-8hr'!$A:$AD,$IU55+GD$23-$G$23,$IT55)</f>
        <v>44.000000000000007</v>
      </c>
      <c r="GE55" s="14">
        <f>INDEX('O3-8hr'!$A:$AD,$IU55+GE$23-$G$23,$IT55)</f>
        <v>36.000000000000007</v>
      </c>
      <c r="GF55" s="14">
        <f>INDEX('O3-8hr'!$A:$AD,$IU55+GF$23-$G$23,$IT55)</f>
        <v>25</v>
      </c>
      <c r="GG55" s="14">
        <f>INDEX('O3-8hr'!$A:$AD,$IU55+GG$23-$G$23,$IT55)</f>
        <v>43</v>
      </c>
      <c r="GH55" s="14">
        <f>INDEX('O3-8hr'!$A:$AD,$IU55+GH$23-$G$23,$IT55)</f>
        <v>45.000000000000007</v>
      </c>
      <c r="GI55" s="14">
        <f>INDEX('O3-8hr'!$A:$AD,$IU55+GI$23-$G$23,$IT55)</f>
        <v>36.000000000000007</v>
      </c>
      <c r="GJ55" s="14">
        <f>INDEX('O3-8hr'!$A:$AD,$IU55+GJ$23-$G$23,$IT55)</f>
        <v>38</v>
      </c>
      <c r="GK55" s="14">
        <f>INDEX('O3-8hr'!$A:$AD,$IU55+GK$23-$G$23,$IT55)</f>
        <v>34</v>
      </c>
      <c r="GL55" s="14">
        <f>INDEX('O3-8hr'!$A:$AD,$IU55+GL$23-$G$23,$IT55)</f>
        <v>51.000000000000007</v>
      </c>
      <c r="GM55" s="14">
        <f>INDEX('O3-8hr'!$A:$AD,$IU55+GM$23-$G$23,$IT55)</f>
        <v>54</v>
      </c>
      <c r="GN55" s="14">
        <f>INDEX('O3-8hr'!$A:$AD,$IU55+GN$23-$G$23,$IT55)</f>
        <v>36.000000000000007</v>
      </c>
      <c r="GO55" s="14">
        <f>INDEX('O3-8hr'!$A:$AD,$IU55+GO$23-$G$23,$IT55)</f>
        <v>45.000000000000007</v>
      </c>
      <c r="GP55" s="14">
        <f>INDEX('O3-8hr'!$A:$AD,$IU55+GP$23-$G$23,$IT55)</f>
        <v>35</v>
      </c>
      <c r="GQ55" s="14">
        <f>INDEX('O3-8hr'!$A:$AD,$IU55+GQ$23-$G$23,$IT55)</f>
        <v>22.000000000000004</v>
      </c>
      <c r="GR55" s="14">
        <f>INDEX('O3-8hr'!$A:$AD,$IU55+GR$23-$G$23,$IT55)</f>
        <v>26.000000000000004</v>
      </c>
      <c r="GS55" s="14">
        <f>INDEX('O3-8hr'!$A:$AD,$IU55+GS$23-$G$23,$IT55)</f>
        <v>34</v>
      </c>
      <c r="GT55" s="14">
        <f>INDEX('O3-8hr'!$A:$AD,$IU55+GT$23-$G$23,$IT55)</f>
        <v>34</v>
      </c>
      <c r="GU55" s="14">
        <f>INDEX('O3-8hr'!$A:$AD,$IU55+GU$23-$G$23,$IT55)</f>
        <v>51.000000000000007</v>
      </c>
      <c r="GV55" s="14">
        <f>INDEX('O3-8hr'!$A:$AD,$IU55+GV$23-$G$23,$IT55)</f>
        <v>37.000000000000007</v>
      </c>
      <c r="GW55" s="14">
        <f>INDEX('O3-8hr'!$A:$AD,$IU55+GW$23-$G$23,$IT55)</f>
        <v>47</v>
      </c>
      <c r="GX55" s="14">
        <f>INDEX('O3-8hr'!$A:$AD,$IU55+GX$23-$G$23,$IT55)</f>
        <v>48</v>
      </c>
      <c r="GY55" s="14">
        <f>INDEX('O3-8hr'!$A:$AD,$IU55+GY$23-$G$23,$IT55)</f>
        <v>55</v>
      </c>
      <c r="GZ55" s="14">
        <f>INDEX('O3-8hr'!$A:$AD,$IU55+GZ$23-$G$23,$IT55)</f>
        <v>26.000000000000004</v>
      </c>
      <c r="HA55" s="14">
        <f>INDEX('O3-8hr'!$A:$AD,$IU55+HA$23-$G$23,$IT55)</f>
        <v>25</v>
      </c>
      <c r="HB55" s="14">
        <f>INDEX('O3-8hr'!$A:$AD,$IU55+HB$23-$G$23,$IT55)</f>
        <v>25</v>
      </c>
      <c r="HC55" s="14">
        <f>INDEX('O3-8hr'!$A:$AD,$IU55+HC$23-$G$23,$IT55)</f>
        <v>30</v>
      </c>
      <c r="HD55" s="14">
        <f>INDEX('O3-8hr'!$A:$AD,$IU55+HD$23-$G$23,$IT55)</f>
        <v>35</v>
      </c>
      <c r="HE55" s="14">
        <f>INDEX('O3-8hr'!$A:$AD,$IU55+HE$23-$G$23,$IT55)</f>
        <v>41</v>
      </c>
      <c r="HF55" s="14">
        <f>INDEX('O3-8hr'!$A:$AD,$IU55+HF$23-$G$23,$IT55)</f>
        <v>50</v>
      </c>
      <c r="HG55" s="14">
        <f>INDEX('O3-8hr'!$A:$AD,$IU55+HG$23-$G$23,$IT55)</f>
        <v>67</v>
      </c>
      <c r="HH55" s="14">
        <f>INDEX('O3-8hr'!$A:$AD,$IU55+HH$23-$G$23,$IT55)</f>
        <v>37.000000000000007</v>
      </c>
      <c r="HI55" s="14">
        <f>INDEX('O3-8hr'!$A:$AD,$IU55+HI$23-$G$23,$IT55)</f>
        <v>19</v>
      </c>
      <c r="HJ55" s="14">
        <f>INDEX('O3-8hr'!$A:$AD,$IU55+HJ$23-$G$23,$IT55)</f>
        <v>35</v>
      </c>
      <c r="HK55" s="14">
        <f>INDEX('O3-8hr'!$A:$AD,$IU55+HK$23-$G$23,$IT55)</f>
        <v>34</v>
      </c>
      <c r="HL55" s="14">
        <f>INDEX('O3-8hr'!$A:$AD,$IU55+HL$23-$G$23,$IT55)</f>
        <v>25</v>
      </c>
      <c r="HM55" s="14" t="str">
        <f>INDEX('O3-8hr'!$A:$AD,$IU55+HM$23-$G$23,$IT55)</f>
        <v/>
      </c>
      <c r="HN55" s="14" t="str">
        <f>INDEX('O3-8hr'!$A:$AD,$IU55+HN$23-$G$23,$IT55)</f>
        <v/>
      </c>
      <c r="HO55" s="14" t="str">
        <f>INDEX('O3-8hr'!$A:$AD,$IU55+HO$23-$G$23,$IT55)</f>
        <v/>
      </c>
      <c r="HP55" s="14" t="str">
        <f>INDEX('O3-8hr'!$A:$AD,$IU55+HP$23-$G$23,$IT55)</f>
        <v/>
      </c>
      <c r="HQ55" s="14" t="str">
        <f>INDEX('O3-8hr'!$A:$AD,$IU55+HQ$23-$G$23,$IT55)</f>
        <v/>
      </c>
      <c r="HR55" s="14" t="str">
        <f>INDEX('O3-8hr'!$A:$AD,$IU55+HR$23-$G$23,$IT55)</f>
        <v/>
      </c>
      <c r="HS55" s="14" t="str">
        <f>INDEX('O3-8hr'!$A:$AD,$IU55+HS$23-$G$23,$IT55)</f>
        <v/>
      </c>
      <c r="HT55" s="14" t="str">
        <f>INDEX('O3-8hr'!$A:$AD,$IU55+HT$23-$G$23,$IT55)</f>
        <v/>
      </c>
      <c r="HU55" s="14" t="str">
        <f>INDEX('O3-8hr'!$A:$AD,$IU55+HU$23-$G$23,$IT55)</f>
        <v/>
      </c>
      <c r="HV55" s="14" t="str">
        <f>INDEX('O3-8hr'!$A:$AD,$IU55+HV$23-$G$23,$IT55)</f>
        <v/>
      </c>
      <c r="HW55" s="14" t="str">
        <f>INDEX('O3-8hr'!$A:$AD,$IU55+HW$23-$G$23,$IT55)</f>
        <v/>
      </c>
      <c r="HX55" s="14" t="str">
        <f>INDEX('O3-8hr'!$A:$AD,$IU55+HX$23-$G$23,$IT55)</f>
        <v/>
      </c>
      <c r="HY55" s="14" t="str">
        <f>INDEX('O3-8hr'!$A:$AD,$IU55+HY$23-$G$23,$IT55)</f>
        <v/>
      </c>
      <c r="HZ55" s="14" t="str">
        <f>INDEX('O3-8hr'!$A:$AD,$IU55+HZ$23-$G$23,$IT55)</f>
        <v/>
      </c>
      <c r="IA55" s="14" t="str">
        <f>INDEX('O3-8hr'!$A:$AD,$IU55+IA$23-$G$23,$IT55)</f>
        <v/>
      </c>
      <c r="IB55" s="14" t="str">
        <f>INDEX('O3-8hr'!$A:$AD,$IU55+IB$23-$G$23,$IT55)</f>
        <v/>
      </c>
      <c r="IC55" s="14" t="str">
        <f>INDEX('O3-8hr'!$A:$AD,$IU55+IC$23-$G$23,$IT55)</f>
        <v/>
      </c>
      <c r="ID55" s="14" t="str">
        <f>INDEX('O3-8hr'!$A:$AD,$IU55+ID$23-$G$23,$IT55)</f>
        <v/>
      </c>
      <c r="IE55" s="14" t="str">
        <f>INDEX('O3-8hr'!$A:$AD,$IU55+IE$23-$G$23,$IT55)</f>
        <v/>
      </c>
      <c r="IF55" s="14" t="str">
        <f>INDEX('O3-8hr'!$A:$AD,$IU55+IF$23-$G$23,$IT55)</f>
        <v/>
      </c>
      <c r="IG55" s="14" t="str">
        <f>INDEX('O3-8hr'!$A:$AD,$IU55+IG$23-$G$23,$IT55)</f>
        <v/>
      </c>
      <c r="IH55" s="14" t="str">
        <f>INDEX('O3-8hr'!$A:$AD,$IU55+IH$23-$G$23,$IT55)</f>
        <v/>
      </c>
      <c r="II55" s="14" t="str">
        <f>INDEX('O3-8hr'!$A:$AD,$IU55+II$23-$G$23,$IT55)</f>
        <v/>
      </c>
      <c r="IJ55" s="14" t="str">
        <f>INDEX('O3-8hr'!$A:$AD,$IU55+IJ$23-$G$23,$IT55)</f>
        <v/>
      </c>
      <c r="IK55" s="14" t="str">
        <f>INDEX('O3-8hr'!$A:$AD,$IU55+IK$23-$G$23,$IT55)</f>
        <v/>
      </c>
      <c r="IL55" s="14" t="str">
        <f>INDEX('O3-8hr'!$A:$AD,$IU55+IL$23-$G$23,$IT55)</f>
        <v/>
      </c>
      <c r="IM55" s="14" t="str">
        <f>INDEX('O3-8hr'!$A:$AD,$IU55+IM$23-$G$23,$IT55)</f>
        <v/>
      </c>
      <c r="IN55" s="14" t="str">
        <f>INDEX('O3-8hr'!$A:$AD,$IU55+IN$23-$G$23,$IT55)</f>
        <v/>
      </c>
      <c r="IO55" s="14" t="str">
        <f>INDEX('O3-8hr'!$A:$AD,$IU55+IO$23-$G$23,$IT55)</f>
        <v/>
      </c>
      <c r="IP55" s="14" t="str">
        <f>INDEX('O3-8hr'!$A:$AD,$IU55+IP$23-$G$23,$IT55)</f>
        <v/>
      </c>
      <c r="IQ55" s="19" t="str">
        <f>INDEX('O3-8hr'!$A:$AD,$IU55+IQ$23-$G$23,$IT55)</f>
        <v/>
      </c>
      <c r="IR55" s="100">
        <f t="shared" si="58"/>
        <v>90</v>
      </c>
      <c r="IT55" s="44">
        <f>MATCH($B55,'O3-8hr'!$1:$1,0)</f>
        <v>3</v>
      </c>
      <c r="IU55" s="43">
        <f>MATCH(DATE($A55,$IT$19,$IU$19),'O3-8hr'!$B:$B,0)</f>
        <v>796</v>
      </c>
    </row>
    <row r="56" spans="1:255" ht="12.75" customHeight="1" x14ac:dyDescent="0.2">
      <c r="A56" s="100">
        <v>2017</v>
      </c>
      <c r="B56" s="100">
        <v>90099002</v>
      </c>
      <c r="C56" s="103">
        <f>INDEX(Sites!$A:$N,MATCH($B56,Sites!$A:$A,0),2)</f>
        <v>41.256788</v>
      </c>
      <c r="D56" s="100" t="str">
        <f>INDEX(Sites!$A:$N,MATCH($B56,Sites!$A:$A,0),4)</f>
        <v>CT</v>
      </c>
      <c r="E56" s="100" t="str">
        <f>INDEX(Sites!$A:$N,MATCH($B56,Sites!$A:$A,0),10)</f>
        <v>3.0</v>
      </c>
      <c r="F56" s="44" t="str">
        <f>INDEX(Sites!$A:$N,MATCH($B56,Sites!$A:$A,0),6)</f>
        <v>Madison-Beach Rd</v>
      </c>
      <c r="G56" s="20" t="str">
        <f>INDEX('O3-8hr'!$A:$AD,$IU56+G$23-$G$23,$IT56)</f>
        <v/>
      </c>
      <c r="H56" s="14">
        <f>INDEX('O3-8hr'!$A:$AD,$IU56+H$23-$G$23,$IT56)</f>
        <v>48</v>
      </c>
      <c r="I56" s="14">
        <f>INDEX('O3-8hr'!$A:$AD,$IU56+I$23-$G$23,$IT56)</f>
        <v>43</v>
      </c>
      <c r="J56" s="14">
        <f>INDEX('O3-8hr'!$A:$AD,$IU56+J$23-$G$23,$IT56)</f>
        <v>43</v>
      </c>
      <c r="K56" s="14">
        <f>INDEX('O3-8hr'!$A:$AD,$IU56+K$23-$G$23,$IT56)</f>
        <v>43</v>
      </c>
      <c r="L56" s="14">
        <f>INDEX('O3-8hr'!$A:$AD,$IU56+L$23-$G$23,$IT56)</f>
        <v>40</v>
      </c>
      <c r="M56" s="14">
        <f>INDEX('O3-8hr'!$A:$AD,$IU56+M$23-$G$23,$IT56)</f>
        <v>50</v>
      </c>
      <c r="N56" s="14">
        <f>INDEX('O3-8hr'!$A:$AD,$IU56+N$23-$G$23,$IT56)</f>
        <v>49</v>
      </c>
      <c r="O56" s="14">
        <f>INDEX('O3-8hr'!$A:$AD,$IU56+O$23-$G$23,$IT56)</f>
        <v>50</v>
      </c>
      <c r="P56" s="14">
        <f>INDEX('O3-8hr'!$A:$AD,$IU56+P$23-$G$23,$IT56)</f>
        <v>42</v>
      </c>
      <c r="Q56" s="14" t="str">
        <f>INDEX('O3-8hr'!$A:$AD,$IU56+Q$23-$G$23,$IT56)</f>
        <v/>
      </c>
      <c r="R56" s="14" t="str">
        <f>INDEX('O3-8hr'!$A:$AD,$IU56+R$23-$G$23,$IT56)</f>
        <v/>
      </c>
      <c r="S56" s="14" t="str">
        <f>INDEX('O3-8hr'!$A:$AD,$IU56+S$23-$G$23,$IT56)</f>
        <v/>
      </c>
      <c r="T56" s="14" t="str">
        <f>INDEX('O3-8hr'!$A:$AD,$IU56+T$23-$G$23,$IT56)</f>
        <v/>
      </c>
      <c r="U56" s="14">
        <f>INDEX('O3-8hr'!$A:$AD,$IU56+U$23-$G$23,$IT56)</f>
        <v>43</v>
      </c>
      <c r="V56" s="14">
        <f>INDEX('O3-8hr'!$A:$AD,$IU56+V$23-$G$23,$IT56)</f>
        <v>52.000000000000007</v>
      </c>
      <c r="W56" s="14">
        <f>INDEX('O3-8hr'!$A:$AD,$IU56+W$23-$G$23,$IT56)</f>
        <v>52.000000000000007</v>
      </c>
      <c r="X56" s="14">
        <f>INDEX('O3-8hr'!$A:$AD,$IU56+X$23-$G$23,$IT56)</f>
        <v>49</v>
      </c>
      <c r="Y56" s="14">
        <f>INDEX('O3-8hr'!$A:$AD,$IU56+Y$23-$G$23,$IT56)</f>
        <v>46</v>
      </c>
      <c r="Z56" s="14">
        <f>INDEX('O3-8hr'!$A:$AD,$IU56+Z$23-$G$23,$IT56)</f>
        <v>52.000000000000007</v>
      </c>
      <c r="AA56" s="14">
        <f>INDEX('O3-8hr'!$A:$AD,$IU56+AA$23-$G$23,$IT56)</f>
        <v>49</v>
      </c>
      <c r="AB56" s="14">
        <f>INDEX('O3-8hr'!$A:$AD,$IU56+AB$23-$G$23,$IT56)</f>
        <v>46</v>
      </c>
      <c r="AC56" s="14">
        <f>INDEX('O3-8hr'!$A:$AD,$IU56+AC$23-$G$23,$IT56)</f>
        <v>48</v>
      </c>
      <c r="AD56" s="14">
        <f>INDEX('O3-8hr'!$A:$AD,$IU56+AD$23-$G$23,$IT56)</f>
        <v>51.000000000000007</v>
      </c>
      <c r="AE56" s="14">
        <f>INDEX('O3-8hr'!$A:$AD,$IU56+AE$23-$G$23,$IT56)</f>
        <v>33</v>
      </c>
      <c r="AF56" s="14">
        <f>INDEX('O3-8hr'!$A:$AD,$IU56+AF$23-$G$23,$IT56)</f>
        <v>47</v>
      </c>
      <c r="AG56" s="14">
        <f>INDEX('O3-8hr'!$A:$AD,$IU56+AG$23-$G$23,$IT56)</f>
        <v>35</v>
      </c>
      <c r="AH56" s="14">
        <f>INDEX('O3-8hr'!$A:$AD,$IU56+AH$23-$G$23,$IT56)</f>
        <v>42</v>
      </c>
      <c r="AI56" s="14">
        <f>INDEX('O3-8hr'!$A:$AD,$IU56+AI$23-$G$23,$IT56)</f>
        <v>43</v>
      </c>
      <c r="AJ56" s="14">
        <f>INDEX('O3-8hr'!$A:$AD,$IU56+AJ$23-$G$23,$IT56)</f>
        <v>46</v>
      </c>
      <c r="AK56" s="14">
        <f>INDEX('O3-8hr'!$A:$AD,$IU56+AK$23-$G$23,$IT56)</f>
        <v>49</v>
      </c>
      <c r="AL56" s="14">
        <f>INDEX('O3-8hr'!$A:$AD,$IU56+AL$23-$G$23,$IT56)</f>
        <v>43</v>
      </c>
      <c r="AM56" s="14">
        <f>INDEX('O3-8hr'!$A:$AD,$IU56+AM$23-$G$23,$IT56)</f>
        <v>48</v>
      </c>
      <c r="AN56" s="14">
        <f>INDEX('O3-8hr'!$A:$AD,$IU56+AN$23-$G$23,$IT56)</f>
        <v>47</v>
      </c>
      <c r="AO56" s="14">
        <f>INDEX('O3-8hr'!$A:$AD,$IU56+AO$23-$G$23,$IT56)</f>
        <v>45.000000000000007</v>
      </c>
      <c r="AP56" s="14">
        <f>INDEX('O3-8hr'!$A:$AD,$IU56+AP$23-$G$23,$IT56)</f>
        <v>43</v>
      </c>
      <c r="AQ56" s="14">
        <f>INDEX('O3-8hr'!$A:$AD,$IU56+AQ$23-$G$23,$IT56)</f>
        <v>46</v>
      </c>
      <c r="AR56" s="14">
        <f>INDEX('O3-8hr'!$A:$AD,$IU56+AR$23-$G$23,$IT56)</f>
        <v>33</v>
      </c>
      <c r="AS56" s="14">
        <f>INDEX('O3-8hr'!$A:$AD,$IU56+AS$23-$G$23,$IT56)</f>
        <v>41</v>
      </c>
      <c r="AT56" s="14">
        <f>INDEX('O3-8hr'!$A:$AD,$IU56+AT$23-$G$23,$IT56)</f>
        <v>50</v>
      </c>
      <c r="AU56" s="14">
        <f>INDEX('O3-8hr'!$A:$AD,$IU56+AU$23-$G$23,$IT56)</f>
        <v>60</v>
      </c>
      <c r="AV56" s="14">
        <f>INDEX('O3-8hr'!$A:$AD,$IU56+AV$23-$G$23,$IT56)</f>
        <v>55</v>
      </c>
      <c r="AW56" s="14">
        <f>INDEX('O3-8hr'!$A:$AD,$IU56+AW$23-$G$23,$IT56)</f>
        <v>48</v>
      </c>
      <c r="AX56" s="14">
        <f>INDEX('O3-8hr'!$A:$AD,$IU56+AX$23-$G$23,$IT56)</f>
        <v>49</v>
      </c>
      <c r="AY56" s="14">
        <f>INDEX('O3-8hr'!$A:$AD,$IU56+AY$23-$G$23,$IT56)</f>
        <v>48</v>
      </c>
      <c r="AZ56" s="14">
        <f>INDEX('O3-8hr'!$A:$AD,$IU56+AZ$23-$G$23,$IT56)</f>
        <v>52.000000000000007</v>
      </c>
      <c r="BA56" s="14">
        <f>INDEX('O3-8hr'!$A:$AD,$IU56+BA$23-$G$23,$IT56)</f>
        <v>63</v>
      </c>
      <c r="BB56" s="14">
        <f>INDEX('O3-8hr'!$A:$AD,$IU56+BB$23-$G$23,$IT56)</f>
        <v>47</v>
      </c>
      <c r="BC56" s="14">
        <f>INDEX('O3-8hr'!$A:$AD,$IU56+BC$23-$G$23,$IT56)</f>
        <v>43</v>
      </c>
      <c r="BD56" s="14">
        <f>INDEX('O3-8hr'!$A:$AD,$IU56+BD$23-$G$23,$IT56)</f>
        <v>43</v>
      </c>
      <c r="BE56" s="14">
        <f>INDEX('O3-8hr'!$A:$AD,$IU56+BE$23-$G$23,$IT56)</f>
        <v>43</v>
      </c>
      <c r="BF56" s="14">
        <f>INDEX('O3-8hr'!$A:$AD,$IU56+BF$23-$G$23,$IT56)</f>
        <v>46</v>
      </c>
      <c r="BG56" s="14">
        <f>INDEX('O3-8hr'!$A:$AD,$IU56+BG$23-$G$23,$IT56)</f>
        <v>31</v>
      </c>
      <c r="BH56" s="14">
        <f>INDEX('O3-8hr'!$A:$AD,$IU56+BH$23-$G$23,$IT56)</f>
        <v>34</v>
      </c>
      <c r="BI56" s="14">
        <f>INDEX('O3-8hr'!$A:$AD,$IU56+BI$23-$G$23,$IT56)</f>
        <v>36.000000000000007</v>
      </c>
      <c r="BJ56" s="14">
        <f>INDEX('O3-8hr'!$A:$AD,$IU56+BJ$23-$G$23,$IT56)</f>
        <v>39</v>
      </c>
      <c r="BK56" s="14">
        <f>INDEX('O3-8hr'!$A:$AD,$IU56+BK$23-$G$23,$IT56)</f>
        <v>32</v>
      </c>
      <c r="BL56" s="14">
        <f>INDEX('O3-8hr'!$A:$AD,$IU56+BL$23-$G$23,$IT56)</f>
        <v>36.000000000000007</v>
      </c>
      <c r="BM56" s="14">
        <f>INDEX('O3-8hr'!$A:$AD,$IU56+BM$23-$G$23,$IT56)</f>
        <v>55</v>
      </c>
      <c r="BN56" s="14">
        <f>INDEX('O3-8hr'!$A:$AD,$IU56+BN$23-$G$23,$IT56)</f>
        <v>54</v>
      </c>
      <c r="BO56" s="14">
        <f>INDEX('O3-8hr'!$A:$AD,$IU56+BO$23-$G$23,$IT56)</f>
        <v>37.000000000000007</v>
      </c>
      <c r="BP56" s="14">
        <f>INDEX('O3-8hr'!$A:$AD,$IU56+BP$23-$G$23,$IT56)</f>
        <v>34</v>
      </c>
      <c r="BQ56" s="14">
        <f>INDEX('O3-8hr'!$A:$AD,$IU56+BQ$23-$G$23,$IT56)</f>
        <v>57</v>
      </c>
      <c r="BR56" s="14">
        <f>INDEX('O3-8hr'!$A:$AD,$IU56+BR$23-$G$23,$IT56)</f>
        <v>44.000000000000007</v>
      </c>
      <c r="BS56" s="14">
        <f>INDEX('O3-8hr'!$A:$AD,$IU56+BS$23-$G$23,$IT56)</f>
        <v>47</v>
      </c>
      <c r="BT56" s="14">
        <f>INDEX('O3-8hr'!$A:$AD,$IU56+BT$23-$G$23,$IT56)</f>
        <v>42</v>
      </c>
      <c r="BU56" s="14">
        <f>INDEX('O3-8hr'!$A:$AD,$IU56+BU$23-$G$23,$IT56)</f>
        <v>46</v>
      </c>
      <c r="BV56" s="14">
        <f>INDEX('O3-8hr'!$A:$AD,$IU56+BV$23-$G$23,$IT56)</f>
        <v>38</v>
      </c>
      <c r="BW56" s="14">
        <f>INDEX('O3-8hr'!$A:$AD,$IU56+BW$23-$G$23,$IT56)</f>
        <v>37.000000000000007</v>
      </c>
      <c r="BX56" s="14">
        <f>INDEX('O3-8hr'!$A:$AD,$IU56+BX$23-$G$23,$IT56)</f>
        <v>44.000000000000007</v>
      </c>
      <c r="BY56" s="14">
        <f>INDEX('O3-8hr'!$A:$AD,$IU56+BY$23-$G$23,$IT56)</f>
        <v>43</v>
      </c>
      <c r="BZ56" s="14">
        <f>INDEX('O3-8hr'!$A:$AD,$IU56+BZ$23-$G$23,$IT56)</f>
        <v>41</v>
      </c>
      <c r="CA56" s="14">
        <f>INDEX('O3-8hr'!$A:$AD,$IU56+CA$23-$G$23,$IT56)</f>
        <v>36.000000000000007</v>
      </c>
      <c r="CB56" s="14">
        <f>INDEX('O3-8hr'!$A:$AD,$IU56+CB$23-$G$23,$IT56)</f>
        <v>36.000000000000007</v>
      </c>
      <c r="CC56" s="14">
        <f>INDEX('O3-8hr'!$A:$AD,$IU56+CC$23-$G$23,$IT56)</f>
        <v>43</v>
      </c>
      <c r="CD56" s="14">
        <f>INDEX('O3-8hr'!$A:$AD,$IU56+CD$23-$G$23,$IT56)</f>
        <v>36.000000000000007</v>
      </c>
      <c r="CE56" s="14">
        <f>INDEX('O3-8hr'!$A:$AD,$IU56+CE$23-$G$23,$IT56)</f>
        <v>49</v>
      </c>
      <c r="CF56" s="14">
        <f>INDEX('O3-8hr'!$A:$AD,$IU56+CF$23-$G$23,$IT56)</f>
        <v>70</v>
      </c>
      <c r="CG56" s="14">
        <f>INDEX('O3-8hr'!$A:$AD,$IU56+CG$23-$G$23,$IT56)</f>
        <v>90</v>
      </c>
      <c r="CH56" s="14">
        <f>INDEX('O3-8hr'!$A:$AD,$IU56+CH$23-$G$23,$IT56)</f>
        <v>76</v>
      </c>
      <c r="CI56" s="14">
        <f>INDEX('O3-8hr'!$A:$AD,$IU56+CI$23-$G$23,$IT56)</f>
        <v>41</v>
      </c>
      <c r="CJ56" s="14">
        <f>INDEX('O3-8hr'!$A:$AD,$IU56+CJ$23-$G$23,$IT56)</f>
        <v>41</v>
      </c>
      <c r="CK56" s="14" t="str">
        <f>INDEX('O3-8hr'!$A:$AD,$IU56+CK$23-$G$23,$IT56)</f>
        <v/>
      </c>
      <c r="CL56" s="14">
        <f>INDEX('O3-8hr'!$A:$AD,$IU56+CL$23-$G$23,$IT56)</f>
        <v>44.000000000000007</v>
      </c>
      <c r="CM56" s="14">
        <f>INDEX('O3-8hr'!$A:$AD,$IU56+CM$23-$G$23,$IT56)</f>
        <v>43</v>
      </c>
      <c r="CN56" s="14">
        <f>INDEX('O3-8hr'!$A:$AD,$IU56+CN$23-$G$23,$IT56)</f>
        <v>35</v>
      </c>
      <c r="CO56" s="14">
        <f>INDEX('O3-8hr'!$A:$AD,$IU56+CO$23-$G$23,$IT56)</f>
        <v>27</v>
      </c>
      <c r="CP56" s="14">
        <f>INDEX('O3-8hr'!$A:$AD,$IU56+CP$23-$G$23,$IT56)</f>
        <v>32</v>
      </c>
      <c r="CQ56" s="14">
        <f>INDEX('O3-8hr'!$A:$AD,$IU56+CQ$23-$G$23,$IT56)</f>
        <v>36.000000000000007</v>
      </c>
      <c r="CR56" s="14">
        <f>INDEX('O3-8hr'!$A:$AD,$IU56+CR$23-$G$23,$IT56)</f>
        <v>32</v>
      </c>
      <c r="CS56" s="14">
        <f>INDEX('O3-8hr'!$A:$AD,$IU56+CS$23-$G$23,$IT56)</f>
        <v>33</v>
      </c>
      <c r="CT56" s="14">
        <f>INDEX('O3-8hr'!$A:$AD,$IU56+CT$23-$G$23,$IT56)</f>
        <v>33</v>
      </c>
      <c r="CU56" s="14">
        <f>INDEX('O3-8hr'!$A:$AD,$IU56+CU$23-$G$23,$IT56)</f>
        <v>57</v>
      </c>
      <c r="CV56" s="14">
        <f>INDEX('O3-8hr'!$A:$AD,$IU56+CV$23-$G$23,$IT56)</f>
        <v>49</v>
      </c>
      <c r="CW56" s="14">
        <f>INDEX('O3-8hr'!$A:$AD,$IU56+CW$23-$G$23,$IT56)</f>
        <v>37.000000000000007</v>
      </c>
      <c r="CX56" s="14">
        <f>INDEX('O3-8hr'!$A:$AD,$IU56+CX$23-$G$23,$IT56)</f>
        <v>39</v>
      </c>
      <c r="CY56" s="14">
        <f>INDEX('O3-8hr'!$A:$AD,$IU56+CY$23-$G$23,$IT56)</f>
        <v>26.000000000000004</v>
      </c>
      <c r="CZ56" s="14">
        <f>INDEX('O3-8hr'!$A:$AD,$IU56+CZ$23-$G$23,$IT56)</f>
        <v>23</v>
      </c>
      <c r="DA56" s="14">
        <f>INDEX('O3-8hr'!$A:$AD,$IU56+DA$23-$G$23,$IT56)</f>
        <v>44.000000000000007</v>
      </c>
      <c r="DB56" s="14">
        <f>INDEX('O3-8hr'!$A:$AD,$IU56+DB$23-$G$23,$IT56)</f>
        <v>39</v>
      </c>
      <c r="DC56" s="14">
        <f>INDEX('O3-8hr'!$A:$AD,$IU56+DC$23-$G$23,$IT56)</f>
        <v>57</v>
      </c>
      <c r="DD56" s="14">
        <f>INDEX('O3-8hr'!$A:$AD,$IU56+DD$23-$G$23,$IT56)</f>
        <v>70</v>
      </c>
      <c r="DE56" s="14">
        <f>INDEX('O3-8hr'!$A:$AD,$IU56+DE$23-$G$23,$IT56)</f>
        <v>80</v>
      </c>
      <c r="DF56" s="14">
        <f>INDEX('O3-8hr'!$A:$AD,$IU56+DF$23-$G$23,$IT56)</f>
        <v>97</v>
      </c>
      <c r="DG56" s="14">
        <f>INDEX('O3-8hr'!$A:$AD,$IU56+DG$23-$G$23,$IT56)</f>
        <v>95</v>
      </c>
      <c r="DH56" s="14">
        <f>INDEX('O3-8hr'!$A:$AD,$IU56+DH$23-$G$23,$IT56)</f>
        <v>49</v>
      </c>
      <c r="DI56" s="14">
        <f>INDEX('O3-8hr'!$A:$AD,$IU56+DI$23-$G$23,$IT56)</f>
        <v>32</v>
      </c>
      <c r="DJ56" s="14">
        <f>INDEX('O3-8hr'!$A:$AD,$IU56+DJ$23-$G$23,$IT56)</f>
        <v>29</v>
      </c>
      <c r="DK56" s="14">
        <f>INDEX('O3-8hr'!$A:$AD,$IU56+DK$23-$G$23,$IT56)</f>
        <v>27</v>
      </c>
      <c r="DL56" s="14">
        <f>INDEX('O3-8hr'!$A:$AD,$IU56+DL$23-$G$23,$IT56)</f>
        <v>33</v>
      </c>
      <c r="DM56" s="14">
        <f>INDEX('O3-8hr'!$A:$AD,$IU56+DM$23-$G$23,$IT56)</f>
        <v>34</v>
      </c>
      <c r="DN56" s="14">
        <f>INDEX('O3-8hr'!$A:$AD,$IU56+DN$23-$G$23,$IT56)</f>
        <v>69</v>
      </c>
      <c r="DO56" s="14">
        <f>INDEX('O3-8hr'!$A:$AD,$IU56+DO$23-$G$23,$IT56)</f>
        <v>75</v>
      </c>
      <c r="DP56" s="14">
        <f>INDEX('O3-8hr'!$A:$AD,$IU56+DP$23-$G$23,$IT56)</f>
        <v>58</v>
      </c>
      <c r="DQ56" s="14">
        <f>INDEX('O3-8hr'!$A:$AD,$IU56+DQ$23-$G$23,$IT56)</f>
        <v>37.000000000000007</v>
      </c>
      <c r="DR56" s="14">
        <f>INDEX('O3-8hr'!$A:$AD,$IU56+DR$23-$G$23,$IT56)</f>
        <v>44.000000000000007</v>
      </c>
      <c r="DS56" s="14">
        <f>INDEX('O3-8hr'!$A:$AD,$IU56+DS$23-$G$23,$IT56)</f>
        <v>53.000000000000007</v>
      </c>
      <c r="DT56" s="14">
        <f>INDEX('O3-8hr'!$A:$AD,$IU56+DT$23-$G$23,$IT56)</f>
        <v>61.000000000000007</v>
      </c>
      <c r="DU56" s="14">
        <f>INDEX('O3-8hr'!$A:$AD,$IU56+DU$23-$G$23,$IT56)</f>
        <v>58</v>
      </c>
      <c r="DV56" s="14">
        <f>INDEX('O3-8hr'!$A:$AD,$IU56+DV$23-$G$23,$IT56)</f>
        <v>49</v>
      </c>
      <c r="DW56" s="14">
        <f>INDEX('O3-8hr'!$A:$AD,$IU56+DW$23-$G$23,$IT56)</f>
        <v>53.000000000000007</v>
      </c>
      <c r="DX56" s="14">
        <f>INDEX('O3-8hr'!$A:$AD,$IU56+DX$23-$G$23,$IT56)</f>
        <v>33</v>
      </c>
      <c r="DY56" s="14">
        <f>INDEX('O3-8hr'!$A:$AD,$IU56+DY$23-$G$23,$IT56)</f>
        <v>26.000000000000004</v>
      </c>
      <c r="DZ56" s="14">
        <f>INDEX('O3-8hr'!$A:$AD,$IU56+DZ$23-$G$23,$IT56)</f>
        <v>59.000000000000007</v>
      </c>
      <c r="EA56" s="14">
        <f>INDEX('O3-8hr'!$A:$AD,$IU56+EA$23-$G$23,$IT56)</f>
        <v>71.000000000000014</v>
      </c>
      <c r="EB56" s="14">
        <f>INDEX('O3-8hr'!$A:$AD,$IU56+EB$23-$G$23,$IT56)</f>
        <v>49</v>
      </c>
      <c r="EC56" s="14">
        <f>INDEX('O3-8hr'!$A:$AD,$IU56+EC$23-$G$23,$IT56)</f>
        <v>50</v>
      </c>
      <c r="ED56" s="14">
        <f>INDEX('O3-8hr'!$A:$AD,$IU56+ED$23-$G$23,$IT56)</f>
        <v>20</v>
      </c>
      <c r="EE56" s="14">
        <f>INDEX('O3-8hr'!$A:$AD,$IU56+EE$23-$G$23,$IT56)</f>
        <v>32</v>
      </c>
      <c r="EF56" s="14">
        <f>INDEX('O3-8hr'!$A:$AD,$IU56+EF$23-$G$23,$IT56)</f>
        <v>71.000000000000014</v>
      </c>
      <c r="EG56" s="14">
        <f>INDEX('O3-8hr'!$A:$AD,$IU56+EG$23-$G$23,$IT56)</f>
        <v>46</v>
      </c>
      <c r="EH56" s="14">
        <f>INDEX('O3-8hr'!$A:$AD,$IU56+EH$23-$G$23,$IT56)</f>
        <v>67</v>
      </c>
      <c r="EI56" s="14">
        <f>INDEX('O3-8hr'!$A:$AD,$IU56+EI$23-$G$23,$IT56)</f>
        <v>74.000000000000014</v>
      </c>
      <c r="EJ56" s="14">
        <f>INDEX('O3-8hr'!$A:$AD,$IU56+EJ$23-$G$23,$IT56)</f>
        <v>86</v>
      </c>
      <c r="EK56" s="14">
        <f>INDEX('O3-8hr'!$A:$AD,$IU56+EK$23-$G$23,$IT56)</f>
        <v>62</v>
      </c>
      <c r="EL56" s="14" t="str">
        <f>INDEX('O3-8hr'!$A:$AD,$IU56+EL$23-$G$23,$IT56)</f>
        <v/>
      </c>
      <c r="EM56" s="14" t="str">
        <f>INDEX('O3-8hr'!$A:$AD,$IU56+EM$23-$G$23,$IT56)</f>
        <v/>
      </c>
      <c r="EN56" s="14" t="str">
        <f>INDEX('O3-8hr'!$A:$AD,$IU56+EN$23-$G$23,$IT56)</f>
        <v/>
      </c>
      <c r="EO56" s="14">
        <f>INDEX('O3-8hr'!$A:$AD,$IU56+EO$23-$G$23,$IT56)</f>
        <v>49</v>
      </c>
      <c r="EP56" s="14">
        <f>INDEX('O3-8hr'!$A:$AD,$IU56+EP$23-$G$23,$IT56)</f>
        <v>48</v>
      </c>
      <c r="EQ56" s="14">
        <f>INDEX('O3-8hr'!$A:$AD,$IU56+EQ$23-$G$23,$IT56)</f>
        <v>76</v>
      </c>
      <c r="ER56" s="14">
        <f>INDEX('O3-8hr'!$A:$AD,$IU56+ER$23-$G$23,$IT56)</f>
        <v>78</v>
      </c>
      <c r="ES56" s="14">
        <f>INDEX('O3-8hr'!$A:$AD,$IU56+ES$23-$G$23,$IT56)</f>
        <v>63</v>
      </c>
      <c r="ET56" s="14">
        <f>INDEX('O3-8hr'!$A:$AD,$IU56+ET$23-$G$23,$IT56)</f>
        <v>54</v>
      </c>
      <c r="EU56" s="14">
        <f>INDEX('O3-8hr'!$A:$AD,$IU56+EU$23-$G$23,$IT56)</f>
        <v>33</v>
      </c>
      <c r="EV56" s="14">
        <f>INDEX('O3-8hr'!$A:$AD,$IU56+EV$23-$G$23,$IT56)</f>
        <v>27</v>
      </c>
      <c r="EW56" s="14">
        <f>INDEX('O3-8hr'!$A:$AD,$IU56+EW$23-$G$23,$IT56)</f>
        <v>25</v>
      </c>
      <c r="EX56" s="14">
        <f>INDEX('O3-8hr'!$A:$AD,$IU56+EX$23-$G$23,$IT56)</f>
        <v>39</v>
      </c>
      <c r="EY56" s="14">
        <f>INDEX('O3-8hr'!$A:$AD,$IU56+EY$23-$G$23,$IT56)</f>
        <v>47</v>
      </c>
      <c r="EZ56" s="14">
        <f>INDEX('O3-8hr'!$A:$AD,$IU56+EZ$23-$G$23,$IT56)</f>
        <v>52.000000000000007</v>
      </c>
      <c r="FA56" s="14">
        <f>INDEX('O3-8hr'!$A:$AD,$IU56+FA$23-$G$23,$IT56)</f>
        <v>31</v>
      </c>
      <c r="FB56" s="14">
        <f>INDEX('O3-8hr'!$A:$AD,$IU56+FB$23-$G$23,$IT56)</f>
        <v>38</v>
      </c>
      <c r="FC56" s="14">
        <f>INDEX('O3-8hr'!$A:$AD,$IU56+FC$23-$G$23,$IT56)</f>
        <v>53.000000000000007</v>
      </c>
      <c r="FD56" s="14">
        <f>INDEX('O3-8hr'!$A:$AD,$IU56+FD$23-$G$23,$IT56)</f>
        <v>66</v>
      </c>
      <c r="FE56" s="14">
        <f>INDEX('O3-8hr'!$A:$AD,$IU56+FE$23-$G$23,$IT56)</f>
        <v>57</v>
      </c>
      <c r="FF56" s="14">
        <f>INDEX('O3-8hr'!$A:$AD,$IU56+FF$23-$G$23,$IT56)</f>
        <v>52.000000000000007</v>
      </c>
      <c r="FG56" s="14">
        <f>INDEX('O3-8hr'!$A:$AD,$IU56+FG$23-$G$23,$IT56)</f>
        <v>32</v>
      </c>
      <c r="FH56" s="14">
        <f>INDEX('O3-8hr'!$A:$AD,$IU56+FH$23-$G$23,$IT56)</f>
        <v>43</v>
      </c>
      <c r="FI56" s="14">
        <f>INDEX('O3-8hr'!$A:$AD,$IU56+FI$23-$G$23,$IT56)</f>
        <v>29</v>
      </c>
      <c r="FJ56" s="14">
        <f>INDEX('O3-8hr'!$A:$AD,$IU56+FJ$23-$G$23,$IT56)</f>
        <v>37.000000000000007</v>
      </c>
      <c r="FK56" s="14">
        <f>INDEX('O3-8hr'!$A:$AD,$IU56+FK$23-$G$23,$IT56)</f>
        <v>41</v>
      </c>
      <c r="FL56" s="14">
        <f>INDEX('O3-8hr'!$A:$AD,$IU56+FL$23-$G$23,$IT56)</f>
        <v>48</v>
      </c>
      <c r="FM56" s="14">
        <f>INDEX('O3-8hr'!$A:$AD,$IU56+FM$23-$G$23,$IT56)</f>
        <v>67</v>
      </c>
      <c r="FN56" s="14">
        <f>INDEX('O3-8hr'!$A:$AD,$IU56+FN$23-$G$23,$IT56)</f>
        <v>50</v>
      </c>
      <c r="FO56" s="14">
        <f>INDEX('O3-8hr'!$A:$AD,$IU56+FO$23-$G$23,$IT56)</f>
        <v>45.000000000000007</v>
      </c>
      <c r="FP56" s="14">
        <f>INDEX('O3-8hr'!$A:$AD,$IU56+FP$23-$G$23,$IT56)</f>
        <v>45.000000000000007</v>
      </c>
      <c r="FQ56" s="14">
        <f>INDEX('O3-8hr'!$A:$AD,$IU56+FQ$23-$G$23,$IT56)</f>
        <v>51.000000000000007</v>
      </c>
      <c r="FR56" s="14">
        <f>INDEX('O3-8hr'!$A:$AD,$IU56+FR$23-$G$23,$IT56)</f>
        <v>53.000000000000007</v>
      </c>
      <c r="FS56" s="14">
        <f>INDEX('O3-8hr'!$A:$AD,$IU56+FS$23-$G$23,$IT56)</f>
        <v>53.000000000000007</v>
      </c>
      <c r="FT56" s="14">
        <f>INDEX('O3-8hr'!$A:$AD,$IU56+FT$23-$G$23,$IT56)</f>
        <v>42</v>
      </c>
      <c r="FU56" s="14">
        <f>INDEX('O3-8hr'!$A:$AD,$IU56+FU$23-$G$23,$IT56)</f>
        <v>40</v>
      </c>
      <c r="FV56" s="14">
        <f>INDEX('O3-8hr'!$A:$AD,$IU56+FV$23-$G$23,$IT56)</f>
        <v>61.000000000000007</v>
      </c>
      <c r="FW56" s="14">
        <f>INDEX('O3-8hr'!$A:$AD,$IU56+FW$23-$G$23,$IT56)</f>
        <v>32</v>
      </c>
      <c r="FX56" s="14">
        <f>INDEX('O3-8hr'!$A:$AD,$IU56+FX$23-$G$23,$IT56)</f>
        <v>62</v>
      </c>
      <c r="FY56" s="14">
        <f>INDEX('O3-8hr'!$A:$AD,$IU56+FY$23-$G$23,$IT56)</f>
        <v>49</v>
      </c>
      <c r="FZ56" s="14">
        <f>INDEX('O3-8hr'!$A:$AD,$IU56+FZ$23-$G$23,$IT56)</f>
        <v>41</v>
      </c>
      <c r="GA56" s="14">
        <f>INDEX('O3-8hr'!$A:$AD,$IU56+GA$23-$G$23,$IT56)</f>
        <v>49</v>
      </c>
      <c r="GB56" s="14">
        <f>INDEX('O3-8hr'!$A:$AD,$IU56+GB$23-$G$23,$IT56)</f>
        <v>38</v>
      </c>
      <c r="GC56" s="14">
        <f>INDEX('O3-8hr'!$A:$AD,$IU56+GC$23-$G$23,$IT56)</f>
        <v>43</v>
      </c>
      <c r="GD56" s="14">
        <f>INDEX('O3-8hr'!$A:$AD,$IU56+GD$23-$G$23,$IT56)</f>
        <v>46</v>
      </c>
      <c r="GE56" s="14">
        <f>INDEX('O3-8hr'!$A:$AD,$IU56+GE$23-$G$23,$IT56)</f>
        <v>35</v>
      </c>
      <c r="GF56" s="14">
        <f>INDEX('O3-8hr'!$A:$AD,$IU56+GF$23-$G$23,$IT56)</f>
        <v>24</v>
      </c>
      <c r="GG56" s="14">
        <f>INDEX('O3-8hr'!$A:$AD,$IU56+GG$23-$G$23,$IT56)</f>
        <v>48</v>
      </c>
      <c r="GH56" s="14">
        <f>INDEX('O3-8hr'!$A:$AD,$IU56+GH$23-$G$23,$IT56)</f>
        <v>47</v>
      </c>
      <c r="GI56" s="14">
        <f>INDEX('O3-8hr'!$A:$AD,$IU56+GI$23-$G$23,$IT56)</f>
        <v>37.000000000000007</v>
      </c>
      <c r="GJ56" s="14">
        <f>INDEX('O3-8hr'!$A:$AD,$IU56+GJ$23-$G$23,$IT56)</f>
        <v>37.000000000000007</v>
      </c>
      <c r="GK56" s="14">
        <f>INDEX('O3-8hr'!$A:$AD,$IU56+GK$23-$G$23,$IT56)</f>
        <v>40</v>
      </c>
      <c r="GL56" s="14">
        <f>INDEX('O3-8hr'!$A:$AD,$IU56+GL$23-$G$23,$IT56)</f>
        <v>55</v>
      </c>
      <c r="GM56" s="14">
        <f>INDEX('O3-8hr'!$A:$AD,$IU56+GM$23-$G$23,$IT56)</f>
        <v>47</v>
      </c>
      <c r="GN56" s="14">
        <f>INDEX('O3-8hr'!$A:$AD,$IU56+GN$23-$G$23,$IT56)</f>
        <v>35</v>
      </c>
      <c r="GO56" s="14">
        <f>INDEX('O3-8hr'!$A:$AD,$IU56+GO$23-$G$23,$IT56)</f>
        <v>51.000000000000007</v>
      </c>
      <c r="GP56" s="14">
        <f>INDEX('O3-8hr'!$A:$AD,$IU56+GP$23-$G$23,$IT56)</f>
        <v>40</v>
      </c>
      <c r="GQ56" s="14" t="str">
        <f>INDEX('O3-8hr'!$A:$AD,$IU56+GQ$23-$G$23,$IT56)</f>
        <v/>
      </c>
      <c r="GR56" s="14" t="str">
        <f>INDEX('O3-8hr'!$A:$AD,$IU56+GR$23-$G$23,$IT56)</f>
        <v/>
      </c>
      <c r="GS56" s="14">
        <f>INDEX('O3-8hr'!$A:$AD,$IU56+GS$23-$G$23,$IT56)</f>
        <v>36.000000000000007</v>
      </c>
      <c r="GT56" s="14">
        <f>INDEX('O3-8hr'!$A:$AD,$IU56+GT$23-$G$23,$IT56)</f>
        <v>38</v>
      </c>
      <c r="GU56" s="14">
        <f>INDEX('O3-8hr'!$A:$AD,$IU56+GU$23-$G$23,$IT56)</f>
        <v>56</v>
      </c>
      <c r="GV56" s="14">
        <f>INDEX('O3-8hr'!$A:$AD,$IU56+GV$23-$G$23,$IT56)</f>
        <v>41</v>
      </c>
      <c r="GW56" s="14">
        <f>INDEX('O3-8hr'!$A:$AD,$IU56+GW$23-$G$23,$IT56)</f>
        <v>53.000000000000007</v>
      </c>
      <c r="GX56" s="14">
        <f>INDEX('O3-8hr'!$A:$AD,$IU56+GX$23-$G$23,$IT56)</f>
        <v>52.000000000000007</v>
      </c>
      <c r="GY56" s="14">
        <f>INDEX('O3-8hr'!$A:$AD,$IU56+GY$23-$G$23,$IT56)</f>
        <v>49</v>
      </c>
      <c r="GZ56" s="14">
        <f>INDEX('O3-8hr'!$A:$AD,$IU56+GZ$23-$G$23,$IT56)</f>
        <v>22.000000000000004</v>
      </c>
      <c r="HA56" s="14">
        <f>INDEX('O3-8hr'!$A:$AD,$IU56+HA$23-$G$23,$IT56)</f>
        <v>24</v>
      </c>
      <c r="HB56" s="14">
        <f>INDEX('O3-8hr'!$A:$AD,$IU56+HB$23-$G$23,$IT56)</f>
        <v>24</v>
      </c>
      <c r="HC56" s="14">
        <f>INDEX('O3-8hr'!$A:$AD,$IU56+HC$23-$G$23,$IT56)</f>
        <v>32</v>
      </c>
      <c r="HD56" s="14">
        <f>INDEX('O3-8hr'!$A:$AD,$IU56+HD$23-$G$23,$IT56)</f>
        <v>30</v>
      </c>
      <c r="HE56" s="14">
        <f>INDEX('O3-8hr'!$A:$AD,$IU56+HE$23-$G$23,$IT56)</f>
        <v>35</v>
      </c>
      <c r="HF56" s="14">
        <f>INDEX('O3-8hr'!$A:$AD,$IU56+HF$23-$G$23,$IT56)</f>
        <v>49</v>
      </c>
      <c r="HG56" s="14">
        <f>INDEX('O3-8hr'!$A:$AD,$IU56+HG$23-$G$23,$IT56)</f>
        <v>42</v>
      </c>
      <c r="HH56" s="14">
        <f>INDEX('O3-8hr'!$A:$AD,$IU56+HH$23-$G$23,$IT56)</f>
        <v>26.000000000000004</v>
      </c>
      <c r="HI56" s="14">
        <f>INDEX('O3-8hr'!$A:$AD,$IU56+HI$23-$G$23,$IT56)</f>
        <v>20</v>
      </c>
      <c r="HJ56" s="14">
        <f>INDEX('O3-8hr'!$A:$AD,$IU56+HJ$23-$G$23,$IT56)</f>
        <v>34</v>
      </c>
      <c r="HK56" s="14">
        <f>INDEX('O3-8hr'!$A:$AD,$IU56+HK$23-$G$23,$IT56)</f>
        <v>41</v>
      </c>
      <c r="HL56" s="14">
        <f>INDEX('O3-8hr'!$A:$AD,$IU56+HL$23-$G$23,$IT56)</f>
        <v>30</v>
      </c>
      <c r="HM56" s="14" t="str">
        <f>INDEX('O3-8hr'!$A:$AD,$IU56+HM$23-$G$23,$IT56)</f>
        <v/>
      </c>
      <c r="HN56" s="14" t="str">
        <f>INDEX('O3-8hr'!$A:$AD,$IU56+HN$23-$G$23,$IT56)</f>
        <v/>
      </c>
      <c r="HO56" s="14" t="str">
        <f>INDEX('O3-8hr'!$A:$AD,$IU56+HO$23-$G$23,$IT56)</f>
        <v/>
      </c>
      <c r="HP56" s="14" t="str">
        <f>INDEX('O3-8hr'!$A:$AD,$IU56+HP$23-$G$23,$IT56)</f>
        <v/>
      </c>
      <c r="HQ56" s="14" t="str">
        <f>INDEX('O3-8hr'!$A:$AD,$IU56+HQ$23-$G$23,$IT56)</f>
        <v/>
      </c>
      <c r="HR56" s="14" t="str">
        <f>INDEX('O3-8hr'!$A:$AD,$IU56+HR$23-$G$23,$IT56)</f>
        <v/>
      </c>
      <c r="HS56" s="14" t="str">
        <f>INDEX('O3-8hr'!$A:$AD,$IU56+HS$23-$G$23,$IT56)</f>
        <v/>
      </c>
      <c r="HT56" s="14" t="str">
        <f>INDEX('O3-8hr'!$A:$AD,$IU56+HT$23-$G$23,$IT56)</f>
        <v/>
      </c>
      <c r="HU56" s="14" t="str">
        <f>INDEX('O3-8hr'!$A:$AD,$IU56+HU$23-$G$23,$IT56)</f>
        <v/>
      </c>
      <c r="HV56" s="14" t="str">
        <f>INDEX('O3-8hr'!$A:$AD,$IU56+HV$23-$G$23,$IT56)</f>
        <v/>
      </c>
      <c r="HW56" s="14" t="str">
        <f>INDEX('O3-8hr'!$A:$AD,$IU56+HW$23-$G$23,$IT56)</f>
        <v/>
      </c>
      <c r="HX56" s="14" t="str">
        <f>INDEX('O3-8hr'!$A:$AD,$IU56+HX$23-$G$23,$IT56)</f>
        <v/>
      </c>
      <c r="HY56" s="14" t="str">
        <f>INDEX('O3-8hr'!$A:$AD,$IU56+HY$23-$G$23,$IT56)</f>
        <v/>
      </c>
      <c r="HZ56" s="14" t="str">
        <f>INDEX('O3-8hr'!$A:$AD,$IU56+HZ$23-$G$23,$IT56)</f>
        <v/>
      </c>
      <c r="IA56" s="14" t="str">
        <f>INDEX('O3-8hr'!$A:$AD,$IU56+IA$23-$G$23,$IT56)</f>
        <v/>
      </c>
      <c r="IB56" s="14" t="str">
        <f>INDEX('O3-8hr'!$A:$AD,$IU56+IB$23-$G$23,$IT56)</f>
        <v/>
      </c>
      <c r="IC56" s="14" t="str">
        <f>INDEX('O3-8hr'!$A:$AD,$IU56+IC$23-$G$23,$IT56)</f>
        <v/>
      </c>
      <c r="ID56" s="14" t="str">
        <f>INDEX('O3-8hr'!$A:$AD,$IU56+ID$23-$G$23,$IT56)</f>
        <v/>
      </c>
      <c r="IE56" s="14" t="str">
        <f>INDEX('O3-8hr'!$A:$AD,$IU56+IE$23-$G$23,$IT56)</f>
        <v/>
      </c>
      <c r="IF56" s="14" t="str">
        <f>INDEX('O3-8hr'!$A:$AD,$IU56+IF$23-$G$23,$IT56)</f>
        <v/>
      </c>
      <c r="IG56" s="14" t="str">
        <f>INDEX('O3-8hr'!$A:$AD,$IU56+IG$23-$G$23,$IT56)</f>
        <v/>
      </c>
      <c r="IH56" s="14" t="str">
        <f>INDEX('O3-8hr'!$A:$AD,$IU56+IH$23-$G$23,$IT56)</f>
        <v/>
      </c>
      <c r="II56" s="14" t="str">
        <f>INDEX('O3-8hr'!$A:$AD,$IU56+II$23-$G$23,$IT56)</f>
        <v/>
      </c>
      <c r="IJ56" s="14" t="str">
        <f>INDEX('O3-8hr'!$A:$AD,$IU56+IJ$23-$G$23,$IT56)</f>
        <v/>
      </c>
      <c r="IK56" s="14" t="str">
        <f>INDEX('O3-8hr'!$A:$AD,$IU56+IK$23-$G$23,$IT56)</f>
        <v/>
      </c>
      <c r="IL56" s="14" t="str">
        <f>INDEX('O3-8hr'!$A:$AD,$IU56+IL$23-$G$23,$IT56)</f>
        <v/>
      </c>
      <c r="IM56" s="14" t="str">
        <f>INDEX('O3-8hr'!$A:$AD,$IU56+IM$23-$G$23,$IT56)</f>
        <v/>
      </c>
      <c r="IN56" s="14" t="str">
        <f>INDEX('O3-8hr'!$A:$AD,$IU56+IN$23-$G$23,$IT56)</f>
        <v/>
      </c>
      <c r="IO56" s="14" t="str">
        <f>INDEX('O3-8hr'!$A:$AD,$IU56+IO$23-$G$23,$IT56)</f>
        <v/>
      </c>
      <c r="IP56" s="14" t="str">
        <f>INDEX('O3-8hr'!$A:$AD,$IU56+IP$23-$G$23,$IT56)</f>
        <v/>
      </c>
      <c r="IQ56" s="19" t="str">
        <f>INDEX('O3-8hr'!$A:$AD,$IU56+IQ$23-$G$23,$IT56)</f>
        <v/>
      </c>
      <c r="IR56" s="100">
        <f t="shared" si="58"/>
        <v>97</v>
      </c>
      <c r="IT56" s="44">
        <f>MATCH($B56,'O3-8hr'!$1:$1,0)</f>
        <v>10</v>
      </c>
      <c r="IU56" s="43">
        <f>MATCH(DATE($A56,$IT$19,$IU$19),'O3-8hr'!$B:$B,0)</f>
        <v>796</v>
      </c>
    </row>
    <row r="57" spans="1:255" ht="12.75" customHeight="1" x14ac:dyDescent="0.2">
      <c r="A57" s="100">
        <v>2017</v>
      </c>
      <c r="B57" s="100">
        <v>90070007</v>
      </c>
      <c r="C57" s="103">
        <f>INDEX(Sites!$A:$N,MATCH($B57,Sites!$A:$A,0),2)</f>
        <v>41.552222</v>
      </c>
      <c r="D57" s="100" t="str">
        <f>INDEX(Sites!$A:$N,MATCH($B57,Sites!$A:$A,0),4)</f>
        <v>CT</v>
      </c>
      <c r="E57" s="100" t="str">
        <f>INDEX(Sites!$A:$N,MATCH($B57,Sites!$A:$A,0),10)</f>
        <v>58.0</v>
      </c>
      <c r="F57" s="44" t="str">
        <f>INDEX(Sites!$A:$N,MATCH($B57,Sites!$A:$A,0),6)</f>
        <v>Middletown</v>
      </c>
      <c r="G57" s="20">
        <f>INDEX('O3-8hr'!$A:$AD,$IU57+G$23-$G$23,$IT57)</f>
        <v>35</v>
      </c>
      <c r="H57" s="14">
        <f>INDEX('O3-8hr'!$A:$AD,$IU57+H$23-$G$23,$IT57)</f>
        <v>44.000000000000007</v>
      </c>
      <c r="I57" s="14">
        <f>INDEX('O3-8hr'!$A:$AD,$IU57+I$23-$G$23,$IT57)</f>
        <v>42</v>
      </c>
      <c r="J57" s="14">
        <f>INDEX('O3-8hr'!$A:$AD,$IU57+J$23-$G$23,$IT57)</f>
        <v>42</v>
      </c>
      <c r="K57" s="14">
        <f>INDEX('O3-8hr'!$A:$AD,$IU57+K$23-$G$23,$IT57)</f>
        <v>43</v>
      </c>
      <c r="L57" s="14">
        <f>INDEX('O3-8hr'!$A:$AD,$IU57+L$23-$G$23,$IT57)</f>
        <v>38</v>
      </c>
      <c r="M57" s="14">
        <f>INDEX('O3-8hr'!$A:$AD,$IU57+M$23-$G$23,$IT57)</f>
        <v>47</v>
      </c>
      <c r="N57" s="14">
        <f>INDEX('O3-8hr'!$A:$AD,$IU57+N$23-$G$23,$IT57)</f>
        <v>48</v>
      </c>
      <c r="O57" s="14">
        <f>INDEX('O3-8hr'!$A:$AD,$IU57+O$23-$G$23,$IT57)</f>
        <v>48</v>
      </c>
      <c r="P57" s="14">
        <f>INDEX('O3-8hr'!$A:$AD,$IU57+P$23-$G$23,$IT57)</f>
        <v>42</v>
      </c>
      <c r="Q57" s="14">
        <f>INDEX('O3-8hr'!$A:$AD,$IU57+Q$23-$G$23,$IT57)</f>
        <v>40</v>
      </c>
      <c r="R57" s="14">
        <f>INDEX('O3-8hr'!$A:$AD,$IU57+R$23-$G$23,$IT57)</f>
        <v>38</v>
      </c>
      <c r="S57" s="14">
        <f>INDEX('O3-8hr'!$A:$AD,$IU57+S$23-$G$23,$IT57)</f>
        <v>40</v>
      </c>
      <c r="T57" s="14">
        <f>INDEX('O3-8hr'!$A:$AD,$IU57+T$23-$G$23,$IT57)</f>
        <v>36.000000000000007</v>
      </c>
      <c r="U57" s="14">
        <f>INDEX('O3-8hr'!$A:$AD,$IU57+U$23-$G$23,$IT57)</f>
        <v>39</v>
      </c>
      <c r="V57" s="14">
        <f>INDEX('O3-8hr'!$A:$AD,$IU57+V$23-$G$23,$IT57)</f>
        <v>51.000000000000007</v>
      </c>
      <c r="W57" s="14">
        <f>INDEX('O3-8hr'!$A:$AD,$IU57+W$23-$G$23,$IT57)</f>
        <v>53.000000000000007</v>
      </c>
      <c r="X57" s="14">
        <f>INDEX('O3-8hr'!$A:$AD,$IU57+X$23-$G$23,$IT57)</f>
        <v>48</v>
      </c>
      <c r="Y57" s="14">
        <f>INDEX('O3-8hr'!$A:$AD,$IU57+Y$23-$G$23,$IT57)</f>
        <v>46</v>
      </c>
      <c r="Z57" s="14">
        <f>INDEX('O3-8hr'!$A:$AD,$IU57+Z$23-$G$23,$IT57)</f>
        <v>51.000000000000007</v>
      </c>
      <c r="AA57" s="14">
        <f>INDEX('O3-8hr'!$A:$AD,$IU57+AA$23-$G$23,$IT57)</f>
        <v>50</v>
      </c>
      <c r="AB57" s="14">
        <f>INDEX('O3-8hr'!$A:$AD,$IU57+AB$23-$G$23,$IT57)</f>
        <v>44.000000000000007</v>
      </c>
      <c r="AC57" s="14">
        <f>INDEX('O3-8hr'!$A:$AD,$IU57+AC$23-$G$23,$IT57)</f>
        <v>45.000000000000007</v>
      </c>
      <c r="AD57" s="14">
        <f>INDEX('O3-8hr'!$A:$AD,$IU57+AD$23-$G$23,$IT57)</f>
        <v>47</v>
      </c>
      <c r="AE57" s="14">
        <f>INDEX('O3-8hr'!$A:$AD,$IU57+AE$23-$G$23,$IT57)</f>
        <v>27</v>
      </c>
      <c r="AF57" s="14">
        <f>INDEX('O3-8hr'!$A:$AD,$IU57+AF$23-$G$23,$IT57)</f>
        <v>43</v>
      </c>
      <c r="AG57" s="14">
        <f>INDEX('O3-8hr'!$A:$AD,$IU57+AG$23-$G$23,$IT57)</f>
        <v>21</v>
      </c>
      <c r="AH57" s="14">
        <f>INDEX('O3-8hr'!$A:$AD,$IU57+AH$23-$G$23,$IT57)</f>
        <v>23</v>
      </c>
      <c r="AI57" s="14">
        <f>INDEX('O3-8hr'!$A:$AD,$IU57+AI$23-$G$23,$IT57)</f>
        <v>42</v>
      </c>
      <c r="AJ57" s="14">
        <f>INDEX('O3-8hr'!$A:$AD,$IU57+AJ$23-$G$23,$IT57)</f>
        <v>48</v>
      </c>
      <c r="AK57" s="14">
        <f>INDEX('O3-8hr'!$A:$AD,$IU57+AK$23-$G$23,$IT57)</f>
        <v>45.000000000000007</v>
      </c>
      <c r="AL57" s="14">
        <f>INDEX('O3-8hr'!$A:$AD,$IU57+AL$23-$G$23,$IT57)</f>
        <v>29</v>
      </c>
      <c r="AM57" s="14">
        <f>INDEX('O3-8hr'!$A:$AD,$IU57+AM$23-$G$23,$IT57)</f>
        <v>47</v>
      </c>
      <c r="AN57" s="14">
        <f>INDEX('O3-8hr'!$A:$AD,$IU57+AN$23-$G$23,$IT57)</f>
        <v>47</v>
      </c>
      <c r="AO57" s="14">
        <f>INDEX('O3-8hr'!$A:$AD,$IU57+AO$23-$G$23,$IT57)</f>
        <v>43</v>
      </c>
      <c r="AP57" s="14">
        <f>INDEX('O3-8hr'!$A:$AD,$IU57+AP$23-$G$23,$IT57)</f>
        <v>38</v>
      </c>
      <c r="AQ57" s="14">
        <f>INDEX('O3-8hr'!$A:$AD,$IU57+AQ$23-$G$23,$IT57)</f>
        <v>28</v>
      </c>
      <c r="AR57" s="14">
        <f>INDEX('O3-8hr'!$A:$AD,$IU57+AR$23-$G$23,$IT57)</f>
        <v>34</v>
      </c>
      <c r="AS57" s="14">
        <f>INDEX('O3-8hr'!$A:$AD,$IU57+AS$23-$G$23,$IT57)</f>
        <v>40</v>
      </c>
      <c r="AT57" s="14">
        <f>INDEX('O3-8hr'!$A:$AD,$IU57+AT$23-$G$23,$IT57)</f>
        <v>52.000000000000007</v>
      </c>
      <c r="AU57" s="14">
        <f>INDEX('O3-8hr'!$A:$AD,$IU57+AU$23-$G$23,$IT57)</f>
        <v>65</v>
      </c>
      <c r="AV57" s="14">
        <f>INDEX('O3-8hr'!$A:$AD,$IU57+AV$23-$G$23,$IT57)</f>
        <v>63</v>
      </c>
      <c r="AW57" s="14">
        <f>INDEX('O3-8hr'!$A:$AD,$IU57+AW$23-$G$23,$IT57)</f>
        <v>47</v>
      </c>
      <c r="AX57" s="14">
        <f>INDEX('O3-8hr'!$A:$AD,$IU57+AX$23-$G$23,$IT57)</f>
        <v>48</v>
      </c>
      <c r="AY57" s="14">
        <f>INDEX('O3-8hr'!$A:$AD,$IU57+AY$23-$G$23,$IT57)</f>
        <v>51.000000000000007</v>
      </c>
      <c r="AZ57" s="14">
        <f>INDEX('O3-8hr'!$A:$AD,$IU57+AZ$23-$G$23,$IT57)</f>
        <v>57</v>
      </c>
      <c r="BA57" s="14">
        <f>INDEX('O3-8hr'!$A:$AD,$IU57+BA$23-$G$23,$IT57)</f>
        <v>59.000000000000007</v>
      </c>
      <c r="BB57" s="14">
        <f>INDEX('O3-8hr'!$A:$AD,$IU57+BB$23-$G$23,$IT57)</f>
        <v>48</v>
      </c>
      <c r="BC57" s="14">
        <f>INDEX('O3-8hr'!$A:$AD,$IU57+BC$23-$G$23,$IT57)</f>
        <v>45.000000000000007</v>
      </c>
      <c r="BD57" s="14">
        <f>INDEX('O3-8hr'!$A:$AD,$IU57+BD$23-$G$23,$IT57)</f>
        <v>43</v>
      </c>
      <c r="BE57" s="14">
        <f>INDEX('O3-8hr'!$A:$AD,$IU57+BE$23-$G$23,$IT57)</f>
        <v>42</v>
      </c>
      <c r="BF57" s="14">
        <f>INDEX('O3-8hr'!$A:$AD,$IU57+BF$23-$G$23,$IT57)</f>
        <v>43</v>
      </c>
      <c r="BG57" s="14">
        <f>INDEX('O3-8hr'!$A:$AD,$IU57+BG$23-$G$23,$IT57)</f>
        <v>30</v>
      </c>
      <c r="BH57" s="14">
        <f>INDEX('O3-8hr'!$A:$AD,$IU57+BH$23-$G$23,$IT57)</f>
        <v>43</v>
      </c>
      <c r="BI57" s="14">
        <f>INDEX('O3-8hr'!$A:$AD,$IU57+BI$23-$G$23,$IT57)</f>
        <v>39</v>
      </c>
      <c r="BJ57" s="14">
        <f>INDEX('O3-8hr'!$A:$AD,$IU57+BJ$23-$G$23,$IT57)</f>
        <v>36.000000000000007</v>
      </c>
      <c r="BK57" s="14">
        <f>INDEX('O3-8hr'!$A:$AD,$IU57+BK$23-$G$23,$IT57)</f>
        <v>26.000000000000004</v>
      </c>
      <c r="BL57" s="14">
        <f>INDEX('O3-8hr'!$A:$AD,$IU57+BL$23-$G$23,$IT57)</f>
        <v>45.000000000000007</v>
      </c>
      <c r="BM57" s="14">
        <f>INDEX('O3-8hr'!$A:$AD,$IU57+BM$23-$G$23,$IT57)</f>
        <v>64</v>
      </c>
      <c r="BN57" s="14">
        <f>INDEX('O3-8hr'!$A:$AD,$IU57+BN$23-$G$23,$IT57)</f>
        <v>55</v>
      </c>
      <c r="BO57" s="14">
        <f>INDEX('O3-8hr'!$A:$AD,$IU57+BO$23-$G$23,$IT57)</f>
        <v>39</v>
      </c>
      <c r="BP57" s="14">
        <f>INDEX('O3-8hr'!$A:$AD,$IU57+BP$23-$G$23,$IT57)</f>
        <v>33</v>
      </c>
      <c r="BQ57" s="14">
        <f>INDEX('O3-8hr'!$A:$AD,$IU57+BQ$23-$G$23,$IT57)</f>
        <v>54</v>
      </c>
      <c r="BR57" s="14">
        <f>INDEX('O3-8hr'!$A:$AD,$IU57+BR$23-$G$23,$IT57)</f>
        <v>36.000000000000007</v>
      </c>
      <c r="BS57" s="14">
        <f>INDEX('O3-8hr'!$A:$AD,$IU57+BS$23-$G$23,$IT57)</f>
        <v>49</v>
      </c>
      <c r="BT57" s="14">
        <f>INDEX('O3-8hr'!$A:$AD,$IU57+BT$23-$G$23,$IT57)</f>
        <v>37.000000000000007</v>
      </c>
      <c r="BU57" s="14">
        <f>INDEX('O3-8hr'!$A:$AD,$IU57+BU$23-$G$23,$IT57)</f>
        <v>45.000000000000007</v>
      </c>
      <c r="BV57" s="14">
        <f>INDEX('O3-8hr'!$A:$AD,$IU57+BV$23-$G$23,$IT57)</f>
        <v>37.000000000000007</v>
      </c>
      <c r="BW57" s="14">
        <f>INDEX('O3-8hr'!$A:$AD,$IU57+BW$23-$G$23,$IT57)</f>
        <v>35</v>
      </c>
      <c r="BX57" s="14">
        <f>INDEX('O3-8hr'!$A:$AD,$IU57+BX$23-$G$23,$IT57)</f>
        <v>37.000000000000007</v>
      </c>
      <c r="BY57" s="14">
        <f>INDEX('O3-8hr'!$A:$AD,$IU57+BY$23-$G$23,$IT57)</f>
        <v>34</v>
      </c>
      <c r="BZ57" s="14">
        <f>INDEX('O3-8hr'!$A:$AD,$IU57+BZ$23-$G$23,$IT57)</f>
        <v>41</v>
      </c>
      <c r="CA57" s="14">
        <f>INDEX('O3-8hr'!$A:$AD,$IU57+CA$23-$G$23,$IT57)</f>
        <v>35</v>
      </c>
      <c r="CB57" s="14">
        <f>INDEX('O3-8hr'!$A:$AD,$IU57+CB$23-$G$23,$IT57)</f>
        <v>35</v>
      </c>
      <c r="CC57" s="14">
        <f>INDEX('O3-8hr'!$A:$AD,$IU57+CC$23-$G$23,$IT57)</f>
        <v>42</v>
      </c>
      <c r="CD57" s="14">
        <f>INDEX('O3-8hr'!$A:$AD,$IU57+CD$23-$G$23,$IT57)</f>
        <v>32</v>
      </c>
      <c r="CE57" s="14">
        <f>INDEX('O3-8hr'!$A:$AD,$IU57+CE$23-$G$23,$IT57)</f>
        <v>44.000000000000007</v>
      </c>
      <c r="CF57" s="14">
        <f>INDEX('O3-8hr'!$A:$AD,$IU57+CF$23-$G$23,$IT57)</f>
        <v>81</v>
      </c>
      <c r="CG57" s="14">
        <f>INDEX('O3-8hr'!$A:$AD,$IU57+CG$23-$G$23,$IT57)</f>
        <v>86</v>
      </c>
      <c r="CH57" s="14">
        <f>INDEX('O3-8hr'!$A:$AD,$IU57+CH$23-$G$23,$IT57)</f>
        <v>59.000000000000007</v>
      </c>
      <c r="CI57" s="14">
        <f>INDEX('O3-8hr'!$A:$AD,$IU57+CI$23-$G$23,$IT57)</f>
        <v>47</v>
      </c>
      <c r="CJ57" s="14">
        <f>INDEX('O3-8hr'!$A:$AD,$IU57+CJ$23-$G$23,$IT57)</f>
        <v>45.000000000000007</v>
      </c>
      <c r="CK57" s="14">
        <f>INDEX('O3-8hr'!$A:$AD,$IU57+CK$23-$G$23,$IT57)</f>
        <v>34</v>
      </c>
      <c r="CL57" s="14">
        <f>INDEX('O3-8hr'!$A:$AD,$IU57+CL$23-$G$23,$IT57)</f>
        <v>42</v>
      </c>
      <c r="CM57" s="14">
        <f>INDEX('O3-8hr'!$A:$AD,$IU57+CM$23-$G$23,$IT57)</f>
        <v>41</v>
      </c>
      <c r="CN57" s="14">
        <f>INDEX('O3-8hr'!$A:$AD,$IU57+CN$23-$G$23,$IT57)</f>
        <v>32</v>
      </c>
      <c r="CO57" s="14">
        <f>INDEX('O3-8hr'!$A:$AD,$IU57+CO$23-$G$23,$IT57)</f>
        <v>21</v>
      </c>
      <c r="CP57" s="14">
        <f>INDEX('O3-8hr'!$A:$AD,$IU57+CP$23-$G$23,$IT57)</f>
        <v>34</v>
      </c>
      <c r="CQ57" s="14">
        <f>INDEX('O3-8hr'!$A:$AD,$IU57+CQ$23-$G$23,$IT57)</f>
        <v>39</v>
      </c>
      <c r="CR57" s="14">
        <f>INDEX('O3-8hr'!$A:$AD,$IU57+CR$23-$G$23,$IT57)</f>
        <v>34</v>
      </c>
      <c r="CS57" s="14">
        <f>INDEX('O3-8hr'!$A:$AD,$IU57+CS$23-$G$23,$IT57)</f>
        <v>33</v>
      </c>
      <c r="CT57" s="14">
        <f>INDEX('O3-8hr'!$A:$AD,$IU57+CT$23-$G$23,$IT57)</f>
        <v>38</v>
      </c>
      <c r="CU57" s="14">
        <f>INDEX('O3-8hr'!$A:$AD,$IU57+CU$23-$G$23,$IT57)</f>
        <v>51.000000000000007</v>
      </c>
      <c r="CV57" s="14">
        <f>INDEX('O3-8hr'!$A:$AD,$IU57+CV$23-$G$23,$IT57)</f>
        <v>50</v>
      </c>
      <c r="CW57" s="14">
        <f>INDEX('O3-8hr'!$A:$AD,$IU57+CW$23-$G$23,$IT57)</f>
        <v>37.000000000000007</v>
      </c>
      <c r="CX57" s="14">
        <f>INDEX('O3-8hr'!$A:$AD,$IU57+CX$23-$G$23,$IT57)</f>
        <v>36.000000000000007</v>
      </c>
      <c r="CY57" s="14">
        <f>INDEX('O3-8hr'!$A:$AD,$IU57+CY$23-$G$23,$IT57)</f>
        <v>28</v>
      </c>
      <c r="CZ57" s="14">
        <f>INDEX('O3-8hr'!$A:$AD,$IU57+CZ$23-$G$23,$IT57)</f>
        <v>23</v>
      </c>
      <c r="DA57" s="14">
        <f>INDEX('O3-8hr'!$A:$AD,$IU57+DA$23-$G$23,$IT57)</f>
        <v>43</v>
      </c>
      <c r="DB57" s="14">
        <f>INDEX('O3-8hr'!$A:$AD,$IU57+DB$23-$G$23,$IT57)</f>
        <v>41</v>
      </c>
      <c r="DC57" s="14">
        <f>INDEX('O3-8hr'!$A:$AD,$IU57+DC$23-$G$23,$IT57)</f>
        <v>48</v>
      </c>
      <c r="DD57" s="14">
        <f>INDEX('O3-8hr'!$A:$AD,$IU57+DD$23-$G$23,$IT57)</f>
        <v>76</v>
      </c>
      <c r="DE57" s="14">
        <f>INDEX('O3-8hr'!$A:$AD,$IU57+DE$23-$G$23,$IT57)</f>
        <v>79</v>
      </c>
      <c r="DF57" s="14">
        <f>INDEX('O3-8hr'!$A:$AD,$IU57+DF$23-$G$23,$IT57)</f>
        <v>85</v>
      </c>
      <c r="DG57" s="14">
        <f>INDEX('O3-8hr'!$A:$AD,$IU57+DG$23-$G$23,$IT57)</f>
        <v>71.000000000000014</v>
      </c>
      <c r="DH57" s="14">
        <f>INDEX('O3-8hr'!$A:$AD,$IU57+DH$23-$G$23,$IT57)</f>
        <v>52.000000000000007</v>
      </c>
      <c r="DI57" s="14">
        <f>INDEX('O3-8hr'!$A:$AD,$IU57+DI$23-$G$23,$IT57)</f>
        <v>39</v>
      </c>
      <c r="DJ57" s="14">
        <f>INDEX('O3-8hr'!$A:$AD,$IU57+DJ$23-$G$23,$IT57)</f>
        <v>29</v>
      </c>
      <c r="DK57" s="14">
        <f>INDEX('O3-8hr'!$A:$AD,$IU57+DK$23-$G$23,$IT57)</f>
        <v>29</v>
      </c>
      <c r="DL57" s="14">
        <f>INDEX('O3-8hr'!$A:$AD,$IU57+DL$23-$G$23,$IT57)</f>
        <v>34</v>
      </c>
      <c r="DM57" s="14">
        <f>INDEX('O3-8hr'!$A:$AD,$IU57+DM$23-$G$23,$IT57)</f>
        <v>30</v>
      </c>
      <c r="DN57" s="14">
        <f>INDEX('O3-8hr'!$A:$AD,$IU57+DN$23-$G$23,$IT57)</f>
        <v>56</v>
      </c>
      <c r="DO57" s="14">
        <f>INDEX('O3-8hr'!$A:$AD,$IU57+DO$23-$G$23,$IT57)</f>
        <v>57</v>
      </c>
      <c r="DP57" s="14">
        <f>INDEX('O3-8hr'!$A:$AD,$IU57+DP$23-$G$23,$IT57)</f>
        <v>69</v>
      </c>
      <c r="DQ57" s="14">
        <f>INDEX('O3-8hr'!$A:$AD,$IU57+DQ$23-$G$23,$IT57)</f>
        <v>56</v>
      </c>
      <c r="DR57" s="14">
        <f>INDEX('O3-8hr'!$A:$AD,$IU57+DR$23-$G$23,$IT57)</f>
        <v>44.000000000000007</v>
      </c>
      <c r="DS57" s="14">
        <f>INDEX('O3-8hr'!$A:$AD,$IU57+DS$23-$G$23,$IT57)</f>
        <v>58</v>
      </c>
      <c r="DT57" s="14">
        <f>INDEX('O3-8hr'!$A:$AD,$IU57+DT$23-$G$23,$IT57)</f>
        <v>57</v>
      </c>
      <c r="DU57" s="14">
        <f>INDEX('O3-8hr'!$A:$AD,$IU57+DU$23-$G$23,$IT57)</f>
        <v>61.000000000000007</v>
      </c>
      <c r="DV57" s="14">
        <f>INDEX('O3-8hr'!$A:$AD,$IU57+DV$23-$G$23,$IT57)</f>
        <v>38</v>
      </c>
      <c r="DW57" s="14">
        <f>INDEX('O3-8hr'!$A:$AD,$IU57+DW$23-$G$23,$IT57)</f>
        <v>53.000000000000007</v>
      </c>
      <c r="DX57" s="14">
        <f>INDEX('O3-8hr'!$A:$AD,$IU57+DX$23-$G$23,$IT57)</f>
        <v>69</v>
      </c>
      <c r="DY57" s="14">
        <f>INDEX('O3-8hr'!$A:$AD,$IU57+DY$23-$G$23,$IT57)</f>
        <v>28</v>
      </c>
      <c r="DZ57" s="14">
        <f>INDEX('O3-8hr'!$A:$AD,$IU57+DZ$23-$G$23,$IT57)</f>
        <v>52.000000000000007</v>
      </c>
      <c r="EA57" s="14">
        <f>INDEX('O3-8hr'!$A:$AD,$IU57+EA$23-$G$23,$IT57)</f>
        <v>51.000000000000007</v>
      </c>
      <c r="EB57" s="14">
        <f>INDEX('O3-8hr'!$A:$AD,$IU57+EB$23-$G$23,$IT57)</f>
        <v>39</v>
      </c>
      <c r="EC57" s="14">
        <f>INDEX('O3-8hr'!$A:$AD,$IU57+EC$23-$G$23,$IT57)</f>
        <v>44.000000000000007</v>
      </c>
      <c r="ED57" s="14">
        <f>INDEX('O3-8hr'!$A:$AD,$IU57+ED$23-$G$23,$IT57)</f>
        <v>35</v>
      </c>
      <c r="EE57" s="14">
        <f>INDEX('O3-8hr'!$A:$AD,$IU57+EE$23-$G$23,$IT57)</f>
        <v>24</v>
      </c>
      <c r="EF57" s="14">
        <f>INDEX('O3-8hr'!$A:$AD,$IU57+EF$23-$G$23,$IT57)</f>
        <v>64</v>
      </c>
      <c r="EG57" s="14">
        <f>INDEX('O3-8hr'!$A:$AD,$IU57+EG$23-$G$23,$IT57)</f>
        <v>35</v>
      </c>
      <c r="EH57" s="14">
        <f>INDEX('O3-8hr'!$A:$AD,$IU57+EH$23-$G$23,$IT57)</f>
        <v>65</v>
      </c>
      <c r="EI57" s="14">
        <f>INDEX('O3-8hr'!$A:$AD,$IU57+EI$23-$G$23,$IT57)</f>
        <v>57</v>
      </c>
      <c r="EJ57" s="14">
        <f>INDEX('O3-8hr'!$A:$AD,$IU57+EJ$23-$G$23,$IT57)</f>
        <v>68</v>
      </c>
      <c r="EK57" s="14">
        <f>INDEX('O3-8hr'!$A:$AD,$IU57+EK$23-$G$23,$IT57)</f>
        <v>49</v>
      </c>
      <c r="EL57" s="14">
        <f>INDEX('O3-8hr'!$A:$AD,$IU57+EL$23-$G$23,$IT57)</f>
        <v>19</v>
      </c>
      <c r="EM57" s="14">
        <f>INDEX('O3-8hr'!$A:$AD,$IU57+EM$23-$G$23,$IT57)</f>
        <v>38</v>
      </c>
      <c r="EN57" s="14">
        <f>INDEX('O3-8hr'!$A:$AD,$IU57+EN$23-$G$23,$IT57)</f>
        <v>45.000000000000007</v>
      </c>
      <c r="EO57" s="14">
        <f>INDEX('O3-8hr'!$A:$AD,$IU57+EO$23-$G$23,$IT57)</f>
        <v>52.000000000000007</v>
      </c>
      <c r="EP57" s="14">
        <f>INDEX('O3-8hr'!$A:$AD,$IU57+EP$23-$G$23,$IT57)</f>
        <v>58</v>
      </c>
      <c r="EQ57" s="14">
        <f>INDEX('O3-8hr'!$A:$AD,$IU57+EQ$23-$G$23,$IT57)</f>
        <v>72.000000000000014</v>
      </c>
      <c r="ER57" s="14">
        <f>INDEX('O3-8hr'!$A:$AD,$IU57+ER$23-$G$23,$IT57)</f>
        <v>76</v>
      </c>
      <c r="ES57" s="14">
        <f>INDEX('O3-8hr'!$A:$AD,$IU57+ES$23-$G$23,$IT57)</f>
        <v>49</v>
      </c>
      <c r="ET57" s="14">
        <f>INDEX('O3-8hr'!$A:$AD,$IU57+ET$23-$G$23,$IT57)</f>
        <v>48</v>
      </c>
      <c r="EU57" s="14">
        <f>INDEX('O3-8hr'!$A:$AD,$IU57+EU$23-$G$23,$IT57)</f>
        <v>34</v>
      </c>
      <c r="EV57" s="14">
        <f>INDEX('O3-8hr'!$A:$AD,$IU57+EV$23-$G$23,$IT57)</f>
        <v>24</v>
      </c>
      <c r="EW57" s="14">
        <f>INDEX('O3-8hr'!$A:$AD,$IU57+EW$23-$G$23,$IT57)</f>
        <v>24</v>
      </c>
      <c r="EX57" s="14">
        <f>INDEX('O3-8hr'!$A:$AD,$IU57+EX$23-$G$23,$IT57)</f>
        <v>34</v>
      </c>
      <c r="EY57" s="14">
        <f>INDEX('O3-8hr'!$A:$AD,$IU57+EY$23-$G$23,$IT57)</f>
        <v>40</v>
      </c>
      <c r="EZ57" s="14">
        <f>INDEX('O3-8hr'!$A:$AD,$IU57+EZ$23-$G$23,$IT57)</f>
        <v>52.000000000000007</v>
      </c>
      <c r="FA57" s="14">
        <f>INDEX('O3-8hr'!$A:$AD,$IU57+FA$23-$G$23,$IT57)</f>
        <v>31</v>
      </c>
      <c r="FB57" s="14">
        <f>INDEX('O3-8hr'!$A:$AD,$IU57+FB$23-$G$23,$IT57)</f>
        <v>35</v>
      </c>
      <c r="FC57" s="14">
        <f>INDEX('O3-8hr'!$A:$AD,$IU57+FC$23-$G$23,$IT57)</f>
        <v>54</v>
      </c>
      <c r="FD57" s="14">
        <f>INDEX('O3-8hr'!$A:$AD,$IU57+FD$23-$G$23,$IT57)</f>
        <v>56</v>
      </c>
      <c r="FE57" s="14">
        <f>INDEX('O3-8hr'!$A:$AD,$IU57+FE$23-$G$23,$IT57)</f>
        <v>60</v>
      </c>
      <c r="FF57" s="14">
        <f>INDEX('O3-8hr'!$A:$AD,$IU57+FF$23-$G$23,$IT57)</f>
        <v>58</v>
      </c>
      <c r="FG57" s="14">
        <f>INDEX('O3-8hr'!$A:$AD,$IU57+FG$23-$G$23,$IT57)</f>
        <v>37.000000000000007</v>
      </c>
      <c r="FH57" s="14">
        <f>INDEX('O3-8hr'!$A:$AD,$IU57+FH$23-$G$23,$IT57)</f>
        <v>52.000000000000007</v>
      </c>
      <c r="FI57" s="14">
        <f>INDEX('O3-8hr'!$A:$AD,$IU57+FI$23-$G$23,$IT57)</f>
        <v>29</v>
      </c>
      <c r="FJ57" s="14">
        <f>INDEX('O3-8hr'!$A:$AD,$IU57+FJ$23-$G$23,$IT57)</f>
        <v>29</v>
      </c>
      <c r="FK57" s="14">
        <f>INDEX('O3-8hr'!$A:$AD,$IU57+FK$23-$G$23,$IT57)</f>
        <v>37.000000000000007</v>
      </c>
      <c r="FL57" s="14">
        <f>INDEX('O3-8hr'!$A:$AD,$IU57+FL$23-$G$23,$IT57)</f>
        <v>49</v>
      </c>
      <c r="FM57" s="14">
        <f>INDEX('O3-8hr'!$A:$AD,$IU57+FM$23-$G$23,$IT57)</f>
        <v>56</v>
      </c>
      <c r="FN57" s="14">
        <f>INDEX('O3-8hr'!$A:$AD,$IU57+FN$23-$G$23,$IT57)</f>
        <v>51.000000000000007</v>
      </c>
      <c r="FO57" s="14">
        <f>INDEX('O3-8hr'!$A:$AD,$IU57+FO$23-$G$23,$IT57)</f>
        <v>45.000000000000007</v>
      </c>
      <c r="FP57" s="14">
        <f>INDEX('O3-8hr'!$A:$AD,$IU57+FP$23-$G$23,$IT57)</f>
        <v>45.000000000000007</v>
      </c>
      <c r="FQ57" s="14">
        <f>INDEX('O3-8hr'!$A:$AD,$IU57+FQ$23-$G$23,$IT57)</f>
        <v>40</v>
      </c>
      <c r="FR57" s="14">
        <f>INDEX('O3-8hr'!$A:$AD,$IU57+FR$23-$G$23,$IT57)</f>
        <v>45.000000000000007</v>
      </c>
      <c r="FS57" s="14">
        <f>INDEX('O3-8hr'!$A:$AD,$IU57+FS$23-$G$23,$IT57)</f>
        <v>47</v>
      </c>
      <c r="FT57" s="14">
        <f>INDEX('O3-8hr'!$A:$AD,$IU57+FT$23-$G$23,$IT57)</f>
        <v>50</v>
      </c>
      <c r="FU57" s="14">
        <f>INDEX('O3-8hr'!$A:$AD,$IU57+FU$23-$G$23,$IT57)</f>
        <v>40</v>
      </c>
      <c r="FV57" s="14">
        <f>INDEX('O3-8hr'!$A:$AD,$IU57+FV$23-$G$23,$IT57)</f>
        <v>49</v>
      </c>
      <c r="FW57" s="14">
        <f>INDEX('O3-8hr'!$A:$AD,$IU57+FW$23-$G$23,$IT57)</f>
        <v>31</v>
      </c>
      <c r="FX57" s="14">
        <f>INDEX('O3-8hr'!$A:$AD,$IU57+FX$23-$G$23,$IT57)</f>
        <v>63</v>
      </c>
      <c r="FY57" s="14">
        <f>INDEX('O3-8hr'!$A:$AD,$IU57+FY$23-$G$23,$IT57)</f>
        <v>58</v>
      </c>
      <c r="FZ57" s="14">
        <f>INDEX('O3-8hr'!$A:$AD,$IU57+FZ$23-$G$23,$IT57)</f>
        <v>37.000000000000007</v>
      </c>
      <c r="GA57" s="14">
        <f>INDEX('O3-8hr'!$A:$AD,$IU57+GA$23-$G$23,$IT57)</f>
        <v>37.000000000000007</v>
      </c>
      <c r="GB57" s="14">
        <f>INDEX('O3-8hr'!$A:$AD,$IU57+GB$23-$G$23,$IT57)</f>
        <v>32</v>
      </c>
      <c r="GC57" s="14">
        <f>INDEX('O3-8hr'!$A:$AD,$IU57+GC$23-$G$23,$IT57)</f>
        <v>36.000000000000007</v>
      </c>
      <c r="GD57" s="14">
        <f>INDEX('O3-8hr'!$A:$AD,$IU57+GD$23-$G$23,$IT57)</f>
        <v>37.000000000000007</v>
      </c>
      <c r="GE57" s="14">
        <f>INDEX('O3-8hr'!$A:$AD,$IU57+GE$23-$G$23,$IT57)</f>
        <v>37.000000000000007</v>
      </c>
      <c r="GF57" s="14">
        <f>INDEX('O3-8hr'!$A:$AD,$IU57+GF$23-$G$23,$IT57)</f>
        <v>25</v>
      </c>
      <c r="GG57" s="14">
        <f>INDEX('O3-8hr'!$A:$AD,$IU57+GG$23-$G$23,$IT57)</f>
        <v>37.000000000000007</v>
      </c>
      <c r="GH57" s="14">
        <f>INDEX('O3-8hr'!$A:$AD,$IU57+GH$23-$G$23,$IT57)</f>
        <v>42</v>
      </c>
      <c r="GI57" s="14">
        <f>INDEX('O3-8hr'!$A:$AD,$IU57+GI$23-$G$23,$IT57)</f>
        <v>34</v>
      </c>
      <c r="GJ57" s="14">
        <f>INDEX('O3-8hr'!$A:$AD,$IU57+GJ$23-$G$23,$IT57)</f>
        <v>33</v>
      </c>
      <c r="GK57" s="14">
        <f>INDEX('O3-8hr'!$A:$AD,$IU57+GK$23-$G$23,$IT57)</f>
        <v>27</v>
      </c>
      <c r="GL57" s="14">
        <f>INDEX('O3-8hr'!$A:$AD,$IU57+GL$23-$G$23,$IT57)</f>
        <v>55</v>
      </c>
      <c r="GM57" s="14">
        <f>INDEX('O3-8hr'!$A:$AD,$IU57+GM$23-$G$23,$IT57)</f>
        <v>53.000000000000007</v>
      </c>
      <c r="GN57" s="14">
        <f>INDEX('O3-8hr'!$A:$AD,$IU57+GN$23-$G$23,$IT57)</f>
        <v>29</v>
      </c>
      <c r="GO57" s="14">
        <f>INDEX('O3-8hr'!$A:$AD,$IU57+GO$23-$G$23,$IT57)</f>
        <v>44.000000000000007</v>
      </c>
      <c r="GP57" s="14">
        <f>INDEX('O3-8hr'!$A:$AD,$IU57+GP$23-$G$23,$IT57)</f>
        <v>32</v>
      </c>
      <c r="GQ57" s="14">
        <f>INDEX('O3-8hr'!$A:$AD,$IU57+GQ$23-$G$23,$IT57)</f>
        <v>22.000000000000004</v>
      </c>
      <c r="GR57" s="14">
        <f>INDEX('O3-8hr'!$A:$AD,$IU57+GR$23-$G$23,$IT57)</f>
        <v>27</v>
      </c>
      <c r="GS57" s="14">
        <f>INDEX('O3-8hr'!$A:$AD,$IU57+GS$23-$G$23,$IT57)</f>
        <v>30</v>
      </c>
      <c r="GT57" s="14">
        <f>INDEX('O3-8hr'!$A:$AD,$IU57+GT$23-$G$23,$IT57)</f>
        <v>38</v>
      </c>
      <c r="GU57" s="14">
        <f>INDEX('O3-8hr'!$A:$AD,$IU57+GU$23-$G$23,$IT57)</f>
        <v>52.000000000000007</v>
      </c>
      <c r="GV57" s="14">
        <f>INDEX('O3-8hr'!$A:$AD,$IU57+GV$23-$G$23,$IT57)</f>
        <v>43</v>
      </c>
      <c r="GW57" s="14">
        <f>INDEX('O3-8hr'!$A:$AD,$IU57+GW$23-$G$23,$IT57)</f>
        <v>56</v>
      </c>
      <c r="GX57" s="14">
        <f>INDEX('O3-8hr'!$A:$AD,$IU57+GX$23-$G$23,$IT57)</f>
        <v>56</v>
      </c>
      <c r="GY57" s="14">
        <f>INDEX('O3-8hr'!$A:$AD,$IU57+GY$23-$G$23,$IT57)</f>
        <v>48</v>
      </c>
      <c r="GZ57" s="14">
        <f>INDEX('O3-8hr'!$A:$AD,$IU57+GZ$23-$G$23,$IT57)</f>
        <v>26.000000000000004</v>
      </c>
      <c r="HA57" s="14">
        <f>INDEX('O3-8hr'!$A:$AD,$IU57+HA$23-$G$23,$IT57)</f>
        <v>21</v>
      </c>
      <c r="HB57" s="14">
        <f>INDEX('O3-8hr'!$A:$AD,$IU57+HB$23-$G$23,$IT57)</f>
        <v>23</v>
      </c>
      <c r="HC57" s="14">
        <f>INDEX('O3-8hr'!$A:$AD,$IU57+HC$23-$G$23,$IT57)</f>
        <v>30</v>
      </c>
      <c r="HD57" s="14">
        <f>INDEX('O3-8hr'!$A:$AD,$IU57+HD$23-$G$23,$IT57)</f>
        <v>32</v>
      </c>
      <c r="HE57" s="14">
        <f>INDEX('O3-8hr'!$A:$AD,$IU57+HE$23-$G$23,$IT57)</f>
        <v>39</v>
      </c>
      <c r="HF57" s="14">
        <f>INDEX('O3-8hr'!$A:$AD,$IU57+HF$23-$G$23,$IT57)</f>
        <v>53.000000000000007</v>
      </c>
      <c r="HG57" s="14">
        <f>INDEX('O3-8hr'!$A:$AD,$IU57+HG$23-$G$23,$IT57)</f>
        <v>51.000000000000007</v>
      </c>
      <c r="HH57" s="14">
        <f>INDEX('O3-8hr'!$A:$AD,$IU57+HH$23-$G$23,$IT57)</f>
        <v>38</v>
      </c>
      <c r="HI57" s="14">
        <f>INDEX('O3-8hr'!$A:$AD,$IU57+HI$23-$G$23,$IT57)</f>
        <v>18.000000000000004</v>
      </c>
      <c r="HJ57" s="14">
        <f>INDEX('O3-8hr'!$A:$AD,$IU57+HJ$23-$G$23,$IT57)</f>
        <v>34</v>
      </c>
      <c r="HK57" s="14">
        <f>INDEX('O3-8hr'!$A:$AD,$IU57+HK$23-$G$23,$IT57)</f>
        <v>37.000000000000007</v>
      </c>
      <c r="HL57" s="14">
        <f>INDEX('O3-8hr'!$A:$AD,$IU57+HL$23-$G$23,$IT57)</f>
        <v>21</v>
      </c>
      <c r="HM57" s="14" t="str">
        <f>INDEX('O3-8hr'!$A:$AD,$IU57+HM$23-$G$23,$IT57)</f>
        <v/>
      </c>
      <c r="HN57" s="14" t="str">
        <f>INDEX('O3-8hr'!$A:$AD,$IU57+HN$23-$G$23,$IT57)</f>
        <v/>
      </c>
      <c r="HO57" s="14" t="str">
        <f>INDEX('O3-8hr'!$A:$AD,$IU57+HO$23-$G$23,$IT57)</f>
        <v/>
      </c>
      <c r="HP57" s="14" t="str">
        <f>INDEX('O3-8hr'!$A:$AD,$IU57+HP$23-$G$23,$IT57)</f>
        <v/>
      </c>
      <c r="HQ57" s="14" t="str">
        <f>INDEX('O3-8hr'!$A:$AD,$IU57+HQ$23-$G$23,$IT57)</f>
        <v/>
      </c>
      <c r="HR57" s="14" t="str">
        <f>INDEX('O3-8hr'!$A:$AD,$IU57+HR$23-$G$23,$IT57)</f>
        <v/>
      </c>
      <c r="HS57" s="14" t="str">
        <f>INDEX('O3-8hr'!$A:$AD,$IU57+HS$23-$G$23,$IT57)</f>
        <v/>
      </c>
      <c r="HT57" s="14" t="str">
        <f>INDEX('O3-8hr'!$A:$AD,$IU57+HT$23-$G$23,$IT57)</f>
        <v/>
      </c>
      <c r="HU57" s="14" t="str">
        <f>INDEX('O3-8hr'!$A:$AD,$IU57+HU$23-$G$23,$IT57)</f>
        <v/>
      </c>
      <c r="HV57" s="14" t="str">
        <f>INDEX('O3-8hr'!$A:$AD,$IU57+HV$23-$G$23,$IT57)</f>
        <v/>
      </c>
      <c r="HW57" s="14" t="str">
        <f>INDEX('O3-8hr'!$A:$AD,$IU57+HW$23-$G$23,$IT57)</f>
        <v/>
      </c>
      <c r="HX57" s="14" t="str">
        <f>INDEX('O3-8hr'!$A:$AD,$IU57+HX$23-$G$23,$IT57)</f>
        <v/>
      </c>
      <c r="HY57" s="14" t="str">
        <f>INDEX('O3-8hr'!$A:$AD,$IU57+HY$23-$G$23,$IT57)</f>
        <v/>
      </c>
      <c r="HZ57" s="14" t="str">
        <f>INDEX('O3-8hr'!$A:$AD,$IU57+HZ$23-$G$23,$IT57)</f>
        <v/>
      </c>
      <c r="IA57" s="14" t="str">
        <f>INDEX('O3-8hr'!$A:$AD,$IU57+IA$23-$G$23,$IT57)</f>
        <v/>
      </c>
      <c r="IB57" s="14" t="str">
        <f>INDEX('O3-8hr'!$A:$AD,$IU57+IB$23-$G$23,$IT57)</f>
        <v/>
      </c>
      <c r="IC57" s="14" t="str">
        <f>INDEX('O3-8hr'!$A:$AD,$IU57+IC$23-$G$23,$IT57)</f>
        <v/>
      </c>
      <c r="ID57" s="14" t="str">
        <f>INDEX('O3-8hr'!$A:$AD,$IU57+ID$23-$G$23,$IT57)</f>
        <v/>
      </c>
      <c r="IE57" s="14" t="str">
        <f>INDEX('O3-8hr'!$A:$AD,$IU57+IE$23-$G$23,$IT57)</f>
        <v/>
      </c>
      <c r="IF57" s="14" t="str">
        <f>INDEX('O3-8hr'!$A:$AD,$IU57+IF$23-$G$23,$IT57)</f>
        <v/>
      </c>
      <c r="IG57" s="14" t="str">
        <f>INDEX('O3-8hr'!$A:$AD,$IU57+IG$23-$G$23,$IT57)</f>
        <v/>
      </c>
      <c r="IH57" s="14" t="str">
        <f>INDEX('O3-8hr'!$A:$AD,$IU57+IH$23-$G$23,$IT57)</f>
        <v/>
      </c>
      <c r="II57" s="14" t="str">
        <f>INDEX('O3-8hr'!$A:$AD,$IU57+II$23-$G$23,$IT57)</f>
        <v/>
      </c>
      <c r="IJ57" s="14" t="str">
        <f>INDEX('O3-8hr'!$A:$AD,$IU57+IJ$23-$G$23,$IT57)</f>
        <v/>
      </c>
      <c r="IK57" s="14" t="str">
        <f>INDEX('O3-8hr'!$A:$AD,$IU57+IK$23-$G$23,$IT57)</f>
        <v/>
      </c>
      <c r="IL57" s="14" t="str">
        <f>INDEX('O3-8hr'!$A:$AD,$IU57+IL$23-$G$23,$IT57)</f>
        <v/>
      </c>
      <c r="IM57" s="14" t="str">
        <f>INDEX('O3-8hr'!$A:$AD,$IU57+IM$23-$G$23,$IT57)</f>
        <v/>
      </c>
      <c r="IN57" s="14" t="str">
        <f>INDEX('O3-8hr'!$A:$AD,$IU57+IN$23-$G$23,$IT57)</f>
        <v/>
      </c>
      <c r="IO57" s="14" t="str">
        <f>INDEX('O3-8hr'!$A:$AD,$IU57+IO$23-$G$23,$IT57)</f>
        <v/>
      </c>
      <c r="IP57" s="14" t="str">
        <f>INDEX('O3-8hr'!$A:$AD,$IU57+IP$23-$G$23,$IT57)</f>
        <v/>
      </c>
      <c r="IQ57" s="19" t="str">
        <f>INDEX('O3-8hr'!$A:$AD,$IU57+IQ$23-$G$23,$IT57)</f>
        <v/>
      </c>
      <c r="IR57" s="100">
        <f t="shared" si="58"/>
        <v>86</v>
      </c>
      <c r="IT57" s="44">
        <f>MATCH($B57,'O3-8hr'!$1:$1,0)</f>
        <v>7</v>
      </c>
      <c r="IU57" s="43">
        <f>MATCH(DATE($A57,$IT$19,$IU$19),'O3-8hr'!$B:$B,0)</f>
        <v>796</v>
      </c>
    </row>
    <row r="58" spans="1:255" ht="12.75" customHeight="1" x14ac:dyDescent="0.2">
      <c r="A58" s="100">
        <v>2017</v>
      </c>
      <c r="B58" s="100">
        <v>90013007</v>
      </c>
      <c r="C58" s="103">
        <f>INDEX(Sites!$A:$N,MATCH($B58,Sites!$A:$A,0),2)</f>
        <v>41.152500000000003</v>
      </c>
      <c r="D58" s="100" t="str">
        <f>INDEX(Sites!$A:$N,MATCH($B58,Sites!$A:$A,0),4)</f>
        <v>CT</v>
      </c>
      <c r="E58" s="100" t="str">
        <f>INDEX(Sites!$A:$N,MATCH($B58,Sites!$A:$A,0),10)</f>
        <v>3.0</v>
      </c>
      <c r="F58" s="44" t="str">
        <f>INDEX(Sites!$A:$N,MATCH($B58,Sites!$A:$A,0),6)</f>
        <v>Stratford</v>
      </c>
      <c r="G58" s="20">
        <f>INDEX('O3-8hr'!$A:$AD,$IU58+G$23-$G$23,$IT58)</f>
        <v>38</v>
      </c>
      <c r="H58" s="14">
        <f>INDEX('O3-8hr'!$A:$AD,$IU58+H$23-$G$23,$IT58)</f>
        <v>48</v>
      </c>
      <c r="I58" s="14">
        <f>INDEX('O3-8hr'!$A:$AD,$IU58+I$23-$G$23,$IT58)</f>
        <v>44.000000000000007</v>
      </c>
      <c r="J58" s="14">
        <f>INDEX('O3-8hr'!$A:$AD,$IU58+J$23-$G$23,$IT58)</f>
        <v>43</v>
      </c>
      <c r="K58" s="14">
        <f>INDEX('O3-8hr'!$A:$AD,$IU58+K$23-$G$23,$IT58)</f>
        <v>42</v>
      </c>
      <c r="L58" s="14">
        <f>INDEX('O3-8hr'!$A:$AD,$IU58+L$23-$G$23,$IT58)</f>
        <v>38</v>
      </c>
      <c r="M58" s="14">
        <f>INDEX('O3-8hr'!$A:$AD,$IU58+M$23-$G$23,$IT58)</f>
        <v>47</v>
      </c>
      <c r="N58" s="14">
        <f>INDEX('O3-8hr'!$A:$AD,$IU58+N$23-$G$23,$IT58)</f>
        <v>49</v>
      </c>
      <c r="O58" s="14">
        <f>INDEX('O3-8hr'!$A:$AD,$IU58+O$23-$G$23,$IT58)</f>
        <v>50</v>
      </c>
      <c r="P58" s="14">
        <f>INDEX('O3-8hr'!$A:$AD,$IU58+P$23-$G$23,$IT58)</f>
        <v>44.000000000000007</v>
      </c>
      <c r="Q58" s="14">
        <f>INDEX('O3-8hr'!$A:$AD,$IU58+Q$23-$G$23,$IT58)</f>
        <v>43</v>
      </c>
      <c r="R58" s="14">
        <f>INDEX('O3-8hr'!$A:$AD,$IU58+R$23-$G$23,$IT58)</f>
        <v>39</v>
      </c>
      <c r="S58" s="14">
        <f>INDEX('O3-8hr'!$A:$AD,$IU58+S$23-$G$23,$IT58)</f>
        <v>45.000000000000007</v>
      </c>
      <c r="T58" s="14">
        <f>INDEX('O3-8hr'!$A:$AD,$IU58+T$23-$G$23,$IT58)</f>
        <v>37.000000000000007</v>
      </c>
      <c r="U58" s="14">
        <f>INDEX('O3-8hr'!$A:$AD,$IU58+U$23-$G$23,$IT58)</f>
        <v>43</v>
      </c>
      <c r="V58" s="14">
        <f>INDEX('O3-8hr'!$A:$AD,$IU58+V$23-$G$23,$IT58)</f>
        <v>52.000000000000007</v>
      </c>
      <c r="W58" s="14">
        <f>INDEX('O3-8hr'!$A:$AD,$IU58+W$23-$G$23,$IT58)</f>
        <v>50</v>
      </c>
      <c r="X58" s="14">
        <f>INDEX('O3-8hr'!$A:$AD,$IU58+X$23-$G$23,$IT58)</f>
        <v>51.000000000000007</v>
      </c>
      <c r="Y58" s="14">
        <f>INDEX('O3-8hr'!$A:$AD,$IU58+Y$23-$G$23,$IT58)</f>
        <v>49</v>
      </c>
      <c r="Z58" s="14">
        <f>INDEX('O3-8hr'!$A:$AD,$IU58+Z$23-$G$23,$IT58)</f>
        <v>53.000000000000007</v>
      </c>
      <c r="AA58" s="14">
        <f>INDEX('O3-8hr'!$A:$AD,$IU58+AA$23-$G$23,$IT58)</f>
        <v>48</v>
      </c>
      <c r="AB58" s="14">
        <f>INDEX('O3-8hr'!$A:$AD,$IU58+AB$23-$G$23,$IT58)</f>
        <v>47</v>
      </c>
      <c r="AC58" s="14">
        <f>INDEX('O3-8hr'!$A:$AD,$IU58+AC$23-$G$23,$IT58)</f>
        <v>48</v>
      </c>
      <c r="AD58" s="14">
        <f>INDEX('O3-8hr'!$A:$AD,$IU58+AD$23-$G$23,$IT58)</f>
        <v>48</v>
      </c>
      <c r="AE58" s="14">
        <f>INDEX('O3-8hr'!$A:$AD,$IU58+AE$23-$G$23,$IT58)</f>
        <v>32</v>
      </c>
      <c r="AF58" s="14">
        <f>INDEX('O3-8hr'!$A:$AD,$IU58+AF$23-$G$23,$IT58)</f>
        <v>49</v>
      </c>
      <c r="AG58" s="14">
        <f>INDEX('O3-8hr'!$A:$AD,$IU58+AG$23-$G$23,$IT58)</f>
        <v>32</v>
      </c>
      <c r="AH58" s="14">
        <f>INDEX('O3-8hr'!$A:$AD,$IU58+AH$23-$G$23,$IT58)</f>
        <v>45.000000000000007</v>
      </c>
      <c r="AI58" s="14">
        <f>INDEX('O3-8hr'!$A:$AD,$IU58+AI$23-$G$23,$IT58)</f>
        <v>46</v>
      </c>
      <c r="AJ58" s="14">
        <f>INDEX('O3-8hr'!$A:$AD,$IU58+AJ$23-$G$23,$IT58)</f>
        <v>47</v>
      </c>
      <c r="AK58" s="14">
        <f>INDEX('O3-8hr'!$A:$AD,$IU58+AK$23-$G$23,$IT58)</f>
        <v>49</v>
      </c>
      <c r="AL58" s="14">
        <f>INDEX('O3-8hr'!$A:$AD,$IU58+AL$23-$G$23,$IT58)</f>
        <v>42</v>
      </c>
      <c r="AM58" s="14">
        <f>INDEX('O3-8hr'!$A:$AD,$IU58+AM$23-$G$23,$IT58)</f>
        <v>46</v>
      </c>
      <c r="AN58" s="14">
        <f>INDEX('O3-8hr'!$A:$AD,$IU58+AN$23-$G$23,$IT58)</f>
        <v>48</v>
      </c>
      <c r="AO58" s="14">
        <f>INDEX('O3-8hr'!$A:$AD,$IU58+AO$23-$G$23,$IT58)</f>
        <v>43</v>
      </c>
      <c r="AP58" s="14">
        <f>INDEX('O3-8hr'!$A:$AD,$IU58+AP$23-$G$23,$IT58)</f>
        <v>44.000000000000007</v>
      </c>
      <c r="AQ58" s="14">
        <f>INDEX('O3-8hr'!$A:$AD,$IU58+AQ$23-$G$23,$IT58)</f>
        <v>40</v>
      </c>
      <c r="AR58" s="14">
        <f>INDEX('O3-8hr'!$A:$AD,$IU58+AR$23-$G$23,$IT58)</f>
        <v>32</v>
      </c>
      <c r="AS58" s="14">
        <f>INDEX('O3-8hr'!$A:$AD,$IU58+AS$23-$G$23,$IT58)</f>
        <v>41</v>
      </c>
      <c r="AT58" s="14">
        <f>INDEX('O3-8hr'!$A:$AD,$IU58+AT$23-$G$23,$IT58)</f>
        <v>49</v>
      </c>
      <c r="AU58" s="14">
        <f>INDEX('O3-8hr'!$A:$AD,$IU58+AU$23-$G$23,$IT58)</f>
        <v>58</v>
      </c>
      <c r="AV58" s="14">
        <f>INDEX('O3-8hr'!$A:$AD,$IU58+AV$23-$G$23,$IT58)</f>
        <v>50</v>
      </c>
      <c r="AW58" s="14">
        <f>INDEX('O3-8hr'!$A:$AD,$IU58+AW$23-$G$23,$IT58)</f>
        <v>51.000000000000007</v>
      </c>
      <c r="AX58" s="14">
        <f>INDEX('O3-8hr'!$A:$AD,$IU58+AX$23-$G$23,$IT58)</f>
        <v>47</v>
      </c>
      <c r="AY58" s="14">
        <f>INDEX('O3-8hr'!$A:$AD,$IU58+AY$23-$G$23,$IT58)</f>
        <v>47</v>
      </c>
      <c r="AZ58" s="14">
        <f>INDEX('O3-8hr'!$A:$AD,$IU58+AZ$23-$G$23,$IT58)</f>
        <v>51.000000000000007</v>
      </c>
      <c r="BA58" s="14">
        <f>INDEX('O3-8hr'!$A:$AD,$IU58+BA$23-$G$23,$IT58)</f>
        <v>60</v>
      </c>
      <c r="BB58" s="14">
        <f>INDEX('O3-8hr'!$A:$AD,$IU58+BB$23-$G$23,$IT58)</f>
        <v>49</v>
      </c>
      <c r="BC58" s="14">
        <f>INDEX('O3-8hr'!$A:$AD,$IU58+BC$23-$G$23,$IT58)</f>
        <v>46</v>
      </c>
      <c r="BD58" s="14">
        <f>INDEX('O3-8hr'!$A:$AD,$IU58+BD$23-$G$23,$IT58)</f>
        <v>45.000000000000007</v>
      </c>
      <c r="BE58" s="14">
        <f>INDEX('O3-8hr'!$A:$AD,$IU58+BE$23-$G$23,$IT58)</f>
        <v>44.000000000000007</v>
      </c>
      <c r="BF58" s="14">
        <f>INDEX('O3-8hr'!$A:$AD,$IU58+BF$23-$G$23,$IT58)</f>
        <v>48</v>
      </c>
      <c r="BG58" s="14">
        <f>INDEX('O3-8hr'!$A:$AD,$IU58+BG$23-$G$23,$IT58)</f>
        <v>31</v>
      </c>
      <c r="BH58" s="14">
        <f>INDEX('O3-8hr'!$A:$AD,$IU58+BH$23-$G$23,$IT58)</f>
        <v>36.000000000000007</v>
      </c>
      <c r="BI58" s="14">
        <f>INDEX('O3-8hr'!$A:$AD,$IU58+BI$23-$G$23,$IT58)</f>
        <v>36.000000000000007</v>
      </c>
      <c r="BJ58" s="14">
        <f>INDEX('O3-8hr'!$A:$AD,$IU58+BJ$23-$G$23,$IT58)</f>
        <v>39</v>
      </c>
      <c r="BK58" s="14">
        <f>INDEX('O3-8hr'!$A:$AD,$IU58+BK$23-$G$23,$IT58)</f>
        <v>35</v>
      </c>
      <c r="BL58" s="14">
        <f>INDEX('O3-8hr'!$A:$AD,$IU58+BL$23-$G$23,$IT58)</f>
        <v>39</v>
      </c>
      <c r="BM58" s="14">
        <f>INDEX('O3-8hr'!$A:$AD,$IU58+BM$23-$G$23,$IT58)</f>
        <v>54</v>
      </c>
      <c r="BN58" s="14">
        <f>INDEX('O3-8hr'!$A:$AD,$IU58+BN$23-$G$23,$IT58)</f>
        <v>52.000000000000007</v>
      </c>
      <c r="BO58" s="14">
        <f>INDEX('O3-8hr'!$A:$AD,$IU58+BO$23-$G$23,$IT58)</f>
        <v>39</v>
      </c>
      <c r="BP58" s="14">
        <f>INDEX('O3-8hr'!$A:$AD,$IU58+BP$23-$G$23,$IT58)</f>
        <v>36.000000000000007</v>
      </c>
      <c r="BQ58" s="14">
        <f>INDEX('O3-8hr'!$A:$AD,$IU58+BQ$23-$G$23,$IT58)</f>
        <v>56</v>
      </c>
      <c r="BR58" s="14">
        <f>INDEX('O3-8hr'!$A:$AD,$IU58+BR$23-$G$23,$IT58)</f>
        <v>40</v>
      </c>
      <c r="BS58" s="14">
        <f>INDEX('O3-8hr'!$A:$AD,$IU58+BS$23-$G$23,$IT58)</f>
        <v>49</v>
      </c>
      <c r="BT58" s="14">
        <f>INDEX('O3-8hr'!$A:$AD,$IU58+BT$23-$G$23,$IT58)</f>
        <v>42</v>
      </c>
      <c r="BU58" s="14">
        <f>INDEX('O3-8hr'!$A:$AD,$IU58+BU$23-$G$23,$IT58)</f>
        <v>43</v>
      </c>
      <c r="BV58" s="14">
        <f>INDEX('O3-8hr'!$A:$AD,$IU58+BV$23-$G$23,$IT58)</f>
        <v>33</v>
      </c>
      <c r="BW58" s="14">
        <f>INDEX('O3-8hr'!$A:$AD,$IU58+BW$23-$G$23,$IT58)</f>
        <v>37.000000000000007</v>
      </c>
      <c r="BX58" s="14">
        <f>INDEX('O3-8hr'!$A:$AD,$IU58+BX$23-$G$23,$IT58)</f>
        <v>46</v>
      </c>
      <c r="BY58" s="14">
        <f>INDEX('O3-8hr'!$A:$AD,$IU58+BY$23-$G$23,$IT58)</f>
        <v>45.000000000000007</v>
      </c>
      <c r="BZ58" s="14">
        <f>INDEX('O3-8hr'!$A:$AD,$IU58+BZ$23-$G$23,$IT58)</f>
        <v>43</v>
      </c>
      <c r="CA58" s="14">
        <f>INDEX('O3-8hr'!$A:$AD,$IU58+CA$23-$G$23,$IT58)</f>
        <v>41</v>
      </c>
      <c r="CB58" s="14">
        <f>INDEX('O3-8hr'!$A:$AD,$IU58+CB$23-$G$23,$IT58)</f>
        <v>37.000000000000007</v>
      </c>
      <c r="CC58" s="14">
        <f>INDEX('O3-8hr'!$A:$AD,$IU58+CC$23-$G$23,$IT58)</f>
        <v>43</v>
      </c>
      <c r="CD58" s="14">
        <f>INDEX('O3-8hr'!$A:$AD,$IU58+CD$23-$G$23,$IT58)</f>
        <v>35</v>
      </c>
      <c r="CE58" s="14">
        <f>INDEX('O3-8hr'!$A:$AD,$IU58+CE$23-$G$23,$IT58)</f>
        <v>45.000000000000007</v>
      </c>
      <c r="CF58" s="14">
        <f>INDEX('O3-8hr'!$A:$AD,$IU58+CF$23-$G$23,$IT58)</f>
        <v>71.000000000000014</v>
      </c>
      <c r="CG58" s="14">
        <f>INDEX('O3-8hr'!$A:$AD,$IU58+CG$23-$G$23,$IT58)</f>
        <v>91</v>
      </c>
      <c r="CH58" s="14">
        <f>INDEX('O3-8hr'!$A:$AD,$IU58+CH$23-$G$23,$IT58)</f>
        <v>69</v>
      </c>
      <c r="CI58" s="14">
        <f>INDEX('O3-8hr'!$A:$AD,$IU58+CI$23-$G$23,$IT58)</f>
        <v>43</v>
      </c>
      <c r="CJ58" s="14">
        <f>INDEX('O3-8hr'!$A:$AD,$IU58+CJ$23-$G$23,$IT58)</f>
        <v>41</v>
      </c>
      <c r="CK58" s="14">
        <f>INDEX('O3-8hr'!$A:$AD,$IU58+CK$23-$G$23,$IT58)</f>
        <v>38</v>
      </c>
      <c r="CL58" s="14">
        <f>INDEX('O3-8hr'!$A:$AD,$IU58+CL$23-$G$23,$IT58)</f>
        <v>46</v>
      </c>
      <c r="CM58" s="14">
        <f>INDEX('O3-8hr'!$A:$AD,$IU58+CM$23-$G$23,$IT58)</f>
        <v>45.000000000000007</v>
      </c>
      <c r="CN58" s="14">
        <f>INDEX('O3-8hr'!$A:$AD,$IU58+CN$23-$G$23,$IT58)</f>
        <v>38</v>
      </c>
      <c r="CO58" s="14">
        <f>INDEX('O3-8hr'!$A:$AD,$IU58+CO$23-$G$23,$IT58)</f>
        <v>34</v>
      </c>
      <c r="CP58" s="14">
        <f>INDEX('O3-8hr'!$A:$AD,$IU58+CP$23-$G$23,$IT58)</f>
        <v>36.000000000000007</v>
      </c>
      <c r="CQ58" s="14">
        <f>INDEX('O3-8hr'!$A:$AD,$IU58+CQ$23-$G$23,$IT58)</f>
        <v>39</v>
      </c>
      <c r="CR58" s="14">
        <f>INDEX('O3-8hr'!$A:$AD,$IU58+CR$23-$G$23,$IT58)</f>
        <v>36.000000000000007</v>
      </c>
      <c r="CS58" s="14">
        <f>INDEX('O3-8hr'!$A:$AD,$IU58+CS$23-$G$23,$IT58)</f>
        <v>34</v>
      </c>
      <c r="CT58" s="14">
        <f>INDEX('O3-8hr'!$A:$AD,$IU58+CT$23-$G$23,$IT58)</f>
        <v>39</v>
      </c>
      <c r="CU58" s="14">
        <f>INDEX('O3-8hr'!$A:$AD,$IU58+CU$23-$G$23,$IT58)</f>
        <v>47</v>
      </c>
      <c r="CV58" s="14">
        <f>INDEX('O3-8hr'!$A:$AD,$IU58+CV$23-$G$23,$IT58)</f>
        <v>48</v>
      </c>
      <c r="CW58" s="14">
        <f>INDEX('O3-8hr'!$A:$AD,$IU58+CW$23-$G$23,$IT58)</f>
        <v>39</v>
      </c>
      <c r="CX58" s="14">
        <f>INDEX('O3-8hr'!$A:$AD,$IU58+CX$23-$G$23,$IT58)</f>
        <v>41</v>
      </c>
      <c r="CY58" s="14">
        <f>INDEX('O3-8hr'!$A:$AD,$IU58+CY$23-$G$23,$IT58)</f>
        <v>30</v>
      </c>
      <c r="CZ58" s="14">
        <f>INDEX('O3-8hr'!$A:$AD,$IU58+CZ$23-$G$23,$IT58)</f>
        <v>24</v>
      </c>
      <c r="DA58" s="14">
        <f>INDEX('O3-8hr'!$A:$AD,$IU58+DA$23-$G$23,$IT58)</f>
        <v>47</v>
      </c>
      <c r="DB58" s="14">
        <f>INDEX('O3-8hr'!$A:$AD,$IU58+DB$23-$G$23,$IT58)</f>
        <v>42</v>
      </c>
      <c r="DC58" s="14">
        <f>INDEX('O3-8hr'!$A:$AD,$IU58+DC$23-$G$23,$IT58)</f>
        <v>50</v>
      </c>
      <c r="DD58" s="14">
        <f>INDEX('O3-8hr'!$A:$AD,$IU58+DD$23-$G$23,$IT58)</f>
        <v>72.000000000000014</v>
      </c>
      <c r="DE58" s="14">
        <f>INDEX('O3-8hr'!$A:$AD,$IU58+DE$23-$G$23,$IT58)</f>
        <v>80</v>
      </c>
      <c r="DF58" s="14">
        <f>INDEX('O3-8hr'!$A:$AD,$IU58+DF$23-$G$23,$IT58)</f>
        <v>95</v>
      </c>
      <c r="DG58" s="14">
        <f>INDEX('O3-8hr'!$A:$AD,$IU58+DG$23-$G$23,$IT58)</f>
        <v>88.000000000000014</v>
      </c>
      <c r="DH58" s="14">
        <f>INDEX('O3-8hr'!$A:$AD,$IU58+DH$23-$G$23,$IT58)</f>
        <v>54</v>
      </c>
      <c r="DI58" s="14">
        <f>INDEX('O3-8hr'!$A:$AD,$IU58+DI$23-$G$23,$IT58)</f>
        <v>43</v>
      </c>
      <c r="DJ58" s="14">
        <f>INDEX('O3-8hr'!$A:$AD,$IU58+DJ$23-$G$23,$IT58)</f>
        <v>32</v>
      </c>
      <c r="DK58" s="14">
        <f>INDEX('O3-8hr'!$A:$AD,$IU58+DK$23-$G$23,$IT58)</f>
        <v>32</v>
      </c>
      <c r="DL58" s="14">
        <f>INDEX('O3-8hr'!$A:$AD,$IU58+DL$23-$G$23,$IT58)</f>
        <v>38</v>
      </c>
      <c r="DM58" s="14">
        <f>INDEX('O3-8hr'!$A:$AD,$IU58+DM$23-$G$23,$IT58)</f>
        <v>33</v>
      </c>
      <c r="DN58" s="14">
        <f>INDEX('O3-8hr'!$A:$AD,$IU58+DN$23-$G$23,$IT58)</f>
        <v>65</v>
      </c>
      <c r="DO58" s="14">
        <f>INDEX('O3-8hr'!$A:$AD,$IU58+DO$23-$G$23,$IT58)</f>
        <v>74.000000000000014</v>
      </c>
      <c r="DP58" s="14">
        <f>INDEX('O3-8hr'!$A:$AD,$IU58+DP$23-$G$23,$IT58)</f>
        <v>65</v>
      </c>
      <c r="DQ58" s="14">
        <f>INDEX('O3-8hr'!$A:$AD,$IU58+DQ$23-$G$23,$IT58)</f>
        <v>47</v>
      </c>
      <c r="DR58" s="14">
        <f>INDEX('O3-8hr'!$A:$AD,$IU58+DR$23-$G$23,$IT58)</f>
        <v>46</v>
      </c>
      <c r="DS58" s="14">
        <f>INDEX('O3-8hr'!$A:$AD,$IU58+DS$23-$G$23,$IT58)</f>
        <v>47</v>
      </c>
      <c r="DT58" s="14">
        <f>INDEX('O3-8hr'!$A:$AD,$IU58+DT$23-$G$23,$IT58)</f>
        <v>60</v>
      </c>
      <c r="DU58" s="14">
        <f>INDEX('O3-8hr'!$A:$AD,$IU58+DU$23-$G$23,$IT58)</f>
        <v>56</v>
      </c>
      <c r="DV58" s="14">
        <f>INDEX('O3-8hr'!$A:$AD,$IU58+DV$23-$G$23,$IT58)</f>
        <v>44.000000000000007</v>
      </c>
      <c r="DW58" s="14">
        <f>INDEX('O3-8hr'!$A:$AD,$IU58+DW$23-$G$23,$IT58)</f>
        <v>53.000000000000007</v>
      </c>
      <c r="DX58" s="14">
        <f>INDEX('O3-8hr'!$A:$AD,$IU58+DX$23-$G$23,$IT58)</f>
        <v>61.000000000000007</v>
      </c>
      <c r="DY58" s="14">
        <f>INDEX('O3-8hr'!$A:$AD,$IU58+DY$23-$G$23,$IT58)</f>
        <v>30</v>
      </c>
      <c r="DZ58" s="14">
        <f>INDEX('O3-8hr'!$A:$AD,$IU58+DZ$23-$G$23,$IT58)</f>
        <v>59.000000000000007</v>
      </c>
      <c r="EA58" s="14">
        <f>INDEX('O3-8hr'!$A:$AD,$IU58+EA$23-$G$23,$IT58)</f>
        <v>66</v>
      </c>
      <c r="EB58" s="14">
        <f>INDEX('O3-8hr'!$A:$AD,$IU58+EB$23-$G$23,$IT58)</f>
        <v>45.000000000000007</v>
      </c>
      <c r="EC58" s="14">
        <f>INDEX('O3-8hr'!$A:$AD,$IU58+EC$23-$G$23,$IT58)</f>
        <v>52.000000000000007</v>
      </c>
      <c r="ED58" s="14">
        <f>INDEX('O3-8hr'!$A:$AD,$IU58+ED$23-$G$23,$IT58)</f>
        <v>35</v>
      </c>
      <c r="EE58" s="14">
        <f>INDEX('O3-8hr'!$A:$AD,$IU58+EE$23-$G$23,$IT58)</f>
        <v>47</v>
      </c>
      <c r="EF58" s="14">
        <f>INDEX('O3-8hr'!$A:$AD,$IU58+EF$23-$G$23,$IT58)</f>
        <v>66</v>
      </c>
      <c r="EG58" s="14">
        <f>INDEX('O3-8hr'!$A:$AD,$IU58+EG$23-$G$23,$IT58)</f>
        <v>45.000000000000007</v>
      </c>
      <c r="EH58" s="14">
        <f>INDEX('O3-8hr'!$A:$AD,$IU58+EH$23-$G$23,$IT58)</f>
        <v>65</v>
      </c>
      <c r="EI58" s="14">
        <f>INDEX('O3-8hr'!$A:$AD,$IU58+EI$23-$G$23,$IT58)</f>
        <v>68</v>
      </c>
      <c r="EJ58" s="14">
        <f>INDEX('O3-8hr'!$A:$AD,$IU58+EJ$23-$G$23,$IT58)</f>
        <v>77</v>
      </c>
      <c r="EK58" s="14">
        <f>INDEX('O3-8hr'!$A:$AD,$IU58+EK$23-$G$23,$IT58)</f>
        <v>69</v>
      </c>
      <c r="EL58" s="14">
        <f>INDEX('O3-8hr'!$A:$AD,$IU58+EL$23-$G$23,$IT58)</f>
        <v>31</v>
      </c>
      <c r="EM58" s="14">
        <f>INDEX('O3-8hr'!$A:$AD,$IU58+EM$23-$G$23,$IT58)</f>
        <v>49</v>
      </c>
      <c r="EN58" s="14">
        <f>INDEX('O3-8hr'!$A:$AD,$IU58+EN$23-$G$23,$IT58)</f>
        <v>48</v>
      </c>
      <c r="EO58" s="14">
        <f>INDEX('O3-8hr'!$A:$AD,$IU58+EO$23-$G$23,$IT58)</f>
        <v>56</v>
      </c>
      <c r="EP58" s="14">
        <f>INDEX('O3-8hr'!$A:$AD,$IU58+EP$23-$G$23,$IT58)</f>
        <v>54</v>
      </c>
      <c r="EQ58" s="14">
        <f>INDEX('O3-8hr'!$A:$AD,$IU58+EQ$23-$G$23,$IT58)</f>
        <v>76</v>
      </c>
      <c r="ER58" s="14">
        <f>INDEX('O3-8hr'!$A:$AD,$IU58+ER$23-$G$23,$IT58)</f>
        <v>81</v>
      </c>
      <c r="ES58" s="14">
        <f>INDEX('O3-8hr'!$A:$AD,$IU58+ES$23-$G$23,$IT58)</f>
        <v>62</v>
      </c>
      <c r="ET58" s="14">
        <f>INDEX('O3-8hr'!$A:$AD,$IU58+ET$23-$G$23,$IT58)</f>
        <v>58</v>
      </c>
      <c r="EU58" s="14">
        <f>INDEX('O3-8hr'!$A:$AD,$IU58+EU$23-$G$23,$IT58)</f>
        <v>41</v>
      </c>
      <c r="EV58" s="14">
        <f>INDEX('O3-8hr'!$A:$AD,$IU58+EV$23-$G$23,$IT58)</f>
        <v>26.000000000000004</v>
      </c>
      <c r="EW58" s="14">
        <f>INDEX('O3-8hr'!$A:$AD,$IU58+EW$23-$G$23,$IT58)</f>
        <v>26.000000000000004</v>
      </c>
      <c r="EX58" s="14">
        <f>INDEX('O3-8hr'!$A:$AD,$IU58+EX$23-$G$23,$IT58)</f>
        <v>44.000000000000007</v>
      </c>
      <c r="EY58" s="14">
        <f>INDEX('O3-8hr'!$A:$AD,$IU58+EY$23-$G$23,$IT58)</f>
        <v>47</v>
      </c>
      <c r="EZ58" s="14">
        <f>INDEX('O3-8hr'!$A:$AD,$IU58+EZ$23-$G$23,$IT58)</f>
        <v>54</v>
      </c>
      <c r="FA58" s="14">
        <f>INDEX('O3-8hr'!$A:$AD,$IU58+FA$23-$G$23,$IT58)</f>
        <v>32</v>
      </c>
      <c r="FB58" s="14">
        <f>INDEX('O3-8hr'!$A:$AD,$IU58+FB$23-$G$23,$IT58)</f>
        <v>39</v>
      </c>
      <c r="FC58" s="14">
        <f>INDEX('O3-8hr'!$A:$AD,$IU58+FC$23-$G$23,$IT58)</f>
        <v>59.000000000000007</v>
      </c>
      <c r="FD58" s="14">
        <f>INDEX('O3-8hr'!$A:$AD,$IU58+FD$23-$G$23,$IT58)</f>
        <v>64</v>
      </c>
      <c r="FE58" s="14">
        <f>INDEX('O3-8hr'!$A:$AD,$IU58+FE$23-$G$23,$IT58)</f>
        <v>66</v>
      </c>
      <c r="FF58" s="14">
        <f>INDEX('O3-8hr'!$A:$AD,$IU58+FF$23-$G$23,$IT58)</f>
        <v>65</v>
      </c>
      <c r="FG58" s="14">
        <f>INDEX('O3-8hr'!$A:$AD,$IU58+FG$23-$G$23,$IT58)</f>
        <v>39</v>
      </c>
      <c r="FH58" s="14">
        <f>INDEX('O3-8hr'!$A:$AD,$IU58+FH$23-$G$23,$IT58)</f>
        <v>55</v>
      </c>
      <c r="FI58" s="14">
        <f>INDEX('O3-8hr'!$A:$AD,$IU58+FI$23-$G$23,$IT58)</f>
        <v>33</v>
      </c>
      <c r="FJ58" s="14">
        <f>INDEX('O3-8hr'!$A:$AD,$IU58+FJ$23-$G$23,$IT58)</f>
        <v>42</v>
      </c>
      <c r="FK58" s="14">
        <f>INDEX('O3-8hr'!$A:$AD,$IU58+FK$23-$G$23,$IT58)</f>
        <v>38</v>
      </c>
      <c r="FL58" s="14">
        <f>INDEX('O3-8hr'!$A:$AD,$IU58+FL$23-$G$23,$IT58)</f>
        <v>52.000000000000007</v>
      </c>
      <c r="FM58" s="14">
        <f>INDEX('O3-8hr'!$A:$AD,$IU58+FM$23-$G$23,$IT58)</f>
        <v>73.000000000000014</v>
      </c>
      <c r="FN58" s="14">
        <f>INDEX('O3-8hr'!$A:$AD,$IU58+FN$23-$G$23,$IT58)</f>
        <v>56</v>
      </c>
      <c r="FO58" s="14">
        <f>INDEX('O3-8hr'!$A:$AD,$IU58+FO$23-$G$23,$IT58)</f>
        <v>48</v>
      </c>
      <c r="FP58" s="14">
        <f>INDEX('O3-8hr'!$A:$AD,$IU58+FP$23-$G$23,$IT58)</f>
        <v>44.000000000000007</v>
      </c>
      <c r="FQ58" s="14">
        <f>INDEX('O3-8hr'!$A:$AD,$IU58+FQ$23-$G$23,$IT58)</f>
        <v>54</v>
      </c>
      <c r="FR58" s="14">
        <f>INDEX('O3-8hr'!$A:$AD,$IU58+FR$23-$G$23,$IT58)</f>
        <v>54</v>
      </c>
      <c r="FS58" s="14">
        <f>INDEX('O3-8hr'!$A:$AD,$IU58+FS$23-$G$23,$IT58)</f>
        <v>48</v>
      </c>
      <c r="FT58" s="14">
        <f>INDEX('O3-8hr'!$A:$AD,$IU58+FT$23-$G$23,$IT58)</f>
        <v>44.000000000000007</v>
      </c>
      <c r="FU58" s="14">
        <f>INDEX('O3-8hr'!$A:$AD,$IU58+FU$23-$G$23,$IT58)</f>
        <v>41</v>
      </c>
      <c r="FV58" s="14">
        <f>INDEX('O3-8hr'!$A:$AD,$IU58+FV$23-$G$23,$IT58)</f>
        <v>63</v>
      </c>
      <c r="FW58" s="14">
        <f>INDEX('O3-8hr'!$A:$AD,$IU58+FW$23-$G$23,$IT58)</f>
        <v>34</v>
      </c>
      <c r="FX58" s="14">
        <f>INDEX('O3-8hr'!$A:$AD,$IU58+FX$23-$G$23,$IT58)</f>
        <v>64</v>
      </c>
      <c r="FY58" s="14">
        <f>INDEX('O3-8hr'!$A:$AD,$IU58+FY$23-$G$23,$IT58)</f>
        <v>58</v>
      </c>
      <c r="FZ58" s="14">
        <f>INDEX('O3-8hr'!$A:$AD,$IU58+FZ$23-$G$23,$IT58)</f>
        <v>42</v>
      </c>
      <c r="GA58" s="14">
        <f>INDEX('O3-8hr'!$A:$AD,$IU58+GA$23-$G$23,$IT58)</f>
        <v>46</v>
      </c>
      <c r="GB58" s="14">
        <f>INDEX('O3-8hr'!$A:$AD,$IU58+GB$23-$G$23,$IT58)</f>
        <v>34</v>
      </c>
      <c r="GC58" s="14">
        <f>INDEX('O3-8hr'!$A:$AD,$IU58+GC$23-$G$23,$IT58)</f>
        <v>44.000000000000007</v>
      </c>
      <c r="GD58" s="14">
        <f>INDEX('O3-8hr'!$A:$AD,$IU58+GD$23-$G$23,$IT58)</f>
        <v>46</v>
      </c>
      <c r="GE58" s="14">
        <f>INDEX('O3-8hr'!$A:$AD,$IU58+GE$23-$G$23,$IT58)</f>
        <v>39</v>
      </c>
      <c r="GF58" s="14">
        <f>INDEX('O3-8hr'!$A:$AD,$IU58+GF$23-$G$23,$IT58)</f>
        <v>29</v>
      </c>
      <c r="GG58" s="14">
        <f>INDEX('O3-8hr'!$A:$AD,$IU58+GG$23-$G$23,$IT58)</f>
        <v>48</v>
      </c>
      <c r="GH58" s="14">
        <f>INDEX('O3-8hr'!$A:$AD,$IU58+GH$23-$G$23,$IT58)</f>
        <v>45.000000000000007</v>
      </c>
      <c r="GI58" s="14">
        <f>INDEX('O3-8hr'!$A:$AD,$IU58+GI$23-$G$23,$IT58)</f>
        <v>35</v>
      </c>
      <c r="GJ58" s="14">
        <f>INDEX('O3-8hr'!$A:$AD,$IU58+GJ$23-$G$23,$IT58)</f>
        <v>41</v>
      </c>
      <c r="GK58" s="14">
        <f>INDEX('O3-8hr'!$A:$AD,$IU58+GK$23-$G$23,$IT58)</f>
        <v>38</v>
      </c>
      <c r="GL58" s="14">
        <f>INDEX('O3-8hr'!$A:$AD,$IU58+GL$23-$G$23,$IT58)</f>
        <v>55</v>
      </c>
      <c r="GM58" s="14">
        <f>INDEX('O3-8hr'!$A:$AD,$IU58+GM$23-$G$23,$IT58)</f>
        <v>54</v>
      </c>
      <c r="GN58" s="14">
        <f>INDEX('O3-8hr'!$A:$AD,$IU58+GN$23-$G$23,$IT58)</f>
        <v>35</v>
      </c>
      <c r="GO58" s="14">
        <f>INDEX('O3-8hr'!$A:$AD,$IU58+GO$23-$G$23,$IT58)</f>
        <v>50</v>
      </c>
      <c r="GP58" s="14">
        <f>INDEX('O3-8hr'!$A:$AD,$IU58+GP$23-$G$23,$IT58)</f>
        <v>37.000000000000007</v>
      </c>
      <c r="GQ58" s="14">
        <f>INDEX('O3-8hr'!$A:$AD,$IU58+GQ$23-$G$23,$IT58)</f>
        <v>23</v>
      </c>
      <c r="GR58" s="14">
        <f>INDEX('O3-8hr'!$A:$AD,$IU58+GR$23-$G$23,$IT58)</f>
        <v>27</v>
      </c>
      <c r="GS58" s="14">
        <f>INDEX('O3-8hr'!$A:$AD,$IU58+GS$23-$G$23,$IT58)</f>
        <v>35</v>
      </c>
      <c r="GT58" s="14">
        <f>INDEX('O3-8hr'!$A:$AD,$IU58+GT$23-$G$23,$IT58)</f>
        <v>39</v>
      </c>
      <c r="GU58" s="14">
        <f>INDEX('O3-8hr'!$A:$AD,$IU58+GU$23-$G$23,$IT58)</f>
        <v>59.000000000000007</v>
      </c>
      <c r="GV58" s="14">
        <f>INDEX('O3-8hr'!$A:$AD,$IU58+GV$23-$G$23,$IT58)</f>
        <v>38</v>
      </c>
      <c r="GW58" s="14">
        <f>INDEX('O3-8hr'!$A:$AD,$IU58+GW$23-$G$23,$IT58)</f>
        <v>56</v>
      </c>
      <c r="GX58" s="14">
        <f>INDEX('O3-8hr'!$A:$AD,$IU58+GX$23-$G$23,$IT58)</f>
        <v>51.000000000000007</v>
      </c>
      <c r="GY58" s="14">
        <f>INDEX('O3-8hr'!$A:$AD,$IU58+GY$23-$G$23,$IT58)</f>
        <v>53.000000000000007</v>
      </c>
      <c r="GZ58" s="14">
        <f>INDEX('O3-8hr'!$A:$AD,$IU58+GZ$23-$G$23,$IT58)</f>
        <v>29</v>
      </c>
      <c r="HA58" s="14">
        <f>INDEX('O3-8hr'!$A:$AD,$IU58+HA$23-$G$23,$IT58)</f>
        <v>24</v>
      </c>
      <c r="HB58" s="14">
        <f>INDEX('O3-8hr'!$A:$AD,$IU58+HB$23-$G$23,$IT58)</f>
        <v>27</v>
      </c>
      <c r="HC58" s="14">
        <f>INDEX('O3-8hr'!$A:$AD,$IU58+HC$23-$G$23,$IT58)</f>
        <v>33</v>
      </c>
      <c r="HD58" s="14">
        <f>INDEX('O3-8hr'!$A:$AD,$IU58+HD$23-$G$23,$IT58)</f>
        <v>34</v>
      </c>
      <c r="HE58" s="14">
        <f>INDEX('O3-8hr'!$A:$AD,$IU58+HE$23-$G$23,$IT58)</f>
        <v>37.000000000000007</v>
      </c>
      <c r="HF58" s="14">
        <f>INDEX('O3-8hr'!$A:$AD,$IU58+HF$23-$G$23,$IT58)</f>
        <v>51.000000000000007</v>
      </c>
      <c r="HG58" s="14">
        <f>INDEX('O3-8hr'!$A:$AD,$IU58+HG$23-$G$23,$IT58)</f>
        <v>60</v>
      </c>
      <c r="HH58" s="14">
        <f>INDEX('O3-8hr'!$A:$AD,$IU58+HH$23-$G$23,$IT58)</f>
        <v>31</v>
      </c>
      <c r="HI58" s="14">
        <f>INDEX('O3-8hr'!$A:$AD,$IU58+HI$23-$G$23,$IT58)</f>
        <v>24</v>
      </c>
      <c r="HJ58" s="14">
        <f>INDEX('O3-8hr'!$A:$AD,$IU58+HJ$23-$G$23,$IT58)</f>
        <v>33</v>
      </c>
      <c r="HK58" s="14">
        <f>INDEX('O3-8hr'!$A:$AD,$IU58+HK$23-$G$23,$IT58)</f>
        <v>37.000000000000007</v>
      </c>
      <c r="HL58" s="14">
        <f>INDEX('O3-8hr'!$A:$AD,$IU58+HL$23-$G$23,$IT58)</f>
        <v>27</v>
      </c>
      <c r="HM58" s="14" t="str">
        <f>INDEX('O3-8hr'!$A:$AD,$IU58+HM$23-$G$23,$IT58)</f>
        <v/>
      </c>
      <c r="HN58" s="14" t="str">
        <f>INDEX('O3-8hr'!$A:$AD,$IU58+HN$23-$G$23,$IT58)</f>
        <v/>
      </c>
      <c r="HO58" s="14" t="str">
        <f>INDEX('O3-8hr'!$A:$AD,$IU58+HO$23-$G$23,$IT58)</f>
        <v/>
      </c>
      <c r="HP58" s="14" t="str">
        <f>INDEX('O3-8hr'!$A:$AD,$IU58+HP$23-$G$23,$IT58)</f>
        <v/>
      </c>
      <c r="HQ58" s="14" t="str">
        <f>INDEX('O3-8hr'!$A:$AD,$IU58+HQ$23-$G$23,$IT58)</f>
        <v/>
      </c>
      <c r="HR58" s="14" t="str">
        <f>INDEX('O3-8hr'!$A:$AD,$IU58+HR$23-$G$23,$IT58)</f>
        <v/>
      </c>
      <c r="HS58" s="14" t="str">
        <f>INDEX('O3-8hr'!$A:$AD,$IU58+HS$23-$G$23,$IT58)</f>
        <v/>
      </c>
      <c r="HT58" s="14" t="str">
        <f>INDEX('O3-8hr'!$A:$AD,$IU58+HT$23-$G$23,$IT58)</f>
        <v/>
      </c>
      <c r="HU58" s="14" t="str">
        <f>INDEX('O3-8hr'!$A:$AD,$IU58+HU$23-$G$23,$IT58)</f>
        <v/>
      </c>
      <c r="HV58" s="14" t="str">
        <f>INDEX('O3-8hr'!$A:$AD,$IU58+HV$23-$G$23,$IT58)</f>
        <v/>
      </c>
      <c r="HW58" s="14" t="str">
        <f>INDEX('O3-8hr'!$A:$AD,$IU58+HW$23-$G$23,$IT58)</f>
        <v/>
      </c>
      <c r="HX58" s="14" t="str">
        <f>INDEX('O3-8hr'!$A:$AD,$IU58+HX$23-$G$23,$IT58)</f>
        <v/>
      </c>
      <c r="HY58" s="14" t="str">
        <f>INDEX('O3-8hr'!$A:$AD,$IU58+HY$23-$G$23,$IT58)</f>
        <v/>
      </c>
      <c r="HZ58" s="14" t="str">
        <f>INDEX('O3-8hr'!$A:$AD,$IU58+HZ$23-$G$23,$IT58)</f>
        <v/>
      </c>
      <c r="IA58" s="14" t="str">
        <f>INDEX('O3-8hr'!$A:$AD,$IU58+IA$23-$G$23,$IT58)</f>
        <v/>
      </c>
      <c r="IB58" s="14" t="str">
        <f>INDEX('O3-8hr'!$A:$AD,$IU58+IB$23-$G$23,$IT58)</f>
        <v/>
      </c>
      <c r="IC58" s="14" t="str">
        <f>INDEX('O3-8hr'!$A:$AD,$IU58+IC$23-$G$23,$IT58)</f>
        <v/>
      </c>
      <c r="ID58" s="14" t="str">
        <f>INDEX('O3-8hr'!$A:$AD,$IU58+ID$23-$G$23,$IT58)</f>
        <v/>
      </c>
      <c r="IE58" s="14" t="str">
        <f>INDEX('O3-8hr'!$A:$AD,$IU58+IE$23-$G$23,$IT58)</f>
        <v/>
      </c>
      <c r="IF58" s="14" t="str">
        <f>INDEX('O3-8hr'!$A:$AD,$IU58+IF$23-$G$23,$IT58)</f>
        <v/>
      </c>
      <c r="IG58" s="14" t="str">
        <f>INDEX('O3-8hr'!$A:$AD,$IU58+IG$23-$G$23,$IT58)</f>
        <v/>
      </c>
      <c r="IH58" s="14" t="str">
        <f>INDEX('O3-8hr'!$A:$AD,$IU58+IH$23-$G$23,$IT58)</f>
        <v/>
      </c>
      <c r="II58" s="14" t="str">
        <f>INDEX('O3-8hr'!$A:$AD,$IU58+II$23-$G$23,$IT58)</f>
        <v/>
      </c>
      <c r="IJ58" s="14" t="str">
        <f>INDEX('O3-8hr'!$A:$AD,$IU58+IJ$23-$G$23,$IT58)</f>
        <v/>
      </c>
      <c r="IK58" s="14" t="str">
        <f>INDEX('O3-8hr'!$A:$AD,$IU58+IK$23-$G$23,$IT58)</f>
        <v/>
      </c>
      <c r="IL58" s="14" t="str">
        <f>INDEX('O3-8hr'!$A:$AD,$IU58+IL$23-$G$23,$IT58)</f>
        <v/>
      </c>
      <c r="IM58" s="14" t="str">
        <f>INDEX('O3-8hr'!$A:$AD,$IU58+IM$23-$G$23,$IT58)</f>
        <v/>
      </c>
      <c r="IN58" s="14" t="str">
        <f>INDEX('O3-8hr'!$A:$AD,$IU58+IN$23-$G$23,$IT58)</f>
        <v/>
      </c>
      <c r="IO58" s="14" t="str">
        <f>INDEX('O3-8hr'!$A:$AD,$IU58+IO$23-$G$23,$IT58)</f>
        <v/>
      </c>
      <c r="IP58" s="14" t="str">
        <f>INDEX('O3-8hr'!$A:$AD,$IU58+IP$23-$G$23,$IT58)</f>
        <v/>
      </c>
      <c r="IQ58" s="19" t="str">
        <f>INDEX('O3-8hr'!$A:$AD,$IU58+IQ$23-$G$23,$IT58)</f>
        <v/>
      </c>
      <c r="IR58" s="100">
        <f t="shared" si="58"/>
        <v>95</v>
      </c>
      <c r="IT58" s="44">
        <f>MATCH($B58,'O3-8hr'!$1:$1,0)</f>
        <v>5</v>
      </c>
      <c r="IU58" s="43">
        <f>MATCH(DATE($A58,$IT$19,$IU$19),'O3-8hr'!$B:$B,0)</f>
        <v>796</v>
      </c>
    </row>
    <row r="59" spans="1:255" ht="12.75" customHeight="1" x14ac:dyDescent="0.2">
      <c r="A59" s="100">
        <v>2017</v>
      </c>
      <c r="B59" s="100">
        <v>90019003</v>
      </c>
      <c r="C59" s="103">
        <f>INDEX(Sites!$A:$N,MATCH($B59,Sites!$A:$A,0),2)</f>
        <v>41.118333</v>
      </c>
      <c r="D59" s="100" t="str">
        <f>INDEX(Sites!$A:$N,MATCH($B59,Sites!$A:$A,0),4)</f>
        <v>CT</v>
      </c>
      <c r="E59" s="100" t="str">
        <f>INDEX(Sites!$A:$N,MATCH($B59,Sites!$A:$A,0),10)</f>
        <v>4.0</v>
      </c>
      <c r="F59" s="44" t="str">
        <f>INDEX(Sites!$A:$N,MATCH($B59,Sites!$A:$A,0),6)</f>
        <v>Westport</v>
      </c>
      <c r="G59" s="20">
        <f>INDEX('O3-8hr'!$A:$AD,$IU59+G$23-$G$23,$IT59)</f>
        <v>36.000000000000007</v>
      </c>
      <c r="H59" s="14">
        <f>INDEX('O3-8hr'!$A:$AD,$IU59+H$23-$G$23,$IT59)</f>
        <v>45.000000000000007</v>
      </c>
      <c r="I59" s="14">
        <f>INDEX('O3-8hr'!$A:$AD,$IU59+I$23-$G$23,$IT59)</f>
        <v>41</v>
      </c>
      <c r="J59" s="14">
        <f>INDEX('O3-8hr'!$A:$AD,$IU59+J$23-$G$23,$IT59)</f>
        <v>42</v>
      </c>
      <c r="K59" s="14">
        <f>INDEX('O3-8hr'!$A:$AD,$IU59+K$23-$G$23,$IT59)</f>
        <v>42</v>
      </c>
      <c r="L59" s="14">
        <f>INDEX('O3-8hr'!$A:$AD,$IU59+L$23-$G$23,$IT59)</f>
        <v>34</v>
      </c>
      <c r="M59" s="14">
        <f>INDEX('O3-8hr'!$A:$AD,$IU59+M$23-$G$23,$IT59)</f>
        <v>39</v>
      </c>
      <c r="N59" s="14">
        <f>INDEX('O3-8hr'!$A:$AD,$IU59+N$23-$G$23,$IT59)</f>
        <v>48</v>
      </c>
      <c r="O59" s="14">
        <f>INDEX('O3-8hr'!$A:$AD,$IU59+O$23-$G$23,$IT59)</f>
        <v>48</v>
      </c>
      <c r="P59" s="14">
        <f>INDEX('O3-8hr'!$A:$AD,$IU59+P$23-$G$23,$IT59)</f>
        <v>41</v>
      </c>
      <c r="Q59" s="14">
        <f>INDEX('O3-8hr'!$A:$AD,$IU59+Q$23-$G$23,$IT59)</f>
        <v>41</v>
      </c>
      <c r="R59" s="14">
        <f>INDEX('O3-8hr'!$A:$AD,$IU59+R$23-$G$23,$IT59)</f>
        <v>38</v>
      </c>
      <c r="S59" s="14">
        <f>INDEX('O3-8hr'!$A:$AD,$IU59+S$23-$G$23,$IT59)</f>
        <v>41</v>
      </c>
      <c r="T59" s="14" t="str">
        <f>INDEX('O3-8hr'!$A:$AD,$IU59+T$23-$G$23,$IT59)</f>
        <v/>
      </c>
      <c r="U59" s="14">
        <f>INDEX('O3-8hr'!$A:$AD,$IU59+U$23-$G$23,$IT59)</f>
        <v>40</v>
      </c>
      <c r="V59" s="14">
        <f>INDEX('O3-8hr'!$A:$AD,$IU59+V$23-$G$23,$IT59)</f>
        <v>50</v>
      </c>
      <c r="W59" s="14">
        <f>INDEX('O3-8hr'!$A:$AD,$IU59+W$23-$G$23,$IT59)</f>
        <v>51.000000000000007</v>
      </c>
      <c r="X59" s="14">
        <f>INDEX('O3-8hr'!$A:$AD,$IU59+X$23-$G$23,$IT59)</f>
        <v>47</v>
      </c>
      <c r="Y59" s="14">
        <f>INDEX('O3-8hr'!$A:$AD,$IU59+Y$23-$G$23,$IT59)</f>
        <v>48</v>
      </c>
      <c r="Z59" s="14">
        <f>INDEX('O3-8hr'!$A:$AD,$IU59+Z$23-$G$23,$IT59)</f>
        <v>52.000000000000007</v>
      </c>
      <c r="AA59" s="14">
        <f>INDEX('O3-8hr'!$A:$AD,$IU59+AA$23-$G$23,$IT59)</f>
        <v>46</v>
      </c>
      <c r="AB59" s="14">
        <f>INDEX('O3-8hr'!$A:$AD,$IU59+AB$23-$G$23,$IT59)</f>
        <v>45.000000000000007</v>
      </c>
      <c r="AC59" s="14">
        <f>INDEX('O3-8hr'!$A:$AD,$IU59+AC$23-$G$23,$IT59)</f>
        <v>46</v>
      </c>
      <c r="AD59" s="14">
        <f>INDEX('O3-8hr'!$A:$AD,$IU59+AD$23-$G$23,$IT59)</f>
        <v>44.000000000000007</v>
      </c>
      <c r="AE59" s="14">
        <f>INDEX('O3-8hr'!$A:$AD,$IU59+AE$23-$G$23,$IT59)</f>
        <v>33</v>
      </c>
      <c r="AF59" s="14">
        <f>INDEX('O3-8hr'!$A:$AD,$IU59+AF$23-$G$23,$IT59)</f>
        <v>42</v>
      </c>
      <c r="AG59" s="14">
        <f>INDEX('O3-8hr'!$A:$AD,$IU59+AG$23-$G$23,$IT59)</f>
        <v>24</v>
      </c>
      <c r="AH59" s="14">
        <f>INDEX('O3-8hr'!$A:$AD,$IU59+AH$23-$G$23,$IT59)</f>
        <v>34</v>
      </c>
      <c r="AI59" s="14">
        <f>INDEX('O3-8hr'!$A:$AD,$IU59+AI$23-$G$23,$IT59)</f>
        <v>43</v>
      </c>
      <c r="AJ59" s="14">
        <f>INDEX('O3-8hr'!$A:$AD,$IU59+AJ$23-$G$23,$IT59)</f>
        <v>43</v>
      </c>
      <c r="AK59" s="14">
        <f>INDEX('O3-8hr'!$A:$AD,$IU59+AK$23-$G$23,$IT59)</f>
        <v>44.000000000000007</v>
      </c>
      <c r="AL59" s="14">
        <f>INDEX('O3-8hr'!$A:$AD,$IU59+AL$23-$G$23,$IT59)</f>
        <v>42</v>
      </c>
      <c r="AM59" s="14">
        <f>INDEX('O3-8hr'!$A:$AD,$IU59+AM$23-$G$23,$IT59)</f>
        <v>47</v>
      </c>
      <c r="AN59" s="14">
        <f>INDEX('O3-8hr'!$A:$AD,$IU59+AN$23-$G$23,$IT59)</f>
        <v>46</v>
      </c>
      <c r="AO59" s="14">
        <f>INDEX('O3-8hr'!$A:$AD,$IU59+AO$23-$G$23,$IT59)</f>
        <v>36.000000000000007</v>
      </c>
      <c r="AP59" s="14">
        <f>INDEX('O3-8hr'!$A:$AD,$IU59+AP$23-$G$23,$IT59)</f>
        <v>40</v>
      </c>
      <c r="AQ59" s="14">
        <f>INDEX('O3-8hr'!$A:$AD,$IU59+AQ$23-$G$23,$IT59)</f>
        <v>41</v>
      </c>
      <c r="AR59" s="14">
        <f>INDEX('O3-8hr'!$A:$AD,$IU59+AR$23-$G$23,$IT59)</f>
        <v>35</v>
      </c>
      <c r="AS59" s="14">
        <f>INDEX('O3-8hr'!$A:$AD,$IU59+AS$23-$G$23,$IT59)</f>
        <v>42</v>
      </c>
      <c r="AT59" s="14">
        <f>INDEX('O3-8hr'!$A:$AD,$IU59+AT$23-$G$23,$IT59)</f>
        <v>50</v>
      </c>
      <c r="AU59" s="14">
        <f>INDEX('O3-8hr'!$A:$AD,$IU59+AU$23-$G$23,$IT59)</f>
        <v>58</v>
      </c>
      <c r="AV59" s="14">
        <f>INDEX('O3-8hr'!$A:$AD,$IU59+AV$23-$G$23,$IT59)</f>
        <v>52.000000000000007</v>
      </c>
      <c r="AW59" s="14">
        <f>INDEX('O3-8hr'!$A:$AD,$IU59+AW$23-$G$23,$IT59)</f>
        <v>45.000000000000007</v>
      </c>
      <c r="AX59" s="14">
        <f>INDEX('O3-8hr'!$A:$AD,$IU59+AX$23-$G$23,$IT59)</f>
        <v>48</v>
      </c>
      <c r="AY59" s="14">
        <f>INDEX('O3-8hr'!$A:$AD,$IU59+AY$23-$G$23,$IT59)</f>
        <v>48</v>
      </c>
      <c r="AZ59" s="14">
        <f>INDEX('O3-8hr'!$A:$AD,$IU59+AZ$23-$G$23,$IT59)</f>
        <v>49</v>
      </c>
      <c r="BA59" s="14">
        <f>INDEX('O3-8hr'!$A:$AD,$IU59+BA$23-$G$23,$IT59)</f>
        <v>57</v>
      </c>
      <c r="BB59" s="14">
        <f>INDEX('O3-8hr'!$A:$AD,$IU59+BB$23-$G$23,$IT59)</f>
        <v>48</v>
      </c>
      <c r="BC59" s="14">
        <f>INDEX('O3-8hr'!$A:$AD,$IU59+BC$23-$G$23,$IT59)</f>
        <v>43</v>
      </c>
      <c r="BD59" s="14">
        <f>INDEX('O3-8hr'!$A:$AD,$IU59+BD$23-$G$23,$IT59)</f>
        <v>41</v>
      </c>
      <c r="BE59" s="14">
        <f>INDEX('O3-8hr'!$A:$AD,$IU59+BE$23-$G$23,$IT59)</f>
        <v>38</v>
      </c>
      <c r="BF59" s="14">
        <f>INDEX('O3-8hr'!$A:$AD,$IU59+BF$23-$G$23,$IT59)</f>
        <v>41</v>
      </c>
      <c r="BG59" s="14">
        <f>INDEX('O3-8hr'!$A:$AD,$IU59+BG$23-$G$23,$IT59)</f>
        <v>29</v>
      </c>
      <c r="BH59" s="14">
        <f>INDEX('O3-8hr'!$A:$AD,$IU59+BH$23-$G$23,$IT59)</f>
        <v>37.000000000000007</v>
      </c>
      <c r="BI59" s="14">
        <f>INDEX('O3-8hr'!$A:$AD,$IU59+BI$23-$G$23,$IT59)</f>
        <v>34</v>
      </c>
      <c r="BJ59" s="14">
        <f>INDEX('O3-8hr'!$A:$AD,$IU59+BJ$23-$G$23,$IT59)</f>
        <v>32</v>
      </c>
      <c r="BK59" s="14">
        <f>INDEX('O3-8hr'!$A:$AD,$IU59+BK$23-$G$23,$IT59)</f>
        <v>27</v>
      </c>
      <c r="BL59" s="14">
        <f>INDEX('O3-8hr'!$A:$AD,$IU59+BL$23-$G$23,$IT59)</f>
        <v>34</v>
      </c>
      <c r="BM59" s="14">
        <f>INDEX('O3-8hr'!$A:$AD,$IU59+BM$23-$G$23,$IT59)</f>
        <v>57</v>
      </c>
      <c r="BN59" s="14">
        <f>INDEX('O3-8hr'!$A:$AD,$IU59+BN$23-$G$23,$IT59)</f>
        <v>50</v>
      </c>
      <c r="BO59" s="14">
        <f>INDEX('O3-8hr'!$A:$AD,$IU59+BO$23-$G$23,$IT59)</f>
        <v>37.000000000000007</v>
      </c>
      <c r="BP59" s="14">
        <f>INDEX('O3-8hr'!$A:$AD,$IU59+BP$23-$G$23,$IT59)</f>
        <v>34</v>
      </c>
      <c r="BQ59" s="14">
        <f>INDEX('O3-8hr'!$A:$AD,$IU59+BQ$23-$G$23,$IT59)</f>
        <v>54</v>
      </c>
      <c r="BR59" s="14">
        <f>INDEX('O3-8hr'!$A:$AD,$IU59+BR$23-$G$23,$IT59)</f>
        <v>40</v>
      </c>
      <c r="BS59" s="14">
        <f>INDEX('O3-8hr'!$A:$AD,$IU59+BS$23-$G$23,$IT59)</f>
        <v>47</v>
      </c>
      <c r="BT59" s="14">
        <f>INDEX('O3-8hr'!$A:$AD,$IU59+BT$23-$G$23,$IT59)</f>
        <v>39</v>
      </c>
      <c r="BU59" s="14">
        <f>INDEX('O3-8hr'!$A:$AD,$IU59+BU$23-$G$23,$IT59)</f>
        <v>41</v>
      </c>
      <c r="BV59" s="14">
        <f>INDEX('O3-8hr'!$A:$AD,$IU59+BV$23-$G$23,$IT59)</f>
        <v>31</v>
      </c>
      <c r="BW59" s="14">
        <f>INDEX('O3-8hr'!$A:$AD,$IU59+BW$23-$G$23,$IT59)</f>
        <v>37.000000000000007</v>
      </c>
      <c r="BX59" s="14">
        <f>INDEX('O3-8hr'!$A:$AD,$IU59+BX$23-$G$23,$IT59)</f>
        <v>44.000000000000007</v>
      </c>
      <c r="BY59" s="14">
        <f>INDEX('O3-8hr'!$A:$AD,$IU59+BY$23-$G$23,$IT59)</f>
        <v>39</v>
      </c>
      <c r="BZ59" s="14">
        <f>INDEX('O3-8hr'!$A:$AD,$IU59+BZ$23-$G$23,$IT59)</f>
        <v>44.000000000000007</v>
      </c>
      <c r="CA59" s="14">
        <f>INDEX('O3-8hr'!$A:$AD,$IU59+CA$23-$G$23,$IT59)</f>
        <v>38</v>
      </c>
      <c r="CB59" s="14">
        <f>INDEX('O3-8hr'!$A:$AD,$IU59+CB$23-$G$23,$IT59)</f>
        <v>38</v>
      </c>
      <c r="CC59" s="14">
        <f>INDEX('O3-8hr'!$A:$AD,$IU59+CC$23-$G$23,$IT59)</f>
        <v>43</v>
      </c>
      <c r="CD59" s="14">
        <f>INDEX('O3-8hr'!$A:$AD,$IU59+CD$23-$G$23,$IT59)</f>
        <v>36.000000000000007</v>
      </c>
      <c r="CE59" s="14">
        <f>INDEX('O3-8hr'!$A:$AD,$IU59+CE$23-$G$23,$IT59)</f>
        <v>45.000000000000007</v>
      </c>
      <c r="CF59" s="14">
        <f>INDEX('O3-8hr'!$A:$AD,$IU59+CF$23-$G$23,$IT59)</f>
        <v>73.000000000000014</v>
      </c>
      <c r="CG59" s="14">
        <f>INDEX('O3-8hr'!$A:$AD,$IU59+CG$23-$G$23,$IT59)</f>
        <v>90</v>
      </c>
      <c r="CH59" s="14">
        <f>INDEX('O3-8hr'!$A:$AD,$IU59+CH$23-$G$23,$IT59)</f>
        <v>64</v>
      </c>
      <c r="CI59" s="14">
        <f>INDEX('O3-8hr'!$A:$AD,$IU59+CI$23-$G$23,$IT59)</f>
        <v>42</v>
      </c>
      <c r="CJ59" s="14">
        <f>INDEX('O3-8hr'!$A:$AD,$IU59+CJ$23-$G$23,$IT59)</f>
        <v>41</v>
      </c>
      <c r="CK59" s="14">
        <f>INDEX('O3-8hr'!$A:$AD,$IU59+CK$23-$G$23,$IT59)</f>
        <v>28</v>
      </c>
      <c r="CL59" s="14">
        <f>INDEX('O3-8hr'!$A:$AD,$IU59+CL$23-$G$23,$IT59)</f>
        <v>46</v>
      </c>
      <c r="CM59" s="14">
        <f>INDEX('O3-8hr'!$A:$AD,$IU59+CM$23-$G$23,$IT59)</f>
        <v>41</v>
      </c>
      <c r="CN59" s="14">
        <f>INDEX('O3-8hr'!$A:$AD,$IU59+CN$23-$G$23,$IT59)</f>
        <v>36.000000000000007</v>
      </c>
      <c r="CO59" s="14">
        <f>INDEX('O3-8hr'!$A:$AD,$IU59+CO$23-$G$23,$IT59)</f>
        <v>40</v>
      </c>
      <c r="CP59" s="14">
        <f>INDEX('O3-8hr'!$A:$AD,$IU59+CP$23-$G$23,$IT59)</f>
        <v>33</v>
      </c>
      <c r="CQ59" s="14">
        <f>INDEX('O3-8hr'!$A:$AD,$IU59+CQ$23-$G$23,$IT59)</f>
        <v>38</v>
      </c>
      <c r="CR59" s="14">
        <f>INDEX('O3-8hr'!$A:$AD,$IU59+CR$23-$G$23,$IT59)</f>
        <v>32</v>
      </c>
      <c r="CS59" s="14">
        <f>INDEX('O3-8hr'!$A:$AD,$IU59+CS$23-$G$23,$IT59)</f>
        <v>31</v>
      </c>
      <c r="CT59" s="14">
        <f>INDEX('O3-8hr'!$A:$AD,$IU59+CT$23-$G$23,$IT59)</f>
        <v>36.000000000000007</v>
      </c>
      <c r="CU59" s="14">
        <f>INDEX('O3-8hr'!$A:$AD,$IU59+CU$23-$G$23,$IT59)</f>
        <v>48</v>
      </c>
      <c r="CV59" s="14">
        <f>INDEX('O3-8hr'!$A:$AD,$IU59+CV$23-$G$23,$IT59)</f>
        <v>47</v>
      </c>
      <c r="CW59" s="14">
        <f>INDEX('O3-8hr'!$A:$AD,$IU59+CW$23-$G$23,$IT59)</f>
        <v>40</v>
      </c>
      <c r="CX59" s="14">
        <f>INDEX('O3-8hr'!$A:$AD,$IU59+CX$23-$G$23,$IT59)</f>
        <v>35</v>
      </c>
      <c r="CY59" s="14">
        <f>INDEX('O3-8hr'!$A:$AD,$IU59+CY$23-$G$23,$IT59)</f>
        <v>26.000000000000004</v>
      </c>
      <c r="CZ59" s="14">
        <f>INDEX('O3-8hr'!$A:$AD,$IU59+CZ$23-$G$23,$IT59)</f>
        <v>21</v>
      </c>
      <c r="DA59" s="14">
        <f>INDEX('O3-8hr'!$A:$AD,$IU59+DA$23-$G$23,$IT59)</f>
        <v>49</v>
      </c>
      <c r="DB59" s="14">
        <f>INDEX('O3-8hr'!$A:$AD,$IU59+DB$23-$G$23,$IT59)</f>
        <v>42</v>
      </c>
      <c r="DC59" s="14">
        <f>INDEX('O3-8hr'!$A:$AD,$IU59+DC$23-$G$23,$IT59)</f>
        <v>50</v>
      </c>
      <c r="DD59" s="14">
        <f>INDEX('O3-8hr'!$A:$AD,$IU59+DD$23-$G$23,$IT59)</f>
        <v>75</v>
      </c>
      <c r="DE59" s="14">
        <f>INDEX('O3-8hr'!$A:$AD,$IU59+DE$23-$G$23,$IT59)</f>
        <v>79</v>
      </c>
      <c r="DF59" s="14">
        <f>INDEX('O3-8hr'!$A:$AD,$IU59+DF$23-$G$23,$IT59)</f>
        <v>97</v>
      </c>
      <c r="DG59" s="14">
        <f>INDEX('O3-8hr'!$A:$AD,$IU59+DG$23-$G$23,$IT59)</f>
        <v>81</v>
      </c>
      <c r="DH59" s="14">
        <f>INDEX('O3-8hr'!$A:$AD,$IU59+DH$23-$G$23,$IT59)</f>
        <v>59.000000000000007</v>
      </c>
      <c r="DI59" s="14">
        <f>INDEX('O3-8hr'!$A:$AD,$IU59+DI$23-$G$23,$IT59)</f>
        <v>42</v>
      </c>
      <c r="DJ59" s="14">
        <f>INDEX('O3-8hr'!$A:$AD,$IU59+DJ$23-$G$23,$IT59)</f>
        <v>27</v>
      </c>
      <c r="DK59" s="14">
        <f>INDEX('O3-8hr'!$A:$AD,$IU59+DK$23-$G$23,$IT59)</f>
        <v>23</v>
      </c>
      <c r="DL59" s="14">
        <f>INDEX('O3-8hr'!$A:$AD,$IU59+DL$23-$G$23,$IT59)</f>
        <v>37.000000000000007</v>
      </c>
      <c r="DM59" s="14">
        <f>INDEX('O3-8hr'!$A:$AD,$IU59+DM$23-$G$23,$IT59)</f>
        <v>34</v>
      </c>
      <c r="DN59" s="14">
        <f>INDEX('O3-8hr'!$A:$AD,$IU59+DN$23-$G$23,$IT59)</f>
        <v>60</v>
      </c>
      <c r="DO59" s="14">
        <f>INDEX('O3-8hr'!$A:$AD,$IU59+DO$23-$G$23,$IT59)</f>
        <v>64</v>
      </c>
      <c r="DP59" s="14">
        <f>INDEX('O3-8hr'!$A:$AD,$IU59+DP$23-$G$23,$IT59)</f>
        <v>70</v>
      </c>
      <c r="DQ59" s="14">
        <f>INDEX('O3-8hr'!$A:$AD,$IU59+DQ$23-$G$23,$IT59)</f>
        <v>46</v>
      </c>
      <c r="DR59" s="14">
        <f>INDEX('O3-8hr'!$A:$AD,$IU59+DR$23-$G$23,$IT59)</f>
        <v>46</v>
      </c>
      <c r="DS59" s="14">
        <f>INDEX('O3-8hr'!$A:$AD,$IU59+DS$23-$G$23,$IT59)</f>
        <v>50</v>
      </c>
      <c r="DT59" s="14">
        <f>INDEX('O3-8hr'!$A:$AD,$IU59+DT$23-$G$23,$IT59)</f>
        <v>56</v>
      </c>
      <c r="DU59" s="14">
        <f>INDEX('O3-8hr'!$A:$AD,$IU59+DU$23-$G$23,$IT59)</f>
        <v>58</v>
      </c>
      <c r="DV59" s="14">
        <f>INDEX('O3-8hr'!$A:$AD,$IU59+DV$23-$G$23,$IT59)</f>
        <v>42</v>
      </c>
      <c r="DW59" s="14">
        <f>INDEX('O3-8hr'!$A:$AD,$IU59+DW$23-$G$23,$IT59)</f>
        <v>53.000000000000007</v>
      </c>
      <c r="DX59" s="14">
        <f>INDEX('O3-8hr'!$A:$AD,$IU59+DX$23-$G$23,$IT59)</f>
        <v>63</v>
      </c>
      <c r="DY59" s="14">
        <f>INDEX('O3-8hr'!$A:$AD,$IU59+DY$23-$G$23,$IT59)</f>
        <v>31</v>
      </c>
      <c r="DZ59" s="14">
        <f>INDEX('O3-8hr'!$A:$AD,$IU59+DZ$23-$G$23,$IT59)</f>
        <v>59.000000000000007</v>
      </c>
      <c r="EA59" s="14">
        <f>INDEX('O3-8hr'!$A:$AD,$IU59+EA$23-$G$23,$IT59)</f>
        <v>56</v>
      </c>
      <c r="EB59" s="14">
        <f>INDEX('O3-8hr'!$A:$AD,$IU59+EB$23-$G$23,$IT59)</f>
        <v>46</v>
      </c>
      <c r="EC59" s="14">
        <f>INDEX('O3-8hr'!$A:$AD,$IU59+EC$23-$G$23,$IT59)</f>
        <v>48</v>
      </c>
      <c r="ED59" s="14">
        <f>INDEX('O3-8hr'!$A:$AD,$IU59+ED$23-$G$23,$IT59)</f>
        <v>34</v>
      </c>
      <c r="EE59" s="14">
        <f>INDEX('O3-8hr'!$A:$AD,$IU59+EE$23-$G$23,$IT59)</f>
        <v>37.000000000000007</v>
      </c>
      <c r="EF59" s="14">
        <f>INDEX('O3-8hr'!$A:$AD,$IU59+EF$23-$G$23,$IT59)</f>
        <v>62</v>
      </c>
      <c r="EG59" s="14">
        <f>INDEX('O3-8hr'!$A:$AD,$IU59+EG$23-$G$23,$IT59)</f>
        <v>40</v>
      </c>
      <c r="EH59" s="14">
        <f>INDEX('O3-8hr'!$A:$AD,$IU59+EH$23-$G$23,$IT59)</f>
        <v>62</v>
      </c>
      <c r="EI59" s="14">
        <f>INDEX('O3-8hr'!$A:$AD,$IU59+EI$23-$G$23,$IT59)</f>
        <v>63</v>
      </c>
      <c r="EJ59" s="14">
        <f>INDEX('O3-8hr'!$A:$AD,$IU59+EJ$23-$G$23,$IT59)</f>
        <v>70</v>
      </c>
      <c r="EK59" s="14">
        <f>INDEX('O3-8hr'!$A:$AD,$IU59+EK$23-$G$23,$IT59)</f>
        <v>62</v>
      </c>
      <c r="EL59" s="14">
        <f>INDEX('O3-8hr'!$A:$AD,$IU59+EL$23-$G$23,$IT59)</f>
        <v>24</v>
      </c>
      <c r="EM59" s="14">
        <f>INDEX('O3-8hr'!$A:$AD,$IU59+EM$23-$G$23,$IT59)</f>
        <v>41</v>
      </c>
      <c r="EN59" s="14">
        <f>INDEX('O3-8hr'!$A:$AD,$IU59+EN$23-$G$23,$IT59)</f>
        <v>51.000000000000007</v>
      </c>
      <c r="EO59" s="14">
        <f>INDEX('O3-8hr'!$A:$AD,$IU59+EO$23-$G$23,$IT59)</f>
        <v>55</v>
      </c>
      <c r="EP59" s="14">
        <f>INDEX('O3-8hr'!$A:$AD,$IU59+EP$23-$G$23,$IT59)</f>
        <v>59.000000000000007</v>
      </c>
      <c r="EQ59" s="14">
        <f>INDEX('O3-8hr'!$A:$AD,$IU59+EQ$23-$G$23,$IT59)</f>
        <v>73.000000000000014</v>
      </c>
      <c r="ER59" s="14">
        <f>INDEX('O3-8hr'!$A:$AD,$IU59+ER$23-$G$23,$IT59)</f>
        <v>90</v>
      </c>
      <c r="ES59" s="14">
        <f>INDEX('O3-8hr'!$A:$AD,$IU59+ES$23-$G$23,$IT59)</f>
        <v>57</v>
      </c>
      <c r="ET59" s="14">
        <f>INDEX('O3-8hr'!$A:$AD,$IU59+ET$23-$G$23,$IT59)</f>
        <v>50</v>
      </c>
      <c r="EU59" s="14">
        <f>INDEX('O3-8hr'!$A:$AD,$IU59+EU$23-$G$23,$IT59)</f>
        <v>39</v>
      </c>
      <c r="EV59" s="14">
        <f>INDEX('O3-8hr'!$A:$AD,$IU59+EV$23-$G$23,$IT59)</f>
        <v>23</v>
      </c>
      <c r="EW59" s="14">
        <f>INDEX('O3-8hr'!$A:$AD,$IU59+EW$23-$G$23,$IT59)</f>
        <v>22.000000000000004</v>
      </c>
      <c r="EX59" s="14">
        <f>INDEX('O3-8hr'!$A:$AD,$IU59+EX$23-$G$23,$IT59)</f>
        <v>41</v>
      </c>
      <c r="EY59" s="14">
        <f>INDEX('O3-8hr'!$A:$AD,$IU59+EY$23-$G$23,$IT59)</f>
        <v>41</v>
      </c>
      <c r="EZ59" s="14">
        <f>INDEX('O3-8hr'!$A:$AD,$IU59+EZ$23-$G$23,$IT59)</f>
        <v>50</v>
      </c>
      <c r="FA59" s="14">
        <f>INDEX('O3-8hr'!$A:$AD,$IU59+FA$23-$G$23,$IT59)</f>
        <v>27</v>
      </c>
      <c r="FB59" s="14">
        <f>INDEX('O3-8hr'!$A:$AD,$IU59+FB$23-$G$23,$IT59)</f>
        <v>37.000000000000007</v>
      </c>
      <c r="FC59" s="14">
        <f>INDEX('O3-8hr'!$A:$AD,$IU59+FC$23-$G$23,$IT59)</f>
        <v>56</v>
      </c>
      <c r="FD59" s="14">
        <f>INDEX('O3-8hr'!$A:$AD,$IU59+FD$23-$G$23,$IT59)</f>
        <v>59.000000000000007</v>
      </c>
      <c r="FE59" s="14">
        <f>INDEX('O3-8hr'!$A:$AD,$IU59+FE$23-$G$23,$IT59)</f>
        <v>63</v>
      </c>
      <c r="FF59" s="14">
        <f>INDEX('O3-8hr'!$A:$AD,$IU59+FF$23-$G$23,$IT59)</f>
        <v>68</v>
      </c>
      <c r="FG59" s="14">
        <f>INDEX('O3-8hr'!$A:$AD,$IU59+FG$23-$G$23,$IT59)</f>
        <v>35</v>
      </c>
      <c r="FH59" s="14">
        <f>INDEX('O3-8hr'!$A:$AD,$IU59+FH$23-$G$23,$IT59)</f>
        <v>45.000000000000007</v>
      </c>
      <c r="FI59" s="14">
        <f>INDEX('O3-8hr'!$A:$AD,$IU59+FI$23-$G$23,$IT59)</f>
        <v>32</v>
      </c>
      <c r="FJ59" s="14">
        <f>INDEX('O3-8hr'!$A:$AD,$IU59+FJ$23-$G$23,$IT59)</f>
        <v>31</v>
      </c>
      <c r="FK59" s="14">
        <f>INDEX('O3-8hr'!$A:$AD,$IU59+FK$23-$G$23,$IT59)</f>
        <v>38</v>
      </c>
      <c r="FL59" s="14">
        <f>INDEX('O3-8hr'!$A:$AD,$IU59+FL$23-$G$23,$IT59)</f>
        <v>48</v>
      </c>
      <c r="FM59" s="14">
        <f>INDEX('O3-8hr'!$A:$AD,$IU59+FM$23-$G$23,$IT59)</f>
        <v>75</v>
      </c>
      <c r="FN59" s="14">
        <f>INDEX('O3-8hr'!$A:$AD,$IU59+FN$23-$G$23,$IT59)</f>
        <v>56</v>
      </c>
      <c r="FO59" s="14">
        <f>INDEX('O3-8hr'!$A:$AD,$IU59+FO$23-$G$23,$IT59)</f>
        <v>47</v>
      </c>
      <c r="FP59" s="14">
        <f>INDEX('O3-8hr'!$A:$AD,$IU59+FP$23-$G$23,$IT59)</f>
        <v>45.000000000000007</v>
      </c>
      <c r="FQ59" s="14">
        <f>INDEX('O3-8hr'!$A:$AD,$IU59+FQ$23-$G$23,$IT59)</f>
        <v>50</v>
      </c>
      <c r="FR59" s="14">
        <f>INDEX('O3-8hr'!$A:$AD,$IU59+FR$23-$G$23,$IT59)</f>
        <v>47</v>
      </c>
      <c r="FS59" s="14">
        <f>INDEX('O3-8hr'!$A:$AD,$IU59+FS$23-$G$23,$IT59)</f>
        <v>47</v>
      </c>
      <c r="FT59" s="14">
        <f>INDEX('O3-8hr'!$A:$AD,$IU59+FT$23-$G$23,$IT59)</f>
        <v>45.000000000000007</v>
      </c>
      <c r="FU59" s="14" t="str">
        <f>INDEX('O3-8hr'!$A:$AD,$IU59+FU$23-$G$23,$IT59)</f>
        <v/>
      </c>
      <c r="FV59" s="14">
        <f>INDEX('O3-8hr'!$A:$AD,$IU59+FV$23-$G$23,$IT59)</f>
        <v>59.000000000000007</v>
      </c>
      <c r="FW59" s="14">
        <f>INDEX('O3-8hr'!$A:$AD,$IU59+FW$23-$G$23,$IT59)</f>
        <v>33</v>
      </c>
      <c r="FX59" s="14">
        <f>INDEX('O3-8hr'!$A:$AD,$IU59+FX$23-$G$23,$IT59)</f>
        <v>62</v>
      </c>
      <c r="FY59" s="14">
        <f>INDEX('O3-8hr'!$A:$AD,$IU59+FY$23-$G$23,$IT59)</f>
        <v>58</v>
      </c>
      <c r="FZ59" s="14">
        <f>INDEX('O3-8hr'!$A:$AD,$IU59+FZ$23-$G$23,$IT59)</f>
        <v>41</v>
      </c>
      <c r="GA59" s="14">
        <f>INDEX('O3-8hr'!$A:$AD,$IU59+GA$23-$G$23,$IT59)</f>
        <v>43</v>
      </c>
      <c r="GB59" s="14">
        <f>INDEX('O3-8hr'!$A:$AD,$IU59+GB$23-$G$23,$IT59)</f>
        <v>30</v>
      </c>
      <c r="GC59" s="14">
        <f>INDEX('O3-8hr'!$A:$AD,$IU59+GC$23-$G$23,$IT59)</f>
        <v>39</v>
      </c>
      <c r="GD59" s="14">
        <f>INDEX('O3-8hr'!$A:$AD,$IU59+GD$23-$G$23,$IT59)</f>
        <v>43</v>
      </c>
      <c r="GE59" s="14">
        <f>INDEX('O3-8hr'!$A:$AD,$IU59+GE$23-$G$23,$IT59)</f>
        <v>36.000000000000007</v>
      </c>
      <c r="GF59" s="14">
        <f>INDEX('O3-8hr'!$A:$AD,$IU59+GF$23-$G$23,$IT59)</f>
        <v>19</v>
      </c>
      <c r="GG59" s="14">
        <f>INDEX('O3-8hr'!$A:$AD,$IU59+GG$23-$G$23,$IT59)</f>
        <v>42</v>
      </c>
      <c r="GH59" s="14">
        <f>INDEX('O3-8hr'!$A:$AD,$IU59+GH$23-$G$23,$IT59)</f>
        <v>38</v>
      </c>
      <c r="GI59" s="14">
        <f>INDEX('O3-8hr'!$A:$AD,$IU59+GI$23-$G$23,$IT59)</f>
        <v>35</v>
      </c>
      <c r="GJ59" s="14">
        <f>INDEX('O3-8hr'!$A:$AD,$IU59+GJ$23-$G$23,$IT59)</f>
        <v>36.000000000000007</v>
      </c>
      <c r="GK59" s="14">
        <f>INDEX('O3-8hr'!$A:$AD,$IU59+GK$23-$G$23,$IT59)</f>
        <v>33</v>
      </c>
      <c r="GL59" s="14">
        <f>INDEX('O3-8hr'!$A:$AD,$IU59+GL$23-$G$23,$IT59)</f>
        <v>54</v>
      </c>
      <c r="GM59" s="14">
        <f>INDEX('O3-8hr'!$A:$AD,$IU59+GM$23-$G$23,$IT59)</f>
        <v>56</v>
      </c>
      <c r="GN59" s="14">
        <f>INDEX('O3-8hr'!$A:$AD,$IU59+GN$23-$G$23,$IT59)</f>
        <v>27</v>
      </c>
      <c r="GO59" s="14">
        <f>INDEX('O3-8hr'!$A:$AD,$IU59+GO$23-$G$23,$IT59)</f>
        <v>46</v>
      </c>
      <c r="GP59" s="14">
        <f>INDEX('O3-8hr'!$A:$AD,$IU59+GP$23-$G$23,$IT59)</f>
        <v>35</v>
      </c>
      <c r="GQ59" s="14">
        <f>INDEX('O3-8hr'!$A:$AD,$IU59+GQ$23-$G$23,$IT59)</f>
        <v>22.000000000000004</v>
      </c>
      <c r="GR59" s="14">
        <f>INDEX('O3-8hr'!$A:$AD,$IU59+GR$23-$G$23,$IT59)</f>
        <v>24</v>
      </c>
      <c r="GS59" s="14">
        <f>INDEX('O3-8hr'!$A:$AD,$IU59+GS$23-$G$23,$IT59)</f>
        <v>30</v>
      </c>
      <c r="GT59" s="14">
        <f>INDEX('O3-8hr'!$A:$AD,$IU59+GT$23-$G$23,$IT59)</f>
        <v>33</v>
      </c>
      <c r="GU59" s="14">
        <f>INDEX('O3-8hr'!$A:$AD,$IU59+GU$23-$G$23,$IT59)</f>
        <v>60</v>
      </c>
      <c r="GV59" s="14">
        <f>INDEX('O3-8hr'!$A:$AD,$IU59+GV$23-$G$23,$IT59)</f>
        <v>41</v>
      </c>
      <c r="GW59" s="14">
        <f>INDEX('O3-8hr'!$A:$AD,$IU59+GW$23-$G$23,$IT59)</f>
        <v>54</v>
      </c>
      <c r="GX59" s="14">
        <f>INDEX('O3-8hr'!$A:$AD,$IU59+GX$23-$G$23,$IT59)</f>
        <v>52.000000000000007</v>
      </c>
      <c r="GY59" s="14">
        <f>INDEX('O3-8hr'!$A:$AD,$IU59+GY$23-$G$23,$IT59)</f>
        <v>56</v>
      </c>
      <c r="GZ59" s="14">
        <f>INDEX('O3-8hr'!$A:$AD,$IU59+GZ$23-$G$23,$IT59)</f>
        <v>22.000000000000004</v>
      </c>
      <c r="HA59" s="14">
        <f>INDEX('O3-8hr'!$A:$AD,$IU59+HA$23-$G$23,$IT59)</f>
        <v>23</v>
      </c>
      <c r="HB59" s="14">
        <f>INDEX('O3-8hr'!$A:$AD,$IU59+HB$23-$G$23,$IT59)</f>
        <v>24</v>
      </c>
      <c r="HC59" s="14">
        <f>INDEX('O3-8hr'!$A:$AD,$IU59+HC$23-$G$23,$IT59)</f>
        <v>29</v>
      </c>
      <c r="HD59" s="14">
        <f>INDEX('O3-8hr'!$A:$AD,$IU59+HD$23-$G$23,$IT59)</f>
        <v>32</v>
      </c>
      <c r="HE59" s="14">
        <f>INDEX('O3-8hr'!$A:$AD,$IU59+HE$23-$G$23,$IT59)</f>
        <v>36.000000000000007</v>
      </c>
      <c r="HF59" s="14">
        <f>INDEX('O3-8hr'!$A:$AD,$IU59+HF$23-$G$23,$IT59)</f>
        <v>54</v>
      </c>
      <c r="HG59" s="14">
        <f>INDEX('O3-8hr'!$A:$AD,$IU59+HG$23-$G$23,$IT59)</f>
        <v>64</v>
      </c>
      <c r="HH59" s="14">
        <f>INDEX('O3-8hr'!$A:$AD,$IU59+HH$23-$G$23,$IT59)</f>
        <v>28</v>
      </c>
      <c r="HI59" s="14">
        <f>INDEX('O3-8hr'!$A:$AD,$IU59+HI$23-$G$23,$IT59)</f>
        <v>16</v>
      </c>
      <c r="HJ59" s="14">
        <f>INDEX('O3-8hr'!$A:$AD,$IU59+HJ$23-$G$23,$IT59)</f>
        <v>32</v>
      </c>
      <c r="HK59" s="14">
        <f>INDEX('O3-8hr'!$A:$AD,$IU59+HK$23-$G$23,$IT59)</f>
        <v>35</v>
      </c>
      <c r="HL59" s="14">
        <f>INDEX('O3-8hr'!$A:$AD,$IU59+HL$23-$G$23,$IT59)</f>
        <v>25</v>
      </c>
      <c r="HM59" s="14" t="str">
        <f>INDEX('O3-8hr'!$A:$AD,$IU59+HM$23-$G$23,$IT59)</f>
        <v/>
      </c>
      <c r="HN59" s="14" t="str">
        <f>INDEX('O3-8hr'!$A:$AD,$IU59+HN$23-$G$23,$IT59)</f>
        <v/>
      </c>
      <c r="HO59" s="14" t="str">
        <f>INDEX('O3-8hr'!$A:$AD,$IU59+HO$23-$G$23,$IT59)</f>
        <v/>
      </c>
      <c r="HP59" s="14" t="str">
        <f>INDEX('O3-8hr'!$A:$AD,$IU59+HP$23-$G$23,$IT59)</f>
        <v/>
      </c>
      <c r="HQ59" s="14" t="str">
        <f>INDEX('O3-8hr'!$A:$AD,$IU59+HQ$23-$G$23,$IT59)</f>
        <v/>
      </c>
      <c r="HR59" s="14" t="str">
        <f>INDEX('O3-8hr'!$A:$AD,$IU59+HR$23-$G$23,$IT59)</f>
        <v/>
      </c>
      <c r="HS59" s="14" t="str">
        <f>INDEX('O3-8hr'!$A:$AD,$IU59+HS$23-$G$23,$IT59)</f>
        <v/>
      </c>
      <c r="HT59" s="14" t="str">
        <f>INDEX('O3-8hr'!$A:$AD,$IU59+HT$23-$G$23,$IT59)</f>
        <v/>
      </c>
      <c r="HU59" s="14" t="str">
        <f>INDEX('O3-8hr'!$A:$AD,$IU59+HU$23-$G$23,$IT59)</f>
        <v/>
      </c>
      <c r="HV59" s="14" t="str">
        <f>INDEX('O3-8hr'!$A:$AD,$IU59+HV$23-$G$23,$IT59)</f>
        <v/>
      </c>
      <c r="HW59" s="14" t="str">
        <f>INDEX('O3-8hr'!$A:$AD,$IU59+HW$23-$G$23,$IT59)</f>
        <v/>
      </c>
      <c r="HX59" s="14" t="str">
        <f>INDEX('O3-8hr'!$A:$AD,$IU59+HX$23-$G$23,$IT59)</f>
        <v/>
      </c>
      <c r="HY59" s="14" t="str">
        <f>INDEX('O3-8hr'!$A:$AD,$IU59+HY$23-$G$23,$IT59)</f>
        <v/>
      </c>
      <c r="HZ59" s="14" t="str">
        <f>INDEX('O3-8hr'!$A:$AD,$IU59+HZ$23-$G$23,$IT59)</f>
        <v/>
      </c>
      <c r="IA59" s="14" t="str">
        <f>INDEX('O3-8hr'!$A:$AD,$IU59+IA$23-$G$23,$IT59)</f>
        <v/>
      </c>
      <c r="IB59" s="14" t="str">
        <f>INDEX('O3-8hr'!$A:$AD,$IU59+IB$23-$G$23,$IT59)</f>
        <v/>
      </c>
      <c r="IC59" s="14" t="str">
        <f>INDEX('O3-8hr'!$A:$AD,$IU59+IC$23-$G$23,$IT59)</f>
        <v/>
      </c>
      <c r="ID59" s="14" t="str">
        <f>INDEX('O3-8hr'!$A:$AD,$IU59+ID$23-$G$23,$IT59)</f>
        <v/>
      </c>
      <c r="IE59" s="14" t="str">
        <f>INDEX('O3-8hr'!$A:$AD,$IU59+IE$23-$G$23,$IT59)</f>
        <v/>
      </c>
      <c r="IF59" s="14" t="str">
        <f>INDEX('O3-8hr'!$A:$AD,$IU59+IF$23-$G$23,$IT59)</f>
        <v/>
      </c>
      <c r="IG59" s="14" t="str">
        <f>INDEX('O3-8hr'!$A:$AD,$IU59+IG$23-$G$23,$IT59)</f>
        <v/>
      </c>
      <c r="IH59" s="14" t="str">
        <f>INDEX('O3-8hr'!$A:$AD,$IU59+IH$23-$G$23,$IT59)</f>
        <v/>
      </c>
      <c r="II59" s="14" t="str">
        <f>INDEX('O3-8hr'!$A:$AD,$IU59+II$23-$G$23,$IT59)</f>
        <v/>
      </c>
      <c r="IJ59" s="14" t="str">
        <f>INDEX('O3-8hr'!$A:$AD,$IU59+IJ$23-$G$23,$IT59)</f>
        <v/>
      </c>
      <c r="IK59" s="14" t="str">
        <f>INDEX('O3-8hr'!$A:$AD,$IU59+IK$23-$G$23,$IT59)</f>
        <v/>
      </c>
      <c r="IL59" s="14" t="str">
        <f>INDEX('O3-8hr'!$A:$AD,$IU59+IL$23-$G$23,$IT59)</f>
        <v/>
      </c>
      <c r="IM59" s="14" t="str">
        <f>INDEX('O3-8hr'!$A:$AD,$IU59+IM$23-$G$23,$IT59)</f>
        <v/>
      </c>
      <c r="IN59" s="14" t="str">
        <f>INDEX('O3-8hr'!$A:$AD,$IU59+IN$23-$G$23,$IT59)</f>
        <v/>
      </c>
      <c r="IO59" s="14" t="str">
        <f>INDEX('O3-8hr'!$A:$AD,$IU59+IO$23-$G$23,$IT59)</f>
        <v/>
      </c>
      <c r="IP59" s="14" t="str">
        <f>INDEX('O3-8hr'!$A:$AD,$IU59+IP$23-$G$23,$IT59)</f>
        <v/>
      </c>
      <c r="IQ59" s="19" t="str">
        <f>INDEX('O3-8hr'!$A:$AD,$IU59+IQ$23-$G$23,$IT59)</f>
        <v/>
      </c>
      <c r="IR59" s="100">
        <f t="shared" si="58"/>
        <v>97</v>
      </c>
      <c r="IT59" s="44">
        <f>MATCH($B59,'O3-8hr'!$1:$1,0)</f>
        <v>6</v>
      </c>
      <c r="IU59" s="43">
        <f>MATCH(DATE($A59,$IT$19,$IU$19),'O3-8hr'!$B:$B,0)</f>
        <v>796</v>
      </c>
    </row>
    <row r="60" spans="1:255" ht="12.75" customHeight="1" x14ac:dyDescent="0.2">
      <c r="A60" s="100">
        <v>2017</v>
      </c>
      <c r="B60" s="100">
        <v>340170006</v>
      </c>
      <c r="C60" s="103">
        <f>INDEX(Sites!$A:$N,MATCH($B60,Sites!$A:$A,0),2)</f>
        <v>40.670250000000003</v>
      </c>
      <c r="D60" s="100" t="str">
        <f>INDEX(Sites!$A:$N,MATCH($B60,Sites!$A:$A,0),4)</f>
        <v>NJ</v>
      </c>
      <c r="E60" s="100" t="str">
        <f>INDEX(Sites!$A:$N,MATCH($B60,Sites!$A:$A,0),10)</f>
        <v>3.0</v>
      </c>
      <c r="F60" s="44" t="str">
        <f>INDEX(Sites!$A:$N,MATCH($B60,Sites!$A:$A,0),6)</f>
        <v>Bayonne</v>
      </c>
      <c r="G60" s="20">
        <f>INDEX('O3-8hr'!$A:$AD,$IU60+G$23-$G$23,$IT60)</f>
        <v>27</v>
      </c>
      <c r="H60" s="14">
        <f>INDEX('O3-8hr'!$A:$AD,$IU60+H$23-$G$23,$IT60)</f>
        <v>35</v>
      </c>
      <c r="I60" s="14">
        <f>INDEX('O3-8hr'!$A:$AD,$IU60+I$23-$G$23,$IT60)</f>
        <v>34</v>
      </c>
      <c r="J60" s="14">
        <f>INDEX('O3-8hr'!$A:$AD,$IU60+J$23-$G$23,$IT60)</f>
        <v>38</v>
      </c>
      <c r="K60" s="14">
        <f>INDEX('O3-8hr'!$A:$AD,$IU60+K$23-$G$23,$IT60)</f>
        <v>39</v>
      </c>
      <c r="L60" s="14">
        <f>INDEX('O3-8hr'!$A:$AD,$IU60+L$23-$G$23,$IT60)</f>
        <v>30</v>
      </c>
      <c r="M60" s="14">
        <f>INDEX('O3-8hr'!$A:$AD,$IU60+M$23-$G$23,$IT60)</f>
        <v>34</v>
      </c>
      <c r="N60" s="14">
        <f>INDEX('O3-8hr'!$A:$AD,$IU60+N$23-$G$23,$IT60)</f>
        <v>42</v>
      </c>
      <c r="O60" s="14">
        <f>INDEX('O3-8hr'!$A:$AD,$IU60+O$23-$G$23,$IT60)</f>
        <v>44.000000000000007</v>
      </c>
      <c r="P60" s="14">
        <f>INDEX('O3-8hr'!$A:$AD,$IU60+P$23-$G$23,$IT60)</f>
        <v>36.000000000000007</v>
      </c>
      <c r="Q60" s="14">
        <f>INDEX('O3-8hr'!$A:$AD,$IU60+Q$23-$G$23,$IT60)</f>
        <v>39</v>
      </c>
      <c r="R60" s="14">
        <f>INDEX('O3-8hr'!$A:$AD,$IU60+R$23-$G$23,$IT60)</f>
        <v>36.000000000000007</v>
      </c>
      <c r="S60" s="14">
        <f>INDEX('O3-8hr'!$A:$AD,$IU60+S$23-$G$23,$IT60)</f>
        <v>32</v>
      </c>
      <c r="T60" s="14">
        <f>INDEX('O3-8hr'!$A:$AD,$IU60+T$23-$G$23,$IT60)</f>
        <v>32</v>
      </c>
      <c r="U60" s="14">
        <f>INDEX('O3-8hr'!$A:$AD,$IU60+U$23-$G$23,$IT60)</f>
        <v>30</v>
      </c>
      <c r="V60" s="14">
        <f>INDEX('O3-8hr'!$A:$AD,$IU60+V$23-$G$23,$IT60)</f>
        <v>38</v>
      </c>
      <c r="W60" s="14">
        <f>INDEX('O3-8hr'!$A:$AD,$IU60+W$23-$G$23,$IT60)</f>
        <v>39</v>
      </c>
      <c r="X60" s="14">
        <f>INDEX('O3-8hr'!$A:$AD,$IU60+X$23-$G$23,$IT60)</f>
        <v>40</v>
      </c>
      <c r="Y60" s="14">
        <f>INDEX('O3-8hr'!$A:$AD,$IU60+Y$23-$G$23,$IT60)</f>
        <v>50</v>
      </c>
      <c r="Z60" s="14">
        <f>INDEX('O3-8hr'!$A:$AD,$IU60+Z$23-$G$23,$IT60)</f>
        <v>46</v>
      </c>
      <c r="AA60" s="14">
        <f>INDEX('O3-8hr'!$A:$AD,$IU60+AA$23-$G$23,$IT60)</f>
        <v>41</v>
      </c>
      <c r="AB60" s="14">
        <f>INDEX('O3-8hr'!$A:$AD,$IU60+AB$23-$G$23,$IT60)</f>
        <v>40</v>
      </c>
      <c r="AC60" s="14">
        <f>INDEX('O3-8hr'!$A:$AD,$IU60+AC$23-$G$23,$IT60)</f>
        <v>41</v>
      </c>
      <c r="AD60" s="14">
        <f>INDEX('O3-8hr'!$A:$AD,$IU60+AD$23-$G$23,$IT60)</f>
        <v>40</v>
      </c>
      <c r="AE60" s="14">
        <f>INDEX('O3-8hr'!$A:$AD,$IU60+AE$23-$G$23,$IT60)</f>
        <v>26.000000000000004</v>
      </c>
      <c r="AF60" s="14">
        <f>INDEX('O3-8hr'!$A:$AD,$IU60+AF$23-$G$23,$IT60)</f>
        <v>27</v>
      </c>
      <c r="AG60" s="14">
        <f>INDEX('O3-8hr'!$A:$AD,$IU60+AG$23-$G$23,$IT60)</f>
        <v>9.0000000000000018</v>
      </c>
      <c r="AH60" s="14">
        <f>INDEX('O3-8hr'!$A:$AD,$IU60+AH$23-$G$23,$IT60)</f>
        <v>14</v>
      </c>
      <c r="AI60" s="14">
        <f>INDEX('O3-8hr'!$A:$AD,$IU60+AI$23-$G$23,$IT60)</f>
        <v>40</v>
      </c>
      <c r="AJ60" s="14">
        <f>INDEX('O3-8hr'!$A:$AD,$IU60+AJ$23-$G$23,$IT60)</f>
        <v>32</v>
      </c>
      <c r="AK60" s="14">
        <f>INDEX('O3-8hr'!$A:$AD,$IU60+AK$23-$G$23,$IT60)</f>
        <v>35</v>
      </c>
      <c r="AL60" s="14">
        <f>INDEX('O3-8hr'!$A:$AD,$IU60+AL$23-$G$23,$IT60)</f>
        <v>39</v>
      </c>
      <c r="AM60" s="14">
        <f>INDEX('O3-8hr'!$A:$AD,$IU60+AM$23-$G$23,$IT60)</f>
        <v>43</v>
      </c>
      <c r="AN60" s="14">
        <f>INDEX('O3-8hr'!$A:$AD,$IU60+AN$23-$G$23,$IT60)</f>
        <v>41</v>
      </c>
      <c r="AO60" s="14">
        <f>INDEX('O3-8hr'!$A:$AD,$IU60+AO$23-$G$23,$IT60)</f>
        <v>20</v>
      </c>
      <c r="AP60" s="14">
        <f>INDEX('O3-8hr'!$A:$AD,$IU60+AP$23-$G$23,$IT60)</f>
        <v>35</v>
      </c>
      <c r="AQ60" s="14">
        <f>INDEX('O3-8hr'!$A:$AD,$IU60+AQ$23-$G$23,$IT60)</f>
        <v>20</v>
      </c>
      <c r="AR60" s="14">
        <f>INDEX('O3-8hr'!$A:$AD,$IU60+AR$23-$G$23,$IT60)</f>
        <v>32</v>
      </c>
      <c r="AS60" s="14">
        <f>INDEX('O3-8hr'!$A:$AD,$IU60+AS$23-$G$23,$IT60)</f>
        <v>41</v>
      </c>
      <c r="AT60" s="14">
        <f>INDEX('O3-8hr'!$A:$AD,$IU60+AT$23-$G$23,$IT60)</f>
        <v>43</v>
      </c>
      <c r="AU60" s="14">
        <f>INDEX('O3-8hr'!$A:$AD,$IU60+AU$23-$G$23,$IT60)</f>
        <v>56</v>
      </c>
      <c r="AV60" s="14">
        <f>INDEX('O3-8hr'!$A:$AD,$IU60+AV$23-$G$23,$IT60)</f>
        <v>42</v>
      </c>
      <c r="AW60" s="14">
        <f>INDEX('O3-8hr'!$A:$AD,$IU60+AW$23-$G$23,$IT60)</f>
        <v>38</v>
      </c>
      <c r="AX60" s="14">
        <f>INDEX('O3-8hr'!$A:$AD,$IU60+AX$23-$G$23,$IT60)</f>
        <v>42</v>
      </c>
      <c r="AY60" s="14">
        <f>INDEX('O3-8hr'!$A:$AD,$IU60+AY$23-$G$23,$IT60)</f>
        <v>39</v>
      </c>
      <c r="AZ60" s="14">
        <f>INDEX('O3-8hr'!$A:$AD,$IU60+AZ$23-$G$23,$IT60)</f>
        <v>41</v>
      </c>
      <c r="BA60" s="14">
        <f>INDEX('O3-8hr'!$A:$AD,$IU60+BA$23-$G$23,$IT60)</f>
        <v>52.000000000000007</v>
      </c>
      <c r="BB60" s="14">
        <f>INDEX('O3-8hr'!$A:$AD,$IU60+BB$23-$G$23,$IT60)</f>
        <v>41</v>
      </c>
      <c r="BC60" s="14">
        <f>INDEX('O3-8hr'!$A:$AD,$IU60+BC$23-$G$23,$IT60)</f>
        <v>37.000000000000007</v>
      </c>
      <c r="BD60" s="14">
        <f>INDEX('O3-8hr'!$A:$AD,$IU60+BD$23-$G$23,$IT60)</f>
        <v>36.000000000000007</v>
      </c>
      <c r="BE60" s="14">
        <f>INDEX('O3-8hr'!$A:$AD,$IU60+BE$23-$G$23,$IT60)</f>
        <v>35</v>
      </c>
      <c r="BF60" s="14">
        <f>INDEX('O3-8hr'!$A:$AD,$IU60+BF$23-$G$23,$IT60)</f>
        <v>27</v>
      </c>
      <c r="BG60" s="14">
        <f>INDEX('O3-8hr'!$A:$AD,$IU60+BG$23-$G$23,$IT60)</f>
        <v>25</v>
      </c>
      <c r="BH60" s="14">
        <f>INDEX('O3-8hr'!$A:$AD,$IU60+BH$23-$G$23,$IT60)</f>
        <v>33</v>
      </c>
      <c r="BI60" s="14">
        <f>INDEX('O3-8hr'!$A:$AD,$IU60+BI$23-$G$23,$IT60)</f>
        <v>26.000000000000004</v>
      </c>
      <c r="BJ60" s="14">
        <f>INDEX('O3-8hr'!$A:$AD,$IU60+BJ$23-$G$23,$IT60)</f>
        <v>30</v>
      </c>
      <c r="BK60" s="14">
        <f>INDEX('O3-8hr'!$A:$AD,$IU60+BK$23-$G$23,$IT60)</f>
        <v>16</v>
      </c>
      <c r="BL60" s="14">
        <f>INDEX('O3-8hr'!$A:$AD,$IU60+BL$23-$G$23,$IT60)</f>
        <v>34</v>
      </c>
      <c r="BM60" s="14">
        <f>INDEX('O3-8hr'!$A:$AD,$IU60+BM$23-$G$23,$IT60)</f>
        <v>44.000000000000007</v>
      </c>
      <c r="BN60" s="14">
        <f>INDEX('O3-8hr'!$A:$AD,$IU60+BN$23-$G$23,$IT60)</f>
        <v>44.000000000000007</v>
      </c>
      <c r="BO60" s="14">
        <f>INDEX('O3-8hr'!$A:$AD,$IU60+BO$23-$G$23,$IT60)</f>
        <v>34</v>
      </c>
      <c r="BP60" s="14">
        <f>INDEX('O3-8hr'!$A:$AD,$IU60+BP$23-$G$23,$IT60)</f>
        <v>22.000000000000004</v>
      </c>
      <c r="BQ60" s="14">
        <f>INDEX('O3-8hr'!$A:$AD,$IU60+BQ$23-$G$23,$IT60)</f>
        <v>44.000000000000007</v>
      </c>
      <c r="BR60" s="14">
        <f>INDEX('O3-8hr'!$A:$AD,$IU60+BR$23-$G$23,$IT60)</f>
        <v>38</v>
      </c>
      <c r="BS60" s="14">
        <f>INDEX('O3-8hr'!$A:$AD,$IU60+BS$23-$G$23,$IT60)</f>
        <v>42</v>
      </c>
      <c r="BT60" s="14">
        <f>INDEX('O3-8hr'!$A:$AD,$IU60+BT$23-$G$23,$IT60)</f>
        <v>34</v>
      </c>
      <c r="BU60" s="14">
        <f>INDEX('O3-8hr'!$A:$AD,$IU60+BU$23-$G$23,$IT60)</f>
        <v>34</v>
      </c>
      <c r="BV60" s="14">
        <f>INDEX('O3-8hr'!$A:$AD,$IU60+BV$23-$G$23,$IT60)</f>
        <v>29</v>
      </c>
      <c r="BW60" s="14">
        <f>INDEX('O3-8hr'!$A:$AD,$IU60+BW$23-$G$23,$IT60)</f>
        <v>32</v>
      </c>
      <c r="BX60" s="14">
        <f>INDEX('O3-8hr'!$A:$AD,$IU60+BX$23-$G$23,$IT60)</f>
        <v>42</v>
      </c>
      <c r="BY60" s="14">
        <f>INDEX('O3-8hr'!$A:$AD,$IU60+BY$23-$G$23,$IT60)</f>
        <v>35</v>
      </c>
      <c r="BZ60" s="14">
        <f>INDEX('O3-8hr'!$A:$AD,$IU60+BZ$23-$G$23,$IT60)</f>
        <v>34</v>
      </c>
      <c r="CA60" s="14">
        <f>INDEX('O3-8hr'!$A:$AD,$IU60+CA$23-$G$23,$IT60)</f>
        <v>34</v>
      </c>
      <c r="CB60" s="14">
        <f>INDEX('O3-8hr'!$A:$AD,$IU60+CB$23-$G$23,$IT60)</f>
        <v>35</v>
      </c>
      <c r="CC60" s="14">
        <f>INDEX('O3-8hr'!$A:$AD,$IU60+CC$23-$G$23,$IT60)</f>
        <v>42</v>
      </c>
      <c r="CD60" s="14">
        <f>INDEX('O3-8hr'!$A:$AD,$IU60+CD$23-$G$23,$IT60)</f>
        <v>33</v>
      </c>
      <c r="CE60" s="14">
        <f>INDEX('O3-8hr'!$A:$AD,$IU60+CE$23-$G$23,$IT60)</f>
        <v>39</v>
      </c>
      <c r="CF60" s="14">
        <f>INDEX('O3-8hr'!$A:$AD,$IU60+CF$23-$G$23,$IT60)</f>
        <v>64</v>
      </c>
      <c r="CG60" s="14">
        <f>INDEX('O3-8hr'!$A:$AD,$IU60+CG$23-$G$23,$IT60)</f>
        <v>66</v>
      </c>
      <c r="CH60" s="14">
        <f>INDEX('O3-8hr'!$A:$AD,$IU60+CH$23-$G$23,$IT60)</f>
        <v>52.000000000000007</v>
      </c>
      <c r="CI60" s="14">
        <f>INDEX('O3-8hr'!$A:$AD,$IU60+CI$23-$G$23,$IT60)</f>
        <v>34</v>
      </c>
      <c r="CJ60" s="14">
        <f>INDEX('O3-8hr'!$A:$AD,$IU60+CJ$23-$G$23,$IT60)</f>
        <v>34</v>
      </c>
      <c r="CK60" s="14">
        <f>INDEX('O3-8hr'!$A:$AD,$IU60+CK$23-$G$23,$IT60)</f>
        <v>22.000000000000004</v>
      </c>
      <c r="CL60" s="14">
        <f>INDEX('O3-8hr'!$A:$AD,$IU60+CL$23-$G$23,$IT60)</f>
        <v>37.000000000000007</v>
      </c>
      <c r="CM60" s="14">
        <f>INDEX('O3-8hr'!$A:$AD,$IU60+CM$23-$G$23,$IT60)</f>
        <v>42</v>
      </c>
      <c r="CN60" s="14">
        <f>INDEX('O3-8hr'!$A:$AD,$IU60+CN$23-$G$23,$IT60)</f>
        <v>17</v>
      </c>
      <c r="CO60" s="14">
        <f>INDEX('O3-8hr'!$A:$AD,$IU60+CO$23-$G$23,$IT60)</f>
        <v>29</v>
      </c>
      <c r="CP60" s="14">
        <f>INDEX('O3-8hr'!$A:$AD,$IU60+CP$23-$G$23,$IT60)</f>
        <v>31</v>
      </c>
      <c r="CQ60" s="14">
        <f>INDEX('O3-8hr'!$A:$AD,$IU60+CQ$23-$G$23,$IT60)</f>
        <v>37.000000000000007</v>
      </c>
      <c r="CR60" s="14">
        <f>INDEX('O3-8hr'!$A:$AD,$IU60+CR$23-$G$23,$IT60)</f>
        <v>29</v>
      </c>
      <c r="CS60" s="14">
        <f>INDEX('O3-8hr'!$A:$AD,$IU60+CS$23-$G$23,$IT60)</f>
        <v>28</v>
      </c>
      <c r="CT60" s="14">
        <f>INDEX('O3-8hr'!$A:$AD,$IU60+CT$23-$G$23,$IT60)</f>
        <v>36.000000000000007</v>
      </c>
      <c r="CU60" s="14">
        <f>INDEX('O3-8hr'!$A:$AD,$IU60+CU$23-$G$23,$IT60)</f>
        <v>49</v>
      </c>
      <c r="CV60" s="14">
        <f>INDEX('O3-8hr'!$A:$AD,$IU60+CV$23-$G$23,$IT60)</f>
        <v>44.000000000000007</v>
      </c>
      <c r="CW60" s="14">
        <f>INDEX('O3-8hr'!$A:$AD,$IU60+CW$23-$G$23,$IT60)</f>
        <v>38</v>
      </c>
      <c r="CX60" s="14">
        <f>INDEX('O3-8hr'!$A:$AD,$IU60+CX$23-$G$23,$IT60)</f>
        <v>37.000000000000007</v>
      </c>
      <c r="CY60" s="14">
        <f>INDEX('O3-8hr'!$A:$AD,$IU60+CY$23-$G$23,$IT60)</f>
        <v>26.000000000000004</v>
      </c>
      <c r="CZ60" s="14">
        <f>INDEX('O3-8hr'!$A:$AD,$IU60+CZ$23-$G$23,$IT60)</f>
        <v>17</v>
      </c>
      <c r="DA60" s="14">
        <f>INDEX('O3-8hr'!$A:$AD,$IU60+DA$23-$G$23,$IT60)</f>
        <v>38</v>
      </c>
      <c r="DB60" s="14">
        <f>INDEX('O3-8hr'!$A:$AD,$IU60+DB$23-$G$23,$IT60)</f>
        <v>37.000000000000007</v>
      </c>
      <c r="DC60" s="14">
        <f>INDEX('O3-8hr'!$A:$AD,$IU60+DC$23-$G$23,$IT60)</f>
        <v>43</v>
      </c>
      <c r="DD60" s="14">
        <f>INDEX('O3-8hr'!$A:$AD,$IU60+DD$23-$G$23,$IT60)</f>
        <v>65</v>
      </c>
      <c r="DE60" s="14">
        <f>INDEX('O3-8hr'!$A:$AD,$IU60+DE$23-$G$23,$IT60)</f>
        <v>60</v>
      </c>
      <c r="DF60" s="14">
        <f>INDEX('O3-8hr'!$A:$AD,$IU60+DF$23-$G$23,$IT60)</f>
        <v>74.000000000000014</v>
      </c>
      <c r="DG60" s="14">
        <f>INDEX('O3-8hr'!$A:$AD,$IU60+DG$23-$G$23,$IT60)</f>
        <v>64</v>
      </c>
      <c r="DH60" s="14">
        <f>INDEX('O3-8hr'!$A:$AD,$IU60+DH$23-$G$23,$IT60)</f>
        <v>45.000000000000007</v>
      </c>
      <c r="DI60" s="14">
        <f>INDEX('O3-8hr'!$A:$AD,$IU60+DI$23-$G$23,$IT60)</f>
        <v>32</v>
      </c>
      <c r="DJ60" s="14">
        <f>INDEX('O3-8hr'!$A:$AD,$IU60+DJ$23-$G$23,$IT60)</f>
        <v>17</v>
      </c>
      <c r="DK60" s="14">
        <f>INDEX('O3-8hr'!$A:$AD,$IU60+DK$23-$G$23,$IT60)</f>
        <v>31</v>
      </c>
      <c r="DL60" s="14">
        <f>INDEX('O3-8hr'!$A:$AD,$IU60+DL$23-$G$23,$IT60)</f>
        <v>33</v>
      </c>
      <c r="DM60" s="14">
        <f>INDEX('O3-8hr'!$A:$AD,$IU60+DM$23-$G$23,$IT60)</f>
        <v>32</v>
      </c>
      <c r="DN60" s="14">
        <f>INDEX('O3-8hr'!$A:$AD,$IU60+DN$23-$G$23,$IT60)</f>
        <v>50</v>
      </c>
      <c r="DO60" s="14">
        <f>INDEX('O3-8hr'!$A:$AD,$IU60+DO$23-$G$23,$IT60)</f>
        <v>53.000000000000007</v>
      </c>
      <c r="DP60" s="14">
        <f>INDEX('O3-8hr'!$A:$AD,$IU60+DP$23-$G$23,$IT60)</f>
        <v>60</v>
      </c>
      <c r="DQ60" s="14">
        <f>INDEX('O3-8hr'!$A:$AD,$IU60+DQ$23-$G$23,$IT60)</f>
        <v>31</v>
      </c>
      <c r="DR60" s="14">
        <f>INDEX('O3-8hr'!$A:$AD,$IU60+DR$23-$G$23,$IT60)</f>
        <v>43</v>
      </c>
      <c r="DS60" s="14">
        <f>INDEX('O3-8hr'!$A:$AD,$IU60+DS$23-$G$23,$IT60)</f>
        <v>47</v>
      </c>
      <c r="DT60" s="14">
        <f>INDEX('O3-8hr'!$A:$AD,$IU60+DT$23-$G$23,$IT60)</f>
        <v>46</v>
      </c>
      <c r="DU60" s="14">
        <f>INDEX('O3-8hr'!$A:$AD,$IU60+DU$23-$G$23,$IT60)</f>
        <v>45.000000000000007</v>
      </c>
      <c r="DV60" s="14">
        <f>INDEX('O3-8hr'!$A:$AD,$IU60+DV$23-$G$23,$IT60)</f>
        <v>37.000000000000007</v>
      </c>
      <c r="DW60" s="14">
        <f>INDEX('O3-8hr'!$A:$AD,$IU60+DW$23-$G$23,$IT60)</f>
        <v>58</v>
      </c>
      <c r="DX60" s="14">
        <f>INDEX('O3-8hr'!$A:$AD,$IU60+DX$23-$G$23,$IT60)</f>
        <v>67</v>
      </c>
      <c r="DY60" s="14">
        <f>INDEX('O3-8hr'!$A:$AD,$IU60+DY$23-$G$23,$IT60)</f>
        <v>29</v>
      </c>
      <c r="DZ60" s="14">
        <f>INDEX('O3-8hr'!$A:$AD,$IU60+DZ$23-$G$23,$IT60)</f>
        <v>49</v>
      </c>
      <c r="EA60" s="14">
        <f>INDEX('O3-8hr'!$A:$AD,$IU60+EA$23-$G$23,$IT60)</f>
        <v>53.000000000000007</v>
      </c>
      <c r="EB60" s="14">
        <f>INDEX('O3-8hr'!$A:$AD,$IU60+EB$23-$G$23,$IT60)</f>
        <v>62</v>
      </c>
      <c r="EC60" s="14">
        <f>INDEX('O3-8hr'!$A:$AD,$IU60+EC$23-$G$23,$IT60)</f>
        <v>44.000000000000007</v>
      </c>
      <c r="ED60" s="14">
        <f>INDEX('O3-8hr'!$A:$AD,$IU60+ED$23-$G$23,$IT60)</f>
        <v>28</v>
      </c>
      <c r="EE60" s="14">
        <f>INDEX('O3-8hr'!$A:$AD,$IU60+EE$23-$G$23,$IT60)</f>
        <v>40</v>
      </c>
      <c r="EF60" s="14">
        <f>INDEX('O3-8hr'!$A:$AD,$IU60+EF$23-$G$23,$IT60)</f>
        <v>52.000000000000007</v>
      </c>
      <c r="EG60" s="14">
        <f>INDEX('O3-8hr'!$A:$AD,$IU60+EG$23-$G$23,$IT60)</f>
        <v>41</v>
      </c>
      <c r="EH60" s="14">
        <f>INDEX('O3-8hr'!$A:$AD,$IU60+EH$23-$G$23,$IT60)</f>
        <v>49</v>
      </c>
      <c r="EI60" s="14">
        <f>INDEX('O3-8hr'!$A:$AD,$IU60+EI$23-$G$23,$IT60)</f>
        <v>50</v>
      </c>
      <c r="EJ60" s="14">
        <f>INDEX('O3-8hr'!$A:$AD,$IU60+EJ$23-$G$23,$IT60)</f>
        <v>49</v>
      </c>
      <c r="EK60" s="14">
        <f>INDEX('O3-8hr'!$A:$AD,$IU60+EK$23-$G$23,$IT60)</f>
        <v>47</v>
      </c>
      <c r="EL60" s="14">
        <f>INDEX('O3-8hr'!$A:$AD,$IU60+EL$23-$G$23,$IT60)</f>
        <v>17</v>
      </c>
      <c r="EM60" s="14">
        <f>INDEX('O3-8hr'!$A:$AD,$IU60+EM$23-$G$23,$IT60)</f>
        <v>40</v>
      </c>
      <c r="EN60" s="14">
        <f>INDEX('O3-8hr'!$A:$AD,$IU60+EN$23-$G$23,$IT60)</f>
        <v>54</v>
      </c>
      <c r="EO60" s="14">
        <f>INDEX('O3-8hr'!$A:$AD,$IU60+EO$23-$G$23,$IT60)</f>
        <v>46</v>
      </c>
      <c r="EP60" s="14">
        <f>INDEX('O3-8hr'!$A:$AD,$IU60+EP$23-$G$23,$IT60)</f>
        <v>44.000000000000007</v>
      </c>
      <c r="EQ60" s="14">
        <f>INDEX('O3-8hr'!$A:$AD,$IU60+EQ$23-$G$23,$IT60)</f>
        <v>60</v>
      </c>
      <c r="ER60" s="14">
        <f>INDEX('O3-8hr'!$A:$AD,$IU60+ER$23-$G$23,$IT60)</f>
        <v>60</v>
      </c>
      <c r="ES60" s="14">
        <f>INDEX('O3-8hr'!$A:$AD,$IU60+ES$23-$G$23,$IT60)</f>
        <v>50</v>
      </c>
      <c r="ET60" s="14">
        <f>INDEX('O3-8hr'!$A:$AD,$IU60+ET$23-$G$23,$IT60)</f>
        <v>75</v>
      </c>
      <c r="EU60" s="14">
        <f>INDEX('O3-8hr'!$A:$AD,$IU60+EU$23-$G$23,$IT60)</f>
        <v>57</v>
      </c>
      <c r="EV60" s="14">
        <f>INDEX('O3-8hr'!$A:$AD,$IU60+EV$23-$G$23,$IT60)</f>
        <v>23</v>
      </c>
      <c r="EW60" s="14">
        <f>INDEX('O3-8hr'!$A:$AD,$IU60+EW$23-$G$23,$IT60)</f>
        <v>17</v>
      </c>
      <c r="EX60" s="14">
        <f>INDEX('O3-8hr'!$A:$AD,$IU60+EX$23-$G$23,$IT60)</f>
        <v>34</v>
      </c>
      <c r="EY60" s="14">
        <f>INDEX('O3-8hr'!$A:$AD,$IU60+EY$23-$G$23,$IT60)</f>
        <v>33</v>
      </c>
      <c r="EZ60" s="14">
        <f>INDEX('O3-8hr'!$A:$AD,$IU60+EZ$23-$G$23,$IT60)</f>
        <v>58</v>
      </c>
      <c r="FA60" s="14">
        <f>INDEX('O3-8hr'!$A:$AD,$IU60+FA$23-$G$23,$IT60)</f>
        <v>27</v>
      </c>
      <c r="FB60" s="14">
        <f>INDEX('O3-8hr'!$A:$AD,$IU60+FB$23-$G$23,$IT60)</f>
        <v>41</v>
      </c>
      <c r="FC60" s="14">
        <f>INDEX('O3-8hr'!$A:$AD,$IU60+FC$23-$G$23,$IT60)</f>
        <v>60</v>
      </c>
      <c r="FD60" s="14">
        <f>INDEX('O3-8hr'!$A:$AD,$IU60+FD$23-$G$23,$IT60)</f>
        <v>72.000000000000014</v>
      </c>
      <c r="FE60" s="14">
        <f>INDEX('O3-8hr'!$A:$AD,$IU60+FE$23-$G$23,$IT60)</f>
        <v>33</v>
      </c>
      <c r="FF60" s="14">
        <f>INDEX('O3-8hr'!$A:$AD,$IU60+FF$23-$G$23,$IT60)</f>
        <v>54</v>
      </c>
      <c r="FG60" s="14">
        <f>INDEX('O3-8hr'!$A:$AD,$IU60+FG$23-$G$23,$IT60)</f>
        <v>30</v>
      </c>
      <c r="FH60" s="14">
        <f>INDEX('O3-8hr'!$A:$AD,$IU60+FH$23-$G$23,$IT60)</f>
        <v>36.000000000000007</v>
      </c>
      <c r="FI60" s="14">
        <f>INDEX('O3-8hr'!$A:$AD,$IU60+FI$23-$G$23,$IT60)</f>
        <v>30</v>
      </c>
      <c r="FJ60" s="14">
        <f>INDEX('O3-8hr'!$A:$AD,$IU60+FJ$23-$G$23,$IT60)</f>
        <v>26.000000000000004</v>
      </c>
      <c r="FK60" s="14">
        <f>INDEX('O3-8hr'!$A:$AD,$IU60+FK$23-$G$23,$IT60)</f>
        <v>37.000000000000007</v>
      </c>
      <c r="FL60" s="14">
        <f>INDEX('O3-8hr'!$A:$AD,$IU60+FL$23-$G$23,$IT60)</f>
        <v>62</v>
      </c>
      <c r="FM60" s="14">
        <f>INDEX('O3-8hr'!$A:$AD,$IU60+FM$23-$G$23,$IT60)</f>
        <v>54</v>
      </c>
      <c r="FN60" s="14">
        <f>INDEX('O3-8hr'!$A:$AD,$IU60+FN$23-$G$23,$IT60)</f>
        <v>44.000000000000007</v>
      </c>
      <c r="FO60" s="14">
        <f>INDEX('O3-8hr'!$A:$AD,$IU60+FO$23-$G$23,$IT60)</f>
        <v>35</v>
      </c>
      <c r="FP60" s="14">
        <f>INDEX('O3-8hr'!$A:$AD,$IU60+FP$23-$G$23,$IT60)</f>
        <v>42</v>
      </c>
      <c r="FQ60" s="14">
        <f>INDEX('O3-8hr'!$A:$AD,$IU60+FQ$23-$G$23,$IT60)</f>
        <v>44.000000000000007</v>
      </c>
      <c r="FR60" s="14">
        <f>INDEX('O3-8hr'!$A:$AD,$IU60+FR$23-$G$23,$IT60)</f>
        <v>37.000000000000007</v>
      </c>
      <c r="FS60" s="14">
        <f>INDEX('O3-8hr'!$A:$AD,$IU60+FS$23-$G$23,$IT60)</f>
        <v>48</v>
      </c>
      <c r="FT60" s="14">
        <f>INDEX('O3-8hr'!$A:$AD,$IU60+FT$23-$G$23,$IT60)</f>
        <v>35</v>
      </c>
      <c r="FU60" s="14">
        <f>INDEX('O3-8hr'!$A:$AD,$IU60+FU$23-$G$23,$IT60)</f>
        <v>25</v>
      </c>
      <c r="FV60" s="14">
        <f>INDEX('O3-8hr'!$A:$AD,$IU60+FV$23-$G$23,$IT60)</f>
        <v>49</v>
      </c>
      <c r="FW60" s="14">
        <f>INDEX('O3-8hr'!$A:$AD,$IU60+FW$23-$G$23,$IT60)</f>
        <v>32</v>
      </c>
      <c r="FX60" s="14">
        <f>INDEX('O3-8hr'!$A:$AD,$IU60+FX$23-$G$23,$IT60)</f>
        <v>57</v>
      </c>
      <c r="FY60" s="14">
        <f>INDEX('O3-8hr'!$A:$AD,$IU60+FY$23-$G$23,$IT60)</f>
        <v>50</v>
      </c>
      <c r="FZ60" s="14">
        <f>INDEX('O3-8hr'!$A:$AD,$IU60+FZ$23-$G$23,$IT60)</f>
        <v>37.000000000000007</v>
      </c>
      <c r="GA60" s="14">
        <f>INDEX('O3-8hr'!$A:$AD,$IU60+GA$23-$G$23,$IT60)</f>
        <v>39</v>
      </c>
      <c r="GB60" s="14">
        <f>INDEX('O3-8hr'!$A:$AD,$IU60+GB$23-$G$23,$IT60)</f>
        <v>29</v>
      </c>
      <c r="GC60" s="14">
        <f>INDEX('O3-8hr'!$A:$AD,$IU60+GC$23-$G$23,$IT60)</f>
        <v>46</v>
      </c>
      <c r="GD60" s="14">
        <f>INDEX('O3-8hr'!$A:$AD,$IU60+GD$23-$G$23,$IT60)</f>
        <v>43</v>
      </c>
      <c r="GE60" s="14">
        <f>INDEX('O3-8hr'!$A:$AD,$IU60+GE$23-$G$23,$IT60)</f>
        <v>36.000000000000007</v>
      </c>
      <c r="GF60" s="14">
        <f>INDEX('O3-8hr'!$A:$AD,$IU60+GF$23-$G$23,$IT60)</f>
        <v>17</v>
      </c>
      <c r="GG60" s="14">
        <f>INDEX('O3-8hr'!$A:$AD,$IU60+GG$23-$G$23,$IT60)</f>
        <v>37.000000000000007</v>
      </c>
      <c r="GH60" s="14">
        <f>INDEX('O3-8hr'!$A:$AD,$IU60+GH$23-$G$23,$IT60)</f>
        <v>38</v>
      </c>
      <c r="GI60" s="14">
        <f>INDEX('O3-8hr'!$A:$AD,$IU60+GI$23-$G$23,$IT60)</f>
        <v>30</v>
      </c>
      <c r="GJ60" s="14">
        <f>INDEX('O3-8hr'!$A:$AD,$IU60+GJ$23-$G$23,$IT60)</f>
        <v>30</v>
      </c>
      <c r="GK60" s="14">
        <f>INDEX('O3-8hr'!$A:$AD,$IU60+GK$23-$G$23,$IT60)</f>
        <v>26.000000000000004</v>
      </c>
      <c r="GL60" s="14">
        <f>INDEX('O3-8hr'!$A:$AD,$IU60+GL$23-$G$23,$IT60)</f>
        <v>48</v>
      </c>
      <c r="GM60" s="14">
        <f>INDEX('O3-8hr'!$A:$AD,$IU60+GM$23-$G$23,$IT60)</f>
        <v>52.000000000000007</v>
      </c>
      <c r="GN60" s="14">
        <f>INDEX('O3-8hr'!$A:$AD,$IU60+GN$23-$G$23,$IT60)</f>
        <v>28</v>
      </c>
      <c r="GO60" s="14">
        <f>INDEX('O3-8hr'!$A:$AD,$IU60+GO$23-$G$23,$IT60)</f>
        <v>31</v>
      </c>
      <c r="GP60" s="14">
        <f>INDEX('O3-8hr'!$A:$AD,$IU60+GP$23-$G$23,$IT60)</f>
        <v>27</v>
      </c>
      <c r="GQ60" s="14">
        <f>INDEX('O3-8hr'!$A:$AD,$IU60+GQ$23-$G$23,$IT60)</f>
        <v>22.000000000000004</v>
      </c>
      <c r="GR60" s="14">
        <f>INDEX('O3-8hr'!$A:$AD,$IU60+GR$23-$G$23,$IT60)</f>
        <v>29</v>
      </c>
      <c r="GS60" s="14">
        <f>INDEX('O3-8hr'!$A:$AD,$IU60+GS$23-$G$23,$IT60)</f>
        <v>33</v>
      </c>
      <c r="GT60" s="14">
        <f>INDEX('O3-8hr'!$A:$AD,$IU60+GT$23-$G$23,$IT60)</f>
        <v>33</v>
      </c>
      <c r="GU60" s="14">
        <f>INDEX('O3-8hr'!$A:$AD,$IU60+GU$23-$G$23,$IT60)</f>
        <v>29</v>
      </c>
      <c r="GV60" s="14">
        <f>INDEX('O3-8hr'!$A:$AD,$IU60+GV$23-$G$23,$IT60)</f>
        <v>38</v>
      </c>
      <c r="GW60" s="14">
        <f>INDEX('O3-8hr'!$A:$AD,$IU60+GW$23-$G$23,$IT60)</f>
        <v>39</v>
      </c>
      <c r="GX60" s="14">
        <f>INDEX('O3-8hr'!$A:$AD,$IU60+GX$23-$G$23,$IT60)</f>
        <v>49</v>
      </c>
      <c r="GY60" s="14">
        <f>INDEX('O3-8hr'!$A:$AD,$IU60+GY$23-$G$23,$IT60)</f>
        <v>51.000000000000007</v>
      </c>
      <c r="GZ60" s="14">
        <f>INDEX('O3-8hr'!$A:$AD,$IU60+GZ$23-$G$23,$IT60)</f>
        <v>17</v>
      </c>
      <c r="HA60" s="14">
        <f>INDEX('O3-8hr'!$A:$AD,$IU60+HA$23-$G$23,$IT60)</f>
        <v>22.000000000000004</v>
      </c>
      <c r="HB60" s="14">
        <f>INDEX('O3-8hr'!$A:$AD,$IU60+HB$23-$G$23,$IT60)</f>
        <v>25</v>
      </c>
      <c r="HC60" s="14">
        <f>INDEX('O3-8hr'!$A:$AD,$IU60+HC$23-$G$23,$IT60)</f>
        <v>30</v>
      </c>
      <c r="HD60" s="14">
        <f>INDEX('O3-8hr'!$A:$AD,$IU60+HD$23-$G$23,$IT60)</f>
        <v>37.000000000000007</v>
      </c>
      <c r="HE60" s="14">
        <f>INDEX('O3-8hr'!$A:$AD,$IU60+HE$23-$G$23,$IT60)</f>
        <v>46</v>
      </c>
      <c r="HF60" s="14">
        <f>INDEX('O3-8hr'!$A:$AD,$IU60+HF$23-$G$23,$IT60)</f>
        <v>61.000000000000007</v>
      </c>
      <c r="HG60" s="14">
        <f>INDEX('O3-8hr'!$A:$AD,$IU60+HG$23-$G$23,$IT60)</f>
        <v>40</v>
      </c>
      <c r="HH60" s="14">
        <f>INDEX('O3-8hr'!$A:$AD,$IU60+HH$23-$G$23,$IT60)</f>
        <v>19</v>
      </c>
      <c r="HI60" s="14">
        <f>INDEX('O3-8hr'!$A:$AD,$IU60+HI$23-$G$23,$IT60)</f>
        <v>16</v>
      </c>
      <c r="HJ60" s="14">
        <f>INDEX('O3-8hr'!$A:$AD,$IU60+HJ$23-$G$23,$IT60)</f>
        <v>29</v>
      </c>
      <c r="HK60" s="14">
        <f>INDEX('O3-8hr'!$A:$AD,$IU60+HK$23-$G$23,$IT60)</f>
        <v>31</v>
      </c>
      <c r="HL60" s="14">
        <f>INDEX('O3-8hr'!$A:$AD,$IU60+HL$23-$G$23,$IT60)</f>
        <v>27</v>
      </c>
      <c r="HM60" s="14">
        <f>INDEX('O3-8hr'!$A:$AD,$IU60+HM$23-$G$23,$IT60)</f>
        <v>34</v>
      </c>
      <c r="HN60" s="14">
        <f>INDEX('O3-8hr'!$A:$AD,$IU60+HN$23-$G$23,$IT60)</f>
        <v>29</v>
      </c>
      <c r="HO60" s="14">
        <f>INDEX('O3-8hr'!$A:$AD,$IU60+HO$23-$G$23,$IT60)</f>
        <v>29</v>
      </c>
      <c r="HP60" s="14">
        <f>INDEX('O3-8hr'!$A:$AD,$IU60+HP$23-$G$23,$IT60)</f>
        <v>43</v>
      </c>
      <c r="HQ60" s="14">
        <f>INDEX('O3-8hr'!$A:$AD,$IU60+HQ$23-$G$23,$IT60)</f>
        <v>42</v>
      </c>
      <c r="HR60" s="14">
        <f>INDEX('O3-8hr'!$A:$AD,$IU60+HR$23-$G$23,$IT60)</f>
        <v>33</v>
      </c>
      <c r="HS60" s="14">
        <f>INDEX('O3-8hr'!$A:$AD,$IU60+HS$23-$G$23,$IT60)</f>
        <v>30</v>
      </c>
      <c r="HT60" s="14">
        <f>INDEX('O3-8hr'!$A:$AD,$IU60+HT$23-$G$23,$IT60)</f>
        <v>16</v>
      </c>
      <c r="HU60" s="14">
        <f>INDEX('O3-8hr'!$A:$AD,$IU60+HU$23-$G$23,$IT60)</f>
        <v>15.000000000000002</v>
      </c>
      <c r="HV60" s="14">
        <f>INDEX('O3-8hr'!$A:$AD,$IU60+HV$23-$G$23,$IT60)</f>
        <v>31</v>
      </c>
      <c r="HW60" s="14">
        <f>INDEX('O3-8hr'!$A:$AD,$IU60+HW$23-$G$23,$IT60)</f>
        <v>26.000000000000004</v>
      </c>
      <c r="HX60" s="14">
        <f>INDEX('O3-8hr'!$A:$AD,$IU60+HX$23-$G$23,$IT60)</f>
        <v>27</v>
      </c>
      <c r="HY60" s="14">
        <f>INDEX('O3-8hr'!$A:$AD,$IU60+HY$23-$G$23,$IT60)</f>
        <v>24</v>
      </c>
      <c r="HZ60" s="14">
        <f>INDEX('O3-8hr'!$A:$AD,$IU60+HZ$23-$G$23,$IT60)</f>
        <v>19</v>
      </c>
      <c r="IA60" s="14">
        <f>INDEX('O3-8hr'!$A:$AD,$IU60+IA$23-$G$23,$IT60)</f>
        <v>28</v>
      </c>
      <c r="IB60" s="14">
        <f>INDEX('O3-8hr'!$A:$AD,$IU60+IB$23-$G$23,$IT60)</f>
        <v>24</v>
      </c>
      <c r="IC60" s="14">
        <f>INDEX('O3-8hr'!$A:$AD,$IU60+IC$23-$G$23,$IT60)</f>
        <v>18.000000000000004</v>
      </c>
      <c r="ID60" s="14">
        <f>INDEX('O3-8hr'!$A:$AD,$IU60+ID$23-$G$23,$IT60)</f>
        <v>30</v>
      </c>
      <c r="IE60" s="14">
        <f>INDEX('O3-8hr'!$A:$AD,$IU60+IE$23-$G$23,$IT60)</f>
        <v>35</v>
      </c>
      <c r="IF60" s="14">
        <f>INDEX('O3-8hr'!$A:$AD,$IU60+IF$23-$G$23,$IT60)</f>
        <v>35</v>
      </c>
      <c r="IG60" s="14">
        <f>INDEX('O3-8hr'!$A:$AD,$IU60+IG$23-$G$23,$IT60)</f>
        <v>32</v>
      </c>
      <c r="IH60" s="14">
        <f>INDEX('O3-8hr'!$A:$AD,$IU60+IH$23-$G$23,$IT60)</f>
        <v>40</v>
      </c>
      <c r="II60" s="14">
        <f>INDEX('O3-8hr'!$A:$AD,$IU60+II$23-$G$23,$IT60)</f>
        <v>34</v>
      </c>
      <c r="IJ60" s="14">
        <f>INDEX('O3-8hr'!$A:$AD,$IU60+IJ$23-$G$23,$IT60)</f>
        <v>31</v>
      </c>
      <c r="IK60" s="14">
        <f>INDEX('O3-8hr'!$A:$AD,$IU60+IK$23-$G$23,$IT60)</f>
        <v>18.000000000000004</v>
      </c>
      <c r="IL60" s="14">
        <f>INDEX('O3-8hr'!$A:$AD,$IU60+IL$23-$G$23,$IT60)</f>
        <v>13.000000000000002</v>
      </c>
      <c r="IM60" s="14">
        <f>INDEX('O3-8hr'!$A:$AD,$IU60+IM$23-$G$23,$IT60)</f>
        <v>26.000000000000004</v>
      </c>
      <c r="IN60" s="14">
        <f>INDEX('O3-8hr'!$A:$AD,$IU60+IN$23-$G$23,$IT60)</f>
        <v>45.000000000000007</v>
      </c>
      <c r="IO60" s="14">
        <f>INDEX('O3-8hr'!$A:$AD,$IU60+IO$23-$G$23,$IT60)</f>
        <v>36.000000000000007</v>
      </c>
      <c r="IP60" s="14">
        <f>INDEX('O3-8hr'!$A:$AD,$IU60+IP$23-$G$23,$IT60)</f>
        <v>22.000000000000004</v>
      </c>
      <c r="IQ60" s="19">
        <f>INDEX('O3-8hr'!$A:$AD,$IU60+IQ$23-$G$23,$IT60)</f>
        <v>19</v>
      </c>
      <c r="IR60" s="100">
        <f t="shared" si="58"/>
        <v>75</v>
      </c>
      <c r="IT60" s="44">
        <f>MATCH($B60,'O3-8hr'!$1:$1,0)</f>
        <v>13</v>
      </c>
      <c r="IU60" s="43">
        <f>MATCH(DATE($A60,$IT$19,$IU$19),'O3-8hr'!$B:$B,0)</f>
        <v>796</v>
      </c>
    </row>
    <row r="61" spans="1:255" ht="12.75" customHeight="1" x14ac:dyDescent="0.2">
      <c r="A61" s="100">
        <v>2017</v>
      </c>
      <c r="B61" s="100">
        <v>340273001</v>
      </c>
      <c r="C61" s="103">
        <f>INDEX(Sites!$A:$N,MATCH($B61,Sites!$A:$A,0),2)</f>
        <v>40.787627999999998</v>
      </c>
      <c r="D61" s="100" t="str">
        <f>INDEX(Sites!$A:$N,MATCH($B61,Sites!$A:$A,0),4)</f>
        <v>NJ</v>
      </c>
      <c r="E61" s="100" t="str">
        <f>INDEX(Sites!$A:$N,MATCH($B61,Sites!$A:$A,0),10)</f>
        <v>278.0</v>
      </c>
      <c r="F61" s="44" t="str">
        <f>INDEX(Sites!$A:$N,MATCH($B61,Sites!$A:$A,0),6)</f>
        <v>Chester</v>
      </c>
      <c r="G61" s="20">
        <f>INDEX('O3-8hr'!$A:$AD,$IU61+G$23-$G$23,$IT61)</f>
        <v>35</v>
      </c>
      <c r="H61" s="14">
        <f>INDEX('O3-8hr'!$A:$AD,$IU61+H$23-$G$23,$IT61)</f>
        <v>45.000000000000007</v>
      </c>
      <c r="I61" s="14">
        <f>INDEX('O3-8hr'!$A:$AD,$IU61+I$23-$G$23,$IT61)</f>
        <v>42</v>
      </c>
      <c r="J61" s="14">
        <f>INDEX('O3-8hr'!$A:$AD,$IU61+J$23-$G$23,$IT61)</f>
        <v>42</v>
      </c>
      <c r="K61" s="14">
        <f>INDEX('O3-8hr'!$A:$AD,$IU61+K$23-$G$23,$IT61)</f>
        <v>42</v>
      </c>
      <c r="L61" s="14">
        <f>INDEX('O3-8hr'!$A:$AD,$IU61+L$23-$G$23,$IT61)</f>
        <v>36.000000000000007</v>
      </c>
      <c r="M61" s="14">
        <f>INDEX('O3-8hr'!$A:$AD,$IU61+M$23-$G$23,$IT61)</f>
        <v>35</v>
      </c>
      <c r="N61" s="14">
        <f>INDEX('O3-8hr'!$A:$AD,$IU61+N$23-$G$23,$IT61)</f>
        <v>48</v>
      </c>
      <c r="O61" s="14">
        <f>INDEX('O3-8hr'!$A:$AD,$IU61+O$23-$G$23,$IT61)</f>
        <v>49</v>
      </c>
      <c r="P61" s="14">
        <f>INDEX('O3-8hr'!$A:$AD,$IU61+P$23-$G$23,$IT61)</f>
        <v>43</v>
      </c>
      <c r="Q61" s="14">
        <f>INDEX('O3-8hr'!$A:$AD,$IU61+Q$23-$G$23,$IT61)</f>
        <v>43</v>
      </c>
      <c r="R61" s="14">
        <f>INDEX('O3-8hr'!$A:$AD,$IU61+R$23-$G$23,$IT61)</f>
        <v>40</v>
      </c>
      <c r="S61" s="14">
        <f>INDEX('O3-8hr'!$A:$AD,$IU61+S$23-$G$23,$IT61)</f>
        <v>42</v>
      </c>
      <c r="T61" s="14">
        <f>INDEX('O3-8hr'!$A:$AD,$IU61+T$23-$G$23,$IT61)</f>
        <v>39</v>
      </c>
      <c r="U61" s="14">
        <f>INDEX('O3-8hr'!$A:$AD,$IU61+U$23-$G$23,$IT61)</f>
        <v>44.000000000000007</v>
      </c>
      <c r="V61" s="14">
        <f>INDEX('O3-8hr'!$A:$AD,$IU61+V$23-$G$23,$IT61)</f>
        <v>52.000000000000007</v>
      </c>
      <c r="W61" s="14">
        <f>INDEX('O3-8hr'!$A:$AD,$IU61+W$23-$G$23,$IT61)</f>
        <v>53.000000000000007</v>
      </c>
      <c r="X61" s="14">
        <f>INDEX('O3-8hr'!$A:$AD,$IU61+X$23-$G$23,$IT61)</f>
        <v>47</v>
      </c>
      <c r="Y61" s="14">
        <f>INDEX('O3-8hr'!$A:$AD,$IU61+Y$23-$G$23,$IT61)</f>
        <v>55</v>
      </c>
      <c r="Z61" s="14">
        <f>INDEX('O3-8hr'!$A:$AD,$IU61+Z$23-$G$23,$IT61)</f>
        <v>58</v>
      </c>
      <c r="AA61" s="14">
        <f>INDEX('O3-8hr'!$A:$AD,$IU61+AA$23-$G$23,$IT61)</f>
        <v>51.000000000000007</v>
      </c>
      <c r="AB61" s="14">
        <f>INDEX('O3-8hr'!$A:$AD,$IU61+AB$23-$G$23,$IT61)</f>
        <v>46</v>
      </c>
      <c r="AC61" s="14">
        <f>INDEX('O3-8hr'!$A:$AD,$IU61+AC$23-$G$23,$IT61)</f>
        <v>47</v>
      </c>
      <c r="AD61" s="14">
        <f>INDEX('O3-8hr'!$A:$AD,$IU61+AD$23-$G$23,$IT61)</f>
        <v>47</v>
      </c>
      <c r="AE61" s="14">
        <f>INDEX('O3-8hr'!$A:$AD,$IU61+AE$23-$G$23,$IT61)</f>
        <v>38</v>
      </c>
      <c r="AF61" s="14">
        <f>INDEX('O3-8hr'!$A:$AD,$IU61+AF$23-$G$23,$IT61)</f>
        <v>29</v>
      </c>
      <c r="AG61" s="14">
        <f>INDEX('O3-8hr'!$A:$AD,$IU61+AG$23-$G$23,$IT61)</f>
        <v>28</v>
      </c>
      <c r="AH61" s="14">
        <f>INDEX('O3-8hr'!$A:$AD,$IU61+AH$23-$G$23,$IT61)</f>
        <v>25</v>
      </c>
      <c r="AI61" s="14">
        <f>INDEX('O3-8hr'!$A:$AD,$IU61+AI$23-$G$23,$IT61)</f>
        <v>44.000000000000007</v>
      </c>
      <c r="AJ61" s="14">
        <f>INDEX('O3-8hr'!$A:$AD,$IU61+AJ$23-$G$23,$IT61)</f>
        <v>41</v>
      </c>
      <c r="AK61" s="14">
        <f>INDEX('O3-8hr'!$A:$AD,$IU61+AK$23-$G$23,$IT61)</f>
        <v>42</v>
      </c>
      <c r="AL61" s="14">
        <f>INDEX('O3-8hr'!$A:$AD,$IU61+AL$23-$G$23,$IT61)</f>
        <v>41</v>
      </c>
      <c r="AM61" s="14">
        <f>INDEX('O3-8hr'!$A:$AD,$IU61+AM$23-$G$23,$IT61)</f>
        <v>47</v>
      </c>
      <c r="AN61" s="14">
        <f>INDEX('O3-8hr'!$A:$AD,$IU61+AN$23-$G$23,$IT61)</f>
        <v>49</v>
      </c>
      <c r="AO61" s="14">
        <f>INDEX('O3-8hr'!$A:$AD,$IU61+AO$23-$G$23,$IT61)</f>
        <v>29</v>
      </c>
      <c r="AP61" s="14">
        <f>INDEX('O3-8hr'!$A:$AD,$IU61+AP$23-$G$23,$IT61)</f>
        <v>45.000000000000007</v>
      </c>
      <c r="AQ61" s="14">
        <f>INDEX('O3-8hr'!$A:$AD,$IU61+AQ$23-$G$23,$IT61)</f>
        <v>35</v>
      </c>
      <c r="AR61" s="14">
        <f>INDEX('O3-8hr'!$A:$AD,$IU61+AR$23-$G$23,$IT61)</f>
        <v>37.000000000000007</v>
      </c>
      <c r="AS61" s="14">
        <f>INDEX('O3-8hr'!$A:$AD,$IU61+AS$23-$G$23,$IT61)</f>
        <v>46</v>
      </c>
      <c r="AT61" s="14">
        <f>INDEX('O3-8hr'!$A:$AD,$IU61+AT$23-$G$23,$IT61)</f>
        <v>58</v>
      </c>
      <c r="AU61" s="14">
        <f>INDEX('O3-8hr'!$A:$AD,$IU61+AU$23-$G$23,$IT61)</f>
        <v>69</v>
      </c>
      <c r="AV61" s="14">
        <f>INDEX('O3-8hr'!$A:$AD,$IU61+AV$23-$G$23,$IT61)</f>
        <v>75</v>
      </c>
      <c r="AW61" s="14">
        <f>INDEX('O3-8hr'!$A:$AD,$IU61+AW$23-$G$23,$IT61)</f>
        <v>53.000000000000007</v>
      </c>
      <c r="AX61" s="14">
        <f>INDEX('O3-8hr'!$A:$AD,$IU61+AX$23-$G$23,$IT61)</f>
        <v>48</v>
      </c>
      <c r="AY61" s="14">
        <f>INDEX('O3-8hr'!$A:$AD,$IU61+AY$23-$G$23,$IT61)</f>
        <v>50</v>
      </c>
      <c r="AZ61" s="14">
        <f>INDEX('O3-8hr'!$A:$AD,$IU61+AZ$23-$G$23,$IT61)</f>
        <v>52.000000000000007</v>
      </c>
      <c r="BA61" s="14">
        <f>INDEX('O3-8hr'!$A:$AD,$IU61+BA$23-$G$23,$IT61)</f>
        <v>54</v>
      </c>
      <c r="BB61" s="14">
        <f>INDEX('O3-8hr'!$A:$AD,$IU61+BB$23-$G$23,$IT61)</f>
        <v>47</v>
      </c>
      <c r="BC61" s="14">
        <f>INDEX('O3-8hr'!$A:$AD,$IU61+BC$23-$G$23,$IT61)</f>
        <v>44.000000000000007</v>
      </c>
      <c r="BD61" s="14">
        <f>INDEX('O3-8hr'!$A:$AD,$IU61+BD$23-$G$23,$IT61)</f>
        <v>41</v>
      </c>
      <c r="BE61" s="14">
        <f>INDEX('O3-8hr'!$A:$AD,$IU61+BE$23-$G$23,$IT61)</f>
        <v>39</v>
      </c>
      <c r="BF61" s="14">
        <f>INDEX('O3-8hr'!$A:$AD,$IU61+BF$23-$G$23,$IT61)</f>
        <v>34</v>
      </c>
      <c r="BG61" s="14">
        <f>INDEX('O3-8hr'!$A:$AD,$IU61+BG$23-$G$23,$IT61)</f>
        <v>29</v>
      </c>
      <c r="BH61" s="14">
        <f>INDEX('O3-8hr'!$A:$AD,$IU61+BH$23-$G$23,$IT61)</f>
        <v>43</v>
      </c>
      <c r="BI61" s="14">
        <f>INDEX('O3-8hr'!$A:$AD,$IU61+BI$23-$G$23,$IT61)</f>
        <v>34</v>
      </c>
      <c r="BJ61" s="14">
        <f>INDEX('O3-8hr'!$A:$AD,$IU61+BJ$23-$G$23,$IT61)</f>
        <v>38</v>
      </c>
      <c r="BK61" s="14">
        <f>INDEX('O3-8hr'!$A:$AD,$IU61+BK$23-$G$23,$IT61)</f>
        <v>27</v>
      </c>
      <c r="BL61" s="14">
        <f>INDEX('O3-8hr'!$A:$AD,$IU61+BL$23-$G$23,$IT61)</f>
        <v>42</v>
      </c>
      <c r="BM61" s="14">
        <f>INDEX('O3-8hr'!$A:$AD,$IU61+BM$23-$G$23,$IT61)</f>
        <v>60</v>
      </c>
      <c r="BN61" s="14">
        <f>INDEX('O3-8hr'!$A:$AD,$IU61+BN$23-$G$23,$IT61)</f>
        <v>48</v>
      </c>
      <c r="BO61" s="14">
        <f>INDEX('O3-8hr'!$A:$AD,$IU61+BO$23-$G$23,$IT61)</f>
        <v>40</v>
      </c>
      <c r="BP61" s="14">
        <f>INDEX('O3-8hr'!$A:$AD,$IU61+BP$23-$G$23,$IT61)</f>
        <v>33</v>
      </c>
      <c r="BQ61" s="14">
        <f>INDEX('O3-8hr'!$A:$AD,$IU61+BQ$23-$G$23,$IT61)</f>
        <v>51.000000000000007</v>
      </c>
      <c r="BR61" s="14">
        <f>INDEX('O3-8hr'!$A:$AD,$IU61+BR$23-$G$23,$IT61)</f>
        <v>45.000000000000007</v>
      </c>
      <c r="BS61" s="14">
        <f>INDEX('O3-8hr'!$A:$AD,$IU61+BS$23-$G$23,$IT61)</f>
        <v>48</v>
      </c>
      <c r="BT61" s="14">
        <f>INDEX('O3-8hr'!$A:$AD,$IU61+BT$23-$G$23,$IT61)</f>
        <v>34</v>
      </c>
      <c r="BU61" s="14">
        <f>INDEX('O3-8hr'!$A:$AD,$IU61+BU$23-$G$23,$IT61)</f>
        <v>35</v>
      </c>
      <c r="BV61" s="14">
        <f>INDEX('O3-8hr'!$A:$AD,$IU61+BV$23-$G$23,$IT61)</f>
        <v>31</v>
      </c>
      <c r="BW61" s="14">
        <f>INDEX('O3-8hr'!$A:$AD,$IU61+BW$23-$G$23,$IT61)</f>
        <v>38</v>
      </c>
      <c r="BX61" s="14">
        <f>INDEX('O3-8hr'!$A:$AD,$IU61+BX$23-$G$23,$IT61)</f>
        <v>46</v>
      </c>
      <c r="BY61" s="14">
        <f>INDEX('O3-8hr'!$A:$AD,$IU61+BY$23-$G$23,$IT61)</f>
        <v>43</v>
      </c>
      <c r="BZ61" s="14">
        <f>INDEX('O3-8hr'!$A:$AD,$IU61+BZ$23-$G$23,$IT61)</f>
        <v>37.000000000000007</v>
      </c>
      <c r="CA61" s="14">
        <f>INDEX('O3-8hr'!$A:$AD,$IU61+CA$23-$G$23,$IT61)</f>
        <v>38</v>
      </c>
      <c r="CB61" s="14">
        <f>INDEX('O3-8hr'!$A:$AD,$IU61+CB$23-$G$23,$IT61)</f>
        <v>39</v>
      </c>
      <c r="CC61" s="14">
        <f>INDEX('O3-8hr'!$A:$AD,$IU61+CC$23-$G$23,$IT61)</f>
        <v>47</v>
      </c>
      <c r="CD61" s="14">
        <f>INDEX('O3-8hr'!$A:$AD,$IU61+CD$23-$G$23,$IT61)</f>
        <v>39</v>
      </c>
      <c r="CE61" s="14">
        <f>INDEX('O3-8hr'!$A:$AD,$IU61+CE$23-$G$23,$IT61)</f>
        <v>49</v>
      </c>
      <c r="CF61" s="14">
        <f>INDEX('O3-8hr'!$A:$AD,$IU61+CF$23-$G$23,$IT61)</f>
        <v>72.000000000000014</v>
      </c>
      <c r="CG61" s="14">
        <f>INDEX('O3-8hr'!$A:$AD,$IU61+CG$23-$G$23,$IT61)</f>
        <v>68</v>
      </c>
      <c r="CH61" s="14">
        <f>INDEX('O3-8hr'!$A:$AD,$IU61+CH$23-$G$23,$IT61)</f>
        <v>58</v>
      </c>
      <c r="CI61" s="14">
        <f>INDEX('O3-8hr'!$A:$AD,$IU61+CI$23-$G$23,$IT61)</f>
        <v>36.000000000000007</v>
      </c>
      <c r="CJ61" s="14">
        <f>INDEX('O3-8hr'!$A:$AD,$IU61+CJ$23-$G$23,$IT61)</f>
        <v>44.000000000000007</v>
      </c>
      <c r="CK61" s="14">
        <f>INDEX('O3-8hr'!$A:$AD,$IU61+CK$23-$G$23,$IT61)</f>
        <v>23</v>
      </c>
      <c r="CL61" s="14">
        <f>INDEX('O3-8hr'!$A:$AD,$IU61+CL$23-$G$23,$IT61)</f>
        <v>39</v>
      </c>
      <c r="CM61" s="14">
        <f>INDEX('O3-8hr'!$A:$AD,$IU61+CM$23-$G$23,$IT61)</f>
        <v>52.000000000000007</v>
      </c>
      <c r="CN61" s="14">
        <f>INDEX('O3-8hr'!$A:$AD,$IU61+CN$23-$G$23,$IT61)</f>
        <v>30</v>
      </c>
      <c r="CO61" s="14">
        <f>INDEX('O3-8hr'!$A:$AD,$IU61+CO$23-$G$23,$IT61)</f>
        <v>36.000000000000007</v>
      </c>
      <c r="CP61" s="14">
        <f>INDEX('O3-8hr'!$A:$AD,$IU61+CP$23-$G$23,$IT61)</f>
        <v>35</v>
      </c>
      <c r="CQ61" s="14">
        <f>INDEX('O3-8hr'!$A:$AD,$IU61+CQ$23-$G$23,$IT61)</f>
        <v>47</v>
      </c>
      <c r="CR61" s="14">
        <f>INDEX('O3-8hr'!$A:$AD,$IU61+CR$23-$G$23,$IT61)</f>
        <v>32</v>
      </c>
      <c r="CS61" s="14">
        <f>INDEX('O3-8hr'!$A:$AD,$IU61+CS$23-$G$23,$IT61)</f>
        <v>27</v>
      </c>
      <c r="CT61" s="14">
        <f>INDEX('O3-8hr'!$A:$AD,$IU61+CT$23-$G$23,$IT61)</f>
        <v>49</v>
      </c>
      <c r="CU61" s="14">
        <f>INDEX('O3-8hr'!$A:$AD,$IU61+CU$23-$G$23,$IT61)</f>
        <v>51.000000000000007</v>
      </c>
      <c r="CV61" s="14">
        <f>INDEX('O3-8hr'!$A:$AD,$IU61+CV$23-$G$23,$IT61)</f>
        <v>47</v>
      </c>
      <c r="CW61" s="14">
        <f>INDEX('O3-8hr'!$A:$AD,$IU61+CW$23-$G$23,$IT61)</f>
        <v>41</v>
      </c>
      <c r="CX61" s="14">
        <f>INDEX('O3-8hr'!$A:$AD,$IU61+CX$23-$G$23,$IT61)</f>
        <v>30</v>
      </c>
      <c r="CY61" s="14">
        <f>INDEX('O3-8hr'!$A:$AD,$IU61+CY$23-$G$23,$IT61)</f>
        <v>32</v>
      </c>
      <c r="CZ61" s="14">
        <f>INDEX('O3-8hr'!$A:$AD,$IU61+CZ$23-$G$23,$IT61)</f>
        <v>20</v>
      </c>
      <c r="DA61" s="14">
        <f>INDEX('O3-8hr'!$A:$AD,$IU61+DA$23-$G$23,$IT61)</f>
        <v>40</v>
      </c>
      <c r="DB61" s="14">
        <f>INDEX('O3-8hr'!$A:$AD,$IU61+DB$23-$G$23,$IT61)</f>
        <v>41</v>
      </c>
      <c r="DC61" s="14">
        <f>INDEX('O3-8hr'!$A:$AD,$IU61+DC$23-$G$23,$IT61)</f>
        <v>49</v>
      </c>
      <c r="DD61" s="14">
        <f>INDEX('O3-8hr'!$A:$AD,$IU61+DD$23-$G$23,$IT61)</f>
        <v>70</v>
      </c>
      <c r="DE61" s="14">
        <f>INDEX('O3-8hr'!$A:$AD,$IU61+DE$23-$G$23,$IT61)</f>
        <v>62</v>
      </c>
      <c r="DF61" s="14">
        <f>INDEX('O3-8hr'!$A:$AD,$IU61+DF$23-$G$23,$IT61)</f>
        <v>72.000000000000014</v>
      </c>
      <c r="DG61" s="14">
        <f>INDEX('O3-8hr'!$A:$AD,$IU61+DG$23-$G$23,$IT61)</f>
        <v>70</v>
      </c>
      <c r="DH61" s="14">
        <f>INDEX('O3-8hr'!$A:$AD,$IU61+DH$23-$G$23,$IT61)</f>
        <v>54</v>
      </c>
      <c r="DI61" s="14">
        <f>INDEX('O3-8hr'!$A:$AD,$IU61+DI$23-$G$23,$IT61)</f>
        <v>51.000000000000007</v>
      </c>
      <c r="DJ61" s="14">
        <f>INDEX('O3-8hr'!$A:$AD,$IU61+DJ$23-$G$23,$IT61)</f>
        <v>17</v>
      </c>
      <c r="DK61" s="14">
        <f>INDEX('O3-8hr'!$A:$AD,$IU61+DK$23-$G$23,$IT61)</f>
        <v>26.000000000000004</v>
      </c>
      <c r="DL61" s="14">
        <f>INDEX('O3-8hr'!$A:$AD,$IU61+DL$23-$G$23,$IT61)</f>
        <v>43</v>
      </c>
      <c r="DM61" s="14">
        <f>INDEX('O3-8hr'!$A:$AD,$IU61+DM$23-$G$23,$IT61)</f>
        <v>36.000000000000007</v>
      </c>
      <c r="DN61" s="14">
        <f>INDEX('O3-8hr'!$A:$AD,$IU61+DN$23-$G$23,$IT61)</f>
        <v>56</v>
      </c>
      <c r="DO61" s="14">
        <f>INDEX('O3-8hr'!$A:$AD,$IU61+DO$23-$G$23,$IT61)</f>
        <v>59.000000000000007</v>
      </c>
      <c r="DP61" s="14">
        <f>INDEX('O3-8hr'!$A:$AD,$IU61+DP$23-$G$23,$IT61)</f>
        <v>64</v>
      </c>
      <c r="DQ61" s="14">
        <f>INDEX('O3-8hr'!$A:$AD,$IU61+DQ$23-$G$23,$IT61)</f>
        <v>26.000000000000004</v>
      </c>
      <c r="DR61" s="14">
        <f>INDEX('O3-8hr'!$A:$AD,$IU61+DR$23-$G$23,$IT61)</f>
        <v>43</v>
      </c>
      <c r="DS61" s="14">
        <f>INDEX('O3-8hr'!$A:$AD,$IU61+DS$23-$G$23,$IT61)</f>
        <v>47</v>
      </c>
      <c r="DT61" s="14">
        <f>INDEX('O3-8hr'!$A:$AD,$IU61+DT$23-$G$23,$IT61)</f>
        <v>52.000000000000007</v>
      </c>
      <c r="DU61" s="14">
        <f>INDEX('O3-8hr'!$A:$AD,$IU61+DU$23-$G$23,$IT61)</f>
        <v>45.000000000000007</v>
      </c>
      <c r="DV61" s="14">
        <f>INDEX('O3-8hr'!$A:$AD,$IU61+DV$23-$G$23,$IT61)</f>
        <v>43</v>
      </c>
      <c r="DW61" s="14">
        <f>INDEX('O3-8hr'!$A:$AD,$IU61+DW$23-$G$23,$IT61)</f>
        <v>64</v>
      </c>
      <c r="DX61" s="14">
        <f>INDEX('O3-8hr'!$A:$AD,$IU61+DX$23-$G$23,$IT61)</f>
        <v>66</v>
      </c>
      <c r="DY61" s="14">
        <f>INDEX('O3-8hr'!$A:$AD,$IU61+DY$23-$G$23,$IT61)</f>
        <v>34</v>
      </c>
      <c r="DZ61" s="14">
        <f>INDEX('O3-8hr'!$A:$AD,$IU61+DZ$23-$G$23,$IT61)</f>
        <v>53.000000000000007</v>
      </c>
      <c r="EA61" s="14">
        <f>INDEX('O3-8hr'!$A:$AD,$IU61+EA$23-$G$23,$IT61)</f>
        <v>53.000000000000007</v>
      </c>
      <c r="EB61" s="14">
        <f>INDEX('O3-8hr'!$A:$AD,$IU61+EB$23-$G$23,$IT61)</f>
        <v>40</v>
      </c>
      <c r="EC61" s="14">
        <f>INDEX('O3-8hr'!$A:$AD,$IU61+EC$23-$G$23,$IT61)</f>
        <v>49</v>
      </c>
      <c r="ED61" s="14">
        <f>INDEX('O3-8hr'!$A:$AD,$IU61+ED$23-$G$23,$IT61)</f>
        <v>38</v>
      </c>
      <c r="EE61" s="14">
        <f>INDEX('O3-8hr'!$A:$AD,$IU61+EE$23-$G$23,$IT61)</f>
        <v>41</v>
      </c>
      <c r="EF61" s="14">
        <f>INDEX('O3-8hr'!$A:$AD,$IU61+EF$23-$G$23,$IT61)</f>
        <v>50</v>
      </c>
      <c r="EG61" s="14">
        <f>INDEX('O3-8hr'!$A:$AD,$IU61+EG$23-$G$23,$IT61)</f>
        <v>39</v>
      </c>
      <c r="EH61" s="14">
        <f>INDEX('O3-8hr'!$A:$AD,$IU61+EH$23-$G$23,$IT61)</f>
        <v>54</v>
      </c>
      <c r="EI61" s="14">
        <f>INDEX('O3-8hr'!$A:$AD,$IU61+EI$23-$G$23,$IT61)</f>
        <v>56</v>
      </c>
      <c r="EJ61" s="14">
        <f>INDEX('O3-8hr'!$A:$AD,$IU61+EJ$23-$G$23,$IT61)</f>
        <v>55</v>
      </c>
      <c r="EK61" s="14">
        <f>INDEX('O3-8hr'!$A:$AD,$IU61+EK$23-$G$23,$IT61)</f>
        <v>53.000000000000007</v>
      </c>
      <c r="EL61" s="14">
        <f>INDEX('O3-8hr'!$A:$AD,$IU61+EL$23-$G$23,$IT61)</f>
        <v>12</v>
      </c>
      <c r="EM61" s="14">
        <f>INDEX('O3-8hr'!$A:$AD,$IU61+EM$23-$G$23,$IT61)</f>
        <v>38</v>
      </c>
      <c r="EN61" s="14">
        <f>INDEX('O3-8hr'!$A:$AD,$IU61+EN$23-$G$23,$IT61)</f>
        <v>41</v>
      </c>
      <c r="EO61" s="14">
        <f>INDEX('O3-8hr'!$A:$AD,$IU61+EO$23-$G$23,$IT61)</f>
        <v>56</v>
      </c>
      <c r="EP61" s="14">
        <f>INDEX('O3-8hr'!$A:$AD,$IU61+EP$23-$G$23,$IT61)</f>
        <v>62</v>
      </c>
      <c r="EQ61" s="14">
        <f>INDEX('O3-8hr'!$A:$AD,$IU61+EQ$23-$G$23,$IT61)</f>
        <v>62</v>
      </c>
      <c r="ER61" s="14">
        <f>INDEX('O3-8hr'!$A:$AD,$IU61+ER$23-$G$23,$IT61)</f>
        <v>65</v>
      </c>
      <c r="ES61" s="14">
        <f>INDEX('O3-8hr'!$A:$AD,$IU61+ES$23-$G$23,$IT61)</f>
        <v>50</v>
      </c>
      <c r="ET61" s="14">
        <f>INDEX('O3-8hr'!$A:$AD,$IU61+ET$23-$G$23,$IT61)</f>
        <v>52.000000000000007</v>
      </c>
      <c r="EU61" s="14">
        <f>INDEX('O3-8hr'!$A:$AD,$IU61+EU$23-$G$23,$IT61)</f>
        <v>54</v>
      </c>
      <c r="EV61" s="14">
        <f>INDEX('O3-8hr'!$A:$AD,$IU61+EV$23-$G$23,$IT61)</f>
        <v>29</v>
      </c>
      <c r="EW61" s="14">
        <f>INDEX('O3-8hr'!$A:$AD,$IU61+EW$23-$G$23,$IT61)</f>
        <v>21</v>
      </c>
      <c r="EX61" s="14">
        <f>INDEX('O3-8hr'!$A:$AD,$IU61+EX$23-$G$23,$IT61)</f>
        <v>43</v>
      </c>
      <c r="EY61" s="14">
        <f>INDEX('O3-8hr'!$A:$AD,$IU61+EY$23-$G$23,$IT61)</f>
        <v>34</v>
      </c>
      <c r="EZ61" s="14">
        <f>INDEX('O3-8hr'!$A:$AD,$IU61+EZ$23-$G$23,$IT61)</f>
        <v>50</v>
      </c>
      <c r="FA61" s="14">
        <f>INDEX('O3-8hr'!$A:$AD,$IU61+FA$23-$G$23,$IT61)</f>
        <v>33</v>
      </c>
      <c r="FB61" s="14">
        <f>INDEX('O3-8hr'!$A:$AD,$IU61+FB$23-$G$23,$IT61)</f>
        <v>35</v>
      </c>
      <c r="FC61" s="14">
        <f>INDEX('O3-8hr'!$A:$AD,$IU61+FC$23-$G$23,$IT61)</f>
        <v>36.000000000000007</v>
      </c>
      <c r="FD61" s="14">
        <f>INDEX('O3-8hr'!$A:$AD,$IU61+FD$23-$G$23,$IT61)</f>
        <v>40</v>
      </c>
      <c r="FE61" s="14">
        <f>INDEX('O3-8hr'!$A:$AD,$IU61+FE$23-$G$23,$IT61)</f>
        <v>50</v>
      </c>
      <c r="FF61" s="14">
        <f>INDEX('O3-8hr'!$A:$AD,$IU61+FF$23-$G$23,$IT61)</f>
        <v>58</v>
      </c>
      <c r="FG61" s="14">
        <f>INDEX('O3-8hr'!$A:$AD,$IU61+FG$23-$G$23,$IT61)</f>
        <v>44.000000000000007</v>
      </c>
      <c r="FH61" s="14">
        <f>INDEX('O3-8hr'!$A:$AD,$IU61+FH$23-$G$23,$IT61)</f>
        <v>33</v>
      </c>
      <c r="FI61" s="14">
        <f>INDEX('O3-8hr'!$A:$AD,$IU61+FI$23-$G$23,$IT61)</f>
        <v>30</v>
      </c>
      <c r="FJ61" s="14">
        <f>INDEX('O3-8hr'!$A:$AD,$IU61+FJ$23-$G$23,$IT61)</f>
        <v>27</v>
      </c>
      <c r="FK61" s="14">
        <f>INDEX('O3-8hr'!$A:$AD,$IU61+FK$23-$G$23,$IT61)</f>
        <v>35</v>
      </c>
      <c r="FL61" s="14">
        <f>INDEX('O3-8hr'!$A:$AD,$IU61+FL$23-$G$23,$IT61)</f>
        <v>42</v>
      </c>
      <c r="FM61" s="14">
        <f>INDEX('O3-8hr'!$A:$AD,$IU61+FM$23-$G$23,$IT61)</f>
        <v>61.000000000000007</v>
      </c>
      <c r="FN61" s="14">
        <f>INDEX('O3-8hr'!$A:$AD,$IU61+FN$23-$G$23,$IT61)</f>
        <v>50</v>
      </c>
      <c r="FO61" s="14">
        <f>INDEX('O3-8hr'!$A:$AD,$IU61+FO$23-$G$23,$IT61)</f>
        <v>38</v>
      </c>
      <c r="FP61" s="14">
        <f>INDEX('O3-8hr'!$A:$AD,$IU61+FP$23-$G$23,$IT61)</f>
        <v>40</v>
      </c>
      <c r="FQ61" s="14">
        <f>INDEX('O3-8hr'!$A:$AD,$IU61+FQ$23-$G$23,$IT61)</f>
        <v>40</v>
      </c>
      <c r="FR61" s="14">
        <f>INDEX('O3-8hr'!$A:$AD,$IU61+FR$23-$G$23,$IT61)</f>
        <v>32</v>
      </c>
      <c r="FS61" s="14">
        <f>INDEX('O3-8hr'!$A:$AD,$IU61+FS$23-$G$23,$IT61)</f>
        <v>45.000000000000007</v>
      </c>
      <c r="FT61" s="14">
        <f>INDEX('O3-8hr'!$A:$AD,$IU61+FT$23-$G$23,$IT61)</f>
        <v>58</v>
      </c>
      <c r="FU61" s="14">
        <f>INDEX('O3-8hr'!$A:$AD,$IU61+FU$23-$G$23,$IT61)</f>
        <v>31</v>
      </c>
      <c r="FV61" s="14">
        <f>INDEX('O3-8hr'!$A:$AD,$IU61+FV$23-$G$23,$IT61)</f>
        <v>51.000000000000007</v>
      </c>
      <c r="FW61" s="14">
        <f>INDEX('O3-8hr'!$A:$AD,$IU61+FW$23-$G$23,$IT61)</f>
        <v>32</v>
      </c>
      <c r="FX61" s="14">
        <f>INDEX('O3-8hr'!$A:$AD,$IU61+FX$23-$G$23,$IT61)</f>
        <v>58</v>
      </c>
      <c r="FY61" s="14">
        <f>INDEX('O3-8hr'!$A:$AD,$IU61+FY$23-$G$23,$IT61)</f>
        <v>59.000000000000007</v>
      </c>
      <c r="FZ61" s="14">
        <f>INDEX('O3-8hr'!$A:$AD,$IU61+FZ$23-$G$23,$IT61)</f>
        <v>38</v>
      </c>
      <c r="GA61" s="14">
        <f>INDEX('O3-8hr'!$A:$AD,$IU61+GA$23-$G$23,$IT61)</f>
        <v>39</v>
      </c>
      <c r="GB61" s="14">
        <f>INDEX('O3-8hr'!$A:$AD,$IU61+GB$23-$G$23,$IT61)</f>
        <v>28</v>
      </c>
      <c r="GC61" s="14">
        <f>INDEX('O3-8hr'!$A:$AD,$IU61+GC$23-$G$23,$IT61)</f>
        <v>37.000000000000007</v>
      </c>
      <c r="GD61" s="14">
        <f>INDEX('O3-8hr'!$A:$AD,$IU61+GD$23-$G$23,$IT61)</f>
        <v>48</v>
      </c>
      <c r="GE61" s="14">
        <f>INDEX('O3-8hr'!$A:$AD,$IU61+GE$23-$G$23,$IT61)</f>
        <v>41</v>
      </c>
      <c r="GF61" s="14">
        <f>INDEX('O3-8hr'!$A:$AD,$IU61+GF$23-$G$23,$IT61)</f>
        <v>17</v>
      </c>
      <c r="GG61" s="14">
        <f>INDEX('O3-8hr'!$A:$AD,$IU61+GG$23-$G$23,$IT61)</f>
        <v>41</v>
      </c>
      <c r="GH61" s="14">
        <f>INDEX('O3-8hr'!$A:$AD,$IU61+GH$23-$G$23,$IT61)</f>
        <v>40</v>
      </c>
      <c r="GI61" s="14">
        <f>INDEX('O3-8hr'!$A:$AD,$IU61+GI$23-$G$23,$IT61)</f>
        <v>30</v>
      </c>
      <c r="GJ61" s="14">
        <f>INDEX('O3-8hr'!$A:$AD,$IU61+GJ$23-$G$23,$IT61)</f>
        <v>30</v>
      </c>
      <c r="GK61" s="14">
        <f>INDEX('O3-8hr'!$A:$AD,$IU61+GK$23-$G$23,$IT61)</f>
        <v>28</v>
      </c>
      <c r="GL61" s="14">
        <f>INDEX('O3-8hr'!$A:$AD,$IU61+GL$23-$G$23,$IT61)</f>
        <v>48</v>
      </c>
      <c r="GM61" s="14">
        <f>INDEX('O3-8hr'!$A:$AD,$IU61+GM$23-$G$23,$IT61)</f>
        <v>56</v>
      </c>
      <c r="GN61" s="14">
        <f>INDEX('O3-8hr'!$A:$AD,$IU61+GN$23-$G$23,$IT61)</f>
        <v>34</v>
      </c>
      <c r="GO61" s="14">
        <f>INDEX('O3-8hr'!$A:$AD,$IU61+GO$23-$G$23,$IT61)</f>
        <v>39</v>
      </c>
      <c r="GP61" s="14">
        <f>INDEX('O3-8hr'!$A:$AD,$IU61+GP$23-$G$23,$IT61)</f>
        <v>28</v>
      </c>
      <c r="GQ61" s="14">
        <f>INDEX('O3-8hr'!$A:$AD,$IU61+GQ$23-$G$23,$IT61)</f>
        <v>21</v>
      </c>
      <c r="GR61" s="14">
        <f>INDEX('O3-8hr'!$A:$AD,$IU61+GR$23-$G$23,$IT61)</f>
        <v>24</v>
      </c>
      <c r="GS61" s="14">
        <f>INDEX('O3-8hr'!$A:$AD,$IU61+GS$23-$G$23,$IT61)</f>
        <v>23</v>
      </c>
      <c r="GT61" s="14">
        <f>INDEX('O3-8hr'!$A:$AD,$IU61+GT$23-$G$23,$IT61)</f>
        <v>35</v>
      </c>
      <c r="GU61" s="14">
        <f>INDEX('O3-8hr'!$A:$AD,$IU61+GU$23-$G$23,$IT61)</f>
        <v>37.000000000000007</v>
      </c>
      <c r="GV61" s="14">
        <f>INDEX('O3-8hr'!$A:$AD,$IU61+GV$23-$G$23,$IT61)</f>
        <v>38</v>
      </c>
      <c r="GW61" s="14">
        <f>INDEX('O3-8hr'!$A:$AD,$IU61+GW$23-$G$23,$IT61)</f>
        <v>35</v>
      </c>
      <c r="GX61" s="14">
        <f>INDEX('O3-8hr'!$A:$AD,$IU61+GX$23-$G$23,$IT61)</f>
        <v>50</v>
      </c>
      <c r="GY61" s="14">
        <f>INDEX('O3-8hr'!$A:$AD,$IU61+GY$23-$G$23,$IT61)</f>
        <v>58</v>
      </c>
      <c r="GZ61" s="14">
        <f>INDEX('O3-8hr'!$A:$AD,$IU61+GZ$23-$G$23,$IT61)</f>
        <v>25</v>
      </c>
      <c r="HA61" s="14">
        <f>INDEX('O3-8hr'!$A:$AD,$IU61+HA$23-$G$23,$IT61)</f>
        <v>23</v>
      </c>
      <c r="HB61" s="14">
        <f>INDEX('O3-8hr'!$A:$AD,$IU61+HB$23-$G$23,$IT61)</f>
        <v>26.000000000000004</v>
      </c>
      <c r="HC61" s="14">
        <f>INDEX('O3-8hr'!$A:$AD,$IU61+HC$23-$G$23,$IT61)</f>
        <v>29</v>
      </c>
      <c r="HD61" s="14">
        <f>INDEX('O3-8hr'!$A:$AD,$IU61+HD$23-$G$23,$IT61)</f>
        <v>36.000000000000007</v>
      </c>
      <c r="HE61" s="14">
        <f>INDEX('O3-8hr'!$A:$AD,$IU61+HE$23-$G$23,$IT61)</f>
        <v>37.000000000000007</v>
      </c>
      <c r="HF61" s="14">
        <f>INDEX('O3-8hr'!$A:$AD,$IU61+HF$23-$G$23,$IT61)</f>
        <v>44.000000000000007</v>
      </c>
      <c r="HG61" s="14">
        <f>INDEX('O3-8hr'!$A:$AD,$IU61+HG$23-$G$23,$IT61)</f>
        <v>67</v>
      </c>
      <c r="HH61" s="14">
        <f>INDEX('O3-8hr'!$A:$AD,$IU61+HH$23-$G$23,$IT61)</f>
        <v>57</v>
      </c>
      <c r="HI61" s="14">
        <f>INDEX('O3-8hr'!$A:$AD,$IU61+HI$23-$G$23,$IT61)</f>
        <v>36.000000000000007</v>
      </c>
      <c r="HJ61" s="14">
        <f>INDEX('O3-8hr'!$A:$AD,$IU61+HJ$23-$G$23,$IT61)</f>
        <v>33</v>
      </c>
      <c r="HK61" s="14">
        <f>INDEX('O3-8hr'!$A:$AD,$IU61+HK$23-$G$23,$IT61)</f>
        <v>36.000000000000007</v>
      </c>
      <c r="HL61" s="14">
        <f>INDEX('O3-8hr'!$A:$AD,$IU61+HL$23-$G$23,$IT61)</f>
        <v>25</v>
      </c>
      <c r="HM61" s="14">
        <f>INDEX('O3-8hr'!$A:$AD,$IU61+HM$23-$G$23,$IT61)</f>
        <v>34</v>
      </c>
      <c r="HN61" s="14">
        <f>INDEX('O3-8hr'!$A:$AD,$IU61+HN$23-$G$23,$IT61)</f>
        <v>43</v>
      </c>
      <c r="HO61" s="14">
        <f>INDEX('O3-8hr'!$A:$AD,$IU61+HO$23-$G$23,$IT61)</f>
        <v>35</v>
      </c>
      <c r="HP61" s="14">
        <f>INDEX('O3-8hr'!$A:$AD,$IU61+HP$23-$G$23,$IT61)</f>
        <v>50</v>
      </c>
      <c r="HQ61" s="14">
        <f>INDEX('O3-8hr'!$A:$AD,$IU61+HQ$23-$G$23,$IT61)</f>
        <v>53.000000000000007</v>
      </c>
      <c r="HR61" s="14">
        <f>INDEX('O3-8hr'!$A:$AD,$IU61+HR$23-$G$23,$IT61)</f>
        <v>40</v>
      </c>
      <c r="HS61" s="14">
        <f>INDEX('O3-8hr'!$A:$AD,$IU61+HS$23-$G$23,$IT61)</f>
        <v>42</v>
      </c>
      <c r="HT61" s="14">
        <f>INDEX('O3-8hr'!$A:$AD,$IU61+HT$23-$G$23,$IT61)</f>
        <v>17</v>
      </c>
      <c r="HU61" s="14">
        <f>INDEX('O3-8hr'!$A:$AD,$IU61+HU$23-$G$23,$IT61)</f>
        <v>27</v>
      </c>
      <c r="HV61" s="14">
        <f>INDEX('O3-8hr'!$A:$AD,$IU61+HV$23-$G$23,$IT61)</f>
        <v>34</v>
      </c>
      <c r="HW61" s="14">
        <f>INDEX('O3-8hr'!$A:$AD,$IU61+HW$23-$G$23,$IT61)</f>
        <v>31</v>
      </c>
      <c r="HX61" s="14">
        <f>INDEX('O3-8hr'!$A:$AD,$IU61+HX$23-$G$23,$IT61)</f>
        <v>27</v>
      </c>
      <c r="HY61" s="14">
        <f>INDEX('O3-8hr'!$A:$AD,$IU61+HY$23-$G$23,$IT61)</f>
        <v>24</v>
      </c>
      <c r="HZ61" s="14">
        <f>INDEX('O3-8hr'!$A:$AD,$IU61+HZ$23-$G$23,$IT61)</f>
        <v>27</v>
      </c>
      <c r="IA61" s="14">
        <f>INDEX('O3-8hr'!$A:$AD,$IU61+IA$23-$G$23,$IT61)</f>
        <v>27</v>
      </c>
      <c r="IB61" s="14">
        <f>INDEX('O3-8hr'!$A:$AD,$IU61+IB$23-$G$23,$IT61)</f>
        <v>28</v>
      </c>
      <c r="IC61" s="14">
        <f>INDEX('O3-8hr'!$A:$AD,$IU61+IC$23-$G$23,$IT61)</f>
        <v>29</v>
      </c>
      <c r="ID61" s="14">
        <f>INDEX('O3-8hr'!$A:$AD,$IU61+ID$23-$G$23,$IT61)</f>
        <v>45.000000000000007</v>
      </c>
      <c r="IE61" s="14">
        <f>INDEX('O3-8hr'!$A:$AD,$IU61+IE$23-$G$23,$IT61)</f>
        <v>45.000000000000007</v>
      </c>
      <c r="IF61" s="14">
        <f>INDEX('O3-8hr'!$A:$AD,$IU61+IF$23-$G$23,$IT61)</f>
        <v>42</v>
      </c>
      <c r="IG61" s="14">
        <f>INDEX('O3-8hr'!$A:$AD,$IU61+IG$23-$G$23,$IT61)</f>
        <v>45.000000000000007</v>
      </c>
      <c r="IH61" s="14">
        <f>INDEX('O3-8hr'!$A:$AD,$IU61+IH$23-$G$23,$IT61)</f>
        <v>51.000000000000007</v>
      </c>
      <c r="II61" s="14">
        <f>INDEX('O3-8hr'!$A:$AD,$IU61+II$23-$G$23,$IT61)</f>
        <v>35</v>
      </c>
      <c r="IJ61" s="14">
        <f>INDEX('O3-8hr'!$A:$AD,$IU61+IJ$23-$G$23,$IT61)</f>
        <v>33</v>
      </c>
      <c r="IK61" s="14">
        <f>INDEX('O3-8hr'!$A:$AD,$IU61+IK$23-$G$23,$IT61)</f>
        <v>35</v>
      </c>
      <c r="IL61" s="14">
        <f>INDEX('O3-8hr'!$A:$AD,$IU61+IL$23-$G$23,$IT61)</f>
        <v>30</v>
      </c>
      <c r="IM61" s="14">
        <f>INDEX('O3-8hr'!$A:$AD,$IU61+IM$23-$G$23,$IT61)</f>
        <v>34</v>
      </c>
      <c r="IN61" s="14">
        <f>INDEX('O3-8hr'!$A:$AD,$IU61+IN$23-$G$23,$IT61)</f>
        <v>47</v>
      </c>
      <c r="IO61" s="14">
        <f>INDEX('O3-8hr'!$A:$AD,$IU61+IO$23-$G$23,$IT61)</f>
        <v>36.000000000000007</v>
      </c>
      <c r="IP61" s="14">
        <f>INDEX('O3-8hr'!$A:$AD,$IU61+IP$23-$G$23,$IT61)</f>
        <v>32</v>
      </c>
      <c r="IQ61" s="19">
        <f>INDEX('O3-8hr'!$A:$AD,$IU61+IQ$23-$G$23,$IT61)</f>
        <v>27</v>
      </c>
      <c r="IR61" s="100">
        <f t="shared" si="58"/>
        <v>75</v>
      </c>
      <c r="IT61" s="44">
        <f>MATCH($B61,'O3-8hr'!$1:$1,0)</f>
        <v>17</v>
      </c>
      <c r="IU61" s="43">
        <f>MATCH(DATE($A61,$IT$19,$IU$19),'O3-8hr'!$B:$B,0)</f>
        <v>796</v>
      </c>
    </row>
    <row r="62" spans="1:255" ht="12.75" customHeight="1" x14ac:dyDescent="0.2">
      <c r="A62" s="100">
        <v>2017</v>
      </c>
      <c r="B62" s="100">
        <v>340410007</v>
      </c>
      <c r="C62" s="103">
        <f>INDEX(Sites!$A:$N,MATCH($B62,Sites!$A:$A,0),2)</f>
        <v>40.924579999999999</v>
      </c>
      <c r="D62" s="100" t="str">
        <f>INDEX(Sites!$A:$N,MATCH($B62,Sites!$A:$A,0),4)</f>
        <v>NJ</v>
      </c>
      <c r="E62" s="100" t="str">
        <f>INDEX(Sites!$A:$N,MATCH($B62,Sites!$A:$A,0),10)</f>
        <v>146.0</v>
      </c>
      <c r="F62" s="44" t="str">
        <f>INDEX(Sites!$A:$N,MATCH($B62,Sites!$A:$A,0),6)</f>
        <v>Columbia</v>
      </c>
      <c r="G62" s="20">
        <f>INDEX('O3-8hr'!$A:$AD,$IU62+G$23-$G$23,$IT62)</f>
        <v>37.000000000000007</v>
      </c>
      <c r="H62" s="14">
        <f>INDEX('O3-8hr'!$A:$AD,$IU62+H$23-$G$23,$IT62)</f>
        <v>43</v>
      </c>
      <c r="I62" s="14">
        <f>INDEX('O3-8hr'!$A:$AD,$IU62+I$23-$G$23,$IT62)</f>
        <v>39</v>
      </c>
      <c r="J62" s="14">
        <f>INDEX('O3-8hr'!$A:$AD,$IU62+J$23-$G$23,$IT62)</f>
        <v>39</v>
      </c>
      <c r="K62" s="14">
        <f>INDEX('O3-8hr'!$A:$AD,$IU62+K$23-$G$23,$IT62)</f>
        <v>39</v>
      </c>
      <c r="L62" s="14">
        <f>INDEX('O3-8hr'!$A:$AD,$IU62+L$23-$G$23,$IT62)</f>
        <v>35</v>
      </c>
      <c r="M62" s="14">
        <f>INDEX('O3-8hr'!$A:$AD,$IU62+M$23-$G$23,$IT62)</f>
        <v>15.000000000000002</v>
      </c>
      <c r="N62" s="14">
        <f>INDEX('O3-8hr'!$A:$AD,$IU62+N$23-$G$23,$IT62)</f>
        <v>47</v>
      </c>
      <c r="O62" s="14">
        <f>INDEX('O3-8hr'!$A:$AD,$IU62+O$23-$G$23,$IT62)</f>
        <v>47</v>
      </c>
      <c r="P62" s="14">
        <f>INDEX('O3-8hr'!$A:$AD,$IU62+P$23-$G$23,$IT62)</f>
        <v>37.000000000000007</v>
      </c>
      <c r="Q62" s="14">
        <f>INDEX('O3-8hr'!$A:$AD,$IU62+Q$23-$G$23,$IT62)</f>
        <v>40</v>
      </c>
      <c r="R62" s="14">
        <f>INDEX('O3-8hr'!$A:$AD,$IU62+R$23-$G$23,$IT62)</f>
        <v>37.000000000000007</v>
      </c>
      <c r="S62" s="14">
        <f>INDEX('O3-8hr'!$A:$AD,$IU62+S$23-$G$23,$IT62)</f>
        <v>38</v>
      </c>
      <c r="T62" s="14">
        <f>INDEX('O3-8hr'!$A:$AD,$IU62+T$23-$G$23,$IT62)</f>
        <v>39</v>
      </c>
      <c r="U62" s="14">
        <f>INDEX('O3-8hr'!$A:$AD,$IU62+U$23-$G$23,$IT62)</f>
        <v>43</v>
      </c>
      <c r="V62" s="14">
        <f>INDEX('O3-8hr'!$A:$AD,$IU62+V$23-$G$23,$IT62)</f>
        <v>47</v>
      </c>
      <c r="W62" s="14">
        <f>INDEX('O3-8hr'!$A:$AD,$IU62+W$23-$G$23,$IT62)</f>
        <v>49</v>
      </c>
      <c r="X62" s="14">
        <f>INDEX('O3-8hr'!$A:$AD,$IU62+X$23-$G$23,$IT62)</f>
        <v>40</v>
      </c>
      <c r="Y62" s="14">
        <f>INDEX('O3-8hr'!$A:$AD,$IU62+Y$23-$G$23,$IT62)</f>
        <v>47</v>
      </c>
      <c r="Z62" s="14">
        <f>INDEX('O3-8hr'!$A:$AD,$IU62+Z$23-$G$23,$IT62)</f>
        <v>51.000000000000007</v>
      </c>
      <c r="AA62" s="14">
        <f>INDEX('O3-8hr'!$A:$AD,$IU62+AA$23-$G$23,$IT62)</f>
        <v>43</v>
      </c>
      <c r="AB62" s="14">
        <f>INDEX('O3-8hr'!$A:$AD,$IU62+AB$23-$G$23,$IT62)</f>
        <v>41</v>
      </c>
      <c r="AC62" s="14">
        <f>INDEX('O3-8hr'!$A:$AD,$IU62+AC$23-$G$23,$IT62)</f>
        <v>43</v>
      </c>
      <c r="AD62" s="14">
        <f>INDEX('O3-8hr'!$A:$AD,$IU62+AD$23-$G$23,$IT62)</f>
        <v>41</v>
      </c>
      <c r="AE62" s="14">
        <f>INDEX('O3-8hr'!$A:$AD,$IU62+AE$23-$G$23,$IT62)</f>
        <v>32</v>
      </c>
      <c r="AF62" s="14">
        <f>INDEX('O3-8hr'!$A:$AD,$IU62+AF$23-$G$23,$IT62)</f>
        <v>22.000000000000004</v>
      </c>
      <c r="AG62" s="14">
        <f>INDEX('O3-8hr'!$A:$AD,$IU62+AG$23-$G$23,$IT62)</f>
        <v>22.000000000000004</v>
      </c>
      <c r="AH62" s="14">
        <f>INDEX('O3-8hr'!$A:$AD,$IU62+AH$23-$G$23,$IT62)</f>
        <v>17</v>
      </c>
      <c r="AI62" s="14">
        <f>INDEX('O3-8hr'!$A:$AD,$IU62+AI$23-$G$23,$IT62)</f>
        <v>39</v>
      </c>
      <c r="AJ62" s="14">
        <f>INDEX('O3-8hr'!$A:$AD,$IU62+AJ$23-$G$23,$IT62)</f>
        <v>34</v>
      </c>
      <c r="AK62" s="14">
        <f>INDEX('O3-8hr'!$A:$AD,$IU62+AK$23-$G$23,$IT62)</f>
        <v>33</v>
      </c>
      <c r="AL62" s="14">
        <f>INDEX('O3-8hr'!$A:$AD,$IU62+AL$23-$G$23,$IT62)</f>
        <v>35</v>
      </c>
      <c r="AM62" s="14">
        <f>INDEX('O3-8hr'!$A:$AD,$IU62+AM$23-$G$23,$IT62)</f>
        <v>44.000000000000007</v>
      </c>
      <c r="AN62" s="14">
        <f>INDEX('O3-8hr'!$A:$AD,$IU62+AN$23-$G$23,$IT62)</f>
        <v>50</v>
      </c>
      <c r="AO62" s="14">
        <f>INDEX('O3-8hr'!$A:$AD,$IU62+AO$23-$G$23,$IT62)</f>
        <v>20</v>
      </c>
      <c r="AP62" s="14">
        <f>INDEX('O3-8hr'!$A:$AD,$IU62+AP$23-$G$23,$IT62)</f>
        <v>44.000000000000007</v>
      </c>
      <c r="AQ62" s="14">
        <f>INDEX('O3-8hr'!$A:$AD,$IU62+AQ$23-$G$23,$IT62)</f>
        <v>28</v>
      </c>
      <c r="AR62" s="14">
        <f>INDEX('O3-8hr'!$A:$AD,$IU62+AR$23-$G$23,$IT62)</f>
        <v>36.000000000000007</v>
      </c>
      <c r="AS62" s="14">
        <f>INDEX('O3-8hr'!$A:$AD,$IU62+AS$23-$G$23,$IT62)</f>
        <v>43</v>
      </c>
      <c r="AT62" s="14">
        <f>INDEX('O3-8hr'!$A:$AD,$IU62+AT$23-$G$23,$IT62)</f>
        <v>52.000000000000007</v>
      </c>
      <c r="AU62" s="14">
        <f>INDEX('O3-8hr'!$A:$AD,$IU62+AU$23-$G$23,$IT62)</f>
        <v>66</v>
      </c>
      <c r="AV62" s="14">
        <f>INDEX('O3-8hr'!$A:$AD,$IU62+AV$23-$G$23,$IT62)</f>
        <v>65</v>
      </c>
      <c r="AW62" s="14">
        <f>INDEX('O3-8hr'!$A:$AD,$IU62+AW$23-$G$23,$IT62)</f>
        <v>50</v>
      </c>
      <c r="AX62" s="14">
        <f>INDEX('O3-8hr'!$A:$AD,$IU62+AX$23-$G$23,$IT62)</f>
        <v>42</v>
      </c>
      <c r="AY62" s="14">
        <f>INDEX('O3-8hr'!$A:$AD,$IU62+AY$23-$G$23,$IT62)</f>
        <v>47</v>
      </c>
      <c r="AZ62" s="14">
        <f>INDEX('O3-8hr'!$A:$AD,$IU62+AZ$23-$G$23,$IT62)</f>
        <v>51.000000000000007</v>
      </c>
      <c r="BA62" s="14">
        <f>INDEX('O3-8hr'!$A:$AD,$IU62+BA$23-$G$23,$IT62)</f>
        <v>50</v>
      </c>
      <c r="BB62" s="14">
        <f>INDEX('O3-8hr'!$A:$AD,$IU62+BB$23-$G$23,$IT62)</f>
        <v>42</v>
      </c>
      <c r="BC62" s="14">
        <f>INDEX('O3-8hr'!$A:$AD,$IU62+BC$23-$G$23,$IT62)</f>
        <v>43</v>
      </c>
      <c r="BD62" s="14">
        <f>INDEX('O3-8hr'!$A:$AD,$IU62+BD$23-$G$23,$IT62)</f>
        <v>43</v>
      </c>
      <c r="BE62" s="14">
        <f>INDEX('O3-8hr'!$A:$AD,$IU62+BE$23-$G$23,$IT62)</f>
        <v>27</v>
      </c>
      <c r="BF62" s="14">
        <f>INDEX('O3-8hr'!$A:$AD,$IU62+BF$23-$G$23,$IT62)</f>
        <v>21</v>
      </c>
      <c r="BG62" s="14">
        <f>INDEX('O3-8hr'!$A:$AD,$IU62+BG$23-$G$23,$IT62)</f>
        <v>23</v>
      </c>
      <c r="BH62" s="14">
        <f>INDEX('O3-8hr'!$A:$AD,$IU62+BH$23-$G$23,$IT62)</f>
        <v>39</v>
      </c>
      <c r="BI62" s="14">
        <f>INDEX('O3-8hr'!$A:$AD,$IU62+BI$23-$G$23,$IT62)</f>
        <v>24</v>
      </c>
      <c r="BJ62" s="14">
        <f>INDEX('O3-8hr'!$A:$AD,$IU62+BJ$23-$G$23,$IT62)</f>
        <v>25</v>
      </c>
      <c r="BK62" s="14">
        <f>INDEX('O3-8hr'!$A:$AD,$IU62+BK$23-$G$23,$IT62)</f>
        <v>21</v>
      </c>
      <c r="BL62" s="14">
        <f>INDEX('O3-8hr'!$A:$AD,$IU62+BL$23-$G$23,$IT62)</f>
        <v>40</v>
      </c>
      <c r="BM62" s="14">
        <f>INDEX('O3-8hr'!$A:$AD,$IU62+BM$23-$G$23,$IT62)</f>
        <v>56</v>
      </c>
      <c r="BN62" s="14">
        <f>INDEX('O3-8hr'!$A:$AD,$IU62+BN$23-$G$23,$IT62)</f>
        <v>45.000000000000007</v>
      </c>
      <c r="BO62" s="14">
        <f>INDEX('O3-8hr'!$A:$AD,$IU62+BO$23-$G$23,$IT62)</f>
        <v>35</v>
      </c>
      <c r="BP62" s="14">
        <f>INDEX('O3-8hr'!$A:$AD,$IU62+BP$23-$G$23,$IT62)</f>
        <v>29</v>
      </c>
      <c r="BQ62" s="14">
        <f>INDEX('O3-8hr'!$A:$AD,$IU62+BQ$23-$G$23,$IT62)</f>
        <v>48</v>
      </c>
      <c r="BR62" s="14">
        <f>INDEX('O3-8hr'!$A:$AD,$IU62+BR$23-$G$23,$IT62)</f>
        <v>36.000000000000007</v>
      </c>
      <c r="BS62" s="14">
        <f>INDEX('O3-8hr'!$A:$AD,$IU62+BS$23-$G$23,$IT62)</f>
        <v>43</v>
      </c>
      <c r="BT62" s="14">
        <f>INDEX('O3-8hr'!$A:$AD,$IU62+BT$23-$G$23,$IT62)</f>
        <v>29</v>
      </c>
      <c r="BU62" s="14">
        <f>INDEX('O3-8hr'!$A:$AD,$IU62+BU$23-$G$23,$IT62)</f>
        <v>31</v>
      </c>
      <c r="BV62" s="14">
        <f>INDEX('O3-8hr'!$A:$AD,$IU62+BV$23-$G$23,$IT62)</f>
        <v>28</v>
      </c>
      <c r="BW62" s="14">
        <f>INDEX('O3-8hr'!$A:$AD,$IU62+BW$23-$G$23,$IT62)</f>
        <v>34</v>
      </c>
      <c r="BX62" s="14">
        <f>INDEX('O3-8hr'!$A:$AD,$IU62+BX$23-$G$23,$IT62)</f>
        <v>42</v>
      </c>
      <c r="BY62" s="14">
        <f>INDEX('O3-8hr'!$A:$AD,$IU62+BY$23-$G$23,$IT62)</f>
        <v>39</v>
      </c>
      <c r="BZ62" s="14">
        <f>INDEX('O3-8hr'!$A:$AD,$IU62+BZ$23-$G$23,$IT62)</f>
        <v>30</v>
      </c>
      <c r="CA62" s="14">
        <f>INDEX('O3-8hr'!$A:$AD,$IU62+CA$23-$G$23,$IT62)</f>
        <v>34</v>
      </c>
      <c r="CB62" s="14">
        <f>INDEX('O3-8hr'!$A:$AD,$IU62+CB$23-$G$23,$IT62)</f>
        <v>22.000000000000004</v>
      </c>
      <c r="CC62" s="14">
        <f>INDEX('O3-8hr'!$A:$AD,$IU62+CC$23-$G$23,$IT62)</f>
        <v>37.000000000000007</v>
      </c>
      <c r="CD62" s="14">
        <f>INDEX('O3-8hr'!$A:$AD,$IU62+CD$23-$G$23,$IT62)</f>
        <v>34</v>
      </c>
      <c r="CE62" s="14">
        <f>INDEX('O3-8hr'!$A:$AD,$IU62+CE$23-$G$23,$IT62)</f>
        <v>42</v>
      </c>
      <c r="CF62" s="14">
        <f>INDEX('O3-8hr'!$A:$AD,$IU62+CF$23-$G$23,$IT62)</f>
        <v>71.000000000000014</v>
      </c>
      <c r="CG62" s="14">
        <f>INDEX('O3-8hr'!$A:$AD,$IU62+CG$23-$G$23,$IT62)</f>
        <v>64</v>
      </c>
      <c r="CH62" s="14">
        <f>INDEX('O3-8hr'!$A:$AD,$IU62+CH$23-$G$23,$IT62)</f>
        <v>56</v>
      </c>
      <c r="CI62" s="14">
        <f>INDEX('O3-8hr'!$A:$AD,$IU62+CI$23-$G$23,$IT62)</f>
        <v>28</v>
      </c>
      <c r="CJ62" s="14">
        <f>INDEX('O3-8hr'!$A:$AD,$IU62+CJ$23-$G$23,$IT62)</f>
        <v>43</v>
      </c>
      <c r="CK62" s="14">
        <f>INDEX('O3-8hr'!$A:$AD,$IU62+CK$23-$G$23,$IT62)</f>
        <v>17</v>
      </c>
      <c r="CL62" s="14">
        <f>INDEX('O3-8hr'!$A:$AD,$IU62+CL$23-$G$23,$IT62)</f>
        <v>33</v>
      </c>
      <c r="CM62" s="14">
        <f>INDEX('O3-8hr'!$A:$AD,$IU62+CM$23-$G$23,$IT62)</f>
        <v>48</v>
      </c>
      <c r="CN62" s="14">
        <f>INDEX('O3-8hr'!$A:$AD,$IU62+CN$23-$G$23,$IT62)</f>
        <v>19</v>
      </c>
      <c r="CO62" s="14">
        <f>INDEX('O3-8hr'!$A:$AD,$IU62+CO$23-$G$23,$IT62)</f>
        <v>32</v>
      </c>
      <c r="CP62" s="14">
        <f>INDEX('O3-8hr'!$A:$AD,$IU62+CP$23-$G$23,$IT62)</f>
        <v>31</v>
      </c>
      <c r="CQ62" s="14">
        <f>INDEX('O3-8hr'!$A:$AD,$IU62+CQ$23-$G$23,$IT62)</f>
        <v>41</v>
      </c>
      <c r="CR62" s="14">
        <f>INDEX('O3-8hr'!$A:$AD,$IU62+CR$23-$G$23,$IT62)</f>
        <v>22.000000000000004</v>
      </c>
      <c r="CS62" s="14">
        <f>INDEX('O3-8hr'!$A:$AD,$IU62+CS$23-$G$23,$IT62)</f>
        <v>24</v>
      </c>
      <c r="CT62" s="14">
        <f>INDEX('O3-8hr'!$A:$AD,$IU62+CT$23-$G$23,$IT62)</f>
        <v>43</v>
      </c>
      <c r="CU62" s="14">
        <f>INDEX('O3-8hr'!$A:$AD,$IU62+CU$23-$G$23,$IT62)</f>
        <v>48</v>
      </c>
      <c r="CV62" s="14">
        <f>INDEX('O3-8hr'!$A:$AD,$IU62+CV$23-$G$23,$IT62)</f>
        <v>40</v>
      </c>
      <c r="CW62" s="14">
        <f>INDEX('O3-8hr'!$A:$AD,$IU62+CW$23-$G$23,$IT62)</f>
        <v>38</v>
      </c>
      <c r="CX62" s="14">
        <f>INDEX('O3-8hr'!$A:$AD,$IU62+CX$23-$G$23,$IT62)</f>
        <v>14</v>
      </c>
      <c r="CY62" s="14">
        <f>INDEX('O3-8hr'!$A:$AD,$IU62+CY$23-$G$23,$IT62)</f>
        <v>36.000000000000007</v>
      </c>
      <c r="CZ62" s="14">
        <f>INDEX('O3-8hr'!$A:$AD,$IU62+CZ$23-$G$23,$IT62)</f>
        <v>13.000000000000002</v>
      </c>
      <c r="DA62" s="14">
        <f>INDEX('O3-8hr'!$A:$AD,$IU62+DA$23-$G$23,$IT62)</f>
        <v>26.000000000000004</v>
      </c>
      <c r="DB62" s="14">
        <f>INDEX('O3-8hr'!$A:$AD,$IU62+DB$23-$G$23,$IT62)</f>
        <v>37.000000000000007</v>
      </c>
      <c r="DC62" s="14">
        <f>INDEX('O3-8hr'!$A:$AD,$IU62+DC$23-$G$23,$IT62)</f>
        <v>46</v>
      </c>
      <c r="DD62" s="14">
        <f>INDEX('O3-8hr'!$A:$AD,$IU62+DD$23-$G$23,$IT62)</f>
        <v>64</v>
      </c>
      <c r="DE62" s="14">
        <f>INDEX('O3-8hr'!$A:$AD,$IU62+DE$23-$G$23,$IT62)</f>
        <v>56</v>
      </c>
      <c r="DF62" s="14">
        <f>INDEX('O3-8hr'!$A:$AD,$IU62+DF$23-$G$23,$IT62)</f>
        <v>63</v>
      </c>
      <c r="DG62" s="14">
        <f>INDEX('O3-8hr'!$A:$AD,$IU62+DG$23-$G$23,$IT62)</f>
        <v>61.000000000000007</v>
      </c>
      <c r="DH62" s="14">
        <f>INDEX('O3-8hr'!$A:$AD,$IU62+DH$23-$G$23,$IT62)</f>
        <v>36.000000000000007</v>
      </c>
      <c r="DI62" s="14">
        <f>INDEX('O3-8hr'!$A:$AD,$IU62+DI$23-$G$23,$IT62)</f>
        <v>46</v>
      </c>
      <c r="DJ62" s="14">
        <f>INDEX('O3-8hr'!$A:$AD,$IU62+DJ$23-$G$23,$IT62)</f>
        <v>13.000000000000002</v>
      </c>
      <c r="DK62" s="14">
        <f>INDEX('O3-8hr'!$A:$AD,$IU62+DK$23-$G$23,$IT62)</f>
        <v>19</v>
      </c>
      <c r="DL62" s="14">
        <f>INDEX('O3-8hr'!$A:$AD,$IU62+DL$23-$G$23,$IT62)</f>
        <v>38</v>
      </c>
      <c r="DM62" s="14">
        <f>INDEX('O3-8hr'!$A:$AD,$IU62+DM$23-$G$23,$IT62)</f>
        <v>29</v>
      </c>
      <c r="DN62" s="14">
        <f>INDEX('O3-8hr'!$A:$AD,$IU62+DN$23-$G$23,$IT62)</f>
        <v>50</v>
      </c>
      <c r="DO62" s="14">
        <f>INDEX('O3-8hr'!$A:$AD,$IU62+DO$23-$G$23,$IT62)</f>
        <v>51.000000000000007</v>
      </c>
      <c r="DP62" s="14">
        <f>INDEX('O3-8hr'!$A:$AD,$IU62+DP$23-$G$23,$IT62)</f>
        <v>61.000000000000007</v>
      </c>
      <c r="DQ62" s="14">
        <f>INDEX('O3-8hr'!$A:$AD,$IU62+DQ$23-$G$23,$IT62)</f>
        <v>23</v>
      </c>
      <c r="DR62" s="14">
        <f>INDEX('O3-8hr'!$A:$AD,$IU62+DR$23-$G$23,$IT62)</f>
        <v>39</v>
      </c>
      <c r="DS62" s="14">
        <f>INDEX('O3-8hr'!$A:$AD,$IU62+DS$23-$G$23,$IT62)</f>
        <v>42</v>
      </c>
      <c r="DT62" s="14">
        <f>INDEX('O3-8hr'!$A:$AD,$IU62+DT$23-$G$23,$IT62)</f>
        <v>47</v>
      </c>
      <c r="DU62" s="14">
        <f>INDEX('O3-8hr'!$A:$AD,$IU62+DU$23-$G$23,$IT62)</f>
        <v>40</v>
      </c>
      <c r="DV62" s="14">
        <f>INDEX('O3-8hr'!$A:$AD,$IU62+DV$23-$G$23,$IT62)</f>
        <v>40</v>
      </c>
      <c r="DW62" s="14">
        <f>INDEX('O3-8hr'!$A:$AD,$IU62+DW$23-$G$23,$IT62)</f>
        <v>60</v>
      </c>
      <c r="DX62" s="14">
        <f>INDEX('O3-8hr'!$A:$AD,$IU62+DX$23-$G$23,$IT62)</f>
        <v>54</v>
      </c>
      <c r="DY62" s="14">
        <f>INDEX('O3-8hr'!$A:$AD,$IU62+DY$23-$G$23,$IT62)</f>
        <v>24</v>
      </c>
      <c r="DZ62" s="14">
        <f>INDEX('O3-8hr'!$A:$AD,$IU62+DZ$23-$G$23,$IT62)</f>
        <v>46</v>
      </c>
      <c r="EA62" s="14">
        <f>INDEX('O3-8hr'!$A:$AD,$IU62+EA$23-$G$23,$IT62)</f>
        <v>42</v>
      </c>
      <c r="EB62" s="14">
        <f>INDEX('O3-8hr'!$A:$AD,$IU62+EB$23-$G$23,$IT62)</f>
        <v>33</v>
      </c>
      <c r="EC62" s="14">
        <f>INDEX('O3-8hr'!$A:$AD,$IU62+EC$23-$G$23,$IT62)</f>
        <v>48</v>
      </c>
      <c r="ED62" s="14">
        <f>INDEX('O3-8hr'!$A:$AD,$IU62+ED$23-$G$23,$IT62)</f>
        <v>35</v>
      </c>
      <c r="EE62" s="14">
        <f>INDEX('O3-8hr'!$A:$AD,$IU62+EE$23-$G$23,$IT62)</f>
        <v>31</v>
      </c>
      <c r="EF62" s="14">
        <f>INDEX('O3-8hr'!$A:$AD,$IU62+EF$23-$G$23,$IT62)</f>
        <v>45.000000000000007</v>
      </c>
      <c r="EG62" s="14">
        <f>INDEX('O3-8hr'!$A:$AD,$IU62+EG$23-$G$23,$IT62)</f>
        <v>34</v>
      </c>
      <c r="EH62" s="14">
        <f>INDEX('O3-8hr'!$A:$AD,$IU62+EH$23-$G$23,$IT62)</f>
        <v>52.000000000000007</v>
      </c>
      <c r="EI62" s="14">
        <f>INDEX('O3-8hr'!$A:$AD,$IU62+EI$23-$G$23,$IT62)</f>
        <v>43</v>
      </c>
      <c r="EJ62" s="14">
        <f>INDEX('O3-8hr'!$A:$AD,$IU62+EJ$23-$G$23,$IT62)</f>
        <v>44.000000000000007</v>
      </c>
      <c r="EK62" s="14">
        <f>INDEX('O3-8hr'!$A:$AD,$IU62+EK$23-$G$23,$IT62)</f>
        <v>37.000000000000007</v>
      </c>
      <c r="EL62" s="14">
        <f>INDEX('O3-8hr'!$A:$AD,$IU62+EL$23-$G$23,$IT62)</f>
        <v>11.000000000000002</v>
      </c>
      <c r="EM62" s="14">
        <f>INDEX('O3-8hr'!$A:$AD,$IU62+EM$23-$G$23,$IT62)</f>
        <v>31</v>
      </c>
      <c r="EN62" s="14">
        <f>INDEX('O3-8hr'!$A:$AD,$IU62+EN$23-$G$23,$IT62)</f>
        <v>36.000000000000007</v>
      </c>
      <c r="EO62" s="14">
        <f>INDEX('O3-8hr'!$A:$AD,$IU62+EO$23-$G$23,$IT62)</f>
        <v>39</v>
      </c>
      <c r="EP62" s="14">
        <f>INDEX('O3-8hr'!$A:$AD,$IU62+EP$23-$G$23,$IT62)</f>
        <v>46</v>
      </c>
      <c r="EQ62" s="14">
        <f>INDEX('O3-8hr'!$A:$AD,$IU62+EQ$23-$G$23,$IT62)</f>
        <v>53.000000000000007</v>
      </c>
      <c r="ER62" s="14">
        <f>INDEX('O3-8hr'!$A:$AD,$IU62+ER$23-$G$23,$IT62)</f>
        <v>47</v>
      </c>
      <c r="ES62" s="14">
        <f>INDEX('O3-8hr'!$A:$AD,$IU62+ES$23-$G$23,$IT62)</f>
        <v>41</v>
      </c>
      <c r="ET62" s="14">
        <f>INDEX('O3-8hr'!$A:$AD,$IU62+ET$23-$G$23,$IT62)</f>
        <v>40</v>
      </c>
      <c r="EU62" s="14">
        <f>INDEX('O3-8hr'!$A:$AD,$IU62+EU$23-$G$23,$IT62)</f>
        <v>30</v>
      </c>
      <c r="EV62" s="14">
        <f>INDEX('O3-8hr'!$A:$AD,$IU62+EV$23-$G$23,$IT62)</f>
        <v>21</v>
      </c>
      <c r="EW62" s="14">
        <f>INDEX('O3-8hr'!$A:$AD,$IU62+EW$23-$G$23,$IT62)</f>
        <v>13.000000000000002</v>
      </c>
      <c r="EX62" s="14">
        <f>INDEX('O3-8hr'!$A:$AD,$IU62+EX$23-$G$23,$IT62)</f>
        <v>29</v>
      </c>
      <c r="EY62" s="14">
        <f>INDEX('O3-8hr'!$A:$AD,$IU62+EY$23-$G$23,$IT62)</f>
        <v>23</v>
      </c>
      <c r="EZ62" s="14">
        <f>INDEX('O3-8hr'!$A:$AD,$IU62+EZ$23-$G$23,$IT62)</f>
        <v>25</v>
      </c>
      <c r="FA62" s="14">
        <f>INDEX('O3-8hr'!$A:$AD,$IU62+FA$23-$G$23,$IT62)</f>
        <v>25</v>
      </c>
      <c r="FB62" s="14">
        <f>INDEX('O3-8hr'!$A:$AD,$IU62+FB$23-$G$23,$IT62)</f>
        <v>24</v>
      </c>
      <c r="FC62" s="14">
        <f>INDEX('O3-8hr'!$A:$AD,$IU62+FC$23-$G$23,$IT62)</f>
        <v>33</v>
      </c>
      <c r="FD62" s="14">
        <f>INDEX('O3-8hr'!$A:$AD,$IU62+FD$23-$G$23,$IT62)</f>
        <v>30</v>
      </c>
      <c r="FE62" s="14">
        <f>INDEX('O3-8hr'!$A:$AD,$IU62+FE$23-$G$23,$IT62)</f>
        <v>37.000000000000007</v>
      </c>
      <c r="FF62" s="14">
        <f>INDEX('O3-8hr'!$A:$AD,$IU62+FF$23-$G$23,$IT62)</f>
        <v>49</v>
      </c>
      <c r="FG62" s="14">
        <f>INDEX('O3-8hr'!$A:$AD,$IU62+FG$23-$G$23,$IT62)</f>
        <v>38</v>
      </c>
      <c r="FH62" s="14">
        <f>INDEX('O3-8hr'!$A:$AD,$IU62+FH$23-$G$23,$IT62)</f>
        <v>29</v>
      </c>
      <c r="FI62" s="14">
        <f>INDEX('O3-8hr'!$A:$AD,$IU62+FI$23-$G$23,$IT62)</f>
        <v>25</v>
      </c>
      <c r="FJ62" s="14">
        <f>INDEX('O3-8hr'!$A:$AD,$IU62+FJ$23-$G$23,$IT62)</f>
        <v>8</v>
      </c>
      <c r="FK62" s="14">
        <f>INDEX('O3-8hr'!$A:$AD,$IU62+FK$23-$G$23,$IT62)</f>
        <v>29</v>
      </c>
      <c r="FL62" s="14">
        <f>INDEX('O3-8hr'!$A:$AD,$IU62+FL$23-$G$23,$IT62)</f>
        <v>45.000000000000007</v>
      </c>
      <c r="FM62" s="14">
        <f>INDEX('O3-8hr'!$A:$AD,$IU62+FM$23-$G$23,$IT62)</f>
        <v>48</v>
      </c>
      <c r="FN62" s="14">
        <f>INDEX('O3-8hr'!$A:$AD,$IU62+FN$23-$G$23,$IT62)</f>
        <v>38</v>
      </c>
      <c r="FO62" s="14">
        <f>INDEX('O3-8hr'!$A:$AD,$IU62+FO$23-$G$23,$IT62)</f>
        <v>33</v>
      </c>
      <c r="FP62" s="14">
        <f>INDEX('O3-8hr'!$A:$AD,$IU62+FP$23-$G$23,$IT62)</f>
        <v>35</v>
      </c>
      <c r="FQ62" s="14">
        <f>INDEX('O3-8hr'!$A:$AD,$IU62+FQ$23-$G$23,$IT62)</f>
        <v>32</v>
      </c>
      <c r="FR62" s="14">
        <f>INDEX('O3-8hr'!$A:$AD,$IU62+FR$23-$G$23,$IT62)</f>
        <v>23</v>
      </c>
      <c r="FS62" s="14">
        <f>INDEX('O3-8hr'!$A:$AD,$IU62+FS$23-$G$23,$IT62)</f>
        <v>36.000000000000007</v>
      </c>
      <c r="FT62" s="14">
        <f>INDEX('O3-8hr'!$A:$AD,$IU62+FT$23-$G$23,$IT62)</f>
        <v>47</v>
      </c>
      <c r="FU62" s="14">
        <f>INDEX('O3-8hr'!$A:$AD,$IU62+FU$23-$G$23,$IT62)</f>
        <v>21</v>
      </c>
      <c r="FV62" s="14">
        <f>INDEX('O3-8hr'!$A:$AD,$IU62+FV$23-$G$23,$IT62)</f>
        <v>40</v>
      </c>
      <c r="FW62" s="14">
        <f>INDEX('O3-8hr'!$A:$AD,$IU62+FW$23-$G$23,$IT62)</f>
        <v>29</v>
      </c>
      <c r="FX62" s="14">
        <f>INDEX('O3-8hr'!$A:$AD,$IU62+FX$23-$G$23,$IT62)</f>
        <v>46</v>
      </c>
      <c r="FY62" s="14">
        <f>INDEX('O3-8hr'!$A:$AD,$IU62+FY$23-$G$23,$IT62)</f>
        <v>50</v>
      </c>
      <c r="FZ62" s="14">
        <f>INDEX('O3-8hr'!$A:$AD,$IU62+FZ$23-$G$23,$IT62)</f>
        <v>32</v>
      </c>
      <c r="GA62" s="14">
        <f>INDEX('O3-8hr'!$A:$AD,$IU62+GA$23-$G$23,$IT62)</f>
        <v>30</v>
      </c>
      <c r="GB62" s="14">
        <f>INDEX('O3-8hr'!$A:$AD,$IU62+GB$23-$G$23,$IT62)</f>
        <v>24</v>
      </c>
      <c r="GC62" s="14">
        <f>INDEX('O3-8hr'!$A:$AD,$IU62+GC$23-$G$23,$IT62)</f>
        <v>25</v>
      </c>
      <c r="GD62" s="14">
        <f>INDEX('O3-8hr'!$A:$AD,$IU62+GD$23-$G$23,$IT62)</f>
        <v>28</v>
      </c>
      <c r="GE62" s="14">
        <f>INDEX('O3-8hr'!$A:$AD,$IU62+GE$23-$G$23,$IT62)</f>
        <v>32</v>
      </c>
      <c r="GF62" s="14">
        <f>INDEX('O3-8hr'!$A:$AD,$IU62+GF$23-$G$23,$IT62)</f>
        <v>5</v>
      </c>
      <c r="GG62" s="14">
        <f>INDEX('O3-8hr'!$A:$AD,$IU62+GG$23-$G$23,$IT62)</f>
        <v>35</v>
      </c>
      <c r="GH62" s="14">
        <f>INDEX('O3-8hr'!$A:$AD,$IU62+GH$23-$G$23,$IT62)</f>
        <v>34</v>
      </c>
      <c r="GI62" s="14">
        <f>INDEX('O3-8hr'!$A:$AD,$IU62+GI$23-$G$23,$IT62)</f>
        <v>27</v>
      </c>
      <c r="GJ62" s="14">
        <f>INDEX('O3-8hr'!$A:$AD,$IU62+GJ$23-$G$23,$IT62)</f>
        <v>21</v>
      </c>
      <c r="GK62" s="14">
        <f>INDEX('O3-8hr'!$A:$AD,$IU62+GK$23-$G$23,$IT62)</f>
        <v>22.000000000000004</v>
      </c>
      <c r="GL62" s="14">
        <f>INDEX('O3-8hr'!$A:$AD,$IU62+GL$23-$G$23,$IT62)</f>
        <v>45.000000000000007</v>
      </c>
      <c r="GM62" s="14">
        <f>INDEX('O3-8hr'!$A:$AD,$IU62+GM$23-$G$23,$IT62)</f>
        <v>33</v>
      </c>
      <c r="GN62" s="14">
        <f>INDEX('O3-8hr'!$A:$AD,$IU62+GN$23-$G$23,$IT62)</f>
        <v>13.000000000000002</v>
      </c>
      <c r="GO62" s="14">
        <f>INDEX('O3-8hr'!$A:$AD,$IU62+GO$23-$G$23,$IT62)</f>
        <v>34</v>
      </c>
      <c r="GP62" s="14">
        <f>INDEX('O3-8hr'!$A:$AD,$IU62+GP$23-$G$23,$IT62)</f>
        <v>28</v>
      </c>
      <c r="GQ62" s="14">
        <f>INDEX('O3-8hr'!$A:$AD,$IU62+GQ$23-$G$23,$IT62)</f>
        <v>16</v>
      </c>
      <c r="GR62" s="14">
        <f>INDEX('O3-8hr'!$A:$AD,$IU62+GR$23-$G$23,$IT62)</f>
        <v>20</v>
      </c>
      <c r="GS62" s="14">
        <f>INDEX('O3-8hr'!$A:$AD,$IU62+GS$23-$G$23,$IT62)</f>
        <v>20</v>
      </c>
      <c r="GT62" s="14">
        <f>INDEX('O3-8hr'!$A:$AD,$IU62+GT$23-$G$23,$IT62)</f>
        <v>23</v>
      </c>
      <c r="GU62" s="14">
        <f>INDEX('O3-8hr'!$A:$AD,$IU62+GU$23-$G$23,$IT62)</f>
        <v>18.000000000000004</v>
      </c>
      <c r="GV62" s="14">
        <f>INDEX('O3-8hr'!$A:$AD,$IU62+GV$23-$G$23,$IT62)</f>
        <v>31</v>
      </c>
      <c r="GW62" s="14">
        <f>INDEX('O3-8hr'!$A:$AD,$IU62+GW$23-$G$23,$IT62)</f>
        <v>22.000000000000004</v>
      </c>
      <c r="GX62" s="14">
        <f>INDEX('O3-8hr'!$A:$AD,$IU62+GX$23-$G$23,$IT62)</f>
        <v>25</v>
      </c>
      <c r="GY62" s="14">
        <f>INDEX('O3-8hr'!$A:$AD,$IU62+GY$23-$G$23,$IT62)</f>
        <v>40</v>
      </c>
      <c r="GZ62" s="14">
        <f>INDEX('O3-8hr'!$A:$AD,$IU62+GZ$23-$G$23,$IT62)</f>
        <v>25</v>
      </c>
      <c r="HA62" s="14">
        <f>INDEX('O3-8hr'!$A:$AD,$IU62+HA$23-$G$23,$IT62)</f>
        <v>15.000000000000002</v>
      </c>
      <c r="HB62" s="14">
        <f>INDEX('O3-8hr'!$A:$AD,$IU62+HB$23-$G$23,$IT62)</f>
        <v>16</v>
      </c>
      <c r="HC62" s="14">
        <f>INDEX('O3-8hr'!$A:$AD,$IU62+HC$23-$G$23,$IT62)</f>
        <v>19</v>
      </c>
      <c r="HD62" s="14">
        <f>INDEX('O3-8hr'!$A:$AD,$IU62+HD$23-$G$23,$IT62)</f>
        <v>27</v>
      </c>
      <c r="HE62" s="14">
        <f>INDEX('O3-8hr'!$A:$AD,$IU62+HE$23-$G$23,$IT62)</f>
        <v>32</v>
      </c>
      <c r="HF62" s="14">
        <f>INDEX('O3-8hr'!$A:$AD,$IU62+HF$23-$G$23,$IT62)</f>
        <v>36.000000000000007</v>
      </c>
      <c r="HG62" s="14">
        <f>INDEX('O3-8hr'!$A:$AD,$IU62+HG$23-$G$23,$IT62)</f>
        <v>32</v>
      </c>
      <c r="HH62" s="14">
        <f>INDEX('O3-8hr'!$A:$AD,$IU62+HH$23-$G$23,$IT62)</f>
        <v>45.000000000000007</v>
      </c>
      <c r="HI62" s="14">
        <f>INDEX('O3-8hr'!$A:$AD,$IU62+HI$23-$G$23,$IT62)</f>
        <v>21</v>
      </c>
      <c r="HJ62" s="14">
        <f>INDEX('O3-8hr'!$A:$AD,$IU62+HJ$23-$G$23,$IT62)</f>
        <v>28</v>
      </c>
      <c r="HK62" s="14">
        <f>INDEX('O3-8hr'!$A:$AD,$IU62+HK$23-$G$23,$IT62)</f>
        <v>30</v>
      </c>
      <c r="HL62" s="14">
        <f>INDEX('O3-8hr'!$A:$AD,$IU62+HL$23-$G$23,$IT62)</f>
        <v>19</v>
      </c>
      <c r="HM62" s="14">
        <f>INDEX('O3-8hr'!$A:$AD,$IU62+HM$23-$G$23,$IT62)</f>
        <v>29</v>
      </c>
      <c r="HN62" s="14">
        <f>INDEX('O3-8hr'!$A:$AD,$IU62+HN$23-$G$23,$IT62)</f>
        <v>29</v>
      </c>
      <c r="HO62" s="14">
        <f>INDEX('O3-8hr'!$A:$AD,$IU62+HO$23-$G$23,$IT62)</f>
        <v>34</v>
      </c>
      <c r="HP62" s="14" t="str">
        <f>INDEX('O3-8hr'!$A:$AD,$IU62+HP$23-$G$23,$IT62)</f>
        <v/>
      </c>
      <c r="HQ62" s="14">
        <f>INDEX('O3-8hr'!$A:$AD,$IU62+HQ$23-$G$23,$IT62)</f>
        <v>42</v>
      </c>
      <c r="HR62" s="14">
        <f>INDEX('O3-8hr'!$A:$AD,$IU62+HR$23-$G$23,$IT62)</f>
        <v>33</v>
      </c>
      <c r="HS62" s="14">
        <f>INDEX('O3-8hr'!$A:$AD,$IU62+HS$23-$G$23,$IT62)</f>
        <v>41</v>
      </c>
      <c r="HT62" s="14">
        <f>INDEX('O3-8hr'!$A:$AD,$IU62+HT$23-$G$23,$IT62)</f>
        <v>14</v>
      </c>
      <c r="HU62" s="14">
        <f>INDEX('O3-8hr'!$A:$AD,$IU62+HU$23-$G$23,$IT62)</f>
        <v>10</v>
      </c>
      <c r="HV62" s="14">
        <f>INDEX('O3-8hr'!$A:$AD,$IU62+HV$23-$G$23,$IT62)</f>
        <v>29</v>
      </c>
      <c r="HW62" s="14">
        <f>INDEX('O3-8hr'!$A:$AD,$IU62+HW$23-$G$23,$IT62)</f>
        <v>13.000000000000002</v>
      </c>
      <c r="HX62" s="14">
        <f>INDEX('O3-8hr'!$A:$AD,$IU62+HX$23-$G$23,$IT62)</f>
        <v>13.000000000000002</v>
      </c>
      <c r="HY62" s="14">
        <f>INDEX('O3-8hr'!$A:$AD,$IU62+HY$23-$G$23,$IT62)</f>
        <v>15.000000000000002</v>
      </c>
      <c r="HZ62" s="14">
        <f>INDEX('O3-8hr'!$A:$AD,$IU62+HZ$23-$G$23,$IT62)</f>
        <v>25</v>
      </c>
      <c r="IA62" s="14">
        <f>INDEX('O3-8hr'!$A:$AD,$IU62+IA$23-$G$23,$IT62)</f>
        <v>24</v>
      </c>
      <c r="IB62" s="14">
        <f>INDEX('O3-8hr'!$A:$AD,$IU62+IB$23-$G$23,$IT62)</f>
        <v>21</v>
      </c>
      <c r="IC62" s="14">
        <f>INDEX('O3-8hr'!$A:$AD,$IU62+IC$23-$G$23,$IT62)</f>
        <v>26.000000000000004</v>
      </c>
      <c r="ID62" s="14">
        <f>INDEX('O3-8hr'!$A:$AD,$IU62+ID$23-$G$23,$IT62)</f>
        <v>30</v>
      </c>
      <c r="IE62" s="14">
        <f>INDEX('O3-8hr'!$A:$AD,$IU62+IE$23-$G$23,$IT62)</f>
        <v>38</v>
      </c>
      <c r="IF62" s="14">
        <f>INDEX('O3-8hr'!$A:$AD,$IU62+IF$23-$G$23,$IT62)</f>
        <v>35</v>
      </c>
      <c r="IG62" s="14">
        <f>INDEX('O3-8hr'!$A:$AD,$IU62+IG$23-$G$23,$IT62)</f>
        <v>31</v>
      </c>
      <c r="IH62" s="14">
        <f>INDEX('O3-8hr'!$A:$AD,$IU62+IH$23-$G$23,$IT62)</f>
        <v>39</v>
      </c>
      <c r="II62" s="14">
        <f>INDEX('O3-8hr'!$A:$AD,$IU62+II$23-$G$23,$IT62)</f>
        <v>31</v>
      </c>
      <c r="IJ62" s="14">
        <f>INDEX('O3-8hr'!$A:$AD,$IU62+IJ$23-$G$23,$IT62)</f>
        <v>34</v>
      </c>
      <c r="IK62" s="14">
        <f>INDEX('O3-8hr'!$A:$AD,$IU62+IK$23-$G$23,$IT62)</f>
        <v>32</v>
      </c>
      <c r="IL62" s="14">
        <f>INDEX('O3-8hr'!$A:$AD,$IU62+IL$23-$G$23,$IT62)</f>
        <v>22.000000000000004</v>
      </c>
      <c r="IM62" s="14">
        <f>INDEX('O3-8hr'!$A:$AD,$IU62+IM$23-$G$23,$IT62)</f>
        <v>30</v>
      </c>
      <c r="IN62" s="14">
        <f>INDEX('O3-8hr'!$A:$AD,$IU62+IN$23-$G$23,$IT62)</f>
        <v>43</v>
      </c>
      <c r="IO62" s="14">
        <f>INDEX('O3-8hr'!$A:$AD,$IU62+IO$23-$G$23,$IT62)</f>
        <v>24</v>
      </c>
      <c r="IP62" s="14">
        <f>INDEX('O3-8hr'!$A:$AD,$IU62+IP$23-$G$23,$IT62)</f>
        <v>31</v>
      </c>
      <c r="IQ62" s="19">
        <f>INDEX('O3-8hr'!$A:$AD,$IU62+IQ$23-$G$23,$IT62)</f>
        <v>25</v>
      </c>
      <c r="IR62" s="100">
        <f t="shared" si="58"/>
        <v>71.000000000000014</v>
      </c>
      <c r="IT62" s="44">
        <f>MATCH($B62,'O3-8hr'!$1:$1,0)</f>
        <v>19</v>
      </c>
      <c r="IU62" s="43">
        <f>MATCH(DATE($A62,$IT$19,$IU$19),'O3-8hr'!$B:$B,0)</f>
        <v>796</v>
      </c>
    </row>
    <row r="63" spans="1:255" ht="12.75" customHeight="1" x14ac:dyDescent="0.2">
      <c r="A63" s="100">
        <v>2017</v>
      </c>
      <c r="B63" s="100">
        <v>340190001</v>
      </c>
      <c r="C63" s="103">
        <f>INDEX(Sites!$A:$N,MATCH($B63,Sites!$A:$A,0),2)</f>
        <v>40.515262</v>
      </c>
      <c r="D63" s="100" t="str">
        <f>INDEX(Sites!$A:$N,MATCH($B63,Sites!$A:$A,0),4)</f>
        <v>NJ</v>
      </c>
      <c r="E63" s="100" t="str">
        <f>INDEX(Sites!$A:$N,MATCH($B63,Sites!$A:$A,0),10)</f>
        <v>45.0</v>
      </c>
      <c r="F63" s="44" t="str">
        <f>INDEX(Sites!$A:$N,MATCH($B63,Sites!$A:$A,0),6)</f>
        <v>Flemington</v>
      </c>
      <c r="G63" s="20">
        <f>INDEX('O3-8hr'!$A:$AD,$IU63+G$23-$G$23,$IT63)</f>
        <v>37.000000000000007</v>
      </c>
      <c r="H63" s="14">
        <f>INDEX('O3-8hr'!$A:$AD,$IU63+H$23-$G$23,$IT63)</f>
        <v>46</v>
      </c>
      <c r="I63" s="14">
        <f>INDEX('O3-8hr'!$A:$AD,$IU63+I$23-$G$23,$IT63)</f>
        <v>42</v>
      </c>
      <c r="J63" s="14" t="str">
        <f>INDEX('O3-8hr'!$A:$AD,$IU63+J$23-$G$23,$IT63)</f>
        <v/>
      </c>
      <c r="K63" s="14" t="str">
        <f>INDEX('O3-8hr'!$A:$AD,$IU63+K$23-$G$23,$IT63)</f>
        <v/>
      </c>
      <c r="L63" s="14">
        <f>INDEX('O3-8hr'!$A:$AD,$IU63+L$23-$G$23,$IT63)</f>
        <v>36.000000000000007</v>
      </c>
      <c r="M63" s="14">
        <f>INDEX('O3-8hr'!$A:$AD,$IU63+M$23-$G$23,$IT63)</f>
        <v>31</v>
      </c>
      <c r="N63" s="14">
        <f>INDEX('O3-8hr'!$A:$AD,$IU63+N$23-$G$23,$IT63)</f>
        <v>49</v>
      </c>
      <c r="O63" s="14">
        <f>INDEX('O3-8hr'!$A:$AD,$IU63+O$23-$G$23,$IT63)</f>
        <v>51.000000000000007</v>
      </c>
      <c r="P63" s="14">
        <f>INDEX('O3-8hr'!$A:$AD,$IU63+P$23-$G$23,$IT63)</f>
        <v>42</v>
      </c>
      <c r="Q63" s="14">
        <f>INDEX('O3-8hr'!$A:$AD,$IU63+Q$23-$G$23,$IT63)</f>
        <v>44.000000000000007</v>
      </c>
      <c r="R63" s="14" t="str">
        <f>INDEX('O3-8hr'!$A:$AD,$IU63+R$23-$G$23,$IT63)</f>
        <v/>
      </c>
      <c r="S63" s="14" t="str">
        <f>INDEX('O3-8hr'!$A:$AD,$IU63+S$23-$G$23,$IT63)</f>
        <v/>
      </c>
      <c r="T63" s="14" t="str">
        <f>INDEX('O3-8hr'!$A:$AD,$IU63+T$23-$G$23,$IT63)</f>
        <v/>
      </c>
      <c r="U63" s="14" t="str">
        <f>INDEX('O3-8hr'!$A:$AD,$IU63+U$23-$G$23,$IT63)</f>
        <v/>
      </c>
      <c r="V63" s="14" t="str">
        <f>INDEX('O3-8hr'!$A:$AD,$IU63+V$23-$G$23,$IT63)</f>
        <v/>
      </c>
      <c r="W63" s="14">
        <f>INDEX('O3-8hr'!$A:$AD,$IU63+W$23-$G$23,$IT63)</f>
        <v>55</v>
      </c>
      <c r="X63" s="14">
        <f>INDEX('O3-8hr'!$A:$AD,$IU63+X$23-$G$23,$IT63)</f>
        <v>44.000000000000007</v>
      </c>
      <c r="Y63" s="14">
        <f>INDEX('O3-8hr'!$A:$AD,$IU63+Y$23-$G$23,$IT63)</f>
        <v>55</v>
      </c>
      <c r="Z63" s="14">
        <f>INDEX('O3-8hr'!$A:$AD,$IU63+Z$23-$G$23,$IT63)</f>
        <v>60</v>
      </c>
      <c r="AA63" s="14">
        <f>INDEX('O3-8hr'!$A:$AD,$IU63+AA$23-$G$23,$IT63)</f>
        <v>50</v>
      </c>
      <c r="AB63" s="14">
        <f>INDEX('O3-8hr'!$A:$AD,$IU63+AB$23-$G$23,$IT63)</f>
        <v>46</v>
      </c>
      <c r="AC63" s="14">
        <f>INDEX('O3-8hr'!$A:$AD,$IU63+AC$23-$G$23,$IT63)</f>
        <v>45.000000000000007</v>
      </c>
      <c r="AD63" s="14">
        <f>INDEX('O3-8hr'!$A:$AD,$IU63+AD$23-$G$23,$IT63)</f>
        <v>46</v>
      </c>
      <c r="AE63" s="14">
        <f>INDEX('O3-8hr'!$A:$AD,$IU63+AE$23-$G$23,$IT63)</f>
        <v>33</v>
      </c>
      <c r="AF63" s="14">
        <f>INDEX('O3-8hr'!$A:$AD,$IU63+AF$23-$G$23,$IT63)</f>
        <v>39</v>
      </c>
      <c r="AG63" s="14">
        <f>INDEX('O3-8hr'!$A:$AD,$IU63+AG$23-$G$23,$IT63)</f>
        <v>21</v>
      </c>
      <c r="AH63" s="14">
        <f>INDEX('O3-8hr'!$A:$AD,$IU63+AH$23-$G$23,$IT63)</f>
        <v>16</v>
      </c>
      <c r="AI63" s="14">
        <f>INDEX('O3-8hr'!$A:$AD,$IU63+AI$23-$G$23,$IT63)</f>
        <v>46</v>
      </c>
      <c r="AJ63" s="14">
        <f>INDEX('O3-8hr'!$A:$AD,$IU63+AJ$23-$G$23,$IT63)</f>
        <v>40</v>
      </c>
      <c r="AK63" s="14">
        <f>INDEX('O3-8hr'!$A:$AD,$IU63+AK$23-$G$23,$IT63)</f>
        <v>43</v>
      </c>
      <c r="AL63" s="14">
        <f>INDEX('O3-8hr'!$A:$AD,$IU63+AL$23-$G$23,$IT63)</f>
        <v>41</v>
      </c>
      <c r="AM63" s="14">
        <f>INDEX('O3-8hr'!$A:$AD,$IU63+AM$23-$G$23,$IT63)</f>
        <v>48</v>
      </c>
      <c r="AN63" s="14">
        <f>INDEX('O3-8hr'!$A:$AD,$IU63+AN$23-$G$23,$IT63)</f>
        <v>52.000000000000007</v>
      </c>
      <c r="AO63" s="14">
        <f>INDEX('O3-8hr'!$A:$AD,$IU63+AO$23-$G$23,$IT63)</f>
        <v>18.000000000000004</v>
      </c>
      <c r="AP63" s="14">
        <f>INDEX('O3-8hr'!$A:$AD,$IU63+AP$23-$G$23,$IT63)</f>
        <v>46</v>
      </c>
      <c r="AQ63" s="14">
        <f>INDEX('O3-8hr'!$A:$AD,$IU63+AQ$23-$G$23,$IT63)</f>
        <v>32</v>
      </c>
      <c r="AR63" s="14">
        <f>INDEX('O3-8hr'!$A:$AD,$IU63+AR$23-$G$23,$IT63)</f>
        <v>37.000000000000007</v>
      </c>
      <c r="AS63" s="14">
        <f>INDEX('O3-8hr'!$A:$AD,$IU63+AS$23-$G$23,$IT63)</f>
        <v>48</v>
      </c>
      <c r="AT63" s="14">
        <f>INDEX('O3-8hr'!$A:$AD,$IU63+AT$23-$G$23,$IT63)</f>
        <v>57</v>
      </c>
      <c r="AU63" s="14">
        <f>INDEX('O3-8hr'!$A:$AD,$IU63+AU$23-$G$23,$IT63)</f>
        <v>68</v>
      </c>
      <c r="AV63" s="14">
        <f>INDEX('O3-8hr'!$A:$AD,$IU63+AV$23-$G$23,$IT63)</f>
        <v>77</v>
      </c>
      <c r="AW63" s="14">
        <f>INDEX('O3-8hr'!$A:$AD,$IU63+AW$23-$G$23,$IT63)</f>
        <v>54</v>
      </c>
      <c r="AX63" s="14">
        <f>INDEX('O3-8hr'!$A:$AD,$IU63+AX$23-$G$23,$IT63)</f>
        <v>52.000000000000007</v>
      </c>
      <c r="AY63" s="14">
        <f>INDEX('O3-8hr'!$A:$AD,$IU63+AY$23-$G$23,$IT63)</f>
        <v>53.000000000000007</v>
      </c>
      <c r="AZ63" s="14">
        <f>INDEX('O3-8hr'!$A:$AD,$IU63+AZ$23-$G$23,$IT63)</f>
        <v>51.000000000000007</v>
      </c>
      <c r="BA63" s="14">
        <f>INDEX('O3-8hr'!$A:$AD,$IU63+BA$23-$G$23,$IT63)</f>
        <v>55</v>
      </c>
      <c r="BB63" s="14">
        <f>INDEX('O3-8hr'!$A:$AD,$IU63+BB$23-$G$23,$IT63)</f>
        <v>49</v>
      </c>
      <c r="BC63" s="14">
        <f>INDEX('O3-8hr'!$A:$AD,$IU63+BC$23-$G$23,$IT63)</f>
        <v>46</v>
      </c>
      <c r="BD63" s="14">
        <f>INDEX('O3-8hr'!$A:$AD,$IU63+BD$23-$G$23,$IT63)</f>
        <v>44.000000000000007</v>
      </c>
      <c r="BE63" s="14">
        <f>INDEX('O3-8hr'!$A:$AD,$IU63+BE$23-$G$23,$IT63)</f>
        <v>38</v>
      </c>
      <c r="BF63" s="14">
        <f>INDEX('O3-8hr'!$A:$AD,$IU63+BF$23-$G$23,$IT63)</f>
        <v>19</v>
      </c>
      <c r="BG63" s="14">
        <f>INDEX('O3-8hr'!$A:$AD,$IU63+BG$23-$G$23,$IT63)</f>
        <v>29</v>
      </c>
      <c r="BH63" s="14">
        <f>INDEX('O3-8hr'!$A:$AD,$IU63+BH$23-$G$23,$IT63)</f>
        <v>43</v>
      </c>
      <c r="BI63" s="14">
        <f>INDEX('O3-8hr'!$A:$AD,$IU63+BI$23-$G$23,$IT63)</f>
        <v>32</v>
      </c>
      <c r="BJ63" s="14">
        <f>INDEX('O3-8hr'!$A:$AD,$IU63+BJ$23-$G$23,$IT63)</f>
        <v>33</v>
      </c>
      <c r="BK63" s="14">
        <f>INDEX('O3-8hr'!$A:$AD,$IU63+BK$23-$G$23,$IT63)</f>
        <v>25</v>
      </c>
      <c r="BL63" s="14">
        <f>INDEX('O3-8hr'!$A:$AD,$IU63+BL$23-$G$23,$IT63)</f>
        <v>43</v>
      </c>
      <c r="BM63" s="14">
        <f>INDEX('O3-8hr'!$A:$AD,$IU63+BM$23-$G$23,$IT63)</f>
        <v>61.000000000000007</v>
      </c>
      <c r="BN63" s="14">
        <f>INDEX('O3-8hr'!$A:$AD,$IU63+BN$23-$G$23,$IT63)</f>
        <v>48</v>
      </c>
      <c r="BO63" s="14">
        <f>INDEX('O3-8hr'!$A:$AD,$IU63+BO$23-$G$23,$IT63)</f>
        <v>40</v>
      </c>
      <c r="BP63" s="14" t="str">
        <f>INDEX('O3-8hr'!$A:$AD,$IU63+BP$23-$G$23,$IT63)</f>
        <v/>
      </c>
      <c r="BQ63" s="14">
        <f>INDEX('O3-8hr'!$A:$AD,$IU63+BQ$23-$G$23,$IT63)</f>
        <v>51.000000000000007</v>
      </c>
      <c r="BR63" s="14">
        <f>INDEX('O3-8hr'!$A:$AD,$IU63+BR$23-$G$23,$IT63)</f>
        <v>43</v>
      </c>
      <c r="BS63" s="14">
        <f>INDEX('O3-8hr'!$A:$AD,$IU63+BS$23-$G$23,$IT63)</f>
        <v>49</v>
      </c>
      <c r="BT63" s="14">
        <f>INDEX('O3-8hr'!$A:$AD,$IU63+BT$23-$G$23,$IT63)</f>
        <v>33</v>
      </c>
      <c r="BU63" s="14">
        <f>INDEX('O3-8hr'!$A:$AD,$IU63+BU$23-$G$23,$IT63)</f>
        <v>35</v>
      </c>
      <c r="BV63" s="14">
        <f>INDEX('O3-8hr'!$A:$AD,$IU63+BV$23-$G$23,$IT63)</f>
        <v>33</v>
      </c>
      <c r="BW63" s="14">
        <f>INDEX('O3-8hr'!$A:$AD,$IU63+BW$23-$G$23,$IT63)</f>
        <v>41</v>
      </c>
      <c r="BX63" s="14">
        <f>INDEX('O3-8hr'!$A:$AD,$IU63+BX$23-$G$23,$IT63)</f>
        <v>49</v>
      </c>
      <c r="BY63" s="14">
        <f>INDEX('O3-8hr'!$A:$AD,$IU63+BY$23-$G$23,$IT63)</f>
        <v>48</v>
      </c>
      <c r="BZ63" s="14">
        <f>INDEX('O3-8hr'!$A:$AD,$IU63+BZ$23-$G$23,$IT63)</f>
        <v>33</v>
      </c>
      <c r="CA63" s="14">
        <f>INDEX('O3-8hr'!$A:$AD,$IU63+CA$23-$G$23,$IT63)</f>
        <v>38</v>
      </c>
      <c r="CB63" s="14">
        <f>INDEX('O3-8hr'!$A:$AD,$IU63+CB$23-$G$23,$IT63)</f>
        <v>36.000000000000007</v>
      </c>
      <c r="CC63" s="14">
        <f>INDEX('O3-8hr'!$A:$AD,$IU63+CC$23-$G$23,$IT63)</f>
        <v>44.000000000000007</v>
      </c>
      <c r="CD63" s="14">
        <f>INDEX('O3-8hr'!$A:$AD,$IU63+CD$23-$G$23,$IT63)</f>
        <v>36.000000000000007</v>
      </c>
      <c r="CE63" s="14">
        <f>INDEX('O3-8hr'!$A:$AD,$IU63+CE$23-$G$23,$IT63)</f>
        <v>53.000000000000007</v>
      </c>
      <c r="CF63" s="14">
        <f>INDEX('O3-8hr'!$A:$AD,$IU63+CF$23-$G$23,$IT63)</f>
        <v>72.000000000000014</v>
      </c>
      <c r="CG63" s="14">
        <f>INDEX('O3-8hr'!$A:$AD,$IU63+CG$23-$G$23,$IT63)</f>
        <v>72.000000000000014</v>
      </c>
      <c r="CH63" s="14">
        <f>INDEX('O3-8hr'!$A:$AD,$IU63+CH$23-$G$23,$IT63)</f>
        <v>60</v>
      </c>
      <c r="CI63" s="14">
        <f>INDEX('O3-8hr'!$A:$AD,$IU63+CI$23-$G$23,$IT63)</f>
        <v>31</v>
      </c>
      <c r="CJ63" s="14">
        <f>INDEX('O3-8hr'!$A:$AD,$IU63+CJ$23-$G$23,$IT63)</f>
        <v>42</v>
      </c>
      <c r="CK63" s="14">
        <f>INDEX('O3-8hr'!$A:$AD,$IU63+CK$23-$G$23,$IT63)</f>
        <v>21</v>
      </c>
      <c r="CL63" s="14">
        <f>INDEX('O3-8hr'!$A:$AD,$IU63+CL$23-$G$23,$IT63)</f>
        <v>38</v>
      </c>
      <c r="CM63" s="14">
        <f>INDEX('O3-8hr'!$A:$AD,$IU63+CM$23-$G$23,$IT63)</f>
        <v>50</v>
      </c>
      <c r="CN63" s="14">
        <f>INDEX('O3-8hr'!$A:$AD,$IU63+CN$23-$G$23,$IT63)</f>
        <v>34</v>
      </c>
      <c r="CO63" s="14">
        <f>INDEX('O3-8hr'!$A:$AD,$IU63+CO$23-$G$23,$IT63)</f>
        <v>40</v>
      </c>
      <c r="CP63" s="14">
        <f>INDEX('O3-8hr'!$A:$AD,$IU63+CP$23-$G$23,$IT63)</f>
        <v>38</v>
      </c>
      <c r="CQ63" s="14">
        <f>INDEX('O3-8hr'!$A:$AD,$IU63+CQ$23-$G$23,$IT63)</f>
        <v>45.000000000000007</v>
      </c>
      <c r="CR63" s="14">
        <f>INDEX('O3-8hr'!$A:$AD,$IU63+CR$23-$G$23,$IT63)</f>
        <v>30</v>
      </c>
      <c r="CS63" s="14">
        <f>INDEX('O3-8hr'!$A:$AD,$IU63+CS$23-$G$23,$IT63)</f>
        <v>28</v>
      </c>
      <c r="CT63" s="14">
        <f>INDEX('O3-8hr'!$A:$AD,$IU63+CT$23-$G$23,$IT63)</f>
        <v>46</v>
      </c>
      <c r="CU63" s="14">
        <f>INDEX('O3-8hr'!$A:$AD,$IU63+CU$23-$G$23,$IT63)</f>
        <v>55</v>
      </c>
      <c r="CV63" s="14">
        <f>INDEX('O3-8hr'!$A:$AD,$IU63+CV$23-$G$23,$IT63)</f>
        <v>49</v>
      </c>
      <c r="CW63" s="14">
        <f>INDEX('O3-8hr'!$A:$AD,$IU63+CW$23-$G$23,$IT63)</f>
        <v>42</v>
      </c>
      <c r="CX63" s="14">
        <f>INDEX('O3-8hr'!$A:$AD,$IU63+CX$23-$G$23,$IT63)</f>
        <v>34</v>
      </c>
      <c r="CY63" s="14">
        <f>INDEX('O3-8hr'!$A:$AD,$IU63+CY$23-$G$23,$IT63)</f>
        <v>41</v>
      </c>
      <c r="CZ63" s="14">
        <f>INDEX('O3-8hr'!$A:$AD,$IU63+CZ$23-$G$23,$IT63)</f>
        <v>18.000000000000004</v>
      </c>
      <c r="DA63" s="14">
        <f>INDEX('O3-8hr'!$A:$AD,$IU63+DA$23-$G$23,$IT63)</f>
        <v>39</v>
      </c>
      <c r="DB63" s="14">
        <f>INDEX('O3-8hr'!$A:$AD,$IU63+DB$23-$G$23,$IT63)</f>
        <v>43</v>
      </c>
      <c r="DC63" s="14">
        <f>INDEX('O3-8hr'!$A:$AD,$IU63+DC$23-$G$23,$IT63)</f>
        <v>54</v>
      </c>
      <c r="DD63" s="14">
        <f>INDEX('O3-8hr'!$A:$AD,$IU63+DD$23-$G$23,$IT63)</f>
        <v>68</v>
      </c>
      <c r="DE63" s="14">
        <f>INDEX('O3-8hr'!$A:$AD,$IU63+DE$23-$G$23,$IT63)</f>
        <v>62</v>
      </c>
      <c r="DF63" s="14">
        <f>INDEX('O3-8hr'!$A:$AD,$IU63+DF$23-$G$23,$IT63)</f>
        <v>73.000000000000014</v>
      </c>
      <c r="DG63" s="14">
        <f>INDEX('O3-8hr'!$A:$AD,$IU63+DG$23-$G$23,$IT63)</f>
        <v>70</v>
      </c>
      <c r="DH63" s="14">
        <f>INDEX('O3-8hr'!$A:$AD,$IU63+DH$23-$G$23,$IT63)</f>
        <v>58</v>
      </c>
      <c r="DI63" s="14">
        <f>INDEX('O3-8hr'!$A:$AD,$IU63+DI$23-$G$23,$IT63)</f>
        <v>48</v>
      </c>
      <c r="DJ63" s="14">
        <f>INDEX('O3-8hr'!$A:$AD,$IU63+DJ$23-$G$23,$IT63)</f>
        <v>22.000000000000004</v>
      </c>
      <c r="DK63" s="14">
        <f>INDEX('O3-8hr'!$A:$AD,$IU63+DK$23-$G$23,$IT63)</f>
        <v>25</v>
      </c>
      <c r="DL63" s="14">
        <f>INDEX('O3-8hr'!$A:$AD,$IU63+DL$23-$G$23,$IT63)</f>
        <v>41</v>
      </c>
      <c r="DM63" s="14">
        <f>INDEX('O3-8hr'!$A:$AD,$IU63+DM$23-$G$23,$IT63)</f>
        <v>38</v>
      </c>
      <c r="DN63" s="14">
        <f>INDEX('O3-8hr'!$A:$AD,$IU63+DN$23-$G$23,$IT63)</f>
        <v>57</v>
      </c>
      <c r="DO63" s="14">
        <f>INDEX('O3-8hr'!$A:$AD,$IU63+DO$23-$G$23,$IT63)</f>
        <v>57</v>
      </c>
      <c r="DP63" s="14">
        <f>INDEX('O3-8hr'!$A:$AD,$IU63+DP$23-$G$23,$IT63)</f>
        <v>65</v>
      </c>
      <c r="DQ63" s="14">
        <f>INDEX('O3-8hr'!$A:$AD,$IU63+DQ$23-$G$23,$IT63)</f>
        <v>31</v>
      </c>
      <c r="DR63" s="14">
        <f>INDEX('O3-8hr'!$A:$AD,$IU63+DR$23-$G$23,$IT63)</f>
        <v>44.000000000000007</v>
      </c>
      <c r="DS63" s="14">
        <f>INDEX('O3-8hr'!$A:$AD,$IU63+DS$23-$G$23,$IT63)</f>
        <v>47</v>
      </c>
      <c r="DT63" s="14">
        <f>INDEX('O3-8hr'!$A:$AD,$IU63+DT$23-$G$23,$IT63)</f>
        <v>53.000000000000007</v>
      </c>
      <c r="DU63" s="14">
        <f>INDEX('O3-8hr'!$A:$AD,$IU63+DU$23-$G$23,$IT63)</f>
        <v>47</v>
      </c>
      <c r="DV63" s="14">
        <f>INDEX('O3-8hr'!$A:$AD,$IU63+DV$23-$G$23,$IT63)</f>
        <v>46</v>
      </c>
      <c r="DW63" s="14">
        <f>INDEX('O3-8hr'!$A:$AD,$IU63+DW$23-$G$23,$IT63)</f>
        <v>68</v>
      </c>
      <c r="DX63" s="14">
        <f>INDEX('O3-8hr'!$A:$AD,$IU63+DX$23-$G$23,$IT63)</f>
        <v>69</v>
      </c>
      <c r="DY63" s="14">
        <f>INDEX('O3-8hr'!$A:$AD,$IU63+DY$23-$G$23,$IT63)</f>
        <v>37.000000000000007</v>
      </c>
      <c r="DZ63" s="14">
        <f>INDEX('O3-8hr'!$A:$AD,$IU63+DZ$23-$G$23,$IT63)</f>
        <v>52.000000000000007</v>
      </c>
      <c r="EA63" s="14">
        <f>INDEX('O3-8hr'!$A:$AD,$IU63+EA$23-$G$23,$IT63)</f>
        <v>59.000000000000007</v>
      </c>
      <c r="EB63" s="14">
        <f>INDEX('O3-8hr'!$A:$AD,$IU63+EB$23-$G$23,$IT63)</f>
        <v>47</v>
      </c>
      <c r="EC63" s="14">
        <f>INDEX('O3-8hr'!$A:$AD,$IU63+EC$23-$G$23,$IT63)</f>
        <v>47</v>
      </c>
      <c r="ED63" s="14">
        <f>INDEX('O3-8hr'!$A:$AD,$IU63+ED$23-$G$23,$IT63)</f>
        <v>34</v>
      </c>
      <c r="EE63" s="14">
        <f>INDEX('O3-8hr'!$A:$AD,$IU63+EE$23-$G$23,$IT63)</f>
        <v>48</v>
      </c>
      <c r="EF63" s="14">
        <f>INDEX('O3-8hr'!$A:$AD,$IU63+EF$23-$G$23,$IT63)</f>
        <v>57</v>
      </c>
      <c r="EG63" s="14" t="str">
        <f>INDEX('O3-8hr'!$A:$AD,$IU63+EG$23-$G$23,$IT63)</f>
        <v/>
      </c>
      <c r="EH63" s="14">
        <f>INDEX('O3-8hr'!$A:$AD,$IU63+EH$23-$G$23,$IT63)</f>
        <v>52.000000000000007</v>
      </c>
      <c r="EI63" s="14">
        <f>INDEX('O3-8hr'!$A:$AD,$IU63+EI$23-$G$23,$IT63)</f>
        <v>52.000000000000007</v>
      </c>
      <c r="EJ63" s="14">
        <f>INDEX('O3-8hr'!$A:$AD,$IU63+EJ$23-$G$23,$IT63)</f>
        <v>52.000000000000007</v>
      </c>
      <c r="EK63" s="14">
        <f>INDEX('O3-8hr'!$A:$AD,$IU63+EK$23-$G$23,$IT63)</f>
        <v>45.000000000000007</v>
      </c>
      <c r="EL63" s="14">
        <f>INDEX('O3-8hr'!$A:$AD,$IU63+EL$23-$G$23,$IT63)</f>
        <v>14</v>
      </c>
      <c r="EM63" s="14">
        <f>INDEX('O3-8hr'!$A:$AD,$IU63+EM$23-$G$23,$IT63)</f>
        <v>39</v>
      </c>
      <c r="EN63" s="14">
        <f>INDEX('O3-8hr'!$A:$AD,$IU63+EN$23-$G$23,$IT63)</f>
        <v>43</v>
      </c>
      <c r="EO63" s="14">
        <f>INDEX('O3-8hr'!$A:$AD,$IU63+EO$23-$G$23,$IT63)</f>
        <v>53.000000000000007</v>
      </c>
      <c r="EP63" s="14">
        <f>INDEX('O3-8hr'!$A:$AD,$IU63+EP$23-$G$23,$IT63)</f>
        <v>62</v>
      </c>
      <c r="EQ63" s="14">
        <f>INDEX('O3-8hr'!$A:$AD,$IU63+EQ$23-$G$23,$IT63)</f>
        <v>65</v>
      </c>
      <c r="ER63" s="14">
        <f>INDEX('O3-8hr'!$A:$AD,$IU63+ER$23-$G$23,$IT63)</f>
        <v>61.000000000000007</v>
      </c>
      <c r="ES63" s="14">
        <f>INDEX('O3-8hr'!$A:$AD,$IU63+ES$23-$G$23,$IT63)</f>
        <v>52.000000000000007</v>
      </c>
      <c r="ET63" s="14">
        <f>INDEX('O3-8hr'!$A:$AD,$IU63+ET$23-$G$23,$IT63)</f>
        <v>49</v>
      </c>
      <c r="EU63" s="14">
        <f>INDEX('O3-8hr'!$A:$AD,$IU63+EU$23-$G$23,$IT63)</f>
        <v>49</v>
      </c>
      <c r="EV63" s="14">
        <f>INDEX('O3-8hr'!$A:$AD,$IU63+EV$23-$G$23,$IT63)</f>
        <v>33</v>
      </c>
      <c r="EW63" s="14">
        <f>INDEX('O3-8hr'!$A:$AD,$IU63+EW$23-$G$23,$IT63)</f>
        <v>28</v>
      </c>
      <c r="EX63" s="14">
        <f>INDEX('O3-8hr'!$A:$AD,$IU63+EX$23-$G$23,$IT63)</f>
        <v>40</v>
      </c>
      <c r="EY63" s="14">
        <f>INDEX('O3-8hr'!$A:$AD,$IU63+EY$23-$G$23,$IT63)</f>
        <v>30</v>
      </c>
      <c r="EZ63" s="14">
        <f>INDEX('O3-8hr'!$A:$AD,$IU63+EZ$23-$G$23,$IT63)</f>
        <v>64</v>
      </c>
      <c r="FA63" s="14">
        <f>INDEX('O3-8hr'!$A:$AD,$IU63+FA$23-$G$23,$IT63)</f>
        <v>30</v>
      </c>
      <c r="FB63" s="14">
        <f>INDEX('O3-8hr'!$A:$AD,$IU63+FB$23-$G$23,$IT63)</f>
        <v>35</v>
      </c>
      <c r="FC63" s="14">
        <f>INDEX('O3-8hr'!$A:$AD,$IU63+FC$23-$G$23,$IT63)</f>
        <v>39</v>
      </c>
      <c r="FD63" s="14">
        <f>INDEX('O3-8hr'!$A:$AD,$IU63+FD$23-$G$23,$IT63)</f>
        <v>43</v>
      </c>
      <c r="FE63" s="14">
        <f>INDEX('O3-8hr'!$A:$AD,$IU63+FE$23-$G$23,$IT63)</f>
        <v>46</v>
      </c>
      <c r="FF63" s="14">
        <f>INDEX('O3-8hr'!$A:$AD,$IU63+FF$23-$G$23,$IT63)</f>
        <v>55</v>
      </c>
      <c r="FG63" s="14">
        <f>INDEX('O3-8hr'!$A:$AD,$IU63+FG$23-$G$23,$IT63)</f>
        <v>43</v>
      </c>
      <c r="FH63" s="14">
        <f>INDEX('O3-8hr'!$A:$AD,$IU63+FH$23-$G$23,$IT63)</f>
        <v>32</v>
      </c>
      <c r="FI63" s="14">
        <f>INDEX('O3-8hr'!$A:$AD,$IU63+FI$23-$G$23,$IT63)</f>
        <v>30</v>
      </c>
      <c r="FJ63" s="14">
        <f>INDEX('O3-8hr'!$A:$AD,$IU63+FJ$23-$G$23,$IT63)</f>
        <v>20</v>
      </c>
      <c r="FK63" s="14">
        <f>INDEX('O3-8hr'!$A:$AD,$IU63+FK$23-$G$23,$IT63)</f>
        <v>34</v>
      </c>
      <c r="FL63" s="14">
        <f>INDEX('O3-8hr'!$A:$AD,$IU63+FL$23-$G$23,$IT63)</f>
        <v>42</v>
      </c>
      <c r="FM63" s="14">
        <f>INDEX('O3-8hr'!$A:$AD,$IU63+FM$23-$G$23,$IT63)</f>
        <v>55</v>
      </c>
      <c r="FN63" s="14">
        <f>INDEX('O3-8hr'!$A:$AD,$IU63+FN$23-$G$23,$IT63)</f>
        <v>51.000000000000007</v>
      </c>
      <c r="FO63" s="14">
        <f>INDEX('O3-8hr'!$A:$AD,$IU63+FO$23-$G$23,$IT63)</f>
        <v>39</v>
      </c>
      <c r="FP63" s="14">
        <f>INDEX('O3-8hr'!$A:$AD,$IU63+FP$23-$G$23,$IT63)</f>
        <v>40</v>
      </c>
      <c r="FQ63" s="14">
        <f>INDEX('O3-8hr'!$A:$AD,$IU63+FQ$23-$G$23,$IT63)</f>
        <v>32</v>
      </c>
      <c r="FR63" s="14">
        <f>INDEX('O3-8hr'!$A:$AD,$IU63+FR$23-$G$23,$IT63)</f>
        <v>25</v>
      </c>
      <c r="FS63" s="14">
        <f>INDEX('O3-8hr'!$A:$AD,$IU63+FS$23-$G$23,$IT63)</f>
        <v>46</v>
      </c>
      <c r="FT63" s="14">
        <f>INDEX('O3-8hr'!$A:$AD,$IU63+FT$23-$G$23,$IT63)</f>
        <v>50</v>
      </c>
      <c r="FU63" s="14">
        <f>INDEX('O3-8hr'!$A:$AD,$IU63+FU$23-$G$23,$IT63)</f>
        <v>26.000000000000004</v>
      </c>
      <c r="FV63" s="14">
        <f>INDEX('O3-8hr'!$A:$AD,$IU63+FV$23-$G$23,$IT63)</f>
        <v>48</v>
      </c>
      <c r="FW63" s="14">
        <f>INDEX('O3-8hr'!$A:$AD,$IU63+FW$23-$G$23,$IT63)</f>
        <v>33</v>
      </c>
      <c r="FX63" s="14">
        <f>INDEX('O3-8hr'!$A:$AD,$IU63+FX$23-$G$23,$IT63)</f>
        <v>59.000000000000007</v>
      </c>
      <c r="FY63" s="14">
        <f>INDEX('O3-8hr'!$A:$AD,$IU63+FY$23-$G$23,$IT63)</f>
        <v>59.000000000000007</v>
      </c>
      <c r="FZ63" s="14">
        <f>INDEX('O3-8hr'!$A:$AD,$IU63+FZ$23-$G$23,$IT63)</f>
        <v>41</v>
      </c>
      <c r="GA63" s="14">
        <f>INDEX('O3-8hr'!$A:$AD,$IU63+GA$23-$G$23,$IT63)</f>
        <v>38</v>
      </c>
      <c r="GB63" s="14">
        <f>INDEX('O3-8hr'!$A:$AD,$IU63+GB$23-$G$23,$IT63)</f>
        <v>28</v>
      </c>
      <c r="GC63" s="14">
        <f>INDEX('O3-8hr'!$A:$AD,$IU63+GC$23-$G$23,$IT63)</f>
        <v>35</v>
      </c>
      <c r="GD63" s="14">
        <f>INDEX('O3-8hr'!$A:$AD,$IU63+GD$23-$G$23,$IT63)</f>
        <v>48</v>
      </c>
      <c r="GE63" s="14">
        <f>INDEX('O3-8hr'!$A:$AD,$IU63+GE$23-$G$23,$IT63)</f>
        <v>39</v>
      </c>
      <c r="GF63" s="14">
        <f>INDEX('O3-8hr'!$A:$AD,$IU63+GF$23-$G$23,$IT63)</f>
        <v>15.000000000000002</v>
      </c>
      <c r="GG63" s="14">
        <f>INDEX('O3-8hr'!$A:$AD,$IU63+GG$23-$G$23,$IT63)</f>
        <v>41</v>
      </c>
      <c r="GH63" s="14">
        <f>INDEX('O3-8hr'!$A:$AD,$IU63+GH$23-$G$23,$IT63)</f>
        <v>42</v>
      </c>
      <c r="GI63" s="14">
        <f>INDEX('O3-8hr'!$A:$AD,$IU63+GI$23-$G$23,$IT63)</f>
        <v>32</v>
      </c>
      <c r="GJ63" s="14">
        <f>INDEX('O3-8hr'!$A:$AD,$IU63+GJ$23-$G$23,$IT63)</f>
        <v>29</v>
      </c>
      <c r="GK63" s="14">
        <f>INDEX('O3-8hr'!$A:$AD,$IU63+GK$23-$G$23,$IT63)</f>
        <v>26.000000000000004</v>
      </c>
      <c r="GL63" s="14">
        <f>INDEX('O3-8hr'!$A:$AD,$IU63+GL$23-$G$23,$IT63)</f>
        <v>47</v>
      </c>
      <c r="GM63" s="14">
        <f>INDEX('O3-8hr'!$A:$AD,$IU63+GM$23-$G$23,$IT63)</f>
        <v>57</v>
      </c>
      <c r="GN63" s="14">
        <f>INDEX('O3-8hr'!$A:$AD,$IU63+GN$23-$G$23,$IT63)</f>
        <v>25</v>
      </c>
      <c r="GO63" s="14">
        <f>INDEX('O3-8hr'!$A:$AD,$IU63+GO$23-$G$23,$IT63)</f>
        <v>36.000000000000007</v>
      </c>
      <c r="GP63" s="14">
        <f>INDEX('O3-8hr'!$A:$AD,$IU63+GP$23-$G$23,$IT63)</f>
        <v>33</v>
      </c>
      <c r="GQ63" s="14">
        <f>INDEX('O3-8hr'!$A:$AD,$IU63+GQ$23-$G$23,$IT63)</f>
        <v>20</v>
      </c>
      <c r="GR63" s="14">
        <f>INDEX('O3-8hr'!$A:$AD,$IU63+GR$23-$G$23,$IT63)</f>
        <v>23</v>
      </c>
      <c r="GS63" s="14">
        <f>INDEX('O3-8hr'!$A:$AD,$IU63+GS$23-$G$23,$IT63)</f>
        <v>34</v>
      </c>
      <c r="GT63" s="14">
        <f>INDEX('O3-8hr'!$A:$AD,$IU63+GT$23-$G$23,$IT63)</f>
        <v>32</v>
      </c>
      <c r="GU63" s="14">
        <f>INDEX('O3-8hr'!$A:$AD,$IU63+GU$23-$G$23,$IT63)</f>
        <v>33</v>
      </c>
      <c r="GV63" s="14">
        <f>INDEX('O3-8hr'!$A:$AD,$IU63+GV$23-$G$23,$IT63)</f>
        <v>38</v>
      </c>
      <c r="GW63" s="14">
        <f>INDEX('O3-8hr'!$A:$AD,$IU63+GW$23-$G$23,$IT63)</f>
        <v>34</v>
      </c>
      <c r="GX63" s="14">
        <f>INDEX('O3-8hr'!$A:$AD,$IU63+GX$23-$G$23,$IT63)</f>
        <v>57</v>
      </c>
      <c r="GY63" s="14">
        <f>INDEX('O3-8hr'!$A:$AD,$IU63+GY$23-$G$23,$IT63)</f>
        <v>46</v>
      </c>
      <c r="GZ63" s="14">
        <f>INDEX('O3-8hr'!$A:$AD,$IU63+GZ$23-$G$23,$IT63)</f>
        <v>16</v>
      </c>
      <c r="HA63" s="14">
        <f>INDEX('O3-8hr'!$A:$AD,$IU63+HA$23-$G$23,$IT63)</f>
        <v>23</v>
      </c>
      <c r="HB63" s="14">
        <f>INDEX('O3-8hr'!$A:$AD,$IU63+HB$23-$G$23,$IT63)</f>
        <v>24</v>
      </c>
      <c r="HC63" s="14">
        <f>INDEX('O3-8hr'!$A:$AD,$IU63+HC$23-$G$23,$IT63)</f>
        <v>30</v>
      </c>
      <c r="HD63" s="14">
        <f>INDEX('O3-8hr'!$A:$AD,$IU63+HD$23-$G$23,$IT63)</f>
        <v>35</v>
      </c>
      <c r="HE63" s="14">
        <f>INDEX('O3-8hr'!$A:$AD,$IU63+HE$23-$G$23,$IT63)</f>
        <v>36.000000000000007</v>
      </c>
      <c r="HF63" s="14">
        <f>INDEX('O3-8hr'!$A:$AD,$IU63+HF$23-$G$23,$IT63)</f>
        <v>45.000000000000007</v>
      </c>
      <c r="HG63" s="14">
        <f>INDEX('O3-8hr'!$A:$AD,$IU63+HG$23-$G$23,$IT63)</f>
        <v>69</v>
      </c>
      <c r="HH63" s="14">
        <f>INDEX('O3-8hr'!$A:$AD,$IU63+HH$23-$G$23,$IT63)</f>
        <v>32</v>
      </c>
      <c r="HI63" s="14">
        <f>INDEX('O3-8hr'!$A:$AD,$IU63+HI$23-$G$23,$IT63)</f>
        <v>29</v>
      </c>
      <c r="HJ63" s="14">
        <f>INDEX('O3-8hr'!$A:$AD,$IU63+HJ$23-$G$23,$IT63)</f>
        <v>34</v>
      </c>
      <c r="HK63" s="14">
        <f>INDEX('O3-8hr'!$A:$AD,$IU63+HK$23-$G$23,$IT63)</f>
        <v>35</v>
      </c>
      <c r="HL63" s="14">
        <f>INDEX('O3-8hr'!$A:$AD,$IU63+HL$23-$G$23,$IT63)</f>
        <v>21</v>
      </c>
      <c r="HM63" s="14">
        <f>INDEX('O3-8hr'!$A:$AD,$IU63+HM$23-$G$23,$IT63)</f>
        <v>35</v>
      </c>
      <c r="HN63" s="14">
        <f>INDEX('O3-8hr'!$A:$AD,$IU63+HN$23-$G$23,$IT63)</f>
        <v>39</v>
      </c>
      <c r="HO63" s="14">
        <f>INDEX('O3-8hr'!$A:$AD,$IU63+HO$23-$G$23,$IT63)</f>
        <v>33</v>
      </c>
      <c r="HP63" s="14">
        <f>INDEX('O3-8hr'!$A:$AD,$IU63+HP$23-$G$23,$IT63)</f>
        <v>48</v>
      </c>
      <c r="HQ63" s="14">
        <f>INDEX('O3-8hr'!$A:$AD,$IU63+HQ$23-$G$23,$IT63)</f>
        <v>51.000000000000007</v>
      </c>
      <c r="HR63" s="14">
        <f>INDEX('O3-8hr'!$A:$AD,$IU63+HR$23-$G$23,$IT63)</f>
        <v>43</v>
      </c>
      <c r="HS63" s="14">
        <f>INDEX('O3-8hr'!$A:$AD,$IU63+HS$23-$G$23,$IT63)</f>
        <v>41</v>
      </c>
      <c r="HT63" s="14">
        <f>INDEX('O3-8hr'!$A:$AD,$IU63+HT$23-$G$23,$IT63)</f>
        <v>15.000000000000002</v>
      </c>
      <c r="HU63" s="14">
        <f>INDEX('O3-8hr'!$A:$AD,$IU63+HU$23-$G$23,$IT63)</f>
        <v>14</v>
      </c>
      <c r="HV63" s="14">
        <f>INDEX('O3-8hr'!$A:$AD,$IU63+HV$23-$G$23,$IT63)</f>
        <v>33</v>
      </c>
      <c r="HW63" s="14">
        <f>INDEX('O3-8hr'!$A:$AD,$IU63+HW$23-$G$23,$IT63)</f>
        <v>23</v>
      </c>
      <c r="HX63" s="14">
        <f>INDEX('O3-8hr'!$A:$AD,$IU63+HX$23-$G$23,$IT63)</f>
        <v>17</v>
      </c>
      <c r="HY63" s="14">
        <f>INDEX('O3-8hr'!$A:$AD,$IU63+HY$23-$G$23,$IT63)</f>
        <v>26.000000000000004</v>
      </c>
      <c r="HZ63" s="14">
        <f>INDEX('O3-8hr'!$A:$AD,$IU63+HZ$23-$G$23,$IT63)</f>
        <v>23</v>
      </c>
      <c r="IA63" s="14">
        <f>INDEX('O3-8hr'!$A:$AD,$IU63+IA$23-$G$23,$IT63)</f>
        <v>27</v>
      </c>
      <c r="IB63" s="14">
        <f>INDEX('O3-8hr'!$A:$AD,$IU63+IB$23-$G$23,$IT63)</f>
        <v>26.000000000000004</v>
      </c>
      <c r="IC63" s="14">
        <f>INDEX('O3-8hr'!$A:$AD,$IU63+IC$23-$G$23,$IT63)</f>
        <v>26.000000000000004</v>
      </c>
      <c r="ID63" s="14">
        <f>INDEX('O3-8hr'!$A:$AD,$IU63+ID$23-$G$23,$IT63)</f>
        <v>40</v>
      </c>
      <c r="IE63" s="14">
        <f>INDEX('O3-8hr'!$A:$AD,$IU63+IE$23-$G$23,$IT63)</f>
        <v>43</v>
      </c>
      <c r="IF63" s="14">
        <f>INDEX('O3-8hr'!$A:$AD,$IU63+IF$23-$G$23,$IT63)</f>
        <v>42</v>
      </c>
      <c r="IG63" s="14">
        <f>INDEX('O3-8hr'!$A:$AD,$IU63+IG$23-$G$23,$IT63)</f>
        <v>40</v>
      </c>
      <c r="IH63" s="14">
        <f>INDEX('O3-8hr'!$A:$AD,$IU63+IH$23-$G$23,$IT63)</f>
        <v>45.000000000000007</v>
      </c>
      <c r="II63" s="14">
        <f>INDEX('O3-8hr'!$A:$AD,$IU63+II$23-$G$23,$IT63)</f>
        <v>35</v>
      </c>
      <c r="IJ63" s="14">
        <f>INDEX('O3-8hr'!$A:$AD,$IU63+IJ$23-$G$23,$IT63)</f>
        <v>34</v>
      </c>
      <c r="IK63" s="14">
        <f>INDEX('O3-8hr'!$A:$AD,$IU63+IK$23-$G$23,$IT63)</f>
        <v>31</v>
      </c>
      <c r="IL63" s="14">
        <f>INDEX('O3-8hr'!$A:$AD,$IU63+IL$23-$G$23,$IT63)</f>
        <v>23</v>
      </c>
      <c r="IM63" s="14">
        <f>INDEX('O3-8hr'!$A:$AD,$IU63+IM$23-$G$23,$IT63)</f>
        <v>32</v>
      </c>
      <c r="IN63" s="14">
        <f>INDEX('O3-8hr'!$A:$AD,$IU63+IN$23-$G$23,$IT63)</f>
        <v>46</v>
      </c>
      <c r="IO63" s="14">
        <f>INDEX('O3-8hr'!$A:$AD,$IU63+IO$23-$G$23,$IT63)</f>
        <v>32</v>
      </c>
      <c r="IP63" s="14">
        <f>INDEX('O3-8hr'!$A:$AD,$IU63+IP$23-$G$23,$IT63)</f>
        <v>31</v>
      </c>
      <c r="IQ63" s="19">
        <f>INDEX('O3-8hr'!$A:$AD,$IU63+IQ$23-$G$23,$IT63)</f>
        <v>27</v>
      </c>
      <c r="IR63" s="100">
        <f t="shared" si="58"/>
        <v>77</v>
      </c>
      <c r="IT63" s="44">
        <f>MATCH($B63,'O3-8hr'!$1:$1,0)</f>
        <v>14</v>
      </c>
      <c r="IU63" s="43">
        <f>MATCH(DATE($A63,$IT$19,$IU$19),'O3-8hr'!$B:$B,0)</f>
        <v>796</v>
      </c>
    </row>
    <row r="64" spans="1:255" ht="12.75" customHeight="1" x14ac:dyDescent="0.2">
      <c r="A64" s="100">
        <v>2017</v>
      </c>
      <c r="B64" s="100">
        <v>340030006</v>
      </c>
      <c r="C64" s="103">
        <f>INDEX(Sites!$A:$N,MATCH($B64,Sites!$A:$A,0),2)</f>
        <v>40.870435999999998</v>
      </c>
      <c r="D64" s="100" t="str">
        <f>INDEX(Sites!$A:$N,MATCH($B64,Sites!$A:$A,0),4)</f>
        <v>NJ</v>
      </c>
      <c r="E64" s="100" t="str">
        <f>INDEX(Sites!$A:$N,MATCH($B64,Sites!$A:$A,0),10)</f>
        <v>1.0</v>
      </c>
      <c r="F64" s="44" t="str">
        <f>INDEX(Sites!$A:$N,MATCH($B64,Sites!$A:$A,0),6)</f>
        <v>Leonia</v>
      </c>
      <c r="G64" s="20">
        <f>INDEX('O3-8hr'!$A:$AD,$IU64+G$23-$G$23,$IT64)</f>
        <v>33</v>
      </c>
      <c r="H64" s="14">
        <f>INDEX('O3-8hr'!$A:$AD,$IU64+H$23-$G$23,$IT64)</f>
        <v>47</v>
      </c>
      <c r="I64" s="14">
        <f>INDEX('O3-8hr'!$A:$AD,$IU64+I$23-$G$23,$IT64)</f>
        <v>41</v>
      </c>
      <c r="J64" s="14">
        <f>INDEX('O3-8hr'!$A:$AD,$IU64+J$23-$G$23,$IT64)</f>
        <v>43</v>
      </c>
      <c r="K64" s="14">
        <f>INDEX('O3-8hr'!$A:$AD,$IU64+K$23-$G$23,$IT64)</f>
        <v>43</v>
      </c>
      <c r="L64" s="14">
        <f>INDEX('O3-8hr'!$A:$AD,$IU64+L$23-$G$23,$IT64)</f>
        <v>31</v>
      </c>
      <c r="M64" s="14">
        <f>INDEX('O3-8hr'!$A:$AD,$IU64+M$23-$G$23,$IT64)</f>
        <v>24</v>
      </c>
      <c r="N64" s="14">
        <f>INDEX('O3-8hr'!$A:$AD,$IU64+N$23-$G$23,$IT64)</f>
        <v>47</v>
      </c>
      <c r="O64" s="14">
        <f>INDEX('O3-8hr'!$A:$AD,$IU64+O$23-$G$23,$IT64)</f>
        <v>48</v>
      </c>
      <c r="P64" s="14">
        <f>INDEX('O3-8hr'!$A:$AD,$IU64+P$23-$G$23,$IT64)</f>
        <v>42</v>
      </c>
      <c r="Q64" s="14">
        <f>INDEX('O3-8hr'!$A:$AD,$IU64+Q$23-$G$23,$IT64)</f>
        <v>42</v>
      </c>
      <c r="R64" s="14">
        <f>INDEX('O3-8hr'!$A:$AD,$IU64+R$23-$G$23,$IT64)</f>
        <v>40</v>
      </c>
      <c r="S64" s="14">
        <f>INDEX('O3-8hr'!$A:$AD,$IU64+S$23-$G$23,$IT64)</f>
        <v>39</v>
      </c>
      <c r="T64" s="14">
        <f>INDEX('O3-8hr'!$A:$AD,$IU64+T$23-$G$23,$IT64)</f>
        <v>37.000000000000007</v>
      </c>
      <c r="U64" s="14">
        <f>INDEX('O3-8hr'!$A:$AD,$IU64+U$23-$G$23,$IT64)</f>
        <v>42</v>
      </c>
      <c r="V64" s="14">
        <f>INDEX('O3-8hr'!$A:$AD,$IU64+V$23-$G$23,$IT64)</f>
        <v>51.000000000000007</v>
      </c>
      <c r="W64" s="14">
        <f>INDEX('O3-8hr'!$A:$AD,$IU64+W$23-$G$23,$IT64)</f>
        <v>51.000000000000007</v>
      </c>
      <c r="X64" s="14">
        <f>INDEX('O3-8hr'!$A:$AD,$IU64+X$23-$G$23,$IT64)</f>
        <v>50</v>
      </c>
      <c r="Y64" s="14">
        <f>INDEX('O3-8hr'!$A:$AD,$IU64+Y$23-$G$23,$IT64)</f>
        <v>55</v>
      </c>
      <c r="Z64" s="14">
        <f>INDEX('O3-8hr'!$A:$AD,$IU64+Z$23-$G$23,$IT64)</f>
        <v>53.000000000000007</v>
      </c>
      <c r="AA64" s="14">
        <f>INDEX('O3-8hr'!$A:$AD,$IU64+AA$23-$G$23,$IT64)</f>
        <v>52.000000000000007</v>
      </c>
      <c r="AB64" s="14">
        <f>INDEX('O3-8hr'!$A:$AD,$IU64+AB$23-$G$23,$IT64)</f>
        <v>46</v>
      </c>
      <c r="AC64" s="14">
        <f>INDEX('O3-8hr'!$A:$AD,$IU64+AC$23-$G$23,$IT64)</f>
        <v>47</v>
      </c>
      <c r="AD64" s="14">
        <f>INDEX('O3-8hr'!$A:$AD,$IU64+AD$23-$G$23,$IT64)</f>
        <v>40</v>
      </c>
      <c r="AE64" s="14">
        <f>INDEX('O3-8hr'!$A:$AD,$IU64+AE$23-$G$23,$IT64)</f>
        <v>32</v>
      </c>
      <c r="AF64" s="14">
        <f>INDEX('O3-8hr'!$A:$AD,$IU64+AF$23-$G$23,$IT64)</f>
        <v>39</v>
      </c>
      <c r="AG64" s="14">
        <f>INDEX('O3-8hr'!$A:$AD,$IU64+AG$23-$G$23,$IT64)</f>
        <v>17</v>
      </c>
      <c r="AH64" s="14">
        <f>INDEX('O3-8hr'!$A:$AD,$IU64+AH$23-$G$23,$IT64)</f>
        <v>27</v>
      </c>
      <c r="AI64" s="14">
        <f>INDEX('O3-8hr'!$A:$AD,$IU64+AI$23-$G$23,$IT64)</f>
        <v>44.000000000000007</v>
      </c>
      <c r="AJ64" s="14">
        <f>INDEX('O3-8hr'!$A:$AD,$IU64+AJ$23-$G$23,$IT64)</f>
        <v>36.000000000000007</v>
      </c>
      <c r="AK64" s="14">
        <f>INDEX('O3-8hr'!$A:$AD,$IU64+AK$23-$G$23,$IT64)</f>
        <v>45.000000000000007</v>
      </c>
      <c r="AL64" s="14">
        <f>INDEX('O3-8hr'!$A:$AD,$IU64+AL$23-$G$23,$IT64)</f>
        <v>42</v>
      </c>
      <c r="AM64" s="14">
        <f>INDEX('O3-8hr'!$A:$AD,$IU64+AM$23-$G$23,$IT64)</f>
        <v>49</v>
      </c>
      <c r="AN64" s="14">
        <f>INDEX('O3-8hr'!$A:$AD,$IU64+AN$23-$G$23,$IT64)</f>
        <v>43</v>
      </c>
      <c r="AO64" s="14">
        <f>INDEX('O3-8hr'!$A:$AD,$IU64+AO$23-$G$23,$IT64)</f>
        <v>35</v>
      </c>
      <c r="AP64" s="14">
        <f>INDEX('O3-8hr'!$A:$AD,$IU64+AP$23-$G$23,$IT64)</f>
        <v>39</v>
      </c>
      <c r="AQ64" s="14">
        <f>INDEX('O3-8hr'!$A:$AD,$IU64+AQ$23-$G$23,$IT64)</f>
        <v>38</v>
      </c>
      <c r="AR64" s="14">
        <f>INDEX('O3-8hr'!$A:$AD,$IU64+AR$23-$G$23,$IT64)</f>
        <v>35</v>
      </c>
      <c r="AS64" s="14">
        <f>INDEX('O3-8hr'!$A:$AD,$IU64+AS$23-$G$23,$IT64)</f>
        <v>46</v>
      </c>
      <c r="AT64" s="14">
        <f>INDEX('O3-8hr'!$A:$AD,$IU64+AT$23-$G$23,$IT64)</f>
        <v>49</v>
      </c>
      <c r="AU64" s="14">
        <f>INDEX('O3-8hr'!$A:$AD,$IU64+AU$23-$G$23,$IT64)</f>
        <v>44.000000000000007</v>
      </c>
      <c r="AV64" s="14">
        <f>INDEX('O3-8hr'!$A:$AD,$IU64+AV$23-$G$23,$IT64)</f>
        <v>45.000000000000007</v>
      </c>
      <c r="AW64" s="14">
        <f>INDEX('O3-8hr'!$A:$AD,$IU64+AW$23-$G$23,$IT64)</f>
        <v>47</v>
      </c>
      <c r="AX64" s="14">
        <f>INDEX('O3-8hr'!$A:$AD,$IU64+AX$23-$G$23,$IT64)</f>
        <v>49</v>
      </c>
      <c r="AY64" s="14">
        <f>INDEX('O3-8hr'!$A:$AD,$IU64+AY$23-$G$23,$IT64)</f>
        <v>48</v>
      </c>
      <c r="AZ64" s="14">
        <f>INDEX('O3-8hr'!$A:$AD,$IU64+AZ$23-$G$23,$IT64)</f>
        <v>46</v>
      </c>
      <c r="BA64" s="14">
        <f>INDEX('O3-8hr'!$A:$AD,$IU64+BA$23-$G$23,$IT64)</f>
        <v>56</v>
      </c>
      <c r="BB64" s="14">
        <f>INDEX('O3-8hr'!$A:$AD,$IU64+BB$23-$G$23,$IT64)</f>
        <v>48</v>
      </c>
      <c r="BC64" s="14">
        <f>INDEX('O3-8hr'!$A:$AD,$IU64+BC$23-$G$23,$IT64)</f>
        <v>43</v>
      </c>
      <c r="BD64" s="14">
        <f>INDEX('O3-8hr'!$A:$AD,$IU64+BD$23-$G$23,$IT64)</f>
        <v>37.000000000000007</v>
      </c>
      <c r="BE64" s="14">
        <f>INDEX('O3-8hr'!$A:$AD,$IU64+BE$23-$G$23,$IT64)</f>
        <v>35</v>
      </c>
      <c r="BF64" s="14">
        <f>INDEX('O3-8hr'!$A:$AD,$IU64+BF$23-$G$23,$IT64)</f>
        <v>41</v>
      </c>
      <c r="BG64" s="14">
        <f>INDEX('O3-8hr'!$A:$AD,$IU64+BG$23-$G$23,$IT64)</f>
        <v>28</v>
      </c>
      <c r="BH64" s="14">
        <f>INDEX('O3-8hr'!$A:$AD,$IU64+BH$23-$G$23,$IT64)</f>
        <v>41</v>
      </c>
      <c r="BI64" s="14">
        <f>INDEX('O3-8hr'!$A:$AD,$IU64+BI$23-$G$23,$IT64)</f>
        <v>34</v>
      </c>
      <c r="BJ64" s="14">
        <f>INDEX('O3-8hr'!$A:$AD,$IU64+BJ$23-$G$23,$IT64)</f>
        <v>40</v>
      </c>
      <c r="BK64" s="14">
        <f>INDEX('O3-8hr'!$A:$AD,$IU64+BK$23-$G$23,$IT64)</f>
        <v>23</v>
      </c>
      <c r="BL64" s="14">
        <f>INDEX('O3-8hr'!$A:$AD,$IU64+BL$23-$G$23,$IT64)</f>
        <v>36.000000000000007</v>
      </c>
      <c r="BM64" s="14">
        <f>INDEX('O3-8hr'!$A:$AD,$IU64+BM$23-$G$23,$IT64)</f>
        <v>58</v>
      </c>
      <c r="BN64" s="14">
        <f>INDEX('O3-8hr'!$A:$AD,$IU64+BN$23-$G$23,$IT64)</f>
        <v>51.000000000000007</v>
      </c>
      <c r="BO64" s="14">
        <f>INDEX('O3-8hr'!$A:$AD,$IU64+BO$23-$G$23,$IT64)</f>
        <v>40</v>
      </c>
      <c r="BP64" s="14">
        <f>INDEX('O3-8hr'!$A:$AD,$IU64+BP$23-$G$23,$IT64)</f>
        <v>22.000000000000004</v>
      </c>
      <c r="BQ64" s="14">
        <f>INDEX('O3-8hr'!$A:$AD,$IU64+BQ$23-$G$23,$IT64)</f>
        <v>51.000000000000007</v>
      </c>
      <c r="BR64" s="14">
        <f>INDEX('O3-8hr'!$A:$AD,$IU64+BR$23-$G$23,$IT64)</f>
        <v>41</v>
      </c>
      <c r="BS64" s="14">
        <f>INDEX('O3-8hr'!$A:$AD,$IU64+BS$23-$G$23,$IT64)</f>
        <v>45.000000000000007</v>
      </c>
      <c r="BT64" s="14">
        <f>INDEX('O3-8hr'!$A:$AD,$IU64+BT$23-$G$23,$IT64)</f>
        <v>39</v>
      </c>
      <c r="BU64" s="14">
        <f>INDEX('O3-8hr'!$A:$AD,$IU64+BU$23-$G$23,$IT64)</f>
        <v>38</v>
      </c>
      <c r="BV64" s="14">
        <f>INDEX('O3-8hr'!$A:$AD,$IU64+BV$23-$G$23,$IT64)</f>
        <v>32</v>
      </c>
      <c r="BW64" s="14">
        <f>INDEX('O3-8hr'!$A:$AD,$IU64+BW$23-$G$23,$IT64)</f>
        <v>38</v>
      </c>
      <c r="BX64" s="14">
        <f>INDEX('O3-8hr'!$A:$AD,$IU64+BX$23-$G$23,$IT64)</f>
        <v>45.000000000000007</v>
      </c>
      <c r="BY64" s="14">
        <f>INDEX('O3-8hr'!$A:$AD,$IU64+BY$23-$G$23,$IT64)</f>
        <v>41</v>
      </c>
      <c r="BZ64" s="14">
        <f>INDEX('O3-8hr'!$A:$AD,$IU64+BZ$23-$G$23,$IT64)</f>
        <v>39</v>
      </c>
      <c r="CA64" s="14">
        <f>INDEX('O3-8hr'!$A:$AD,$IU64+CA$23-$G$23,$IT64)</f>
        <v>38</v>
      </c>
      <c r="CB64" s="14">
        <f>INDEX('O3-8hr'!$A:$AD,$IU64+CB$23-$G$23,$IT64)</f>
        <v>38</v>
      </c>
      <c r="CC64" s="14">
        <f>INDEX('O3-8hr'!$A:$AD,$IU64+CC$23-$G$23,$IT64)</f>
        <v>49</v>
      </c>
      <c r="CD64" s="14">
        <f>INDEX('O3-8hr'!$A:$AD,$IU64+CD$23-$G$23,$IT64)</f>
        <v>37.000000000000007</v>
      </c>
      <c r="CE64" s="14">
        <f>INDEX('O3-8hr'!$A:$AD,$IU64+CE$23-$G$23,$IT64)</f>
        <v>44.000000000000007</v>
      </c>
      <c r="CF64" s="14">
        <f>INDEX('O3-8hr'!$A:$AD,$IU64+CF$23-$G$23,$IT64)</f>
        <v>74.000000000000014</v>
      </c>
      <c r="CG64" s="14">
        <f>INDEX('O3-8hr'!$A:$AD,$IU64+CG$23-$G$23,$IT64)</f>
        <v>74.000000000000014</v>
      </c>
      <c r="CH64" s="14">
        <f>INDEX('O3-8hr'!$A:$AD,$IU64+CH$23-$G$23,$IT64)</f>
        <v>62</v>
      </c>
      <c r="CI64" s="14">
        <f>INDEX('O3-8hr'!$A:$AD,$IU64+CI$23-$G$23,$IT64)</f>
        <v>41</v>
      </c>
      <c r="CJ64" s="14">
        <f>INDEX('O3-8hr'!$A:$AD,$IU64+CJ$23-$G$23,$IT64)</f>
        <v>40</v>
      </c>
      <c r="CK64" s="14">
        <f>INDEX('O3-8hr'!$A:$AD,$IU64+CK$23-$G$23,$IT64)</f>
        <v>16</v>
      </c>
      <c r="CL64" s="14">
        <f>INDEX('O3-8hr'!$A:$AD,$IU64+CL$23-$G$23,$IT64)</f>
        <v>50</v>
      </c>
      <c r="CM64" s="14">
        <f>INDEX('O3-8hr'!$A:$AD,$IU64+CM$23-$G$23,$IT64)</f>
        <v>47</v>
      </c>
      <c r="CN64" s="14">
        <f>INDEX('O3-8hr'!$A:$AD,$IU64+CN$23-$G$23,$IT64)</f>
        <v>35</v>
      </c>
      <c r="CO64" s="14">
        <f>INDEX('O3-8hr'!$A:$AD,$IU64+CO$23-$G$23,$IT64)</f>
        <v>41</v>
      </c>
      <c r="CP64" s="14">
        <f>INDEX('O3-8hr'!$A:$AD,$IU64+CP$23-$G$23,$IT64)</f>
        <v>31</v>
      </c>
      <c r="CQ64" s="14">
        <f>INDEX('O3-8hr'!$A:$AD,$IU64+CQ$23-$G$23,$IT64)</f>
        <v>44.000000000000007</v>
      </c>
      <c r="CR64" s="14">
        <f>INDEX('O3-8hr'!$A:$AD,$IU64+CR$23-$G$23,$IT64)</f>
        <v>33</v>
      </c>
      <c r="CS64" s="14">
        <f>INDEX('O3-8hr'!$A:$AD,$IU64+CS$23-$G$23,$IT64)</f>
        <v>28</v>
      </c>
      <c r="CT64" s="14">
        <f>INDEX('O3-8hr'!$A:$AD,$IU64+CT$23-$G$23,$IT64)</f>
        <v>40</v>
      </c>
      <c r="CU64" s="14">
        <f>INDEX('O3-8hr'!$A:$AD,$IU64+CU$23-$G$23,$IT64)</f>
        <v>56</v>
      </c>
      <c r="CV64" s="14">
        <f>INDEX('O3-8hr'!$A:$AD,$IU64+CV$23-$G$23,$IT64)</f>
        <v>51.000000000000007</v>
      </c>
      <c r="CW64" s="14">
        <f>INDEX('O3-8hr'!$A:$AD,$IU64+CW$23-$G$23,$IT64)</f>
        <v>42</v>
      </c>
      <c r="CX64" s="14">
        <f>INDEX('O3-8hr'!$A:$AD,$IU64+CX$23-$G$23,$IT64)</f>
        <v>29</v>
      </c>
      <c r="CY64" s="14">
        <f>INDEX('O3-8hr'!$A:$AD,$IU64+CY$23-$G$23,$IT64)</f>
        <v>35</v>
      </c>
      <c r="CZ64" s="14">
        <f>INDEX('O3-8hr'!$A:$AD,$IU64+CZ$23-$G$23,$IT64)</f>
        <v>21</v>
      </c>
      <c r="DA64" s="14">
        <f>INDEX('O3-8hr'!$A:$AD,$IU64+DA$23-$G$23,$IT64)</f>
        <v>44.000000000000007</v>
      </c>
      <c r="DB64" s="14">
        <f>INDEX('O3-8hr'!$A:$AD,$IU64+DB$23-$G$23,$IT64)</f>
        <v>37.000000000000007</v>
      </c>
      <c r="DC64" s="14">
        <f>INDEX('O3-8hr'!$A:$AD,$IU64+DC$23-$G$23,$IT64)</f>
        <v>50</v>
      </c>
      <c r="DD64" s="14">
        <f>INDEX('O3-8hr'!$A:$AD,$IU64+DD$23-$G$23,$IT64)</f>
        <v>74.000000000000014</v>
      </c>
      <c r="DE64" s="14">
        <f>INDEX('O3-8hr'!$A:$AD,$IU64+DE$23-$G$23,$IT64)</f>
        <v>68</v>
      </c>
      <c r="DF64" s="14">
        <f>INDEX('O3-8hr'!$A:$AD,$IU64+DF$23-$G$23,$IT64)</f>
        <v>82</v>
      </c>
      <c r="DG64" s="14">
        <f>INDEX('O3-8hr'!$A:$AD,$IU64+DG$23-$G$23,$IT64)</f>
        <v>74.000000000000014</v>
      </c>
      <c r="DH64" s="14">
        <f>INDEX('O3-8hr'!$A:$AD,$IU64+DH$23-$G$23,$IT64)</f>
        <v>55</v>
      </c>
      <c r="DI64" s="14">
        <f>INDEX('O3-8hr'!$A:$AD,$IU64+DI$23-$G$23,$IT64)</f>
        <v>39</v>
      </c>
      <c r="DJ64" s="14">
        <f>INDEX('O3-8hr'!$A:$AD,$IU64+DJ$23-$G$23,$IT64)</f>
        <v>22.000000000000004</v>
      </c>
      <c r="DK64" s="14">
        <f>INDEX('O3-8hr'!$A:$AD,$IU64+DK$23-$G$23,$IT64)</f>
        <v>24</v>
      </c>
      <c r="DL64" s="14">
        <f>INDEX('O3-8hr'!$A:$AD,$IU64+DL$23-$G$23,$IT64)</f>
        <v>39</v>
      </c>
      <c r="DM64" s="14">
        <f>INDEX('O3-8hr'!$A:$AD,$IU64+DM$23-$G$23,$IT64)</f>
        <v>38</v>
      </c>
      <c r="DN64" s="14">
        <f>INDEX('O3-8hr'!$A:$AD,$IU64+DN$23-$G$23,$IT64)</f>
        <v>60</v>
      </c>
      <c r="DO64" s="14">
        <f>INDEX('O3-8hr'!$A:$AD,$IU64+DO$23-$G$23,$IT64)</f>
        <v>63</v>
      </c>
      <c r="DP64" s="14">
        <f>INDEX('O3-8hr'!$A:$AD,$IU64+DP$23-$G$23,$IT64)</f>
        <v>71.000000000000014</v>
      </c>
      <c r="DQ64" s="14">
        <f>INDEX('O3-8hr'!$A:$AD,$IU64+DQ$23-$G$23,$IT64)</f>
        <v>34</v>
      </c>
      <c r="DR64" s="14">
        <f>INDEX('O3-8hr'!$A:$AD,$IU64+DR$23-$G$23,$IT64)</f>
        <v>48</v>
      </c>
      <c r="DS64" s="14">
        <f>INDEX('O3-8hr'!$A:$AD,$IU64+DS$23-$G$23,$IT64)</f>
        <v>56</v>
      </c>
      <c r="DT64" s="14">
        <f>INDEX('O3-8hr'!$A:$AD,$IU64+DT$23-$G$23,$IT64)</f>
        <v>55</v>
      </c>
      <c r="DU64" s="14">
        <f>INDEX('O3-8hr'!$A:$AD,$IU64+DU$23-$G$23,$IT64)</f>
        <v>52.000000000000007</v>
      </c>
      <c r="DV64" s="14">
        <f>INDEX('O3-8hr'!$A:$AD,$IU64+DV$23-$G$23,$IT64)</f>
        <v>42</v>
      </c>
      <c r="DW64" s="14">
        <f>INDEX('O3-8hr'!$A:$AD,$IU64+DW$23-$G$23,$IT64)</f>
        <v>65</v>
      </c>
      <c r="DX64" s="14">
        <f>INDEX('O3-8hr'!$A:$AD,$IU64+DX$23-$G$23,$IT64)</f>
        <v>79</v>
      </c>
      <c r="DY64" s="14">
        <f>INDEX('O3-8hr'!$A:$AD,$IU64+DY$23-$G$23,$IT64)</f>
        <v>30</v>
      </c>
      <c r="DZ64" s="14">
        <f>INDEX('O3-8hr'!$A:$AD,$IU64+DZ$23-$G$23,$IT64)</f>
        <v>57</v>
      </c>
      <c r="EA64" s="14">
        <f>INDEX('O3-8hr'!$A:$AD,$IU64+EA$23-$G$23,$IT64)</f>
        <v>58</v>
      </c>
      <c r="EB64" s="14">
        <f>INDEX('O3-8hr'!$A:$AD,$IU64+EB$23-$G$23,$IT64)</f>
        <v>52.000000000000007</v>
      </c>
      <c r="EC64" s="14">
        <f>INDEX('O3-8hr'!$A:$AD,$IU64+EC$23-$G$23,$IT64)</f>
        <v>55</v>
      </c>
      <c r="ED64" s="14">
        <f>INDEX('O3-8hr'!$A:$AD,$IU64+ED$23-$G$23,$IT64)</f>
        <v>31</v>
      </c>
      <c r="EE64" s="14">
        <f>INDEX('O3-8hr'!$A:$AD,$IU64+EE$23-$G$23,$IT64)</f>
        <v>41</v>
      </c>
      <c r="EF64" s="14">
        <f>INDEX('O3-8hr'!$A:$AD,$IU64+EF$23-$G$23,$IT64)</f>
        <v>58</v>
      </c>
      <c r="EG64" s="14">
        <f>INDEX('O3-8hr'!$A:$AD,$IU64+EG$23-$G$23,$IT64)</f>
        <v>43</v>
      </c>
      <c r="EH64" s="14">
        <f>INDEX('O3-8hr'!$A:$AD,$IU64+EH$23-$G$23,$IT64)</f>
        <v>56</v>
      </c>
      <c r="EI64" s="14">
        <f>INDEX('O3-8hr'!$A:$AD,$IU64+EI$23-$G$23,$IT64)</f>
        <v>54</v>
      </c>
      <c r="EJ64" s="14">
        <f>INDEX('O3-8hr'!$A:$AD,$IU64+EJ$23-$G$23,$IT64)</f>
        <v>57</v>
      </c>
      <c r="EK64" s="14">
        <f>INDEX('O3-8hr'!$A:$AD,$IU64+EK$23-$G$23,$IT64)</f>
        <v>56</v>
      </c>
      <c r="EL64" s="14">
        <f>INDEX('O3-8hr'!$A:$AD,$IU64+EL$23-$G$23,$IT64)</f>
        <v>18.000000000000004</v>
      </c>
      <c r="EM64" s="14">
        <f>INDEX('O3-8hr'!$A:$AD,$IU64+EM$23-$G$23,$IT64)</f>
        <v>39</v>
      </c>
      <c r="EN64" s="14">
        <f>INDEX('O3-8hr'!$A:$AD,$IU64+EN$23-$G$23,$IT64)</f>
        <v>58</v>
      </c>
      <c r="EO64" s="14">
        <f>INDEX('O3-8hr'!$A:$AD,$IU64+EO$23-$G$23,$IT64)</f>
        <v>48</v>
      </c>
      <c r="EP64" s="14">
        <f>INDEX('O3-8hr'!$A:$AD,$IU64+EP$23-$G$23,$IT64)</f>
        <v>56</v>
      </c>
      <c r="EQ64" s="14">
        <f>INDEX('O3-8hr'!$A:$AD,$IU64+EQ$23-$G$23,$IT64)</f>
        <v>61.000000000000007</v>
      </c>
      <c r="ER64" s="14">
        <f>INDEX('O3-8hr'!$A:$AD,$IU64+ER$23-$G$23,$IT64)</f>
        <v>68</v>
      </c>
      <c r="ES64" s="14">
        <f>INDEX('O3-8hr'!$A:$AD,$IU64+ES$23-$G$23,$IT64)</f>
        <v>52.000000000000007</v>
      </c>
      <c r="ET64" s="14">
        <f>INDEX('O3-8hr'!$A:$AD,$IU64+ET$23-$G$23,$IT64)</f>
        <v>67</v>
      </c>
      <c r="EU64" s="14">
        <f>INDEX('O3-8hr'!$A:$AD,$IU64+EU$23-$G$23,$IT64)</f>
        <v>43</v>
      </c>
      <c r="EV64" s="14">
        <f>INDEX('O3-8hr'!$A:$AD,$IU64+EV$23-$G$23,$IT64)</f>
        <v>23</v>
      </c>
      <c r="EW64" s="14">
        <f>INDEX('O3-8hr'!$A:$AD,$IU64+EW$23-$G$23,$IT64)</f>
        <v>21</v>
      </c>
      <c r="EX64" s="14">
        <f>INDEX('O3-8hr'!$A:$AD,$IU64+EX$23-$G$23,$IT64)</f>
        <v>39</v>
      </c>
      <c r="EY64" s="14">
        <f>INDEX('O3-8hr'!$A:$AD,$IU64+EY$23-$G$23,$IT64)</f>
        <v>25</v>
      </c>
      <c r="EZ64" s="14">
        <f>INDEX('O3-8hr'!$A:$AD,$IU64+EZ$23-$G$23,$IT64)</f>
        <v>57</v>
      </c>
      <c r="FA64" s="14">
        <f>INDEX('O3-8hr'!$A:$AD,$IU64+FA$23-$G$23,$IT64)</f>
        <v>25</v>
      </c>
      <c r="FB64" s="14">
        <f>INDEX('O3-8hr'!$A:$AD,$IU64+FB$23-$G$23,$IT64)</f>
        <v>37.000000000000007</v>
      </c>
      <c r="FC64" s="14">
        <f>INDEX('O3-8hr'!$A:$AD,$IU64+FC$23-$G$23,$IT64)</f>
        <v>49</v>
      </c>
      <c r="FD64" s="14">
        <f>INDEX('O3-8hr'!$A:$AD,$IU64+FD$23-$G$23,$IT64)</f>
        <v>67</v>
      </c>
      <c r="FE64" s="14">
        <f>INDEX('O3-8hr'!$A:$AD,$IU64+FE$23-$G$23,$IT64)</f>
        <v>39</v>
      </c>
      <c r="FF64" s="14">
        <f>INDEX('O3-8hr'!$A:$AD,$IU64+FF$23-$G$23,$IT64)</f>
        <v>51.000000000000007</v>
      </c>
      <c r="FG64" s="14">
        <f>INDEX('O3-8hr'!$A:$AD,$IU64+FG$23-$G$23,$IT64)</f>
        <v>30</v>
      </c>
      <c r="FH64" s="14">
        <f>INDEX('O3-8hr'!$A:$AD,$IU64+FH$23-$G$23,$IT64)</f>
        <v>38</v>
      </c>
      <c r="FI64" s="14">
        <f>INDEX('O3-8hr'!$A:$AD,$IU64+FI$23-$G$23,$IT64)</f>
        <v>30</v>
      </c>
      <c r="FJ64" s="14">
        <f>INDEX('O3-8hr'!$A:$AD,$IU64+FJ$23-$G$23,$IT64)</f>
        <v>20</v>
      </c>
      <c r="FK64" s="14">
        <f>INDEX('O3-8hr'!$A:$AD,$IU64+FK$23-$G$23,$IT64)</f>
        <v>37.000000000000007</v>
      </c>
      <c r="FL64" s="14">
        <f>INDEX('O3-8hr'!$A:$AD,$IU64+FL$23-$G$23,$IT64)</f>
        <v>63</v>
      </c>
      <c r="FM64" s="14">
        <f>INDEX('O3-8hr'!$A:$AD,$IU64+FM$23-$G$23,$IT64)</f>
        <v>51.000000000000007</v>
      </c>
      <c r="FN64" s="14">
        <f>INDEX('O3-8hr'!$A:$AD,$IU64+FN$23-$G$23,$IT64)</f>
        <v>46</v>
      </c>
      <c r="FO64" s="14">
        <f>INDEX('O3-8hr'!$A:$AD,$IU64+FO$23-$G$23,$IT64)</f>
        <v>38</v>
      </c>
      <c r="FP64" s="14">
        <f>INDEX('O3-8hr'!$A:$AD,$IU64+FP$23-$G$23,$IT64)</f>
        <v>42</v>
      </c>
      <c r="FQ64" s="14">
        <f>INDEX('O3-8hr'!$A:$AD,$IU64+FQ$23-$G$23,$IT64)</f>
        <v>46</v>
      </c>
      <c r="FR64" s="14">
        <f>INDEX('O3-8hr'!$A:$AD,$IU64+FR$23-$G$23,$IT64)</f>
        <v>28</v>
      </c>
      <c r="FS64" s="14">
        <f>INDEX('O3-8hr'!$A:$AD,$IU64+FS$23-$G$23,$IT64)</f>
        <v>52.000000000000007</v>
      </c>
      <c r="FT64" s="14">
        <f>INDEX('O3-8hr'!$A:$AD,$IU64+FT$23-$G$23,$IT64)</f>
        <v>41</v>
      </c>
      <c r="FU64" s="14">
        <f>INDEX('O3-8hr'!$A:$AD,$IU64+FU$23-$G$23,$IT64)</f>
        <v>23</v>
      </c>
      <c r="FV64" s="14">
        <f>INDEX('O3-8hr'!$A:$AD,$IU64+FV$23-$G$23,$IT64)</f>
        <v>49</v>
      </c>
      <c r="FW64" s="14">
        <f>INDEX('O3-8hr'!$A:$AD,$IU64+FW$23-$G$23,$IT64)</f>
        <v>30</v>
      </c>
      <c r="FX64" s="14">
        <f>INDEX('O3-8hr'!$A:$AD,$IU64+FX$23-$G$23,$IT64)</f>
        <v>59.000000000000007</v>
      </c>
      <c r="FY64" s="14">
        <f>INDEX('O3-8hr'!$A:$AD,$IU64+FY$23-$G$23,$IT64)</f>
        <v>55</v>
      </c>
      <c r="FZ64" s="14">
        <f>INDEX('O3-8hr'!$A:$AD,$IU64+FZ$23-$G$23,$IT64)</f>
        <v>36.000000000000007</v>
      </c>
      <c r="GA64" s="14">
        <f>INDEX('O3-8hr'!$A:$AD,$IU64+GA$23-$G$23,$IT64)</f>
        <v>39</v>
      </c>
      <c r="GB64" s="14">
        <f>INDEX('O3-8hr'!$A:$AD,$IU64+GB$23-$G$23,$IT64)</f>
        <v>31</v>
      </c>
      <c r="GC64" s="14">
        <f>INDEX('O3-8hr'!$A:$AD,$IU64+GC$23-$G$23,$IT64)</f>
        <v>39</v>
      </c>
      <c r="GD64" s="14">
        <f>INDEX('O3-8hr'!$A:$AD,$IU64+GD$23-$G$23,$IT64)</f>
        <v>42</v>
      </c>
      <c r="GE64" s="14">
        <f>INDEX('O3-8hr'!$A:$AD,$IU64+GE$23-$G$23,$IT64)</f>
        <v>38</v>
      </c>
      <c r="GF64" s="14">
        <f>INDEX('O3-8hr'!$A:$AD,$IU64+GF$23-$G$23,$IT64)</f>
        <v>17</v>
      </c>
      <c r="GG64" s="14">
        <f>INDEX('O3-8hr'!$A:$AD,$IU64+GG$23-$G$23,$IT64)</f>
        <v>40</v>
      </c>
      <c r="GH64" s="14">
        <f>INDEX('O3-8hr'!$A:$AD,$IU64+GH$23-$G$23,$IT64)</f>
        <v>40</v>
      </c>
      <c r="GI64" s="14">
        <f>INDEX('O3-8hr'!$A:$AD,$IU64+GI$23-$G$23,$IT64)</f>
        <v>31</v>
      </c>
      <c r="GJ64" s="14">
        <f>INDEX('O3-8hr'!$A:$AD,$IU64+GJ$23-$G$23,$IT64)</f>
        <v>31</v>
      </c>
      <c r="GK64" s="14">
        <f>INDEX('O3-8hr'!$A:$AD,$IU64+GK$23-$G$23,$IT64)</f>
        <v>28</v>
      </c>
      <c r="GL64" s="14">
        <f>INDEX('O3-8hr'!$A:$AD,$IU64+GL$23-$G$23,$IT64)</f>
        <v>49</v>
      </c>
      <c r="GM64" s="14">
        <f>INDEX('O3-8hr'!$A:$AD,$IU64+GM$23-$G$23,$IT64)</f>
        <v>55</v>
      </c>
      <c r="GN64" s="14">
        <f>INDEX('O3-8hr'!$A:$AD,$IU64+GN$23-$G$23,$IT64)</f>
        <v>28</v>
      </c>
      <c r="GO64" s="14">
        <f>INDEX('O3-8hr'!$A:$AD,$IU64+GO$23-$G$23,$IT64)</f>
        <v>39</v>
      </c>
      <c r="GP64" s="14">
        <f>INDEX('O3-8hr'!$A:$AD,$IU64+GP$23-$G$23,$IT64)</f>
        <v>31</v>
      </c>
      <c r="GQ64" s="14">
        <f>INDEX('O3-8hr'!$A:$AD,$IU64+GQ$23-$G$23,$IT64)</f>
        <v>22.000000000000004</v>
      </c>
      <c r="GR64" s="14">
        <f>INDEX('O3-8hr'!$A:$AD,$IU64+GR$23-$G$23,$IT64)</f>
        <v>27</v>
      </c>
      <c r="GS64" s="14">
        <f>INDEX('O3-8hr'!$A:$AD,$IU64+GS$23-$G$23,$IT64)</f>
        <v>34</v>
      </c>
      <c r="GT64" s="14">
        <f>INDEX('O3-8hr'!$A:$AD,$IU64+GT$23-$G$23,$IT64)</f>
        <v>33</v>
      </c>
      <c r="GU64" s="14">
        <f>INDEX('O3-8hr'!$A:$AD,$IU64+GU$23-$G$23,$IT64)</f>
        <v>37.000000000000007</v>
      </c>
      <c r="GV64" s="14">
        <f>INDEX('O3-8hr'!$A:$AD,$IU64+GV$23-$G$23,$IT64)</f>
        <v>30</v>
      </c>
      <c r="GW64" s="14">
        <f>INDEX('O3-8hr'!$A:$AD,$IU64+GW$23-$G$23,$IT64)</f>
        <v>39</v>
      </c>
      <c r="GX64" s="14">
        <f>INDEX('O3-8hr'!$A:$AD,$IU64+GX$23-$G$23,$IT64)</f>
        <v>55</v>
      </c>
      <c r="GY64" s="14">
        <f>INDEX('O3-8hr'!$A:$AD,$IU64+GY$23-$G$23,$IT64)</f>
        <v>53.000000000000007</v>
      </c>
      <c r="GZ64" s="14">
        <f>INDEX('O3-8hr'!$A:$AD,$IU64+GZ$23-$G$23,$IT64)</f>
        <v>22.000000000000004</v>
      </c>
      <c r="HA64" s="14">
        <f>INDEX('O3-8hr'!$A:$AD,$IU64+HA$23-$G$23,$IT64)</f>
        <v>22.000000000000004</v>
      </c>
      <c r="HB64" s="14">
        <f>INDEX('O3-8hr'!$A:$AD,$IU64+HB$23-$G$23,$IT64)</f>
        <v>25</v>
      </c>
      <c r="HC64" s="14">
        <f>INDEX('O3-8hr'!$A:$AD,$IU64+HC$23-$G$23,$IT64)</f>
        <v>26.000000000000004</v>
      </c>
      <c r="HD64" s="14">
        <f>INDEX('O3-8hr'!$A:$AD,$IU64+HD$23-$G$23,$IT64)</f>
        <v>37.000000000000007</v>
      </c>
      <c r="HE64" s="14">
        <f>INDEX('O3-8hr'!$A:$AD,$IU64+HE$23-$G$23,$IT64)</f>
        <v>46</v>
      </c>
      <c r="HF64" s="14">
        <f>INDEX('O3-8hr'!$A:$AD,$IU64+HF$23-$G$23,$IT64)</f>
        <v>50</v>
      </c>
      <c r="HG64" s="14">
        <f>INDEX('O3-8hr'!$A:$AD,$IU64+HG$23-$G$23,$IT64)</f>
        <v>50</v>
      </c>
      <c r="HH64" s="14">
        <f>INDEX('O3-8hr'!$A:$AD,$IU64+HH$23-$G$23,$IT64)</f>
        <v>41</v>
      </c>
      <c r="HI64" s="14">
        <f>INDEX('O3-8hr'!$A:$AD,$IU64+HI$23-$G$23,$IT64)</f>
        <v>19</v>
      </c>
      <c r="HJ64" s="14">
        <f>INDEX('O3-8hr'!$A:$AD,$IU64+HJ$23-$G$23,$IT64)</f>
        <v>32</v>
      </c>
      <c r="HK64" s="14">
        <f>INDEX('O3-8hr'!$A:$AD,$IU64+HK$23-$G$23,$IT64)</f>
        <v>31</v>
      </c>
      <c r="HL64" s="14">
        <f>INDEX('O3-8hr'!$A:$AD,$IU64+HL$23-$G$23,$IT64)</f>
        <v>24</v>
      </c>
      <c r="HM64" s="14">
        <f>INDEX('O3-8hr'!$A:$AD,$IU64+HM$23-$G$23,$IT64)</f>
        <v>35</v>
      </c>
      <c r="HN64" s="14">
        <f>INDEX('O3-8hr'!$A:$AD,$IU64+HN$23-$G$23,$IT64)</f>
        <v>38</v>
      </c>
      <c r="HO64" s="14">
        <f>INDEX('O3-8hr'!$A:$AD,$IU64+HO$23-$G$23,$IT64)</f>
        <v>28</v>
      </c>
      <c r="HP64" s="14">
        <f>INDEX('O3-8hr'!$A:$AD,$IU64+HP$23-$G$23,$IT64)</f>
        <v>40</v>
      </c>
      <c r="HQ64" s="14">
        <f>INDEX('O3-8hr'!$A:$AD,$IU64+HQ$23-$G$23,$IT64)</f>
        <v>48</v>
      </c>
      <c r="HR64" s="14">
        <f>INDEX('O3-8hr'!$A:$AD,$IU64+HR$23-$G$23,$IT64)</f>
        <v>40</v>
      </c>
      <c r="HS64" s="14">
        <f>INDEX('O3-8hr'!$A:$AD,$IU64+HS$23-$G$23,$IT64)</f>
        <v>32</v>
      </c>
      <c r="HT64" s="14">
        <f>INDEX('O3-8hr'!$A:$AD,$IU64+HT$23-$G$23,$IT64)</f>
        <v>14</v>
      </c>
      <c r="HU64" s="14">
        <f>INDEX('O3-8hr'!$A:$AD,$IU64+HU$23-$G$23,$IT64)</f>
        <v>14</v>
      </c>
      <c r="HV64" s="14">
        <f>INDEX('O3-8hr'!$A:$AD,$IU64+HV$23-$G$23,$IT64)</f>
        <v>33</v>
      </c>
      <c r="HW64" s="14">
        <f>INDEX('O3-8hr'!$A:$AD,$IU64+HW$23-$G$23,$IT64)</f>
        <v>31</v>
      </c>
      <c r="HX64" s="14">
        <f>INDEX('O3-8hr'!$A:$AD,$IU64+HX$23-$G$23,$IT64)</f>
        <v>29</v>
      </c>
      <c r="HY64" s="14">
        <f>INDEX('O3-8hr'!$A:$AD,$IU64+HY$23-$G$23,$IT64)</f>
        <v>28</v>
      </c>
      <c r="HZ64" s="14">
        <f>INDEX('O3-8hr'!$A:$AD,$IU64+HZ$23-$G$23,$IT64)</f>
        <v>25</v>
      </c>
      <c r="IA64" s="14">
        <f>INDEX('O3-8hr'!$A:$AD,$IU64+IA$23-$G$23,$IT64)</f>
        <v>29</v>
      </c>
      <c r="IB64" s="14">
        <f>INDEX('O3-8hr'!$A:$AD,$IU64+IB$23-$G$23,$IT64)</f>
        <v>25</v>
      </c>
      <c r="IC64" s="14">
        <f>INDEX('O3-8hr'!$A:$AD,$IU64+IC$23-$G$23,$IT64)</f>
        <v>22.000000000000004</v>
      </c>
      <c r="ID64" s="14">
        <f>INDEX('O3-8hr'!$A:$AD,$IU64+ID$23-$G$23,$IT64)</f>
        <v>30</v>
      </c>
      <c r="IE64" s="14">
        <f>INDEX('O3-8hr'!$A:$AD,$IU64+IE$23-$G$23,$IT64)</f>
        <v>35</v>
      </c>
      <c r="IF64" s="14">
        <f>INDEX('O3-8hr'!$A:$AD,$IU64+IF$23-$G$23,$IT64)</f>
        <v>39</v>
      </c>
      <c r="IG64" s="14">
        <f>INDEX('O3-8hr'!$A:$AD,$IU64+IG$23-$G$23,$IT64)</f>
        <v>34</v>
      </c>
      <c r="IH64" s="14">
        <f>INDEX('O3-8hr'!$A:$AD,$IU64+IH$23-$G$23,$IT64)</f>
        <v>36.000000000000007</v>
      </c>
      <c r="II64" s="14">
        <f>INDEX('O3-8hr'!$A:$AD,$IU64+II$23-$G$23,$IT64)</f>
        <v>33</v>
      </c>
      <c r="IJ64" s="14">
        <f>INDEX('O3-8hr'!$A:$AD,$IU64+IJ$23-$G$23,$IT64)</f>
        <v>31</v>
      </c>
      <c r="IK64" s="14">
        <f>INDEX('O3-8hr'!$A:$AD,$IU64+IK$23-$G$23,$IT64)</f>
        <v>18.000000000000004</v>
      </c>
      <c r="IL64" s="14">
        <f>INDEX('O3-8hr'!$A:$AD,$IU64+IL$23-$G$23,$IT64)</f>
        <v>25</v>
      </c>
      <c r="IM64" s="14">
        <f>INDEX('O3-8hr'!$A:$AD,$IU64+IM$23-$G$23,$IT64)</f>
        <v>25</v>
      </c>
      <c r="IN64" s="14">
        <f>INDEX('O3-8hr'!$A:$AD,$IU64+IN$23-$G$23,$IT64)</f>
        <v>44.000000000000007</v>
      </c>
      <c r="IO64" s="14">
        <f>INDEX('O3-8hr'!$A:$AD,$IU64+IO$23-$G$23,$IT64)</f>
        <v>36.000000000000007</v>
      </c>
      <c r="IP64" s="14">
        <f>INDEX('O3-8hr'!$A:$AD,$IU64+IP$23-$G$23,$IT64)</f>
        <v>26.000000000000004</v>
      </c>
      <c r="IQ64" s="19">
        <f>INDEX('O3-8hr'!$A:$AD,$IU64+IQ$23-$G$23,$IT64)</f>
        <v>24</v>
      </c>
      <c r="IR64" s="100">
        <f t="shared" si="58"/>
        <v>82</v>
      </c>
      <c r="IT64" s="44">
        <f>MATCH($B64,'O3-8hr'!$1:$1,0)</f>
        <v>11</v>
      </c>
      <c r="IU64" s="43">
        <f>MATCH(DATE($A64,$IT$19,$IU$19),'O3-8hr'!$B:$B,0)</f>
        <v>796</v>
      </c>
    </row>
    <row r="65" spans="1:255" ht="12.75" customHeight="1" x14ac:dyDescent="0.2">
      <c r="A65" s="100">
        <v>2017</v>
      </c>
      <c r="B65" s="100">
        <v>340250005</v>
      </c>
      <c r="C65" s="103">
        <f>INDEX(Sites!$A:$N,MATCH($B65,Sites!$A:$A,0),2)</f>
        <v>40.277647000000002</v>
      </c>
      <c r="D65" s="100" t="str">
        <f>INDEX(Sites!$A:$N,MATCH($B65,Sites!$A:$A,0),4)</f>
        <v>NJ</v>
      </c>
      <c r="E65" s="100" t="str">
        <f>INDEX(Sites!$A:$N,MATCH($B65,Sites!$A:$A,0),10)</f>
        <v>8.0</v>
      </c>
      <c r="F65" s="44" t="str">
        <f>INDEX(Sites!$A:$N,MATCH($B65,Sites!$A:$A,0),6)</f>
        <v>Monmouth University</v>
      </c>
      <c r="G65" s="20">
        <f>INDEX('O3-8hr'!$A:$AD,$IU65+G$23-$G$23,$IT65)</f>
        <v>21</v>
      </c>
      <c r="H65" s="14">
        <f>INDEX('O3-8hr'!$A:$AD,$IU65+H$23-$G$23,$IT65)</f>
        <v>26.000000000000004</v>
      </c>
      <c r="I65" s="14">
        <f>INDEX('O3-8hr'!$A:$AD,$IU65+I$23-$G$23,$IT65)</f>
        <v>23</v>
      </c>
      <c r="J65" s="14">
        <f>INDEX('O3-8hr'!$A:$AD,$IU65+J$23-$G$23,$IT65)</f>
        <v>23</v>
      </c>
      <c r="K65" s="14">
        <f>INDEX('O3-8hr'!$A:$AD,$IU65+K$23-$G$23,$IT65)</f>
        <v>22.000000000000004</v>
      </c>
      <c r="L65" s="14">
        <f>INDEX('O3-8hr'!$A:$AD,$IU65+L$23-$G$23,$IT65)</f>
        <v>34</v>
      </c>
      <c r="M65" s="14" t="str">
        <f>INDEX('O3-8hr'!$A:$AD,$IU65+M$23-$G$23,$IT65)</f>
        <v/>
      </c>
      <c r="N65" s="14">
        <f>INDEX('O3-8hr'!$A:$AD,$IU65+N$23-$G$23,$IT65)</f>
        <v>40</v>
      </c>
      <c r="O65" s="14">
        <f>INDEX('O3-8hr'!$A:$AD,$IU65+O$23-$G$23,$IT65)</f>
        <v>44.000000000000007</v>
      </c>
      <c r="P65" s="14">
        <f>INDEX('O3-8hr'!$A:$AD,$IU65+P$23-$G$23,$IT65)</f>
        <v>36.000000000000007</v>
      </c>
      <c r="Q65" s="14">
        <f>INDEX('O3-8hr'!$A:$AD,$IU65+Q$23-$G$23,$IT65)</f>
        <v>41</v>
      </c>
      <c r="R65" s="14">
        <f>INDEX('O3-8hr'!$A:$AD,$IU65+R$23-$G$23,$IT65)</f>
        <v>36.000000000000007</v>
      </c>
      <c r="S65" s="14">
        <f>INDEX('O3-8hr'!$A:$AD,$IU65+S$23-$G$23,$IT65)</f>
        <v>40</v>
      </c>
      <c r="T65" s="14">
        <f>INDEX('O3-8hr'!$A:$AD,$IU65+T$23-$G$23,$IT65)</f>
        <v>30</v>
      </c>
      <c r="U65" s="14">
        <f>INDEX('O3-8hr'!$A:$AD,$IU65+U$23-$G$23,$IT65)</f>
        <v>37.000000000000007</v>
      </c>
      <c r="V65" s="14">
        <f>INDEX('O3-8hr'!$A:$AD,$IU65+V$23-$G$23,$IT65)</f>
        <v>44.000000000000007</v>
      </c>
      <c r="W65" s="14">
        <f>INDEX('O3-8hr'!$A:$AD,$IU65+W$23-$G$23,$IT65)</f>
        <v>45.000000000000007</v>
      </c>
      <c r="X65" s="14">
        <f>INDEX('O3-8hr'!$A:$AD,$IU65+X$23-$G$23,$IT65)</f>
        <v>45.000000000000007</v>
      </c>
      <c r="Y65" s="14" t="str">
        <f>INDEX('O3-8hr'!$A:$AD,$IU65+Y$23-$G$23,$IT65)</f>
        <v/>
      </c>
      <c r="Z65" s="14" t="str">
        <f>INDEX('O3-8hr'!$A:$AD,$IU65+Z$23-$G$23,$IT65)</f>
        <v/>
      </c>
      <c r="AA65" s="14" t="str">
        <f>INDEX('O3-8hr'!$A:$AD,$IU65+AA$23-$G$23,$IT65)</f>
        <v/>
      </c>
      <c r="AB65" s="14" t="str">
        <f>INDEX('O3-8hr'!$A:$AD,$IU65+AB$23-$G$23,$IT65)</f>
        <v/>
      </c>
      <c r="AC65" s="14">
        <f>INDEX('O3-8hr'!$A:$AD,$IU65+AC$23-$G$23,$IT65)</f>
        <v>38</v>
      </c>
      <c r="AD65" s="14">
        <f>INDEX('O3-8hr'!$A:$AD,$IU65+AD$23-$G$23,$IT65)</f>
        <v>44.000000000000007</v>
      </c>
      <c r="AE65" s="14">
        <f>INDEX('O3-8hr'!$A:$AD,$IU65+AE$23-$G$23,$IT65)</f>
        <v>32</v>
      </c>
      <c r="AF65" s="14">
        <f>INDEX('O3-8hr'!$A:$AD,$IU65+AF$23-$G$23,$IT65)</f>
        <v>37.000000000000007</v>
      </c>
      <c r="AG65" s="14">
        <f>INDEX('O3-8hr'!$A:$AD,$IU65+AG$23-$G$23,$IT65)</f>
        <v>24</v>
      </c>
      <c r="AH65" s="14">
        <f>INDEX('O3-8hr'!$A:$AD,$IU65+AH$23-$G$23,$IT65)</f>
        <v>27</v>
      </c>
      <c r="AI65" s="14">
        <f>INDEX('O3-8hr'!$A:$AD,$IU65+AI$23-$G$23,$IT65)</f>
        <v>37.000000000000007</v>
      </c>
      <c r="AJ65" s="14">
        <f>INDEX('O3-8hr'!$A:$AD,$IU65+AJ$23-$G$23,$IT65)</f>
        <v>40</v>
      </c>
      <c r="AK65" s="14">
        <f>INDEX('O3-8hr'!$A:$AD,$IU65+AK$23-$G$23,$IT65)</f>
        <v>40</v>
      </c>
      <c r="AL65" s="14">
        <f>INDEX('O3-8hr'!$A:$AD,$IU65+AL$23-$G$23,$IT65)</f>
        <v>32</v>
      </c>
      <c r="AM65" s="14">
        <f>INDEX('O3-8hr'!$A:$AD,$IU65+AM$23-$G$23,$IT65)</f>
        <v>43</v>
      </c>
      <c r="AN65" s="14">
        <f>INDEX('O3-8hr'!$A:$AD,$IU65+AN$23-$G$23,$IT65)</f>
        <v>47</v>
      </c>
      <c r="AO65" s="14">
        <f>INDEX('O3-8hr'!$A:$AD,$IU65+AO$23-$G$23,$IT65)</f>
        <v>28</v>
      </c>
      <c r="AP65" s="14">
        <f>INDEX('O3-8hr'!$A:$AD,$IU65+AP$23-$G$23,$IT65)</f>
        <v>37.000000000000007</v>
      </c>
      <c r="AQ65" s="14">
        <f>INDEX('O3-8hr'!$A:$AD,$IU65+AQ$23-$G$23,$IT65)</f>
        <v>35</v>
      </c>
      <c r="AR65" s="14">
        <f>INDEX('O3-8hr'!$A:$AD,$IU65+AR$23-$G$23,$IT65)</f>
        <v>31</v>
      </c>
      <c r="AS65" s="14">
        <f>INDEX('O3-8hr'!$A:$AD,$IU65+AS$23-$G$23,$IT65)</f>
        <v>42</v>
      </c>
      <c r="AT65" s="14">
        <f>INDEX('O3-8hr'!$A:$AD,$IU65+AT$23-$G$23,$IT65)</f>
        <v>49</v>
      </c>
      <c r="AU65" s="14">
        <f>INDEX('O3-8hr'!$A:$AD,$IU65+AU$23-$G$23,$IT65)</f>
        <v>50</v>
      </c>
      <c r="AV65" s="14">
        <f>INDEX('O3-8hr'!$A:$AD,$IU65+AV$23-$G$23,$IT65)</f>
        <v>46</v>
      </c>
      <c r="AW65" s="14">
        <f>INDEX('O3-8hr'!$A:$AD,$IU65+AW$23-$G$23,$IT65)</f>
        <v>42</v>
      </c>
      <c r="AX65" s="14">
        <f>INDEX('O3-8hr'!$A:$AD,$IU65+AX$23-$G$23,$IT65)</f>
        <v>45.000000000000007</v>
      </c>
      <c r="AY65" s="14">
        <f>INDEX('O3-8hr'!$A:$AD,$IU65+AY$23-$G$23,$IT65)</f>
        <v>44.000000000000007</v>
      </c>
      <c r="AZ65" s="14">
        <f>INDEX('O3-8hr'!$A:$AD,$IU65+AZ$23-$G$23,$IT65)</f>
        <v>43</v>
      </c>
      <c r="BA65" s="14">
        <f>INDEX('O3-8hr'!$A:$AD,$IU65+BA$23-$G$23,$IT65)</f>
        <v>54</v>
      </c>
      <c r="BB65" s="14">
        <f>INDEX('O3-8hr'!$A:$AD,$IU65+BB$23-$G$23,$IT65)</f>
        <v>41</v>
      </c>
      <c r="BC65" s="14">
        <f>INDEX('O3-8hr'!$A:$AD,$IU65+BC$23-$G$23,$IT65)</f>
        <v>38</v>
      </c>
      <c r="BD65" s="14">
        <f>INDEX('O3-8hr'!$A:$AD,$IU65+BD$23-$G$23,$IT65)</f>
        <v>39</v>
      </c>
      <c r="BE65" s="14">
        <f>INDEX('O3-8hr'!$A:$AD,$IU65+BE$23-$G$23,$IT65)</f>
        <v>37.000000000000007</v>
      </c>
      <c r="BF65" s="14">
        <f>INDEX('O3-8hr'!$A:$AD,$IU65+BF$23-$G$23,$IT65)</f>
        <v>39</v>
      </c>
      <c r="BG65" s="14">
        <f>INDEX('O3-8hr'!$A:$AD,$IU65+BG$23-$G$23,$IT65)</f>
        <v>23</v>
      </c>
      <c r="BH65" s="14">
        <f>INDEX('O3-8hr'!$A:$AD,$IU65+BH$23-$G$23,$IT65)</f>
        <v>29</v>
      </c>
      <c r="BI65" s="14">
        <f>INDEX('O3-8hr'!$A:$AD,$IU65+BI$23-$G$23,$IT65)</f>
        <v>34</v>
      </c>
      <c r="BJ65" s="14">
        <f>INDEX('O3-8hr'!$A:$AD,$IU65+BJ$23-$G$23,$IT65)</f>
        <v>35</v>
      </c>
      <c r="BK65" s="14">
        <f>INDEX('O3-8hr'!$A:$AD,$IU65+BK$23-$G$23,$IT65)</f>
        <v>19</v>
      </c>
      <c r="BL65" s="14">
        <f>INDEX('O3-8hr'!$A:$AD,$IU65+BL$23-$G$23,$IT65)</f>
        <v>33</v>
      </c>
      <c r="BM65" s="14">
        <f>INDEX('O3-8hr'!$A:$AD,$IU65+BM$23-$G$23,$IT65)</f>
        <v>49</v>
      </c>
      <c r="BN65" s="14">
        <f>INDEX('O3-8hr'!$A:$AD,$IU65+BN$23-$G$23,$IT65)</f>
        <v>44.000000000000007</v>
      </c>
      <c r="BO65" s="14">
        <f>INDEX('O3-8hr'!$A:$AD,$IU65+BO$23-$G$23,$IT65)</f>
        <v>36.000000000000007</v>
      </c>
      <c r="BP65" s="14">
        <f>INDEX('O3-8hr'!$A:$AD,$IU65+BP$23-$G$23,$IT65)</f>
        <v>27</v>
      </c>
      <c r="BQ65" s="14">
        <f>INDEX('O3-8hr'!$A:$AD,$IU65+BQ$23-$G$23,$IT65)</f>
        <v>48</v>
      </c>
      <c r="BR65" s="14">
        <f>INDEX('O3-8hr'!$A:$AD,$IU65+BR$23-$G$23,$IT65)</f>
        <v>38</v>
      </c>
      <c r="BS65" s="14">
        <f>INDEX('O3-8hr'!$A:$AD,$IU65+BS$23-$G$23,$IT65)</f>
        <v>43</v>
      </c>
      <c r="BT65" s="14">
        <f>INDEX('O3-8hr'!$A:$AD,$IU65+BT$23-$G$23,$IT65)</f>
        <v>33</v>
      </c>
      <c r="BU65" s="14">
        <f>INDEX('O3-8hr'!$A:$AD,$IU65+BU$23-$G$23,$IT65)</f>
        <v>34</v>
      </c>
      <c r="BV65" s="14">
        <f>INDEX('O3-8hr'!$A:$AD,$IU65+BV$23-$G$23,$IT65)</f>
        <v>29</v>
      </c>
      <c r="BW65" s="14">
        <f>INDEX('O3-8hr'!$A:$AD,$IU65+BW$23-$G$23,$IT65)</f>
        <v>37.000000000000007</v>
      </c>
      <c r="BX65" s="14">
        <f>INDEX('O3-8hr'!$A:$AD,$IU65+BX$23-$G$23,$IT65)</f>
        <v>41</v>
      </c>
      <c r="BY65" s="14">
        <f>INDEX('O3-8hr'!$A:$AD,$IU65+BY$23-$G$23,$IT65)</f>
        <v>42</v>
      </c>
      <c r="BZ65" s="14">
        <f>INDEX('O3-8hr'!$A:$AD,$IU65+BZ$23-$G$23,$IT65)</f>
        <v>31</v>
      </c>
      <c r="CA65" s="14">
        <f>INDEX('O3-8hr'!$A:$AD,$IU65+CA$23-$G$23,$IT65)</f>
        <v>29</v>
      </c>
      <c r="CB65" s="14">
        <f>INDEX('O3-8hr'!$A:$AD,$IU65+CB$23-$G$23,$IT65)</f>
        <v>29</v>
      </c>
      <c r="CC65" s="14">
        <f>INDEX('O3-8hr'!$A:$AD,$IU65+CC$23-$G$23,$IT65)</f>
        <v>35</v>
      </c>
      <c r="CD65" s="14">
        <f>INDEX('O3-8hr'!$A:$AD,$IU65+CD$23-$G$23,$IT65)</f>
        <v>33</v>
      </c>
      <c r="CE65" s="14">
        <f>INDEX('O3-8hr'!$A:$AD,$IU65+CE$23-$G$23,$IT65)</f>
        <v>44.000000000000007</v>
      </c>
      <c r="CF65" s="14">
        <f>INDEX('O3-8hr'!$A:$AD,$IU65+CF$23-$G$23,$IT65)</f>
        <v>53.000000000000007</v>
      </c>
      <c r="CG65" s="14">
        <f>INDEX('O3-8hr'!$A:$AD,$IU65+CG$23-$G$23,$IT65)</f>
        <v>50</v>
      </c>
      <c r="CH65" s="14">
        <f>INDEX('O3-8hr'!$A:$AD,$IU65+CH$23-$G$23,$IT65)</f>
        <v>44.000000000000007</v>
      </c>
      <c r="CI65" s="14">
        <f>INDEX('O3-8hr'!$A:$AD,$IU65+CI$23-$G$23,$IT65)</f>
        <v>29</v>
      </c>
      <c r="CJ65" s="14">
        <f>INDEX('O3-8hr'!$A:$AD,$IU65+CJ$23-$G$23,$IT65)</f>
        <v>27</v>
      </c>
      <c r="CK65" s="14">
        <f>INDEX('O3-8hr'!$A:$AD,$IU65+CK$23-$G$23,$IT65)</f>
        <v>23</v>
      </c>
      <c r="CL65" s="14">
        <f>INDEX('O3-8hr'!$A:$AD,$IU65+CL$23-$G$23,$IT65)</f>
        <v>34</v>
      </c>
      <c r="CM65" s="14">
        <f>INDEX('O3-8hr'!$A:$AD,$IU65+CM$23-$G$23,$IT65)</f>
        <v>32</v>
      </c>
      <c r="CN65" s="14">
        <f>INDEX('O3-8hr'!$A:$AD,$IU65+CN$23-$G$23,$IT65)</f>
        <v>26.000000000000004</v>
      </c>
      <c r="CO65" s="14">
        <f>INDEX('O3-8hr'!$A:$AD,$IU65+CO$23-$G$23,$IT65)</f>
        <v>22.000000000000004</v>
      </c>
      <c r="CP65" s="14">
        <f>INDEX('O3-8hr'!$A:$AD,$IU65+CP$23-$G$23,$IT65)</f>
        <v>27</v>
      </c>
      <c r="CQ65" s="14">
        <f>INDEX('O3-8hr'!$A:$AD,$IU65+CQ$23-$G$23,$IT65)</f>
        <v>24</v>
      </c>
      <c r="CR65" s="14">
        <f>INDEX('O3-8hr'!$A:$AD,$IU65+CR$23-$G$23,$IT65)</f>
        <v>23</v>
      </c>
      <c r="CS65" s="14">
        <f>INDEX('O3-8hr'!$A:$AD,$IU65+CS$23-$G$23,$IT65)</f>
        <v>23</v>
      </c>
      <c r="CT65" s="14">
        <f>INDEX('O3-8hr'!$A:$AD,$IU65+CT$23-$G$23,$IT65)</f>
        <v>19</v>
      </c>
      <c r="CU65" s="14">
        <f>INDEX('O3-8hr'!$A:$AD,$IU65+CU$23-$G$23,$IT65)</f>
        <v>36.000000000000007</v>
      </c>
      <c r="CV65" s="14">
        <f>INDEX('O3-8hr'!$A:$AD,$IU65+CV$23-$G$23,$IT65)</f>
        <v>36.000000000000007</v>
      </c>
      <c r="CW65" s="14">
        <f>INDEX('O3-8hr'!$A:$AD,$IU65+CW$23-$G$23,$IT65)</f>
        <v>30</v>
      </c>
      <c r="CX65" s="14">
        <f>INDEX('O3-8hr'!$A:$AD,$IU65+CX$23-$G$23,$IT65)</f>
        <v>35</v>
      </c>
      <c r="CY65" s="14">
        <f>INDEX('O3-8hr'!$A:$AD,$IU65+CY$23-$G$23,$IT65)</f>
        <v>28</v>
      </c>
      <c r="CZ65" s="14">
        <f>INDEX('O3-8hr'!$A:$AD,$IU65+CZ$23-$G$23,$IT65)</f>
        <v>16</v>
      </c>
      <c r="DA65" s="14">
        <f>INDEX('O3-8hr'!$A:$AD,$IU65+DA$23-$G$23,$IT65)</f>
        <v>31</v>
      </c>
      <c r="DB65" s="14">
        <f>INDEX('O3-8hr'!$A:$AD,$IU65+DB$23-$G$23,$IT65)</f>
        <v>34</v>
      </c>
      <c r="DC65" s="14">
        <f>INDEX('O3-8hr'!$A:$AD,$IU65+DC$23-$G$23,$IT65)</f>
        <v>50</v>
      </c>
      <c r="DD65" s="14">
        <f>INDEX('O3-8hr'!$A:$AD,$IU65+DD$23-$G$23,$IT65)</f>
        <v>56</v>
      </c>
      <c r="DE65" s="14">
        <f>INDEX('O3-8hr'!$A:$AD,$IU65+DE$23-$G$23,$IT65)</f>
        <v>60</v>
      </c>
      <c r="DF65" s="14">
        <f>INDEX('O3-8hr'!$A:$AD,$IU65+DF$23-$G$23,$IT65)</f>
        <v>71.000000000000014</v>
      </c>
      <c r="DG65" s="14">
        <f>INDEX('O3-8hr'!$A:$AD,$IU65+DG$23-$G$23,$IT65)</f>
        <v>67</v>
      </c>
      <c r="DH65" s="14">
        <f>INDEX('O3-8hr'!$A:$AD,$IU65+DH$23-$G$23,$IT65)</f>
        <v>38</v>
      </c>
      <c r="DI65" s="14">
        <f>INDEX('O3-8hr'!$A:$AD,$IU65+DI$23-$G$23,$IT65)</f>
        <v>28</v>
      </c>
      <c r="DJ65" s="14">
        <f>INDEX('O3-8hr'!$A:$AD,$IU65+DJ$23-$G$23,$IT65)</f>
        <v>22.000000000000004</v>
      </c>
      <c r="DK65" s="14">
        <f>INDEX('O3-8hr'!$A:$AD,$IU65+DK$23-$G$23,$IT65)</f>
        <v>30</v>
      </c>
      <c r="DL65" s="14">
        <f>INDEX('O3-8hr'!$A:$AD,$IU65+DL$23-$G$23,$IT65)</f>
        <v>24</v>
      </c>
      <c r="DM65" s="14">
        <f>INDEX('O3-8hr'!$A:$AD,$IU65+DM$23-$G$23,$IT65)</f>
        <v>25</v>
      </c>
      <c r="DN65" s="14">
        <f>INDEX('O3-8hr'!$A:$AD,$IU65+DN$23-$G$23,$IT65)</f>
        <v>55</v>
      </c>
      <c r="DO65" s="14">
        <f>INDEX('O3-8hr'!$A:$AD,$IU65+DO$23-$G$23,$IT65)</f>
        <v>58</v>
      </c>
      <c r="DP65" s="14">
        <f>INDEX('O3-8hr'!$A:$AD,$IU65+DP$23-$G$23,$IT65)</f>
        <v>54</v>
      </c>
      <c r="DQ65" s="14">
        <f>INDEX('O3-8hr'!$A:$AD,$IU65+DQ$23-$G$23,$IT65)</f>
        <v>22.000000000000004</v>
      </c>
      <c r="DR65" s="14">
        <f>INDEX('O3-8hr'!$A:$AD,$IU65+DR$23-$G$23,$IT65)</f>
        <v>41</v>
      </c>
      <c r="DS65" s="14">
        <f>INDEX('O3-8hr'!$A:$AD,$IU65+DS$23-$G$23,$IT65)</f>
        <v>47</v>
      </c>
      <c r="DT65" s="14">
        <f>INDEX('O3-8hr'!$A:$AD,$IU65+DT$23-$G$23,$IT65)</f>
        <v>47</v>
      </c>
      <c r="DU65" s="14">
        <f>INDEX('O3-8hr'!$A:$AD,$IU65+DU$23-$G$23,$IT65)</f>
        <v>51.000000000000007</v>
      </c>
      <c r="DV65" s="14">
        <f>INDEX('O3-8hr'!$A:$AD,$IU65+DV$23-$G$23,$IT65)</f>
        <v>40</v>
      </c>
      <c r="DW65" s="14">
        <f>INDEX('O3-8hr'!$A:$AD,$IU65+DW$23-$G$23,$IT65)</f>
        <v>42</v>
      </c>
      <c r="DX65" s="14">
        <f>INDEX('O3-8hr'!$A:$AD,$IU65+DX$23-$G$23,$IT65)</f>
        <v>42</v>
      </c>
      <c r="DY65" s="14">
        <f>INDEX('O3-8hr'!$A:$AD,$IU65+DY$23-$G$23,$IT65)</f>
        <v>25</v>
      </c>
      <c r="DZ65" s="14">
        <f>INDEX('O3-8hr'!$A:$AD,$IU65+DZ$23-$G$23,$IT65)</f>
        <v>52.000000000000007</v>
      </c>
      <c r="EA65" s="14">
        <f>INDEX('O3-8hr'!$A:$AD,$IU65+EA$23-$G$23,$IT65)</f>
        <v>55</v>
      </c>
      <c r="EB65" s="14">
        <f>INDEX('O3-8hr'!$A:$AD,$IU65+EB$23-$G$23,$IT65)</f>
        <v>52.000000000000007</v>
      </c>
      <c r="EC65" s="14">
        <f>INDEX('O3-8hr'!$A:$AD,$IU65+EC$23-$G$23,$IT65)</f>
        <v>38</v>
      </c>
      <c r="ED65" s="14">
        <f>INDEX('O3-8hr'!$A:$AD,$IU65+ED$23-$G$23,$IT65)</f>
        <v>21</v>
      </c>
      <c r="EE65" s="14">
        <f>INDEX('O3-8hr'!$A:$AD,$IU65+EE$23-$G$23,$IT65)</f>
        <v>39</v>
      </c>
      <c r="EF65" s="14">
        <f>INDEX('O3-8hr'!$A:$AD,$IU65+EF$23-$G$23,$IT65)</f>
        <v>53.000000000000007</v>
      </c>
      <c r="EG65" s="14">
        <f>INDEX('O3-8hr'!$A:$AD,$IU65+EG$23-$G$23,$IT65)</f>
        <v>44.000000000000007</v>
      </c>
      <c r="EH65" s="14">
        <f>INDEX('O3-8hr'!$A:$AD,$IU65+EH$23-$G$23,$IT65)</f>
        <v>39</v>
      </c>
      <c r="EI65" s="14">
        <f>INDEX('O3-8hr'!$A:$AD,$IU65+EI$23-$G$23,$IT65)</f>
        <v>44.000000000000007</v>
      </c>
      <c r="EJ65" s="14">
        <f>INDEX('O3-8hr'!$A:$AD,$IU65+EJ$23-$G$23,$IT65)</f>
        <v>54</v>
      </c>
      <c r="EK65" s="14">
        <f>INDEX('O3-8hr'!$A:$AD,$IU65+EK$23-$G$23,$IT65)</f>
        <v>56</v>
      </c>
      <c r="EL65" s="14">
        <f>INDEX('O3-8hr'!$A:$AD,$IU65+EL$23-$G$23,$IT65)</f>
        <v>24</v>
      </c>
      <c r="EM65" s="14">
        <f>INDEX('O3-8hr'!$A:$AD,$IU65+EM$23-$G$23,$IT65)</f>
        <v>57</v>
      </c>
      <c r="EN65" s="14">
        <f>INDEX('O3-8hr'!$A:$AD,$IU65+EN$23-$G$23,$IT65)</f>
        <v>45.000000000000007</v>
      </c>
      <c r="EO65" s="14">
        <f>INDEX('O3-8hr'!$A:$AD,$IU65+EO$23-$G$23,$IT65)</f>
        <v>40</v>
      </c>
      <c r="EP65" s="14">
        <f>INDEX('O3-8hr'!$A:$AD,$IU65+EP$23-$G$23,$IT65)</f>
        <v>37.000000000000007</v>
      </c>
      <c r="EQ65" s="14">
        <f>INDEX('O3-8hr'!$A:$AD,$IU65+EQ$23-$G$23,$IT65)</f>
        <v>56</v>
      </c>
      <c r="ER65" s="14">
        <f>INDEX('O3-8hr'!$A:$AD,$IU65+ER$23-$G$23,$IT65)</f>
        <v>64</v>
      </c>
      <c r="ES65" s="14">
        <f>INDEX('O3-8hr'!$A:$AD,$IU65+ES$23-$G$23,$IT65)</f>
        <v>52.000000000000007</v>
      </c>
      <c r="ET65" s="14">
        <f>INDEX('O3-8hr'!$A:$AD,$IU65+ET$23-$G$23,$IT65)</f>
        <v>52.000000000000007</v>
      </c>
      <c r="EU65" s="14">
        <f>INDEX('O3-8hr'!$A:$AD,$IU65+EU$23-$G$23,$IT65)</f>
        <v>45.000000000000007</v>
      </c>
      <c r="EV65" s="14">
        <f>INDEX('O3-8hr'!$A:$AD,$IU65+EV$23-$G$23,$IT65)</f>
        <v>24</v>
      </c>
      <c r="EW65" s="14">
        <f>INDEX('O3-8hr'!$A:$AD,$IU65+EW$23-$G$23,$IT65)</f>
        <v>26.000000000000004</v>
      </c>
      <c r="EX65" s="14">
        <f>INDEX('O3-8hr'!$A:$AD,$IU65+EX$23-$G$23,$IT65)</f>
        <v>33</v>
      </c>
      <c r="EY65" s="14">
        <f>INDEX('O3-8hr'!$A:$AD,$IU65+EY$23-$G$23,$IT65)</f>
        <v>28</v>
      </c>
      <c r="EZ65" s="14">
        <f>INDEX('O3-8hr'!$A:$AD,$IU65+EZ$23-$G$23,$IT65)</f>
        <v>39</v>
      </c>
      <c r="FA65" s="14">
        <f>INDEX('O3-8hr'!$A:$AD,$IU65+FA$23-$G$23,$IT65)</f>
        <v>24</v>
      </c>
      <c r="FB65" s="14">
        <f>INDEX('O3-8hr'!$A:$AD,$IU65+FB$23-$G$23,$IT65)</f>
        <v>38</v>
      </c>
      <c r="FC65" s="14">
        <f>INDEX('O3-8hr'!$A:$AD,$IU65+FC$23-$G$23,$IT65)</f>
        <v>54</v>
      </c>
      <c r="FD65" s="14">
        <f>INDEX('O3-8hr'!$A:$AD,$IU65+FD$23-$G$23,$IT65)</f>
        <v>60</v>
      </c>
      <c r="FE65" s="14">
        <f>INDEX('O3-8hr'!$A:$AD,$IU65+FE$23-$G$23,$IT65)</f>
        <v>40</v>
      </c>
      <c r="FF65" s="14">
        <f>INDEX('O3-8hr'!$A:$AD,$IU65+FF$23-$G$23,$IT65)</f>
        <v>39</v>
      </c>
      <c r="FG65" s="14">
        <f>INDEX('O3-8hr'!$A:$AD,$IU65+FG$23-$G$23,$IT65)</f>
        <v>23</v>
      </c>
      <c r="FH65" s="14">
        <f>INDEX('O3-8hr'!$A:$AD,$IU65+FH$23-$G$23,$IT65)</f>
        <v>29</v>
      </c>
      <c r="FI65" s="14">
        <f>INDEX('O3-8hr'!$A:$AD,$IU65+FI$23-$G$23,$IT65)</f>
        <v>28</v>
      </c>
      <c r="FJ65" s="14">
        <f>INDEX('O3-8hr'!$A:$AD,$IU65+FJ$23-$G$23,$IT65)</f>
        <v>28</v>
      </c>
      <c r="FK65" s="14">
        <f>INDEX('O3-8hr'!$A:$AD,$IU65+FK$23-$G$23,$IT65)</f>
        <v>40</v>
      </c>
      <c r="FL65" s="14">
        <f>INDEX('O3-8hr'!$A:$AD,$IU65+FL$23-$G$23,$IT65)</f>
        <v>45.000000000000007</v>
      </c>
      <c r="FM65" s="14">
        <f>INDEX('O3-8hr'!$A:$AD,$IU65+FM$23-$G$23,$IT65)</f>
        <v>45.000000000000007</v>
      </c>
      <c r="FN65" s="14">
        <f>INDEX('O3-8hr'!$A:$AD,$IU65+FN$23-$G$23,$IT65)</f>
        <v>35</v>
      </c>
      <c r="FO65" s="14">
        <f>INDEX('O3-8hr'!$A:$AD,$IU65+FO$23-$G$23,$IT65)</f>
        <v>29</v>
      </c>
      <c r="FP65" s="14">
        <f>INDEX('O3-8hr'!$A:$AD,$IU65+FP$23-$G$23,$IT65)</f>
        <v>40</v>
      </c>
      <c r="FQ65" s="14">
        <f>INDEX('O3-8hr'!$A:$AD,$IU65+FQ$23-$G$23,$IT65)</f>
        <v>44.000000000000007</v>
      </c>
      <c r="FR65" s="14">
        <f>INDEX('O3-8hr'!$A:$AD,$IU65+FR$23-$G$23,$IT65)</f>
        <v>38</v>
      </c>
      <c r="FS65" s="14">
        <f>INDEX('O3-8hr'!$A:$AD,$IU65+FS$23-$G$23,$IT65)</f>
        <v>60</v>
      </c>
      <c r="FT65" s="14">
        <f>INDEX('O3-8hr'!$A:$AD,$IU65+FT$23-$G$23,$IT65)</f>
        <v>34</v>
      </c>
      <c r="FU65" s="14">
        <f>INDEX('O3-8hr'!$A:$AD,$IU65+FU$23-$G$23,$IT65)</f>
        <v>26.000000000000004</v>
      </c>
      <c r="FV65" s="14">
        <f>INDEX('O3-8hr'!$A:$AD,$IU65+FV$23-$G$23,$IT65)</f>
        <v>45.000000000000007</v>
      </c>
      <c r="FW65" s="14">
        <f>INDEX('O3-8hr'!$A:$AD,$IU65+FW$23-$G$23,$IT65)</f>
        <v>31</v>
      </c>
      <c r="FX65" s="14">
        <f>INDEX('O3-8hr'!$A:$AD,$IU65+FX$23-$G$23,$IT65)</f>
        <v>43</v>
      </c>
      <c r="FY65" s="14">
        <f>INDEX('O3-8hr'!$A:$AD,$IU65+FY$23-$G$23,$IT65)</f>
        <v>30</v>
      </c>
      <c r="FZ65" s="14">
        <f>INDEX('O3-8hr'!$A:$AD,$IU65+FZ$23-$G$23,$IT65)</f>
        <v>41</v>
      </c>
      <c r="GA65" s="14">
        <f>INDEX('O3-8hr'!$A:$AD,$IU65+GA$23-$G$23,$IT65)</f>
        <v>40</v>
      </c>
      <c r="GB65" s="14">
        <f>INDEX('O3-8hr'!$A:$AD,$IU65+GB$23-$G$23,$IT65)</f>
        <v>37.000000000000007</v>
      </c>
      <c r="GC65" s="14">
        <f>INDEX('O3-8hr'!$A:$AD,$IU65+GC$23-$G$23,$IT65)</f>
        <v>42</v>
      </c>
      <c r="GD65" s="14">
        <f>INDEX('O3-8hr'!$A:$AD,$IU65+GD$23-$G$23,$IT65)</f>
        <v>36.000000000000007</v>
      </c>
      <c r="GE65" s="14">
        <f>INDEX('O3-8hr'!$A:$AD,$IU65+GE$23-$G$23,$IT65)</f>
        <v>28</v>
      </c>
      <c r="GF65" s="14">
        <f>INDEX('O3-8hr'!$A:$AD,$IU65+GF$23-$G$23,$IT65)</f>
        <v>20</v>
      </c>
      <c r="GG65" s="14">
        <f>INDEX('O3-8hr'!$A:$AD,$IU65+GG$23-$G$23,$IT65)</f>
        <v>37.000000000000007</v>
      </c>
      <c r="GH65" s="14">
        <f>INDEX('O3-8hr'!$A:$AD,$IU65+GH$23-$G$23,$IT65)</f>
        <v>37.000000000000007</v>
      </c>
      <c r="GI65" s="14">
        <f>INDEX('O3-8hr'!$A:$AD,$IU65+GI$23-$G$23,$IT65)</f>
        <v>29</v>
      </c>
      <c r="GJ65" s="14">
        <f>INDEX('O3-8hr'!$A:$AD,$IU65+GJ$23-$G$23,$IT65)</f>
        <v>29</v>
      </c>
      <c r="GK65" s="14">
        <f>INDEX('O3-8hr'!$A:$AD,$IU65+GK$23-$G$23,$IT65)</f>
        <v>22.000000000000004</v>
      </c>
      <c r="GL65" s="14">
        <f>INDEX('O3-8hr'!$A:$AD,$IU65+GL$23-$G$23,$IT65)</f>
        <v>36.000000000000007</v>
      </c>
      <c r="GM65" s="14">
        <f>INDEX('O3-8hr'!$A:$AD,$IU65+GM$23-$G$23,$IT65)</f>
        <v>34</v>
      </c>
      <c r="GN65" s="14">
        <f>INDEX('O3-8hr'!$A:$AD,$IU65+GN$23-$G$23,$IT65)</f>
        <v>21</v>
      </c>
      <c r="GO65" s="14">
        <f>INDEX('O3-8hr'!$A:$AD,$IU65+GO$23-$G$23,$IT65)</f>
        <v>32</v>
      </c>
      <c r="GP65" s="14">
        <f>INDEX('O3-8hr'!$A:$AD,$IU65+GP$23-$G$23,$IT65)</f>
        <v>27</v>
      </c>
      <c r="GQ65" s="14">
        <f>INDEX('O3-8hr'!$A:$AD,$IU65+GQ$23-$G$23,$IT65)</f>
        <v>21</v>
      </c>
      <c r="GR65" s="14">
        <f>INDEX('O3-8hr'!$A:$AD,$IU65+GR$23-$G$23,$IT65)</f>
        <v>25</v>
      </c>
      <c r="GS65" s="14">
        <f>INDEX('O3-8hr'!$A:$AD,$IU65+GS$23-$G$23,$IT65)</f>
        <v>26.000000000000004</v>
      </c>
      <c r="GT65" s="14">
        <f>INDEX('O3-8hr'!$A:$AD,$IU65+GT$23-$G$23,$IT65)</f>
        <v>34</v>
      </c>
      <c r="GU65" s="14">
        <f>INDEX('O3-8hr'!$A:$AD,$IU65+GU$23-$G$23,$IT65)</f>
        <v>35</v>
      </c>
      <c r="GV65" s="14">
        <f>INDEX('O3-8hr'!$A:$AD,$IU65+GV$23-$G$23,$IT65)</f>
        <v>30</v>
      </c>
      <c r="GW65" s="14">
        <f>INDEX('O3-8hr'!$A:$AD,$IU65+GW$23-$G$23,$IT65)</f>
        <v>38</v>
      </c>
      <c r="GX65" s="14">
        <f>INDEX('O3-8hr'!$A:$AD,$IU65+GX$23-$G$23,$IT65)</f>
        <v>38</v>
      </c>
      <c r="GY65" s="14">
        <f>INDEX('O3-8hr'!$A:$AD,$IU65+GY$23-$G$23,$IT65)</f>
        <v>40</v>
      </c>
      <c r="GZ65" s="14">
        <f>INDEX('O3-8hr'!$A:$AD,$IU65+GZ$23-$G$23,$IT65)</f>
        <v>14</v>
      </c>
      <c r="HA65" s="14">
        <f>INDEX('O3-8hr'!$A:$AD,$IU65+HA$23-$G$23,$IT65)</f>
        <v>16</v>
      </c>
      <c r="HB65" s="14">
        <f>INDEX('O3-8hr'!$A:$AD,$IU65+HB$23-$G$23,$IT65)</f>
        <v>19</v>
      </c>
      <c r="HC65" s="14">
        <f>INDEX('O3-8hr'!$A:$AD,$IU65+HC$23-$G$23,$IT65)</f>
        <v>24</v>
      </c>
      <c r="HD65" s="14">
        <f>INDEX('O3-8hr'!$A:$AD,$IU65+HD$23-$G$23,$IT65)</f>
        <v>32</v>
      </c>
      <c r="HE65" s="14">
        <f>INDEX('O3-8hr'!$A:$AD,$IU65+HE$23-$G$23,$IT65)</f>
        <v>41</v>
      </c>
      <c r="HF65" s="14">
        <f>INDEX('O3-8hr'!$A:$AD,$IU65+HF$23-$G$23,$IT65)</f>
        <v>53.000000000000007</v>
      </c>
      <c r="HG65" s="14">
        <f>INDEX('O3-8hr'!$A:$AD,$IU65+HG$23-$G$23,$IT65)</f>
        <v>31</v>
      </c>
      <c r="HH65" s="14">
        <f>INDEX('O3-8hr'!$A:$AD,$IU65+HH$23-$G$23,$IT65)</f>
        <v>15.000000000000002</v>
      </c>
      <c r="HI65" s="14">
        <f>INDEX('O3-8hr'!$A:$AD,$IU65+HI$23-$G$23,$IT65)</f>
        <v>15.000000000000002</v>
      </c>
      <c r="HJ65" s="14">
        <f>INDEX('O3-8hr'!$A:$AD,$IU65+HJ$23-$G$23,$IT65)</f>
        <v>30</v>
      </c>
      <c r="HK65" s="14">
        <f>INDEX('O3-8hr'!$A:$AD,$IU65+HK$23-$G$23,$IT65)</f>
        <v>29</v>
      </c>
      <c r="HL65" s="14">
        <f>INDEX('O3-8hr'!$A:$AD,$IU65+HL$23-$G$23,$IT65)</f>
        <v>21</v>
      </c>
      <c r="HM65" s="14">
        <f>INDEX('O3-8hr'!$A:$AD,$IU65+HM$23-$G$23,$IT65)</f>
        <v>32</v>
      </c>
      <c r="HN65" s="14">
        <f>INDEX('O3-8hr'!$A:$AD,$IU65+HN$23-$G$23,$IT65)</f>
        <v>30</v>
      </c>
      <c r="HO65" s="14">
        <f>INDEX('O3-8hr'!$A:$AD,$IU65+HO$23-$G$23,$IT65)</f>
        <v>28</v>
      </c>
      <c r="HP65" s="14">
        <f>INDEX('O3-8hr'!$A:$AD,$IU65+HP$23-$G$23,$IT65)</f>
        <v>30</v>
      </c>
      <c r="HQ65" s="14">
        <f>INDEX('O3-8hr'!$A:$AD,$IU65+HQ$23-$G$23,$IT65)</f>
        <v>40</v>
      </c>
      <c r="HR65" s="14">
        <f>INDEX('O3-8hr'!$A:$AD,$IU65+HR$23-$G$23,$IT65)</f>
        <v>32</v>
      </c>
      <c r="HS65" s="14">
        <f>INDEX('O3-8hr'!$A:$AD,$IU65+HS$23-$G$23,$IT65)</f>
        <v>24</v>
      </c>
      <c r="HT65" s="14">
        <f>INDEX('O3-8hr'!$A:$AD,$IU65+HT$23-$G$23,$IT65)</f>
        <v>12</v>
      </c>
      <c r="HU65" s="14">
        <f>INDEX('O3-8hr'!$A:$AD,$IU65+HU$23-$G$23,$IT65)</f>
        <v>14</v>
      </c>
      <c r="HV65" s="14">
        <f>INDEX('O3-8hr'!$A:$AD,$IU65+HV$23-$G$23,$IT65)</f>
        <v>33</v>
      </c>
      <c r="HW65" s="14">
        <f>INDEX('O3-8hr'!$A:$AD,$IU65+HW$23-$G$23,$IT65)</f>
        <v>25</v>
      </c>
      <c r="HX65" s="14">
        <f>INDEX('O3-8hr'!$A:$AD,$IU65+HX$23-$G$23,$IT65)</f>
        <v>26.000000000000004</v>
      </c>
      <c r="HY65" s="14">
        <f>INDEX('O3-8hr'!$A:$AD,$IU65+HY$23-$G$23,$IT65)</f>
        <v>26.000000000000004</v>
      </c>
      <c r="HZ65" s="14">
        <f>INDEX('O3-8hr'!$A:$AD,$IU65+HZ$23-$G$23,$IT65)</f>
        <v>19</v>
      </c>
      <c r="IA65" s="14">
        <f>INDEX('O3-8hr'!$A:$AD,$IU65+IA$23-$G$23,$IT65)</f>
        <v>22.000000000000004</v>
      </c>
      <c r="IB65" s="14">
        <f>INDEX('O3-8hr'!$A:$AD,$IU65+IB$23-$G$23,$IT65)</f>
        <v>21</v>
      </c>
      <c r="IC65" s="14">
        <f>INDEX('O3-8hr'!$A:$AD,$IU65+IC$23-$G$23,$IT65)</f>
        <v>17</v>
      </c>
      <c r="ID65" s="14">
        <f>INDEX('O3-8hr'!$A:$AD,$IU65+ID$23-$G$23,$IT65)</f>
        <v>32</v>
      </c>
      <c r="IE65" s="14">
        <f>INDEX('O3-8hr'!$A:$AD,$IU65+IE$23-$G$23,$IT65)</f>
        <v>34</v>
      </c>
      <c r="IF65" s="14">
        <f>INDEX('O3-8hr'!$A:$AD,$IU65+IF$23-$G$23,$IT65)</f>
        <v>34</v>
      </c>
      <c r="IG65" s="14">
        <f>INDEX('O3-8hr'!$A:$AD,$IU65+IG$23-$G$23,$IT65)</f>
        <v>32</v>
      </c>
      <c r="IH65" s="14">
        <f>INDEX('O3-8hr'!$A:$AD,$IU65+IH$23-$G$23,$IT65)</f>
        <v>38</v>
      </c>
      <c r="II65" s="14" t="str">
        <f>INDEX('O3-8hr'!$A:$AD,$IU65+II$23-$G$23,$IT65)</f>
        <v/>
      </c>
      <c r="IJ65" s="14" t="str">
        <f>INDEX('O3-8hr'!$A:$AD,$IU65+IJ$23-$G$23,$IT65)</f>
        <v/>
      </c>
      <c r="IK65" s="14" t="str">
        <f>INDEX('O3-8hr'!$A:$AD,$IU65+IK$23-$G$23,$IT65)</f>
        <v/>
      </c>
      <c r="IL65" s="14">
        <f>INDEX('O3-8hr'!$A:$AD,$IU65+IL$23-$G$23,$IT65)</f>
        <v>18.000000000000004</v>
      </c>
      <c r="IM65" s="14">
        <f>INDEX('O3-8hr'!$A:$AD,$IU65+IM$23-$G$23,$IT65)</f>
        <v>36.000000000000007</v>
      </c>
      <c r="IN65" s="14">
        <f>INDEX('O3-8hr'!$A:$AD,$IU65+IN$23-$G$23,$IT65)</f>
        <v>39</v>
      </c>
      <c r="IO65" s="14">
        <f>INDEX('O3-8hr'!$A:$AD,$IU65+IO$23-$G$23,$IT65)</f>
        <v>36.000000000000007</v>
      </c>
      <c r="IP65" s="14">
        <f>INDEX('O3-8hr'!$A:$AD,$IU65+IP$23-$G$23,$IT65)</f>
        <v>27</v>
      </c>
      <c r="IQ65" s="19">
        <f>INDEX('O3-8hr'!$A:$AD,$IU65+IQ$23-$G$23,$IT65)</f>
        <v>26.000000000000004</v>
      </c>
      <c r="IR65" s="100">
        <f t="shared" si="58"/>
        <v>71.000000000000014</v>
      </c>
      <c r="IT65" s="44">
        <f>MATCH($B65,'O3-8hr'!$1:$1,0)</f>
        <v>16</v>
      </c>
      <c r="IU65" s="43">
        <f>MATCH(DATE($A65,$IT$19,$IU$19),'O3-8hr'!$B:$B,0)</f>
        <v>796</v>
      </c>
    </row>
    <row r="66" spans="1:255" ht="12.75" customHeight="1" x14ac:dyDescent="0.2">
      <c r="A66" s="100">
        <v>2017</v>
      </c>
      <c r="B66" s="100">
        <v>340130003</v>
      </c>
      <c r="C66" s="103">
        <f>INDEX(Sites!$A:$N,MATCH($B66,Sites!$A:$A,0),2)</f>
        <v>40.720989000000003</v>
      </c>
      <c r="D66" s="100" t="str">
        <f>INDEX(Sites!$A:$N,MATCH($B66,Sites!$A:$A,0),4)</f>
        <v>NJ</v>
      </c>
      <c r="E66" s="100" t="str">
        <f>INDEX(Sites!$A:$N,MATCH($B66,Sites!$A:$A,0),10)</f>
        <v>27.0</v>
      </c>
      <c r="F66" s="100" t="str">
        <f>INDEX(Sites!$A:$N,MATCH($B66,Sites!$A:$A,0),6)</f>
        <v>Newark Firehouse</v>
      </c>
      <c r="G66" s="20">
        <f>INDEX('O3-8hr'!$A:$AD,$IU66+G$23-$G$23,$IT66)</f>
        <v>34</v>
      </c>
      <c r="H66" s="14">
        <f>INDEX('O3-8hr'!$A:$AD,$IU66+H$23-$G$23,$IT66)</f>
        <v>43</v>
      </c>
      <c r="I66" s="14">
        <f>INDEX('O3-8hr'!$A:$AD,$IU66+I$23-$G$23,$IT66)</f>
        <v>37.000000000000007</v>
      </c>
      <c r="J66" s="14">
        <f>INDEX('O3-8hr'!$A:$AD,$IU66+J$23-$G$23,$IT66)</f>
        <v>38</v>
      </c>
      <c r="K66" s="14">
        <f>INDEX('O3-8hr'!$A:$AD,$IU66+K$23-$G$23,$IT66)</f>
        <v>38</v>
      </c>
      <c r="L66" s="14">
        <f>INDEX('O3-8hr'!$A:$AD,$IU66+L$23-$G$23,$IT66)</f>
        <v>22.000000000000004</v>
      </c>
      <c r="M66" s="14">
        <f>INDEX('O3-8hr'!$A:$AD,$IU66+M$23-$G$23,$IT66)</f>
        <v>26.000000000000004</v>
      </c>
      <c r="N66" s="14">
        <f>INDEX('O3-8hr'!$A:$AD,$IU66+N$23-$G$23,$IT66)</f>
        <v>43</v>
      </c>
      <c r="O66" s="14">
        <f>INDEX('O3-8hr'!$A:$AD,$IU66+O$23-$G$23,$IT66)</f>
        <v>46</v>
      </c>
      <c r="P66" s="14">
        <f>INDEX('O3-8hr'!$A:$AD,$IU66+P$23-$G$23,$IT66)</f>
        <v>36.000000000000007</v>
      </c>
      <c r="Q66" s="14">
        <f>INDEX('O3-8hr'!$A:$AD,$IU66+Q$23-$G$23,$IT66)</f>
        <v>38</v>
      </c>
      <c r="R66" s="14">
        <f>INDEX('O3-8hr'!$A:$AD,$IU66+R$23-$G$23,$IT66)</f>
        <v>37.000000000000007</v>
      </c>
      <c r="S66" s="14">
        <f>INDEX('O3-8hr'!$A:$AD,$IU66+S$23-$G$23,$IT66)</f>
        <v>29</v>
      </c>
      <c r="T66" s="14">
        <f>INDEX('O3-8hr'!$A:$AD,$IU66+T$23-$G$23,$IT66)</f>
        <v>32</v>
      </c>
      <c r="U66" s="14">
        <f>INDEX('O3-8hr'!$A:$AD,$IU66+U$23-$G$23,$IT66)</f>
        <v>36.000000000000007</v>
      </c>
      <c r="V66" s="14">
        <f>INDEX('O3-8hr'!$A:$AD,$IU66+V$23-$G$23,$IT66)</f>
        <v>45.000000000000007</v>
      </c>
      <c r="W66" s="14">
        <f>INDEX('O3-8hr'!$A:$AD,$IU66+W$23-$G$23,$IT66)</f>
        <v>44.000000000000007</v>
      </c>
      <c r="X66" s="14">
        <f>INDEX('O3-8hr'!$A:$AD,$IU66+X$23-$G$23,$IT66)</f>
        <v>38</v>
      </c>
      <c r="Y66" s="14">
        <f>INDEX('O3-8hr'!$A:$AD,$IU66+Y$23-$G$23,$IT66)</f>
        <v>48</v>
      </c>
      <c r="Z66" s="14">
        <f>INDEX('O3-8hr'!$A:$AD,$IU66+Z$23-$G$23,$IT66)</f>
        <v>49</v>
      </c>
      <c r="AA66" s="14">
        <f>INDEX('O3-8hr'!$A:$AD,$IU66+AA$23-$G$23,$IT66)</f>
        <v>46</v>
      </c>
      <c r="AB66" s="14">
        <f>INDEX('O3-8hr'!$A:$AD,$IU66+AB$23-$G$23,$IT66)</f>
        <v>42</v>
      </c>
      <c r="AC66" s="14">
        <f>INDEX('O3-8hr'!$A:$AD,$IU66+AC$23-$G$23,$IT66)</f>
        <v>42</v>
      </c>
      <c r="AD66" s="14">
        <f>INDEX('O3-8hr'!$A:$AD,$IU66+AD$23-$G$23,$IT66)</f>
        <v>37.000000000000007</v>
      </c>
      <c r="AE66" s="14">
        <f>INDEX('O3-8hr'!$A:$AD,$IU66+AE$23-$G$23,$IT66)</f>
        <v>26.000000000000004</v>
      </c>
      <c r="AF66" s="14">
        <f>INDEX('O3-8hr'!$A:$AD,$IU66+AF$23-$G$23,$IT66)</f>
        <v>23</v>
      </c>
      <c r="AG66" s="14">
        <f>INDEX('O3-8hr'!$A:$AD,$IU66+AG$23-$G$23,$IT66)</f>
        <v>15.000000000000002</v>
      </c>
      <c r="AH66" s="14">
        <f>INDEX('O3-8hr'!$A:$AD,$IU66+AH$23-$G$23,$IT66)</f>
        <v>18.000000000000004</v>
      </c>
      <c r="AI66" s="14">
        <f>INDEX('O3-8hr'!$A:$AD,$IU66+AI$23-$G$23,$IT66)</f>
        <v>39</v>
      </c>
      <c r="AJ66" s="14">
        <f>INDEX('O3-8hr'!$A:$AD,$IU66+AJ$23-$G$23,$IT66)</f>
        <v>28</v>
      </c>
      <c r="AK66" s="14">
        <f>INDEX('O3-8hr'!$A:$AD,$IU66+AK$23-$G$23,$IT66)</f>
        <v>36.000000000000007</v>
      </c>
      <c r="AL66" s="14">
        <f>INDEX('O3-8hr'!$A:$AD,$IU66+AL$23-$G$23,$IT66)</f>
        <v>37.000000000000007</v>
      </c>
      <c r="AM66" s="14">
        <f>INDEX('O3-8hr'!$A:$AD,$IU66+AM$23-$G$23,$IT66)</f>
        <v>44.000000000000007</v>
      </c>
      <c r="AN66" s="14">
        <f>INDEX('O3-8hr'!$A:$AD,$IU66+AN$23-$G$23,$IT66)</f>
        <v>33</v>
      </c>
      <c r="AO66" s="14">
        <f>INDEX('O3-8hr'!$A:$AD,$IU66+AO$23-$G$23,$IT66)</f>
        <v>23</v>
      </c>
      <c r="AP66" s="14">
        <f>INDEX('O3-8hr'!$A:$AD,$IU66+AP$23-$G$23,$IT66)</f>
        <v>29</v>
      </c>
      <c r="AQ66" s="14">
        <f>INDEX('O3-8hr'!$A:$AD,$IU66+AQ$23-$G$23,$IT66)</f>
        <v>20</v>
      </c>
      <c r="AR66" s="14">
        <f>INDEX('O3-8hr'!$A:$AD,$IU66+AR$23-$G$23,$IT66)</f>
        <v>33</v>
      </c>
      <c r="AS66" s="14">
        <f>INDEX('O3-8hr'!$A:$AD,$IU66+AS$23-$G$23,$IT66)</f>
        <v>43</v>
      </c>
      <c r="AT66" s="14">
        <f>INDEX('O3-8hr'!$A:$AD,$IU66+AT$23-$G$23,$IT66)</f>
        <v>48</v>
      </c>
      <c r="AU66" s="14">
        <f>INDEX('O3-8hr'!$A:$AD,$IU66+AU$23-$G$23,$IT66)</f>
        <v>59.000000000000007</v>
      </c>
      <c r="AV66" s="14">
        <f>INDEX('O3-8hr'!$A:$AD,$IU66+AV$23-$G$23,$IT66)</f>
        <v>46</v>
      </c>
      <c r="AW66" s="14">
        <f>INDEX('O3-8hr'!$A:$AD,$IU66+AW$23-$G$23,$IT66)</f>
        <v>46</v>
      </c>
      <c r="AX66" s="14">
        <f>INDEX('O3-8hr'!$A:$AD,$IU66+AX$23-$G$23,$IT66)</f>
        <v>45.000000000000007</v>
      </c>
      <c r="AY66" s="14">
        <f>INDEX('O3-8hr'!$A:$AD,$IU66+AY$23-$G$23,$IT66)</f>
        <v>35</v>
      </c>
      <c r="AZ66" s="14">
        <f>INDEX('O3-8hr'!$A:$AD,$IU66+AZ$23-$G$23,$IT66)</f>
        <v>40</v>
      </c>
      <c r="BA66" s="14">
        <f>INDEX('O3-8hr'!$A:$AD,$IU66+BA$23-$G$23,$IT66)</f>
        <v>50</v>
      </c>
      <c r="BB66" s="14">
        <f>INDEX('O3-8hr'!$A:$AD,$IU66+BB$23-$G$23,$IT66)</f>
        <v>44.000000000000007</v>
      </c>
      <c r="BC66" s="14">
        <f>INDEX('O3-8hr'!$A:$AD,$IU66+BC$23-$G$23,$IT66)</f>
        <v>32</v>
      </c>
      <c r="BD66" s="14">
        <f>INDEX('O3-8hr'!$A:$AD,$IU66+BD$23-$G$23,$IT66)</f>
        <v>31</v>
      </c>
      <c r="BE66" s="14">
        <f>INDEX('O3-8hr'!$A:$AD,$IU66+BE$23-$G$23,$IT66)</f>
        <v>27</v>
      </c>
      <c r="BF66" s="14">
        <f>INDEX('O3-8hr'!$A:$AD,$IU66+BF$23-$G$23,$IT66)</f>
        <v>27</v>
      </c>
      <c r="BG66" s="14">
        <f>INDEX('O3-8hr'!$A:$AD,$IU66+BG$23-$G$23,$IT66)</f>
        <v>23</v>
      </c>
      <c r="BH66" s="14">
        <f>INDEX('O3-8hr'!$A:$AD,$IU66+BH$23-$G$23,$IT66)</f>
        <v>33</v>
      </c>
      <c r="BI66" s="14">
        <f>INDEX('O3-8hr'!$A:$AD,$IU66+BI$23-$G$23,$IT66)</f>
        <v>25</v>
      </c>
      <c r="BJ66" s="14">
        <f>INDEX('O3-8hr'!$A:$AD,$IU66+BJ$23-$G$23,$IT66)</f>
        <v>29</v>
      </c>
      <c r="BK66" s="14">
        <f>INDEX('O3-8hr'!$A:$AD,$IU66+BK$23-$G$23,$IT66)</f>
        <v>21</v>
      </c>
      <c r="BL66" s="14">
        <f>INDEX('O3-8hr'!$A:$AD,$IU66+BL$23-$G$23,$IT66)</f>
        <v>27</v>
      </c>
      <c r="BM66" s="14">
        <f>INDEX('O3-8hr'!$A:$AD,$IU66+BM$23-$G$23,$IT66)</f>
        <v>53.000000000000007</v>
      </c>
      <c r="BN66" s="14">
        <f>INDEX('O3-8hr'!$A:$AD,$IU66+BN$23-$G$23,$IT66)</f>
        <v>45.000000000000007</v>
      </c>
      <c r="BO66" s="14">
        <f>INDEX('O3-8hr'!$A:$AD,$IU66+BO$23-$G$23,$IT66)</f>
        <v>33</v>
      </c>
      <c r="BP66" s="14">
        <f>INDEX('O3-8hr'!$A:$AD,$IU66+BP$23-$G$23,$IT66)</f>
        <v>19</v>
      </c>
      <c r="BQ66" s="14">
        <f>INDEX('O3-8hr'!$A:$AD,$IU66+BQ$23-$G$23,$IT66)</f>
        <v>47</v>
      </c>
      <c r="BR66" s="14">
        <f>INDEX('O3-8hr'!$A:$AD,$IU66+BR$23-$G$23,$IT66)</f>
        <v>39</v>
      </c>
      <c r="BS66" s="14">
        <f>INDEX('O3-8hr'!$A:$AD,$IU66+BS$23-$G$23,$IT66)</f>
        <v>38</v>
      </c>
      <c r="BT66" s="14">
        <f>INDEX('O3-8hr'!$A:$AD,$IU66+BT$23-$G$23,$IT66)</f>
        <v>24</v>
      </c>
      <c r="BU66" s="14">
        <f>INDEX('O3-8hr'!$A:$AD,$IU66+BU$23-$G$23,$IT66)</f>
        <v>29</v>
      </c>
      <c r="BV66" s="14">
        <f>INDEX('O3-8hr'!$A:$AD,$IU66+BV$23-$G$23,$IT66)</f>
        <v>29</v>
      </c>
      <c r="BW66" s="14">
        <f>INDEX('O3-8hr'!$A:$AD,$IU66+BW$23-$G$23,$IT66)</f>
        <v>35</v>
      </c>
      <c r="BX66" s="14">
        <f>INDEX('O3-8hr'!$A:$AD,$IU66+BX$23-$G$23,$IT66)</f>
        <v>43</v>
      </c>
      <c r="BY66" s="14">
        <f>INDEX('O3-8hr'!$A:$AD,$IU66+BY$23-$G$23,$IT66)</f>
        <v>31</v>
      </c>
      <c r="BZ66" s="14">
        <f>INDEX('O3-8hr'!$A:$AD,$IU66+BZ$23-$G$23,$IT66)</f>
        <v>28</v>
      </c>
      <c r="CA66" s="14">
        <f>INDEX('O3-8hr'!$A:$AD,$IU66+CA$23-$G$23,$IT66)</f>
        <v>30</v>
      </c>
      <c r="CB66" s="14">
        <f>INDEX('O3-8hr'!$A:$AD,$IU66+CB$23-$G$23,$IT66)</f>
        <v>35</v>
      </c>
      <c r="CC66" s="14">
        <f>INDEX('O3-8hr'!$A:$AD,$IU66+CC$23-$G$23,$IT66)</f>
        <v>44.000000000000007</v>
      </c>
      <c r="CD66" s="14">
        <f>INDEX('O3-8hr'!$A:$AD,$IU66+CD$23-$G$23,$IT66)</f>
        <v>34</v>
      </c>
      <c r="CE66" s="14">
        <f>INDEX('O3-8hr'!$A:$AD,$IU66+CE$23-$G$23,$IT66)</f>
        <v>42</v>
      </c>
      <c r="CF66" s="14">
        <f>INDEX('O3-8hr'!$A:$AD,$IU66+CF$23-$G$23,$IT66)</f>
        <v>64</v>
      </c>
      <c r="CG66" s="14">
        <f>INDEX('O3-8hr'!$A:$AD,$IU66+CG$23-$G$23,$IT66)</f>
        <v>67</v>
      </c>
      <c r="CH66" s="14">
        <f>INDEX('O3-8hr'!$A:$AD,$IU66+CH$23-$G$23,$IT66)</f>
        <v>56</v>
      </c>
      <c r="CI66" s="14">
        <f>INDEX('O3-8hr'!$A:$AD,$IU66+CI$23-$G$23,$IT66)</f>
        <v>31</v>
      </c>
      <c r="CJ66" s="14">
        <f>INDEX('O3-8hr'!$A:$AD,$IU66+CJ$23-$G$23,$IT66)</f>
        <v>35</v>
      </c>
      <c r="CK66" s="14">
        <f>INDEX('O3-8hr'!$A:$AD,$IU66+CK$23-$G$23,$IT66)</f>
        <v>12</v>
      </c>
      <c r="CL66" s="14">
        <f>INDEX('O3-8hr'!$A:$AD,$IU66+CL$23-$G$23,$IT66)</f>
        <v>39</v>
      </c>
      <c r="CM66" s="14">
        <f>INDEX('O3-8hr'!$A:$AD,$IU66+CM$23-$G$23,$IT66)</f>
        <v>38</v>
      </c>
      <c r="CN66" s="14">
        <f>INDEX('O3-8hr'!$A:$AD,$IU66+CN$23-$G$23,$IT66)</f>
        <v>21</v>
      </c>
      <c r="CO66" s="14">
        <f>INDEX('O3-8hr'!$A:$AD,$IU66+CO$23-$G$23,$IT66)</f>
        <v>34</v>
      </c>
      <c r="CP66" s="14">
        <f>INDEX('O3-8hr'!$A:$AD,$IU66+CP$23-$G$23,$IT66)</f>
        <v>32</v>
      </c>
      <c r="CQ66" s="14">
        <f>INDEX('O3-8hr'!$A:$AD,$IU66+CQ$23-$G$23,$IT66)</f>
        <v>35</v>
      </c>
      <c r="CR66" s="14">
        <f>INDEX('O3-8hr'!$A:$AD,$IU66+CR$23-$G$23,$IT66)</f>
        <v>27</v>
      </c>
      <c r="CS66" s="14">
        <f>INDEX('O3-8hr'!$A:$AD,$IU66+CS$23-$G$23,$IT66)</f>
        <v>18.000000000000004</v>
      </c>
      <c r="CT66" s="14">
        <f>INDEX('O3-8hr'!$A:$AD,$IU66+CT$23-$G$23,$IT66)</f>
        <v>31</v>
      </c>
      <c r="CU66" s="14">
        <f>INDEX('O3-8hr'!$A:$AD,$IU66+CU$23-$G$23,$IT66)</f>
        <v>50</v>
      </c>
      <c r="CV66" s="14">
        <f>INDEX('O3-8hr'!$A:$AD,$IU66+CV$23-$G$23,$IT66)</f>
        <v>46</v>
      </c>
      <c r="CW66" s="14">
        <f>INDEX('O3-8hr'!$A:$AD,$IU66+CW$23-$G$23,$IT66)</f>
        <v>38</v>
      </c>
      <c r="CX66" s="14">
        <f>INDEX('O3-8hr'!$A:$AD,$IU66+CX$23-$G$23,$IT66)</f>
        <v>31</v>
      </c>
      <c r="CY66" s="14">
        <f>INDEX('O3-8hr'!$A:$AD,$IU66+CY$23-$G$23,$IT66)</f>
        <v>19</v>
      </c>
      <c r="CZ66" s="14">
        <f>INDEX('O3-8hr'!$A:$AD,$IU66+CZ$23-$G$23,$IT66)</f>
        <v>20</v>
      </c>
      <c r="DA66" s="14">
        <f>INDEX('O3-8hr'!$A:$AD,$IU66+DA$23-$G$23,$IT66)</f>
        <v>36.000000000000007</v>
      </c>
      <c r="DB66" s="14">
        <f>INDEX('O3-8hr'!$A:$AD,$IU66+DB$23-$G$23,$IT66)</f>
        <v>26.000000000000004</v>
      </c>
      <c r="DC66" s="14">
        <f>INDEX('O3-8hr'!$A:$AD,$IU66+DC$23-$G$23,$IT66)</f>
        <v>44.000000000000007</v>
      </c>
      <c r="DD66" s="14">
        <f>INDEX('O3-8hr'!$A:$AD,$IU66+DD$23-$G$23,$IT66)</f>
        <v>63</v>
      </c>
      <c r="DE66" s="14">
        <f>INDEX('O3-8hr'!$A:$AD,$IU66+DE$23-$G$23,$IT66)</f>
        <v>58</v>
      </c>
      <c r="DF66" s="14">
        <f>INDEX('O3-8hr'!$A:$AD,$IU66+DF$23-$G$23,$IT66)</f>
        <v>71.000000000000014</v>
      </c>
      <c r="DG66" s="14">
        <f>INDEX('O3-8hr'!$A:$AD,$IU66+DG$23-$G$23,$IT66)</f>
        <v>68</v>
      </c>
      <c r="DH66" s="14">
        <f>INDEX('O3-8hr'!$A:$AD,$IU66+DH$23-$G$23,$IT66)</f>
        <v>42</v>
      </c>
      <c r="DI66" s="14">
        <f>INDEX('O3-8hr'!$A:$AD,$IU66+DI$23-$G$23,$IT66)</f>
        <v>24</v>
      </c>
      <c r="DJ66" s="14">
        <f>INDEX('O3-8hr'!$A:$AD,$IU66+DJ$23-$G$23,$IT66)</f>
        <v>11.000000000000002</v>
      </c>
      <c r="DK66" s="14">
        <f>INDEX('O3-8hr'!$A:$AD,$IU66+DK$23-$G$23,$IT66)</f>
        <v>13.000000000000002</v>
      </c>
      <c r="DL66" s="14" t="str">
        <f>INDEX('O3-8hr'!$A:$AD,$IU66+DL$23-$G$23,$IT66)</f>
        <v/>
      </c>
      <c r="DM66" s="14">
        <f>INDEX('O3-8hr'!$A:$AD,$IU66+DM$23-$G$23,$IT66)</f>
        <v>19</v>
      </c>
      <c r="DN66" s="14">
        <f>INDEX('O3-8hr'!$A:$AD,$IU66+DN$23-$G$23,$IT66)</f>
        <v>46</v>
      </c>
      <c r="DO66" s="14">
        <f>INDEX('O3-8hr'!$A:$AD,$IU66+DO$23-$G$23,$IT66)</f>
        <v>48</v>
      </c>
      <c r="DP66" s="14">
        <f>INDEX('O3-8hr'!$A:$AD,$IU66+DP$23-$G$23,$IT66)</f>
        <v>46</v>
      </c>
      <c r="DQ66" s="14">
        <f>INDEX('O3-8hr'!$A:$AD,$IU66+DQ$23-$G$23,$IT66)</f>
        <v>25</v>
      </c>
      <c r="DR66" s="14">
        <f>INDEX('O3-8hr'!$A:$AD,$IU66+DR$23-$G$23,$IT66)</f>
        <v>36.000000000000007</v>
      </c>
      <c r="DS66" s="14">
        <f>INDEX('O3-8hr'!$A:$AD,$IU66+DS$23-$G$23,$IT66)</f>
        <v>39</v>
      </c>
      <c r="DT66" s="14">
        <f>INDEX('O3-8hr'!$A:$AD,$IU66+DT$23-$G$23,$IT66)</f>
        <v>42</v>
      </c>
      <c r="DU66" s="14">
        <f>INDEX('O3-8hr'!$A:$AD,$IU66+DU$23-$G$23,$IT66)</f>
        <v>39</v>
      </c>
      <c r="DV66" s="14">
        <f>INDEX('O3-8hr'!$A:$AD,$IU66+DV$23-$G$23,$IT66)</f>
        <v>33</v>
      </c>
      <c r="DW66" s="14">
        <f>INDEX('O3-8hr'!$A:$AD,$IU66+DW$23-$G$23,$IT66)</f>
        <v>48</v>
      </c>
      <c r="DX66" s="14">
        <f>INDEX('O3-8hr'!$A:$AD,$IU66+DX$23-$G$23,$IT66)</f>
        <v>55</v>
      </c>
      <c r="DY66" s="14">
        <f>INDEX('O3-8hr'!$A:$AD,$IU66+DY$23-$G$23,$IT66)</f>
        <v>22.000000000000004</v>
      </c>
      <c r="DZ66" s="14">
        <f>INDEX('O3-8hr'!$A:$AD,$IU66+DZ$23-$G$23,$IT66)</f>
        <v>42</v>
      </c>
      <c r="EA66" s="14">
        <f>INDEX('O3-8hr'!$A:$AD,$IU66+EA$23-$G$23,$IT66)</f>
        <v>44.000000000000007</v>
      </c>
      <c r="EB66" s="14">
        <f>INDEX('O3-8hr'!$A:$AD,$IU66+EB$23-$G$23,$IT66)</f>
        <v>37.000000000000007</v>
      </c>
      <c r="EC66" s="14">
        <f>INDEX('O3-8hr'!$A:$AD,$IU66+EC$23-$G$23,$IT66)</f>
        <v>31</v>
      </c>
      <c r="ED66" s="14">
        <f>INDEX('O3-8hr'!$A:$AD,$IU66+ED$23-$G$23,$IT66)</f>
        <v>17</v>
      </c>
      <c r="EE66" s="14">
        <f>INDEX('O3-8hr'!$A:$AD,$IU66+EE$23-$G$23,$IT66)</f>
        <v>32</v>
      </c>
      <c r="EF66" s="14">
        <f>INDEX('O3-8hr'!$A:$AD,$IU66+EF$23-$G$23,$IT66)</f>
        <v>43</v>
      </c>
      <c r="EG66" s="14">
        <f>INDEX('O3-8hr'!$A:$AD,$IU66+EG$23-$G$23,$IT66)</f>
        <v>32</v>
      </c>
      <c r="EH66" s="14">
        <f>INDEX('O3-8hr'!$A:$AD,$IU66+EH$23-$G$23,$IT66)</f>
        <v>45.000000000000007</v>
      </c>
      <c r="EI66" s="14">
        <f>INDEX('O3-8hr'!$A:$AD,$IU66+EI$23-$G$23,$IT66)</f>
        <v>51.000000000000007</v>
      </c>
      <c r="EJ66" s="14">
        <f>INDEX('O3-8hr'!$A:$AD,$IU66+EJ$23-$G$23,$IT66)</f>
        <v>53.000000000000007</v>
      </c>
      <c r="EK66" s="14">
        <f>INDEX('O3-8hr'!$A:$AD,$IU66+EK$23-$G$23,$IT66)</f>
        <v>53.000000000000007</v>
      </c>
      <c r="EL66" s="14">
        <f>INDEX('O3-8hr'!$A:$AD,$IU66+EL$23-$G$23,$IT66)</f>
        <v>10</v>
      </c>
      <c r="EM66" s="14">
        <f>INDEX('O3-8hr'!$A:$AD,$IU66+EM$23-$G$23,$IT66)</f>
        <v>37.000000000000007</v>
      </c>
      <c r="EN66" s="14">
        <f>INDEX('O3-8hr'!$A:$AD,$IU66+EN$23-$G$23,$IT66)</f>
        <v>45.000000000000007</v>
      </c>
      <c r="EO66" s="14">
        <f>INDEX('O3-8hr'!$A:$AD,$IU66+EO$23-$G$23,$IT66)</f>
        <v>36.000000000000007</v>
      </c>
      <c r="EP66" s="14">
        <f>INDEX('O3-8hr'!$A:$AD,$IU66+EP$23-$G$23,$IT66)</f>
        <v>43</v>
      </c>
      <c r="EQ66" s="14">
        <f>INDEX('O3-8hr'!$A:$AD,$IU66+EQ$23-$G$23,$IT66)</f>
        <v>57</v>
      </c>
      <c r="ER66" s="14">
        <f>INDEX('O3-8hr'!$A:$AD,$IU66+ER$23-$G$23,$IT66)</f>
        <v>57</v>
      </c>
      <c r="ES66" s="14">
        <f>INDEX('O3-8hr'!$A:$AD,$IU66+ES$23-$G$23,$IT66)</f>
        <v>47</v>
      </c>
      <c r="ET66" s="14">
        <f>INDEX('O3-8hr'!$A:$AD,$IU66+ET$23-$G$23,$IT66)</f>
        <v>59.000000000000007</v>
      </c>
      <c r="EU66" s="14">
        <f>INDEX('O3-8hr'!$A:$AD,$IU66+EU$23-$G$23,$IT66)</f>
        <v>51.000000000000007</v>
      </c>
      <c r="EV66" s="14">
        <f>INDEX('O3-8hr'!$A:$AD,$IU66+EV$23-$G$23,$IT66)</f>
        <v>23</v>
      </c>
      <c r="EW66" s="14">
        <f>INDEX('O3-8hr'!$A:$AD,$IU66+EW$23-$G$23,$IT66)</f>
        <v>20</v>
      </c>
      <c r="EX66" s="14">
        <f>INDEX('O3-8hr'!$A:$AD,$IU66+EX$23-$G$23,$IT66)</f>
        <v>28</v>
      </c>
      <c r="EY66" s="14">
        <f>INDEX('O3-8hr'!$A:$AD,$IU66+EY$23-$G$23,$IT66)</f>
        <v>24</v>
      </c>
      <c r="EZ66" s="14">
        <f>INDEX('O3-8hr'!$A:$AD,$IU66+EZ$23-$G$23,$IT66)</f>
        <v>50</v>
      </c>
      <c r="FA66" s="14">
        <f>INDEX('O3-8hr'!$A:$AD,$IU66+FA$23-$G$23,$IT66)</f>
        <v>24</v>
      </c>
      <c r="FB66" s="14">
        <f>INDEX('O3-8hr'!$A:$AD,$IU66+FB$23-$G$23,$IT66)</f>
        <v>35</v>
      </c>
      <c r="FC66" s="14">
        <f>INDEX('O3-8hr'!$A:$AD,$IU66+FC$23-$G$23,$IT66)</f>
        <v>35</v>
      </c>
      <c r="FD66" s="14">
        <f>INDEX('O3-8hr'!$A:$AD,$IU66+FD$23-$G$23,$IT66)</f>
        <v>50</v>
      </c>
      <c r="FE66" s="14">
        <f>INDEX('O3-8hr'!$A:$AD,$IU66+FE$23-$G$23,$IT66)</f>
        <v>34</v>
      </c>
      <c r="FF66" s="14">
        <f>INDEX('O3-8hr'!$A:$AD,$IU66+FF$23-$G$23,$IT66)</f>
        <v>46</v>
      </c>
      <c r="FG66" s="14">
        <f>INDEX('O3-8hr'!$A:$AD,$IU66+FG$23-$G$23,$IT66)</f>
        <v>23</v>
      </c>
      <c r="FH66" s="14">
        <f>INDEX('O3-8hr'!$A:$AD,$IU66+FH$23-$G$23,$IT66)</f>
        <v>32</v>
      </c>
      <c r="FI66" s="14">
        <f>INDEX('O3-8hr'!$A:$AD,$IU66+FI$23-$G$23,$IT66)</f>
        <v>27</v>
      </c>
      <c r="FJ66" s="14">
        <f>INDEX('O3-8hr'!$A:$AD,$IU66+FJ$23-$G$23,$IT66)</f>
        <v>19</v>
      </c>
      <c r="FK66" s="14">
        <f>INDEX('O3-8hr'!$A:$AD,$IU66+FK$23-$G$23,$IT66)</f>
        <v>36.000000000000007</v>
      </c>
      <c r="FL66" s="14">
        <f>INDEX('O3-8hr'!$A:$AD,$IU66+FL$23-$G$23,$IT66)</f>
        <v>55</v>
      </c>
      <c r="FM66" s="14">
        <f>INDEX('O3-8hr'!$A:$AD,$IU66+FM$23-$G$23,$IT66)</f>
        <v>47</v>
      </c>
      <c r="FN66" s="14">
        <f>INDEX('O3-8hr'!$A:$AD,$IU66+FN$23-$G$23,$IT66)</f>
        <v>40</v>
      </c>
      <c r="FO66" s="14">
        <f>INDEX('O3-8hr'!$A:$AD,$IU66+FO$23-$G$23,$IT66)</f>
        <v>34</v>
      </c>
      <c r="FP66" s="14">
        <f>INDEX('O3-8hr'!$A:$AD,$IU66+FP$23-$G$23,$IT66)</f>
        <v>40</v>
      </c>
      <c r="FQ66" s="14">
        <f>INDEX('O3-8hr'!$A:$AD,$IU66+FQ$23-$G$23,$IT66)</f>
        <v>45.000000000000007</v>
      </c>
      <c r="FR66" s="14">
        <f>INDEX('O3-8hr'!$A:$AD,$IU66+FR$23-$G$23,$IT66)</f>
        <v>29</v>
      </c>
      <c r="FS66" s="14">
        <f>INDEX('O3-8hr'!$A:$AD,$IU66+FS$23-$G$23,$IT66)</f>
        <v>47</v>
      </c>
      <c r="FT66" s="14">
        <f>INDEX('O3-8hr'!$A:$AD,$IU66+FT$23-$G$23,$IT66)</f>
        <v>30</v>
      </c>
      <c r="FU66" s="14">
        <f>INDEX('O3-8hr'!$A:$AD,$IU66+FU$23-$G$23,$IT66)</f>
        <v>21</v>
      </c>
      <c r="FV66" s="14">
        <f>INDEX('O3-8hr'!$A:$AD,$IU66+FV$23-$G$23,$IT66)</f>
        <v>51.000000000000007</v>
      </c>
      <c r="FW66" s="14">
        <f>INDEX('O3-8hr'!$A:$AD,$IU66+FW$23-$G$23,$IT66)</f>
        <v>31</v>
      </c>
      <c r="FX66" s="14">
        <f>INDEX('O3-8hr'!$A:$AD,$IU66+FX$23-$G$23,$IT66)</f>
        <v>58</v>
      </c>
      <c r="FY66" s="14">
        <f>INDEX('O3-8hr'!$A:$AD,$IU66+FY$23-$G$23,$IT66)</f>
        <v>57</v>
      </c>
      <c r="FZ66" s="14">
        <f>INDEX('O3-8hr'!$A:$AD,$IU66+FZ$23-$G$23,$IT66)</f>
        <v>39</v>
      </c>
      <c r="GA66" s="14">
        <f>INDEX('O3-8hr'!$A:$AD,$IU66+GA$23-$G$23,$IT66)</f>
        <v>39</v>
      </c>
      <c r="GB66" s="14">
        <f>INDEX('O3-8hr'!$A:$AD,$IU66+GB$23-$G$23,$IT66)</f>
        <v>30</v>
      </c>
      <c r="GC66" s="14">
        <f>INDEX('O3-8hr'!$A:$AD,$IU66+GC$23-$G$23,$IT66)</f>
        <v>43</v>
      </c>
      <c r="GD66" s="14">
        <f>INDEX('O3-8hr'!$A:$AD,$IU66+GD$23-$G$23,$IT66)</f>
        <v>43</v>
      </c>
      <c r="GE66" s="14">
        <f>INDEX('O3-8hr'!$A:$AD,$IU66+GE$23-$G$23,$IT66)</f>
        <v>35</v>
      </c>
      <c r="GF66" s="14">
        <f>INDEX('O3-8hr'!$A:$AD,$IU66+GF$23-$G$23,$IT66)</f>
        <v>16</v>
      </c>
      <c r="GG66" s="14">
        <f>INDEX('O3-8hr'!$A:$AD,$IU66+GG$23-$G$23,$IT66)</f>
        <v>40</v>
      </c>
      <c r="GH66" s="14">
        <f>INDEX('O3-8hr'!$A:$AD,$IU66+GH$23-$G$23,$IT66)</f>
        <v>41</v>
      </c>
      <c r="GI66" s="14">
        <f>INDEX('O3-8hr'!$A:$AD,$IU66+GI$23-$G$23,$IT66)</f>
        <v>30</v>
      </c>
      <c r="GJ66" s="14">
        <f>INDEX('O3-8hr'!$A:$AD,$IU66+GJ$23-$G$23,$IT66)</f>
        <v>28</v>
      </c>
      <c r="GK66" s="14">
        <f>INDEX('O3-8hr'!$A:$AD,$IU66+GK$23-$G$23,$IT66)</f>
        <v>27</v>
      </c>
      <c r="GL66" s="14">
        <f>INDEX('O3-8hr'!$A:$AD,$IU66+GL$23-$G$23,$IT66)</f>
        <v>48</v>
      </c>
      <c r="GM66" s="14">
        <f>INDEX('O3-8hr'!$A:$AD,$IU66+GM$23-$G$23,$IT66)</f>
        <v>54</v>
      </c>
      <c r="GN66" s="14">
        <f>INDEX('O3-8hr'!$A:$AD,$IU66+GN$23-$G$23,$IT66)</f>
        <v>28</v>
      </c>
      <c r="GO66" s="14">
        <f>INDEX('O3-8hr'!$A:$AD,$IU66+GO$23-$G$23,$IT66)</f>
        <v>35</v>
      </c>
      <c r="GP66" s="14">
        <f>INDEX('O3-8hr'!$A:$AD,$IU66+GP$23-$G$23,$IT66)</f>
        <v>31</v>
      </c>
      <c r="GQ66" s="14">
        <f>INDEX('O3-8hr'!$A:$AD,$IU66+GQ$23-$G$23,$IT66)</f>
        <v>22.000000000000004</v>
      </c>
      <c r="GR66" s="14">
        <f>INDEX('O3-8hr'!$A:$AD,$IU66+GR$23-$G$23,$IT66)</f>
        <v>27</v>
      </c>
      <c r="GS66" s="14">
        <f>INDEX('O3-8hr'!$A:$AD,$IU66+GS$23-$G$23,$IT66)</f>
        <v>33</v>
      </c>
      <c r="GT66" s="14">
        <f>INDEX('O3-8hr'!$A:$AD,$IU66+GT$23-$G$23,$IT66)</f>
        <v>38</v>
      </c>
      <c r="GU66" s="14">
        <f>INDEX('O3-8hr'!$A:$AD,$IU66+GU$23-$G$23,$IT66)</f>
        <v>37.000000000000007</v>
      </c>
      <c r="GV66" s="14">
        <f>INDEX('O3-8hr'!$A:$AD,$IU66+GV$23-$G$23,$IT66)</f>
        <v>40</v>
      </c>
      <c r="GW66" s="14">
        <f>INDEX('O3-8hr'!$A:$AD,$IU66+GW$23-$G$23,$IT66)</f>
        <v>32</v>
      </c>
      <c r="GX66" s="14">
        <f>INDEX('O3-8hr'!$A:$AD,$IU66+GX$23-$G$23,$IT66)</f>
        <v>46</v>
      </c>
      <c r="GY66" s="14">
        <f>INDEX('O3-8hr'!$A:$AD,$IU66+GY$23-$G$23,$IT66)</f>
        <v>50</v>
      </c>
      <c r="GZ66" s="14">
        <f>INDEX('O3-8hr'!$A:$AD,$IU66+GZ$23-$G$23,$IT66)</f>
        <v>17</v>
      </c>
      <c r="HA66" s="14">
        <f>INDEX('O3-8hr'!$A:$AD,$IU66+HA$23-$G$23,$IT66)</f>
        <v>24</v>
      </c>
      <c r="HB66" s="14">
        <f>INDEX('O3-8hr'!$A:$AD,$IU66+HB$23-$G$23,$IT66)</f>
        <v>25</v>
      </c>
      <c r="HC66" s="14">
        <f>INDEX('O3-8hr'!$A:$AD,$IU66+HC$23-$G$23,$IT66)</f>
        <v>31</v>
      </c>
      <c r="HD66" s="14">
        <f>INDEX('O3-8hr'!$A:$AD,$IU66+HD$23-$G$23,$IT66)</f>
        <v>37.000000000000007</v>
      </c>
      <c r="HE66" s="14">
        <f>INDEX('O3-8hr'!$A:$AD,$IU66+HE$23-$G$23,$IT66)</f>
        <v>43</v>
      </c>
      <c r="HF66" s="14">
        <f>INDEX('O3-8hr'!$A:$AD,$IU66+HF$23-$G$23,$IT66)</f>
        <v>57</v>
      </c>
      <c r="HG66" s="14">
        <f>INDEX('O3-8hr'!$A:$AD,$IU66+HG$23-$G$23,$IT66)</f>
        <v>43</v>
      </c>
      <c r="HH66" s="14">
        <f>INDEX('O3-8hr'!$A:$AD,$IU66+HH$23-$G$23,$IT66)</f>
        <v>11.000000000000002</v>
      </c>
      <c r="HI66" s="14">
        <f>INDEX('O3-8hr'!$A:$AD,$IU66+HI$23-$G$23,$IT66)</f>
        <v>16</v>
      </c>
      <c r="HJ66" s="14">
        <f>INDEX('O3-8hr'!$A:$AD,$IU66+HJ$23-$G$23,$IT66)</f>
        <v>32</v>
      </c>
      <c r="HK66" s="14">
        <f>INDEX('O3-8hr'!$A:$AD,$IU66+HK$23-$G$23,$IT66)</f>
        <v>34</v>
      </c>
      <c r="HL66" s="14">
        <f>INDEX('O3-8hr'!$A:$AD,$IU66+HL$23-$G$23,$IT66)</f>
        <v>29</v>
      </c>
      <c r="HM66" s="14">
        <f>INDEX('O3-8hr'!$A:$AD,$IU66+HM$23-$G$23,$IT66)</f>
        <v>38</v>
      </c>
      <c r="HN66" s="14">
        <f>INDEX('O3-8hr'!$A:$AD,$IU66+HN$23-$G$23,$IT66)</f>
        <v>38</v>
      </c>
      <c r="HO66" s="14">
        <f>INDEX('O3-8hr'!$A:$AD,$IU66+HO$23-$G$23,$IT66)</f>
        <v>27</v>
      </c>
      <c r="HP66" s="14">
        <f>INDEX('O3-8hr'!$A:$AD,$IU66+HP$23-$G$23,$IT66)</f>
        <v>44.000000000000007</v>
      </c>
      <c r="HQ66" s="14">
        <f>INDEX('O3-8hr'!$A:$AD,$IU66+HQ$23-$G$23,$IT66)</f>
        <v>48</v>
      </c>
      <c r="HR66" s="14">
        <f>INDEX('O3-8hr'!$A:$AD,$IU66+HR$23-$G$23,$IT66)</f>
        <v>38</v>
      </c>
      <c r="HS66" s="14">
        <f>INDEX('O3-8hr'!$A:$AD,$IU66+HS$23-$G$23,$IT66)</f>
        <v>35</v>
      </c>
      <c r="HT66" s="14">
        <f>INDEX('O3-8hr'!$A:$AD,$IU66+HT$23-$G$23,$IT66)</f>
        <v>16</v>
      </c>
      <c r="HU66" s="14">
        <f>INDEX('O3-8hr'!$A:$AD,$IU66+HU$23-$G$23,$IT66)</f>
        <v>22.000000000000004</v>
      </c>
      <c r="HV66" s="14">
        <f>INDEX('O3-8hr'!$A:$AD,$IU66+HV$23-$G$23,$IT66)</f>
        <v>36.000000000000007</v>
      </c>
      <c r="HW66" s="14">
        <f>INDEX('O3-8hr'!$A:$AD,$IU66+HW$23-$G$23,$IT66)</f>
        <v>24</v>
      </c>
      <c r="HX66" s="14">
        <f>INDEX('O3-8hr'!$A:$AD,$IU66+HX$23-$G$23,$IT66)</f>
        <v>25</v>
      </c>
      <c r="HY66" s="14">
        <f>INDEX('O3-8hr'!$A:$AD,$IU66+HY$23-$G$23,$IT66)</f>
        <v>22.000000000000004</v>
      </c>
      <c r="HZ66" s="14">
        <f>INDEX('O3-8hr'!$A:$AD,$IU66+HZ$23-$G$23,$IT66)</f>
        <v>26.000000000000004</v>
      </c>
      <c r="IA66" s="14">
        <f>INDEX('O3-8hr'!$A:$AD,$IU66+IA$23-$G$23,$IT66)</f>
        <v>30</v>
      </c>
      <c r="IB66" s="14">
        <f>INDEX('O3-8hr'!$A:$AD,$IU66+IB$23-$G$23,$IT66)</f>
        <v>28</v>
      </c>
      <c r="IC66" s="14">
        <f>INDEX('O3-8hr'!$A:$AD,$IU66+IC$23-$G$23,$IT66)</f>
        <v>25</v>
      </c>
      <c r="ID66" s="14">
        <f>INDEX('O3-8hr'!$A:$AD,$IU66+ID$23-$G$23,$IT66)</f>
        <v>36.000000000000007</v>
      </c>
      <c r="IE66" s="14">
        <f>INDEX('O3-8hr'!$A:$AD,$IU66+IE$23-$G$23,$IT66)</f>
        <v>39</v>
      </c>
      <c r="IF66" s="14">
        <f>INDEX('O3-8hr'!$A:$AD,$IU66+IF$23-$G$23,$IT66)</f>
        <v>41</v>
      </c>
      <c r="IG66" s="14">
        <f>INDEX('O3-8hr'!$A:$AD,$IU66+IG$23-$G$23,$IT66)</f>
        <v>39</v>
      </c>
      <c r="IH66" s="14">
        <f>INDEX('O3-8hr'!$A:$AD,$IU66+IH$23-$G$23,$IT66)</f>
        <v>37.000000000000007</v>
      </c>
      <c r="II66" s="14">
        <f>INDEX('O3-8hr'!$A:$AD,$IU66+II$23-$G$23,$IT66)</f>
        <v>27</v>
      </c>
      <c r="IJ66" s="14">
        <f>INDEX('O3-8hr'!$A:$AD,$IU66+IJ$23-$G$23,$IT66)</f>
        <v>15.000000000000002</v>
      </c>
      <c r="IK66" s="14">
        <f>INDEX('O3-8hr'!$A:$AD,$IU66+IK$23-$G$23,$IT66)</f>
        <v>29</v>
      </c>
      <c r="IL66" s="14">
        <f>INDEX('O3-8hr'!$A:$AD,$IU66+IL$23-$G$23,$IT66)</f>
        <v>26.000000000000004</v>
      </c>
      <c r="IM66" s="14">
        <f>INDEX('O3-8hr'!$A:$AD,$IU66+IM$23-$G$23,$IT66)</f>
        <v>30</v>
      </c>
      <c r="IN66" s="14">
        <f>INDEX('O3-8hr'!$A:$AD,$IU66+IN$23-$G$23,$IT66)</f>
        <v>45.000000000000007</v>
      </c>
      <c r="IO66" s="14">
        <f>INDEX('O3-8hr'!$A:$AD,$IU66+IO$23-$G$23,$IT66)</f>
        <v>35</v>
      </c>
      <c r="IP66" s="14">
        <f>INDEX('O3-8hr'!$A:$AD,$IU66+IP$23-$G$23,$IT66)</f>
        <v>32</v>
      </c>
      <c r="IQ66" s="19">
        <f>INDEX('O3-8hr'!$A:$AD,$IU66+IQ$23-$G$23,$IT66)</f>
        <v>31</v>
      </c>
      <c r="IR66" s="100">
        <f t="shared" si="58"/>
        <v>71.000000000000014</v>
      </c>
      <c r="IT66" s="44">
        <f>MATCH($B66,'O3-8hr'!$1:$1,0)</f>
        <v>12</v>
      </c>
      <c r="IU66" s="43">
        <f>MATCH(DATE($A66,$IT$19,$IU$19),'O3-8hr'!$B:$B,0)</f>
        <v>796</v>
      </c>
    </row>
    <row r="67" spans="1:255" ht="12.75" customHeight="1" x14ac:dyDescent="0.2">
      <c r="A67" s="100">
        <v>2017</v>
      </c>
      <c r="B67" s="100">
        <v>340315001</v>
      </c>
      <c r="C67" s="103">
        <f>INDEX(Sites!$A:$N,MATCH($B67,Sites!$A:$A,0),2)</f>
        <v>41.058616999999998</v>
      </c>
      <c r="D67" s="100" t="str">
        <f>INDEX(Sites!$A:$N,MATCH($B67,Sites!$A:$A,0),4)</f>
        <v>NJ</v>
      </c>
      <c r="E67" s="100" t="str">
        <f>INDEX(Sites!$A:$N,MATCH($B67,Sites!$A:$A,0),10)</f>
        <v>307.0</v>
      </c>
      <c r="F67" s="44" t="str">
        <f>INDEX(Sites!$A:$N,MATCH($B67,Sites!$A:$A,0),6)</f>
        <v>Ramapo</v>
      </c>
      <c r="G67" s="20">
        <f>INDEX('O3-8hr'!$A:$AD,$IU67+G$23-$G$23,$IT67)</f>
        <v>36.000000000000007</v>
      </c>
      <c r="H67" s="14">
        <f>INDEX('O3-8hr'!$A:$AD,$IU67+H$23-$G$23,$IT67)</f>
        <v>45.000000000000007</v>
      </c>
      <c r="I67" s="14">
        <f>INDEX('O3-8hr'!$A:$AD,$IU67+I$23-$G$23,$IT67)</f>
        <v>41</v>
      </c>
      <c r="J67" s="14">
        <f>INDEX('O3-8hr'!$A:$AD,$IU67+J$23-$G$23,$IT67)</f>
        <v>42</v>
      </c>
      <c r="K67" s="14">
        <f>INDEX('O3-8hr'!$A:$AD,$IU67+K$23-$G$23,$IT67)</f>
        <v>41</v>
      </c>
      <c r="L67" s="14">
        <f>INDEX('O3-8hr'!$A:$AD,$IU67+L$23-$G$23,$IT67)</f>
        <v>33</v>
      </c>
      <c r="M67" s="14">
        <f>INDEX('O3-8hr'!$A:$AD,$IU67+M$23-$G$23,$IT67)</f>
        <v>24</v>
      </c>
      <c r="N67" s="14">
        <f>INDEX('O3-8hr'!$A:$AD,$IU67+N$23-$G$23,$IT67)</f>
        <v>47</v>
      </c>
      <c r="O67" s="14">
        <f>INDEX('O3-8hr'!$A:$AD,$IU67+O$23-$G$23,$IT67)</f>
        <v>47</v>
      </c>
      <c r="P67" s="14">
        <f>INDEX('O3-8hr'!$A:$AD,$IU67+P$23-$G$23,$IT67)</f>
        <v>43</v>
      </c>
      <c r="Q67" s="14">
        <f>INDEX('O3-8hr'!$A:$AD,$IU67+Q$23-$G$23,$IT67)</f>
        <v>41</v>
      </c>
      <c r="R67" s="14">
        <f>INDEX('O3-8hr'!$A:$AD,$IU67+R$23-$G$23,$IT67)</f>
        <v>39</v>
      </c>
      <c r="S67" s="14">
        <f>INDEX('O3-8hr'!$A:$AD,$IU67+S$23-$G$23,$IT67)</f>
        <v>41</v>
      </c>
      <c r="T67" s="14">
        <f>INDEX('O3-8hr'!$A:$AD,$IU67+T$23-$G$23,$IT67)</f>
        <v>37.000000000000007</v>
      </c>
      <c r="U67" s="14">
        <f>INDEX('O3-8hr'!$A:$AD,$IU67+U$23-$G$23,$IT67)</f>
        <v>43</v>
      </c>
      <c r="V67" s="14">
        <f>INDEX('O3-8hr'!$A:$AD,$IU67+V$23-$G$23,$IT67)</f>
        <v>52.000000000000007</v>
      </c>
      <c r="W67" s="14">
        <f>INDEX('O3-8hr'!$A:$AD,$IU67+W$23-$G$23,$IT67)</f>
        <v>53.000000000000007</v>
      </c>
      <c r="X67" s="14">
        <f>INDEX('O3-8hr'!$A:$AD,$IU67+X$23-$G$23,$IT67)</f>
        <v>47</v>
      </c>
      <c r="Y67" s="14">
        <f>INDEX('O3-8hr'!$A:$AD,$IU67+Y$23-$G$23,$IT67)</f>
        <v>55</v>
      </c>
      <c r="Z67" s="14">
        <f>INDEX('O3-8hr'!$A:$AD,$IU67+Z$23-$G$23,$IT67)</f>
        <v>56</v>
      </c>
      <c r="AA67" s="14">
        <f>INDEX('O3-8hr'!$A:$AD,$IU67+AA$23-$G$23,$IT67)</f>
        <v>53.000000000000007</v>
      </c>
      <c r="AB67" s="14">
        <f>INDEX('O3-8hr'!$A:$AD,$IU67+AB$23-$G$23,$IT67)</f>
        <v>45.000000000000007</v>
      </c>
      <c r="AC67" s="14">
        <f>INDEX('O3-8hr'!$A:$AD,$IU67+AC$23-$G$23,$IT67)</f>
        <v>48</v>
      </c>
      <c r="AD67" s="14">
        <f>INDEX('O3-8hr'!$A:$AD,$IU67+AD$23-$G$23,$IT67)</f>
        <v>45.000000000000007</v>
      </c>
      <c r="AE67" s="14">
        <f>INDEX('O3-8hr'!$A:$AD,$IU67+AE$23-$G$23,$IT67)</f>
        <v>35</v>
      </c>
      <c r="AF67" s="14">
        <f>INDEX('O3-8hr'!$A:$AD,$IU67+AF$23-$G$23,$IT67)</f>
        <v>38</v>
      </c>
      <c r="AG67" s="14">
        <f>INDEX('O3-8hr'!$A:$AD,$IU67+AG$23-$G$23,$IT67)</f>
        <v>27</v>
      </c>
      <c r="AH67" s="14">
        <f>INDEX('O3-8hr'!$A:$AD,$IU67+AH$23-$G$23,$IT67)</f>
        <v>19</v>
      </c>
      <c r="AI67" s="14">
        <f>INDEX('O3-8hr'!$A:$AD,$IU67+AI$23-$G$23,$IT67)</f>
        <v>43</v>
      </c>
      <c r="AJ67" s="14">
        <f>INDEX('O3-8hr'!$A:$AD,$IU67+AJ$23-$G$23,$IT67)</f>
        <v>41</v>
      </c>
      <c r="AK67" s="14">
        <f>INDEX('O3-8hr'!$A:$AD,$IU67+AK$23-$G$23,$IT67)</f>
        <v>43</v>
      </c>
      <c r="AL67" s="14">
        <f>INDEX('O3-8hr'!$A:$AD,$IU67+AL$23-$G$23,$IT67)</f>
        <v>41</v>
      </c>
      <c r="AM67" s="14">
        <f>INDEX('O3-8hr'!$A:$AD,$IU67+AM$23-$G$23,$IT67)</f>
        <v>46</v>
      </c>
      <c r="AN67" s="14">
        <f>INDEX('O3-8hr'!$A:$AD,$IU67+AN$23-$G$23,$IT67)</f>
        <v>44.000000000000007</v>
      </c>
      <c r="AO67" s="14">
        <f>INDEX('O3-8hr'!$A:$AD,$IU67+AO$23-$G$23,$IT67)</f>
        <v>36.000000000000007</v>
      </c>
      <c r="AP67" s="14">
        <f>INDEX('O3-8hr'!$A:$AD,$IU67+AP$23-$G$23,$IT67)</f>
        <v>42</v>
      </c>
      <c r="AQ67" s="14">
        <f>INDEX('O3-8hr'!$A:$AD,$IU67+AQ$23-$G$23,$IT67)</f>
        <v>38</v>
      </c>
      <c r="AR67" s="14">
        <f>INDEX('O3-8hr'!$A:$AD,$IU67+AR$23-$G$23,$IT67)</f>
        <v>36.000000000000007</v>
      </c>
      <c r="AS67" s="14">
        <f>INDEX('O3-8hr'!$A:$AD,$IU67+AS$23-$G$23,$IT67)</f>
        <v>45.000000000000007</v>
      </c>
      <c r="AT67" s="14">
        <f>INDEX('O3-8hr'!$A:$AD,$IU67+AT$23-$G$23,$IT67)</f>
        <v>55</v>
      </c>
      <c r="AU67" s="14">
        <f>INDEX('O3-8hr'!$A:$AD,$IU67+AU$23-$G$23,$IT67)</f>
        <v>67</v>
      </c>
      <c r="AV67" s="14">
        <f>INDEX('O3-8hr'!$A:$AD,$IU67+AV$23-$G$23,$IT67)</f>
        <v>74.000000000000014</v>
      </c>
      <c r="AW67" s="14">
        <f>INDEX('O3-8hr'!$A:$AD,$IU67+AW$23-$G$23,$IT67)</f>
        <v>49</v>
      </c>
      <c r="AX67" s="14">
        <f>INDEX('O3-8hr'!$A:$AD,$IU67+AX$23-$G$23,$IT67)</f>
        <v>48</v>
      </c>
      <c r="AY67" s="14">
        <f>INDEX('O3-8hr'!$A:$AD,$IU67+AY$23-$G$23,$IT67)</f>
        <v>51.000000000000007</v>
      </c>
      <c r="AZ67" s="14">
        <f>INDEX('O3-8hr'!$A:$AD,$IU67+AZ$23-$G$23,$IT67)</f>
        <v>52.000000000000007</v>
      </c>
      <c r="BA67" s="14">
        <f>INDEX('O3-8hr'!$A:$AD,$IU67+BA$23-$G$23,$IT67)</f>
        <v>54</v>
      </c>
      <c r="BB67" s="14">
        <f>INDEX('O3-8hr'!$A:$AD,$IU67+BB$23-$G$23,$IT67)</f>
        <v>47</v>
      </c>
      <c r="BC67" s="14">
        <f>INDEX('O3-8hr'!$A:$AD,$IU67+BC$23-$G$23,$IT67)</f>
        <v>43</v>
      </c>
      <c r="BD67" s="14">
        <f>INDEX('O3-8hr'!$A:$AD,$IU67+BD$23-$G$23,$IT67)</f>
        <v>38</v>
      </c>
      <c r="BE67" s="14">
        <f>INDEX('O3-8hr'!$A:$AD,$IU67+BE$23-$G$23,$IT67)</f>
        <v>36.000000000000007</v>
      </c>
      <c r="BF67" s="14">
        <f>INDEX('O3-8hr'!$A:$AD,$IU67+BF$23-$G$23,$IT67)</f>
        <v>37.000000000000007</v>
      </c>
      <c r="BG67" s="14">
        <f>INDEX('O3-8hr'!$A:$AD,$IU67+BG$23-$G$23,$IT67)</f>
        <v>28</v>
      </c>
      <c r="BH67" s="14">
        <f>INDEX('O3-8hr'!$A:$AD,$IU67+BH$23-$G$23,$IT67)</f>
        <v>42</v>
      </c>
      <c r="BI67" s="14">
        <f>INDEX('O3-8hr'!$A:$AD,$IU67+BI$23-$G$23,$IT67)</f>
        <v>37.000000000000007</v>
      </c>
      <c r="BJ67" s="14">
        <f>INDEX('O3-8hr'!$A:$AD,$IU67+BJ$23-$G$23,$IT67)</f>
        <v>37.000000000000007</v>
      </c>
      <c r="BK67" s="14">
        <f>INDEX('O3-8hr'!$A:$AD,$IU67+BK$23-$G$23,$IT67)</f>
        <v>28</v>
      </c>
      <c r="BL67" s="14">
        <f>INDEX('O3-8hr'!$A:$AD,$IU67+BL$23-$G$23,$IT67)</f>
        <v>36.000000000000007</v>
      </c>
      <c r="BM67" s="14">
        <f>INDEX('O3-8hr'!$A:$AD,$IU67+BM$23-$G$23,$IT67)</f>
        <v>59.000000000000007</v>
      </c>
      <c r="BN67" s="14">
        <f>INDEX('O3-8hr'!$A:$AD,$IU67+BN$23-$G$23,$IT67)</f>
        <v>47</v>
      </c>
      <c r="BO67" s="14">
        <f>INDEX('O3-8hr'!$A:$AD,$IU67+BO$23-$G$23,$IT67)</f>
        <v>40</v>
      </c>
      <c r="BP67" s="14">
        <f>INDEX('O3-8hr'!$A:$AD,$IU67+BP$23-$G$23,$IT67)</f>
        <v>28</v>
      </c>
      <c r="BQ67" s="14">
        <f>INDEX('O3-8hr'!$A:$AD,$IU67+BQ$23-$G$23,$IT67)</f>
        <v>50</v>
      </c>
      <c r="BR67" s="14">
        <f>INDEX('O3-8hr'!$A:$AD,$IU67+BR$23-$G$23,$IT67)</f>
        <v>43</v>
      </c>
      <c r="BS67" s="14">
        <f>INDEX('O3-8hr'!$A:$AD,$IU67+BS$23-$G$23,$IT67)</f>
        <v>43</v>
      </c>
      <c r="BT67" s="14">
        <f>INDEX('O3-8hr'!$A:$AD,$IU67+BT$23-$G$23,$IT67)</f>
        <v>36.000000000000007</v>
      </c>
      <c r="BU67" s="14">
        <f>INDEX('O3-8hr'!$A:$AD,$IU67+BU$23-$G$23,$IT67)</f>
        <v>34</v>
      </c>
      <c r="BV67" s="14">
        <f>INDEX('O3-8hr'!$A:$AD,$IU67+BV$23-$G$23,$IT67)</f>
        <v>31</v>
      </c>
      <c r="BW67" s="14">
        <f>INDEX('O3-8hr'!$A:$AD,$IU67+BW$23-$G$23,$IT67)</f>
        <v>37.000000000000007</v>
      </c>
      <c r="BX67" s="14">
        <f>INDEX('O3-8hr'!$A:$AD,$IU67+BX$23-$G$23,$IT67)</f>
        <v>43</v>
      </c>
      <c r="BY67" s="14">
        <f>INDEX('O3-8hr'!$A:$AD,$IU67+BY$23-$G$23,$IT67)</f>
        <v>38</v>
      </c>
      <c r="BZ67" s="14">
        <f>INDEX('O3-8hr'!$A:$AD,$IU67+BZ$23-$G$23,$IT67)</f>
        <v>41</v>
      </c>
      <c r="CA67" s="14">
        <f>INDEX('O3-8hr'!$A:$AD,$IU67+CA$23-$G$23,$IT67)</f>
        <v>38</v>
      </c>
      <c r="CB67" s="14">
        <f>INDEX('O3-8hr'!$A:$AD,$IU67+CB$23-$G$23,$IT67)</f>
        <v>39</v>
      </c>
      <c r="CC67" s="14">
        <f>INDEX('O3-8hr'!$A:$AD,$IU67+CC$23-$G$23,$IT67)</f>
        <v>44.000000000000007</v>
      </c>
      <c r="CD67" s="14">
        <f>INDEX('O3-8hr'!$A:$AD,$IU67+CD$23-$G$23,$IT67)</f>
        <v>36.000000000000007</v>
      </c>
      <c r="CE67" s="14">
        <f>INDEX('O3-8hr'!$A:$AD,$IU67+CE$23-$G$23,$IT67)</f>
        <v>46</v>
      </c>
      <c r="CF67" s="14">
        <f>INDEX('O3-8hr'!$A:$AD,$IU67+CF$23-$G$23,$IT67)</f>
        <v>70</v>
      </c>
      <c r="CG67" s="14">
        <f>INDEX('O3-8hr'!$A:$AD,$IU67+CG$23-$G$23,$IT67)</f>
        <v>66</v>
      </c>
      <c r="CH67" s="14">
        <f>INDEX('O3-8hr'!$A:$AD,$IU67+CH$23-$G$23,$IT67)</f>
        <v>51.000000000000007</v>
      </c>
      <c r="CI67" s="14">
        <f>INDEX('O3-8hr'!$A:$AD,$IU67+CI$23-$G$23,$IT67)</f>
        <v>40</v>
      </c>
      <c r="CJ67" s="14">
        <f>INDEX('O3-8hr'!$A:$AD,$IU67+CJ$23-$G$23,$IT67)</f>
        <v>42</v>
      </c>
      <c r="CK67" s="14">
        <f>INDEX('O3-8hr'!$A:$AD,$IU67+CK$23-$G$23,$IT67)</f>
        <v>17</v>
      </c>
      <c r="CL67" s="14">
        <f>INDEX('O3-8hr'!$A:$AD,$IU67+CL$23-$G$23,$IT67)</f>
        <v>39</v>
      </c>
      <c r="CM67" s="14">
        <f>INDEX('O3-8hr'!$A:$AD,$IU67+CM$23-$G$23,$IT67)</f>
        <v>50</v>
      </c>
      <c r="CN67" s="14">
        <f>INDEX('O3-8hr'!$A:$AD,$IU67+CN$23-$G$23,$IT67)</f>
        <v>33</v>
      </c>
      <c r="CO67" s="14">
        <f>INDEX('O3-8hr'!$A:$AD,$IU67+CO$23-$G$23,$IT67)</f>
        <v>37.000000000000007</v>
      </c>
      <c r="CP67" s="14">
        <f>INDEX('O3-8hr'!$A:$AD,$IU67+CP$23-$G$23,$IT67)</f>
        <v>25</v>
      </c>
      <c r="CQ67" s="14">
        <f>INDEX('O3-8hr'!$A:$AD,$IU67+CQ$23-$G$23,$IT67)</f>
        <v>44.000000000000007</v>
      </c>
      <c r="CR67" s="14">
        <f>INDEX('O3-8hr'!$A:$AD,$IU67+CR$23-$G$23,$IT67)</f>
        <v>32</v>
      </c>
      <c r="CS67" s="14">
        <f>INDEX('O3-8hr'!$A:$AD,$IU67+CS$23-$G$23,$IT67)</f>
        <v>22.000000000000004</v>
      </c>
      <c r="CT67" s="14">
        <f>INDEX('O3-8hr'!$A:$AD,$IU67+CT$23-$G$23,$IT67)</f>
        <v>46</v>
      </c>
      <c r="CU67" s="14">
        <f>INDEX('O3-8hr'!$A:$AD,$IU67+CU$23-$G$23,$IT67)</f>
        <v>47</v>
      </c>
      <c r="CV67" s="14">
        <f>INDEX('O3-8hr'!$A:$AD,$IU67+CV$23-$G$23,$IT67)</f>
        <v>45.000000000000007</v>
      </c>
      <c r="CW67" s="14">
        <f>INDEX('O3-8hr'!$A:$AD,$IU67+CW$23-$G$23,$IT67)</f>
        <v>40</v>
      </c>
      <c r="CX67" s="14">
        <f>INDEX('O3-8hr'!$A:$AD,$IU67+CX$23-$G$23,$IT67)</f>
        <v>30</v>
      </c>
      <c r="CY67" s="14">
        <f>INDEX('O3-8hr'!$A:$AD,$IU67+CY$23-$G$23,$IT67)</f>
        <v>31</v>
      </c>
      <c r="CZ67" s="14">
        <f>INDEX('O3-8hr'!$A:$AD,$IU67+CZ$23-$G$23,$IT67)</f>
        <v>22.000000000000004</v>
      </c>
      <c r="DA67" s="14">
        <f>INDEX('O3-8hr'!$A:$AD,$IU67+DA$23-$G$23,$IT67)</f>
        <v>38</v>
      </c>
      <c r="DB67" s="14">
        <f>INDEX('O3-8hr'!$A:$AD,$IU67+DB$23-$G$23,$IT67)</f>
        <v>43</v>
      </c>
      <c r="DC67" s="14">
        <f>INDEX('O3-8hr'!$A:$AD,$IU67+DC$23-$G$23,$IT67)</f>
        <v>45.000000000000007</v>
      </c>
      <c r="DD67" s="14">
        <f>INDEX('O3-8hr'!$A:$AD,$IU67+DD$23-$G$23,$IT67)</f>
        <v>66</v>
      </c>
      <c r="DE67" s="14">
        <f>INDEX('O3-8hr'!$A:$AD,$IU67+DE$23-$G$23,$IT67)</f>
        <v>60</v>
      </c>
      <c r="DF67" s="14">
        <f>INDEX('O3-8hr'!$A:$AD,$IU67+DF$23-$G$23,$IT67)</f>
        <v>61.000000000000007</v>
      </c>
      <c r="DG67" s="14">
        <f>INDEX('O3-8hr'!$A:$AD,$IU67+DG$23-$G$23,$IT67)</f>
        <v>59.000000000000007</v>
      </c>
      <c r="DH67" s="14">
        <f>INDEX('O3-8hr'!$A:$AD,$IU67+DH$23-$G$23,$IT67)</f>
        <v>51.000000000000007</v>
      </c>
      <c r="DI67" s="14">
        <f>INDEX('O3-8hr'!$A:$AD,$IU67+DI$23-$G$23,$IT67)</f>
        <v>41</v>
      </c>
      <c r="DJ67" s="14">
        <f>INDEX('O3-8hr'!$A:$AD,$IU67+DJ$23-$G$23,$IT67)</f>
        <v>22.000000000000004</v>
      </c>
      <c r="DK67" s="14">
        <f>INDEX('O3-8hr'!$A:$AD,$IU67+DK$23-$G$23,$IT67)</f>
        <v>21</v>
      </c>
      <c r="DL67" s="14">
        <f>INDEX('O3-8hr'!$A:$AD,$IU67+DL$23-$G$23,$IT67)</f>
        <v>40</v>
      </c>
      <c r="DM67" s="14">
        <f>INDEX('O3-8hr'!$A:$AD,$IU67+DM$23-$G$23,$IT67)</f>
        <v>35</v>
      </c>
      <c r="DN67" s="14">
        <f>INDEX('O3-8hr'!$A:$AD,$IU67+DN$23-$G$23,$IT67)</f>
        <v>50</v>
      </c>
      <c r="DO67" s="14">
        <f>INDEX('O3-8hr'!$A:$AD,$IU67+DO$23-$G$23,$IT67)</f>
        <v>49</v>
      </c>
      <c r="DP67" s="14">
        <f>INDEX('O3-8hr'!$A:$AD,$IU67+DP$23-$G$23,$IT67)</f>
        <v>63</v>
      </c>
      <c r="DQ67" s="14">
        <f>INDEX('O3-8hr'!$A:$AD,$IU67+DQ$23-$G$23,$IT67)</f>
        <v>33</v>
      </c>
      <c r="DR67" s="14">
        <f>INDEX('O3-8hr'!$A:$AD,$IU67+DR$23-$G$23,$IT67)</f>
        <v>40</v>
      </c>
      <c r="DS67" s="14">
        <f>INDEX('O3-8hr'!$A:$AD,$IU67+DS$23-$G$23,$IT67)</f>
        <v>42</v>
      </c>
      <c r="DT67" s="14">
        <f>INDEX('O3-8hr'!$A:$AD,$IU67+DT$23-$G$23,$IT67)</f>
        <v>48</v>
      </c>
      <c r="DU67" s="14">
        <f>INDEX('O3-8hr'!$A:$AD,$IU67+DU$23-$G$23,$IT67)</f>
        <v>44.000000000000007</v>
      </c>
      <c r="DV67" s="14">
        <f>INDEX('O3-8hr'!$A:$AD,$IU67+DV$23-$G$23,$IT67)</f>
        <v>42</v>
      </c>
      <c r="DW67" s="14">
        <f>INDEX('O3-8hr'!$A:$AD,$IU67+DW$23-$G$23,$IT67)</f>
        <v>63</v>
      </c>
      <c r="DX67" s="14">
        <f>INDEX('O3-8hr'!$A:$AD,$IU67+DX$23-$G$23,$IT67)</f>
        <v>61.000000000000007</v>
      </c>
      <c r="DY67" s="14">
        <f>INDEX('O3-8hr'!$A:$AD,$IU67+DY$23-$G$23,$IT67)</f>
        <v>33</v>
      </c>
      <c r="DZ67" s="14">
        <f>INDEX('O3-8hr'!$A:$AD,$IU67+DZ$23-$G$23,$IT67)</f>
        <v>49</v>
      </c>
      <c r="EA67" s="14">
        <f>INDEX('O3-8hr'!$A:$AD,$IU67+EA$23-$G$23,$IT67)</f>
        <v>45.000000000000007</v>
      </c>
      <c r="EB67" s="14">
        <f>INDEX('O3-8hr'!$A:$AD,$IU67+EB$23-$G$23,$IT67)</f>
        <v>37.000000000000007</v>
      </c>
      <c r="EC67" s="14">
        <f>INDEX('O3-8hr'!$A:$AD,$IU67+EC$23-$G$23,$IT67)</f>
        <v>48</v>
      </c>
      <c r="ED67" s="14">
        <f>INDEX('O3-8hr'!$A:$AD,$IU67+ED$23-$G$23,$IT67)</f>
        <v>32</v>
      </c>
      <c r="EE67" s="14">
        <f>INDEX('O3-8hr'!$A:$AD,$IU67+EE$23-$G$23,$IT67)</f>
        <v>46</v>
      </c>
      <c r="EF67" s="14">
        <f>INDEX('O3-8hr'!$A:$AD,$IU67+EF$23-$G$23,$IT67)</f>
        <v>43</v>
      </c>
      <c r="EG67" s="14">
        <f>INDEX('O3-8hr'!$A:$AD,$IU67+EG$23-$G$23,$IT67)</f>
        <v>34</v>
      </c>
      <c r="EH67" s="14">
        <f>INDEX('O3-8hr'!$A:$AD,$IU67+EH$23-$G$23,$IT67)</f>
        <v>52.000000000000007</v>
      </c>
      <c r="EI67" s="14">
        <f>INDEX('O3-8hr'!$A:$AD,$IU67+EI$23-$G$23,$IT67)</f>
        <v>50</v>
      </c>
      <c r="EJ67" s="14">
        <f>INDEX('O3-8hr'!$A:$AD,$IU67+EJ$23-$G$23,$IT67)</f>
        <v>45.000000000000007</v>
      </c>
      <c r="EK67" s="14">
        <f>INDEX('O3-8hr'!$A:$AD,$IU67+EK$23-$G$23,$IT67)</f>
        <v>44.000000000000007</v>
      </c>
      <c r="EL67" s="14">
        <f>INDEX('O3-8hr'!$A:$AD,$IU67+EL$23-$G$23,$IT67)</f>
        <v>16</v>
      </c>
      <c r="EM67" s="14">
        <f>INDEX('O3-8hr'!$A:$AD,$IU67+EM$23-$G$23,$IT67)</f>
        <v>31</v>
      </c>
      <c r="EN67" s="14">
        <f>INDEX('O3-8hr'!$A:$AD,$IU67+EN$23-$G$23,$IT67)</f>
        <v>36.000000000000007</v>
      </c>
      <c r="EO67" s="14">
        <f>INDEX('O3-8hr'!$A:$AD,$IU67+EO$23-$G$23,$IT67)</f>
        <v>60</v>
      </c>
      <c r="EP67" s="14">
        <f>INDEX('O3-8hr'!$A:$AD,$IU67+EP$23-$G$23,$IT67)</f>
        <v>53.000000000000007</v>
      </c>
      <c r="EQ67" s="14">
        <f>INDEX('O3-8hr'!$A:$AD,$IU67+EQ$23-$G$23,$IT67)</f>
        <v>53.000000000000007</v>
      </c>
      <c r="ER67" s="14">
        <f>INDEX('O3-8hr'!$A:$AD,$IU67+ER$23-$G$23,$IT67)</f>
        <v>52.000000000000007</v>
      </c>
      <c r="ES67" s="14">
        <f>INDEX('O3-8hr'!$A:$AD,$IU67+ES$23-$G$23,$IT67)</f>
        <v>43</v>
      </c>
      <c r="ET67" s="14">
        <f>INDEX('O3-8hr'!$A:$AD,$IU67+ET$23-$G$23,$IT67)</f>
        <v>49</v>
      </c>
      <c r="EU67" s="14">
        <f>INDEX('O3-8hr'!$A:$AD,$IU67+EU$23-$G$23,$IT67)</f>
        <v>39</v>
      </c>
      <c r="EV67" s="14">
        <f>INDEX('O3-8hr'!$A:$AD,$IU67+EV$23-$G$23,$IT67)</f>
        <v>24</v>
      </c>
      <c r="EW67" s="14">
        <f>INDEX('O3-8hr'!$A:$AD,$IU67+EW$23-$G$23,$IT67)</f>
        <v>19</v>
      </c>
      <c r="EX67" s="14">
        <f>INDEX('O3-8hr'!$A:$AD,$IU67+EX$23-$G$23,$IT67)</f>
        <v>41</v>
      </c>
      <c r="EY67" s="14">
        <f>INDEX('O3-8hr'!$A:$AD,$IU67+EY$23-$G$23,$IT67)</f>
        <v>31</v>
      </c>
      <c r="EZ67" s="14">
        <f>INDEX('O3-8hr'!$A:$AD,$IU67+EZ$23-$G$23,$IT67)</f>
        <v>40</v>
      </c>
      <c r="FA67" s="14">
        <f>INDEX('O3-8hr'!$A:$AD,$IU67+FA$23-$G$23,$IT67)</f>
        <v>29</v>
      </c>
      <c r="FB67" s="14">
        <f>INDEX('O3-8hr'!$A:$AD,$IU67+FB$23-$G$23,$IT67)</f>
        <v>34</v>
      </c>
      <c r="FC67" s="14">
        <f>INDEX('O3-8hr'!$A:$AD,$IU67+FC$23-$G$23,$IT67)</f>
        <v>33</v>
      </c>
      <c r="FD67" s="14">
        <f>INDEX('O3-8hr'!$A:$AD,$IU67+FD$23-$G$23,$IT67)</f>
        <v>36.000000000000007</v>
      </c>
      <c r="FE67" s="14">
        <f>INDEX('O3-8hr'!$A:$AD,$IU67+FE$23-$G$23,$IT67)</f>
        <v>46</v>
      </c>
      <c r="FF67" s="14">
        <f>INDEX('O3-8hr'!$A:$AD,$IU67+FF$23-$G$23,$IT67)</f>
        <v>66</v>
      </c>
      <c r="FG67" s="14">
        <f>INDEX('O3-8hr'!$A:$AD,$IU67+FG$23-$G$23,$IT67)</f>
        <v>44.000000000000007</v>
      </c>
      <c r="FH67" s="14">
        <f>INDEX('O3-8hr'!$A:$AD,$IU67+FH$23-$G$23,$IT67)</f>
        <v>31</v>
      </c>
      <c r="FI67" s="14">
        <f>INDEX('O3-8hr'!$A:$AD,$IU67+FI$23-$G$23,$IT67)</f>
        <v>27</v>
      </c>
      <c r="FJ67" s="14">
        <f>INDEX('O3-8hr'!$A:$AD,$IU67+FJ$23-$G$23,$IT67)</f>
        <v>26.000000000000004</v>
      </c>
      <c r="FK67" s="14">
        <f>INDEX('O3-8hr'!$A:$AD,$IU67+FK$23-$G$23,$IT67)</f>
        <v>30</v>
      </c>
      <c r="FL67" s="14">
        <f>INDEX('O3-8hr'!$A:$AD,$IU67+FL$23-$G$23,$IT67)</f>
        <v>42</v>
      </c>
      <c r="FM67" s="14">
        <f>INDEX('O3-8hr'!$A:$AD,$IU67+FM$23-$G$23,$IT67)</f>
        <v>58</v>
      </c>
      <c r="FN67" s="14">
        <f>INDEX('O3-8hr'!$A:$AD,$IU67+FN$23-$G$23,$IT67)</f>
        <v>50</v>
      </c>
      <c r="FO67" s="14">
        <f>INDEX('O3-8hr'!$A:$AD,$IU67+FO$23-$G$23,$IT67)</f>
        <v>44.000000000000007</v>
      </c>
      <c r="FP67" s="14">
        <f>INDEX('O3-8hr'!$A:$AD,$IU67+FP$23-$G$23,$IT67)</f>
        <v>36.000000000000007</v>
      </c>
      <c r="FQ67" s="14">
        <f>INDEX('O3-8hr'!$A:$AD,$IU67+FQ$23-$G$23,$IT67)</f>
        <v>49</v>
      </c>
      <c r="FR67" s="14">
        <f>INDEX('O3-8hr'!$A:$AD,$IU67+FR$23-$G$23,$IT67)</f>
        <v>32</v>
      </c>
      <c r="FS67" s="14">
        <f>INDEX('O3-8hr'!$A:$AD,$IU67+FS$23-$G$23,$IT67)</f>
        <v>41</v>
      </c>
      <c r="FT67" s="14">
        <f>INDEX('O3-8hr'!$A:$AD,$IU67+FT$23-$G$23,$IT67)</f>
        <v>56</v>
      </c>
      <c r="FU67" s="14">
        <f>INDEX('O3-8hr'!$A:$AD,$IU67+FU$23-$G$23,$IT67)</f>
        <v>30</v>
      </c>
      <c r="FV67" s="14">
        <f>INDEX('O3-8hr'!$A:$AD,$IU67+FV$23-$G$23,$IT67)</f>
        <v>44.000000000000007</v>
      </c>
      <c r="FW67" s="14">
        <f>INDEX('O3-8hr'!$A:$AD,$IU67+FW$23-$G$23,$IT67)</f>
        <v>30</v>
      </c>
      <c r="FX67" s="14">
        <f>INDEX('O3-8hr'!$A:$AD,$IU67+FX$23-$G$23,$IT67)</f>
        <v>56</v>
      </c>
      <c r="FY67" s="14">
        <f>INDEX('O3-8hr'!$A:$AD,$IU67+FY$23-$G$23,$IT67)</f>
        <v>60</v>
      </c>
      <c r="FZ67" s="14">
        <f>INDEX('O3-8hr'!$A:$AD,$IU67+FZ$23-$G$23,$IT67)</f>
        <v>33</v>
      </c>
      <c r="GA67" s="14">
        <f>INDEX('O3-8hr'!$A:$AD,$IU67+GA$23-$G$23,$IT67)</f>
        <v>35</v>
      </c>
      <c r="GB67" s="14">
        <f>INDEX('O3-8hr'!$A:$AD,$IU67+GB$23-$G$23,$IT67)</f>
        <v>28</v>
      </c>
      <c r="GC67" s="14">
        <f>INDEX('O3-8hr'!$A:$AD,$IU67+GC$23-$G$23,$IT67)</f>
        <v>37.000000000000007</v>
      </c>
      <c r="GD67" s="14">
        <f>INDEX('O3-8hr'!$A:$AD,$IU67+GD$23-$G$23,$IT67)</f>
        <v>41</v>
      </c>
      <c r="GE67" s="14">
        <f>INDEX('O3-8hr'!$A:$AD,$IU67+GE$23-$G$23,$IT67)</f>
        <v>41</v>
      </c>
      <c r="GF67" s="14">
        <f>INDEX('O3-8hr'!$A:$AD,$IU67+GF$23-$G$23,$IT67)</f>
        <v>17</v>
      </c>
      <c r="GG67" s="14">
        <f>INDEX('O3-8hr'!$A:$AD,$IU67+GG$23-$G$23,$IT67)</f>
        <v>37.000000000000007</v>
      </c>
      <c r="GH67" s="14">
        <f>INDEX('O3-8hr'!$A:$AD,$IU67+GH$23-$G$23,$IT67)</f>
        <v>37.000000000000007</v>
      </c>
      <c r="GI67" s="14">
        <f>INDEX('O3-8hr'!$A:$AD,$IU67+GI$23-$G$23,$IT67)</f>
        <v>29</v>
      </c>
      <c r="GJ67" s="14">
        <f>INDEX('O3-8hr'!$A:$AD,$IU67+GJ$23-$G$23,$IT67)</f>
        <v>33</v>
      </c>
      <c r="GK67" s="14">
        <f>INDEX('O3-8hr'!$A:$AD,$IU67+GK$23-$G$23,$IT67)</f>
        <v>27</v>
      </c>
      <c r="GL67" s="14">
        <f>INDEX('O3-8hr'!$A:$AD,$IU67+GL$23-$G$23,$IT67)</f>
        <v>44.000000000000007</v>
      </c>
      <c r="GM67" s="14">
        <f>INDEX('O3-8hr'!$A:$AD,$IU67+GM$23-$G$23,$IT67)</f>
        <v>54</v>
      </c>
      <c r="GN67" s="14">
        <f>INDEX('O3-8hr'!$A:$AD,$IU67+GN$23-$G$23,$IT67)</f>
        <v>32</v>
      </c>
      <c r="GO67" s="14">
        <f>INDEX('O3-8hr'!$A:$AD,$IU67+GO$23-$G$23,$IT67)</f>
        <v>34</v>
      </c>
      <c r="GP67" s="14">
        <f>INDEX('O3-8hr'!$A:$AD,$IU67+GP$23-$G$23,$IT67)</f>
        <v>27</v>
      </c>
      <c r="GQ67" s="14">
        <f>INDEX('O3-8hr'!$A:$AD,$IU67+GQ$23-$G$23,$IT67)</f>
        <v>18.000000000000004</v>
      </c>
      <c r="GR67" s="14">
        <f>INDEX('O3-8hr'!$A:$AD,$IU67+GR$23-$G$23,$IT67)</f>
        <v>25</v>
      </c>
      <c r="GS67" s="14">
        <f>INDEX('O3-8hr'!$A:$AD,$IU67+GS$23-$G$23,$IT67)</f>
        <v>32</v>
      </c>
      <c r="GT67" s="14">
        <f>INDEX('O3-8hr'!$A:$AD,$IU67+GT$23-$G$23,$IT67)</f>
        <v>32</v>
      </c>
      <c r="GU67" s="14">
        <f>INDEX('O3-8hr'!$A:$AD,$IU67+GU$23-$G$23,$IT67)</f>
        <v>38</v>
      </c>
      <c r="GV67" s="14">
        <f>INDEX('O3-8hr'!$A:$AD,$IU67+GV$23-$G$23,$IT67)</f>
        <v>41</v>
      </c>
      <c r="GW67" s="14">
        <f>INDEX('O3-8hr'!$A:$AD,$IU67+GW$23-$G$23,$IT67)</f>
        <v>36.000000000000007</v>
      </c>
      <c r="GX67" s="14">
        <f>INDEX('O3-8hr'!$A:$AD,$IU67+GX$23-$G$23,$IT67)</f>
        <v>53.000000000000007</v>
      </c>
      <c r="GY67" s="14">
        <f>INDEX('O3-8hr'!$A:$AD,$IU67+GY$23-$G$23,$IT67)</f>
        <v>51.000000000000007</v>
      </c>
      <c r="GZ67" s="14">
        <f>INDEX('O3-8hr'!$A:$AD,$IU67+GZ$23-$G$23,$IT67)</f>
        <v>29</v>
      </c>
      <c r="HA67" s="14">
        <f>INDEX('O3-8hr'!$A:$AD,$IU67+HA$23-$G$23,$IT67)</f>
        <v>23</v>
      </c>
      <c r="HB67" s="14">
        <f>INDEX('O3-8hr'!$A:$AD,$IU67+HB$23-$G$23,$IT67)</f>
        <v>26.000000000000004</v>
      </c>
      <c r="HC67" s="14">
        <f>INDEX('O3-8hr'!$A:$AD,$IU67+HC$23-$G$23,$IT67)</f>
        <v>30</v>
      </c>
      <c r="HD67" s="14">
        <f>INDEX('O3-8hr'!$A:$AD,$IU67+HD$23-$G$23,$IT67)</f>
        <v>37.000000000000007</v>
      </c>
      <c r="HE67" s="14">
        <f>INDEX('O3-8hr'!$A:$AD,$IU67+HE$23-$G$23,$IT67)</f>
        <v>48</v>
      </c>
      <c r="HF67" s="14">
        <f>INDEX('O3-8hr'!$A:$AD,$IU67+HF$23-$G$23,$IT67)</f>
        <v>53.000000000000007</v>
      </c>
      <c r="HG67" s="14">
        <f>INDEX('O3-8hr'!$A:$AD,$IU67+HG$23-$G$23,$IT67)</f>
        <v>55</v>
      </c>
      <c r="HH67" s="14">
        <f>INDEX('O3-8hr'!$A:$AD,$IU67+HH$23-$G$23,$IT67)</f>
        <v>61.000000000000007</v>
      </c>
      <c r="HI67" s="14">
        <f>INDEX('O3-8hr'!$A:$AD,$IU67+HI$23-$G$23,$IT67)</f>
        <v>31</v>
      </c>
      <c r="HJ67" s="14">
        <f>INDEX('O3-8hr'!$A:$AD,$IU67+HJ$23-$G$23,$IT67)</f>
        <v>31</v>
      </c>
      <c r="HK67" s="14">
        <f>INDEX('O3-8hr'!$A:$AD,$IU67+HK$23-$G$23,$IT67)</f>
        <v>35</v>
      </c>
      <c r="HL67" s="14">
        <f>INDEX('O3-8hr'!$A:$AD,$IU67+HL$23-$G$23,$IT67)</f>
        <v>26.000000000000004</v>
      </c>
      <c r="HM67" s="14">
        <f>INDEX('O3-8hr'!$A:$AD,$IU67+HM$23-$G$23,$IT67)</f>
        <v>35</v>
      </c>
      <c r="HN67" s="14">
        <f>INDEX('O3-8hr'!$A:$AD,$IU67+HN$23-$G$23,$IT67)</f>
        <v>45.000000000000007</v>
      </c>
      <c r="HO67" s="14">
        <f>INDEX('O3-8hr'!$A:$AD,$IU67+HO$23-$G$23,$IT67)</f>
        <v>29</v>
      </c>
      <c r="HP67" s="14">
        <f>INDEX('O3-8hr'!$A:$AD,$IU67+HP$23-$G$23,$IT67)</f>
        <v>48</v>
      </c>
      <c r="HQ67" s="14">
        <f>INDEX('O3-8hr'!$A:$AD,$IU67+HQ$23-$G$23,$IT67)</f>
        <v>51.000000000000007</v>
      </c>
      <c r="HR67" s="14">
        <f>INDEX('O3-8hr'!$A:$AD,$IU67+HR$23-$G$23,$IT67)</f>
        <v>43</v>
      </c>
      <c r="HS67" s="14">
        <f>INDEX('O3-8hr'!$A:$AD,$IU67+HS$23-$G$23,$IT67)</f>
        <v>40</v>
      </c>
      <c r="HT67" s="14">
        <f>INDEX('O3-8hr'!$A:$AD,$IU67+HT$23-$G$23,$IT67)</f>
        <v>15.000000000000002</v>
      </c>
      <c r="HU67" s="14">
        <f>INDEX('O3-8hr'!$A:$AD,$IU67+HU$23-$G$23,$IT67)</f>
        <v>26.000000000000004</v>
      </c>
      <c r="HV67" s="14">
        <f>INDEX('O3-8hr'!$A:$AD,$IU67+HV$23-$G$23,$IT67)</f>
        <v>32</v>
      </c>
      <c r="HW67" s="14">
        <f>INDEX('O3-8hr'!$A:$AD,$IU67+HW$23-$G$23,$IT67)</f>
        <v>35</v>
      </c>
      <c r="HX67" s="14">
        <f>INDEX('O3-8hr'!$A:$AD,$IU67+HX$23-$G$23,$IT67)</f>
        <v>29</v>
      </c>
      <c r="HY67" s="14">
        <f>INDEX('O3-8hr'!$A:$AD,$IU67+HY$23-$G$23,$IT67)</f>
        <v>31</v>
      </c>
      <c r="HZ67" s="14">
        <f>INDEX('O3-8hr'!$A:$AD,$IU67+HZ$23-$G$23,$IT67)</f>
        <v>26.000000000000004</v>
      </c>
      <c r="IA67" s="14">
        <f>INDEX('O3-8hr'!$A:$AD,$IU67+IA$23-$G$23,$IT67)</f>
        <v>29</v>
      </c>
      <c r="IB67" s="14">
        <f>INDEX('O3-8hr'!$A:$AD,$IU67+IB$23-$G$23,$IT67)</f>
        <v>28</v>
      </c>
      <c r="IC67" s="14">
        <f>INDEX('O3-8hr'!$A:$AD,$IU67+IC$23-$G$23,$IT67)</f>
        <v>29</v>
      </c>
      <c r="ID67" s="14">
        <f>INDEX('O3-8hr'!$A:$AD,$IU67+ID$23-$G$23,$IT67)</f>
        <v>46</v>
      </c>
      <c r="IE67" s="14">
        <f>INDEX('O3-8hr'!$A:$AD,$IU67+IE$23-$G$23,$IT67)</f>
        <v>45.000000000000007</v>
      </c>
      <c r="IF67" s="14">
        <f>INDEX('O3-8hr'!$A:$AD,$IU67+IF$23-$G$23,$IT67)</f>
        <v>41</v>
      </c>
      <c r="IG67" s="14">
        <f>INDEX('O3-8hr'!$A:$AD,$IU67+IG$23-$G$23,$IT67)</f>
        <v>46</v>
      </c>
      <c r="IH67" s="14">
        <f>INDEX('O3-8hr'!$A:$AD,$IU67+IH$23-$G$23,$IT67)</f>
        <v>52.000000000000007</v>
      </c>
      <c r="II67" s="14">
        <f>INDEX('O3-8hr'!$A:$AD,$IU67+II$23-$G$23,$IT67)</f>
        <v>35</v>
      </c>
      <c r="IJ67" s="14">
        <f>INDEX('O3-8hr'!$A:$AD,$IU67+IJ$23-$G$23,$IT67)</f>
        <v>30</v>
      </c>
      <c r="IK67" s="14">
        <f>INDEX('O3-8hr'!$A:$AD,$IU67+IK$23-$G$23,$IT67)</f>
        <v>34</v>
      </c>
      <c r="IL67" s="14">
        <f>INDEX('O3-8hr'!$A:$AD,$IU67+IL$23-$G$23,$IT67)</f>
        <v>33</v>
      </c>
      <c r="IM67" s="14">
        <f>INDEX('O3-8hr'!$A:$AD,$IU67+IM$23-$G$23,$IT67)</f>
        <v>34</v>
      </c>
      <c r="IN67" s="14">
        <f>INDEX('O3-8hr'!$A:$AD,$IU67+IN$23-$G$23,$IT67)</f>
        <v>45.000000000000007</v>
      </c>
      <c r="IO67" s="14">
        <f>INDEX('O3-8hr'!$A:$AD,$IU67+IO$23-$G$23,$IT67)</f>
        <v>37.000000000000007</v>
      </c>
      <c r="IP67" s="14">
        <f>INDEX('O3-8hr'!$A:$AD,$IU67+IP$23-$G$23,$IT67)</f>
        <v>30</v>
      </c>
      <c r="IQ67" s="19">
        <f>INDEX('O3-8hr'!$A:$AD,$IU67+IQ$23-$G$23,$IT67)</f>
        <v>27</v>
      </c>
      <c r="IR67" s="100">
        <f t="shared" si="58"/>
        <v>74.000000000000014</v>
      </c>
      <c r="IT67" s="44">
        <f>MATCH($B67,'O3-8hr'!$1:$1,0)</f>
        <v>18</v>
      </c>
      <c r="IU67" s="43">
        <f>MATCH(DATE($A67,$IT$19,$IU$19),'O3-8hr'!$B:$B,0)</f>
        <v>796</v>
      </c>
    </row>
    <row r="68" spans="1:255" ht="12.75" customHeight="1" x14ac:dyDescent="0.2">
      <c r="A68" s="100">
        <v>2017</v>
      </c>
      <c r="B68" s="100">
        <v>340230011</v>
      </c>
      <c r="C68" s="103">
        <f>INDEX(Sites!$A:$N,MATCH($B68,Sites!$A:$A,0),2)</f>
        <v>40.462181999999999</v>
      </c>
      <c r="D68" s="100" t="str">
        <f>INDEX(Sites!$A:$N,MATCH($B68,Sites!$A:$A,0),4)</f>
        <v>NJ</v>
      </c>
      <c r="E68" s="100" t="str">
        <f>INDEX(Sites!$A:$N,MATCH($B68,Sites!$A:$A,0),10)</f>
        <v>19.0</v>
      </c>
      <c r="F68" s="44" t="str">
        <f>INDEX(Sites!$A:$N,MATCH($B68,Sites!$A:$A,0),6)</f>
        <v>Rutgers University</v>
      </c>
      <c r="G68" s="20">
        <f>INDEX('O3-8hr'!$A:$AD,$IU68+G$23-$G$23,$IT68)</f>
        <v>35</v>
      </c>
      <c r="H68" s="14">
        <f>INDEX('O3-8hr'!$A:$AD,$IU68+H$23-$G$23,$IT68)</f>
        <v>43</v>
      </c>
      <c r="I68" s="14">
        <f>INDEX('O3-8hr'!$A:$AD,$IU68+I$23-$G$23,$IT68)</f>
        <v>39</v>
      </c>
      <c r="J68" s="14">
        <f>INDEX('O3-8hr'!$A:$AD,$IU68+J$23-$G$23,$IT68)</f>
        <v>40</v>
      </c>
      <c r="K68" s="14">
        <f>INDEX('O3-8hr'!$A:$AD,$IU68+K$23-$G$23,$IT68)</f>
        <v>40</v>
      </c>
      <c r="L68" s="14">
        <f>INDEX('O3-8hr'!$A:$AD,$IU68+L$23-$G$23,$IT68)</f>
        <v>37.000000000000007</v>
      </c>
      <c r="M68" s="14">
        <f>INDEX('O3-8hr'!$A:$AD,$IU68+M$23-$G$23,$IT68)</f>
        <v>40</v>
      </c>
      <c r="N68" s="14">
        <f>INDEX('O3-8hr'!$A:$AD,$IU68+N$23-$G$23,$IT68)</f>
        <v>46</v>
      </c>
      <c r="O68" s="14">
        <f>INDEX('O3-8hr'!$A:$AD,$IU68+O$23-$G$23,$IT68)</f>
        <v>49</v>
      </c>
      <c r="P68" s="14">
        <f>INDEX('O3-8hr'!$A:$AD,$IU68+P$23-$G$23,$IT68)</f>
        <v>38</v>
      </c>
      <c r="Q68" s="14">
        <f>INDEX('O3-8hr'!$A:$AD,$IU68+Q$23-$G$23,$IT68)</f>
        <v>40</v>
      </c>
      <c r="R68" s="14">
        <f>INDEX('O3-8hr'!$A:$AD,$IU68+R$23-$G$23,$IT68)</f>
        <v>39</v>
      </c>
      <c r="S68" s="14">
        <f>INDEX('O3-8hr'!$A:$AD,$IU68+S$23-$G$23,$IT68)</f>
        <v>37.000000000000007</v>
      </c>
      <c r="T68" s="14">
        <f>INDEX('O3-8hr'!$A:$AD,$IU68+T$23-$G$23,$IT68)</f>
        <v>36.000000000000007</v>
      </c>
      <c r="U68" s="14">
        <f>INDEX('O3-8hr'!$A:$AD,$IU68+U$23-$G$23,$IT68)</f>
        <v>41</v>
      </c>
      <c r="V68" s="14">
        <f>INDEX('O3-8hr'!$A:$AD,$IU68+V$23-$G$23,$IT68)</f>
        <v>47</v>
      </c>
      <c r="W68" s="14">
        <f>INDEX('O3-8hr'!$A:$AD,$IU68+W$23-$G$23,$IT68)</f>
        <v>49</v>
      </c>
      <c r="X68" s="14">
        <f>INDEX('O3-8hr'!$A:$AD,$IU68+X$23-$G$23,$IT68)</f>
        <v>39</v>
      </c>
      <c r="Y68" s="14">
        <f>INDEX('O3-8hr'!$A:$AD,$IU68+Y$23-$G$23,$IT68)</f>
        <v>52.000000000000007</v>
      </c>
      <c r="Z68" s="14">
        <f>INDEX('O3-8hr'!$A:$AD,$IU68+Z$23-$G$23,$IT68)</f>
        <v>52.000000000000007</v>
      </c>
      <c r="AA68" s="14">
        <f>INDEX('O3-8hr'!$A:$AD,$IU68+AA$23-$G$23,$IT68)</f>
        <v>47</v>
      </c>
      <c r="AB68" s="14">
        <f>INDEX('O3-8hr'!$A:$AD,$IU68+AB$23-$G$23,$IT68)</f>
        <v>43</v>
      </c>
      <c r="AC68" s="14">
        <f>INDEX('O3-8hr'!$A:$AD,$IU68+AC$23-$G$23,$IT68)</f>
        <v>43</v>
      </c>
      <c r="AD68" s="14">
        <f>INDEX('O3-8hr'!$A:$AD,$IU68+AD$23-$G$23,$IT68)</f>
        <v>47</v>
      </c>
      <c r="AE68" s="14">
        <f>INDEX('O3-8hr'!$A:$AD,$IU68+AE$23-$G$23,$IT68)</f>
        <v>31</v>
      </c>
      <c r="AF68" s="14">
        <f>INDEX('O3-8hr'!$A:$AD,$IU68+AF$23-$G$23,$IT68)</f>
        <v>39</v>
      </c>
      <c r="AG68" s="14">
        <f>INDEX('O3-8hr'!$A:$AD,$IU68+AG$23-$G$23,$IT68)</f>
        <v>25</v>
      </c>
      <c r="AH68" s="14">
        <f>INDEX('O3-8hr'!$A:$AD,$IU68+AH$23-$G$23,$IT68)</f>
        <v>15.000000000000002</v>
      </c>
      <c r="AI68" s="14">
        <f>INDEX('O3-8hr'!$A:$AD,$IU68+AI$23-$G$23,$IT68)</f>
        <v>43</v>
      </c>
      <c r="AJ68" s="14">
        <f>INDEX('O3-8hr'!$A:$AD,$IU68+AJ$23-$G$23,$IT68)</f>
        <v>38</v>
      </c>
      <c r="AK68" s="14">
        <f>INDEX('O3-8hr'!$A:$AD,$IU68+AK$23-$G$23,$IT68)</f>
        <v>41</v>
      </c>
      <c r="AL68" s="14">
        <f>INDEX('O3-8hr'!$A:$AD,$IU68+AL$23-$G$23,$IT68)</f>
        <v>40</v>
      </c>
      <c r="AM68" s="14">
        <f>INDEX('O3-8hr'!$A:$AD,$IU68+AM$23-$G$23,$IT68)</f>
        <v>46</v>
      </c>
      <c r="AN68" s="14">
        <f>INDEX('O3-8hr'!$A:$AD,$IU68+AN$23-$G$23,$IT68)</f>
        <v>50</v>
      </c>
      <c r="AO68" s="14">
        <f>INDEX('O3-8hr'!$A:$AD,$IU68+AO$23-$G$23,$IT68)</f>
        <v>20</v>
      </c>
      <c r="AP68" s="14">
        <f>INDEX('O3-8hr'!$A:$AD,$IU68+AP$23-$G$23,$IT68)</f>
        <v>39</v>
      </c>
      <c r="AQ68" s="14">
        <f>INDEX('O3-8hr'!$A:$AD,$IU68+AQ$23-$G$23,$IT68)</f>
        <v>33</v>
      </c>
      <c r="AR68" s="14">
        <f>INDEX('O3-8hr'!$A:$AD,$IU68+AR$23-$G$23,$IT68)</f>
        <v>34</v>
      </c>
      <c r="AS68" s="14">
        <f>INDEX('O3-8hr'!$A:$AD,$IU68+AS$23-$G$23,$IT68)</f>
        <v>44.000000000000007</v>
      </c>
      <c r="AT68" s="14">
        <f>INDEX('O3-8hr'!$A:$AD,$IU68+AT$23-$G$23,$IT68)</f>
        <v>55</v>
      </c>
      <c r="AU68" s="14">
        <f>INDEX('O3-8hr'!$A:$AD,$IU68+AU$23-$G$23,$IT68)</f>
        <v>64</v>
      </c>
      <c r="AV68" s="14">
        <f>INDEX('O3-8hr'!$A:$AD,$IU68+AV$23-$G$23,$IT68)</f>
        <v>71.000000000000014</v>
      </c>
      <c r="AW68" s="14">
        <f>INDEX('O3-8hr'!$A:$AD,$IU68+AW$23-$G$23,$IT68)</f>
        <v>51.000000000000007</v>
      </c>
      <c r="AX68" s="14">
        <f>INDEX('O3-8hr'!$A:$AD,$IU68+AX$23-$G$23,$IT68)</f>
        <v>48</v>
      </c>
      <c r="AY68" s="14">
        <f>INDEX('O3-8hr'!$A:$AD,$IU68+AY$23-$G$23,$IT68)</f>
        <v>47</v>
      </c>
      <c r="AZ68" s="14">
        <f>INDEX('O3-8hr'!$A:$AD,$IU68+AZ$23-$G$23,$IT68)</f>
        <v>49</v>
      </c>
      <c r="BA68" s="14">
        <f>INDEX('O3-8hr'!$A:$AD,$IU68+BA$23-$G$23,$IT68)</f>
        <v>54</v>
      </c>
      <c r="BB68" s="14">
        <f>INDEX('O3-8hr'!$A:$AD,$IU68+BB$23-$G$23,$IT68)</f>
        <v>45.000000000000007</v>
      </c>
      <c r="BC68" s="14">
        <f>INDEX('O3-8hr'!$A:$AD,$IU68+BC$23-$G$23,$IT68)</f>
        <v>41</v>
      </c>
      <c r="BD68" s="14">
        <f>INDEX('O3-8hr'!$A:$AD,$IU68+BD$23-$G$23,$IT68)</f>
        <v>41</v>
      </c>
      <c r="BE68" s="14">
        <f>INDEX('O3-8hr'!$A:$AD,$IU68+BE$23-$G$23,$IT68)</f>
        <v>39</v>
      </c>
      <c r="BF68" s="14">
        <f>INDEX('O3-8hr'!$A:$AD,$IU68+BF$23-$G$23,$IT68)</f>
        <v>29</v>
      </c>
      <c r="BG68" s="14">
        <f>INDEX('O3-8hr'!$A:$AD,$IU68+BG$23-$G$23,$IT68)</f>
        <v>26.000000000000004</v>
      </c>
      <c r="BH68" s="14">
        <f>INDEX('O3-8hr'!$A:$AD,$IU68+BH$23-$G$23,$IT68)</f>
        <v>37.000000000000007</v>
      </c>
      <c r="BI68" s="14">
        <f>INDEX('O3-8hr'!$A:$AD,$IU68+BI$23-$G$23,$IT68)</f>
        <v>32</v>
      </c>
      <c r="BJ68" s="14">
        <f>INDEX('O3-8hr'!$A:$AD,$IU68+BJ$23-$G$23,$IT68)</f>
        <v>23</v>
      </c>
      <c r="BK68" s="14">
        <f>INDEX('O3-8hr'!$A:$AD,$IU68+BK$23-$G$23,$IT68)</f>
        <v>17</v>
      </c>
      <c r="BL68" s="14">
        <f>INDEX('O3-8hr'!$A:$AD,$IU68+BL$23-$G$23,$IT68)</f>
        <v>40</v>
      </c>
      <c r="BM68" s="14">
        <f>INDEX('O3-8hr'!$A:$AD,$IU68+BM$23-$G$23,$IT68)</f>
        <v>59.000000000000007</v>
      </c>
      <c r="BN68" s="14">
        <f>INDEX('O3-8hr'!$A:$AD,$IU68+BN$23-$G$23,$IT68)</f>
        <v>47</v>
      </c>
      <c r="BO68" s="14">
        <f>INDEX('O3-8hr'!$A:$AD,$IU68+BO$23-$G$23,$IT68)</f>
        <v>38</v>
      </c>
      <c r="BP68" s="14">
        <f>INDEX('O3-8hr'!$A:$AD,$IU68+BP$23-$G$23,$IT68)</f>
        <v>29</v>
      </c>
      <c r="BQ68" s="14">
        <f>INDEX('O3-8hr'!$A:$AD,$IU68+BQ$23-$G$23,$IT68)</f>
        <v>49</v>
      </c>
      <c r="BR68" s="14">
        <f>INDEX('O3-8hr'!$A:$AD,$IU68+BR$23-$G$23,$IT68)</f>
        <v>40</v>
      </c>
      <c r="BS68" s="14">
        <f>INDEX('O3-8hr'!$A:$AD,$IU68+BS$23-$G$23,$IT68)</f>
        <v>45.000000000000007</v>
      </c>
      <c r="BT68" s="14">
        <f>INDEX('O3-8hr'!$A:$AD,$IU68+BT$23-$G$23,$IT68)</f>
        <v>36.000000000000007</v>
      </c>
      <c r="BU68" s="14">
        <f>INDEX('O3-8hr'!$A:$AD,$IU68+BU$23-$G$23,$IT68)</f>
        <v>36.000000000000007</v>
      </c>
      <c r="BV68" s="14">
        <f>INDEX('O3-8hr'!$A:$AD,$IU68+BV$23-$G$23,$IT68)</f>
        <v>31</v>
      </c>
      <c r="BW68" s="14">
        <f>INDEX('O3-8hr'!$A:$AD,$IU68+BW$23-$G$23,$IT68)</f>
        <v>38</v>
      </c>
      <c r="BX68" s="14">
        <f>INDEX('O3-8hr'!$A:$AD,$IU68+BX$23-$G$23,$IT68)</f>
        <v>48</v>
      </c>
      <c r="BY68" s="14">
        <f>INDEX('O3-8hr'!$A:$AD,$IU68+BY$23-$G$23,$IT68)</f>
        <v>43</v>
      </c>
      <c r="BZ68" s="14">
        <f>INDEX('O3-8hr'!$A:$AD,$IU68+BZ$23-$G$23,$IT68)</f>
        <v>35</v>
      </c>
      <c r="CA68" s="14">
        <f>INDEX('O3-8hr'!$A:$AD,$IU68+CA$23-$G$23,$IT68)</f>
        <v>37.000000000000007</v>
      </c>
      <c r="CB68" s="14">
        <f>INDEX('O3-8hr'!$A:$AD,$IU68+CB$23-$G$23,$IT68)</f>
        <v>35</v>
      </c>
      <c r="CC68" s="14">
        <f>INDEX('O3-8hr'!$A:$AD,$IU68+CC$23-$G$23,$IT68)</f>
        <v>40</v>
      </c>
      <c r="CD68" s="14">
        <f>INDEX('O3-8hr'!$A:$AD,$IU68+CD$23-$G$23,$IT68)</f>
        <v>37.000000000000007</v>
      </c>
      <c r="CE68" s="14">
        <f>INDEX('O3-8hr'!$A:$AD,$IU68+CE$23-$G$23,$IT68)</f>
        <v>51.000000000000007</v>
      </c>
      <c r="CF68" s="14">
        <f>INDEX('O3-8hr'!$A:$AD,$IU68+CF$23-$G$23,$IT68)</f>
        <v>80</v>
      </c>
      <c r="CG68" s="14">
        <f>INDEX('O3-8hr'!$A:$AD,$IU68+CG$23-$G$23,$IT68)</f>
        <v>75</v>
      </c>
      <c r="CH68" s="14">
        <f>INDEX('O3-8hr'!$A:$AD,$IU68+CH$23-$G$23,$IT68)</f>
        <v>57</v>
      </c>
      <c r="CI68" s="14">
        <f>INDEX('O3-8hr'!$A:$AD,$IU68+CI$23-$G$23,$IT68)</f>
        <v>33</v>
      </c>
      <c r="CJ68" s="14">
        <f>INDEX('O3-8hr'!$A:$AD,$IU68+CJ$23-$G$23,$IT68)</f>
        <v>38</v>
      </c>
      <c r="CK68" s="14">
        <f>INDEX('O3-8hr'!$A:$AD,$IU68+CK$23-$G$23,$IT68)</f>
        <v>19</v>
      </c>
      <c r="CL68" s="14">
        <f>INDEX('O3-8hr'!$A:$AD,$IU68+CL$23-$G$23,$IT68)</f>
        <v>31</v>
      </c>
      <c r="CM68" s="14">
        <f>INDEX('O3-8hr'!$A:$AD,$IU68+CM$23-$G$23,$IT68)</f>
        <v>47</v>
      </c>
      <c r="CN68" s="14">
        <f>INDEX('O3-8hr'!$A:$AD,$IU68+CN$23-$G$23,$IT68)</f>
        <v>34</v>
      </c>
      <c r="CO68" s="14">
        <f>INDEX('O3-8hr'!$A:$AD,$IU68+CO$23-$G$23,$IT68)</f>
        <v>39</v>
      </c>
      <c r="CP68" s="14">
        <f>INDEX('O3-8hr'!$A:$AD,$IU68+CP$23-$G$23,$IT68)</f>
        <v>37.000000000000007</v>
      </c>
      <c r="CQ68" s="14">
        <f>INDEX('O3-8hr'!$A:$AD,$IU68+CQ$23-$G$23,$IT68)</f>
        <v>43</v>
      </c>
      <c r="CR68" s="14">
        <f>INDEX('O3-8hr'!$A:$AD,$IU68+CR$23-$G$23,$IT68)</f>
        <v>33</v>
      </c>
      <c r="CS68" s="14">
        <f>INDEX('O3-8hr'!$A:$AD,$IU68+CS$23-$G$23,$IT68)</f>
        <v>30</v>
      </c>
      <c r="CT68" s="14">
        <f>INDEX('O3-8hr'!$A:$AD,$IU68+CT$23-$G$23,$IT68)</f>
        <v>57</v>
      </c>
      <c r="CU68" s="14">
        <f>INDEX('O3-8hr'!$A:$AD,$IU68+CU$23-$G$23,$IT68)</f>
        <v>54</v>
      </c>
      <c r="CV68" s="14">
        <f>INDEX('O3-8hr'!$A:$AD,$IU68+CV$23-$G$23,$IT68)</f>
        <v>48</v>
      </c>
      <c r="CW68" s="14">
        <f>INDEX('O3-8hr'!$A:$AD,$IU68+CW$23-$G$23,$IT68)</f>
        <v>40</v>
      </c>
      <c r="CX68" s="14">
        <f>INDEX('O3-8hr'!$A:$AD,$IU68+CX$23-$G$23,$IT68)</f>
        <v>41</v>
      </c>
      <c r="CY68" s="14">
        <f>INDEX('O3-8hr'!$A:$AD,$IU68+CY$23-$G$23,$IT68)</f>
        <v>33</v>
      </c>
      <c r="CZ68" s="14">
        <f>INDEX('O3-8hr'!$A:$AD,$IU68+CZ$23-$G$23,$IT68)</f>
        <v>16</v>
      </c>
      <c r="DA68" s="14">
        <f>INDEX('O3-8hr'!$A:$AD,$IU68+DA$23-$G$23,$IT68)</f>
        <v>38</v>
      </c>
      <c r="DB68" s="14">
        <f>INDEX('O3-8hr'!$A:$AD,$IU68+DB$23-$G$23,$IT68)</f>
        <v>39</v>
      </c>
      <c r="DC68" s="14">
        <f>INDEX('O3-8hr'!$A:$AD,$IU68+DC$23-$G$23,$IT68)</f>
        <v>53.000000000000007</v>
      </c>
      <c r="DD68" s="14">
        <f>INDEX('O3-8hr'!$A:$AD,$IU68+DD$23-$G$23,$IT68)</f>
        <v>70</v>
      </c>
      <c r="DE68" s="14">
        <f>INDEX('O3-8hr'!$A:$AD,$IU68+DE$23-$G$23,$IT68)</f>
        <v>61.000000000000007</v>
      </c>
      <c r="DF68" s="14">
        <f>INDEX('O3-8hr'!$A:$AD,$IU68+DF$23-$G$23,$IT68)</f>
        <v>72.000000000000014</v>
      </c>
      <c r="DG68" s="14">
        <f>INDEX('O3-8hr'!$A:$AD,$IU68+DG$23-$G$23,$IT68)</f>
        <v>70</v>
      </c>
      <c r="DH68" s="14">
        <f>INDEX('O3-8hr'!$A:$AD,$IU68+DH$23-$G$23,$IT68)</f>
        <v>55</v>
      </c>
      <c r="DI68" s="14">
        <f>INDEX('O3-8hr'!$A:$AD,$IU68+DI$23-$G$23,$IT68)</f>
        <v>45.000000000000007</v>
      </c>
      <c r="DJ68" s="14">
        <f>INDEX('O3-8hr'!$A:$AD,$IU68+DJ$23-$G$23,$IT68)</f>
        <v>23</v>
      </c>
      <c r="DK68" s="14">
        <f>INDEX('O3-8hr'!$A:$AD,$IU68+DK$23-$G$23,$IT68)</f>
        <v>29</v>
      </c>
      <c r="DL68" s="14" t="str">
        <f>INDEX('O3-8hr'!$A:$AD,$IU68+DL$23-$G$23,$IT68)</f>
        <v/>
      </c>
      <c r="DM68" s="14" t="str">
        <f>INDEX('O3-8hr'!$A:$AD,$IU68+DM$23-$G$23,$IT68)</f>
        <v/>
      </c>
      <c r="DN68" s="14">
        <f>INDEX('O3-8hr'!$A:$AD,$IU68+DN$23-$G$23,$IT68)</f>
        <v>57</v>
      </c>
      <c r="DO68" s="14">
        <f>INDEX('O3-8hr'!$A:$AD,$IU68+DO$23-$G$23,$IT68)</f>
        <v>59.000000000000007</v>
      </c>
      <c r="DP68" s="14">
        <f>INDEX('O3-8hr'!$A:$AD,$IU68+DP$23-$G$23,$IT68)</f>
        <v>78</v>
      </c>
      <c r="DQ68" s="14" t="str">
        <f>INDEX('O3-8hr'!$A:$AD,$IU68+DQ$23-$G$23,$IT68)</f>
        <v/>
      </c>
      <c r="DR68" s="14">
        <f>INDEX('O3-8hr'!$A:$AD,$IU68+DR$23-$G$23,$IT68)</f>
        <v>37.000000000000007</v>
      </c>
      <c r="DS68" s="14">
        <f>INDEX('O3-8hr'!$A:$AD,$IU68+DS$23-$G$23,$IT68)</f>
        <v>49</v>
      </c>
      <c r="DT68" s="14">
        <f>INDEX('O3-8hr'!$A:$AD,$IU68+DT$23-$G$23,$IT68)</f>
        <v>54</v>
      </c>
      <c r="DU68" s="14">
        <f>INDEX('O3-8hr'!$A:$AD,$IU68+DU$23-$G$23,$IT68)</f>
        <v>50</v>
      </c>
      <c r="DV68" s="14">
        <f>INDEX('O3-8hr'!$A:$AD,$IU68+DV$23-$G$23,$IT68)</f>
        <v>45.000000000000007</v>
      </c>
      <c r="DW68" s="14">
        <f>INDEX('O3-8hr'!$A:$AD,$IU68+DW$23-$G$23,$IT68)</f>
        <v>61.000000000000007</v>
      </c>
      <c r="DX68" s="14">
        <f>INDEX('O3-8hr'!$A:$AD,$IU68+DX$23-$G$23,$IT68)</f>
        <v>70</v>
      </c>
      <c r="DY68" s="14">
        <f>INDEX('O3-8hr'!$A:$AD,$IU68+DY$23-$G$23,$IT68)</f>
        <v>33</v>
      </c>
      <c r="DZ68" s="14">
        <f>INDEX('O3-8hr'!$A:$AD,$IU68+DZ$23-$G$23,$IT68)</f>
        <v>51.000000000000007</v>
      </c>
      <c r="EA68" s="14">
        <f>INDEX('O3-8hr'!$A:$AD,$IU68+EA$23-$G$23,$IT68)</f>
        <v>59.000000000000007</v>
      </c>
      <c r="EB68" s="14">
        <f>INDEX('O3-8hr'!$A:$AD,$IU68+EB$23-$G$23,$IT68)</f>
        <v>59.000000000000007</v>
      </c>
      <c r="EC68" s="14">
        <f>INDEX('O3-8hr'!$A:$AD,$IU68+EC$23-$G$23,$IT68)</f>
        <v>49</v>
      </c>
      <c r="ED68" s="14">
        <f>INDEX('O3-8hr'!$A:$AD,$IU68+ED$23-$G$23,$IT68)</f>
        <v>29</v>
      </c>
      <c r="EE68" s="14">
        <f>INDEX('O3-8hr'!$A:$AD,$IU68+EE$23-$G$23,$IT68)</f>
        <v>41</v>
      </c>
      <c r="EF68" s="14">
        <f>INDEX('O3-8hr'!$A:$AD,$IU68+EF$23-$G$23,$IT68)</f>
        <v>53.000000000000007</v>
      </c>
      <c r="EG68" s="14">
        <f>INDEX('O3-8hr'!$A:$AD,$IU68+EG$23-$G$23,$IT68)</f>
        <v>41</v>
      </c>
      <c r="EH68" s="14">
        <f>INDEX('O3-8hr'!$A:$AD,$IU68+EH$23-$G$23,$IT68)</f>
        <v>50</v>
      </c>
      <c r="EI68" s="14" t="str">
        <f>INDEX('O3-8hr'!$A:$AD,$IU68+EI$23-$G$23,$IT68)</f>
        <v/>
      </c>
      <c r="EJ68" s="14">
        <f>INDEX('O3-8hr'!$A:$AD,$IU68+EJ$23-$G$23,$IT68)</f>
        <v>60</v>
      </c>
      <c r="EK68" s="14">
        <f>INDEX('O3-8hr'!$A:$AD,$IU68+EK$23-$G$23,$IT68)</f>
        <v>54</v>
      </c>
      <c r="EL68" s="14">
        <f>INDEX('O3-8hr'!$A:$AD,$IU68+EL$23-$G$23,$IT68)</f>
        <v>23</v>
      </c>
      <c r="EM68" s="14">
        <f>INDEX('O3-8hr'!$A:$AD,$IU68+EM$23-$G$23,$IT68)</f>
        <v>42</v>
      </c>
      <c r="EN68" s="14">
        <f>INDEX('O3-8hr'!$A:$AD,$IU68+EN$23-$G$23,$IT68)</f>
        <v>44.000000000000007</v>
      </c>
      <c r="EO68" s="14">
        <f>INDEX('O3-8hr'!$A:$AD,$IU68+EO$23-$G$23,$IT68)</f>
        <v>50</v>
      </c>
      <c r="EP68" s="14">
        <f>INDEX('O3-8hr'!$A:$AD,$IU68+EP$23-$G$23,$IT68)</f>
        <v>61.000000000000007</v>
      </c>
      <c r="EQ68" s="14">
        <f>INDEX('O3-8hr'!$A:$AD,$IU68+EQ$23-$G$23,$IT68)</f>
        <v>68</v>
      </c>
      <c r="ER68" s="14">
        <f>INDEX('O3-8hr'!$A:$AD,$IU68+ER$23-$G$23,$IT68)</f>
        <v>63</v>
      </c>
      <c r="ES68" s="14">
        <f>INDEX('O3-8hr'!$A:$AD,$IU68+ES$23-$G$23,$IT68)</f>
        <v>54</v>
      </c>
      <c r="ET68" s="14">
        <f>INDEX('O3-8hr'!$A:$AD,$IU68+ET$23-$G$23,$IT68)</f>
        <v>64</v>
      </c>
      <c r="EU68" s="14">
        <f>INDEX('O3-8hr'!$A:$AD,$IU68+EU$23-$G$23,$IT68)</f>
        <v>57</v>
      </c>
      <c r="EV68" s="14">
        <f>INDEX('O3-8hr'!$A:$AD,$IU68+EV$23-$G$23,$IT68)</f>
        <v>29</v>
      </c>
      <c r="EW68" s="14">
        <f>INDEX('O3-8hr'!$A:$AD,$IU68+EW$23-$G$23,$IT68)</f>
        <v>22.000000000000004</v>
      </c>
      <c r="EX68" s="14">
        <f>INDEX('O3-8hr'!$A:$AD,$IU68+EX$23-$G$23,$IT68)</f>
        <v>41</v>
      </c>
      <c r="EY68" s="14">
        <f>INDEX('O3-8hr'!$A:$AD,$IU68+EY$23-$G$23,$IT68)</f>
        <v>46</v>
      </c>
      <c r="EZ68" s="14">
        <f>INDEX('O3-8hr'!$A:$AD,$IU68+EZ$23-$G$23,$IT68)</f>
        <v>60</v>
      </c>
      <c r="FA68" s="14">
        <f>INDEX('O3-8hr'!$A:$AD,$IU68+FA$23-$G$23,$IT68)</f>
        <v>30</v>
      </c>
      <c r="FB68" s="14">
        <f>INDEX('O3-8hr'!$A:$AD,$IU68+FB$23-$G$23,$IT68)</f>
        <v>40</v>
      </c>
      <c r="FC68" s="14">
        <f>INDEX('O3-8hr'!$A:$AD,$IU68+FC$23-$G$23,$IT68)</f>
        <v>39</v>
      </c>
      <c r="FD68" s="14">
        <f>INDEX('O3-8hr'!$A:$AD,$IU68+FD$23-$G$23,$IT68)</f>
        <v>50</v>
      </c>
      <c r="FE68" s="14">
        <f>INDEX('O3-8hr'!$A:$AD,$IU68+FE$23-$G$23,$IT68)</f>
        <v>51.000000000000007</v>
      </c>
      <c r="FF68" s="14">
        <f>INDEX('O3-8hr'!$A:$AD,$IU68+FF$23-$G$23,$IT68)</f>
        <v>51.000000000000007</v>
      </c>
      <c r="FG68" s="14">
        <f>INDEX('O3-8hr'!$A:$AD,$IU68+FG$23-$G$23,$IT68)</f>
        <v>39</v>
      </c>
      <c r="FH68" s="14">
        <f>INDEX('O3-8hr'!$A:$AD,$IU68+FH$23-$G$23,$IT68)</f>
        <v>34</v>
      </c>
      <c r="FI68" s="14">
        <f>INDEX('O3-8hr'!$A:$AD,$IU68+FI$23-$G$23,$IT68)</f>
        <v>31</v>
      </c>
      <c r="FJ68" s="14">
        <f>INDEX('O3-8hr'!$A:$AD,$IU68+FJ$23-$G$23,$IT68)</f>
        <v>26.000000000000004</v>
      </c>
      <c r="FK68" s="14">
        <f>INDEX('O3-8hr'!$A:$AD,$IU68+FK$23-$G$23,$IT68)</f>
        <v>36.000000000000007</v>
      </c>
      <c r="FL68" s="14">
        <f>INDEX('O3-8hr'!$A:$AD,$IU68+FL$23-$G$23,$IT68)</f>
        <v>49</v>
      </c>
      <c r="FM68" s="14">
        <f>INDEX('O3-8hr'!$A:$AD,$IU68+FM$23-$G$23,$IT68)</f>
        <v>57</v>
      </c>
      <c r="FN68" s="14">
        <f>INDEX('O3-8hr'!$A:$AD,$IU68+FN$23-$G$23,$IT68)</f>
        <v>47</v>
      </c>
      <c r="FO68" s="14">
        <f>INDEX('O3-8hr'!$A:$AD,$IU68+FO$23-$G$23,$IT68)</f>
        <v>37.000000000000007</v>
      </c>
      <c r="FP68" s="14">
        <f>INDEX('O3-8hr'!$A:$AD,$IU68+FP$23-$G$23,$IT68)</f>
        <v>41</v>
      </c>
      <c r="FQ68" s="14">
        <f>INDEX('O3-8hr'!$A:$AD,$IU68+FQ$23-$G$23,$IT68)</f>
        <v>44.000000000000007</v>
      </c>
      <c r="FR68" s="14">
        <f>INDEX('O3-8hr'!$A:$AD,$IU68+FR$23-$G$23,$IT68)</f>
        <v>27</v>
      </c>
      <c r="FS68" s="14">
        <f>INDEX('O3-8hr'!$A:$AD,$IU68+FS$23-$G$23,$IT68)</f>
        <v>50</v>
      </c>
      <c r="FT68" s="14">
        <f>INDEX('O3-8hr'!$A:$AD,$IU68+FT$23-$G$23,$IT68)</f>
        <v>42</v>
      </c>
      <c r="FU68" s="14">
        <f>INDEX('O3-8hr'!$A:$AD,$IU68+FU$23-$G$23,$IT68)</f>
        <v>29</v>
      </c>
      <c r="FV68" s="14">
        <f>INDEX('O3-8hr'!$A:$AD,$IU68+FV$23-$G$23,$IT68)</f>
        <v>49</v>
      </c>
      <c r="FW68" s="14">
        <f>INDEX('O3-8hr'!$A:$AD,$IU68+FW$23-$G$23,$IT68)</f>
        <v>33</v>
      </c>
      <c r="FX68" s="14">
        <f>INDEX('O3-8hr'!$A:$AD,$IU68+FX$23-$G$23,$IT68)</f>
        <v>59.000000000000007</v>
      </c>
      <c r="FY68" s="14">
        <f>INDEX('O3-8hr'!$A:$AD,$IU68+FY$23-$G$23,$IT68)</f>
        <v>52.000000000000007</v>
      </c>
      <c r="FZ68" s="14">
        <f>INDEX('O3-8hr'!$A:$AD,$IU68+FZ$23-$G$23,$IT68)</f>
        <v>41</v>
      </c>
      <c r="GA68" s="14">
        <f>INDEX('O3-8hr'!$A:$AD,$IU68+GA$23-$G$23,$IT68)</f>
        <v>41</v>
      </c>
      <c r="GB68" s="14">
        <f>INDEX('O3-8hr'!$A:$AD,$IU68+GB$23-$G$23,$IT68)</f>
        <v>31</v>
      </c>
      <c r="GC68" s="14">
        <f>INDEX('O3-8hr'!$A:$AD,$IU68+GC$23-$G$23,$IT68)</f>
        <v>41</v>
      </c>
      <c r="GD68" s="14">
        <f>INDEX('O3-8hr'!$A:$AD,$IU68+GD$23-$G$23,$IT68)</f>
        <v>47</v>
      </c>
      <c r="GE68" s="14">
        <f>INDEX('O3-8hr'!$A:$AD,$IU68+GE$23-$G$23,$IT68)</f>
        <v>38</v>
      </c>
      <c r="GF68" s="14">
        <f>INDEX('O3-8hr'!$A:$AD,$IU68+GF$23-$G$23,$IT68)</f>
        <v>16</v>
      </c>
      <c r="GG68" s="14">
        <f>INDEX('O3-8hr'!$A:$AD,$IU68+GG$23-$G$23,$IT68)</f>
        <v>42</v>
      </c>
      <c r="GH68" s="14">
        <f>INDEX('O3-8hr'!$A:$AD,$IU68+GH$23-$G$23,$IT68)</f>
        <v>46</v>
      </c>
      <c r="GI68" s="14">
        <f>INDEX('O3-8hr'!$A:$AD,$IU68+GI$23-$G$23,$IT68)</f>
        <v>32</v>
      </c>
      <c r="GJ68" s="14">
        <f>INDEX('O3-8hr'!$A:$AD,$IU68+GJ$23-$G$23,$IT68)</f>
        <v>38</v>
      </c>
      <c r="GK68" s="14">
        <f>INDEX('O3-8hr'!$A:$AD,$IU68+GK$23-$G$23,$IT68)</f>
        <v>28</v>
      </c>
      <c r="GL68" s="14">
        <f>INDEX('O3-8hr'!$A:$AD,$IU68+GL$23-$G$23,$IT68)</f>
        <v>51.000000000000007</v>
      </c>
      <c r="GM68" s="14">
        <f>INDEX('O3-8hr'!$A:$AD,$IU68+GM$23-$G$23,$IT68)</f>
        <v>52.000000000000007</v>
      </c>
      <c r="GN68" s="14">
        <f>INDEX('O3-8hr'!$A:$AD,$IU68+GN$23-$G$23,$IT68)</f>
        <v>27</v>
      </c>
      <c r="GO68" s="14">
        <f>INDEX('O3-8hr'!$A:$AD,$IU68+GO$23-$G$23,$IT68)</f>
        <v>40</v>
      </c>
      <c r="GP68" s="14">
        <f>INDEX('O3-8hr'!$A:$AD,$IU68+GP$23-$G$23,$IT68)</f>
        <v>34</v>
      </c>
      <c r="GQ68" s="14">
        <f>INDEX('O3-8hr'!$A:$AD,$IU68+GQ$23-$G$23,$IT68)</f>
        <v>23</v>
      </c>
      <c r="GR68" s="14">
        <f>INDEX('O3-8hr'!$A:$AD,$IU68+GR$23-$G$23,$IT68)</f>
        <v>28</v>
      </c>
      <c r="GS68" s="14">
        <f>INDEX('O3-8hr'!$A:$AD,$IU68+GS$23-$G$23,$IT68)</f>
        <v>35</v>
      </c>
      <c r="GT68" s="14">
        <f>INDEX('O3-8hr'!$A:$AD,$IU68+GT$23-$G$23,$IT68)</f>
        <v>37.000000000000007</v>
      </c>
      <c r="GU68" s="14">
        <f>INDEX('O3-8hr'!$A:$AD,$IU68+GU$23-$G$23,$IT68)</f>
        <v>39</v>
      </c>
      <c r="GV68" s="14">
        <f>INDEX('O3-8hr'!$A:$AD,$IU68+GV$23-$G$23,$IT68)</f>
        <v>45.000000000000007</v>
      </c>
      <c r="GW68" s="14">
        <f>INDEX('O3-8hr'!$A:$AD,$IU68+GW$23-$G$23,$IT68)</f>
        <v>47</v>
      </c>
      <c r="GX68" s="14">
        <f>INDEX('O3-8hr'!$A:$AD,$IU68+GX$23-$G$23,$IT68)</f>
        <v>57</v>
      </c>
      <c r="GY68" s="14">
        <f>INDEX('O3-8hr'!$A:$AD,$IU68+GY$23-$G$23,$IT68)</f>
        <v>65</v>
      </c>
      <c r="GZ68" s="14">
        <f>INDEX('O3-8hr'!$A:$AD,$IU68+GZ$23-$G$23,$IT68)</f>
        <v>13.000000000000002</v>
      </c>
      <c r="HA68" s="14">
        <f>INDEX('O3-8hr'!$A:$AD,$IU68+HA$23-$G$23,$IT68)</f>
        <v>25</v>
      </c>
      <c r="HB68" s="14">
        <f>INDEX('O3-8hr'!$A:$AD,$IU68+HB$23-$G$23,$IT68)</f>
        <v>28</v>
      </c>
      <c r="HC68" s="14">
        <f>INDEX('O3-8hr'!$A:$AD,$IU68+HC$23-$G$23,$IT68)</f>
        <v>33</v>
      </c>
      <c r="HD68" s="14">
        <f>INDEX('O3-8hr'!$A:$AD,$IU68+HD$23-$G$23,$IT68)</f>
        <v>39</v>
      </c>
      <c r="HE68" s="14">
        <f>INDEX('O3-8hr'!$A:$AD,$IU68+HE$23-$G$23,$IT68)</f>
        <v>40</v>
      </c>
      <c r="HF68" s="14">
        <f>INDEX('O3-8hr'!$A:$AD,$IU68+HF$23-$G$23,$IT68)</f>
        <v>78</v>
      </c>
      <c r="HG68" s="14">
        <f>INDEX('O3-8hr'!$A:$AD,$IU68+HG$23-$G$23,$IT68)</f>
        <v>64</v>
      </c>
      <c r="HH68" s="14">
        <f>INDEX('O3-8hr'!$A:$AD,$IU68+HH$23-$G$23,$IT68)</f>
        <v>26.000000000000004</v>
      </c>
      <c r="HI68" s="14">
        <f>INDEX('O3-8hr'!$A:$AD,$IU68+HI$23-$G$23,$IT68)</f>
        <v>24</v>
      </c>
      <c r="HJ68" s="14">
        <f>INDEX('O3-8hr'!$A:$AD,$IU68+HJ$23-$G$23,$IT68)</f>
        <v>33</v>
      </c>
      <c r="HK68" s="14">
        <f>INDEX('O3-8hr'!$A:$AD,$IU68+HK$23-$G$23,$IT68)</f>
        <v>36.000000000000007</v>
      </c>
      <c r="HL68" s="14">
        <f>INDEX('O3-8hr'!$A:$AD,$IU68+HL$23-$G$23,$IT68)</f>
        <v>30</v>
      </c>
      <c r="HM68" s="14">
        <f>INDEX('O3-8hr'!$A:$AD,$IU68+HM$23-$G$23,$IT68)</f>
        <v>37.000000000000007</v>
      </c>
      <c r="HN68" s="14">
        <f>INDEX('O3-8hr'!$A:$AD,$IU68+HN$23-$G$23,$IT68)</f>
        <v>37.000000000000007</v>
      </c>
      <c r="HO68" s="14">
        <f>INDEX('O3-8hr'!$A:$AD,$IU68+HO$23-$G$23,$IT68)</f>
        <v>30</v>
      </c>
      <c r="HP68" s="14">
        <f>INDEX('O3-8hr'!$A:$AD,$IU68+HP$23-$G$23,$IT68)</f>
        <v>47</v>
      </c>
      <c r="HQ68" s="14">
        <f>INDEX('O3-8hr'!$A:$AD,$IU68+HQ$23-$G$23,$IT68)</f>
        <v>53.000000000000007</v>
      </c>
      <c r="HR68" s="14">
        <f>INDEX('O3-8hr'!$A:$AD,$IU68+HR$23-$G$23,$IT68)</f>
        <v>44.000000000000007</v>
      </c>
      <c r="HS68" s="14">
        <f>INDEX('O3-8hr'!$A:$AD,$IU68+HS$23-$G$23,$IT68)</f>
        <v>38</v>
      </c>
      <c r="HT68" s="14">
        <f>INDEX('O3-8hr'!$A:$AD,$IU68+HT$23-$G$23,$IT68)</f>
        <v>16</v>
      </c>
      <c r="HU68" s="14">
        <f>INDEX('O3-8hr'!$A:$AD,$IU68+HU$23-$G$23,$IT68)</f>
        <v>16</v>
      </c>
      <c r="HV68" s="14">
        <f>INDEX('O3-8hr'!$A:$AD,$IU68+HV$23-$G$23,$IT68)</f>
        <v>36.000000000000007</v>
      </c>
      <c r="HW68" s="14">
        <f>INDEX('O3-8hr'!$A:$AD,$IU68+HW$23-$G$23,$IT68)</f>
        <v>29</v>
      </c>
      <c r="HX68" s="14">
        <f>INDEX('O3-8hr'!$A:$AD,$IU68+HX$23-$G$23,$IT68)</f>
        <v>29</v>
      </c>
      <c r="HY68" s="14">
        <f>INDEX('O3-8hr'!$A:$AD,$IU68+HY$23-$G$23,$IT68)</f>
        <v>29</v>
      </c>
      <c r="HZ68" s="14">
        <f>INDEX('O3-8hr'!$A:$AD,$IU68+HZ$23-$G$23,$IT68)</f>
        <v>26.000000000000004</v>
      </c>
      <c r="IA68" s="14">
        <f>INDEX('O3-8hr'!$A:$AD,$IU68+IA$23-$G$23,$IT68)</f>
        <v>29</v>
      </c>
      <c r="IB68" s="14">
        <f>INDEX('O3-8hr'!$A:$AD,$IU68+IB$23-$G$23,$IT68)</f>
        <v>26.000000000000004</v>
      </c>
      <c r="IC68" s="14">
        <f>INDEX('O3-8hr'!$A:$AD,$IU68+IC$23-$G$23,$IT68)</f>
        <v>27</v>
      </c>
      <c r="ID68" s="14">
        <f>INDEX('O3-8hr'!$A:$AD,$IU68+ID$23-$G$23,$IT68)</f>
        <v>40</v>
      </c>
      <c r="IE68" s="14">
        <f>INDEX('O3-8hr'!$A:$AD,$IU68+IE$23-$G$23,$IT68)</f>
        <v>38</v>
      </c>
      <c r="IF68" s="14">
        <f>INDEX('O3-8hr'!$A:$AD,$IU68+IF$23-$G$23,$IT68)</f>
        <v>41</v>
      </c>
      <c r="IG68" s="14">
        <f>INDEX('O3-8hr'!$A:$AD,$IU68+IG$23-$G$23,$IT68)</f>
        <v>43</v>
      </c>
      <c r="IH68" s="14">
        <f>INDEX('O3-8hr'!$A:$AD,$IU68+IH$23-$G$23,$IT68)</f>
        <v>45.000000000000007</v>
      </c>
      <c r="II68" s="14">
        <f>INDEX('O3-8hr'!$A:$AD,$IU68+II$23-$G$23,$IT68)</f>
        <v>37.000000000000007</v>
      </c>
      <c r="IJ68" s="14">
        <f>INDEX('O3-8hr'!$A:$AD,$IU68+IJ$23-$G$23,$IT68)</f>
        <v>31</v>
      </c>
      <c r="IK68" s="14">
        <f>INDEX('O3-8hr'!$A:$AD,$IU68+IK$23-$G$23,$IT68)</f>
        <v>29</v>
      </c>
      <c r="IL68" s="14">
        <f>INDEX('O3-8hr'!$A:$AD,$IU68+IL$23-$G$23,$IT68)</f>
        <v>20</v>
      </c>
      <c r="IM68" s="14">
        <f>INDEX('O3-8hr'!$A:$AD,$IU68+IM$23-$G$23,$IT68)</f>
        <v>31</v>
      </c>
      <c r="IN68" s="14">
        <f>INDEX('O3-8hr'!$A:$AD,$IU68+IN$23-$G$23,$IT68)</f>
        <v>45.000000000000007</v>
      </c>
      <c r="IO68" s="14">
        <f>INDEX('O3-8hr'!$A:$AD,$IU68+IO$23-$G$23,$IT68)</f>
        <v>35</v>
      </c>
      <c r="IP68" s="14">
        <f>INDEX('O3-8hr'!$A:$AD,$IU68+IP$23-$G$23,$IT68)</f>
        <v>29</v>
      </c>
      <c r="IQ68" s="19">
        <f>INDEX('O3-8hr'!$A:$AD,$IU68+IQ$23-$G$23,$IT68)</f>
        <v>27</v>
      </c>
      <c r="IR68" s="100">
        <f t="shared" si="58"/>
        <v>80</v>
      </c>
      <c r="IT68" s="44">
        <f>MATCH($B68,'O3-8hr'!$1:$1,0)</f>
        <v>15</v>
      </c>
      <c r="IU68" s="43">
        <f>MATCH(DATE($A68,$IT$19,$IU$19),'O3-8hr'!$B:$B,0)</f>
        <v>796</v>
      </c>
    </row>
    <row r="69" spans="1:255" ht="12.75" customHeight="1" x14ac:dyDescent="0.2">
      <c r="A69" s="100">
        <v>2017</v>
      </c>
      <c r="B69" s="100">
        <v>361030002</v>
      </c>
      <c r="C69" s="103">
        <f>INDEX(Sites!$A:$N,MATCH($B69,Sites!$A:$A,0),2)</f>
        <v>40.745289999999997</v>
      </c>
      <c r="D69" s="100" t="str">
        <f>INDEX(Sites!$A:$N,MATCH($B69,Sites!$A:$A,0),4)</f>
        <v>NY</v>
      </c>
      <c r="E69" s="100" t="str">
        <f>INDEX(Sites!$A:$N,MATCH($B69,Sites!$A:$A,0),10)</f>
        <v>27.0</v>
      </c>
      <c r="F69" s="44" t="str">
        <f>INDEX(Sites!$A:$N,MATCH($B69,Sites!$A:$A,0),6)</f>
        <v>Babylon</v>
      </c>
      <c r="G69" s="20">
        <f>INDEX('O3-8hr'!$A:$AD,$IU69+G$23-$G$23,$IT69)</f>
        <v>34</v>
      </c>
      <c r="H69" s="14">
        <f>INDEX('O3-8hr'!$A:$AD,$IU69+H$23-$G$23,$IT69)</f>
        <v>45.000000000000007</v>
      </c>
      <c r="I69" s="14">
        <f>INDEX('O3-8hr'!$A:$AD,$IU69+I$23-$G$23,$IT69)</f>
        <v>39</v>
      </c>
      <c r="J69" s="14">
        <f>INDEX('O3-8hr'!$A:$AD,$IU69+J$23-$G$23,$IT69)</f>
        <v>42</v>
      </c>
      <c r="K69" s="14">
        <f>INDEX('O3-8hr'!$A:$AD,$IU69+K$23-$G$23,$IT69)</f>
        <v>42</v>
      </c>
      <c r="L69" s="14">
        <f>INDEX('O3-8hr'!$A:$AD,$IU69+L$23-$G$23,$IT69)</f>
        <v>38</v>
      </c>
      <c r="M69" s="14">
        <f>INDEX('O3-8hr'!$A:$AD,$IU69+M$23-$G$23,$IT69)</f>
        <v>48</v>
      </c>
      <c r="N69" s="14">
        <f>INDEX('O3-8hr'!$A:$AD,$IU69+N$23-$G$23,$IT69)</f>
        <v>44.000000000000007</v>
      </c>
      <c r="O69" s="14">
        <f>INDEX('O3-8hr'!$A:$AD,$IU69+O$23-$G$23,$IT69)</f>
        <v>45.000000000000007</v>
      </c>
      <c r="P69" s="14">
        <f>INDEX('O3-8hr'!$A:$AD,$IU69+P$23-$G$23,$IT69)</f>
        <v>40</v>
      </c>
      <c r="Q69" s="14">
        <f>INDEX('O3-8hr'!$A:$AD,$IU69+Q$23-$G$23,$IT69)</f>
        <v>39</v>
      </c>
      <c r="R69" s="14">
        <f>INDEX('O3-8hr'!$A:$AD,$IU69+R$23-$G$23,$IT69)</f>
        <v>37.000000000000007</v>
      </c>
      <c r="S69" s="14">
        <f>INDEX('O3-8hr'!$A:$AD,$IU69+S$23-$G$23,$IT69)</f>
        <v>37.000000000000007</v>
      </c>
      <c r="T69" s="14">
        <f>INDEX('O3-8hr'!$A:$AD,$IU69+T$23-$G$23,$IT69)</f>
        <v>34</v>
      </c>
      <c r="U69" s="14">
        <f>INDEX('O3-8hr'!$A:$AD,$IU69+U$23-$G$23,$IT69)</f>
        <v>38</v>
      </c>
      <c r="V69" s="14">
        <f>INDEX('O3-8hr'!$A:$AD,$IU69+V$23-$G$23,$IT69)</f>
        <v>48</v>
      </c>
      <c r="W69" s="14">
        <f>INDEX('O3-8hr'!$A:$AD,$IU69+W$23-$G$23,$IT69)</f>
        <v>46</v>
      </c>
      <c r="X69" s="14">
        <f>INDEX('O3-8hr'!$A:$AD,$IU69+X$23-$G$23,$IT69)</f>
        <v>45.000000000000007</v>
      </c>
      <c r="Y69" s="14">
        <f>INDEX('O3-8hr'!$A:$AD,$IU69+Y$23-$G$23,$IT69)</f>
        <v>46</v>
      </c>
      <c r="Z69" s="14">
        <f>INDEX('O3-8hr'!$A:$AD,$IU69+Z$23-$G$23,$IT69)</f>
        <v>49</v>
      </c>
      <c r="AA69" s="14">
        <f>INDEX('O3-8hr'!$A:$AD,$IU69+AA$23-$G$23,$IT69)</f>
        <v>40</v>
      </c>
      <c r="AB69" s="14">
        <f>INDEX('O3-8hr'!$A:$AD,$IU69+AB$23-$G$23,$IT69)</f>
        <v>44.000000000000007</v>
      </c>
      <c r="AC69" s="14">
        <f>INDEX('O3-8hr'!$A:$AD,$IU69+AC$23-$G$23,$IT69)</f>
        <v>42</v>
      </c>
      <c r="AD69" s="14">
        <f>INDEX('O3-8hr'!$A:$AD,$IU69+AD$23-$G$23,$IT69)</f>
        <v>46</v>
      </c>
      <c r="AE69" s="14">
        <f>INDEX('O3-8hr'!$A:$AD,$IU69+AE$23-$G$23,$IT69)</f>
        <v>35</v>
      </c>
      <c r="AF69" s="14">
        <f>INDEX('O3-8hr'!$A:$AD,$IU69+AF$23-$G$23,$IT69)</f>
        <v>40</v>
      </c>
      <c r="AG69" s="14">
        <f>INDEX('O3-8hr'!$A:$AD,$IU69+AG$23-$G$23,$IT69)</f>
        <v>22.000000000000004</v>
      </c>
      <c r="AH69" s="14">
        <f>INDEX('O3-8hr'!$A:$AD,$IU69+AH$23-$G$23,$IT69)</f>
        <v>29</v>
      </c>
      <c r="AI69" s="14">
        <f>INDEX('O3-8hr'!$A:$AD,$IU69+AI$23-$G$23,$IT69)</f>
        <v>42</v>
      </c>
      <c r="AJ69" s="14">
        <f>INDEX('O3-8hr'!$A:$AD,$IU69+AJ$23-$G$23,$IT69)</f>
        <v>39</v>
      </c>
      <c r="AK69" s="14">
        <f>INDEX('O3-8hr'!$A:$AD,$IU69+AK$23-$G$23,$IT69)</f>
        <v>43</v>
      </c>
      <c r="AL69" s="14">
        <f>INDEX('O3-8hr'!$A:$AD,$IU69+AL$23-$G$23,$IT69)</f>
        <v>39</v>
      </c>
      <c r="AM69" s="14">
        <f>INDEX('O3-8hr'!$A:$AD,$IU69+AM$23-$G$23,$IT69)</f>
        <v>46</v>
      </c>
      <c r="AN69" s="14">
        <f>INDEX('O3-8hr'!$A:$AD,$IU69+AN$23-$G$23,$IT69)</f>
        <v>49</v>
      </c>
      <c r="AO69" s="14">
        <f>INDEX('O3-8hr'!$A:$AD,$IU69+AO$23-$G$23,$IT69)</f>
        <v>36.000000000000007</v>
      </c>
      <c r="AP69" s="14">
        <f>INDEX('O3-8hr'!$A:$AD,$IU69+AP$23-$G$23,$IT69)</f>
        <v>40</v>
      </c>
      <c r="AQ69" s="14">
        <f>INDEX('O3-8hr'!$A:$AD,$IU69+AQ$23-$G$23,$IT69)</f>
        <v>41</v>
      </c>
      <c r="AR69" s="14">
        <f>INDEX('O3-8hr'!$A:$AD,$IU69+AR$23-$G$23,$IT69)</f>
        <v>35</v>
      </c>
      <c r="AS69" s="14">
        <f>INDEX('O3-8hr'!$A:$AD,$IU69+AS$23-$G$23,$IT69)</f>
        <v>41</v>
      </c>
      <c r="AT69" s="14">
        <f>INDEX('O3-8hr'!$A:$AD,$IU69+AT$23-$G$23,$IT69)</f>
        <v>50</v>
      </c>
      <c r="AU69" s="14">
        <f>INDEX('O3-8hr'!$A:$AD,$IU69+AU$23-$G$23,$IT69)</f>
        <v>59.000000000000007</v>
      </c>
      <c r="AV69" s="14">
        <f>INDEX('O3-8hr'!$A:$AD,$IU69+AV$23-$G$23,$IT69)</f>
        <v>48</v>
      </c>
      <c r="AW69" s="14">
        <f>INDEX('O3-8hr'!$A:$AD,$IU69+AW$23-$G$23,$IT69)</f>
        <v>46</v>
      </c>
      <c r="AX69" s="14">
        <f>INDEX('O3-8hr'!$A:$AD,$IU69+AX$23-$G$23,$IT69)</f>
        <v>47</v>
      </c>
      <c r="AY69" s="14">
        <f>INDEX('O3-8hr'!$A:$AD,$IU69+AY$23-$G$23,$IT69)</f>
        <v>45.000000000000007</v>
      </c>
      <c r="AZ69" s="14">
        <f>INDEX('O3-8hr'!$A:$AD,$IU69+AZ$23-$G$23,$IT69)</f>
        <v>46</v>
      </c>
      <c r="BA69" s="14">
        <f>INDEX('O3-8hr'!$A:$AD,$IU69+BA$23-$G$23,$IT69)</f>
        <v>55</v>
      </c>
      <c r="BB69" s="14">
        <f>INDEX('O3-8hr'!$A:$AD,$IU69+BB$23-$G$23,$IT69)</f>
        <v>46</v>
      </c>
      <c r="BC69" s="14">
        <f>INDEX('O3-8hr'!$A:$AD,$IU69+BC$23-$G$23,$IT69)</f>
        <v>42</v>
      </c>
      <c r="BD69" s="14">
        <f>INDEX('O3-8hr'!$A:$AD,$IU69+BD$23-$G$23,$IT69)</f>
        <v>38</v>
      </c>
      <c r="BE69" s="14">
        <f>INDEX('O3-8hr'!$A:$AD,$IU69+BE$23-$G$23,$IT69)</f>
        <v>40</v>
      </c>
      <c r="BF69" s="14">
        <f>INDEX('O3-8hr'!$A:$AD,$IU69+BF$23-$G$23,$IT69)</f>
        <v>36.000000000000007</v>
      </c>
      <c r="BG69" s="14">
        <f>INDEX('O3-8hr'!$A:$AD,$IU69+BG$23-$G$23,$IT69)</f>
        <v>28</v>
      </c>
      <c r="BH69" s="14">
        <f>INDEX('O3-8hr'!$A:$AD,$IU69+BH$23-$G$23,$IT69)</f>
        <v>34</v>
      </c>
      <c r="BI69" s="14">
        <f>INDEX('O3-8hr'!$A:$AD,$IU69+BI$23-$G$23,$IT69)</f>
        <v>33</v>
      </c>
      <c r="BJ69" s="14">
        <f>INDEX('O3-8hr'!$A:$AD,$IU69+BJ$23-$G$23,$IT69)</f>
        <v>37.000000000000007</v>
      </c>
      <c r="BK69" s="14">
        <f>INDEX('O3-8hr'!$A:$AD,$IU69+BK$23-$G$23,$IT69)</f>
        <v>24</v>
      </c>
      <c r="BL69" s="14">
        <f>INDEX('O3-8hr'!$A:$AD,$IU69+BL$23-$G$23,$IT69)</f>
        <v>38</v>
      </c>
      <c r="BM69" s="14">
        <f>INDEX('O3-8hr'!$A:$AD,$IU69+BM$23-$G$23,$IT69)</f>
        <v>51.000000000000007</v>
      </c>
      <c r="BN69" s="14">
        <f>INDEX('O3-8hr'!$A:$AD,$IU69+BN$23-$G$23,$IT69)</f>
        <v>50</v>
      </c>
      <c r="BO69" s="14">
        <f>INDEX('O3-8hr'!$A:$AD,$IU69+BO$23-$G$23,$IT69)</f>
        <v>37.000000000000007</v>
      </c>
      <c r="BP69" s="14">
        <f>INDEX('O3-8hr'!$A:$AD,$IU69+BP$23-$G$23,$IT69)</f>
        <v>27</v>
      </c>
      <c r="BQ69" s="14">
        <f>INDEX('O3-8hr'!$A:$AD,$IU69+BQ$23-$G$23,$IT69)</f>
        <v>51.000000000000007</v>
      </c>
      <c r="BR69" s="14">
        <f>INDEX('O3-8hr'!$A:$AD,$IU69+BR$23-$G$23,$IT69)</f>
        <v>39</v>
      </c>
      <c r="BS69" s="14">
        <f>INDEX('O3-8hr'!$A:$AD,$IU69+BS$23-$G$23,$IT69)</f>
        <v>43</v>
      </c>
      <c r="BT69" s="14">
        <f>INDEX('O3-8hr'!$A:$AD,$IU69+BT$23-$G$23,$IT69)</f>
        <v>41</v>
      </c>
      <c r="BU69" s="14">
        <f>INDEX('O3-8hr'!$A:$AD,$IU69+BU$23-$G$23,$IT69)</f>
        <v>39</v>
      </c>
      <c r="BV69" s="14">
        <f>INDEX('O3-8hr'!$A:$AD,$IU69+BV$23-$G$23,$IT69)</f>
        <v>33</v>
      </c>
      <c r="BW69" s="14">
        <f>INDEX('O3-8hr'!$A:$AD,$IU69+BW$23-$G$23,$IT69)</f>
        <v>37.000000000000007</v>
      </c>
      <c r="BX69" s="14">
        <f>INDEX('O3-8hr'!$A:$AD,$IU69+BX$23-$G$23,$IT69)</f>
        <v>37.000000000000007</v>
      </c>
      <c r="BY69" s="14">
        <f>INDEX('O3-8hr'!$A:$AD,$IU69+BY$23-$G$23,$IT69)</f>
        <v>44.000000000000007</v>
      </c>
      <c r="BZ69" s="14">
        <f>INDEX('O3-8hr'!$A:$AD,$IU69+BZ$23-$G$23,$IT69)</f>
        <v>39</v>
      </c>
      <c r="CA69" s="14">
        <f>INDEX('O3-8hr'!$A:$AD,$IU69+CA$23-$G$23,$IT69)</f>
        <v>37.000000000000007</v>
      </c>
      <c r="CB69" s="14">
        <f>INDEX('O3-8hr'!$A:$AD,$IU69+CB$23-$G$23,$IT69)</f>
        <v>39</v>
      </c>
      <c r="CC69" s="14">
        <f>INDEX('O3-8hr'!$A:$AD,$IU69+CC$23-$G$23,$IT69)</f>
        <v>42</v>
      </c>
      <c r="CD69" s="14">
        <f>INDEX('O3-8hr'!$A:$AD,$IU69+CD$23-$G$23,$IT69)</f>
        <v>35</v>
      </c>
      <c r="CE69" s="14">
        <f>INDEX('O3-8hr'!$A:$AD,$IU69+CE$23-$G$23,$IT69)</f>
        <v>46</v>
      </c>
      <c r="CF69" s="14">
        <f>INDEX('O3-8hr'!$A:$AD,$IU69+CF$23-$G$23,$IT69)</f>
        <v>61.000000000000007</v>
      </c>
      <c r="CG69" s="14">
        <f>INDEX('O3-8hr'!$A:$AD,$IU69+CG$23-$G$23,$IT69)</f>
        <v>75</v>
      </c>
      <c r="CH69" s="14">
        <f>INDEX('O3-8hr'!$A:$AD,$IU69+CH$23-$G$23,$IT69)</f>
        <v>71.000000000000014</v>
      </c>
      <c r="CI69" s="14">
        <f>INDEX('O3-8hr'!$A:$AD,$IU69+CI$23-$G$23,$IT69)</f>
        <v>39</v>
      </c>
      <c r="CJ69" s="14">
        <f>INDEX('O3-8hr'!$A:$AD,$IU69+CJ$23-$G$23,$IT69)</f>
        <v>35</v>
      </c>
      <c r="CK69" s="14">
        <f>INDEX('O3-8hr'!$A:$AD,$IU69+CK$23-$G$23,$IT69)</f>
        <v>32</v>
      </c>
      <c r="CL69" s="14">
        <f>INDEX('O3-8hr'!$A:$AD,$IU69+CL$23-$G$23,$IT69)</f>
        <v>44.000000000000007</v>
      </c>
      <c r="CM69" s="14">
        <f>INDEX('O3-8hr'!$A:$AD,$IU69+CM$23-$G$23,$IT69)</f>
        <v>46</v>
      </c>
      <c r="CN69" s="14">
        <f>INDEX('O3-8hr'!$A:$AD,$IU69+CN$23-$G$23,$IT69)</f>
        <v>31</v>
      </c>
      <c r="CO69" s="14">
        <f>INDEX('O3-8hr'!$A:$AD,$IU69+CO$23-$G$23,$IT69)</f>
        <v>43</v>
      </c>
      <c r="CP69" s="14">
        <f>INDEX('O3-8hr'!$A:$AD,$IU69+CP$23-$G$23,$IT69)</f>
        <v>41</v>
      </c>
      <c r="CQ69" s="14">
        <f>INDEX('O3-8hr'!$A:$AD,$IU69+CQ$23-$G$23,$IT69)</f>
        <v>38</v>
      </c>
      <c r="CR69" s="14">
        <f>INDEX('O3-8hr'!$A:$AD,$IU69+CR$23-$G$23,$IT69)</f>
        <v>31</v>
      </c>
      <c r="CS69" s="14">
        <f>INDEX('O3-8hr'!$A:$AD,$IU69+CS$23-$G$23,$IT69)</f>
        <v>30</v>
      </c>
      <c r="CT69" s="14">
        <f>INDEX('O3-8hr'!$A:$AD,$IU69+CT$23-$G$23,$IT69)</f>
        <v>40</v>
      </c>
      <c r="CU69" s="14">
        <f>INDEX('O3-8hr'!$A:$AD,$IU69+CU$23-$G$23,$IT69)</f>
        <v>56</v>
      </c>
      <c r="CV69" s="14">
        <f>INDEX('O3-8hr'!$A:$AD,$IU69+CV$23-$G$23,$IT69)</f>
        <v>46</v>
      </c>
      <c r="CW69" s="14">
        <f>INDEX('O3-8hr'!$A:$AD,$IU69+CW$23-$G$23,$IT69)</f>
        <v>39</v>
      </c>
      <c r="CX69" s="14">
        <f>INDEX('O3-8hr'!$A:$AD,$IU69+CX$23-$G$23,$IT69)</f>
        <v>41</v>
      </c>
      <c r="CY69" s="14">
        <f>INDEX('O3-8hr'!$A:$AD,$IU69+CY$23-$G$23,$IT69)</f>
        <v>30</v>
      </c>
      <c r="CZ69" s="14">
        <f>INDEX('O3-8hr'!$A:$AD,$IU69+CZ$23-$G$23,$IT69)</f>
        <v>24</v>
      </c>
      <c r="DA69" s="14">
        <f>INDEX('O3-8hr'!$A:$AD,$IU69+DA$23-$G$23,$IT69)</f>
        <v>43</v>
      </c>
      <c r="DB69" s="14">
        <f>INDEX('O3-8hr'!$A:$AD,$IU69+DB$23-$G$23,$IT69)</f>
        <v>37.000000000000007</v>
      </c>
      <c r="DC69" s="14">
        <f>INDEX('O3-8hr'!$A:$AD,$IU69+DC$23-$G$23,$IT69)</f>
        <v>51.000000000000007</v>
      </c>
      <c r="DD69" s="14">
        <f>INDEX('O3-8hr'!$A:$AD,$IU69+DD$23-$G$23,$IT69)</f>
        <v>68</v>
      </c>
      <c r="DE69" s="14">
        <f>INDEX('O3-8hr'!$A:$AD,$IU69+DE$23-$G$23,$IT69)</f>
        <v>73.000000000000014</v>
      </c>
      <c r="DF69" s="14">
        <f>INDEX('O3-8hr'!$A:$AD,$IU69+DF$23-$G$23,$IT69)</f>
        <v>89.000000000000014</v>
      </c>
      <c r="DG69" s="14">
        <f>INDEX('O3-8hr'!$A:$AD,$IU69+DG$23-$G$23,$IT69)</f>
        <v>86</v>
      </c>
      <c r="DH69" s="14">
        <f>INDEX('O3-8hr'!$A:$AD,$IU69+DH$23-$G$23,$IT69)</f>
        <v>46</v>
      </c>
      <c r="DI69" s="14">
        <f>INDEX('O3-8hr'!$A:$AD,$IU69+DI$23-$G$23,$IT69)</f>
        <v>34</v>
      </c>
      <c r="DJ69" s="14">
        <f>INDEX('O3-8hr'!$A:$AD,$IU69+DJ$23-$G$23,$IT69)</f>
        <v>22.000000000000004</v>
      </c>
      <c r="DK69" s="14">
        <f>INDEX('O3-8hr'!$A:$AD,$IU69+DK$23-$G$23,$IT69)</f>
        <v>35</v>
      </c>
      <c r="DL69" s="14">
        <f>INDEX('O3-8hr'!$A:$AD,$IU69+DL$23-$G$23,$IT69)</f>
        <v>30</v>
      </c>
      <c r="DM69" s="14">
        <f>INDEX('O3-8hr'!$A:$AD,$IU69+DM$23-$G$23,$IT69)</f>
        <v>21</v>
      </c>
      <c r="DN69" s="14" t="str">
        <f>INDEX('O3-8hr'!$A:$AD,$IU69+DN$23-$G$23,$IT69)</f>
        <v/>
      </c>
      <c r="DO69" s="14">
        <f>INDEX('O3-8hr'!$A:$AD,$IU69+DO$23-$G$23,$IT69)</f>
        <v>61.000000000000007</v>
      </c>
      <c r="DP69" s="14">
        <f>INDEX('O3-8hr'!$A:$AD,$IU69+DP$23-$G$23,$IT69)</f>
        <v>60</v>
      </c>
      <c r="DQ69" s="14">
        <f>INDEX('O3-8hr'!$A:$AD,$IU69+DQ$23-$G$23,$IT69)</f>
        <v>31</v>
      </c>
      <c r="DR69" s="14">
        <f>INDEX('O3-8hr'!$A:$AD,$IU69+DR$23-$G$23,$IT69)</f>
        <v>45.000000000000007</v>
      </c>
      <c r="DS69" s="14">
        <f>INDEX('O3-8hr'!$A:$AD,$IU69+DS$23-$G$23,$IT69)</f>
        <v>51.000000000000007</v>
      </c>
      <c r="DT69" s="14">
        <f>INDEX('O3-8hr'!$A:$AD,$IU69+DT$23-$G$23,$IT69)</f>
        <v>55</v>
      </c>
      <c r="DU69" s="14">
        <f>INDEX('O3-8hr'!$A:$AD,$IU69+DU$23-$G$23,$IT69)</f>
        <v>59.000000000000007</v>
      </c>
      <c r="DV69" s="14">
        <f>INDEX('O3-8hr'!$A:$AD,$IU69+DV$23-$G$23,$IT69)</f>
        <v>45.000000000000007</v>
      </c>
      <c r="DW69" s="14">
        <f>INDEX('O3-8hr'!$A:$AD,$IU69+DW$23-$G$23,$IT69)</f>
        <v>48</v>
      </c>
      <c r="DX69" s="14">
        <f>INDEX('O3-8hr'!$A:$AD,$IU69+DX$23-$G$23,$IT69)</f>
        <v>48</v>
      </c>
      <c r="DY69" s="14">
        <f>INDEX('O3-8hr'!$A:$AD,$IU69+DY$23-$G$23,$IT69)</f>
        <v>25</v>
      </c>
      <c r="DZ69" s="14">
        <f>INDEX('O3-8hr'!$A:$AD,$IU69+DZ$23-$G$23,$IT69)</f>
        <v>62</v>
      </c>
      <c r="EA69" s="14">
        <f>INDEX('O3-8hr'!$A:$AD,$IU69+EA$23-$G$23,$IT69)</f>
        <v>69</v>
      </c>
      <c r="EB69" s="14">
        <f>INDEX('O3-8hr'!$A:$AD,$IU69+EB$23-$G$23,$IT69)</f>
        <v>55</v>
      </c>
      <c r="EC69" s="14">
        <f>INDEX('O3-8hr'!$A:$AD,$IU69+EC$23-$G$23,$IT69)</f>
        <v>42</v>
      </c>
      <c r="ED69" s="14">
        <f>INDEX('O3-8hr'!$A:$AD,$IU69+ED$23-$G$23,$IT69)</f>
        <v>27</v>
      </c>
      <c r="EE69" s="14">
        <f>INDEX('O3-8hr'!$A:$AD,$IU69+EE$23-$G$23,$IT69)</f>
        <v>40</v>
      </c>
      <c r="EF69" s="14">
        <f>INDEX('O3-8hr'!$A:$AD,$IU69+EF$23-$G$23,$IT69)</f>
        <v>63</v>
      </c>
      <c r="EG69" s="14">
        <f>INDEX('O3-8hr'!$A:$AD,$IU69+EG$23-$G$23,$IT69)</f>
        <v>51.000000000000007</v>
      </c>
      <c r="EH69" s="14">
        <f>INDEX('O3-8hr'!$A:$AD,$IU69+EH$23-$G$23,$IT69)</f>
        <v>48</v>
      </c>
      <c r="EI69" s="14">
        <f>INDEX('O3-8hr'!$A:$AD,$IU69+EI$23-$G$23,$IT69)</f>
        <v>58</v>
      </c>
      <c r="EJ69" s="14">
        <f>INDEX('O3-8hr'!$A:$AD,$IU69+EJ$23-$G$23,$IT69)</f>
        <v>67</v>
      </c>
      <c r="EK69" s="14">
        <f>INDEX('O3-8hr'!$A:$AD,$IU69+EK$23-$G$23,$IT69)</f>
        <v>68</v>
      </c>
      <c r="EL69" s="14">
        <f>INDEX('O3-8hr'!$A:$AD,$IU69+EL$23-$G$23,$IT69)</f>
        <v>22.000000000000004</v>
      </c>
      <c r="EM69" s="14">
        <f>INDEX('O3-8hr'!$A:$AD,$IU69+EM$23-$G$23,$IT69)</f>
        <v>60</v>
      </c>
      <c r="EN69" s="14">
        <f>INDEX('O3-8hr'!$A:$AD,$IU69+EN$23-$G$23,$IT69)</f>
        <v>56</v>
      </c>
      <c r="EO69" s="14">
        <f>INDEX('O3-8hr'!$A:$AD,$IU69+EO$23-$G$23,$IT69)</f>
        <v>48</v>
      </c>
      <c r="EP69" s="14">
        <f>INDEX('O3-8hr'!$A:$AD,$IU69+EP$23-$G$23,$IT69)</f>
        <v>43</v>
      </c>
      <c r="EQ69" s="14">
        <f>INDEX('O3-8hr'!$A:$AD,$IU69+EQ$23-$G$23,$IT69)</f>
        <v>65</v>
      </c>
      <c r="ER69" s="14">
        <f>INDEX('O3-8hr'!$A:$AD,$IU69+ER$23-$G$23,$IT69)</f>
        <v>77</v>
      </c>
      <c r="ES69" s="14">
        <f>INDEX('O3-8hr'!$A:$AD,$IU69+ES$23-$G$23,$IT69)</f>
        <v>63</v>
      </c>
      <c r="ET69" s="14">
        <f>INDEX('O3-8hr'!$A:$AD,$IU69+ET$23-$G$23,$IT69)</f>
        <v>67</v>
      </c>
      <c r="EU69" s="14">
        <f>INDEX('O3-8hr'!$A:$AD,$IU69+EU$23-$G$23,$IT69)</f>
        <v>52.000000000000007</v>
      </c>
      <c r="EV69" s="14">
        <f>INDEX('O3-8hr'!$A:$AD,$IU69+EV$23-$G$23,$IT69)</f>
        <v>24</v>
      </c>
      <c r="EW69" s="14">
        <f>INDEX('O3-8hr'!$A:$AD,$IU69+EW$23-$G$23,$IT69)</f>
        <v>26.000000000000004</v>
      </c>
      <c r="EX69" s="14">
        <f>INDEX('O3-8hr'!$A:$AD,$IU69+EX$23-$G$23,$IT69)</f>
        <v>43</v>
      </c>
      <c r="EY69" s="14">
        <f>INDEX('O3-8hr'!$A:$AD,$IU69+EY$23-$G$23,$IT69)</f>
        <v>38</v>
      </c>
      <c r="EZ69" s="14">
        <f>INDEX('O3-8hr'!$A:$AD,$IU69+EZ$23-$G$23,$IT69)</f>
        <v>55</v>
      </c>
      <c r="FA69" s="14">
        <f>INDEX('O3-8hr'!$A:$AD,$IU69+FA$23-$G$23,$IT69)</f>
        <v>30</v>
      </c>
      <c r="FB69" s="14">
        <f>INDEX('O3-8hr'!$A:$AD,$IU69+FB$23-$G$23,$IT69)</f>
        <v>37.000000000000007</v>
      </c>
      <c r="FC69" s="14">
        <f>INDEX('O3-8hr'!$A:$AD,$IU69+FC$23-$G$23,$IT69)</f>
        <v>53.000000000000007</v>
      </c>
      <c r="FD69" s="14">
        <f>INDEX('O3-8hr'!$A:$AD,$IU69+FD$23-$G$23,$IT69)</f>
        <v>77</v>
      </c>
      <c r="FE69" s="14">
        <f>INDEX('O3-8hr'!$A:$AD,$IU69+FE$23-$G$23,$IT69)</f>
        <v>56</v>
      </c>
      <c r="FF69" s="14">
        <f>INDEX('O3-8hr'!$A:$AD,$IU69+FF$23-$G$23,$IT69)</f>
        <v>53.000000000000007</v>
      </c>
      <c r="FG69" s="14">
        <f>INDEX('O3-8hr'!$A:$AD,$IU69+FG$23-$G$23,$IT69)</f>
        <v>28</v>
      </c>
      <c r="FH69" s="14">
        <f>INDEX('O3-8hr'!$A:$AD,$IU69+FH$23-$G$23,$IT69)</f>
        <v>47</v>
      </c>
      <c r="FI69" s="14">
        <f>INDEX('O3-8hr'!$A:$AD,$IU69+FI$23-$G$23,$IT69)</f>
        <v>36.000000000000007</v>
      </c>
      <c r="FJ69" s="14">
        <f>INDEX('O3-8hr'!$A:$AD,$IU69+FJ$23-$G$23,$IT69)</f>
        <v>33</v>
      </c>
      <c r="FK69" s="14">
        <f>INDEX('O3-8hr'!$A:$AD,$IU69+FK$23-$G$23,$IT69)</f>
        <v>38</v>
      </c>
      <c r="FL69" s="14">
        <f>INDEX('O3-8hr'!$A:$AD,$IU69+FL$23-$G$23,$IT69)</f>
        <v>57</v>
      </c>
      <c r="FM69" s="14">
        <f>INDEX('O3-8hr'!$A:$AD,$IU69+FM$23-$G$23,$IT69)</f>
        <v>57</v>
      </c>
      <c r="FN69" s="14">
        <f>INDEX('O3-8hr'!$A:$AD,$IU69+FN$23-$G$23,$IT69)</f>
        <v>46</v>
      </c>
      <c r="FO69" s="14">
        <f>INDEX('O3-8hr'!$A:$AD,$IU69+FO$23-$G$23,$IT69)</f>
        <v>38</v>
      </c>
      <c r="FP69" s="14">
        <f>INDEX('O3-8hr'!$A:$AD,$IU69+FP$23-$G$23,$IT69)</f>
        <v>48</v>
      </c>
      <c r="FQ69" s="14">
        <f>INDEX('O3-8hr'!$A:$AD,$IU69+FQ$23-$G$23,$IT69)</f>
        <v>49</v>
      </c>
      <c r="FR69" s="14">
        <f>INDEX('O3-8hr'!$A:$AD,$IU69+FR$23-$G$23,$IT69)</f>
        <v>43</v>
      </c>
      <c r="FS69" s="14">
        <f>INDEX('O3-8hr'!$A:$AD,$IU69+FS$23-$G$23,$IT69)</f>
        <v>54</v>
      </c>
      <c r="FT69" s="14">
        <f>INDEX('O3-8hr'!$A:$AD,$IU69+FT$23-$G$23,$IT69)</f>
        <v>41</v>
      </c>
      <c r="FU69" s="14">
        <f>INDEX('O3-8hr'!$A:$AD,$IU69+FU$23-$G$23,$IT69)</f>
        <v>32</v>
      </c>
      <c r="FV69" s="14">
        <f>INDEX('O3-8hr'!$A:$AD,$IU69+FV$23-$G$23,$IT69)</f>
        <v>63</v>
      </c>
      <c r="FW69" s="14">
        <f>INDEX('O3-8hr'!$A:$AD,$IU69+FW$23-$G$23,$IT69)</f>
        <v>37.000000000000007</v>
      </c>
      <c r="FX69" s="14">
        <f>INDEX('O3-8hr'!$A:$AD,$IU69+FX$23-$G$23,$IT69)</f>
        <v>54</v>
      </c>
      <c r="FY69" s="14">
        <f>INDEX('O3-8hr'!$A:$AD,$IU69+FY$23-$G$23,$IT69)</f>
        <v>39</v>
      </c>
      <c r="FZ69" s="14">
        <f>INDEX('O3-8hr'!$A:$AD,$IU69+FZ$23-$G$23,$IT69)</f>
        <v>44.000000000000007</v>
      </c>
      <c r="GA69" s="14">
        <f>INDEX('O3-8hr'!$A:$AD,$IU69+GA$23-$G$23,$IT69)</f>
        <v>45.000000000000007</v>
      </c>
      <c r="GB69" s="14">
        <f>INDEX('O3-8hr'!$A:$AD,$IU69+GB$23-$G$23,$IT69)</f>
        <v>32</v>
      </c>
      <c r="GC69" s="14">
        <f>INDEX('O3-8hr'!$A:$AD,$IU69+GC$23-$G$23,$IT69)</f>
        <v>43</v>
      </c>
      <c r="GD69" s="14">
        <f>INDEX('O3-8hr'!$A:$AD,$IU69+GD$23-$G$23,$IT69)</f>
        <v>44.000000000000007</v>
      </c>
      <c r="GE69" s="14">
        <f>INDEX('O3-8hr'!$A:$AD,$IU69+GE$23-$G$23,$IT69)</f>
        <v>34</v>
      </c>
      <c r="GF69" s="14">
        <f>INDEX('O3-8hr'!$A:$AD,$IU69+GF$23-$G$23,$IT69)</f>
        <v>25</v>
      </c>
      <c r="GG69" s="14">
        <f>INDEX('O3-8hr'!$A:$AD,$IU69+GG$23-$G$23,$IT69)</f>
        <v>44.000000000000007</v>
      </c>
      <c r="GH69" s="14">
        <f>INDEX('O3-8hr'!$A:$AD,$IU69+GH$23-$G$23,$IT69)</f>
        <v>44.000000000000007</v>
      </c>
      <c r="GI69" s="14">
        <f>INDEX('O3-8hr'!$A:$AD,$IU69+GI$23-$G$23,$IT69)</f>
        <v>37.000000000000007</v>
      </c>
      <c r="GJ69" s="14">
        <f>INDEX('O3-8hr'!$A:$AD,$IU69+GJ$23-$G$23,$IT69)</f>
        <v>36.000000000000007</v>
      </c>
      <c r="GK69" s="14">
        <f>INDEX('O3-8hr'!$A:$AD,$IU69+GK$23-$G$23,$IT69)</f>
        <v>33</v>
      </c>
      <c r="GL69" s="14">
        <f>INDEX('O3-8hr'!$A:$AD,$IU69+GL$23-$G$23,$IT69)</f>
        <v>50</v>
      </c>
      <c r="GM69" s="14">
        <f>INDEX('O3-8hr'!$A:$AD,$IU69+GM$23-$G$23,$IT69)</f>
        <v>42</v>
      </c>
      <c r="GN69" s="14">
        <f>INDEX('O3-8hr'!$A:$AD,$IU69+GN$23-$G$23,$IT69)</f>
        <v>36.000000000000007</v>
      </c>
      <c r="GO69" s="14">
        <f>INDEX('O3-8hr'!$A:$AD,$IU69+GO$23-$G$23,$IT69)</f>
        <v>40</v>
      </c>
      <c r="GP69" s="14">
        <f>INDEX('O3-8hr'!$A:$AD,$IU69+GP$23-$G$23,$IT69)</f>
        <v>33</v>
      </c>
      <c r="GQ69" s="14">
        <f>INDEX('O3-8hr'!$A:$AD,$IU69+GQ$23-$G$23,$IT69)</f>
        <v>23</v>
      </c>
      <c r="GR69" s="14">
        <f>INDEX('O3-8hr'!$A:$AD,$IU69+GR$23-$G$23,$IT69)</f>
        <v>25</v>
      </c>
      <c r="GS69" s="14">
        <f>INDEX('O3-8hr'!$A:$AD,$IU69+GS$23-$G$23,$IT69)</f>
        <v>33</v>
      </c>
      <c r="GT69" s="14">
        <f>INDEX('O3-8hr'!$A:$AD,$IU69+GT$23-$G$23,$IT69)</f>
        <v>32</v>
      </c>
      <c r="GU69" s="14">
        <f>INDEX('O3-8hr'!$A:$AD,$IU69+GU$23-$G$23,$IT69)</f>
        <v>47</v>
      </c>
      <c r="GV69" s="14">
        <f>INDEX('O3-8hr'!$A:$AD,$IU69+GV$23-$G$23,$IT69)</f>
        <v>36.000000000000007</v>
      </c>
      <c r="GW69" s="14">
        <f>INDEX('O3-8hr'!$A:$AD,$IU69+GW$23-$G$23,$IT69)</f>
        <v>48</v>
      </c>
      <c r="GX69" s="14">
        <f>INDEX('O3-8hr'!$A:$AD,$IU69+GX$23-$G$23,$IT69)</f>
        <v>46</v>
      </c>
      <c r="GY69" s="14">
        <f>INDEX('O3-8hr'!$A:$AD,$IU69+GY$23-$G$23,$IT69)</f>
        <v>50</v>
      </c>
      <c r="GZ69" s="14">
        <f>INDEX('O3-8hr'!$A:$AD,$IU69+GZ$23-$G$23,$IT69)</f>
        <v>19</v>
      </c>
      <c r="HA69" s="14">
        <f>INDEX('O3-8hr'!$A:$AD,$IU69+HA$23-$G$23,$IT69)</f>
        <v>22.000000000000004</v>
      </c>
      <c r="HB69" s="14">
        <f>INDEX('O3-8hr'!$A:$AD,$IU69+HB$23-$G$23,$IT69)</f>
        <v>23</v>
      </c>
      <c r="HC69" s="14">
        <f>INDEX('O3-8hr'!$A:$AD,$IU69+HC$23-$G$23,$IT69)</f>
        <v>29</v>
      </c>
      <c r="HD69" s="14">
        <f>INDEX('O3-8hr'!$A:$AD,$IU69+HD$23-$G$23,$IT69)</f>
        <v>33</v>
      </c>
      <c r="HE69" s="14">
        <f>INDEX('O3-8hr'!$A:$AD,$IU69+HE$23-$G$23,$IT69)</f>
        <v>36.000000000000007</v>
      </c>
      <c r="HF69" s="14">
        <f>INDEX('O3-8hr'!$A:$AD,$IU69+HF$23-$G$23,$IT69)</f>
        <v>50</v>
      </c>
      <c r="HG69" s="14">
        <f>INDEX('O3-8hr'!$A:$AD,$IU69+HG$23-$G$23,$IT69)</f>
        <v>45.000000000000007</v>
      </c>
      <c r="HH69" s="14">
        <f>INDEX('O3-8hr'!$A:$AD,$IU69+HH$23-$G$23,$IT69)</f>
        <v>23</v>
      </c>
      <c r="HI69" s="14">
        <f>INDEX('O3-8hr'!$A:$AD,$IU69+HI$23-$G$23,$IT69)</f>
        <v>22.000000000000004</v>
      </c>
      <c r="HJ69" s="14">
        <f>INDEX('O3-8hr'!$A:$AD,$IU69+HJ$23-$G$23,$IT69)</f>
        <v>33</v>
      </c>
      <c r="HK69" s="14">
        <f>INDEX('O3-8hr'!$A:$AD,$IU69+HK$23-$G$23,$IT69)</f>
        <v>33</v>
      </c>
      <c r="HL69" s="14">
        <f>INDEX('O3-8hr'!$A:$AD,$IU69+HL$23-$G$23,$IT69)</f>
        <v>25</v>
      </c>
      <c r="HM69" s="14">
        <f>INDEX('O3-8hr'!$A:$AD,$IU69+HM$23-$G$23,$IT69)</f>
        <v>37.000000000000007</v>
      </c>
      <c r="HN69" s="14">
        <f>INDEX('O3-8hr'!$A:$AD,$IU69+HN$23-$G$23,$IT69)</f>
        <v>40</v>
      </c>
      <c r="HO69" s="14">
        <f>INDEX('O3-8hr'!$A:$AD,$IU69+HO$23-$G$23,$IT69)</f>
        <v>24</v>
      </c>
      <c r="HP69" s="14">
        <f>INDEX('O3-8hr'!$A:$AD,$IU69+HP$23-$G$23,$IT69)</f>
        <v>40</v>
      </c>
      <c r="HQ69" s="14">
        <f>INDEX('O3-8hr'!$A:$AD,$IU69+HQ$23-$G$23,$IT69)</f>
        <v>46</v>
      </c>
      <c r="HR69" s="14">
        <f>INDEX('O3-8hr'!$A:$AD,$IU69+HR$23-$G$23,$IT69)</f>
        <v>41</v>
      </c>
      <c r="HS69" s="14">
        <f>INDEX('O3-8hr'!$A:$AD,$IU69+HS$23-$G$23,$IT69)</f>
        <v>33</v>
      </c>
      <c r="HT69" s="14">
        <f>INDEX('O3-8hr'!$A:$AD,$IU69+HT$23-$G$23,$IT69)</f>
        <v>26.000000000000004</v>
      </c>
      <c r="HU69" s="14">
        <f>INDEX('O3-8hr'!$A:$AD,$IU69+HU$23-$G$23,$IT69)</f>
        <v>23</v>
      </c>
      <c r="HV69" s="14">
        <f>INDEX('O3-8hr'!$A:$AD,$IU69+HV$23-$G$23,$IT69)</f>
        <v>38</v>
      </c>
      <c r="HW69" s="14">
        <f>INDEX('O3-8hr'!$A:$AD,$IU69+HW$23-$G$23,$IT69)</f>
        <v>32</v>
      </c>
      <c r="HX69" s="14">
        <f>INDEX('O3-8hr'!$A:$AD,$IU69+HX$23-$G$23,$IT69)</f>
        <v>33</v>
      </c>
      <c r="HY69" s="14">
        <f>INDEX('O3-8hr'!$A:$AD,$IU69+HY$23-$G$23,$IT69)</f>
        <v>32</v>
      </c>
      <c r="HZ69" s="14">
        <f>INDEX('O3-8hr'!$A:$AD,$IU69+HZ$23-$G$23,$IT69)</f>
        <v>33</v>
      </c>
      <c r="IA69" s="14">
        <f>INDEX('O3-8hr'!$A:$AD,$IU69+IA$23-$G$23,$IT69)</f>
        <v>34</v>
      </c>
      <c r="IB69" s="14" t="str">
        <f>INDEX('O3-8hr'!$A:$AD,$IU69+IB$23-$G$23,$IT69)</f>
        <v/>
      </c>
      <c r="IC69" s="14">
        <f>INDEX('O3-8hr'!$A:$AD,$IU69+IC$23-$G$23,$IT69)</f>
        <v>14</v>
      </c>
      <c r="ID69" s="14">
        <f>INDEX('O3-8hr'!$A:$AD,$IU69+ID$23-$G$23,$IT69)</f>
        <v>32</v>
      </c>
      <c r="IE69" s="14">
        <f>INDEX('O3-8hr'!$A:$AD,$IU69+IE$23-$G$23,$IT69)</f>
        <v>52.000000000000007</v>
      </c>
      <c r="IF69" s="14">
        <f>INDEX('O3-8hr'!$A:$AD,$IU69+IF$23-$G$23,$IT69)</f>
        <v>45.000000000000007</v>
      </c>
      <c r="IG69" s="14" t="str">
        <f>INDEX('O3-8hr'!$A:$AD,$IU69+IG$23-$G$23,$IT69)</f>
        <v/>
      </c>
      <c r="IH69" s="14" t="str">
        <f>INDEX('O3-8hr'!$A:$AD,$IU69+IH$23-$G$23,$IT69)</f>
        <v/>
      </c>
      <c r="II69" s="14" t="str">
        <f>INDEX('O3-8hr'!$A:$AD,$IU69+II$23-$G$23,$IT69)</f>
        <v/>
      </c>
      <c r="IJ69" s="14" t="str">
        <f>INDEX('O3-8hr'!$A:$AD,$IU69+IJ$23-$G$23,$IT69)</f>
        <v/>
      </c>
      <c r="IK69" s="14" t="str">
        <f>INDEX('O3-8hr'!$A:$AD,$IU69+IK$23-$G$23,$IT69)</f>
        <v/>
      </c>
      <c r="IL69" s="14" t="str">
        <f>INDEX('O3-8hr'!$A:$AD,$IU69+IL$23-$G$23,$IT69)</f>
        <v/>
      </c>
      <c r="IM69" s="14" t="str">
        <f>INDEX('O3-8hr'!$A:$AD,$IU69+IM$23-$G$23,$IT69)</f>
        <v/>
      </c>
      <c r="IN69" s="14">
        <f>INDEX('O3-8hr'!$A:$AD,$IU69+IN$23-$G$23,$IT69)</f>
        <v>41</v>
      </c>
      <c r="IO69" s="14">
        <f>INDEX('O3-8hr'!$A:$AD,$IU69+IO$23-$G$23,$IT69)</f>
        <v>41</v>
      </c>
      <c r="IP69" s="14">
        <f>INDEX('O3-8hr'!$A:$AD,$IU69+IP$23-$G$23,$IT69)</f>
        <v>27</v>
      </c>
      <c r="IQ69" s="19">
        <f>INDEX('O3-8hr'!$A:$AD,$IU69+IQ$23-$G$23,$IT69)</f>
        <v>23</v>
      </c>
      <c r="IR69" s="100">
        <f t="shared" si="58"/>
        <v>89.000000000000014</v>
      </c>
      <c r="IT69" s="44">
        <f>MATCH($B69,'O3-8hr'!$1:$1,0)</f>
        <v>27</v>
      </c>
      <c r="IU69" s="43">
        <f>MATCH(DATE($A69,$IT$19,$IU$19),'O3-8hr'!$B:$B,0)</f>
        <v>796</v>
      </c>
    </row>
    <row r="70" spans="1:255" ht="12.75" customHeight="1" x14ac:dyDescent="0.2">
      <c r="A70" s="100">
        <v>2017</v>
      </c>
      <c r="B70" s="100">
        <v>360610135</v>
      </c>
      <c r="C70" s="103">
        <f>INDEX(Sites!$A:$N,MATCH($B70,Sites!$A:$A,0),2)</f>
        <v>40.819760000000002</v>
      </c>
      <c r="D70" s="100" t="str">
        <f>INDEX(Sites!$A:$N,MATCH($B70,Sites!$A:$A,0),4)</f>
        <v>NY</v>
      </c>
      <c r="E70" s="100" t="str">
        <f>INDEX(Sites!$A:$N,MATCH($B70,Sites!$A:$A,0),10)</f>
        <v>45.0</v>
      </c>
      <c r="F70" s="44" t="str">
        <f>INDEX(Sites!$A:$N,MATCH($B70,Sites!$A:$A,0),6)</f>
        <v>Convent Av</v>
      </c>
      <c r="G70" s="20">
        <f>INDEX('O3-8hr'!$A:$AD,$IU70+G$23-$G$23,$IT70)</f>
        <v>31</v>
      </c>
      <c r="H70" s="14">
        <f>INDEX('O3-8hr'!$A:$AD,$IU70+H$23-$G$23,$IT70)</f>
        <v>41</v>
      </c>
      <c r="I70" s="14">
        <f>INDEX('O3-8hr'!$A:$AD,$IU70+I$23-$G$23,$IT70)</f>
        <v>35</v>
      </c>
      <c r="J70" s="14">
        <f>INDEX('O3-8hr'!$A:$AD,$IU70+J$23-$G$23,$IT70)</f>
        <v>35</v>
      </c>
      <c r="K70" s="14">
        <f>INDEX('O3-8hr'!$A:$AD,$IU70+K$23-$G$23,$IT70)</f>
        <v>34</v>
      </c>
      <c r="L70" s="14">
        <f>INDEX('O3-8hr'!$A:$AD,$IU70+L$23-$G$23,$IT70)</f>
        <v>20</v>
      </c>
      <c r="M70" s="14">
        <f>INDEX('O3-8hr'!$A:$AD,$IU70+M$23-$G$23,$IT70)</f>
        <v>16</v>
      </c>
      <c r="N70" s="14">
        <f>INDEX('O3-8hr'!$A:$AD,$IU70+N$23-$G$23,$IT70)</f>
        <v>42</v>
      </c>
      <c r="O70" s="14">
        <f>INDEX('O3-8hr'!$A:$AD,$IU70+O$23-$G$23,$IT70)</f>
        <v>43</v>
      </c>
      <c r="P70" s="14">
        <f>INDEX('O3-8hr'!$A:$AD,$IU70+P$23-$G$23,$IT70)</f>
        <v>34</v>
      </c>
      <c r="Q70" s="14">
        <f>INDEX('O3-8hr'!$A:$AD,$IU70+Q$23-$G$23,$IT70)</f>
        <v>36.000000000000007</v>
      </c>
      <c r="R70" s="14">
        <f>INDEX('O3-8hr'!$A:$AD,$IU70+R$23-$G$23,$IT70)</f>
        <v>34</v>
      </c>
      <c r="S70" s="14">
        <f>INDEX('O3-8hr'!$A:$AD,$IU70+S$23-$G$23,$IT70)</f>
        <v>29</v>
      </c>
      <c r="T70" s="14">
        <f>INDEX('O3-8hr'!$A:$AD,$IU70+T$23-$G$23,$IT70)</f>
        <v>29</v>
      </c>
      <c r="U70" s="14">
        <f>INDEX('O3-8hr'!$A:$AD,$IU70+U$23-$G$23,$IT70)</f>
        <v>35</v>
      </c>
      <c r="V70" s="14">
        <f>INDEX('O3-8hr'!$A:$AD,$IU70+V$23-$G$23,$IT70)</f>
        <v>44.000000000000007</v>
      </c>
      <c r="W70" s="14">
        <f>INDEX('O3-8hr'!$A:$AD,$IU70+W$23-$G$23,$IT70)</f>
        <v>41</v>
      </c>
      <c r="X70" s="14">
        <f>INDEX('O3-8hr'!$A:$AD,$IU70+X$23-$G$23,$IT70)</f>
        <v>39</v>
      </c>
      <c r="Y70" s="14">
        <f>INDEX('O3-8hr'!$A:$AD,$IU70+Y$23-$G$23,$IT70)</f>
        <v>45.000000000000007</v>
      </c>
      <c r="Z70" s="14">
        <f>INDEX('O3-8hr'!$A:$AD,$IU70+Z$23-$G$23,$IT70)</f>
        <v>35</v>
      </c>
      <c r="AA70" s="14">
        <f>INDEX('O3-8hr'!$A:$AD,$IU70+AA$23-$G$23,$IT70)</f>
        <v>44.000000000000007</v>
      </c>
      <c r="AB70" s="14">
        <f>INDEX('O3-8hr'!$A:$AD,$IU70+AB$23-$G$23,$IT70)</f>
        <v>39</v>
      </c>
      <c r="AC70" s="14">
        <f>INDEX('O3-8hr'!$A:$AD,$IU70+AC$23-$G$23,$IT70)</f>
        <v>38</v>
      </c>
      <c r="AD70" s="14">
        <f>INDEX('O3-8hr'!$A:$AD,$IU70+AD$23-$G$23,$IT70)</f>
        <v>30</v>
      </c>
      <c r="AE70" s="14">
        <f>INDEX('O3-8hr'!$A:$AD,$IU70+AE$23-$G$23,$IT70)</f>
        <v>29</v>
      </c>
      <c r="AF70" s="14">
        <f>INDEX('O3-8hr'!$A:$AD,$IU70+AF$23-$G$23,$IT70)</f>
        <v>32</v>
      </c>
      <c r="AG70" s="14">
        <f>INDEX('O3-8hr'!$A:$AD,$IU70+AG$23-$G$23,$IT70)</f>
        <v>7</v>
      </c>
      <c r="AH70" s="14">
        <f>INDEX('O3-8hr'!$A:$AD,$IU70+AH$23-$G$23,$IT70)</f>
        <v>19</v>
      </c>
      <c r="AI70" s="14">
        <f>INDEX('O3-8hr'!$A:$AD,$IU70+AI$23-$G$23,$IT70)</f>
        <v>36.000000000000007</v>
      </c>
      <c r="AJ70" s="14">
        <f>INDEX('O3-8hr'!$A:$AD,$IU70+AJ$23-$G$23,$IT70)</f>
        <v>32</v>
      </c>
      <c r="AK70" s="14">
        <f>INDEX('O3-8hr'!$A:$AD,$IU70+AK$23-$G$23,$IT70)</f>
        <v>37.000000000000007</v>
      </c>
      <c r="AL70" s="14">
        <f>INDEX('O3-8hr'!$A:$AD,$IU70+AL$23-$G$23,$IT70)</f>
        <v>35</v>
      </c>
      <c r="AM70" s="14">
        <f>INDEX('O3-8hr'!$A:$AD,$IU70+AM$23-$G$23,$IT70)</f>
        <v>39</v>
      </c>
      <c r="AN70" s="14">
        <f>INDEX('O3-8hr'!$A:$AD,$IU70+AN$23-$G$23,$IT70)</f>
        <v>41</v>
      </c>
      <c r="AO70" s="14">
        <f>INDEX('O3-8hr'!$A:$AD,$IU70+AO$23-$G$23,$IT70)</f>
        <v>29</v>
      </c>
      <c r="AP70" s="14">
        <f>INDEX('O3-8hr'!$A:$AD,$IU70+AP$23-$G$23,$IT70)</f>
        <v>32</v>
      </c>
      <c r="AQ70" s="14">
        <f>INDEX('O3-8hr'!$A:$AD,$IU70+AQ$23-$G$23,$IT70)</f>
        <v>29</v>
      </c>
      <c r="AR70" s="14" t="str">
        <f>INDEX('O3-8hr'!$A:$AD,$IU70+AR$23-$G$23,$IT70)</f>
        <v/>
      </c>
      <c r="AS70" s="14" t="str">
        <f>INDEX('O3-8hr'!$A:$AD,$IU70+AS$23-$G$23,$IT70)</f>
        <v/>
      </c>
      <c r="AT70" s="14" t="str">
        <f>INDEX('O3-8hr'!$A:$AD,$IU70+AT$23-$G$23,$IT70)</f>
        <v/>
      </c>
      <c r="AU70" s="14">
        <f>INDEX('O3-8hr'!$A:$AD,$IU70+AU$23-$G$23,$IT70)</f>
        <v>42</v>
      </c>
      <c r="AV70" s="14">
        <f>INDEX('O3-8hr'!$A:$AD,$IU70+AV$23-$G$23,$IT70)</f>
        <v>37.000000000000007</v>
      </c>
      <c r="AW70" s="14">
        <f>INDEX('O3-8hr'!$A:$AD,$IU70+AW$23-$G$23,$IT70)</f>
        <v>41</v>
      </c>
      <c r="AX70" s="14">
        <f>INDEX('O3-8hr'!$A:$AD,$IU70+AX$23-$G$23,$IT70)</f>
        <v>36.000000000000007</v>
      </c>
      <c r="AY70" s="14">
        <f>INDEX('O3-8hr'!$A:$AD,$IU70+AY$23-$G$23,$IT70)</f>
        <v>41</v>
      </c>
      <c r="AZ70" s="14">
        <f>INDEX('O3-8hr'!$A:$AD,$IU70+AZ$23-$G$23,$IT70)</f>
        <v>41</v>
      </c>
      <c r="BA70" s="14">
        <f>INDEX('O3-8hr'!$A:$AD,$IU70+BA$23-$G$23,$IT70)</f>
        <v>51.000000000000007</v>
      </c>
      <c r="BB70" s="14">
        <f>INDEX('O3-8hr'!$A:$AD,$IU70+BB$23-$G$23,$IT70)</f>
        <v>40</v>
      </c>
      <c r="BC70" s="14">
        <f>INDEX('O3-8hr'!$A:$AD,$IU70+BC$23-$G$23,$IT70)</f>
        <v>40</v>
      </c>
      <c r="BD70" s="14">
        <f>INDEX('O3-8hr'!$A:$AD,$IU70+BD$23-$G$23,$IT70)</f>
        <v>34</v>
      </c>
      <c r="BE70" s="14">
        <f>INDEX('O3-8hr'!$A:$AD,$IU70+BE$23-$G$23,$IT70)</f>
        <v>31</v>
      </c>
      <c r="BF70" s="14">
        <f>INDEX('O3-8hr'!$A:$AD,$IU70+BF$23-$G$23,$IT70)</f>
        <v>35</v>
      </c>
      <c r="BG70" s="14">
        <f>INDEX('O3-8hr'!$A:$AD,$IU70+BG$23-$G$23,$IT70)</f>
        <v>22.000000000000004</v>
      </c>
      <c r="BH70" s="14">
        <f>INDEX('O3-8hr'!$A:$AD,$IU70+BH$23-$G$23,$IT70)</f>
        <v>33</v>
      </c>
      <c r="BI70" s="14">
        <f>INDEX('O3-8hr'!$A:$AD,$IU70+BI$23-$G$23,$IT70)</f>
        <v>29</v>
      </c>
      <c r="BJ70" s="14">
        <f>INDEX('O3-8hr'!$A:$AD,$IU70+BJ$23-$G$23,$IT70)</f>
        <v>34</v>
      </c>
      <c r="BK70" s="14">
        <f>INDEX('O3-8hr'!$A:$AD,$IU70+BK$23-$G$23,$IT70)</f>
        <v>12</v>
      </c>
      <c r="BL70" s="14">
        <f>INDEX('O3-8hr'!$A:$AD,$IU70+BL$23-$G$23,$IT70)</f>
        <v>33</v>
      </c>
      <c r="BM70" s="14">
        <f>INDEX('O3-8hr'!$A:$AD,$IU70+BM$23-$G$23,$IT70)</f>
        <v>45.000000000000007</v>
      </c>
      <c r="BN70" s="14">
        <f>INDEX('O3-8hr'!$A:$AD,$IU70+BN$23-$G$23,$IT70)</f>
        <v>47</v>
      </c>
      <c r="BO70" s="14">
        <f>INDEX('O3-8hr'!$A:$AD,$IU70+BO$23-$G$23,$IT70)</f>
        <v>36.000000000000007</v>
      </c>
      <c r="BP70" s="14">
        <f>INDEX('O3-8hr'!$A:$AD,$IU70+BP$23-$G$23,$IT70)</f>
        <v>18.000000000000004</v>
      </c>
      <c r="BQ70" s="14">
        <f>INDEX('O3-8hr'!$A:$AD,$IU70+BQ$23-$G$23,$IT70)</f>
        <v>48</v>
      </c>
      <c r="BR70" s="14">
        <f>INDEX('O3-8hr'!$A:$AD,$IU70+BR$23-$G$23,$IT70)</f>
        <v>37.000000000000007</v>
      </c>
      <c r="BS70" s="14">
        <f>INDEX('O3-8hr'!$A:$AD,$IU70+BS$23-$G$23,$IT70)</f>
        <v>42</v>
      </c>
      <c r="BT70" s="14">
        <f>INDEX('O3-8hr'!$A:$AD,$IU70+BT$23-$G$23,$IT70)</f>
        <v>36.000000000000007</v>
      </c>
      <c r="BU70" s="14">
        <f>INDEX('O3-8hr'!$A:$AD,$IU70+BU$23-$G$23,$IT70)</f>
        <v>36.000000000000007</v>
      </c>
      <c r="BV70" s="14">
        <f>INDEX('O3-8hr'!$A:$AD,$IU70+BV$23-$G$23,$IT70)</f>
        <v>30</v>
      </c>
      <c r="BW70" s="14">
        <f>INDEX('O3-8hr'!$A:$AD,$IU70+BW$23-$G$23,$IT70)</f>
        <v>34</v>
      </c>
      <c r="BX70" s="14">
        <f>INDEX('O3-8hr'!$A:$AD,$IU70+BX$23-$G$23,$IT70)</f>
        <v>39</v>
      </c>
      <c r="BY70" s="14">
        <f>INDEX('O3-8hr'!$A:$AD,$IU70+BY$23-$G$23,$IT70)</f>
        <v>37.000000000000007</v>
      </c>
      <c r="BZ70" s="14">
        <f>INDEX('O3-8hr'!$A:$AD,$IU70+BZ$23-$G$23,$IT70)</f>
        <v>35</v>
      </c>
      <c r="CA70" s="14">
        <f>INDEX('O3-8hr'!$A:$AD,$IU70+CA$23-$G$23,$IT70)</f>
        <v>35</v>
      </c>
      <c r="CB70" s="14">
        <f>INDEX('O3-8hr'!$A:$AD,$IU70+CB$23-$G$23,$IT70)</f>
        <v>33</v>
      </c>
      <c r="CC70" s="14">
        <f>INDEX('O3-8hr'!$A:$AD,$IU70+CC$23-$G$23,$IT70)</f>
        <v>41</v>
      </c>
      <c r="CD70" s="14">
        <f>INDEX('O3-8hr'!$A:$AD,$IU70+CD$23-$G$23,$IT70)</f>
        <v>31</v>
      </c>
      <c r="CE70" s="14">
        <f>INDEX('O3-8hr'!$A:$AD,$IU70+CE$23-$G$23,$IT70)</f>
        <v>40</v>
      </c>
      <c r="CF70" s="14">
        <f>INDEX('O3-8hr'!$A:$AD,$IU70+CF$23-$G$23,$IT70)</f>
        <v>67</v>
      </c>
      <c r="CG70" s="14">
        <f>INDEX('O3-8hr'!$A:$AD,$IU70+CG$23-$G$23,$IT70)</f>
        <v>68</v>
      </c>
      <c r="CH70" s="14">
        <f>INDEX('O3-8hr'!$A:$AD,$IU70+CH$23-$G$23,$IT70)</f>
        <v>58</v>
      </c>
      <c r="CI70" s="14">
        <f>INDEX('O3-8hr'!$A:$AD,$IU70+CI$23-$G$23,$IT70)</f>
        <v>35</v>
      </c>
      <c r="CJ70" s="14">
        <f>INDEX('O3-8hr'!$A:$AD,$IU70+CJ$23-$G$23,$IT70)</f>
        <v>36.000000000000007</v>
      </c>
      <c r="CK70" s="14">
        <f>INDEX('O3-8hr'!$A:$AD,$IU70+CK$23-$G$23,$IT70)</f>
        <v>15.000000000000002</v>
      </c>
      <c r="CL70" s="14">
        <f>INDEX('O3-8hr'!$A:$AD,$IU70+CL$23-$G$23,$IT70)</f>
        <v>41</v>
      </c>
      <c r="CM70" s="14">
        <f>INDEX('O3-8hr'!$A:$AD,$IU70+CM$23-$G$23,$IT70)</f>
        <v>42</v>
      </c>
      <c r="CN70" s="14">
        <f>INDEX('O3-8hr'!$A:$AD,$IU70+CN$23-$G$23,$IT70)</f>
        <v>29</v>
      </c>
      <c r="CO70" s="14">
        <f>INDEX('O3-8hr'!$A:$AD,$IU70+CO$23-$G$23,$IT70)</f>
        <v>38</v>
      </c>
      <c r="CP70" s="14">
        <f>INDEX('O3-8hr'!$A:$AD,$IU70+CP$23-$G$23,$IT70)</f>
        <v>27</v>
      </c>
      <c r="CQ70" s="14">
        <f>INDEX('O3-8hr'!$A:$AD,$IU70+CQ$23-$G$23,$IT70)</f>
        <v>40</v>
      </c>
      <c r="CR70" s="14">
        <f>INDEX('O3-8hr'!$A:$AD,$IU70+CR$23-$G$23,$IT70)</f>
        <v>29</v>
      </c>
      <c r="CS70" s="14">
        <f>INDEX('O3-8hr'!$A:$AD,$IU70+CS$23-$G$23,$IT70)</f>
        <v>26.000000000000004</v>
      </c>
      <c r="CT70" s="14">
        <f>INDEX('O3-8hr'!$A:$AD,$IU70+CT$23-$G$23,$IT70)</f>
        <v>31</v>
      </c>
      <c r="CU70" s="14">
        <f>INDEX('O3-8hr'!$A:$AD,$IU70+CU$23-$G$23,$IT70)</f>
        <v>51.000000000000007</v>
      </c>
      <c r="CV70" s="14">
        <f>INDEX('O3-8hr'!$A:$AD,$IU70+CV$23-$G$23,$IT70)</f>
        <v>43</v>
      </c>
      <c r="CW70" s="14">
        <f>INDEX('O3-8hr'!$A:$AD,$IU70+CW$23-$G$23,$IT70)</f>
        <v>36.000000000000007</v>
      </c>
      <c r="CX70" s="14">
        <f>INDEX('O3-8hr'!$A:$AD,$IU70+CX$23-$G$23,$IT70)</f>
        <v>32</v>
      </c>
      <c r="CY70" s="14">
        <f>INDEX('O3-8hr'!$A:$AD,$IU70+CY$23-$G$23,$IT70)</f>
        <v>27</v>
      </c>
      <c r="CZ70" s="14">
        <f>INDEX('O3-8hr'!$A:$AD,$IU70+CZ$23-$G$23,$IT70)</f>
        <v>19</v>
      </c>
      <c r="DA70" s="14">
        <f>INDEX('O3-8hr'!$A:$AD,$IU70+DA$23-$G$23,$IT70)</f>
        <v>37.000000000000007</v>
      </c>
      <c r="DB70" s="14">
        <f>INDEX('O3-8hr'!$A:$AD,$IU70+DB$23-$G$23,$IT70)</f>
        <v>34</v>
      </c>
      <c r="DC70" s="14">
        <f>INDEX('O3-8hr'!$A:$AD,$IU70+DC$23-$G$23,$IT70)</f>
        <v>44.000000000000007</v>
      </c>
      <c r="DD70" s="14">
        <f>INDEX('O3-8hr'!$A:$AD,$IU70+DD$23-$G$23,$IT70)</f>
        <v>66</v>
      </c>
      <c r="DE70" s="14">
        <f>INDEX('O3-8hr'!$A:$AD,$IU70+DE$23-$G$23,$IT70)</f>
        <v>63</v>
      </c>
      <c r="DF70" s="14">
        <f>INDEX('O3-8hr'!$A:$AD,$IU70+DF$23-$G$23,$IT70)</f>
        <v>77</v>
      </c>
      <c r="DG70" s="14">
        <f>INDEX('O3-8hr'!$A:$AD,$IU70+DG$23-$G$23,$IT70)</f>
        <v>70</v>
      </c>
      <c r="DH70" s="14">
        <f>INDEX('O3-8hr'!$A:$AD,$IU70+DH$23-$G$23,$IT70)</f>
        <v>50</v>
      </c>
      <c r="DI70" s="14">
        <f>INDEX('O3-8hr'!$A:$AD,$IU70+DI$23-$G$23,$IT70)</f>
        <v>37.000000000000007</v>
      </c>
      <c r="DJ70" s="14">
        <f>INDEX('O3-8hr'!$A:$AD,$IU70+DJ$23-$G$23,$IT70)</f>
        <v>20</v>
      </c>
      <c r="DK70" s="14">
        <f>INDEX('O3-8hr'!$A:$AD,$IU70+DK$23-$G$23,$IT70)</f>
        <v>25</v>
      </c>
      <c r="DL70" s="14">
        <f>INDEX('O3-8hr'!$A:$AD,$IU70+DL$23-$G$23,$IT70)</f>
        <v>34</v>
      </c>
      <c r="DM70" s="14">
        <f>INDEX('O3-8hr'!$A:$AD,$IU70+DM$23-$G$23,$IT70)</f>
        <v>32</v>
      </c>
      <c r="DN70" s="14">
        <f>INDEX('O3-8hr'!$A:$AD,$IU70+DN$23-$G$23,$IT70)</f>
        <v>53.000000000000007</v>
      </c>
      <c r="DO70" s="14">
        <f>INDEX('O3-8hr'!$A:$AD,$IU70+DO$23-$G$23,$IT70)</f>
        <v>56</v>
      </c>
      <c r="DP70" s="14">
        <f>INDEX('O3-8hr'!$A:$AD,$IU70+DP$23-$G$23,$IT70)</f>
        <v>59.000000000000007</v>
      </c>
      <c r="DQ70" s="14">
        <f>INDEX('O3-8hr'!$A:$AD,$IU70+DQ$23-$G$23,$IT70)</f>
        <v>30</v>
      </c>
      <c r="DR70" s="14">
        <f>INDEX('O3-8hr'!$A:$AD,$IU70+DR$23-$G$23,$IT70)</f>
        <v>43</v>
      </c>
      <c r="DS70" s="14">
        <f>INDEX('O3-8hr'!$A:$AD,$IU70+DS$23-$G$23,$IT70)</f>
        <v>50</v>
      </c>
      <c r="DT70" s="14">
        <f>INDEX('O3-8hr'!$A:$AD,$IU70+DT$23-$G$23,$IT70)</f>
        <v>47</v>
      </c>
      <c r="DU70" s="14">
        <f>INDEX('O3-8hr'!$A:$AD,$IU70+DU$23-$G$23,$IT70)</f>
        <v>47</v>
      </c>
      <c r="DV70" s="14">
        <f>INDEX('O3-8hr'!$A:$AD,$IU70+DV$23-$G$23,$IT70)</f>
        <v>37.000000000000007</v>
      </c>
      <c r="DW70" s="14">
        <f>INDEX('O3-8hr'!$A:$AD,$IU70+DW$23-$G$23,$IT70)</f>
        <v>51.000000000000007</v>
      </c>
      <c r="DX70" s="14">
        <f>INDEX('O3-8hr'!$A:$AD,$IU70+DX$23-$G$23,$IT70)</f>
        <v>68</v>
      </c>
      <c r="DY70" s="14">
        <f>INDEX('O3-8hr'!$A:$AD,$IU70+DY$23-$G$23,$IT70)</f>
        <v>26.000000000000004</v>
      </c>
      <c r="DZ70" s="14">
        <f>INDEX('O3-8hr'!$A:$AD,$IU70+DZ$23-$G$23,$IT70)</f>
        <v>50</v>
      </c>
      <c r="EA70" s="14">
        <f>INDEX('O3-8hr'!$A:$AD,$IU70+EA$23-$G$23,$IT70)</f>
        <v>52.000000000000007</v>
      </c>
      <c r="EB70" s="14">
        <f>INDEX('O3-8hr'!$A:$AD,$IU70+EB$23-$G$23,$IT70)</f>
        <v>50</v>
      </c>
      <c r="EC70" s="14">
        <f>INDEX('O3-8hr'!$A:$AD,$IU70+EC$23-$G$23,$IT70)</f>
        <v>47</v>
      </c>
      <c r="ED70" s="14">
        <f>INDEX('O3-8hr'!$A:$AD,$IU70+ED$23-$G$23,$IT70)</f>
        <v>27</v>
      </c>
      <c r="EE70" s="14">
        <f>INDEX('O3-8hr'!$A:$AD,$IU70+EE$23-$G$23,$IT70)</f>
        <v>36.000000000000007</v>
      </c>
      <c r="EF70" s="14">
        <f>INDEX('O3-8hr'!$A:$AD,$IU70+EF$23-$G$23,$IT70)</f>
        <v>53.000000000000007</v>
      </c>
      <c r="EG70" s="14">
        <f>INDEX('O3-8hr'!$A:$AD,$IU70+EG$23-$G$23,$IT70)</f>
        <v>38</v>
      </c>
      <c r="EH70" s="14">
        <f>INDEX('O3-8hr'!$A:$AD,$IU70+EH$23-$G$23,$IT70)</f>
        <v>48</v>
      </c>
      <c r="EI70" s="14">
        <f>INDEX('O3-8hr'!$A:$AD,$IU70+EI$23-$G$23,$IT70)</f>
        <v>54</v>
      </c>
      <c r="EJ70" s="14">
        <f>INDEX('O3-8hr'!$A:$AD,$IU70+EJ$23-$G$23,$IT70)</f>
        <v>54</v>
      </c>
      <c r="EK70" s="14">
        <f>INDEX('O3-8hr'!$A:$AD,$IU70+EK$23-$G$23,$IT70)</f>
        <v>53.000000000000007</v>
      </c>
      <c r="EL70" s="14">
        <f>INDEX('O3-8hr'!$A:$AD,$IU70+EL$23-$G$23,$IT70)</f>
        <v>18.000000000000004</v>
      </c>
      <c r="EM70" s="14">
        <f>INDEX('O3-8hr'!$A:$AD,$IU70+EM$23-$G$23,$IT70)</f>
        <v>36.000000000000007</v>
      </c>
      <c r="EN70" s="14">
        <f>INDEX('O3-8hr'!$A:$AD,$IU70+EN$23-$G$23,$IT70)</f>
        <v>58</v>
      </c>
      <c r="EO70" s="14">
        <f>INDEX('O3-8hr'!$A:$AD,$IU70+EO$23-$G$23,$IT70)</f>
        <v>48</v>
      </c>
      <c r="EP70" s="14">
        <f>INDEX('O3-8hr'!$A:$AD,$IU70+EP$23-$G$23,$IT70)</f>
        <v>43</v>
      </c>
      <c r="EQ70" s="14">
        <f>INDEX('O3-8hr'!$A:$AD,$IU70+EQ$23-$G$23,$IT70)</f>
        <v>60</v>
      </c>
      <c r="ER70" s="14">
        <f>INDEX('O3-8hr'!$A:$AD,$IU70+ER$23-$G$23,$IT70)</f>
        <v>63</v>
      </c>
      <c r="ES70" s="14">
        <f>INDEX('O3-8hr'!$A:$AD,$IU70+ES$23-$G$23,$IT70)</f>
        <v>47</v>
      </c>
      <c r="ET70" s="14">
        <f>INDEX('O3-8hr'!$A:$AD,$IU70+ET$23-$G$23,$IT70)</f>
        <v>73.000000000000014</v>
      </c>
      <c r="EU70" s="14">
        <f>INDEX('O3-8hr'!$A:$AD,$IU70+EU$23-$G$23,$IT70)</f>
        <v>44.000000000000007</v>
      </c>
      <c r="EV70" s="14">
        <f>INDEX('O3-8hr'!$A:$AD,$IU70+EV$23-$G$23,$IT70)</f>
        <v>22.000000000000004</v>
      </c>
      <c r="EW70" s="14">
        <f>INDEX('O3-8hr'!$A:$AD,$IU70+EW$23-$G$23,$IT70)</f>
        <v>20</v>
      </c>
      <c r="EX70" s="14">
        <f>INDEX('O3-8hr'!$A:$AD,$IU70+EX$23-$G$23,$IT70)</f>
        <v>39</v>
      </c>
      <c r="EY70" s="14">
        <f>INDEX('O3-8hr'!$A:$AD,$IU70+EY$23-$G$23,$IT70)</f>
        <v>26.000000000000004</v>
      </c>
      <c r="EZ70" s="14">
        <f>INDEX('O3-8hr'!$A:$AD,$IU70+EZ$23-$G$23,$IT70)</f>
        <v>56</v>
      </c>
      <c r="FA70" s="14">
        <f>INDEX('O3-8hr'!$A:$AD,$IU70+FA$23-$G$23,$IT70)</f>
        <v>24</v>
      </c>
      <c r="FB70" s="14">
        <f>INDEX('O3-8hr'!$A:$AD,$IU70+FB$23-$G$23,$IT70)</f>
        <v>37.000000000000007</v>
      </c>
      <c r="FC70" s="14">
        <f>INDEX('O3-8hr'!$A:$AD,$IU70+FC$23-$G$23,$IT70)</f>
        <v>53.000000000000007</v>
      </c>
      <c r="FD70" s="14">
        <f>INDEX('O3-8hr'!$A:$AD,$IU70+FD$23-$G$23,$IT70)</f>
        <v>70</v>
      </c>
      <c r="FE70" s="14">
        <f>INDEX('O3-8hr'!$A:$AD,$IU70+FE$23-$G$23,$IT70)</f>
        <v>36.000000000000007</v>
      </c>
      <c r="FF70" s="14">
        <f>INDEX('O3-8hr'!$A:$AD,$IU70+FF$23-$G$23,$IT70)</f>
        <v>47</v>
      </c>
      <c r="FG70" s="14">
        <f>INDEX('O3-8hr'!$A:$AD,$IU70+FG$23-$G$23,$IT70)</f>
        <v>31</v>
      </c>
      <c r="FH70" s="14">
        <f>INDEX('O3-8hr'!$A:$AD,$IU70+FH$23-$G$23,$IT70)</f>
        <v>35</v>
      </c>
      <c r="FI70" s="14">
        <f>INDEX('O3-8hr'!$A:$AD,$IU70+FI$23-$G$23,$IT70)</f>
        <v>30</v>
      </c>
      <c r="FJ70" s="14">
        <f>INDEX('O3-8hr'!$A:$AD,$IU70+FJ$23-$G$23,$IT70)</f>
        <v>25</v>
      </c>
      <c r="FK70" s="14">
        <f>INDEX('O3-8hr'!$A:$AD,$IU70+FK$23-$G$23,$IT70)</f>
        <v>40</v>
      </c>
      <c r="FL70" s="14">
        <f>INDEX('O3-8hr'!$A:$AD,$IU70+FL$23-$G$23,$IT70)</f>
        <v>65</v>
      </c>
      <c r="FM70" s="14">
        <f>INDEX('O3-8hr'!$A:$AD,$IU70+FM$23-$G$23,$IT70)</f>
        <v>53.000000000000007</v>
      </c>
      <c r="FN70" s="14">
        <f>INDEX('O3-8hr'!$A:$AD,$IU70+FN$23-$G$23,$IT70)</f>
        <v>48</v>
      </c>
      <c r="FO70" s="14">
        <f>INDEX('O3-8hr'!$A:$AD,$IU70+FO$23-$G$23,$IT70)</f>
        <v>38</v>
      </c>
      <c r="FP70" s="14">
        <f>INDEX('O3-8hr'!$A:$AD,$IU70+FP$23-$G$23,$IT70)</f>
        <v>45.000000000000007</v>
      </c>
      <c r="FQ70" s="14" t="str">
        <f>INDEX('O3-8hr'!$A:$AD,$IU70+FQ$23-$G$23,$IT70)</f>
        <v/>
      </c>
      <c r="FR70" s="14" t="str">
        <f>INDEX('O3-8hr'!$A:$AD,$IU70+FR$23-$G$23,$IT70)</f>
        <v/>
      </c>
      <c r="FS70" s="14" t="str">
        <f>INDEX('O3-8hr'!$A:$AD,$IU70+FS$23-$G$23,$IT70)</f>
        <v/>
      </c>
      <c r="FT70" s="14">
        <f>INDEX('O3-8hr'!$A:$AD,$IU70+FT$23-$G$23,$IT70)</f>
        <v>35</v>
      </c>
      <c r="FU70" s="14">
        <f>INDEX('O3-8hr'!$A:$AD,$IU70+FU$23-$G$23,$IT70)</f>
        <v>22.000000000000004</v>
      </c>
      <c r="FV70" s="14">
        <f>INDEX('O3-8hr'!$A:$AD,$IU70+FV$23-$G$23,$IT70)</f>
        <v>49</v>
      </c>
      <c r="FW70" s="14">
        <f>INDEX('O3-8hr'!$A:$AD,$IU70+FW$23-$G$23,$IT70)</f>
        <v>29</v>
      </c>
      <c r="FX70" s="14">
        <f>INDEX('O3-8hr'!$A:$AD,$IU70+FX$23-$G$23,$IT70)</f>
        <v>52.000000000000007</v>
      </c>
      <c r="FY70" s="14">
        <f>INDEX('O3-8hr'!$A:$AD,$IU70+FY$23-$G$23,$IT70)</f>
        <v>46</v>
      </c>
      <c r="FZ70" s="14">
        <f>INDEX('O3-8hr'!$A:$AD,$IU70+FZ$23-$G$23,$IT70)</f>
        <v>34</v>
      </c>
      <c r="GA70" s="14">
        <f>INDEX('O3-8hr'!$A:$AD,$IU70+GA$23-$G$23,$IT70)</f>
        <v>39</v>
      </c>
      <c r="GB70" s="14">
        <f>INDEX('O3-8hr'!$A:$AD,$IU70+GB$23-$G$23,$IT70)</f>
        <v>33</v>
      </c>
      <c r="GC70" s="14">
        <f>INDEX('O3-8hr'!$A:$AD,$IU70+GC$23-$G$23,$IT70)</f>
        <v>42</v>
      </c>
      <c r="GD70" s="14">
        <f>INDEX('O3-8hr'!$A:$AD,$IU70+GD$23-$G$23,$IT70)</f>
        <v>42</v>
      </c>
      <c r="GE70" s="14">
        <f>INDEX('O3-8hr'!$A:$AD,$IU70+GE$23-$G$23,$IT70)</f>
        <v>38</v>
      </c>
      <c r="GF70" s="14">
        <f>INDEX('O3-8hr'!$A:$AD,$IU70+GF$23-$G$23,$IT70)</f>
        <v>18.000000000000004</v>
      </c>
      <c r="GG70" s="14">
        <f>INDEX('O3-8hr'!$A:$AD,$IU70+GG$23-$G$23,$IT70)</f>
        <v>41</v>
      </c>
      <c r="GH70" s="14">
        <f>INDEX('O3-8hr'!$A:$AD,$IU70+GH$23-$G$23,$IT70)</f>
        <v>39</v>
      </c>
      <c r="GI70" s="14">
        <f>INDEX('O3-8hr'!$A:$AD,$IU70+GI$23-$G$23,$IT70)</f>
        <v>30</v>
      </c>
      <c r="GJ70" s="14">
        <f>INDEX('O3-8hr'!$A:$AD,$IU70+GJ$23-$G$23,$IT70)</f>
        <v>31</v>
      </c>
      <c r="GK70" s="14">
        <f>INDEX('O3-8hr'!$A:$AD,$IU70+GK$23-$G$23,$IT70)</f>
        <v>27</v>
      </c>
      <c r="GL70" s="14">
        <f>INDEX('O3-8hr'!$A:$AD,$IU70+GL$23-$G$23,$IT70)</f>
        <v>48</v>
      </c>
      <c r="GM70" s="14">
        <f>INDEX('O3-8hr'!$A:$AD,$IU70+GM$23-$G$23,$IT70)</f>
        <v>48</v>
      </c>
      <c r="GN70" s="14">
        <f>INDEX('O3-8hr'!$A:$AD,$IU70+GN$23-$G$23,$IT70)</f>
        <v>29</v>
      </c>
      <c r="GO70" s="14">
        <f>INDEX('O3-8hr'!$A:$AD,$IU70+GO$23-$G$23,$IT70)</f>
        <v>37.000000000000007</v>
      </c>
      <c r="GP70" s="14">
        <f>INDEX('O3-8hr'!$A:$AD,$IU70+GP$23-$G$23,$IT70)</f>
        <v>31</v>
      </c>
      <c r="GQ70" s="14">
        <f>INDEX('O3-8hr'!$A:$AD,$IU70+GQ$23-$G$23,$IT70)</f>
        <v>22.000000000000004</v>
      </c>
      <c r="GR70" s="14">
        <f>INDEX('O3-8hr'!$A:$AD,$IU70+GR$23-$G$23,$IT70)</f>
        <v>27</v>
      </c>
      <c r="GS70" s="14">
        <f>INDEX('O3-8hr'!$A:$AD,$IU70+GS$23-$G$23,$IT70)</f>
        <v>33</v>
      </c>
      <c r="GT70" s="14">
        <f>INDEX('O3-8hr'!$A:$AD,$IU70+GT$23-$G$23,$IT70)</f>
        <v>32</v>
      </c>
      <c r="GU70" s="14">
        <f>INDEX('O3-8hr'!$A:$AD,$IU70+GU$23-$G$23,$IT70)</f>
        <v>33</v>
      </c>
      <c r="GV70" s="14">
        <f>INDEX('O3-8hr'!$A:$AD,$IU70+GV$23-$G$23,$IT70)</f>
        <v>33</v>
      </c>
      <c r="GW70" s="14">
        <f>INDEX('O3-8hr'!$A:$AD,$IU70+GW$23-$G$23,$IT70)</f>
        <v>39</v>
      </c>
      <c r="GX70" s="14">
        <f>INDEX('O3-8hr'!$A:$AD,$IU70+GX$23-$G$23,$IT70)</f>
        <v>52.000000000000007</v>
      </c>
      <c r="GY70" s="14">
        <f>INDEX('O3-8hr'!$A:$AD,$IU70+GY$23-$G$23,$IT70)</f>
        <v>54</v>
      </c>
      <c r="GZ70" s="14">
        <f>INDEX('O3-8hr'!$A:$AD,$IU70+GZ$23-$G$23,$IT70)</f>
        <v>21</v>
      </c>
      <c r="HA70" s="14">
        <f>INDEX('O3-8hr'!$A:$AD,$IU70+HA$23-$G$23,$IT70)</f>
        <v>21</v>
      </c>
      <c r="HB70" s="14">
        <f>INDEX('O3-8hr'!$A:$AD,$IU70+HB$23-$G$23,$IT70)</f>
        <v>25</v>
      </c>
      <c r="HC70" s="14">
        <f>INDEX('O3-8hr'!$A:$AD,$IU70+HC$23-$G$23,$IT70)</f>
        <v>26.000000000000004</v>
      </c>
      <c r="HD70" s="14">
        <f>INDEX('O3-8hr'!$A:$AD,$IU70+HD$23-$G$23,$IT70)</f>
        <v>38</v>
      </c>
      <c r="HE70" s="14">
        <f>INDEX('O3-8hr'!$A:$AD,$IU70+HE$23-$G$23,$IT70)</f>
        <v>45.000000000000007</v>
      </c>
      <c r="HF70" s="14">
        <f>INDEX('O3-8hr'!$A:$AD,$IU70+HF$23-$G$23,$IT70)</f>
        <v>55</v>
      </c>
      <c r="HG70" s="14">
        <f>INDEX('O3-8hr'!$A:$AD,$IU70+HG$23-$G$23,$IT70)</f>
        <v>49</v>
      </c>
      <c r="HH70" s="14">
        <f>INDEX('O3-8hr'!$A:$AD,$IU70+HH$23-$G$23,$IT70)</f>
        <v>38</v>
      </c>
      <c r="HI70" s="14">
        <f>INDEX('O3-8hr'!$A:$AD,$IU70+HI$23-$G$23,$IT70)</f>
        <v>15.000000000000002</v>
      </c>
      <c r="HJ70" s="14">
        <f>INDEX('O3-8hr'!$A:$AD,$IU70+HJ$23-$G$23,$IT70)</f>
        <v>30</v>
      </c>
      <c r="HK70" s="14">
        <f>INDEX('O3-8hr'!$A:$AD,$IU70+HK$23-$G$23,$IT70)</f>
        <v>31</v>
      </c>
      <c r="HL70" s="14">
        <f>INDEX('O3-8hr'!$A:$AD,$IU70+HL$23-$G$23,$IT70)</f>
        <v>24</v>
      </c>
      <c r="HM70" s="14">
        <f>INDEX('O3-8hr'!$A:$AD,$IU70+HM$23-$G$23,$IT70)</f>
        <v>36.000000000000007</v>
      </c>
      <c r="HN70" s="14">
        <f>INDEX('O3-8hr'!$A:$AD,$IU70+HN$23-$G$23,$IT70)</f>
        <v>37.000000000000007</v>
      </c>
      <c r="HO70" s="14">
        <f>INDEX('O3-8hr'!$A:$AD,$IU70+HO$23-$G$23,$IT70)</f>
        <v>28</v>
      </c>
      <c r="HP70" s="14">
        <f>INDEX('O3-8hr'!$A:$AD,$IU70+HP$23-$G$23,$IT70)</f>
        <v>37.000000000000007</v>
      </c>
      <c r="HQ70" s="14">
        <f>INDEX('O3-8hr'!$A:$AD,$IU70+HQ$23-$G$23,$IT70)</f>
        <v>41</v>
      </c>
      <c r="HR70" s="14">
        <f>INDEX('O3-8hr'!$A:$AD,$IU70+HR$23-$G$23,$IT70)</f>
        <v>40</v>
      </c>
      <c r="HS70" s="14">
        <f>INDEX('O3-8hr'!$A:$AD,$IU70+HS$23-$G$23,$IT70)</f>
        <v>30</v>
      </c>
      <c r="HT70" s="14">
        <f>INDEX('O3-8hr'!$A:$AD,$IU70+HT$23-$G$23,$IT70)</f>
        <v>11.000000000000002</v>
      </c>
      <c r="HU70" s="14">
        <f>INDEX('O3-8hr'!$A:$AD,$IU70+HU$23-$G$23,$IT70)</f>
        <v>20</v>
      </c>
      <c r="HV70" s="14">
        <f>INDEX('O3-8hr'!$A:$AD,$IU70+HV$23-$G$23,$IT70)</f>
        <v>30</v>
      </c>
      <c r="HW70" s="14">
        <f>INDEX('O3-8hr'!$A:$AD,$IU70+HW$23-$G$23,$IT70)</f>
        <v>30</v>
      </c>
      <c r="HX70" s="14">
        <f>INDEX('O3-8hr'!$A:$AD,$IU70+HX$23-$G$23,$IT70)</f>
        <v>30</v>
      </c>
      <c r="HY70" s="14">
        <f>INDEX('O3-8hr'!$A:$AD,$IU70+HY$23-$G$23,$IT70)</f>
        <v>28</v>
      </c>
      <c r="HZ70" s="14">
        <f>INDEX('O3-8hr'!$A:$AD,$IU70+HZ$23-$G$23,$IT70)</f>
        <v>22.000000000000004</v>
      </c>
      <c r="IA70" s="14">
        <f>INDEX('O3-8hr'!$A:$AD,$IU70+IA$23-$G$23,$IT70)</f>
        <v>26.000000000000004</v>
      </c>
      <c r="IB70" s="14">
        <f>INDEX('O3-8hr'!$A:$AD,$IU70+IB$23-$G$23,$IT70)</f>
        <v>23</v>
      </c>
      <c r="IC70" s="14">
        <f>INDEX('O3-8hr'!$A:$AD,$IU70+IC$23-$G$23,$IT70)</f>
        <v>21</v>
      </c>
      <c r="ID70" s="14">
        <f>INDEX('O3-8hr'!$A:$AD,$IU70+ID$23-$G$23,$IT70)</f>
        <v>24</v>
      </c>
      <c r="IE70" s="14">
        <f>INDEX('O3-8hr'!$A:$AD,$IU70+IE$23-$G$23,$IT70)</f>
        <v>29</v>
      </c>
      <c r="IF70" s="14">
        <f>INDEX('O3-8hr'!$A:$AD,$IU70+IF$23-$G$23,$IT70)</f>
        <v>34</v>
      </c>
      <c r="IG70" s="14">
        <f>INDEX('O3-8hr'!$A:$AD,$IU70+IG$23-$G$23,$IT70)</f>
        <v>28</v>
      </c>
      <c r="IH70" s="14">
        <f>INDEX('O3-8hr'!$A:$AD,$IU70+IH$23-$G$23,$IT70)</f>
        <v>42</v>
      </c>
      <c r="II70" s="14">
        <f>INDEX('O3-8hr'!$A:$AD,$IU70+II$23-$G$23,$IT70)</f>
        <v>36.000000000000007</v>
      </c>
      <c r="IJ70" s="14">
        <f>INDEX('O3-8hr'!$A:$AD,$IU70+IJ$23-$G$23,$IT70)</f>
        <v>30</v>
      </c>
      <c r="IK70" s="14">
        <f>INDEX('O3-8hr'!$A:$AD,$IU70+IK$23-$G$23,$IT70)</f>
        <v>19</v>
      </c>
      <c r="IL70" s="14">
        <f>INDEX('O3-8hr'!$A:$AD,$IU70+IL$23-$G$23,$IT70)</f>
        <v>26.000000000000004</v>
      </c>
      <c r="IM70" s="14">
        <f>INDEX('O3-8hr'!$A:$AD,$IU70+IM$23-$G$23,$IT70)</f>
        <v>25</v>
      </c>
      <c r="IN70" s="14">
        <f>INDEX('O3-8hr'!$A:$AD,$IU70+IN$23-$G$23,$IT70)</f>
        <v>45.000000000000007</v>
      </c>
      <c r="IO70" s="14">
        <f>INDEX('O3-8hr'!$A:$AD,$IU70+IO$23-$G$23,$IT70)</f>
        <v>36.000000000000007</v>
      </c>
      <c r="IP70" s="14">
        <f>INDEX('O3-8hr'!$A:$AD,$IU70+IP$23-$G$23,$IT70)</f>
        <v>26.000000000000004</v>
      </c>
      <c r="IQ70" s="19">
        <f>INDEX('O3-8hr'!$A:$AD,$IU70+IQ$23-$G$23,$IT70)</f>
        <v>24</v>
      </c>
      <c r="IR70" s="100">
        <f t="shared" si="58"/>
        <v>77</v>
      </c>
      <c r="IT70" s="44">
        <f>MATCH($B70,'O3-8hr'!$1:$1,0)</f>
        <v>22</v>
      </c>
      <c r="IU70" s="43">
        <f>MATCH(DATE($A70,$IT$19,$IU$19),'O3-8hr'!$B:$B,0)</f>
        <v>796</v>
      </c>
    </row>
    <row r="71" spans="1:255" ht="12.75" customHeight="1" x14ac:dyDescent="0.2">
      <c r="A71" s="100">
        <v>2017</v>
      </c>
      <c r="B71" s="100">
        <v>361030009</v>
      </c>
      <c r="C71" s="103">
        <f>INDEX(Sites!$A:$N,MATCH($B71,Sites!$A:$A,0),2)</f>
        <v>40.82799</v>
      </c>
      <c r="D71" s="100" t="str">
        <f>INDEX(Sites!$A:$N,MATCH($B71,Sites!$A:$A,0),4)</f>
        <v>NY</v>
      </c>
      <c r="E71" s="100" t="str">
        <f>INDEX(Sites!$A:$N,MATCH($B71,Sites!$A:$A,0),10)</f>
        <v>45.0</v>
      </c>
      <c r="F71" s="44" t="str">
        <f>INDEX(Sites!$A:$N,MATCH($B71,Sites!$A:$A,0),6)</f>
        <v>Holtsville</v>
      </c>
      <c r="G71" s="20">
        <f>INDEX('O3-8hr'!$A:$AD,$IU71+G$23-$G$23,$IT71)</f>
        <v>34</v>
      </c>
      <c r="H71" s="14">
        <f>INDEX('O3-8hr'!$A:$AD,$IU71+H$23-$G$23,$IT71)</f>
        <v>46</v>
      </c>
      <c r="I71" s="14">
        <f>INDEX('O3-8hr'!$A:$AD,$IU71+I$23-$G$23,$IT71)</f>
        <v>40</v>
      </c>
      <c r="J71" s="14">
        <f>INDEX('O3-8hr'!$A:$AD,$IU71+J$23-$G$23,$IT71)</f>
        <v>42</v>
      </c>
      <c r="K71" s="14">
        <f>INDEX('O3-8hr'!$A:$AD,$IU71+K$23-$G$23,$IT71)</f>
        <v>42</v>
      </c>
      <c r="L71" s="14">
        <f>INDEX('O3-8hr'!$A:$AD,$IU71+L$23-$G$23,$IT71)</f>
        <v>35</v>
      </c>
      <c r="M71" s="14">
        <f>INDEX('O3-8hr'!$A:$AD,$IU71+M$23-$G$23,$IT71)</f>
        <v>48</v>
      </c>
      <c r="N71" s="14">
        <f>INDEX('O3-8hr'!$A:$AD,$IU71+N$23-$G$23,$IT71)</f>
        <v>45.000000000000007</v>
      </c>
      <c r="O71" s="14">
        <f>INDEX('O3-8hr'!$A:$AD,$IU71+O$23-$G$23,$IT71)</f>
        <v>48</v>
      </c>
      <c r="P71" s="14">
        <f>INDEX('O3-8hr'!$A:$AD,$IU71+P$23-$G$23,$IT71)</f>
        <v>42</v>
      </c>
      <c r="Q71" s="14">
        <f>INDEX('O3-8hr'!$A:$AD,$IU71+Q$23-$G$23,$IT71)</f>
        <v>42</v>
      </c>
      <c r="R71" s="14">
        <f>INDEX('O3-8hr'!$A:$AD,$IU71+R$23-$G$23,$IT71)</f>
        <v>39</v>
      </c>
      <c r="S71" s="14">
        <f>INDEX('O3-8hr'!$A:$AD,$IU71+S$23-$G$23,$IT71)</f>
        <v>41</v>
      </c>
      <c r="T71" s="14">
        <f>INDEX('O3-8hr'!$A:$AD,$IU71+T$23-$G$23,$IT71)</f>
        <v>37.000000000000007</v>
      </c>
      <c r="U71" s="14">
        <f>INDEX('O3-8hr'!$A:$AD,$IU71+U$23-$G$23,$IT71)</f>
        <v>41</v>
      </c>
      <c r="V71" s="14">
        <f>INDEX('O3-8hr'!$A:$AD,$IU71+V$23-$G$23,$IT71)</f>
        <v>50</v>
      </c>
      <c r="W71" s="14">
        <f>INDEX('O3-8hr'!$A:$AD,$IU71+W$23-$G$23,$IT71)</f>
        <v>49</v>
      </c>
      <c r="X71" s="14">
        <f>INDEX('O3-8hr'!$A:$AD,$IU71+X$23-$G$23,$IT71)</f>
        <v>48</v>
      </c>
      <c r="Y71" s="14">
        <f>INDEX('O3-8hr'!$A:$AD,$IU71+Y$23-$G$23,$IT71)</f>
        <v>46</v>
      </c>
      <c r="Z71" s="14">
        <f>INDEX('O3-8hr'!$A:$AD,$IU71+Z$23-$G$23,$IT71)</f>
        <v>51.000000000000007</v>
      </c>
      <c r="AA71" s="14">
        <f>INDEX('O3-8hr'!$A:$AD,$IU71+AA$23-$G$23,$IT71)</f>
        <v>47</v>
      </c>
      <c r="AB71" s="14">
        <f>INDEX('O3-8hr'!$A:$AD,$IU71+AB$23-$G$23,$IT71)</f>
        <v>46</v>
      </c>
      <c r="AC71" s="14">
        <f>INDEX('O3-8hr'!$A:$AD,$IU71+AC$23-$G$23,$IT71)</f>
        <v>45.000000000000007</v>
      </c>
      <c r="AD71" s="14">
        <f>INDEX('O3-8hr'!$A:$AD,$IU71+AD$23-$G$23,$IT71)</f>
        <v>48</v>
      </c>
      <c r="AE71" s="14">
        <f>INDEX('O3-8hr'!$A:$AD,$IU71+AE$23-$G$23,$IT71)</f>
        <v>37.000000000000007</v>
      </c>
      <c r="AF71" s="14">
        <f>INDEX('O3-8hr'!$A:$AD,$IU71+AF$23-$G$23,$IT71)</f>
        <v>41</v>
      </c>
      <c r="AG71" s="14">
        <f>INDEX('O3-8hr'!$A:$AD,$IU71+AG$23-$G$23,$IT71)</f>
        <v>22.000000000000004</v>
      </c>
      <c r="AH71" s="14">
        <f>INDEX('O3-8hr'!$A:$AD,$IU71+AH$23-$G$23,$IT71)</f>
        <v>19</v>
      </c>
      <c r="AI71" s="14">
        <f>INDEX('O3-8hr'!$A:$AD,$IU71+AI$23-$G$23,$IT71)</f>
        <v>42</v>
      </c>
      <c r="AJ71" s="14">
        <f>INDEX('O3-8hr'!$A:$AD,$IU71+AJ$23-$G$23,$IT71)</f>
        <v>43</v>
      </c>
      <c r="AK71" s="14">
        <f>INDEX('O3-8hr'!$A:$AD,$IU71+AK$23-$G$23,$IT71)</f>
        <v>44.000000000000007</v>
      </c>
      <c r="AL71" s="14">
        <f>INDEX('O3-8hr'!$A:$AD,$IU71+AL$23-$G$23,$IT71)</f>
        <v>41</v>
      </c>
      <c r="AM71" s="14">
        <f>INDEX('O3-8hr'!$A:$AD,$IU71+AM$23-$G$23,$IT71)</f>
        <v>46</v>
      </c>
      <c r="AN71" s="14">
        <f>INDEX('O3-8hr'!$A:$AD,$IU71+AN$23-$G$23,$IT71)</f>
        <v>29</v>
      </c>
      <c r="AO71" s="14">
        <f>INDEX('O3-8hr'!$A:$AD,$IU71+AO$23-$G$23,$IT71)</f>
        <v>37.000000000000007</v>
      </c>
      <c r="AP71" s="14">
        <f>INDEX('O3-8hr'!$A:$AD,$IU71+AP$23-$G$23,$IT71)</f>
        <v>40</v>
      </c>
      <c r="AQ71" s="14">
        <f>INDEX('O3-8hr'!$A:$AD,$IU71+AQ$23-$G$23,$IT71)</f>
        <v>41</v>
      </c>
      <c r="AR71" s="14">
        <f>INDEX('O3-8hr'!$A:$AD,$IU71+AR$23-$G$23,$IT71)</f>
        <v>35</v>
      </c>
      <c r="AS71" s="14">
        <f>INDEX('O3-8hr'!$A:$AD,$IU71+AS$23-$G$23,$IT71)</f>
        <v>42</v>
      </c>
      <c r="AT71" s="14">
        <f>INDEX('O3-8hr'!$A:$AD,$IU71+AT$23-$G$23,$IT71)</f>
        <v>50</v>
      </c>
      <c r="AU71" s="14">
        <f>INDEX('O3-8hr'!$A:$AD,$IU71+AU$23-$G$23,$IT71)</f>
        <v>43</v>
      </c>
      <c r="AV71" s="14">
        <f>INDEX('O3-8hr'!$A:$AD,$IU71+AV$23-$G$23,$IT71)</f>
        <v>48</v>
      </c>
      <c r="AW71" s="14">
        <f>INDEX('O3-8hr'!$A:$AD,$IU71+AW$23-$G$23,$IT71)</f>
        <v>51.000000000000007</v>
      </c>
      <c r="AX71" s="14">
        <f>INDEX('O3-8hr'!$A:$AD,$IU71+AX$23-$G$23,$IT71)</f>
        <v>47</v>
      </c>
      <c r="AY71" s="14">
        <f>INDEX('O3-8hr'!$A:$AD,$IU71+AY$23-$G$23,$IT71)</f>
        <v>47</v>
      </c>
      <c r="AZ71" s="14">
        <f>INDEX('O3-8hr'!$A:$AD,$IU71+AZ$23-$G$23,$IT71)</f>
        <v>48</v>
      </c>
      <c r="BA71" s="14">
        <f>INDEX('O3-8hr'!$A:$AD,$IU71+BA$23-$G$23,$IT71)</f>
        <v>55</v>
      </c>
      <c r="BB71" s="14">
        <f>INDEX('O3-8hr'!$A:$AD,$IU71+BB$23-$G$23,$IT71)</f>
        <v>47</v>
      </c>
      <c r="BC71" s="14">
        <f>INDEX('O3-8hr'!$A:$AD,$IU71+BC$23-$G$23,$IT71)</f>
        <v>42</v>
      </c>
      <c r="BD71" s="14" t="str">
        <f>INDEX('O3-8hr'!$A:$AD,$IU71+BD$23-$G$23,$IT71)</f>
        <v/>
      </c>
      <c r="BE71" s="14">
        <f>INDEX('O3-8hr'!$A:$AD,$IU71+BE$23-$G$23,$IT71)</f>
        <v>38</v>
      </c>
      <c r="BF71" s="14">
        <f>INDEX('O3-8hr'!$A:$AD,$IU71+BF$23-$G$23,$IT71)</f>
        <v>36.000000000000007</v>
      </c>
      <c r="BG71" s="14">
        <f>INDEX('O3-8hr'!$A:$AD,$IU71+BG$23-$G$23,$IT71)</f>
        <v>29</v>
      </c>
      <c r="BH71" s="14">
        <f>INDEX('O3-8hr'!$A:$AD,$IU71+BH$23-$G$23,$IT71)</f>
        <v>34</v>
      </c>
      <c r="BI71" s="14">
        <f>INDEX('O3-8hr'!$A:$AD,$IU71+BI$23-$G$23,$IT71)</f>
        <v>34</v>
      </c>
      <c r="BJ71" s="14">
        <f>INDEX('O3-8hr'!$A:$AD,$IU71+BJ$23-$G$23,$IT71)</f>
        <v>37.000000000000007</v>
      </c>
      <c r="BK71" s="14">
        <f>INDEX('O3-8hr'!$A:$AD,$IU71+BK$23-$G$23,$IT71)</f>
        <v>31</v>
      </c>
      <c r="BL71" s="14">
        <f>INDEX('O3-8hr'!$A:$AD,$IU71+BL$23-$G$23,$IT71)</f>
        <v>38</v>
      </c>
      <c r="BM71" s="14">
        <f>INDEX('O3-8hr'!$A:$AD,$IU71+BM$23-$G$23,$IT71)</f>
        <v>50</v>
      </c>
      <c r="BN71" s="14">
        <f>INDEX('O3-8hr'!$A:$AD,$IU71+BN$23-$G$23,$IT71)</f>
        <v>48</v>
      </c>
      <c r="BO71" s="14">
        <f>INDEX('O3-8hr'!$A:$AD,$IU71+BO$23-$G$23,$IT71)</f>
        <v>37.000000000000007</v>
      </c>
      <c r="BP71" s="14">
        <f>INDEX('O3-8hr'!$A:$AD,$IU71+BP$23-$G$23,$IT71)</f>
        <v>27</v>
      </c>
      <c r="BQ71" s="14">
        <f>INDEX('O3-8hr'!$A:$AD,$IU71+BQ$23-$G$23,$IT71)</f>
        <v>51.000000000000007</v>
      </c>
      <c r="BR71" s="14">
        <f>INDEX('O3-8hr'!$A:$AD,$IU71+BR$23-$G$23,$IT71)</f>
        <v>42</v>
      </c>
      <c r="BS71" s="14">
        <f>INDEX('O3-8hr'!$A:$AD,$IU71+BS$23-$G$23,$IT71)</f>
        <v>44.000000000000007</v>
      </c>
      <c r="BT71" s="14">
        <f>INDEX('O3-8hr'!$A:$AD,$IU71+BT$23-$G$23,$IT71)</f>
        <v>40</v>
      </c>
      <c r="BU71" s="14">
        <f>INDEX('O3-8hr'!$A:$AD,$IU71+BU$23-$G$23,$IT71)</f>
        <v>40</v>
      </c>
      <c r="BV71" s="14">
        <f>INDEX('O3-8hr'!$A:$AD,$IU71+BV$23-$G$23,$IT71)</f>
        <v>36.000000000000007</v>
      </c>
      <c r="BW71" s="14">
        <f>INDEX('O3-8hr'!$A:$AD,$IU71+BW$23-$G$23,$IT71)</f>
        <v>38</v>
      </c>
      <c r="BX71" s="14">
        <f>INDEX('O3-8hr'!$A:$AD,$IU71+BX$23-$G$23,$IT71)</f>
        <v>42</v>
      </c>
      <c r="BY71" s="14">
        <f>INDEX('O3-8hr'!$A:$AD,$IU71+BY$23-$G$23,$IT71)</f>
        <v>43</v>
      </c>
      <c r="BZ71" s="14">
        <f>INDEX('O3-8hr'!$A:$AD,$IU71+BZ$23-$G$23,$IT71)</f>
        <v>39</v>
      </c>
      <c r="CA71" s="14">
        <f>INDEX('O3-8hr'!$A:$AD,$IU71+CA$23-$G$23,$IT71)</f>
        <v>38</v>
      </c>
      <c r="CB71" s="14">
        <f>INDEX('O3-8hr'!$A:$AD,$IU71+CB$23-$G$23,$IT71)</f>
        <v>37.000000000000007</v>
      </c>
      <c r="CC71" s="14">
        <f>INDEX('O3-8hr'!$A:$AD,$IU71+CC$23-$G$23,$IT71)</f>
        <v>42</v>
      </c>
      <c r="CD71" s="14">
        <f>INDEX('O3-8hr'!$A:$AD,$IU71+CD$23-$G$23,$IT71)</f>
        <v>35</v>
      </c>
      <c r="CE71" s="14">
        <f>INDEX('O3-8hr'!$A:$AD,$IU71+CE$23-$G$23,$IT71)</f>
        <v>45.000000000000007</v>
      </c>
      <c r="CF71" s="14">
        <f>INDEX('O3-8hr'!$A:$AD,$IU71+CF$23-$G$23,$IT71)</f>
        <v>57</v>
      </c>
      <c r="CG71" s="14">
        <f>INDEX('O3-8hr'!$A:$AD,$IU71+CG$23-$G$23,$IT71)</f>
        <v>71.000000000000014</v>
      </c>
      <c r="CH71" s="14">
        <f>INDEX('O3-8hr'!$A:$AD,$IU71+CH$23-$G$23,$IT71)</f>
        <v>67</v>
      </c>
      <c r="CI71" s="14">
        <f>INDEX('O3-8hr'!$A:$AD,$IU71+CI$23-$G$23,$IT71)</f>
        <v>38</v>
      </c>
      <c r="CJ71" s="14">
        <f>INDEX('O3-8hr'!$A:$AD,$IU71+CJ$23-$G$23,$IT71)</f>
        <v>35</v>
      </c>
      <c r="CK71" s="14">
        <f>INDEX('O3-8hr'!$A:$AD,$IU71+CK$23-$G$23,$IT71)</f>
        <v>30</v>
      </c>
      <c r="CL71" s="14">
        <f>INDEX('O3-8hr'!$A:$AD,$IU71+CL$23-$G$23,$IT71)</f>
        <v>44.000000000000007</v>
      </c>
      <c r="CM71" s="14">
        <f>INDEX('O3-8hr'!$A:$AD,$IU71+CM$23-$G$23,$IT71)</f>
        <v>44.000000000000007</v>
      </c>
      <c r="CN71" s="14">
        <f>INDEX('O3-8hr'!$A:$AD,$IU71+CN$23-$G$23,$IT71)</f>
        <v>31</v>
      </c>
      <c r="CO71" s="14">
        <f>INDEX('O3-8hr'!$A:$AD,$IU71+CO$23-$G$23,$IT71)</f>
        <v>41</v>
      </c>
      <c r="CP71" s="14">
        <f>INDEX('O3-8hr'!$A:$AD,$IU71+CP$23-$G$23,$IT71)</f>
        <v>35</v>
      </c>
      <c r="CQ71" s="14">
        <f>INDEX('O3-8hr'!$A:$AD,$IU71+CQ$23-$G$23,$IT71)</f>
        <v>35</v>
      </c>
      <c r="CR71" s="14">
        <f>INDEX('O3-8hr'!$A:$AD,$IU71+CR$23-$G$23,$IT71)</f>
        <v>28</v>
      </c>
      <c r="CS71" s="14">
        <f>INDEX('O3-8hr'!$A:$AD,$IU71+CS$23-$G$23,$IT71)</f>
        <v>30</v>
      </c>
      <c r="CT71" s="14">
        <f>INDEX('O3-8hr'!$A:$AD,$IU71+CT$23-$G$23,$IT71)</f>
        <v>32</v>
      </c>
      <c r="CU71" s="14">
        <f>INDEX('O3-8hr'!$A:$AD,$IU71+CU$23-$G$23,$IT71)</f>
        <v>58</v>
      </c>
      <c r="CV71" s="14">
        <f>INDEX('O3-8hr'!$A:$AD,$IU71+CV$23-$G$23,$IT71)</f>
        <v>46</v>
      </c>
      <c r="CW71" s="14">
        <f>INDEX('O3-8hr'!$A:$AD,$IU71+CW$23-$G$23,$IT71)</f>
        <v>39</v>
      </c>
      <c r="CX71" s="14">
        <f>INDEX('O3-8hr'!$A:$AD,$IU71+CX$23-$G$23,$IT71)</f>
        <v>34</v>
      </c>
      <c r="CY71" s="14">
        <f>INDEX('O3-8hr'!$A:$AD,$IU71+CY$23-$G$23,$IT71)</f>
        <v>31</v>
      </c>
      <c r="CZ71" s="14">
        <f>INDEX('O3-8hr'!$A:$AD,$IU71+CZ$23-$G$23,$IT71)</f>
        <v>24</v>
      </c>
      <c r="DA71" s="14">
        <f>INDEX('O3-8hr'!$A:$AD,$IU71+DA$23-$G$23,$IT71)</f>
        <v>37.000000000000007</v>
      </c>
      <c r="DB71" s="14">
        <f>INDEX('O3-8hr'!$A:$AD,$IU71+DB$23-$G$23,$IT71)</f>
        <v>36.000000000000007</v>
      </c>
      <c r="DC71" s="14">
        <f>INDEX('O3-8hr'!$A:$AD,$IU71+DC$23-$G$23,$IT71)</f>
        <v>51.000000000000007</v>
      </c>
      <c r="DD71" s="14">
        <f>INDEX('O3-8hr'!$A:$AD,$IU71+DD$23-$G$23,$IT71)</f>
        <v>64</v>
      </c>
      <c r="DE71" s="14">
        <f>INDEX('O3-8hr'!$A:$AD,$IU71+DE$23-$G$23,$IT71)</f>
        <v>67</v>
      </c>
      <c r="DF71" s="14">
        <f>INDEX('O3-8hr'!$A:$AD,$IU71+DF$23-$G$23,$IT71)</f>
        <v>80</v>
      </c>
      <c r="DG71" s="14">
        <f>INDEX('O3-8hr'!$A:$AD,$IU71+DG$23-$G$23,$IT71)</f>
        <v>83</v>
      </c>
      <c r="DH71" s="14">
        <f>INDEX('O3-8hr'!$A:$AD,$IU71+DH$23-$G$23,$IT71)</f>
        <v>43</v>
      </c>
      <c r="DI71" s="14">
        <f>INDEX('O3-8hr'!$A:$AD,$IU71+DI$23-$G$23,$IT71)</f>
        <v>35</v>
      </c>
      <c r="DJ71" s="14">
        <f>INDEX('O3-8hr'!$A:$AD,$IU71+DJ$23-$G$23,$IT71)</f>
        <v>21</v>
      </c>
      <c r="DK71" s="14">
        <f>INDEX('O3-8hr'!$A:$AD,$IU71+DK$23-$G$23,$IT71)</f>
        <v>30</v>
      </c>
      <c r="DL71" s="14">
        <f>INDEX('O3-8hr'!$A:$AD,$IU71+DL$23-$G$23,$IT71)</f>
        <v>29</v>
      </c>
      <c r="DM71" s="14">
        <f>INDEX('O3-8hr'!$A:$AD,$IU71+DM$23-$G$23,$IT71)</f>
        <v>30</v>
      </c>
      <c r="DN71" s="14">
        <f>INDEX('O3-8hr'!$A:$AD,$IU71+DN$23-$G$23,$IT71)</f>
        <v>57</v>
      </c>
      <c r="DO71" s="14">
        <f>INDEX('O3-8hr'!$A:$AD,$IU71+DO$23-$G$23,$IT71)</f>
        <v>61.000000000000007</v>
      </c>
      <c r="DP71" s="14">
        <f>INDEX('O3-8hr'!$A:$AD,$IU71+DP$23-$G$23,$IT71)</f>
        <v>57</v>
      </c>
      <c r="DQ71" s="14">
        <f>INDEX('O3-8hr'!$A:$AD,$IU71+DQ$23-$G$23,$IT71)</f>
        <v>32</v>
      </c>
      <c r="DR71" s="14">
        <f>INDEX('O3-8hr'!$A:$AD,$IU71+DR$23-$G$23,$IT71)</f>
        <v>43</v>
      </c>
      <c r="DS71" s="14">
        <f>INDEX('O3-8hr'!$A:$AD,$IU71+DS$23-$G$23,$IT71)</f>
        <v>49</v>
      </c>
      <c r="DT71" s="14">
        <f>INDEX('O3-8hr'!$A:$AD,$IU71+DT$23-$G$23,$IT71)</f>
        <v>53.000000000000007</v>
      </c>
      <c r="DU71" s="14">
        <f>INDEX('O3-8hr'!$A:$AD,$IU71+DU$23-$G$23,$IT71)</f>
        <v>57</v>
      </c>
      <c r="DV71" s="14">
        <f>INDEX('O3-8hr'!$A:$AD,$IU71+DV$23-$G$23,$IT71)</f>
        <v>44.000000000000007</v>
      </c>
      <c r="DW71" s="14">
        <f>INDEX('O3-8hr'!$A:$AD,$IU71+DW$23-$G$23,$IT71)</f>
        <v>47</v>
      </c>
      <c r="DX71" s="14">
        <f>INDEX('O3-8hr'!$A:$AD,$IU71+DX$23-$G$23,$IT71)</f>
        <v>43</v>
      </c>
      <c r="DY71" s="14">
        <f>INDEX('O3-8hr'!$A:$AD,$IU71+DY$23-$G$23,$IT71)</f>
        <v>22.000000000000004</v>
      </c>
      <c r="DZ71" s="14">
        <f>INDEX('O3-8hr'!$A:$AD,$IU71+DZ$23-$G$23,$IT71)</f>
        <v>58</v>
      </c>
      <c r="EA71" s="14">
        <f>INDEX('O3-8hr'!$A:$AD,$IU71+EA$23-$G$23,$IT71)</f>
        <v>66</v>
      </c>
      <c r="EB71" s="14">
        <f>INDEX('O3-8hr'!$A:$AD,$IU71+EB$23-$G$23,$IT71)</f>
        <v>46</v>
      </c>
      <c r="EC71" s="14">
        <f>INDEX('O3-8hr'!$A:$AD,$IU71+EC$23-$G$23,$IT71)</f>
        <v>41</v>
      </c>
      <c r="ED71" s="14">
        <f>INDEX('O3-8hr'!$A:$AD,$IU71+ED$23-$G$23,$IT71)</f>
        <v>27</v>
      </c>
      <c r="EE71" s="14">
        <f>INDEX('O3-8hr'!$A:$AD,$IU71+EE$23-$G$23,$IT71)</f>
        <v>34</v>
      </c>
      <c r="EF71" s="14">
        <f>INDEX('O3-8hr'!$A:$AD,$IU71+EF$23-$G$23,$IT71)</f>
        <v>59.000000000000007</v>
      </c>
      <c r="EG71" s="14">
        <f>INDEX('O3-8hr'!$A:$AD,$IU71+EG$23-$G$23,$IT71)</f>
        <v>52.000000000000007</v>
      </c>
      <c r="EH71" s="14">
        <f>INDEX('O3-8hr'!$A:$AD,$IU71+EH$23-$G$23,$IT71)</f>
        <v>47</v>
      </c>
      <c r="EI71" s="14">
        <f>INDEX('O3-8hr'!$A:$AD,$IU71+EI$23-$G$23,$IT71)</f>
        <v>56</v>
      </c>
      <c r="EJ71" s="14">
        <f>INDEX('O3-8hr'!$A:$AD,$IU71+EJ$23-$G$23,$IT71)</f>
        <v>63</v>
      </c>
      <c r="EK71" s="14">
        <f>INDEX('O3-8hr'!$A:$AD,$IU71+EK$23-$G$23,$IT71)</f>
        <v>66</v>
      </c>
      <c r="EL71" s="14">
        <f>INDEX('O3-8hr'!$A:$AD,$IU71+EL$23-$G$23,$IT71)</f>
        <v>21</v>
      </c>
      <c r="EM71" s="14">
        <f>INDEX('O3-8hr'!$A:$AD,$IU71+EM$23-$G$23,$IT71)</f>
        <v>48</v>
      </c>
      <c r="EN71" s="14">
        <f>INDEX('O3-8hr'!$A:$AD,$IU71+EN$23-$G$23,$IT71)</f>
        <v>49</v>
      </c>
      <c r="EO71" s="14">
        <f>INDEX('O3-8hr'!$A:$AD,$IU71+EO$23-$G$23,$IT71)</f>
        <v>47</v>
      </c>
      <c r="EP71" s="14">
        <f>INDEX('O3-8hr'!$A:$AD,$IU71+EP$23-$G$23,$IT71)</f>
        <v>43</v>
      </c>
      <c r="EQ71" s="14">
        <f>INDEX('O3-8hr'!$A:$AD,$IU71+EQ$23-$G$23,$IT71)</f>
        <v>62</v>
      </c>
      <c r="ER71" s="14">
        <f>INDEX('O3-8hr'!$A:$AD,$IU71+ER$23-$G$23,$IT71)</f>
        <v>71.000000000000014</v>
      </c>
      <c r="ES71" s="14">
        <f>INDEX('O3-8hr'!$A:$AD,$IU71+ES$23-$G$23,$IT71)</f>
        <v>57</v>
      </c>
      <c r="ET71" s="14">
        <f>INDEX('O3-8hr'!$A:$AD,$IU71+ET$23-$G$23,$IT71)</f>
        <v>56</v>
      </c>
      <c r="EU71" s="14">
        <f>INDEX('O3-8hr'!$A:$AD,$IU71+EU$23-$G$23,$IT71)</f>
        <v>38</v>
      </c>
      <c r="EV71" s="14">
        <f>INDEX('O3-8hr'!$A:$AD,$IU71+EV$23-$G$23,$IT71)</f>
        <v>25</v>
      </c>
      <c r="EW71" s="14">
        <f>INDEX('O3-8hr'!$A:$AD,$IU71+EW$23-$G$23,$IT71)</f>
        <v>26.000000000000004</v>
      </c>
      <c r="EX71" s="14">
        <f>INDEX('O3-8hr'!$A:$AD,$IU71+EX$23-$G$23,$IT71)</f>
        <v>37.000000000000007</v>
      </c>
      <c r="EY71" s="14">
        <f>INDEX('O3-8hr'!$A:$AD,$IU71+EY$23-$G$23,$IT71)</f>
        <v>37.000000000000007</v>
      </c>
      <c r="EZ71" s="14">
        <f>INDEX('O3-8hr'!$A:$AD,$IU71+EZ$23-$G$23,$IT71)</f>
        <v>49</v>
      </c>
      <c r="FA71" s="14">
        <f>INDEX('O3-8hr'!$A:$AD,$IU71+FA$23-$G$23,$IT71)</f>
        <v>29</v>
      </c>
      <c r="FB71" s="14">
        <f>INDEX('O3-8hr'!$A:$AD,$IU71+FB$23-$G$23,$IT71)</f>
        <v>34</v>
      </c>
      <c r="FC71" s="14">
        <f>INDEX('O3-8hr'!$A:$AD,$IU71+FC$23-$G$23,$IT71)</f>
        <v>49</v>
      </c>
      <c r="FD71" s="14">
        <f>INDEX('O3-8hr'!$A:$AD,$IU71+FD$23-$G$23,$IT71)</f>
        <v>72.000000000000014</v>
      </c>
      <c r="FE71" s="14">
        <f>INDEX('O3-8hr'!$A:$AD,$IU71+FE$23-$G$23,$IT71)</f>
        <v>55</v>
      </c>
      <c r="FF71" s="14">
        <f>INDEX('O3-8hr'!$A:$AD,$IU71+FF$23-$G$23,$IT71)</f>
        <v>51.000000000000007</v>
      </c>
      <c r="FG71" s="14">
        <f>INDEX('O3-8hr'!$A:$AD,$IU71+FG$23-$G$23,$IT71)</f>
        <v>28</v>
      </c>
      <c r="FH71" s="14">
        <f>INDEX('O3-8hr'!$A:$AD,$IU71+FH$23-$G$23,$IT71)</f>
        <v>50</v>
      </c>
      <c r="FI71" s="14">
        <f>INDEX('O3-8hr'!$A:$AD,$IU71+FI$23-$G$23,$IT71)</f>
        <v>34</v>
      </c>
      <c r="FJ71" s="14">
        <f>INDEX('O3-8hr'!$A:$AD,$IU71+FJ$23-$G$23,$IT71)</f>
        <v>29</v>
      </c>
      <c r="FK71" s="14">
        <f>INDEX('O3-8hr'!$A:$AD,$IU71+FK$23-$G$23,$IT71)</f>
        <v>36.000000000000007</v>
      </c>
      <c r="FL71" s="14">
        <f>INDEX('O3-8hr'!$A:$AD,$IU71+FL$23-$G$23,$IT71)</f>
        <v>54</v>
      </c>
      <c r="FM71" s="14">
        <f>INDEX('O3-8hr'!$A:$AD,$IU71+FM$23-$G$23,$IT71)</f>
        <v>55</v>
      </c>
      <c r="FN71" s="14">
        <f>INDEX('O3-8hr'!$A:$AD,$IU71+FN$23-$G$23,$IT71)</f>
        <v>44.000000000000007</v>
      </c>
      <c r="FO71" s="14">
        <f>INDEX('O3-8hr'!$A:$AD,$IU71+FO$23-$G$23,$IT71)</f>
        <v>35</v>
      </c>
      <c r="FP71" s="14">
        <f>INDEX('O3-8hr'!$A:$AD,$IU71+FP$23-$G$23,$IT71)</f>
        <v>45.000000000000007</v>
      </c>
      <c r="FQ71" s="14">
        <f>INDEX('O3-8hr'!$A:$AD,$IU71+FQ$23-$G$23,$IT71)</f>
        <v>43</v>
      </c>
      <c r="FR71" s="14">
        <f>INDEX('O3-8hr'!$A:$AD,$IU71+FR$23-$G$23,$IT71)</f>
        <v>40</v>
      </c>
      <c r="FS71" s="14">
        <f>INDEX('O3-8hr'!$A:$AD,$IU71+FS$23-$G$23,$IT71)</f>
        <v>49</v>
      </c>
      <c r="FT71" s="14">
        <f>INDEX('O3-8hr'!$A:$AD,$IU71+FT$23-$G$23,$IT71)</f>
        <v>39</v>
      </c>
      <c r="FU71" s="14">
        <f>INDEX('O3-8hr'!$A:$AD,$IU71+FU$23-$G$23,$IT71)</f>
        <v>32</v>
      </c>
      <c r="FV71" s="14">
        <f>INDEX('O3-8hr'!$A:$AD,$IU71+FV$23-$G$23,$IT71)</f>
        <v>55</v>
      </c>
      <c r="FW71" s="14">
        <f>INDEX('O3-8hr'!$A:$AD,$IU71+FW$23-$G$23,$IT71)</f>
        <v>34</v>
      </c>
      <c r="FX71" s="14">
        <f>INDEX('O3-8hr'!$A:$AD,$IU71+FX$23-$G$23,$IT71)</f>
        <v>51.000000000000007</v>
      </c>
      <c r="FY71" s="14">
        <f>INDEX('O3-8hr'!$A:$AD,$IU71+FY$23-$G$23,$IT71)</f>
        <v>37.000000000000007</v>
      </c>
      <c r="FZ71" s="14">
        <f>INDEX('O3-8hr'!$A:$AD,$IU71+FZ$23-$G$23,$IT71)</f>
        <v>43</v>
      </c>
      <c r="GA71" s="14">
        <f>INDEX('O3-8hr'!$A:$AD,$IU71+GA$23-$G$23,$IT71)</f>
        <v>44.000000000000007</v>
      </c>
      <c r="GB71" s="14">
        <f>INDEX('O3-8hr'!$A:$AD,$IU71+GB$23-$G$23,$IT71)</f>
        <v>31</v>
      </c>
      <c r="GC71" s="14">
        <f>INDEX('O3-8hr'!$A:$AD,$IU71+GC$23-$G$23,$IT71)</f>
        <v>37.000000000000007</v>
      </c>
      <c r="GD71" s="14">
        <f>INDEX('O3-8hr'!$A:$AD,$IU71+GD$23-$G$23,$IT71)</f>
        <v>41</v>
      </c>
      <c r="GE71" s="14">
        <f>INDEX('O3-8hr'!$A:$AD,$IU71+GE$23-$G$23,$IT71)</f>
        <v>33</v>
      </c>
      <c r="GF71" s="14">
        <f>INDEX('O3-8hr'!$A:$AD,$IU71+GF$23-$G$23,$IT71)</f>
        <v>26.000000000000004</v>
      </c>
      <c r="GG71" s="14">
        <f>INDEX('O3-8hr'!$A:$AD,$IU71+GG$23-$G$23,$IT71)</f>
        <v>43</v>
      </c>
      <c r="GH71" s="14">
        <f>INDEX('O3-8hr'!$A:$AD,$IU71+GH$23-$G$23,$IT71)</f>
        <v>46</v>
      </c>
      <c r="GI71" s="14">
        <f>INDEX('O3-8hr'!$A:$AD,$IU71+GI$23-$G$23,$IT71)</f>
        <v>31</v>
      </c>
      <c r="GJ71" s="14">
        <f>INDEX('O3-8hr'!$A:$AD,$IU71+GJ$23-$G$23,$IT71)</f>
        <v>34</v>
      </c>
      <c r="GK71" s="14">
        <f>INDEX('O3-8hr'!$A:$AD,$IU71+GK$23-$G$23,$IT71)</f>
        <v>32</v>
      </c>
      <c r="GL71" s="14">
        <f>INDEX('O3-8hr'!$A:$AD,$IU71+GL$23-$G$23,$IT71)</f>
        <v>47</v>
      </c>
      <c r="GM71" s="14">
        <f>INDEX('O3-8hr'!$A:$AD,$IU71+GM$23-$G$23,$IT71)</f>
        <v>39</v>
      </c>
      <c r="GN71" s="14">
        <f>INDEX('O3-8hr'!$A:$AD,$IU71+GN$23-$G$23,$IT71)</f>
        <v>39</v>
      </c>
      <c r="GO71" s="14">
        <f>INDEX('O3-8hr'!$A:$AD,$IU71+GO$23-$G$23,$IT71)</f>
        <v>41</v>
      </c>
      <c r="GP71" s="14">
        <f>INDEX('O3-8hr'!$A:$AD,$IU71+GP$23-$G$23,$IT71)</f>
        <v>35</v>
      </c>
      <c r="GQ71" s="14">
        <f>INDEX('O3-8hr'!$A:$AD,$IU71+GQ$23-$G$23,$IT71)</f>
        <v>23</v>
      </c>
      <c r="GR71" s="14">
        <f>INDEX('O3-8hr'!$A:$AD,$IU71+GR$23-$G$23,$IT71)</f>
        <v>27</v>
      </c>
      <c r="GS71" s="14">
        <f>INDEX('O3-8hr'!$A:$AD,$IU71+GS$23-$G$23,$IT71)</f>
        <v>33</v>
      </c>
      <c r="GT71" s="14">
        <f>INDEX('O3-8hr'!$A:$AD,$IU71+GT$23-$G$23,$IT71)</f>
        <v>31</v>
      </c>
      <c r="GU71" s="14">
        <f>INDEX('O3-8hr'!$A:$AD,$IU71+GU$23-$G$23,$IT71)</f>
        <v>47</v>
      </c>
      <c r="GV71" s="14">
        <f>INDEX('O3-8hr'!$A:$AD,$IU71+GV$23-$G$23,$IT71)</f>
        <v>36.000000000000007</v>
      </c>
      <c r="GW71" s="14">
        <f>INDEX('O3-8hr'!$A:$AD,$IU71+GW$23-$G$23,$IT71)</f>
        <v>48</v>
      </c>
      <c r="GX71" s="14">
        <f>INDEX('O3-8hr'!$A:$AD,$IU71+GX$23-$G$23,$IT71)</f>
        <v>38</v>
      </c>
      <c r="GY71" s="14">
        <f>INDEX('O3-8hr'!$A:$AD,$IU71+GY$23-$G$23,$IT71)</f>
        <v>42</v>
      </c>
      <c r="GZ71" s="14">
        <f>INDEX('O3-8hr'!$A:$AD,$IU71+GZ$23-$G$23,$IT71)</f>
        <v>19</v>
      </c>
      <c r="HA71" s="14">
        <f>INDEX('O3-8hr'!$A:$AD,$IU71+HA$23-$G$23,$IT71)</f>
        <v>21</v>
      </c>
      <c r="HB71" s="14">
        <f>INDEX('O3-8hr'!$A:$AD,$IU71+HB$23-$G$23,$IT71)</f>
        <v>23</v>
      </c>
      <c r="HC71" s="14">
        <f>INDEX('O3-8hr'!$A:$AD,$IU71+HC$23-$G$23,$IT71)</f>
        <v>29</v>
      </c>
      <c r="HD71" s="14">
        <f>INDEX('O3-8hr'!$A:$AD,$IU71+HD$23-$G$23,$IT71)</f>
        <v>33</v>
      </c>
      <c r="HE71" s="14">
        <f>INDEX('O3-8hr'!$A:$AD,$IU71+HE$23-$G$23,$IT71)</f>
        <v>35</v>
      </c>
      <c r="HF71" s="14">
        <f>INDEX('O3-8hr'!$A:$AD,$IU71+HF$23-$G$23,$IT71)</f>
        <v>45.000000000000007</v>
      </c>
      <c r="HG71" s="14">
        <f>INDEX('O3-8hr'!$A:$AD,$IU71+HG$23-$G$23,$IT71)</f>
        <v>41</v>
      </c>
      <c r="HH71" s="14">
        <f>INDEX('O3-8hr'!$A:$AD,$IU71+HH$23-$G$23,$IT71)</f>
        <v>24</v>
      </c>
      <c r="HI71" s="14">
        <f>INDEX('O3-8hr'!$A:$AD,$IU71+HI$23-$G$23,$IT71)</f>
        <v>17</v>
      </c>
      <c r="HJ71" s="14">
        <f>INDEX('O3-8hr'!$A:$AD,$IU71+HJ$23-$G$23,$IT71)</f>
        <v>33</v>
      </c>
      <c r="HK71" s="14">
        <f>INDEX('O3-8hr'!$A:$AD,$IU71+HK$23-$G$23,$IT71)</f>
        <v>34</v>
      </c>
      <c r="HL71" s="14">
        <f>INDEX('O3-8hr'!$A:$AD,$IU71+HL$23-$G$23,$IT71)</f>
        <v>26.000000000000004</v>
      </c>
      <c r="HM71" s="14">
        <f>INDEX('O3-8hr'!$A:$AD,$IU71+HM$23-$G$23,$IT71)</f>
        <v>34</v>
      </c>
      <c r="HN71" s="14">
        <f>INDEX('O3-8hr'!$A:$AD,$IU71+HN$23-$G$23,$IT71)</f>
        <v>34</v>
      </c>
      <c r="HO71" s="14">
        <f>INDEX('O3-8hr'!$A:$AD,$IU71+HO$23-$G$23,$IT71)</f>
        <v>28</v>
      </c>
      <c r="HP71" s="14">
        <f>INDEX('O3-8hr'!$A:$AD,$IU71+HP$23-$G$23,$IT71)</f>
        <v>38</v>
      </c>
      <c r="HQ71" s="14">
        <f>INDEX('O3-8hr'!$A:$AD,$IU71+HQ$23-$G$23,$IT71)</f>
        <v>42</v>
      </c>
      <c r="HR71" s="14">
        <f>INDEX('O3-8hr'!$A:$AD,$IU71+HR$23-$G$23,$IT71)</f>
        <v>37.000000000000007</v>
      </c>
      <c r="HS71" s="14">
        <f>INDEX('O3-8hr'!$A:$AD,$IU71+HS$23-$G$23,$IT71)</f>
        <v>31</v>
      </c>
      <c r="HT71" s="14">
        <f>INDEX('O3-8hr'!$A:$AD,$IU71+HT$23-$G$23,$IT71)</f>
        <v>25</v>
      </c>
      <c r="HU71" s="14">
        <f>INDEX('O3-8hr'!$A:$AD,$IU71+HU$23-$G$23,$IT71)</f>
        <v>23</v>
      </c>
      <c r="HV71" s="14">
        <f>INDEX('O3-8hr'!$A:$AD,$IU71+HV$23-$G$23,$IT71)</f>
        <v>36.000000000000007</v>
      </c>
      <c r="HW71" s="14">
        <f>INDEX('O3-8hr'!$A:$AD,$IU71+HW$23-$G$23,$IT71)</f>
        <v>29</v>
      </c>
      <c r="HX71" s="14">
        <f>INDEX('O3-8hr'!$A:$AD,$IU71+HX$23-$G$23,$IT71)</f>
        <v>30</v>
      </c>
      <c r="HY71" s="14">
        <f>INDEX('O3-8hr'!$A:$AD,$IU71+HY$23-$G$23,$IT71)</f>
        <v>30</v>
      </c>
      <c r="HZ71" s="14">
        <f>INDEX('O3-8hr'!$A:$AD,$IU71+HZ$23-$G$23,$IT71)</f>
        <v>28</v>
      </c>
      <c r="IA71" s="14">
        <f>INDEX('O3-8hr'!$A:$AD,$IU71+IA$23-$G$23,$IT71)</f>
        <v>27</v>
      </c>
      <c r="IB71" s="14">
        <f>INDEX('O3-8hr'!$A:$AD,$IU71+IB$23-$G$23,$IT71)</f>
        <v>26.000000000000004</v>
      </c>
      <c r="IC71" s="14">
        <f>INDEX('O3-8hr'!$A:$AD,$IU71+IC$23-$G$23,$IT71)</f>
        <v>28</v>
      </c>
      <c r="ID71" s="14">
        <f>INDEX('O3-8hr'!$A:$AD,$IU71+ID$23-$G$23,$IT71)</f>
        <v>22.000000000000004</v>
      </c>
      <c r="IE71" s="14">
        <f>INDEX('O3-8hr'!$A:$AD,$IU71+IE$23-$G$23,$IT71)</f>
        <v>44.000000000000007</v>
      </c>
      <c r="IF71" s="14">
        <f>INDEX('O3-8hr'!$A:$AD,$IU71+IF$23-$G$23,$IT71)</f>
        <v>42</v>
      </c>
      <c r="IG71" s="14">
        <f>INDEX('O3-8hr'!$A:$AD,$IU71+IG$23-$G$23,$IT71)</f>
        <v>34</v>
      </c>
      <c r="IH71" s="14">
        <f>INDEX('O3-8hr'!$A:$AD,$IU71+IH$23-$G$23,$IT71)</f>
        <v>44.000000000000007</v>
      </c>
      <c r="II71" s="14">
        <f>INDEX('O3-8hr'!$A:$AD,$IU71+II$23-$G$23,$IT71)</f>
        <v>35</v>
      </c>
      <c r="IJ71" s="14">
        <f>INDEX('O3-8hr'!$A:$AD,$IU71+IJ$23-$G$23,$IT71)</f>
        <v>32</v>
      </c>
      <c r="IK71" s="14">
        <f>INDEX('O3-8hr'!$A:$AD,$IU71+IK$23-$G$23,$IT71)</f>
        <v>15.000000000000002</v>
      </c>
      <c r="IL71" s="14">
        <f>INDEX('O3-8hr'!$A:$AD,$IU71+IL$23-$G$23,$IT71)</f>
        <v>26.000000000000004</v>
      </c>
      <c r="IM71" s="14">
        <f>INDEX('O3-8hr'!$A:$AD,$IU71+IM$23-$G$23,$IT71)</f>
        <v>36.000000000000007</v>
      </c>
      <c r="IN71" s="14">
        <f>INDEX('O3-8hr'!$A:$AD,$IU71+IN$23-$G$23,$IT71)</f>
        <v>41</v>
      </c>
      <c r="IO71" s="14">
        <f>INDEX('O3-8hr'!$A:$AD,$IU71+IO$23-$G$23,$IT71)</f>
        <v>40</v>
      </c>
      <c r="IP71" s="14">
        <f>INDEX('O3-8hr'!$A:$AD,$IU71+IP$23-$G$23,$IT71)</f>
        <v>28</v>
      </c>
      <c r="IQ71" s="19">
        <f>INDEX('O3-8hr'!$A:$AD,$IU71+IQ$23-$G$23,$IT71)</f>
        <v>25</v>
      </c>
      <c r="IR71" s="100">
        <f t="shared" si="58"/>
        <v>83</v>
      </c>
      <c r="IT71" s="44">
        <f>MATCH($B71,'O3-8hr'!$1:$1,0)</f>
        <v>29</v>
      </c>
      <c r="IU71" s="43">
        <f>MATCH(DATE($A71,$IT$19,$IU$19),'O3-8hr'!$B:$B,0)</f>
        <v>796</v>
      </c>
    </row>
    <row r="72" spans="1:255" ht="12.75" customHeight="1" x14ac:dyDescent="0.2">
      <c r="A72" s="100">
        <v>2017</v>
      </c>
      <c r="B72" s="100">
        <v>360050110</v>
      </c>
      <c r="C72" s="103">
        <f>INDEX(Sites!$A:$N,MATCH($B72,Sites!$A:$A,0),2)</f>
        <v>40.816180000000003</v>
      </c>
      <c r="D72" s="100" t="str">
        <f>INDEX(Sites!$A:$N,MATCH($B72,Sites!$A:$A,0),4)</f>
        <v>NY</v>
      </c>
      <c r="E72" s="100" t="str">
        <f>INDEX(Sites!$A:$N,MATCH($B72,Sites!$A:$A,0),10)</f>
        <v>17.0</v>
      </c>
      <c r="F72" s="44" t="str">
        <f>INDEX(Sites!$A:$N,MATCH($B72,Sites!$A:$A,0),6)</f>
        <v>IS52</v>
      </c>
      <c r="G72" s="20">
        <f>INDEX('O3-8hr'!$A:$AD,$IU72+G$23-$G$23,$IT72)</f>
        <v>32</v>
      </c>
      <c r="H72" s="14">
        <f>INDEX('O3-8hr'!$A:$AD,$IU72+H$23-$G$23,$IT72)</f>
        <v>40</v>
      </c>
      <c r="I72" s="14">
        <f>INDEX('O3-8hr'!$A:$AD,$IU72+I$23-$G$23,$IT72)</f>
        <v>34</v>
      </c>
      <c r="J72" s="14">
        <f>INDEX('O3-8hr'!$A:$AD,$IU72+J$23-$G$23,$IT72)</f>
        <v>35</v>
      </c>
      <c r="K72" s="14">
        <f>INDEX('O3-8hr'!$A:$AD,$IU72+K$23-$G$23,$IT72)</f>
        <v>35</v>
      </c>
      <c r="L72" s="14">
        <f>INDEX('O3-8hr'!$A:$AD,$IU72+L$23-$G$23,$IT72)</f>
        <v>24</v>
      </c>
      <c r="M72" s="14">
        <f>INDEX('O3-8hr'!$A:$AD,$IU72+M$23-$G$23,$IT72)</f>
        <v>19</v>
      </c>
      <c r="N72" s="14">
        <f>INDEX('O3-8hr'!$A:$AD,$IU72+N$23-$G$23,$IT72)</f>
        <v>41</v>
      </c>
      <c r="O72" s="14">
        <f>INDEX('O3-8hr'!$A:$AD,$IU72+O$23-$G$23,$IT72)</f>
        <v>42</v>
      </c>
      <c r="P72" s="14">
        <f>INDEX('O3-8hr'!$A:$AD,$IU72+P$23-$G$23,$IT72)</f>
        <v>33</v>
      </c>
      <c r="Q72" s="14">
        <f>INDEX('O3-8hr'!$A:$AD,$IU72+Q$23-$G$23,$IT72)</f>
        <v>34</v>
      </c>
      <c r="R72" s="14">
        <f>INDEX('O3-8hr'!$A:$AD,$IU72+R$23-$G$23,$IT72)</f>
        <v>34</v>
      </c>
      <c r="S72" s="14">
        <f>INDEX('O3-8hr'!$A:$AD,$IU72+S$23-$G$23,$IT72)</f>
        <v>32</v>
      </c>
      <c r="T72" s="14">
        <f>INDEX('O3-8hr'!$A:$AD,$IU72+T$23-$G$23,$IT72)</f>
        <v>30</v>
      </c>
      <c r="U72" s="14">
        <f>INDEX('O3-8hr'!$A:$AD,$IU72+U$23-$G$23,$IT72)</f>
        <v>33</v>
      </c>
      <c r="V72" s="14">
        <f>INDEX('O3-8hr'!$A:$AD,$IU72+V$23-$G$23,$IT72)</f>
        <v>43</v>
      </c>
      <c r="W72" s="14">
        <f>INDEX('O3-8hr'!$A:$AD,$IU72+W$23-$G$23,$IT72)</f>
        <v>39</v>
      </c>
      <c r="X72" s="14">
        <f>INDEX('O3-8hr'!$A:$AD,$IU72+X$23-$G$23,$IT72)</f>
        <v>40</v>
      </c>
      <c r="Y72" s="14">
        <f>INDEX('O3-8hr'!$A:$AD,$IU72+Y$23-$G$23,$IT72)</f>
        <v>44.000000000000007</v>
      </c>
      <c r="Z72" s="14">
        <f>INDEX('O3-8hr'!$A:$AD,$IU72+Z$23-$G$23,$IT72)</f>
        <v>43</v>
      </c>
      <c r="AA72" s="14">
        <f>INDEX('O3-8hr'!$A:$AD,$IU72+AA$23-$G$23,$IT72)</f>
        <v>43</v>
      </c>
      <c r="AB72" s="14">
        <f>INDEX('O3-8hr'!$A:$AD,$IU72+AB$23-$G$23,$IT72)</f>
        <v>39</v>
      </c>
      <c r="AC72" s="14">
        <f>INDEX('O3-8hr'!$A:$AD,$IU72+AC$23-$G$23,$IT72)</f>
        <v>38</v>
      </c>
      <c r="AD72" s="14">
        <f>INDEX('O3-8hr'!$A:$AD,$IU72+AD$23-$G$23,$IT72)</f>
        <v>28</v>
      </c>
      <c r="AE72" s="14">
        <f>INDEX('O3-8hr'!$A:$AD,$IU72+AE$23-$G$23,$IT72)</f>
        <v>29</v>
      </c>
      <c r="AF72" s="14">
        <f>INDEX('O3-8hr'!$A:$AD,$IU72+AF$23-$G$23,$IT72)</f>
        <v>33</v>
      </c>
      <c r="AG72" s="14">
        <f>INDEX('O3-8hr'!$A:$AD,$IU72+AG$23-$G$23,$IT72)</f>
        <v>4</v>
      </c>
      <c r="AH72" s="14">
        <f>INDEX('O3-8hr'!$A:$AD,$IU72+AH$23-$G$23,$IT72)</f>
        <v>25</v>
      </c>
      <c r="AI72" s="14">
        <f>INDEX('O3-8hr'!$A:$AD,$IU72+AI$23-$G$23,$IT72)</f>
        <v>37.000000000000007</v>
      </c>
      <c r="AJ72" s="14">
        <f>INDEX('O3-8hr'!$A:$AD,$IU72+AJ$23-$G$23,$IT72)</f>
        <v>31</v>
      </c>
      <c r="AK72" s="14">
        <f>INDEX('O3-8hr'!$A:$AD,$IU72+AK$23-$G$23,$IT72)</f>
        <v>39</v>
      </c>
      <c r="AL72" s="14">
        <f>INDEX('O3-8hr'!$A:$AD,$IU72+AL$23-$G$23,$IT72)</f>
        <v>34</v>
      </c>
      <c r="AM72" s="14">
        <f>INDEX('O3-8hr'!$A:$AD,$IU72+AM$23-$G$23,$IT72)</f>
        <v>43</v>
      </c>
      <c r="AN72" s="14">
        <f>INDEX('O3-8hr'!$A:$AD,$IU72+AN$23-$G$23,$IT72)</f>
        <v>38</v>
      </c>
      <c r="AO72" s="14">
        <f>INDEX('O3-8hr'!$A:$AD,$IU72+AO$23-$G$23,$IT72)</f>
        <v>33</v>
      </c>
      <c r="AP72" s="14">
        <f>INDEX('O3-8hr'!$A:$AD,$IU72+AP$23-$G$23,$IT72)</f>
        <v>32</v>
      </c>
      <c r="AQ72" s="14">
        <f>INDEX('O3-8hr'!$A:$AD,$IU72+AQ$23-$G$23,$IT72)</f>
        <v>29</v>
      </c>
      <c r="AR72" s="14">
        <f>INDEX('O3-8hr'!$A:$AD,$IU72+AR$23-$G$23,$IT72)</f>
        <v>30</v>
      </c>
      <c r="AS72" s="14">
        <f>INDEX('O3-8hr'!$A:$AD,$IU72+AS$23-$G$23,$IT72)</f>
        <v>39</v>
      </c>
      <c r="AT72" s="14">
        <f>INDEX('O3-8hr'!$A:$AD,$IU72+AT$23-$G$23,$IT72)</f>
        <v>43</v>
      </c>
      <c r="AU72" s="14">
        <f>INDEX('O3-8hr'!$A:$AD,$IU72+AU$23-$G$23,$IT72)</f>
        <v>39</v>
      </c>
      <c r="AV72" s="14">
        <f>INDEX('O3-8hr'!$A:$AD,$IU72+AV$23-$G$23,$IT72)</f>
        <v>37.000000000000007</v>
      </c>
      <c r="AW72" s="14">
        <f>INDEX('O3-8hr'!$A:$AD,$IU72+AW$23-$G$23,$IT72)</f>
        <v>42</v>
      </c>
      <c r="AX72" s="14">
        <f>INDEX('O3-8hr'!$A:$AD,$IU72+AX$23-$G$23,$IT72)</f>
        <v>44.000000000000007</v>
      </c>
      <c r="AY72" s="14">
        <f>INDEX('O3-8hr'!$A:$AD,$IU72+AY$23-$G$23,$IT72)</f>
        <v>41</v>
      </c>
      <c r="AZ72" s="14">
        <f>INDEX('O3-8hr'!$A:$AD,$IU72+AZ$23-$G$23,$IT72)</f>
        <v>40</v>
      </c>
      <c r="BA72" s="14">
        <f>INDEX('O3-8hr'!$A:$AD,$IU72+BA$23-$G$23,$IT72)</f>
        <v>50</v>
      </c>
      <c r="BB72" s="14">
        <f>INDEX('O3-8hr'!$A:$AD,$IU72+BB$23-$G$23,$IT72)</f>
        <v>43</v>
      </c>
      <c r="BC72" s="14">
        <f>INDEX('O3-8hr'!$A:$AD,$IU72+BC$23-$G$23,$IT72)</f>
        <v>38</v>
      </c>
      <c r="BD72" s="14">
        <f>INDEX('O3-8hr'!$A:$AD,$IU72+BD$23-$G$23,$IT72)</f>
        <v>31</v>
      </c>
      <c r="BE72" s="14">
        <f>INDEX('O3-8hr'!$A:$AD,$IU72+BE$23-$G$23,$IT72)</f>
        <v>33</v>
      </c>
      <c r="BF72" s="14">
        <f>INDEX('O3-8hr'!$A:$AD,$IU72+BF$23-$G$23,$IT72)</f>
        <v>36.000000000000007</v>
      </c>
      <c r="BG72" s="14">
        <f>INDEX('O3-8hr'!$A:$AD,$IU72+BG$23-$G$23,$IT72)</f>
        <v>19</v>
      </c>
      <c r="BH72" s="14">
        <f>INDEX('O3-8hr'!$A:$AD,$IU72+BH$23-$G$23,$IT72)</f>
        <v>32</v>
      </c>
      <c r="BI72" s="14">
        <f>INDEX('O3-8hr'!$A:$AD,$IU72+BI$23-$G$23,$IT72)</f>
        <v>30</v>
      </c>
      <c r="BJ72" s="14">
        <f>INDEX('O3-8hr'!$A:$AD,$IU72+BJ$23-$G$23,$IT72)</f>
        <v>32</v>
      </c>
      <c r="BK72" s="14">
        <f>INDEX('O3-8hr'!$A:$AD,$IU72+BK$23-$G$23,$IT72)</f>
        <v>22.000000000000004</v>
      </c>
      <c r="BL72" s="14">
        <f>INDEX('O3-8hr'!$A:$AD,$IU72+BL$23-$G$23,$IT72)</f>
        <v>31</v>
      </c>
      <c r="BM72" s="14">
        <f>INDEX('O3-8hr'!$A:$AD,$IU72+BM$23-$G$23,$IT72)</f>
        <v>41</v>
      </c>
      <c r="BN72" s="14">
        <f>INDEX('O3-8hr'!$A:$AD,$IU72+BN$23-$G$23,$IT72)</f>
        <v>45.000000000000007</v>
      </c>
      <c r="BO72" s="14">
        <f>INDEX('O3-8hr'!$A:$AD,$IU72+BO$23-$G$23,$IT72)</f>
        <v>36.000000000000007</v>
      </c>
      <c r="BP72" s="14">
        <f>INDEX('O3-8hr'!$A:$AD,$IU72+BP$23-$G$23,$IT72)</f>
        <v>20</v>
      </c>
      <c r="BQ72" s="14">
        <f>INDEX('O3-8hr'!$A:$AD,$IU72+BQ$23-$G$23,$IT72)</f>
        <v>47</v>
      </c>
      <c r="BR72" s="14">
        <f>INDEX('O3-8hr'!$A:$AD,$IU72+BR$23-$G$23,$IT72)</f>
        <v>37.000000000000007</v>
      </c>
      <c r="BS72" s="14">
        <f>INDEX('O3-8hr'!$A:$AD,$IU72+BS$23-$G$23,$IT72)</f>
        <v>40</v>
      </c>
      <c r="BT72" s="14">
        <f>INDEX('O3-8hr'!$A:$AD,$IU72+BT$23-$G$23,$IT72)</f>
        <v>35</v>
      </c>
      <c r="BU72" s="14">
        <f>INDEX('O3-8hr'!$A:$AD,$IU72+BU$23-$G$23,$IT72)</f>
        <v>36.000000000000007</v>
      </c>
      <c r="BV72" s="14">
        <f>INDEX('O3-8hr'!$A:$AD,$IU72+BV$23-$G$23,$IT72)</f>
        <v>28</v>
      </c>
      <c r="BW72" s="14">
        <f>INDEX('O3-8hr'!$A:$AD,$IU72+BW$23-$G$23,$IT72)</f>
        <v>33</v>
      </c>
      <c r="BX72" s="14">
        <f>INDEX('O3-8hr'!$A:$AD,$IU72+BX$23-$G$23,$IT72)</f>
        <v>36.000000000000007</v>
      </c>
      <c r="BY72" s="14">
        <f>INDEX('O3-8hr'!$A:$AD,$IU72+BY$23-$G$23,$IT72)</f>
        <v>35</v>
      </c>
      <c r="BZ72" s="14">
        <f>INDEX('O3-8hr'!$A:$AD,$IU72+BZ$23-$G$23,$IT72)</f>
        <v>34</v>
      </c>
      <c r="CA72" s="14">
        <f>INDEX('O3-8hr'!$A:$AD,$IU72+CA$23-$G$23,$IT72)</f>
        <v>34</v>
      </c>
      <c r="CB72" s="14">
        <f>INDEX('O3-8hr'!$A:$AD,$IU72+CB$23-$G$23,$IT72)</f>
        <v>33</v>
      </c>
      <c r="CC72" s="14">
        <f>INDEX('O3-8hr'!$A:$AD,$IU72+CC$23-$G$23,$IT72)</f>
        <v>43</v>
      </c>
      <c r="CD72" s="14">
        <f>INDEX('O3-8hr'!$A:$AD,$IU72+CD$23-$G$23,$IT72)</f>
        <v>33</v>
      </c>
      <c r="CE72" s="14">
        <f>INDEX('O3-8hr'!$A:$AD,$IU72+CE$23-$G$23,$IT72)</f>
        <v>40</v>
      </c>
      <c r="CF72" s="14">
        <f>INDEX('O3-8hr'!$A:$AD,$IU72+CF$23-$G$23,$IT72)</f>
        <v>67</v>
      </c>
      <c r="CG72" s="14">
        <f>INDEX('O3-8hr'!$A:$AD,$IU72+CG$23-$G$23,$IT72)</f>
        <v>69</v>
      </c>
      <c r="CH72" s="14">
        <f>INDEX('O3-8hr'!$A:$AD,$IU72+CH$23-$G$23,$IT72)</f>
        <v>58</v>
      </c>
      <c r="CI72" s="14">
        <f>INDEX('O3-8hr'!$A:$AD,$IU72+CI$23-$G$23,$IT72)</f>
        <v>37.000000000000007</v>
      </c>
      <c r="CJ72" s="14">
        <f>INDEX('O3-8hr'!$A:$AD,$IU72+CJ$23-$G$23,$IT72)</f>
        <v>36.000000000000007</v>
      </c>
      <c r="CK72" s="14">
        <f>INDEX('O3-8hr'!$A:$AD,$IU72+CK$23-$G$23,$IT72)</f>
        <v>13.000000000000002</v>
      </c>
      <c r="CL72" s="14">
        <f>INDEX('O3-8hr'!$A:$AD,$IU72+CL$23-$G$23,$IT72)</f>
        <v>37.000000000000007</v>
      </c>
      <c r="CM72" s="14">
        <f>INDEX('O3-8hr'!$A:$AD,$IU72+CM$23-$G$23,$IT72)</f>
        <v>40</v>
      </c>
      <c r="CN72" s="14">
        <f>INDEX('O3-8hr'!$A:$AD,$IU72+CN$23-$G$23,$IT72)</f>
        <v>29</v>
      </c>
      <c r="CO72" s="14">
        <f>INDEX('O3-8hr'!$A:$AD,$IU72+CO$23-$G$23,$IT72)</f>
        <v>37.000000000000007</v>
      </c>
      <c r="CP72" s="14">
        <f>INDEX('O3-8hr'!$A:$AD,$IU72+CP$23-$G$23,$IT72)</f>
        <v>28</v>
      </c>
      <c r="CQ72" s="14">
        <f>INDEX('O3-8hr'!$A:$AD,$IU72+CQ$23-$G$23,$IT72)</f>
        <v>38</v>
      </c>
      <c r="CR72" s="14">
        <f>INDEX('O3-8hr'!$A:$AD,$IU72+CR$23-$G$23,$IT72)</f>
        <v>29</v>
      </c>
      <c r="CS72" s="14">
        <f>INDEX('O3-8hr'!$A:$AD,$IU72+CS$23-$G$23,$IT72)</f>
        <v>24</v>
      </c>
      <c r="CT72" s="14">
        <f>INDEX('O3-8hr'!$A:$AD,$IU72+CT$23-$G$23,$IT72)</f>
        <v>32</v>
      </c>
      <c r="CU72" s="14">
        <f>INDEX('O3-8hr'!$A:$AD,$IU72+CU$23-$G$23,$IT72)</f>
        <v>53.000000000000007</v>
      </c>
      <c r="CV72" s="14">
        <f>INDEX('O3-8hr'!$A:$AD,$IU72+CV$23-$G$23,$IT72)</f>
        <v>45.000000000000007</v>
      </c>
      <c r="CW72" s="14">
        <f>INDEX('O3-8hr'!$A:$AD,$IU72+CW$23-$G$23,$IT72)</f>
        <v>37.000000000000007</v>
      </c>
      <c r="CX72" s="14">
        <f>INDEX('O3-8hr'!$A:$AD,$IU72+CX$23-$G$23,$IT72)</f>
        <v>31</v>
      </c>
      <c r="CY72" s="14">
        <f>INDEX('O3-8hr'!$A:$AD,$IU72+CY$23-$G$23,$IT72)</f>
        <v>29</v>
      </c>
      <c r="CZ72" s="14">
        <f>INDEX('O3-8hr'!$A:$AD,$IU72+CZ$23-$G$23,$IT72)</f>
        <v>19</v>
      </c>
      <c r="DA72" s="14">
        <f>INDEX('O3-8hr'!$A:$AD,$IU72+DA$23-$G$23,$IT72)</f>
        <v>39</v>
      </c>
      <c r="DB72" s="14">
        <f>INDEX('O3-8hr'!$A:$AD,$IU72+DB$23-$G$23,$IT72)</f>
        <v>32</v>
      </c>
      <c r="DC72" s="14">
        <f>INDEX('O3-8hr'!$A:$AD,$IU72+DC$23-$G$23,$IT72)</f>
        <v>45.000000000000007</v>
      </c>
      <c r="DD72" s="14">
        <f>INDEX('O3-8hr'!$A:$AD,$IU72+DD$23-$G$23,$IT72)</f>
        <v>66</v>
      </c>
      <c r="DE72" s="14">
        <f>INDEX('O3-8hr'!$A:$AD,$IU72+DE$23-$G$23,$IT72)</f>
        <v>64</v>
      </c>
      <c r="DF72" s="14">
        <f>INDEX('O3-8hr'!$A:$AD,$IU72+DF$23-$G$23,$IT72)</f>
        <v>78</v>
      </c>
      <c r="DG72" s="14">
        <f>INDEX('O3-8hr'!$A:$AD,$IU72+DG$23-$G$23,$IT72)</f>
        <v>70</v>
      </c>
      <c r="DH72" s="14">
        <f>INDEX('O3-8hr'!$A:$AD,$IU72+DH$23-$G$23,$IT72)</f>
        <v>51.000000000000007</v>
      </c>
      <c r="DI72" s="14">
        <f>INDEX('O3-8hr'!$A:$AD,$IU72+DI$23-$G$23,$IT72)</f>
        <v>33</v>
      </c>
      <c r="DJ72" s="14">
        <f>INDEX('O3-8hr'!$A:$AD,$IU72+DJ$23-$G$23,$IT72)</f>
        <v>21</v>
      </c>
      <c r="DK72" s="14">
        <f>INDEX('O3-8hr'!$A:$AD,$IU72+DK$23-$G$23,$IT72)</f>
        <v>22.000000000000004</v>
      </c>
      <c r="DL72" s="14">
        <f>INDEX('O3-8hr'!$A:$AD,$IU72+DL$23-$G$23,$IT72)</f>
        <v>28</v>
      </c>
      <c r="DM72" s="14">
        <f>INDEX('O3-8hr'!$A:$AD,$IU72+DM$23-$G$23,$IT72)</f>
        <v>19</v>
      </c>
      <c r="DN72" s="14">
        <f>INDEX('O3-8hr'!$A:$AD,$IU72+DN$23-$G$23,$IT72)</f>
        <v>54</v>
      </c>
      <c r="DO72" s="14">
        <f>INDEX('O3-8hr'!$A:$AD,$IU72+DO$23-$G$23,$IT72)</f>
        <v>58</v>
      </c>
      <c r="DP72" s="14">
        <f>INDEX('O3-8hr'!$A:$AD,$IU72+DP$23-$G$23,$IT72)</f>
        <v>56</v>
      </c>
      <c r="DQ72" s="14">
        <f>INDEX('O3-8hr'!$A:$AD,$IU72+DQ$23-$G$23,$IT72)</f>
        <v>26.000000000000004</v>
      </c>
      <c r="DR72" s="14">
        <f>INDEX('O3-8hr'!$A:$AD,$IU72+DR$23-$G$23,$IT72)</f>
        <v>43</v>
      </c>
      <c r="DS72" s="14">
        <f>INDEX('O3-8hr'!$A:$AD,$IU72+DS$23-$G$23,$IT72)</f>
        <v>51.000000000000007</v>
      </c>
      <c r="DT72" s="14">
        <f>INDEX('O3-8hr'!$A:$AD,$IU72+DT$23-$G$23,$IT72)</f>
        <v>49</v>
      </c>
      <c r="DU72" s="14">
        <f>INDEX('O3-8hr'!$A:$AD,$IU72+DU$23-$G$23,$IT72)</f>
        <v>46</v>
      </c>
      <c r="DV72" s="14">
        <f>INDEX('O3-8hr'!$A:$AD,$IU72+DV$23-$G$23,$IT72)</f>
        <v>39</v>
      </c>
      <c r="DW72" s="14">
        <f>INDEX('O3-8hr'!$A:$AD,$IU72+DW$23-$G$23,$IT72)</f>
        <v>46</v>
      </c>
      <c r="DX72" s="14">
        <f>INDEX('O3-8hr'!$A:$AD,$IU72+DX$23-$G$23,$IT72)</f>
        <v>60</v>
      </c>
      <c r="DY72" s="14">
        <f>INDEX('O3-8hr'!$A:$AD,$IU72+DY$23-$G$23,$IT72)</f>
        <v>24</v>
      </c>
      <c r="DZ72" s="14">
        <f>INDEX('O3-8hr'!$A:$AD,$IU72+DZ$23-$G$23,$IT72)</f>
        <v>53.000000000000007</v>
      </c>
      <c r="EA72" s="14">
        <f>INDEX('O3-8hr'!$A:$AD,$IU72+EA$23-$G$23,$IT72)</f>
        <v>55</v>
      </c>
      <c r="EB72" s="14">
        <f>INDEX('O3-8hr'!$A:$AD,$IU72+EB$23-$G$23,$IT72)</f>
        <v>53.000000000000007</v>
      </c>
      <c r="EC72" s="14">
        <f>INDEX('O3-8hr'!$A:$AD,$IU72+EC$23-$G$23,$IT72)</f>
        <v>45.000000000000007</v>
      </c>
      <c r="ED72" s="14">
        <f>INDEX('O3-8hr'!$A:$AD,$IU72+ED$23-$G$23,$IT72)</f>
        <v>22.000000000000004</v>
      </c>
      <c r="EE72" s="14">
        <f>INDEX('O3-8hr'!$A:$AD,$IU72+EE$23-$G$23,$IT72)</f>
        <v>34</v>
      </c>
      <c r="EF72" s="14">
        <f>INDEX('O3-8hr'!$A:$AD,$IU72+EF$23-$G$23,$IT72)</f>
        <v>55</v>
      </c>
      <c r="EG72" s="14">
        <f>INDEX('O3-8hr'!$A:$AD,$IU72+EG$23-$G$23,$IT72)</f>
        <v>40</v>
      </c>
      <c r="EH72" s="14">
        <f>INDEX('O3-8hr'!$A:$AD,$IU72+EH$23-$G$23,$IT72)</f>
        <v>46</v>
      </c>
      <c r="EI72" s="14">
        <f>INDEX('O3-8hr'!$A:$AD,$IU72+EI$23-$G$23,$IT72)</f>
        <v>56</v>
      </c>
      <c r="EJ72" s="14">
        <f>INDEX('O3-8hr'!$A:$AD,$IU72+EJ$23-$G$23,$IT72)</f>
        <v>57</v>
      </c>
      <c r="EK72" s="14">
        <f>INDEX('O3-8hr'!$A:$AD,$IU72+EK$23-$G$23,$IT72)</f>
        <v>51.000000000000007</v>
      </c>
      <c r="EL72" s="14">
        <f>INDEX('O3-8hr'!$A:$AD,$IU72+EL$23-$G$23,$IT72)</f>
        <v>18.000000000000004</v>
      </c>
      <c r="EM72" s="14">
        <f>INDEX('O3-8hr'!$A:$AD,$IU72+EM$23-$G$23,$IT72)</f>
        <v>39</v>
      </c>
      <c r="EN72" s="14">
        <f>INDEX('O3-8hr'!$A:$AD,$IU72+EN$23-$G$23,$IT72)</f>
        <v>57</v>
      </c>
      <c r="EO72" s="14">
        <f>INDEX('O3-8hr'!$A:$AD,$IU72+EO$23-$G$23,$IT72)</f>
        <v>44.000000000000007</v>
      </c>
      <c r="EP72" s="14">
        <f>INDEX('O3-8hr'!$A:$AD,$IU72+EP$23-$G$23,$IT72)</f>
        <v>41</v>
      </c>
      <c r="EQ72" s="14">
        <f>INDEX('O3-8hr'!$A:$AD,$IU72+EQ$23-$G$23,$IT72)</f>
        <v>61.000000000000007</v>
      </c>
      <c r="ER72" s="14">
        <f>INDEX('O3-8hr'!$A:$AD,$IU72+ER$23-$G$23,$IT72)</f>
        <v>67</v>
      </c>
      <c r="ES72" s="14">
        <f>INDEX('O3-8hr'!$A:$AD,$IU72+ES$23-$G$23,$IT72)</f>
        <v>53.000000000000007</v>
      </c>
      <c r="ET72" s="14">
        <f>INDEX('O3-8hr'!$A:$AD,$IU72+ET$23-$G$23,$IT72)</f>
        <v>81</v>
      </c>
      <c r="EU72" s="14">
        <f>INDEX('O3-8hr'!$A:$AD,$IU72+EU$23-$G$23,$IT72)</f>
        <v>42</v>
      </c>
      <c r="EV72" s="14">
        <f>INDEX('O3-8hr'!$A:$AD,$IU72+EV$23-$G$23,$IT72)</f>
        <v>21</v>
      </c>
      <c r="EW72" s="14">
        <f>INDEX('O3-8hr'!$A:$AD,$IU72+EW$23-$G$23,$IT72)</f>
        <v>21</v>
      </c>
      <c r="EX72" s="14">
        <f>INDEX('O3-8hr'!$A:$AD,$IU72+EX$23-$G$23,$IT72)</f>
        <v>40</v>
      </c>
      <c r="EY72" s="14">
        <f>INDEX('O3-8hr'!$A:$AD,$IU72+EY$23-$G$23,$IT72)</f>
        <v>28</v>
      </c>
      <c r="EZ72" s="14">
        <f>INDEX('O3-8hr'!$A:$AD,$IU72+EZ$23-$G$23,$IT72)</f>
        <v>55</v>
      </c>
      <c r="FA72" s="14">
        <f>INDEX('O3-8hr'!$A:$AD,$IU72+FA$23-$G$23,$IT72)</f>
        <v>24</v>
      </c>
      <c r="FB72" s="14">
        <f>INDEX('O3-8hr'!$A:$AD,$IU72+FB$23-$G$23,$IT72)</f>
        <v>39</v>
      </c>
      <c r="FC72" s="14">
        <f>INDEX('O3-8hr'!$A:$AD,$IU72+FC$23-$G$23,$IT72)</f>
        <v>51.000000000000007</v>
      </c>
      <c r="FD72" s="14">
        <f>INDEX('O3-8hr'!$A:$AD,$IU72+FD$23-$G$23,$IT72)</f>
        <v>69</v>
      </c>
      <c r="FE72" s="14">
        <f>INDEX('O3-8hr'!$A:$AD,$IU72+FE$23-$G$23,$IT72)</f>
        <v>40</v>
      </c>
      <c r="FF72" s="14">
        <f>INDEX('O3-8hr'!$A:$AD,$IU72+FF$23-$G$23,$IT72)</f>
        <v>58</v>
      </c>
      <c r="FG72" s="14">
        <f>INDEX('O3-8hr'!$A:$AD,$IU72+FG$23-$G$23,$IT72)</f>
        <v>29</v>
      </c>
      <c r="FH72" s="14">
        <f>INDEX('O3-8hr'!$A:$AD,$IU72+FH$23-$G$23,$IT72)</f>
        <v>38</v>
      </c>
      <c r="FI72" s="14">
        <f>INDEX('O3-8hr'!$A:$AD,$IU72+FI$23-$G$23,$IT72)</f>
        <v>31</v>
      </c>
      <c r="FJ72" s="14">
        <f>INDEX('O3-8hr'!$A:$AD,$IU72+FJ$23-$G$23,$IT72)</f>
        <v>23</v>
      </c>
      <c r="FK72" s="14">
        <f>INDEX('O3-8hr'!$A:$AD,$IU72+FK$23-$G$23,$IT72)</f>
        <v>39</v>
      </c>
      <c r="FL72" s="14">
        <f>INDEX('O3-8hr'!$A:$AD,$IU72+FL$23-$G$23,$IT72)</f>
        <v>61.000000000000007</v>
      </c>
      <c r="FM72" s="14">
        <f>INDEX('O3-8hr'!$A:$AD,$IU72+FM$23-$G$23,$IT72)</f>
        <v>53.000000000000007</v>
      </c>
      <c r="FN72" s="14">
        <f>INDEX('O3-8hr'!$A:$AD,$IU72+FN$23-$G$23,$IT72)</f>
        <v>42</v>
      </c>
      <c r="FO72" s="14">
        <f>INDEX('O3-8hr'!$A:$AD,$IU72+FO$23-$G$23,$IT72)</f>
        <v>34</v>
      </c>
      <c r="FP72" s="14">
        <f>INDEX('O3-8hr'!$A:$AD,$IU72+FP$23-$G$23,$IT72)</f>
        <v>44.000000000000007</v>
      </c>
      <c r="FQ72" s="14">
        <f>INDEX('O3-8hr'!$A:$AD,$IU72+FQ$23-$G$23,$IT72)</f>
        <v>44.000000000000007</v>
      </c>
      <c r="FR72" s="14">
        <f>INDEX('O3-8hr'!$A:$AD,$IU72+FR$23-$G$23,$IT72)</f>
        <v>26.000000000000004</v>
      </c>
      <c r="FS72" s="14">
        <f>INDEX('O3-8hr'!$A:$AD,$IU72+FS$23-$G$23,$IT72)</f>
        <v>56</v>
      </c>
      <c r="FT72" s="14">
        <f>INDEX('O3-8hr'!$A:$AD,$IU72+FT$23-$G$23,$IT72)</f>
        <v>42</v>
      </c>
      <c r="FU72" s="14">
        <f>INDEX('O3-8hr'!$A:$AD,$IU72+FU$23-$G$23,$IT72)</f>
        <v>21</v>
      </c>
      <c r="FV72" s="14">
        <f>INDEX('O3-8hr'!$A:$AD,$IU72+FV$23-$G$23,$IT72)</f>
        <v>52.000000000000007</v>
      </c>
      <c r="FW72" s="14">
        <f>INDEX('O3-8hr'!$A:$AD,$IU72+FW$23-$G$23,$IT72)</f>
        <v>31</v>
      </c>
      <c r="FX72" s="14">
        <f>INDEX('O3-8hr'!$A:$AD,$IU72+FX$23-$G$23,$IT72)</f>
        <v>54</v>
      </c>
      <c r="FY72" s="14">
        <f>INDEX('O3-8hr'!$A:$AD,$IU72+FY$23-$G$23,$IT72)</f>
        <v>46</v>
      </c>
      <c r="FZ72" s="14">
        <f>INDEX('O3-8hr'!$A:$AD,$IU72+FZ$23-$G$23,$IT72)</f>
        <v>38</v>
      </c>
      <c r="GA72" s="14">
        <f>INDEX('O3-8hr'!$A:$AD,$IU72+GA$23-$G$23,$IT72)</f>
        <v>39</v>
      </c>
      <c r="GB72" s="14">
        <f>INDEX('O3-8hr'!$A:$AD,$IU72+GB$23-$G$23,$IT72)</f>
        <v>32</v>
      </c>
      <c r="GC72" s="14">
        <f>INDEX('O3-8hr'!$A:$AD,$IU72+GC$23-$G$23,$IT72)</f>
        <v>42</v>
      </c>
      <c r="GD72" s="14">
        <f>INDEX('O3-8hr'!$A:$AD,$IU72+GD$23-$G$23,$IT72)</f>
        <v>41</v>
      </c>
      <c r="GE72" s="14">
        <f>INDEX('O3-8hr'!$A:$AD,$IU72+GE$23-$G$23,$IT72)</f>
        <v>36.000000000000007</v>
      </c>
      <c r="GF72" s="14">
        <f>INDEX('O3-8hr'!$A:$AD,$IU72+GF$23-$G$23,$IT72)</f>
        <v>19</v>
      </c>
      <c r="GG72" s="14">
        <f>INDEX('O3-8hr'!$A:$AD,$IU72+GG$23-$G$23,$IT72)</f>
        <v>41</v>
      </c>
      <c r="GH72" s="14">
        <f>INDEX('O3-8hr'!$A:$AD,$IU72+GH$23-$G$23,$IT72)</f>
        <v>39</v>
      </c>
      <c r="GI72" s="14">
        <f>INDEX('O3-8hr'!$A:$AD,$IU72+GI$23-$G$23,$IT72)</f>
        <v>32</v>
      </c>
      <c r="GJ72" s="14">
        <f>INDEX('O3-8hr'!$A:$AD,$IU72+GJ$23-$G$23,$IT72)</f>
        <v>31</v>
      </c>
      <c r="GK72" s="14">
        <f>INDEX('O3-8hr'!$A:$AD,$IU72+GK$23-$G$23,$IT72)</f>
        <v>27</v>
      </c>
      <c r="GL72" s="14">
        <f>INDEX('O3-8hr'!$A:$AD,$IU72+GL$23-$G$23,$IT72)</f>
        <v>48</v>
      </c>
      <c r="GM72" s="14">
        <f>INDEX('O3-8hr'!$A:$AD,$IU72+GM$23-$G$23,$IT72)</f>
        <v>43</v>
      </c>
      <c r="GN72" s="14">
        <f>INDEX('O3-8hr'!$A:$AD,$IU72+GN$23-$G$23,$IT72)</f>
        <v>28</v>
      </c>
      <c r="GO72" s="14">
        <f>INDEX('O3-8hr'!$A:$AD,$IU72+GO$23-$G$23,$IT72)</f>
        <v>38</v>
      </c>
      <c r="GP72" s="14">
        <f>INDEX('O3-8hr'!$A:$AD,$IU72+GP$23-$G$23,$IT72)</f>
        <v>32</v>
      </c>
      <c r="GQ72" s="14">
        <f>INDEX('O3-8hr'!$A:$AD,$IU72+GQ$23-$G$23,$IT72)</f>
        <v>23</v>
      </c>
      <c r="GR72" s="14">
        <f>INDEX('O3-8hr'!$A:$AD,$IU72+GR$23-$G$23,$IT72)</f>
        <v>26.000000000000004</v>
      </c>
      <c r="GS72" s="14">
        <f>INDEX('O3-8hr'!$A:$AD,$IU72+GS$23-$G$23,$IT72)</f>
        <v>33</v>
      </c>
      <c r="GT72" s="14">
        <f>INDEX('O3-8hr'!$A:$AD,$IU72+GT$23-$G$23,$IT72)</f>
        <v>32</v>
      </c>
      <c r="GU72" s="14">
        <f>INDEX('O3-8hr'!$A:$AD,$IU72+GU$23-$G$23,$IT72)</f>
        <v>32</v>
      </c>
      <c r="GV72" s="14">
        <f>INDEX('O3-8hr'!$A:$AD,$IU72+GV$23-$G$23,$IT72)</f>
        <v>34</v>
      </c>
      <c r="GW72" s="14">
        <f>INDEX('O3-8hr'!$A:$AD,$IU72+GW$23-$G$23,$IT72)</f>
        <v>39</v>
      </c>
      <c r="GX72" s="14">
        <f>INDEX('O3-8hr'!$A:$AD,$IU72+GX$23-$G$23,$IT72)</f>
        <v>50</v>
      </c>
      <c r="GY72" s="14">
        <f>INDEX('O3-8hr'!$A:$AD,$IU72+GY$23-$G$23,$IT72)</f>
        <v>52.000000000000007</v>
      </c>
      <c r="GZ72" s="14">
        <f>INDEX('O3-8hr'!$A:$AD,$IU72+GZ$23-$G$23,$IT72)</f>
        <v>20</v>
      </c>
      <c r="HA72" s="14">
        <f>INDEX('O3-8hr'!$A:$AD,$IU72+HA$23-$G$23,$IT72)</f>
        <v>20</v>
      </c>
      <c r="HB72" s="14">
        <f>INDEX('O3-8hr'!$A:$AD,$IU72+HB$23-$G$23,$IT72)</f>
        <v>24</v>
      </c>
      <c r="HC72" s="14">
        <f>INDEX('O3-8hr'!$A:$AD,$IU72+HC$23-$G$23,$IT72)</f>
        <v>25</v>
      </c>
      <c r="HD72" s="14">
        <f>INDEX('O3-8hr'!$A:$AD,$IU72+HD$23-$G$23,$IT72)</f>
        <v>37.000000000000007</v>
      </c>
      <c r="HE72" s="14">
        <f>INDEX('O3-8hr'!$A:$AD,$IU72+HE$23-$G$23,$IT72)</f>
        <v>44.000000000000007</v>
      </c>
      <c r="HF72" s="14">
        <f>INDEX('O3-8hr'!$A:$AD,$IU72+HF$23-$G$23,$IT72)</f>
        <v>56</v>
      </c>
      <c r="HG72" s="14">
        <f>INDEX('O3-8hr'!$A:$AD,$IU72+HG$23-$G$23,$IT72)</f>
        <v>47</v>
      </c>
      <c r="HH72" s="14">
        <f>INDEX('O3-8hr'!$A:$AD,$IU72+HH$23-$G$23,$IT72)</f>
        <v>35</v>
      </c>
      <c r="HI72" s="14">
        <f>INDEX('O3-8hr'!$A:$AD,$IU72+HI$23-$G$23,$IT72)</f>
        <v>12</v>
      </c>
      <c r="HJ72" s="14">
        <f>INDEX('O3-8hr'!$A:$AD,$IU72+HJ$23-$G$23,$IT72)</f>
        <v>31</v>
      </c>
      <c r="HK72" s="14">
        <f>INDEX('O3-8hr'!$A:$AD,$IU72+HK$23-$G$23,$IT72)</f>
        <v>31</v>
      </c>
      <c r="HL72" s="14">
        <f>INDEX('O3-8hr'!$A:$AD,$IU72+HL$23-$G$23,$IT72)</f>
        <v>23</v>
      </c>
      <c r="HM72" s="14" t="str">
        <f>INDEX('O3-8hr'!$A:$AD,$IU72+HM$23-$G$23,$IT72)</f>
        <v/>
      </c>
      <c r="HN72" s="14" t="str">
        <f>INDEX('O3-8hr'!$A:$AD,$IU72+HN$23-$G$23,$IT72)</f>
        <v/>
      </c>
      <c r="HO72" s="14">
        <f>INDEX('O3-8hr'!$A:$AD,$IU72+HO$23-$G$23,$IT72)</f>
        <v>14</v>
      </c>
      <c r="HP72" s="14">
        <f>INDEX('O3-8hr'!$A:$AD,$IU72+HP$23-$G$23,$IT72)</f>
        <v>34</v>
      </c>
      <c r="HQ72" s="14">
        <f>INDEX('O3-8hr'!$A:$AD,$IU72+HQ$23-$G$23,$IT72)</f>
        <v>43</v>
      </c>
      <c r="HR72" s="14">
        <f>INDEX('O3-8hr'!$A:$AD,$IU72+HR$23-$G$23,$IT72)</f>
        <v>39</v>
      </c>
      <c r="HS72" s="14">
        <f>INDEX('O3-8hr'!$A:$AD,$IU72+HS$23-$G$23,$IT72)</f>
        <v>30</v>
      </c>
      <c r="HT72" s="14">
        <f>INDEX('O3-8hr'!$A:$AD,$IU72+HT$23-$G$23,$IT72)</f>
        <v>12</v>
      </c>
      <c r="HU72" s="14">
        <f>INDEX('O3-8hr'!$A:$AD,$IU72+HU$23-$G$23,$IT72)</f>
        <v>18.000000000000004</v>
      </c>
      <c r="HV72" s="14">
        <f>INDEX('O3-8hr'!$A:$AD,$IU72+HV$23-$G$23,$IT72)</f>
        <v>32</v>
      </c>
      <c r="HW72" s="14">
        <f>INDEX('O3-8hr'!$A:$AD,$IU72+HW$23-$G$23,$IT72)</f>
        <v>30</v>
      </c>
      <c r="HX72" s="14">
        <f>INDEX('O3-8hr'!$A:$AD,$IU72+HX$23-$G$23,$IT72)</f>
        <v>27</v>
      </c>
      <c r="HY72" s="14">
        <f>INDEX('O3-8hr'!$A:$AD,$IU72+HY$23-$G$23,$IT72)</f>
        <v>26.000000000000004</v>
      </c>
      <c r="HZ72" s="14">
        <f>INDEX('O3-8hr'!$A:$AD,$IU72+HZ$23-$G$23,$IT72)</f>
        <v>23</v>
      </c>
      <c r="IA72" s="14">
        <f>INDEX('O3-8hr'!$A:$AD,$IU72+IA$23-$G$23,$IT72)</f>
        <v>25</v>
      </c>
      <c r="IB72" s="14">
        <f>INDEX('O3-8hr'!$A:$AD,$IU72+IB$23-$G$23,$IT72)</f>
        <v>23</v>
      </c>
      <c r="IC72" s="14">
        <f>INDEX('O3-8hr'!$A:$AD,$IU72+IC$23-$G$23,$IT72)</f>
        <v>21</v>
      </c>
      <c r="ID72" s="14">
        <f>INDEX('O3-8hr'!$A:$AD,$IU72+ID$23-$G$23,$IT72)</f>
        <v>25</v>
      </c>
      <c r="IE72" s="14">
        <f>INDEX('O3-8hr'!$A:$AD,$IU72+IE$23-$G$23,$IT72)</f>
        <v>28</v>
      </c>
      <c r="IF72" s="14">
        <f>INDEX('O3-8hr'!$A:$AD,$IU72+IF$23-$G$23,$IT72)</f>
        <v>37.000000000000007</v>
      </c>
      <c r="IG72" s="14">
        <f>INDEX('O3-8hr'!$A:$AD,$IU72+IG$23-$G$23,$IT72)</f>
        <v>28</v>
      </c>
      <c r="IH72" s="14">
        <f>INDEX('O3-8hr'!$A:$AD,$IU72+IH$23-$G$23,$IT72)</f>
        <v>40</v>
      </c>
      <c r="II72" s="14">
        <f>INDEX('O3-8hr'!$A:$AD,$IU72+II$23-$G$23,$IT72)</f>
        <v>30</v>
      </c>
      <c r="IJ72" s="14">
        <f>INDEX('O3-8hr'!$A:$AD,$IU72+IJ$23-$G$23,$IT72)</f>
        <v>29</v>
      </c>
      <c r="IK72" s="14">
        <f>INDEX('O3-8hr'!$A:$AD,$IU72+IK$23-$G$23,$IT72)</f>
        <v>21</v>
      </c>
      <c r="IL72" s="14">
        <f>INDEX('O3-8hr'!$A:$AD,$IU72+IL$23-$G$23,$IT72)</f>
        <v>25</v>
      </c>
      <c r="IM72" s="14">
        <f>INDEX('O3-8hr'!$A:$AD,$IU72+IM$23-$G$23,$IT72)</f>
        <v>25</v>
      </c>
      <c r="IN72" s="14">
        <f>INDEX('O3-8hr'!$A:$AD,$IU72+IN$23-$G$23,$IT72)</f>
        <v>42</v>
      </c>
      <c r="IO72" s="14">
        <f>INDEX('O3-8hr'!$A:$AD,$IU72+IO$23-$G$23,$IT72)</f>
        <v>36.000000000000007</v>
      </c>
      <c r="IP72" s="14">
        <f>INDEX('O3-8hr'!$A:$AD,$IU72+IP$23-$G$23,$IT72)</f>
        <v>25</v>
      </c>
      <c r="IQ72" s="19">
        <f>INDEX('O3-8hr'!$A:$AD,$IU72+IQ$23-$G$23,$IT72)</f>
        <v>23</v>
      </c>
      <c r="IR72" s="100">
        <f t="shared" si="58"/>
        <v>81</v>
      </c>
      <c r="IT72" s="44">
        <f>MATCH($B72,'O3-8hr'!$1:$1,0)</f>
        <v>20</v>
      </c>
      <c r="IU72" s="43">
        <f>MATCH(DATE($A72,$IT$19,$IU$19),'O3-8hr'!$B:$B,0)</f>
        <v>796</v>
      </c>
    </row>
    <row r="73" spans="1:255" ht="12.75" customHeight="1" x14ac:dyDescent="0.2">
      <c r="A73" s="100">
        <v>2017</v>
      </c>
      <c r="B73" s="100">
        <v>360050133</v>
      </c>
      <c r="C73" s="103">
        <f>INDEX(Sites!$A:$N,MATCH($B73,Sites!$A:$A,0),2)</f>
        <v>40.867899999999999</v>
      </c>
      <c r="D73" s="100" t="str">
        <f>INDEX(Sites!$A:$N,MATCH($B73,Sites!$A:$A,0),4)</f>
        <v>NY</v>
      </c>
      <c r="E73" s="100" t="str">
        <f>INDEX(Sites!$A:$N,MATCH($B73,Sites!$A:$A,0),10)</f>
        <v>31.0</v>
      </c>
      <c r="F73" s="44" t="str">
        <f>INDEX(Sites!$A:$N,MATCH($B73,Sites!$A:$A,0),6)</f>
        <v>Pfizer Lab</v>
      </c>
      <c r="G73" s="20">
        <f>INDEX('O3-8hr'!$A:$AD,$IU73+G$23-$G$23,$IT73)</f>
        <v>32</v>
      </c>
      <c r="H73" s="14">
        <f>INDEX('O3-8hr'!$A:$AD,$IU73+H$23-$G$23,$IT73)</f>
        <v>42</v>
      </c>
      <c r="I73" s="14">
        <f>INDEX('O3-8hr'!$A:$AD,$IU73+I$23-$G$23,$IT73)</f>
        <v>36.000000000000007</v>
      </c>
      <c r="J73" s="14">
        <f>INDEX('O3-8hr'!$A:$AD,$IU73+J$23-$G$23,$IT73)</f>
        <v>38</v>
      </c>
      <c r="K73" s="14">
        <f>INDEX('O3-8hr'!$A:$AD,$IU73+K$23-$G$23,$IT73)</f>
        <v>38</v>
      </c>
      <c r="L73" s="14">
        <f>INDEX('O3-8hr'!$A:$AD,$IU73+L$23-$G$23,$IT73)</f>
        <v>29</v>
      </c>
      <c r="M73" s="14">
        <f>INDEX('O3-8hr'!$A:$AD,$IU73+M$23-$G$23,$IT73)</f>
        <v>25</v>
      </c>
      <c r="N73" s="14">
        <f>INDEX('O3-8hr'!$A:$AD,$IU73+N$23-$G$23,$IT73)</f>
        <v>42</v>
      </c>
      <c r="O73" s="14">
        <f>INDEX('O3-8hr'!$A:$AD,$IU73+O$23-$G$23,$IT73)</f>
        <v>44.000000000000007</v>
      </c>
      <c r="P73" s="14">
        <f>INDEX('O3-8hr'!$A:$AD,$IU73+P$23-$G$23,$IT73)</f>
        <v>37.000000000000007</v>
      </c>
      <c r="Q73" s="14">
        <f>INDEX('O3-8hr'!$A:$AD,$IU73+Q$23-$G$23,$IT73)</f>
        <v>36.000000000000007</v>
      </c>
      <c r="R73" s="14">
        <f>INDEX('O3-8hr'!$A:$AD,$IU73+R$23-$G$23,$IT73)</f>
        <v>35</v>
      </c>
      <c r="S73" s="14">
        <f>INDEX('O3-8hr'!$A:$AD,$IU73+S$23-$G$23,$IT73)</f>
        <v>36.000000000000007</v>
      </c>
      <c r="T73" s="14">
        <f>INDEX('O3-8hr'!$A:$AD,$IU73+T$23-$G$23,$IT73)</f>
        <v>32</v>
      </c>
      <c r="U73" s="14">
        <f>INDEX('O3-8hr'!$A:$AD,$IU73+U$23-$G$23,$IT73)</f>
        <v>36.000000000000007</v>
      </c>
      <c r="V73" s="14">
        <f>INDEX('O3-8hr'!$A:$AD,$IU73+V$23-$G$23,$IT73)</f>
        <v>44.000000000000007</v>
      </c>
      <c r="W73" s="14">
        <f>INDEX('O3-8hr'!$A:$AD,$IU73+W$23-$G$23,$IT73)</f>
        <v>43</v>
      </c>
      <c r="X73" s="14">
        <f>INDEX('O3-8hr'!$A:$AD,$IU73+X$23-$G$23,$IT73)</f>
        <v>44.000000000000007</v>
      </c>
      <c r="Y73" s="14">
        <f>INDEX('O3-8hr'!$A:$AD,$IU73+Y$23-$G$23,$IT73)</f>
        <v>47</v>
      </c>
      <c r="Z73" s="14">
        <f>INDEX('O3-8hr'!$A:$AD,$IU73+Z$23-$G$23,$IT73)</f>
        <v>46</v>
      </c>
      <c r="AA73" s="14">
        <f>INDEX('O3-8hr'!$A:$AD,$IU73+AA$23-$G$23,$IT73)</f>
        <v>45.000000000000007</v>
      </c>
      <c r="AB73" s="14">
        <f>INDEX('O3-8hr'!$A:$AD,$IU73+AB$23-$G$23,$IT73)</f>
        <v>42</v>
      </c>
      <c r="AC73" s="14">
        <f>INDEX('O3-8hr'!$A:$AD,$IU73+AC$23-$G$23,$IT73)</f>
        <v>41</v>
      </c>
      <c r="AD73" s="14">
        <f>INDEX('O3-8hr'!$A:$AD,$IU73+AD$23-$G$23,$IT73)</f>
        <v>31</v>
      </c>
      <c r="AE73" s="14">
        <f>INDEX('O3-8hr'!$A:$AD,$IU73+AE$23-$G$23,$IT73)</f>
        <v>31</v>
      </c>
      <c r="AF73" s="14">
        <f>INDEX('O3-8hr'!$A:$AD,$IU73+AF$23-$G$23,$IT73)</f>
        <v>38</v>
      </c>
      <c r="AG73" s="14">
        <f>INDEX('O3-8hr'!$A:$AD,$IU73+AG$23-$G$23,$IT73)</f>
        <v>21</v>
      </c>
      <c r="AH73" s="14">
        <f>INDEX('O3-8hr'!$A:$AD,$IU73+AH$23-$G$23,$IT73)</f>
        <v>31</v>
      </c>
      <c r="AI73" s="14">
        <f>INDEX('O3-8hr'!$A:$AD,$IU73+AI$23-$G$23,$IT73)</f>
        <v>38</v>
      </c>
      <c r="AJ73" s="14">
        <f>INDEX('O3-8hr'!$A:$AD,$IU73+AJ$23-$G$23,$IT73)</f>
        <v>35</v>
      </c>
      <c r="AK73" s="14">
        <f>INDEX('O3-8hr'!$A:$AD,$IU73+AK$23-$G$23,$IT73)</f>
        <v>41</v>
      </c>
      <c r="AL73" s="14">
        <f>INDEX('O3-8hr'!$A:$AD,$IU73+AL$23-$G$23,$IT73)</f>
        <v>36.000000000000007</v>
      </c>
      <c r="AM73" s="14">
        <f>INDEX('O3-8hr'!$A:$AD,$IU73+AM$23-$G$23,$IT73)</f>
        <v>44.000000000000007</v>
      </c>
      <c r="AN73" s="14">
        <f>INDEX('O3-8hr'!$A:$AD,$IU73+AN$23-$G$23,$IT73)</f>
        <v>44.000000000000007</v>
      </c>
      <c r="AO73" s="14">
        <f>INDEX('O3-8hr'!$A:$AD,$IU73+AO$23-$G$23,$IT73)</f>
        <v>36.000000000000007</v>
      </c>
      <c r="AP73" s="14">
        <f>INDEX('O3-8hr'!$A:$AD,$IU73+AP$23-$G$23,$IT73)</f>
        <v>36.000000000000007</v>
      </c>
      <c r="AQ73" s="14">
        <f>INDEX('O3-8hr'!$A:$AD,$IU73+AQ$23-$G$23,$IT73)</f>
        <v>37.000000000000007</v>
      </c>
      <c r="AR73" s="14">
        <f>INDEX('O3-8hr'!$A:$AD,$IU73+AR$23-$G$23,$IT73)</f>
        <v>32</v>
      </c>
      <c r="AS73" s="14">
        <f>INDEX('O3-8hr'!$A:$AD,$IU73+AS$23-$G$23,$IT73)</f>
        <v>41</v>
      </c>
      <c r="AT73" s="14">
        <f>INDEX('O3-8hr'!$A:$AD,$IU73+AT$23-$G$23,$IT73)</f>
        <v>45.000000000000007</v>
      </c>
      <c r="AU73" s="14">
        <f>INDEX('O3-8hr'!$A:$AD,$IU73+AU$23-$G$23,$IT73)</f>
        <v>43</v>
      </c>
      <c r="AV73" s="14">
        <f>INDEX('O3-8hr'!$A:$AD,$IU73+AV$23-$G$23,$IT73)</f>
        <v>42</v>
      </c>
      <c r="AW73" s="14">
        <f>INDEX('O3-8hr'!$A:$AD,$IU73+AW$23-$G$23,$IT73)</f>
        <v>43</v>
      </c>
      <c r="AX73" s="14">
        <f>INDEX('O3-8hr'!$A:$AD,$IU73+AX$23-$G$23,$IT73)</f>
        <v>46</v>
      </c>
      <c r="AY73" s="14">
        <f>INDEX('O3-8hr'!$A:$AD,$IU73+AY$23-$G$23,$IT73)</f>
        <v>45.000000000000007</v>
      </c>
      <c r="AZ73" s="14">
        <f>INDEX('O3-8hr'!$A:$AD,$IU73+AZ$23-$G$23,$IT73)</f>
        <v>44.000000000000007</v>
      </c>
      <c r="BA73" s="14">
        <f>INDEX('O3-8hr'!$A:$AD,$IU73+BA$23-$G$23,$IT73)</f>
        <v>51.000000000000007</v>
      </c>
      <c r="BB73" s="14">
        <f>INDEX('O3-8hr'!$A:$AD,$IU73+BB$23-$G$23,$IT73)</f>
        <v>44.000000000000007</v>
      </c>
      <c r="BC73" s="14">
        <f>INDEX('O3-8hr'!$A:$AD,$IU73+BC$23-$G$23,$IT73)</f>
        <v>40</v>
      </c>
      <c r="BD73" s="14">
        <f>INDEX('O3-8hr'!$A:$AD,$IU73+BD$23-$G$23,$IT73)</f>
        <v>36.000000000000007</v>
      </c>
      <c r="BE73" s="14">
        <f>INDEX('O3-8hr'!$A:$AD,$IU73+BE$23-$G$23,$IT73)</f>
        <v>35</v>
      </c>
      <c r="BF73" s="14">
        <f>INDEX('O3-8hr'!$A:$AD,$IU73+BF$23-$G$23,$IT73)</f>
        <v>39</v>
      </c>
      <c r="BG73" s="14">
        <f>INDEX('O3-8hr'!$A:$AD,$IU73+BG$23-$G$23,$IT73)</f>
        <v>21</v>
      </c>
      <c r="BH73" s="14">
        <f>INDEX('O3-8hr'!$A:$AD,$IU73+BH$23-$G$23,$IT73)</f>
        <v>33</v>
      </c>
      <c r="BI73" s="14">
        <f>INDEX('O3-8hr'!$A:$AD,$IU73+BI$23-$G$23,$IT73)</f>
        <v>33</v>
      </c>
      <c r="BJ73" s="14">
        <f>INDEX('O3-8hr'!$A:$AD,$IU73+BJ$23-$G$23,$IT73)</f>
        <v>35</v>
      </c>
      <c r="BK73" s="14">
        <f>INDEX('O3-8hr'!$A:$AD,$IU73+BK$23-$G$23,$IT73)</f>
        <v>24</v>
      </c>
      <c r="BL73" s="14">
        <f>INDEX('O3-8hr'!$A:$AD,$IU73+BL$23-$G$23,$IT73)</f>
        <v>37.000000000000007</v>
      </c>
      <c r="BM73" s="14">
        <f>INDEX('O3-8hr'!$A:$AD,$IU73+BM$23-$G$23,$IT73)</f>
        <v>47</v>
      </c>
      <c r="BN73" s="14">
        <f>INDEX('O3-8hr'!$A:$AD,$IU73+BN$23-$G$23,$IT73)</f>
        <v>46</v>
      </c>
      <c r="BO73" s="14">
        <f>INDEX('O3-8hr'!$A:$AD,$IU73+BO$23-$G$23,$IT73)</f>
        <v>38</v>
      </c>
      <c r="BP73" s="14">
        <f>INDEX('O3-8hr'!$A:$AD,$IU73+BP$23-$G$23,$IT73)</f>
        <v>25</v>
      </c>
      <c r="BQ73" s="14">
        <f>INDEX('O3-8hr'!$A:$AD,$IU73+BQ$23-$G$23,$IT73)</f>
        <v>46</v>
      </c>
      <c r="BR73" s="14">
        <f>INDEX('O3-8hr'!$A:$AD,$IU73+BR$23-$G$23,$IT73)</f>
        <v>38</v>
      </c>
      <c r="BS73" s="14">
        <f>INDEX('O3-8hr'!$A:$AD,$IU73+BS$23-$G$23,$IT73)</f>
        <v>44.000000000000007</v>
      </c>
      <c r="BT73" s="14">
        <f>INDEX('O3-8hr'!$A:$AD,$IU73+BT$23-$G$23,$IT73)</f>
        <v>35</v>
      </c>
      <c r="BU73" s="14">
        <f>INDEX('O3-8hr'!$A:$AD,$IU73+BU$23-$G$23,$IT73)</f>
        <v>38</v>
      </c>
      <c r="BV73" s="14">
        <f>INDEX('O3-8hr'!$A:$AD,$IU73+BV$23-$G$23,$IT73)</f>
        <v>29</v>
      </c>
      <c r="BW73" s="14">
        <f>INDEX('O3-8hr'!$A:$AD,$IU73+BW$23-$G$23,$IT73)</f>
        <v>34</v>
      </c>
      <c r="BX73" s="14">
        <f>INDEX('O3-8hr'!$A:$AD,$IU73+BX$23-$G$23,$IT73)</f>
        <v>38</v>
      </c>
      <c r="BY73" s="14">
        <f>INDEX('O3-8hr'!$A:$AD,$IU73+BY$23-$G$23,$IT73)</f>
        <v>38</v>
      </c>
      <c r="BZ73" s="14">
        <f>INDEX('O3-8hr'!$A:$AD,$IU73+BZ$23-$G$23,$IT73)</f>
        <v>39</v>
      </c>
      <c r="CA73" s="14">
        <f>INDEX('O3-8hr'!$A:$AD,$IU73+CA$23-$G$23,$IT73)</f>
        <v>36.000000000000007</v>
      </c>
      <c r="CB73" s="14">
        <f>INDEX('O3-8hr'!$A:$AD,$IU73+CB$23-$G$23,$IT73)</f>
        <v>35</v>
      </c>
      <c r="CC73" s="14">
        <f>INDEX('O3-8hr'!$A:$AD,$IU73+CC$23-$G$23,$IT73)</f>
        <v>42</v>
      </c>
      <c r="CD73" s="14">
        <f>INDEX('O3-8hr'!$A:$AD,$IU73+CD$23-$G$23,$IT73)</f>
        <v>34</v>
      </c>
      <c r="CE73" s="14">
        <f>INDEX('O3-8hr'!$A:$AD,$IU73+CE$23-$G$23,$IT73)</f>
        <v>39</v>
      </c>
      <c r="CF73" s="14">
        <f>INDEX('O3-8hr'!$A:$AD,$IU73+CF$23-$G$23,$IT73)</f>
        <v>67</v>
      </c>
      <c r="CG73" s="14">
        <f>INDEX('O3-8hr'!$A:$AD,$IU73+CG$23-$G$23,$IT73)</f>
        <v>70</v>
      </c>
      <c r="CH73" s="14">
        <f>INDEX('O3-8hr'!$A:$AD,$IU73+CH$23-$G$23,$IT73)</f>
        <v>57</v>
      </c>
      <c r="CI73" s="14">
        <f>INDEX('O3-8hr'!$A:$AD,$IU73+CI$23-$G$23,$IT73)</f>
        <v>38</v>
      </c>
      <c r="CJ73" s="14">
        <f>INDEX('O3-8hr'!$A:$AD,$IU73+CJ$23-$G$23,$IT73)</f>
        <v>38</v>
      </c>
      <c r="CK73" s="14">
        <f>INDEX('O3-8hr'!$A:$AD,$IU73+CK$23-$G$23,$IT73)</f>
        <v>21</v>
      </c>
      <c r="CL73" s="14">
        <f>INDEX('O3-8hr'!$A:$AD,$IU73+CL$23-$G$23,$IT73)</f>
        <v>41</v>
      </c>
      <c r="CM73" s="14">
        <f>INDEX('O3-8hr'!$A:$AD,$IU73+CM$23-$G$23,$IT73)</f>
        <v>43</v>
      </c>
      <c r="CN73" s="14">
        <f>INDEX('O3-8hr'!$A:$AD,$IU73+CN$23-$G$23,$IT73)</f>
        <v>34</v>
      </c>
      <c r="CO73" s="14">
        <f>INDEX('O3-8hr'!$A:$AD,$IU73+CO$23-$G$23,$IT73)</f>
        <v>36.000000000000007</v>
      </c>
      <c r="CP73" s="14">
        <f>INDEX('O3-8hr'!$A:$AD,$IU73+CP$23-$G$23,$IT73)</f>
        <v>27</v>
      </c>
      <c r="CQ73" s="14">
        <f>INDEX('O3-8hr'!$A:$AD,$IU73+CQ$23-$G$23,$IT73)</f>
        <v>41</v>
      </c>
      <c r="CR73" s="14">
        <f>INDEX('O3-8hr'!$A:$AD,$IU73+CR$23-$G$23,$IT73)</f>
        <v>31</v>
      </c>
      <c r="CS73" s="14">
        <f>INDEX('O3-8hr'!$A:$AD,$IU73+CS$23-$G$23,$IT73)</f>
        <v>30</v>
      </c>
      <c r="CT73" s="14">
        <f>INDEX('O3-8hr'!$A:$AD,$IU73+CT$23-$G$23,$IT73)</f>
        <v>34</v>
      </c>
      <c r="CU73" s="14">
        <f>INDEX('O3-8hr'!$A:$AD,$IU73+CU$23-$G$23,$IT73)</f>
        <v>49</v>
      </c>
      <c r="CV73" s="14">
        <f>INDEX('O3-8hr'!$A:$AD,$IU73+CV$23-$G$23,$IT73)</f>
        <v>45.000000000000007</v>
      </c>
      <c r="CW73" s="14">
        <f>INDEX('O3-8hr'!$A:$AD,$IU73+CW$23-$G$23,$IT73)</f>
        <v>37.000000000000007</v>
      </c>
      <c r="CX73" s="14">
        <f>INDEX('O3-8hr'!$A:$AD,$IU73+CX$23-$G$23,$IT73)</f>
        <v>29</v>
      </c>
      <c r="CY73" s="14">
        <f>INDEX('O3-8hr'!$A:$AD,$IU73+CY$23-$G$23,$IT73)</f>
        <v>31</v>
      </c>
      <c r="CZ73" s="14">
        <f>INDEX('O3-8hr'!$A:$AD,$IU73+CZ$23-$G$23,$IT73)</f>
        <v>20</v>
      </c>
      <c r="DA73" s="14">
        <f>INDEX('O3-8hr'!$A:$AD,$IU73+DA$23-$G$23,$IT73)</f>
        <v>37.000000000000007</v>
      </c>
      <c r="DB73" s="14">
        <f>INDEX('O3-8hr'!$A:$AD,$IU73+DB$23-$G$23,$IT73)</f>
        <v>36.000000000000007</v>
      </c>
      <c r="DC73" s="14">
        <f>INDEX('O3-8hr'!$A:$AD,$IU73+DC$23-$G$23,$IT73)</f>
        <v>45.000000000000007</v>
      </c>
      <c r="DD73" s="14">
        <f>INDEX('O3-8hr'!$A:$AD,$IU73+DD$23-$G$23,$IT73)</f>
        <v>68</v>
      </c>
      <c r="DE73" s="14">
        <f>INDEX('O3-8hr'!$A:$AD,$IU73+DE$23-$G$23,$IT73)</f>
        <v>65</v>
      </c>
      <c r="DF73" s="14">
        <f>INDEX('O3-8hr'!$A:$AD,$IU73+DF$23-$G$23,$IT73)</f>
        <v>77</v>
      </c>
      <c r="DG73" s="14">
        <f>INDEX('O3-8hr'!$A:$AD,$IU73+DG$23-$G$23,$IT73)</f>
        <v>69</v>
      </c>
      <c r="DH73" s="14">
        <f>INDEX('O3-8hr'!$A:$AD,$IU73+DH$23-$G$23,$IT73)</f>
        <v>50</v>
      </c>
      <c r="DI73" s="14">
        <f>INDEX('O3-8hr'!$A:$AD,$IU73+DI$23-$G$23,$IT73)</f>
        <v>37.000000000000007</v>
      </c>
      <c r="DJ73" s="14">
        <f>INDEX('O3-8hr'!$A:$AD,$IU73+DJ$23-$G$23,$IT73)</f>
        <v>24</v>
      </c>
      <c r="DK73" s="14">
        <f>INDEX('O3-8hr'!$A:$AD,$IU73+DK$23-$G$23,$IT73)</f>
        <v>26.000000000000004</v>
      </c>
      <c r="DL73" s="14">
        <f>INDEX('O3-8hr'!$A:$AD,$IU73+DL$23-$G$23,$IT73)</f>
        <v>32</v>
      </c>
      <c r="DM73" s="14">
        <f>INDEX('O3-8hr'!$A:$AD,$IU73+DM$23-$G$23,$IT73)</f>
        <v>29</v>
      </c>
      <c r="DN73" s="14">
        <f>INDEX('O3-8hr'!$A:$AD,$IU73+DN$23-$G$23,$IT73)</f>
        <v>53.000000000000007</v>
      </c>
      <c r="DO73" s="14">
        <f>INDEX('O3-8hr'!$A:$AD,$IU73+DO$23-$G$23,$IT73)</f>
        <v>56</v>
      </c>
      <c r="DP73" s="14">
        <f>INDEX('O3-8hr'!$A:$AD,$IU73+DP$23-$G$23,$IT73)</f>
        <v>61.000000000000007</v>
      </c>
      <c r="DQ73" s="14">
        <f>INDEX('O3-8hr'!$A:$AD,$IU73+DQ$23-$G$23,$IT73)</f>
        <v>31</v>
      </c>
      <c r="DR73" s="14">
        <f>INDEX('O3-8hr'!$A:$AD,$IU73+DR$23-$G$23,$IT73)</f>
        <v>42</v>
      </c>
      <c r="DS73" s="14">
        <f>INDEX('O3-8hr'!$A:$AD,$IU73+DS$23-$G$23,$IT73)</f>
        <v>51.000000000000007</v>
      </c>
      <c r="DT73" s="14">
        <f>INDEX('O3-8hr'!$A:$AD,$IU73+DT$23-$G$23,$IT73)</f>
        <v>49</v>
      </c>
      <c r="DU73" s="14">
        <f>INDEX('O3-8hr'!$A:$AD,$IU73+DU$23-$G$23,$IT73)</f>
        <v>47</v>
      </c>
      <c r="DV73" s="14">
        <f>INDEX('O3-8hr'!$A:$AD,$IU73+DV$23-$G$23,$IT73)</f>
        <v>38</v>
      </c>
      <c r="DW73" s="14">
        <f>INDEX('O3-8hr'!$A:$AD,$IU73+DW$23-$G$23,$IT73)</f>
        <v>49</v>
      </c>
      <c r="DX73" s="14">
        <f>INDEX('O3-8hr'!$A:$AD,$IU73+DX$23-$G$23,$IT73)</f>
        <v>65</v>
      </c>
      <c r="DY73" s="14">
        <f>INDEX('O3-8hr'!$A:$AD,$IU73+DY$23-$G$23,$IT73)</f>
        <v>27</v>
      </c>
      <c r="DZ73" s="14">
        <f>INDEX('O3-8hr'!$A:$AD,$IU73+DZ$23-$G$23,$IT73)</f>
        <v>53.000000000000007</v>
      </c>
      <c r="EA73" s="14">
        <f>INDEX('O3-8hr'!$A:$AD,$IU73+EA$23-$G$23,$IT73)</f>
        <v>54</v>
      </c>
      <c r="EB73" s="14">
        <f>INDEX('O3-8hr'!$A:$AD,$IU73+EB$23-$G$23,$IT73)</f>
        <v>47</v>
      </c>
      <c r="EC73" s="14">
        <f>INDEX('O3-8hr'!$A:$AD,$IU73+EC$23-$G$23,$IT73)</f>
        <v>51.000000000000007</v>
      </c>
      <c r="ED73" s="14">
        <f>INDEX('O3-8hr'!$A:$AD,$IU73+ED$23-$G$23,$IT73)</f>
        <v>30</v>
      </c>
      <c r="EE73" s="14">
        <f>INDEX('O3-8hr'!$A:$AD,$IU73+EE$23-$G$23,$IT73)</f>
        <v>34</v>
      </c>
      <c r="EF73" s="14">
        <f>INDEX('O3-8hr'!$A:$AD,$IU73+EF$23-$G$23,$IT73)</f>
        <v>56</v>
      </c>
      <c r="EG73" s="14">
        <f>INDEX('O3-8hr'!$A:$AD,$IU73+EG$23-$G$23,$IT73)</f>
        <v>39</v>
      </c>
      <c r="EH73" s="14">
        <f>INDEX('O3-8hr'!$A:$AD,$IU73+EH$23-$G$23,$IT73)</f>
        <v>50</v>
      </c>
      <c r="EI73" s="14">
        <f>INDEX('O3-8hr'!$A:$AD,$IU73+EI$23-$G$23,$IT73)</f>
        <v>54</v>
      </c>
      <c r="EJ73" s="14">
        <f>INDEX('O3-8hr'!$A:$AD,$IU73+EJ$23-$G$23,$IT73)</f>
        <v>55</v>
      </c>
      <c r="EK73" s="14">
        <f>INDEX('O3-8hr'!$A:$AD,$IU73+EK$23-$G$23,$IT73)</f>
        <v>56</v>
      </c>
      <c r="EL73" s="14">
        <f>INDEX('O3-8hr'!$A:$AD,$IU73+EL$23-$G$23,$IT73)</f>
        <v>21</v>
      </c>
      <c r="EM73" s="14">
        <f>INDEX('O3-8hr'!$A:$AD,$IU73+EM$23-$G$23,$IT73)</f>
        <v>37.000000000000007</v>
      </c>
      <c r="EN73" s="14">
        <f>INDEX('O3-8hr'!$A:$AD,$IU73+EN$23-$G$23,$IT73)</f>
        <v>59.000000000000007</v>
      </c>
      <c r="EO73" s="14">
        <f>INDEX('O3-8hr'!$A:$AD,$IU73+EO$23-$G$23,$IT73)</f>
        <v>51.000000000000007</v>
      </c>
      <c r="EP73" s="14">
        <f>INDEX('O3-8hr'!$A:$AD,$IU73+EP$23-$G$23,$IT73)</f>
        <v>48</v>
      </c>
      <c r="EQ73" s="14">
        <f>INDEX('O3-8hr'!$A:$AD,$IU73+EQ$23-$G$23,$IT73)</f>
        <v>62</v>
      </c>
      <c r="ER73" s="14">
        <f>INDEX('O3-8hr'!$A:$AD,$IU73+ER$23-$G$23,$IT73)</f>
        <v>68</v>
      </c>
      <c r="ES73" s="14">
        <f>INDEX('O3-8hr'!$A:$AD,$IU73+ES$23-$G$23,$IT73)</f>
        <v>51.000000000000007</v>
      </c>
      <c r="ET73" s="14">
        <f>INDEX('O3-8hr'!$A:$AD,$IU73+ET$23-$G$23,$IT73)</f>
        <v>79</v>
      </c>
      <c r="EU73" s="14">
        <f>INDEX('O3-8hr'!$A:$AD,$IU73+EU$23-$G$23,$IT73)</f>
        <v>41</v>
      </c>
      <c r="EV73" s="14">
        <f>INDEX('O3-8hr'!$A:$AD,$IU73+EV$23-$G$23,$IT73)</f>
        <v>23</v>
      </c>
      <c r="EW73" s="14">
        <f>INDEX('O3-8hr'!$A:$AD,$IU73+EW$23-$G$23,$IT73)</f>
        <v>21</v>
      </c>
      <c r="EX73" s="14">
        <f>INDEX('O3-8hr'!$A:$AD,$IU73+EX$23-$G$23,$IT73)</f>
        <v>43</v>
      </c>
      <c r="EY73" s="14">
        <f>INDEX('O3-8hr'!$A:$AD,$IU73+EY$23-$G$23,$IT73)</f>
        <v>31</v>
      </c>
      <c r="EZ73" s="14">
        <f>INDEX('O3-8hr'!$A:$AD,$IU73+EZ$23-$G$23,$IT73)</f>
        <v>53.000000000000007</v>
      </c>
      <c r="FA73" s="14">
        <f>INDEX('O3-8hr'!$A:$AD,$IU73+FA$23-$G$23,$IT73)</f>
        <v>25</v>
      </c>
      <c r="FB73" s="14">
        <f>INDEX('O3-8hr'!$A:$AD,$IU73+FB$23-$G$23,$IT73)</f>
        <v>37.000000000000007</v>
      </c>
      <c r="FC73" s="14">
        <f>INDEX('O3-8hr'!$A:$AD,$IU73+FC$23-$G$23,$IT73)</f>
        <v>49</v>
      </c>
      <c r="FD73" s="14">
        <f>INDEX('O3-8hr'!$A:$AD,$IU73+FD$23-$G$23,$IT73)</f>
        <v>64</v>
      </c>
      <c r="FE73" s="14">
        <f>INDEX('O3-8hr'!$A:$AD,$IU73+FE$23-$G$23,$IT73)</f>
        <v>39</v>
      </c>
      <c r="FF73" s="14">
        <f>INDEX('O3-8hr'!$A:$AD,$IU73+FF$23-$G$23,$IT73)</f>
        <v>58</v>
      </c>
      <c r="FG73" s="14">
        <f>INDEX('O3-8hr'!$A:$AD,$IU73+FG$23-$G$23,$IT73)</f>
        <v>31</v>
      </c>
      <c r="FH73" s="14">
        <f>INDEX('O3-8hr'!$A:$AD,$IU73+FH$23-$G$23,$IT73)</f>
        <v>38</v>
      </c>
      <c r="FI73" s="14">
        <f>INDEX('O3-8hr'!$A:$AD,$IU73+FI$23-$G$23,$IT73)</f>
        <v>30</v>
      </c>
      <c r="FJ73" s="14">
        <f>INDEX('O3-8hr'!$A:$AD,$IU73+FJ$23-$G$23,$IT73)</f>
        <v>26.000000000000004</v>
      </c>
      <c r="FK73" s="14">
        <f>INDEX('O3-8hr'!$A:$AD,$IU73+FK$23-$G$23,$IT73)</f>
        <v>38</v>
      </c>
      <c r="FL73" s="14">
        <f>INDEX('O3-8hr'!$A:$AD,$IU73+FL$23-$G$23,$IT73)</f>
        <v>63</v>
      </c>
      <c r="FM73" s="14">
        <f>INDEX('O3-8hr'!$A:$AD,$IU73+FM$23-$G$23,$IT73)</f>
        <v>57</v>
      </c>
      <c r="FN73" s="14">
        <f>INDEX('O3-8hr'!$A:$AD,$IU73+FN$23-$G$23,$IT73)</f>
        <v>46</v>
      </c>
      <c r="FO73" s="14">
        <f>INDEX('O3-8hr'!$A:$AD,$IU73+FO$23-$G$23,$IT73)</f>
        <v>35</v>
      </c>
      <c r="FP73" s="14">
        <f>INDEX('O3-8hr'!$A:$AD,$IU73+FP$23-$G$23,$IT73)</f>
        <v>43</v>
      </c>
      <c r="FQ73" s="14">
        <f>INDEX('O3-8hr'!$A:$AD,$IU73+FQ$23-$G$23,$IT73)</f>
        <v>48</v>
      </c>
      <c r="FR73" s="14">
        <f>INDEX('O3-8hr'!$A:$AD,$IU73+FR$23-$G$23,$IT73)</f>
        <v>28</v>
      </c>
      <c r="FS73" s="14">
        <f>INDEX('O3-8hr'!$A:$AD,$IU73+FS$23-$G$23,$IT73)</f>
        <v>52.000000000000007</v>
      </c>
      <c r="FT73" s="14">
        <f>INDEX('O3-8hr'!$A:$AD,$IU73+FT$23-$G$23,$IT73)</f>
        <v>44.000000000000007</v>
      </c>
      <c r="FU73" s="14">
        <f>INDEX('O3-8hr'!$A:$AD,$IU73+FU$23-$G$23,$IT73)</f>
        <v>23</v>
      </c>
      <c r="FV73" s="14">
        <f>INDEX('O3-8hr'!$A:$AD,$IU73+FV$23-$G$23,$IT73)</f>
        <v>52.000000000000007</v>
      </c>
      <c r="FW73" s="14">
        <f>INDEX('O3-8hr'!$A:$AD,$IU73+FW$23-$G$23,$IT73)</f>
        <v>30</v>
      </c>
      <c r="FX73" s="14">
        <f>INDEX('O3-8hr'!$A:$AD,$IU73+FX$23-$G$23,$IT73)</f>
        <v>58</v>
      </c>
      <c r="FY73" s="14">
        <f>INDEX('O3-8hr'!$A:$AD,$IU73+FY$23-$G$23,$IT73)</f>
        <v>50</v>
      </c>
      <c r="FZ73" s="14">
        <f>INDEX('O3-8hr'!$A:$AD,$IU73+FZ$23-$G$23,$IT73)</f>
        <v>36.000000000000007</v>
      </c>
      <c r="GA73" s="14">
        <f>INDEX('O3-8hr'!$A:$AD,$IU73+GA$23-$G$23,$IT73)</f>
        <v>38</v>
      </c>
      <c r="GB73" s="14">
        <f>INDEX('O3-8hr'!$A:$AD,$IU73+GB$23-$G$23,$IT73)</f>
        <v>31</v>
      </c>
      <c r="GC73" s="14">
        <f>INDEX('O3-8hr'!$A:$AD,$IU73+GC$23-$G$23,$IT73)</f>
        <v>40</v>
      </c>
      <c r="GD73" s="14">
        <f>INDEX('O3-8hr'!$A:$AD,$IU73+GD$23-$G$23,$IT73)</f>
        <v>42</v>
      </c>
      <c r="GE73" s="14">
        <f>INDEX('O3-8hr'!$A:$AD,$IU73+GE$23-$G$23,$IT73)</f>
        <v>37.000000000000007</v>
      </c>
      <c r="GF73" s="14">
        <f>INDEX('O3-8hr'!$A:$AD,$IU73+GF$23-$G$23,$IT73)</f>
        <v>21</v>
      </c>
      <c r="GG73" s="14">
        <f>INDEX('O3-8hr'!$A:$AD,$IU73+GG$23-$G$23,$IT73)</f>
        <v>40</v>
      </c>
      <c r="GH73" s="14">
        <f>INDEX('O3-8hr'!$A:$AD,$IU73+GH$23-$G$23,$IT73)</f>
        <v>40</v>
      </c>
      <c r="GI73" s="14">
        <f>INDEX('O3-8hr'!$A:$AD,$IU73+GI$23-$G$23,$IT73)</f>
        <v>32</v>
      </c>
      <c r="GJ73" s="14">
        <f>INDEX('O3-8hr'!$A:$AD,$IU73+GJ$23-$G$23,$IT73)</f>
        <v>33</v>
      </c>
      <c r="GK73" s="14">
        <f>INDEX('O3-8hr'!$A:$AD,$IU73+GK$23-$G$23,$IT73)</f>
        <v>27</v>
      </c>
      <c r="GL73" s="14">
        <f>INDEX('O3-8hr'!$A:$AD,$IU73+GL$23-$G$23,$IT73)</f>
        <v>50</v>
      </c>
      <c r="GM73" s="14">
        <f>INDEX('O3-8hr'!$A:$AD,$IU73+GM$23-$G$23,$IT73)</f>
        <v>48</v>
      </c>
      <c r="GN73" s="14">
        <f>INDEX('O3-8hr'!$A:$AD,$IU73+GN$23-$G$23,$IT73)</f>
        <v>30</v>
      </c>
      <c r="GO73" s="14">
        <f>INDEX('O3-8hr'!$A:$AD,$IU73+GO$23-$G$23,$IT73)</f>
        <v>39</v>
      </c>
      <c r="GP73" s="14">
        <f>INDEX('O3-8hr'!$A:$AD,$IU73+GP$23-$G$23,$IT73)</f>
        <v>29</v>
      </c>
      <c r="GQ73" s="14">
        <f>INDEX('O3-8hr'!$A:$AD,$IU73+GQ$23-$G$23,$IT73)</f>
        <v>22.000000000000004</v>
      </c>
      <c r="GR73" s="14">
        <f>INDEX('O3-8hr'!$A:$AD,$IU73+GR$23-$G$23,$IT73)</f>
        <v>25</v>
      </c>
      <c r="GS73" s="14">
        <f>INDEX('O3-8hr'!$A:$AD,$IU73+GS$23-$G$23,$IT73)</f>
        <v>32</v>
      </c>
      <c r="GT73" s="14">
        <f>INDEX('O3-8hr'!$A:$AD,$IU73+GT$23-$G$23,$IT73)</f>
        <v>33</v>
      </c>
      <c r="GU73" s="14">
        <f>INDEX('O3-8hr'!$A:$AD,$IU73+GU$23-$G$23,$IT73)</f>
        <v>36.000000000000007</v>
      </c>
      <c r="GV73" s="14">
        <f>INDEX('O3-8hr'!$A:$AD,$IU73+GV$23-$G$23,$IT73)</f>
        <v>31</v>
      </c>
      <c r="GW73" s="14">
        <f>INDEX('O3-8hr'!$A:$AD,$IU73+GW$23-$G$23,$IT73)</f>
        <v>41</v>
      </c>
      <c r="GX73" s="14">
        <f>INDEX('O3-8hr'!$A:$AD,$IU73+GX$23-$G$23,$IT73)</f>
        <v>54</v>
      </c>
      <c r="GY73" s="14">
        <f>INDEX('O3-8hr'!$A:$AD,$IU73+GY$23-$G$23,$IT73)</f>
        <v>53.000000000000007</v>
      </c>
      <c r="GZ73" s="14">
        <f>INDEX('O3-8hr'!$A:$AD,$IU73+GZ$23-$G$23,$IT73)</f>
        <v>22.000000000000004</v>
      </c>
      <c r="HA73" s="14">
        <f>INDEX('O3-8hr'!$A:$AD,$IU73+HA$23-$G$23,$IT73)</f>
        <v>22.000000000000004</v>
      </c>
      <c r="HB73" s="14">
        <f>INDEX('O3-8hr'!$A:$AD,$IU73+HB$23-$G$23,$IT73)</f>
        <v>23</v>
      </c>
      <c r="HC73" s="14">
        <f>INDEX('O3-8hr'!$A:$AD,$IU73+HC$23-$G$23,$IT73)</f>
        <v>26.000000000000004</v>
      </c>
      <c r="HD73" s="14">
        <f>INDEX('O3-8hr'!$A:$AD,$IU73+HD$23-$G$23,$IT73)</f>
        <v>37.000000000000007</v>
      </c>
      <c r="HE73" s="14">
        <f>INDEX('O3-8hr'!$A:$AD,$IU73+HE$23-$G$23,$IT73)</f>
        <v>44.000000000000007</v>
      </c>
      <c r="HF73" s="14">
        <f>INDEX('O3-8hr'!$A:$AD,$IU73+HF$23-$G$23,$IT73)</f>
        <v>52.000000000000007</v>
      </c>
      <c r="HG73" s="14">
        <f>INDEX('O3-8hr'!$A:$AD,$IU73+HG$23-$G$23,$IT73)</f>
        <v>51.000000000000007</v>
      </c>
      <c r="HH73" s="14">
        <f>INDEX('O3-8hr'!$A:$AD,$IU73+HH$23-$G$23,$IT73)</f>
        <v>41</v>
      </c>
      <c r="HI73" s="14">
        <f>INDEX('O3-8hr'!$A:$AD,$IU73+HI$23-$G$23,$IT73)</f>
        <v>14</v>
      </c>
      <c r="HJ73" s="14">
        <f>INDEX('O3-8hr'!$A:$AD,$IU73+HJ$23-$G$23,$IT73)</f>
        <v>30</v>
      </c>
      <c r="HK73" s="14">
        <f>INDEX('O3-8hr'!$A:$AD,$IU73+HK$23-$G$23,$IT73)</f>
        <v>29</v>
      </c>
      <c r="HL73" s="14">
        <f>INDEX('O3-8hr'!$A:$AD,$IU73+HL$23-$G$23,$IT73)</f>
        <v>23</v>
      </c>
      <c r="HM73" s="14">
        <f>INDEX('O3-8hr'!$A:$AD,$IU73+HM$23-$G$23,$IT73)</f>
        <v>35</v>
      </c>
      <c r="HN73" s="14">
        <f>INDEX('O3-8hr'!$A:$AD,$IU73+HN$23-$G$23,$IT73)</f>
        <v>36.000000000000007</v>
      </c>
      <c r="HO73" s="14">
        <f>INDEX('O3-8hr'!$A:$AD,$IU73+HO$23-$G$23,$IT73)</f>
        <v>33</v>
      </c>
      <c r="HP73" s="14">
        <f>INDEX('O3-8hr'!$A:$AD,$IU73+HP$23-$G$23,$IT73)</f>
        <v>34</v>
      </c>
      <c r="HQ73" s="14">
        <f>INDEX('O3-8hr'!$A:$AD,$IU73+HQ$23-$G$23,$IT73)</f>
        <v>44.000000000000007</v>
      </c>
      <c r="HR73" s="14">
        <f>INDEX('O3-8hr'!$A:$AD,$IU73+HR$23-$G$23,$IT73)</f>
        <v>39</v>
      </c>
      <c r="HS73" s="14">
        <f>INDEX('O3-8hr'!$A:$AD,$IU73+HS$23-$G$23,$IT73)</f>
        <v>32</v>
      </c>
      <c r="HT73" s="14">
        <f>INDEX('O3-8hr'!$A:$AD,$IU73+HT$23-$G$23,$IT73)</f>
        <v>13.000000000000002</v>
      </c>
      <c r="HU73" s="14" t="str">
        <f>INDEX('O3-8hr'!$A:$AD,$IU73+HU$23-$G$23,$IT73)</f>
        <v/>
      </c>
      <c r="HV73" s="14" t="str">
        <f>INDEX('O3-8hr'!$A:$AD,$IU73+HV$23-$G$23,$IT73)</f>
        <v/>
      </c>
      <c r="HW73" s="14">
        <f>INDEX('O3-8hr'!$A:$AD,$IU73+HW$23-$G$23,$IT73)</f>
        <v>33</v>
      </c>
      <c r="HX73" s="14">
        <f>INDEX('O3-8hr'!$A:$AD,$IU73+HX$23-$G$23,$IT73)</f>
        <v>30</v>
      </c>
      <c r="HY73" s="14">
        <f>INDEX('O3-8hr'!$A:$AD,$IU73+HY$23-$G$23,$IT73)</f>
        <v>31</v>
      </c>
      <c r="HZ73" s="14">
        <f>INDEX('O3-8hr'!$A:$AD,$IU73+HZ$23-$G$23,$IT73)</f>
        <v>22.000000000000004</v>
      </c>
      <c r="IA73" s="14">
        <f>INDEX('O3-8hr'!$A:$AD,$IU73+IA$23-$G$23,$IT73)</f>
        <v>27</v>
      </c>
      <c r="IB73" s="14">
        <f>INDEX('O3-8hr'!$A:$AD,$IU73+IB$23-$G$23,$IT73)</f>
        <v>24</v>
      </c>
      <c r="IC73" s="14">
        <f>INDEX('O3-8hr'!$A:$AD,$IU73+IC$23-$G$23,$IT73)</f>
        <v>22.000000000000004</v>
      </c>
      <c r="ID73" s="14">
        <f>INDEX('O3-8hr'!$A:$AD,$IU73+ID$23-$G$23,$IT73)</f>
        <v>27</v>
      </c>
      <c r="IE73" s="14">
        <f>INDEX('O3-8hr'!$A:$AD,$IU73+IE$23-$G$23,$IT73)</f>
        <v>31</v>
      </c>
      <c r="IF73" s="14">
        <f>INDEX('O3-8hr'!$A:$AD,$IU73+IF$23-$G$23,$IT73)</f>
        <v>37.000000000000007</v>
      </c>
      <c r="IG73" s="14">
        <f>INDEX('O3-8hr'!$A:$AD,$IU73+IG$23-$G$23,$IT73)</f>
        <v>30</v>
      </c>
      <c r="IH73" s="14">
        <f>INDEX('O3-8hr'!$A:$AD,$IU73+IH$23-$G$23,$IT73)</f>
        <v>40</v>
      </c>
      <c r="II73" s="14">
        <f>INDEX('O3-8hr'!$A:$AD,$IU73+II$23-$G$23,$IT73)</f>
        <v>34</v>
      </c>
      <c r="IJ73" s="14">
        <f>INDEX('O3-8hr'!$A:$AD,$IU73+IJ$23-$G$23,$IT73)</f>
        <v>33</v>
      </c>
      <c r="IK73" s="14">
        <f>INDEX('O3-8hr'!$A:$AD,$IU73+IK$23-$G$23,$IT73)</f>
        <v>22.000000000000004</v>
      </c>
      <c r="IL73" s="14">
        <f>INDEX('O3-8hr'!$A:$AD,$IU73+IL$23-$G$23,$IT73)</f>
        <v>27</v>
      </c>
      <c r="IM73" s="14">
        <f>INDEX('O3-8hr'!$A:$AD,$IU73+IM$23-$G$23,$IT73)</f>
        <v>27</v>
      </c>
      <c r="IN73" s="14">
        <f>INDEX('O3-8hr'!$A:$AD,$IU73+IN$23-$G$23,$IT73)</f>
        <v>45.000000000000007</v>
      </c>
      <c r="IO73" s="14">
        <f>INDEX('O3-8hr'!$A:$AD,$IU73+IO$23-$G$23,$IT73)</f>
        <v>38</v>
      </c>
      <c r="IP73" s="14">
        <f>INDEX('O3-8hr'!$A:$AD,$IU73+IP$23-$G$23,$IT73)</f>
        <v>25</v>
      </c>
      <c r="IQ73" s="19">
        <f>INDEX('O3-8hr'!$A:$AD,$IU73+IQ$23-$G$23,$IT73)</f>
        <v>24</v>
      </c>
      <c r="IR73" s="100">
        <f t="shared" si="58"/>
        <v>79</v>
      </c>
      <c r="IT73" s="44">
        <f>MATCH($B73,'O3-8hr'!$1:$1,0)</f>
        <v>21</v>
      </c>
      <c r="IU73" s="43">
        <f>MATCH(DATE($A73,$IT$19,$IU$19),'O3-8hr'!$B:$B,0)</f>
        <v>796</v>
      </c>
    </row>
    <row r="74" spans="1:255" ht="12.75" customHeight="1" x14ac:dyDescent="0.2">
      <c r="A74" s="100">
        <v>2017</v>
      </c>
      <c r="B74" s="100">
        <v>360810124</v>
      </c>
      <c r="C74" s="103">
        <f>INDEX(Sites!$A:$N,MATCH($B74,Sites!$A:$A,0),2)</f>
        <v>40.736139999999999</v>
      </c>
      <c r="D74" s="100" t="str">
        <f>INDEX(Sites!$A:$N,MATCH($B74,Sites!$A:$A,0),4)</f>
        <v>NY</v>
      </c>
      <c r="E74" s="100" t="str">
        <f>INDEX(Sites!$A:$N,MATCH($B74,Sites!$A:$A,0),10)</f>
        <v>25.0</v>
      </c>
      <c r="F74" s="44" t="str">
        <f>INDEX(Sites!$A:$N,MATCH($B74,Sites!$A:$A,0),6)</f>
        <v>Queens</v>
      </c>
      <c r="G74" s="20">
        <f>INDEX('O3-8hr'!$A:$AD,$IU74+G$23-$G$23,$IT74)</f>
        <v>34</v>
      </c>
      <c r="H74" s="14">
        <f>INDEX('O3-8hr'!$A:$AD,$IU74+H$23-$G$23,$IT74)</f>
        <v>42</v>
      </c>
      <c r="I74" s="14">
        <f>INDEX('O3-8hr'!$A:$AD,$IU74+I$23-$G$23,$IT74)</f>
        <v>37.000000000000007</v>
      </c>
      <c r="J74" s="14">
        <f>INDEX('O3-8hr'!$A:$AD,$IU74+J$23-$G$23,$IT74)</f>
        <v>38</v>
      </c>
      <c r="K74" s="14">
        <f>INDEX('O3-8hr'!$A:$AD,$IU74+K$23-$G$23,$IT74)</f>
        <v>37.000000000000007</v>
      </c>
      <c r="L74" s="14">
        <f>INDEX('O3-8hr'!$A:$AD,$IU74+L$23-$G$23,$IT74)</f>
        <v>33</v>
      </c>
      <c r="M74" s="14">
        <f>INDEX('O3-8hr'!$A:$AD,$IU74+M$23-$G$23,$IT74)</f>
        <v>31</v>
      </c>
      <c r="N74" s="14">
        <f>INDEX('O3-8hr'!$A:$AD,$IU74+N$23-$G$23,$IT74)</f>
        <v>43</v>
      </c>
      <c r="O74" s="14">
        <f>INDEX('O3-8hr'!$A:$AD,$IU74+O$23-$G$23,$IT74)</f>
        <v>43</v>
      </c>
      <c r="P74" s="14">
        <f>INDEX('O3-8hr'!$A:$AD,$IU74+P$23-$G$23,$IT74)</f>
        <v>36.000000000000007</v>
      </c>
      <c r="Q74" s="14">
        <f>INDEX('O3-8hr'!$A:$AD,$IU74+Q$23-$G$23,$IT74)</f>
        <v>37.000000000000007</v>
      </c>
      <c r="R74" s="14">
        <f>INDEX('O3-8hr'!$A:$AD,$IU74+R$23-$G$23,$IT74)</f>
        <v>37.000000000000007</v>
      </c>
      <c r="S74" s="14">
        <f>INDEX('O3-8hr'!$A:$AD,$IU74+S$23-$G$23,$IT74)</f>
        <v>37.000000000000007</v>
      </c>
      <c r="T74" s="14">
        <f>INDEX('O3-8hr'!$A:$AD,$IU74+T$23-$G$23,$IT74)</f>
        <v>34</v>
      </c>
      <c r="U74" s="14">
        <f>INDEX('O3-8hr'!$A:$AD,$IU74+U$23-$G$23,$IT74)</f>
        <v>36.000000000000007</v>
      </c>
      <c r="V74" s="14">
        <f>INDEX('O3-8hr'!$A:$AD,$IU74+V$23-$G$23,$IT74)</f>
        <v>47</v>
      </c>
      <c r="W74" s="14">
        <f>INDEX('O3-8hr'!$A:$AD,$IU74+W$23-$G$23,$IT74)</f>
        <v>43</v>
      </c>
      <c r="X74" s="14">
        <f>INDEX('O3-8hr'!$A:$AD,$IU74+X$23-$G$23,$IT74)</f>
        <v>43</v>
      </c>
      <c r="Y74" s="14">
        <f>INDEX('O3-8hr'!$A:$AD,$IU74+Y$23-$G$23,$IT74)</f>
        <v>48</v>
      </c>
      <c r="Z74" s="14">
        <f>INDEX('O3-8hr'!$A:$AD,$IU74+Z$23-$G$23,$IT74)</f>
        <v>44.000000000000007</v>
      </c>
      <c r="AA74" s="14">
        <f>INDEX('O3-8hr'!$A:$AD,$IU74+AA$23-$G$23,$IT74)</f>
        <v>40</v>
      </c>
      <c r="AB74" s="14">
        <f>INDEX('O3-8hr'!$A:$AD,$IU74+AB$23-$G$23,$IT74)</f>
        <v>41</v>
      </c>
      <c r="AC74" s="14">
        <f>INDEX('O3-8hr'!$A:$AD,$IU74+AC$23-$G$23,$IT74)</f>
        <v>40</v>
      </c>
      <c r="AD74" s="14">
        <f>INDEX('O3-8hr'!$A:$AD,$IU74+AD$23-$G$23,$IT74)</f>
        <v>37.000000000000007</v>
      </c>
      <c r="AE74" s="14">
        <f>INDEX('O3-8hr'!$A:$AD,$IU74+AE$23-$G$23,$IT74)</f>
        <v>33</v>
      </c>
      <c r="AF74" s="14">
        <f>INDEX('O3-8hr'!$A:$AD,$IU74+AF$23-$G$23,$IT74)</f>
        <v>35</v>
      </c>
      <c r="AG74" s="14">
        <f>INDEX('O3-8hr'!$A:$AD,$IU74+AG$23-$G$23,$IT74)</f>
        <v>14</v>
      </c>
      <c r="AH74" s="14">
        <f>INDEX('O3-8hr'!$A:$AD,$IU74+AH$23-$G$23,$IT74)</f>
        <v>29</v>
      </c>
      <c r="AI74" s="14">
        <f>INDEX('O3-8hr'!$A:$AD,$IU74+AI$23-$G$23,$IT74)</f>
        <v>38</v>
      </c>
      <c r="AJ74" s="14">
        <f>INDEX('O3-8hr'!$A:$AD,$IU74+AJ$23-$G$23,$IT74)</f>
        <v>32</v>
      </c>
      <c r="AK74" s="14">
        <f>INDEX('O3-8hr'!$A:$AD,$IU74+AK$23-$G$23,$IT74)</f>
        <v>40</v>
      </c>
      <c r="AL74" s="14">
        <f>INDEX('O3-8hr'!$A:$AD,$IU74+AL$23-$G$23,$IT74)</f>
        <v>34</v>
      </c>
      <c r="AM74" s="14">
        <f>INDEX('O3-8hr'!$A:$AD,$IU74+AM$23-$G$23,$IT74)</f>
        <v>44.000000000000007</v>
      </c>
      <c r="AN74" s="14">
        <f>INDEX('O3-8hr'!$A:$AD,$IU74+AN$23-$G$23,$IT74)</f>
        <v>45.000000000000007</v>
      </c>
      <c r="AO74" s="14">
        <f>INDEX('O3-8hr'!$A:$AD,$IU74+AO$23-$G$23,$IT74)</f>
        <v>36.000000000000007</v>
      </c>
      <c r="AP74" s="14">
        <f>INDEX('O3-8hr'!$A:$AD,$IU74+AP$23-$G$23,$IT74)</f>
        <v>40</v>
      </c>
      <c r="AQ74" s="14">
        <f>INDEX('O3-8hr'!$A:$AD,$IU74+AQ$23-$G$23,$IT74)</f>
        <v>28</v>
      </c>
      <c r="AR74" s="14">
        <f>INDEX('O3-8hr'!$A:$AD,$IU74+AR$23-$G$23,$IT74)</f>
        <v>32</v>
      </c>
      <c r="AS74" s="14">
        <f>INDEX('O3-8hr'!$A:$AD,$IU74+AS$23-$G$23,$IT74)</f>
        <v>42</v>
      </c>
      <c r="AT74" s="14">
        <f>INDEX('O3-8hr'!$A:$AD,$IU74+AT$23-$G$23,$IT74)</f>
        <v>45.000000000000007</v>
      </c>
      <c r="AU74" s="14">
        <f>INDEX('O3-8hr'!$A:$AD,$IU74+AU$23-$G$23,$IT74)</f>
        <v>48</v>
      </c>
      <c r="AV74" s="14">
        <f>INDEX('O3-8hr'!$A:$AD,$IU74+AV$23-$G$23,$IT74)</f>
        <v>43</v>
      </c>
      <c r="AW74" s="14">
        <f>INDEX('O3-8hr'!$A:$AD,$IU74+AW$23-$G$23,$IT74)</f>
        <v>40</v>
      </c>
      <c r="AX74" s="14">
        <f>INDEX('O3-8hr'!$A:$AD,$IU74+AX$23-$G$23,$IT74)</f>
        <v>43</v>
      </c>
      <c r="AY74" s="14">
        <f>INDEX('O3-8hr'!$A:$AD,$IU74+AY$23-$G$23,$IT74)</f>
        <v>44.000000000000007</v>
      </c>
      <c r="AZ74" s="14">
        <f>INDEX('O3-8hr'!$A:$AD,$IU74+AZ$23-$G$23,$IT74)</f>
        <v>43</v>
      </c>
      <c r="BA74" s="14">
        <f>INDEX('O3-8hr'!$A:$AD,$IU74+BA$23-$G$23,$IT74)</f>
        <v>54</v>
      </c>
      <c r="BB74" s="14">
        <f>INDEX('O3-8hr'!$A:$AD,$IU74+BB$23-$G$23,$IT74)</f>
        <v>43</v>
      </c>
      <c r="BC74" s="14">
        <f>INDEX('O3-8hr'!$A:$AD,$IU74+BC$23-$G$23,$IT74)</f>
        <v>39</v>
      </c>
      <c r="BD74" s="14">
        <f>INDEX('O3-8hr'!$A:$AD,$IU74+BD$23-$G$23,$IT74)</f>
        <v>38</v>
      </c>
      <c r="BE74" s="14">
        <f>INDEX('O3-8hr'!$A:$AD,$IU74+BE$23-$G$23,$IT74)</f>
        <v>40</v>
      </c>
      <c r="BF74" s="14">
        <f>INDEX('O3-8hr'!$A:$AD,$IU74+BF$23-$G$23,$IT74)</f>
        <v>36.000000000000007</v>
      </c>
      <c r="BG74" s="14">
        <f>INDEX('O3-8hr'!$A:$AD,$IU74+BG$23-$G$23,$IT74)</f>
        <v>26.000000000000004</v>
      </c>
      <c r="BH74" s="14">
        <f>INDEX('O3-8hr'!$A:$AD,$IU74+BH$23-$G$23,$IT74)</f>
        <v>30</v>
      </c>
      <c r="BI74" s="14">
        <f>INDEX('O3-8hr'!$A:$AD,$IU74+BI$23-$G$23,$IT74)</f>
        <v>28</v>
      </c>
      <c r="BJ74" s="14">
        <f>INDEX('O3-8hr'!$A:$AD,$IU74+BJ$23-$G$23,$IT74)</f>
        <v>36.000000000000007</v>
      </c>
      <c r="BK74" s="14">
        <f>INDEX('O3-8hr'!$A:$AD,$IU74+BK$23-$G$23,$IT74)</f>
        <v>25</v>
      </c>
      <c r="BL74" s="14">
        <f>INDEX('O3-8hr'!$A:$AD,$IU74+BL$23-$G$23,$IT74)</f>
        <v>37.000000000000007</v>
      </c>
      <c r="BM74" s="14">
        <f>INDEX('O3-8hr'!$A:$AD,$IU74+BM$23-$G$23,$IT74)</f>
        <v>47</v>
      </c>
      <c r="BN74" s="14">
        <f>INDEX('O3-8hr'!$A:$AD,$IU74+BN$23-$G$23,$IT74)</f>
        <v>49</v>
      </c>
      <c r="BO74" s="14">
        <f>INDEX('O3-8hr'!$A:$AD,$IU74+BO$23-$G$23,$IT74)</f>
        <v>39</v>
      </c>
      <c r="BP74" s="14">
        <f>INDEX('O3-8hr'!$A:$AD,$IU74+BP$23-$G$23,$IT74)</f>
        <v>26.000000000000004</v>
      </c>
      <c r="BQ74" s="14">
        <f>INDEX('O3-8hr'!$A:$AD,$IU74+BQ$23-$G$23,$IT74)</f>
        <v>50</v>
      </c>
      <c r="BR74" s="14">
        <f>INDEX('O3-8hr'!$A:$AD,$IU74+BR$23-$G$23,$IT74)</f>
        <v>38</v>
      </c>
      <c r="BS74" s="14">
        <f>INDEX('O3-8hr'!$A:$AD,$IU74+BS$23-$G$23,$IT74)</f>
        <v>45.000000000000007</v>
      </c>
      <c r="BT74" s="14">
        <f>INDEX('O3-8hr'!$A:$AD,$IU74+BT$23-$G$23,$IT74)</f>
        <v>40</v>
      </c>
      <c r="BU74" s="14">
        <f>INDEX('O3-8hr'!$A:$AD,$IU74+BU$23-$G$23,$IT74)</f>
        <v>38</v>
      </c>
      <c r="BV74" s="14">
        <f>INDEX('O3-8hr'!$A:$AD,$IU74+BV$23-$G$23,$IT74)</f>
        <v>31</v>
      </c>
      <c r="BW74" s="14">
        <f>INDEX('O3-8hr'!$A:$AD,$IU74+BW$23-$G$23,$IT74)</f>
        <v>37.000000000000007</v>
      </c>
      <c r="BX74" s="14">
        <f>INDEX('O3-8hr'!$A:$AD,$IU74+BX$23-$G$23,$IT74)</f>
        <v>41</v>
      </c>
      <c r="BY74" s="14">
        <f>INDEX('O3-8hr'!$A:$AD,$IU74+BY$23-$G$23,$IT74)</f>
        <v>36.000000000000007</v>
      </c>
      <c r="BZ74" s="14">
        <f>INDEX('O3-8hr'!$A:$AD,$IU74+BZ$23-$G$23,$IT74)</f>
        <v>40</v>
      </c>
      <c r="CA74" s="14">
        <f>INDEX('O3-8hr'!$A:$AD,$IU74+CA$23-$G$23,$IT74)</f>
        <v>37.000000000000007</v>
      </c>
      <c r="CB74" s="14">
        <f>INDEX('O3-8hr'!$A:$AD,$IU74+CB$23-$G$23,$IT74)</f>
        <v>39</v>
      </c>
      <c r="CC74" s="14">
        <f>INDEX('O3-8hr'!$A:$AD,$IU74+CC$23-$G$23,$IT74)</f>
        <v>44.000000000000007</v>
      </c>
      <c r="CD74" s="14">
        <f>INDEX('O3-8hr'!$A:$AD,$IU74+CD$23-$G$23,$IT74)</f>
        <v>34</v>
      </c>
      <c r="CE74" s="14">
        <f>INDEX('O3-8hr'!$A:$AD,$IU74+CE$23-$G$23,$IT74)</f>
        <v>41</v>
      </c>
      <c r="CF74" s="14">
        <f>INDEX('O3-8hr'!$A:$AD,$IU74+CF$23-$G$23,$IT74)</f>
        <v>60</v>
      </c>
      <c r="CG74" s="14">
        <f>INDEX('O3-8hr'!$A:$AD,$IU74+CG$23-$G$23,$IT74)</f>
        <v>80</v>
      </c>
      <c r="CH74" s="14">
        <f>INDEX('O3-8hr'!$A:$AD,$IU74+CH$23-$G$23,$IT74)</f>
        <v>63</v>
      </c>
      <c r="CI74" s="14">
        <f>INDEX('O3-8hr'!$A:$AD,$IU74+CI$23-$G$23,$IT74)</f>
        <v>37.000000000000007</v>
      </c>
      <c r="CJ74" s="14">
        <f>INDEX('O3-8hr'!$A:$AD,$IU74+CJ$23-$G$23,$IT74)</f>
        <v>37.000000000000007</v>
      </c>
      <c r="CK74" s="14">
        <f>INDEX('O3-8hr'!$A:$AD,$IU74+CK$23-$G$23,$IT74)</f>
        <v>27</v>
      </c>
      <c r="CL74" s="14">
        <f>INDEX('O3-8hr'!$A:$AD,$IU74+CL$23-$G$23,$IT74)</f>
        <v>36.000000000000007</v>
      </c>
      <c r="CM74" s="14">
        <f>INDEX('O3-8hr'!$A:$AD,$IU74+CM$23-$G$23,$IT74)</f>
        <v>46</v>
      </c>
      <c r="CN74" s="14">
        <f>INDEX('O3-8hr'!$A:$AD,$IU74+CN$23-$G$23,$IT74)</f>
        <v>24</v>
      </c>
      <c r="CO74" s="14">
        <f>INDEX('O3-8hr'!$A:$AD,$IU74+CO$23-$G$23,$IT74)</f>
        <v>37.000000000000007</v>
      </c>
      <c r="CP74" s="14">
        <f>INDEX('O3-8hr'!$A:$AD,$IU74+CP$23-$G$23,$IT74)</f>
        <v>35</v>
      </c>
      <c r="CQ74" s="14">
        <f>INDEX('O3-8hr'!$A:$AD,$IU74+CQ$23-$G$23,$IT74)</f>
        <v>41</v>
      </c>
      <c r="CR74" s="14">
        <f>INDEX('O3-8hr'!$A:$AD,$IU74+CR$23-$G$23,$IT74)</f>
        <v>32</v>
      </c>
      <c r="CS74" s="14">
        <f>INDEX('O3-8hr'!$A:$AD,$IU74+CS$23-$G$23,$IT74)</f>
        <v>33</v>
      </c>
      <c r="CT74" s="14">
        <f>INDEX('O3-8hr'!$A:$AD,$IU74+CT$23-$G$23,$IT74)</f>
        <v>37.000000000000007</v>
      </c>
      <c r="CU74" s="14">
        <f>INDEX('O3-8hr'!$A:$AD,$IU74+CU$23-$G$23,$IT74)</f>
        <v>54</v>
      </c>
      <c r="CV74" s="14">
        <f>INDEX('O3-8hr'!$A:$AD,$IU74+CV$23-$G$23,$IT74)</f>
        <v>45.000000000000007</v>
      </c>
      <c r="CW74" s="14">
        <f>INDEX('O3-8hr'!$A:$AD,$IU74+CW$23-$G$23,$IT74)</f>
        <v>39</v>
      </c>
      <c r="CX74" s="14">
        <f>INDEX('O3-8hr'!$A:$AD,$IU74+CX$23-$G$23,$IT74)</f>
        <v>39</v>
      </c>
      <c r="CY74" s="14">
        <f>INDEX('O3-8hr'!$A:$AD,$IU74+CY$23-$G$23,$IT74)</f>
        <v>31</v>
      </c>
      <c r="CZ74" s="14">
        <f>INDEX('O3-8hr'!$A:$AD,$IU74+CZ$23-$G$23,$IT74)</f>
        <v>23</v>
      </c>
      <c r="DA74" s="14">
        <f>INDEX('O3-8hr'!$A:$AD,$IU74+DA$23-$G$23,$IT74)</f>
        <v>44.000000000000007</v>
      </c>
      <c r="DB74" s="14">
        <f>INDEX('O3-8hr'!$A:$AD,$IU74+DB$23-$G$23,$IT74)</f>
        <v>40</v>
      </c>
      <c r="DC74" s="14">
        <f>INDEX('O3-8hr'!$A:$AD,$IU74+DC$23-$G$23,$IT74)</f>
        <v>48</v>
      </c>
      <c r="DD74" s="14">
        <f>INDEX('O3-8hr'!$A:$AD,$IU74+DD$23-$G$23,$IT74)</f>
        <v>68</v>
      </c>
      <c r="DE74" s="14">
        <f>INDEX('O3-8hr'!$A:$AD,$IU74+DE$23-$G$23,$IT74)</f>
        <v>70</v>
      </c>
      <c r="DF74" s="14">
        <f>INDEX('O3-8hr'!$A:$AD,$IU74+DF$23-$G$23,$IT74)</f>
        <v>86</v>
      </c>
      <c r="DG74" s="14">
        <f>INDEX('O3-8hr'!$A:$AD,$IU74+DG$23-$G$23,$IT74)</f>
        <v>79</v>
      </c>
      <c r="DH74" s="14">
        <f>INDEX('O3-8hr'!$A:$AD,$IU74+DH$23-$G$23,$IT74)</f>
        <v>52.000000000000007</v>
      </c>
      <c r="DI74" s="14">
        <f>INDEX('O3-8hr'!$A:$AD,$IU74+DI$23-$G$23,$IT74)</f>
        <v>37.000000000000007</v>
      </c>
      <c r="DJ74" s="14">
        <f>INDEX('O3-8hr'!$A:$AD,$IU74+DJ$23-$G$23,$IT74)</f>
        <v>23</v>
      </c>
      <c r="DK74" s="14">
        <f>INDEX('O3-8hr'!$A:$AD,$IU74+DK$23-$G$23,$IT74)</f>
        <v>28</v>
      </c>
      <c r="DL74" s="14">
        <f>INDEX('O3-8hr'!$A:$AD,$IU74+DL$23-$G$23,$IT74)</f>
        <v>31</v>
      </c>
      <c r="DM74" s="14">
        <f>INDEX('O3-8hr'!$A:$AD,$IU74+DM$23-$G$23,$IT74)</f>
        <v>27</v>
      </c>
      <c r="DN74" s="14">
        <f>INDEX('O3-8hr'!$A:$AD,$IU74+DN$23-$G$23,$IT74)</f>
        <v>58</v>
      </c>
      <c r="DO74" s="14">
        <f>INDEX('O3-8hr'!$A:$AD,$IU74+DO$23-$G$23,$IT74)</f>
        <v>60</v>
      </c>
      <c r="DP74" s="14">
        <f>INDEX('O3-8hr'!$A:$AD,$IU74+DP$23-$G$23,$IT74)</f>
        <v>59.000000000000007</v>
      </c>
      <c r="DQ74" s="14">
        <f>INDEX('O3-8hr'!$A:$AD,$IU74+DQ$23-$G$23,$IT74)</f>
        <v>32</v>
      </c>
      <c r="DR74" s="14">
        <f>INDEX('O3-8hr'!$A:$AD,$IU74+DR$23-$G$23,$IT74)</f>
        <v>46</v>
      </c>
      <c r="DS74" s="14">
        <f>INDEX('O3-8hr'!$A:$AD,$IU74+DS$23-$G$23,$IT74)</f>
        <v>52.000000000000007</v>
      </c>
      <c r="DT74" s="14">
        <f>INDEX('O3-8hr'!$A:$AD,$IU74+DT$23-$G$23,$IT74)</f>
        <v>54</v>
      </c>
      <c r="DU74" s="14">
        <f>INDEX('O3-8hr'!$A:$AD,$IU74+DU$23-$G$23,$IT74)</f>
        <v>55</v>
      </c>
      <c r="DV74" s="14">
        <f>INDEX('O3-8hr'!$A:$AD,$IU74+DV$23-$G$23,$IT74)</f>
        <v>42</v>
      </c>
      <c r="DW74" s="14">
        <f>INDEX('O3-8hr'!$A:$AD,$IU74+DW$23-$G$23,$IT74)</f>
        <v>46</v>
      </c>
      <c r="DX74" s="14">
        <f>INDEX('O3-8hr'!$A:$AD,$IU74+DX$23-$G$23,$IT74)</f>
        <v>58</v>
      </c>
      <c r="DY74" s="14">
        <f>INDEX('O3-8hr'!$A:$AD,$IU74+DY$23-$G$23,$IT74)</f>
        <v>26.000000000000004</v>
      </c>
      <c r="DZ74" s="14">
        <f>INDEX('O3-8hr'!$A:$AD,$IU74+DZ$23-$G$23,$IT74)</f>
        <v>60</v>
      </c>
      <c r="EA74" s="14">
        <f>INDEX('O3-8hr'!$A:$AD,$IU74+EA$23-$G$23,$IT74)</f>
        <v>60</v>
      </c>
      <c r="EB74" s="14">
        <f>INDEX('O3-8hr'!$A:$AD,$IU74+EB$23-$G$23,$IT74)</f>
        <v>62</v>
      </c>
      <c r="EC74" s="14">
        <f>INDEX('O3-8hr'!$A:$AD,$IU74+EC$23-$G$23,$IT74)</f>
        <v>46</v>
      </c>
      <c r="ED74" s="14">
        <f>INDEX('O3-8hr'!$A:$AD,$IU74+ED$23-$G$23,$IT74)</f>
        <v>29</v>
      </c>
      <c r="EE74" s="14">
        <f>INDEX('O3-8hr'!$A:$AD,$IU74+EE$23-$G$23,$IT74)</f>
        <v>39</v>
      </c>
      <c r="EF74" s="14">
        <f>INDEX('O3-8hr'!$A:$AD,$IU74+EF$23-$G$23,$IT74)</f>
        <v>61.000000000000007</v>
      </c>
      <c r="EG74" s="14">
        <f>INDEX('O3-8hr'!$A:$AD,$IU74+EG$23-$G$23,$IT74)</f>
        <v>48</v>
      </c>
      <c r="EH74" s="14">
        <f>INDEX('O3-8hr'!$A:$AD,$IU74+EH$23-$G$23,$IT74)</f>
        <v>39</v>
      </c>
      <c r="EI74" s="14">
        <f>INDEX('O3-8hr'!$A:$AD,$IU74+EI$23-$G$23,$IT74)</f>
        <v>61.000000000000007</v>
      </c>
      <c r="EJ74" s="14">
        <f>INDEX('O3-8hr'!$A:$AD,$IU74+EJ$23-$G$23,$IT74)</f>
        <v>63</v>
      </c>
      <c r="EK74" s="14">
        <f>INDEX('O3-8hr'!$A:$AD,$IU74+EK$23-$G$23,$IT74)</f>
        <v>61.000000000000007</v>
      </c>
      <c r="EL74" s="14">
        <f>INDEX('O3-8hr'!$A:$AD,$IU74+EL$23-$G$23,$IT74)</f>
        <v>23</v>
      </c>
      <c r="EM74" s="14">
        <f>INDEX('O3-8hr'!$A:$AD,$IU74+EM$23-$G$23,$IT74)</f>
        <v>46</v>
      </c>
      <c r="EN74" s="14">
        <f>INDEX('O3-8hr'!$A:$AD,$IU74+EN$23-$G$23,$IT74)</f>
        <v>55</v>
      </c>
      <c r="EO74" s="14">
        <f>INDEX('O3-8hr'!$A:$AD,$IU74+EO$23-$G$23,$IT74)</f>
        <v>48</v>
      </c>
      <c r="EP74" s="14">
        <f>INDEX('O3-8hr'!$A:$AD,$IU74+EP$23-$G$23,$IT74)</f>
        <v>42</v>
      </c>
      <c r="EQ74" s="14">
        <f>INDEX('O3-8hr'!$A:$AD,$IU74+EQ$23-$G$23,$IT74)</f>
        <v>64</v>
      </c>
      <c r="ER74" s="14">
        <f>INDEX('O3-8hr'!$A:$AD,$IU74+ER$23-$G$23,$IT74)</f>
        <v>73.000000000000014</v>
      </c>
      <c r="ES74" s="14">
        <f>INDEX('O3-8hr'!$A:$AD,$IU74+ES$23-$G$23,$IT74)</f>
        <v>59.000000000000007</v>
      </c>
      <c r="ET74" s="14">
        <f>INDEX('O3-8hr'!$A:$AD,$IU74+ET$23-$G$23,$IT74)</f>
        <v>79</v>
      </c>
      <c r="EU74" s="14">
        <f>INDEX('O3-8hr'!$A:$AD,$IU74+EU$23-$G$23,$IT74)</f>
        <v>54</v>
      </c>
      <c r="EV74" s="14">
        <f>INDEX('O3-8hr'!$A:$AD,$IU74+EV$23-$G$23,$IT74)</f>
        <v>25</v>
      </c>
      <c r="EW74" s="14">
        <f>INDEX('O3-8hr'!$A:$AD,$IU74+EW$23-$G$23,$IT74)</f>
        <v>27</v>
      </c>
      <c r="EX74" s="14">
        <f>INDEX('O3-8hr'!$A:$AD,$IU74+EX$23-$G$23,$IT74)</f>
        <v>39</v>
      </c>
      <c r="EY74" s="14">
        <f>INDEX('O3-8hr'!$A:$AD,$IU74+EY$23-$G$23,$IT74)</f>
        <v>37.000000000000007</v>
      </c>
      <c r="EZ74" s="14">
        <f>INDEX('O3-8hr'!$A:$AD,$IU74+EZ$23-$G$23,$IT74)</f>
        <v>63</v>
      </c>
      <c r="FA74" s="14">
        <f>INDEX('O3-8hr'!$A:$AD,$IU74+FA$23-$G$23,$IT74)</f>
        <v>27</v>
      </c>
      <c r="FB74" s="14">
        <f>INDEX('O3-8hr'!$A:$AD,$IU74+FB$23-$G$23,$IT74)</f>
        <v>43</v>
      </c>
      <c r="FC74" s="14">
        <f>INDEX('O3-8hr'!$A:$AD,$IU74+FC$23-$G$23,$IT74)</f>
        <v>52.000000000000007</v>
      </c>
      <c r="FD74" s="14">
        <f>INDEX('O3-8hr'!$A:$AD,$IU74+FD$23-$G$23,$IT74)</f>
        <v>75</v>
      </c>
      <c r="FE74" s="14">
        <f>INDEX('O3-8hr'!$A:$AD,$IU74+FE$23-$G$23,$IT74)</f>
        <v>57</v>
      </c>
      <c r="FF74" s="14">
        <f>INDEX('O3-8hr'!$A:$AD,$IU74+FF$23-$G$23,$IT74)</f>
        <v>54</v>
      </c>
      <c r="FG74" s="14">
        <f>INDEX('O3-8hr'!$A:$AD,$IU74+FG$23-$G$23,$IT74)</f>
        <v>29</v>
      </c>
      <c r="FH74" s="14">
        <f>INDEX('O3-8hr'!$A:$AD,$IU74+FH$23-$G$23,$IT74)</f>
        <v>40</v>
      </c>
      <c r="FI74" s="14">
        <f>INDEX('O3-8hr'!$A:$AD,$IU74+FI$23-$G$23,$IT74)</f>
        <v>33</v>
      </c>
      <c r="FJ74" s="14">
        <f>INDEX('O3-8hr'!$A:$AD,$IU74+FJ$23-$G$23,$IT74)</f>
        <v>30</v>
      </c>
      <c r="FK74" s="14">
        <f>INDEX('O3-8hr'!$A:$AD,$IU74+FK$23-$G$23,$IT74)</f>
        <v>40</v>
      </c>
      <c r="FL74" s="14">
        <f>INDEX('O3-8hr'!$A:$AD,$IU74+FL$23-$G$23,$IT74)</f>
        <v>59.000000000000007</v>
      </c>
      <c r="FM74" s="14">
        <f>INDEX('O3-8hr'!$A:$AD,$IU74+FM$23-$G$23,$IT74)</f>
        <v>55</v>
      </c>
      <c r="FN74" s="14">
        <f>INDEX('O3-8hr'!$A:$AD,$IU74+FN$23-$G$23,$IT74)</f>
        <v>45.000000000000007</v>
      </c>
      <c r="FO74" s="14">
        <f>INDEX('O3-8hr'!$A:$AD,$IU74+FO$23-$G$23,$IT74)</f>
        <v>38</v>
      </c>
      <c r="FP74" s="14">
        <f>INDEX('O3-8hr'!$A:$AD,$IU74+FP$23-$G$23,$IT74)</f>
        <v>48</v>
      </c>
      <c r="FQ74" s="14">
        <f>INDEX('O3-8hr'!$A:$AD,$IU74+FQ$23-$G$23,$IT74)</f>
        <v>47</v>
      </c>
      <c r="FR74" s="14">
        <f>INDEX('O3-8hr'!$A:$AD,$IU74+FR$23-$G$23,$IT74)</f>
        <v>42</v>
      </c>
      <c r="FS74" s="14">
        <f>INDEX('O3-8hr'!$A:$AD,$IU74+FS$23-$G$23,$IT74)</f>
        <v>56</v>
      </c>
      <c r="FT74" s="14">
        <f>INDEX('O3-8hr'!$A:$AD,$IU74+FT$23-$G$23,$IT74)</f>
        <v>41</v>
      </c>
      <c r="FU74" s="14">
        <f>INDEX('O3-8hr'!$A:$AD,$IU74+FU$23-$G$23,$IT74)</f>
        <v>30</v>
      </c>
      <c r="FV74" s="14">
        <f>INDEX('O3-8hr'!$A:$AD,$IU74+FV$23-$G$23,$IT74)</f>
        <v>60</v>
      </c>
      <c r="FW74" s="14">
        <f>INDEX('O3-8hr'!$A:$AD,$IU74+FW$23-$G$23,$IT74)</f>
        <v>35</v>
      </c>
      <c r="FX74" s="14">
        <f>INDEX('O3-8hr'!$A:$AD,$IU74+FX$23-$G$23,$IT74)</f>
        <v>42</v>
      </c>
      <c r="FY74" s="14">
        <f>INDEX('O3-8hr'!$A:$AD,$IU74+FY$23-$G$23,$IT74)</f>
        <v>37.000000000000007</v>
      </c>
      <c r="FZ74" s="14">
        <f>INDEX('O3-8hr'!$A:$AD,$IU74+FZ$23-$G$23,$IT74)</f>
        <v>42</v>
      </c>
      <c r="GA74" s="14">
        <f>INDEX('O3-8hr'!$A:$AD,$IU74+GA$23-$G$23,$IT74)</f>
        <v>44.000000000000007</v>
      </c>
      <c r="GB74" s="14">
        <f>INDEX('O3-8hr'!$A:$AD,$IU74+GB$23-$G$23,$IT74)</f>
        <v>33</v>
      </c>
      <c r="GC74" s="14">
        <f>INDEX('O3-8hr'!$A:$AD,$IU74+GC$23-$G$23,$IT74)</f>
        <v>48</v>
      </c>
      <c r="GD74" s="14">
        <f>INDEX('O3-8hr'!$A:$AD,$IU74+GD$23-$G$23,$IT74)</f>
        <v>44.000000000000007</v>
      </c>
      <c r="GE74" s="14">
        <f>INDEX('O3-8hr'!$A:$AD,$IU74+GE$23-$G$23,$IT74)</f>
        <v>39</v>
      </c>
      <c r="GF74" s="14">
        <f>INDEX('O3-8hr'!$A:$AD,$IU74+GF$23-$G$23,$IT74)</f>
        <v>21</v>
      </c>
      <c r="GG74" s="14">
        <f>INDEX('O3-8hr'!$A:$AD,$IU74+GG$23-$G$23,$IT74)</f>
        <v>44.000000000000007</v>
      </c>
      <c r="GH74" s="14">
        <f>INDEX('O3-8hr'!$A:$AD,$IU74+GH$23-$G$23,$IT74)</f>
        <v>42</v>
      </c>
      <c r="GI74" s="14">
        <f>INDEX('O3-8hr'!$A:$AD,$IU74+GI$23-$G$23,$IT74)</f>
        <v>33</v>
      </c>
      <c r="GJ74" s="14">
        <f>INDEX('O3-8hr'!$A:$AD,$IU74+GJ$23-$G$23,$IT74)</f>
        <v>34</v>
      </c>
      <c r="GK74" s="14">
        <f>INDEX('O3-8hr'!$A:$AD,$IU74+GK$23-$G$23,$IT74)</f>
        <v>28</v>
      </c>
      <c r="GL74" s="14">
        <f>INDEX('O3-8hr'!$A:$AD,$IU74+GL$23-$G$23,$IT74)</f>
        <v>50</v>
      </c>
      <c r="GM74" s="14">
        <f>INDEX('O3-8hr'!$A:$AD,$IU74+GM$23-$G$23,$IT74)</f>
        <v>43</v>
      </c>
      <c r="GN74" s="14">
        <f>INDEX('O3-8hr'!$A:$AD,$IU74+GN$23-$G$23,$IT74)</f>
        <v>32</v>
      </c>
      <c r="GO74" s="14">
        <f>INDEX('O3-8hr'!$A:$AD,$IU74+GO$23-$G$23,$IT74)</f>
        <v>37.000000000000007</v>
      </c>
      <c r="GP74" s="14">
        <f>INDEX('O3-8hr'!$A:$AD,$IU74+GP$23-$G$23,$IT74)</f>
        <v>33</v>
      </c>
      <c r="GQ74" s="14">
        <f>INDEX('O3-8hr'!$A:$AD,$IU74+GQ$23-$G$23,$IT74)</f>
        <v>25</v>
      </c>
      <c r="GR74" s="14">
        <f>INDEX('O3-8hr'!$A:$AD,$IU74+GR$23-$G$23,$IT74)</f>
        <v>28</v>
      </c>
      <c r="GS74" s="14">
        <f>INDEX('O3-8hr'!$A:$AD,$IU74+GS$23-$G$23,$IT74)</f>
        <v>20</v>
      </c>
      <c r="GT74" s="14">
        <f>INDEX('O3-8hr'!$A:$AD,$IU74+GT$23-$G$23,$IT74)</f>
        <v>30</v>
      </c>
      <c r="GU74" s="14">
        <f>INDEX('O3-8hr'!$A:$AD,$IU74+GU$23-$G$23,$IT74)</f>
        <v>44.000000000000007</v>
      </c>
      <c r="GV74" s="14">
        <f>INDEX('O3-8hr'!$A:$AD,$IU74+GV$23-$G$23,$IT74)</f>
        <v>35</v>
      </c>
      <c r="GW74" s="14">
        <f>INDEX('O3-8hr'!$A:$AD,$IU74+GW$23-$G$23,$IT74)</f>
        <v>50</v>
      </c>
      <c r="GX74" s="14">
        <f>INDEX('O3-8hr'!$A:$AD,$IU74+GX$23-$G$23,$IT74)</f>
        <v>47</v>
      </c>
      <c r="GY74" s="14">
        <f>INDEX('O3-8hr'!$A:$AD,$IU74+GY$23-$G$23,$IT74)</f>
        <v>55</v>
      </c>
      <c r="GZ74" s="14">
        <f>INDEX('O3-8hr'!$A:$AD,$IU74+GZ$23-$G$23,$IT74)</f>
        <v>20</v>
      </c>
      <c r="HA74" s="14">
        <f>INDEX('O3-8hr'!$A:$AD,$IU74+HA$23-$G$23,$IT74)</f>
        <v>24</v>
      </c>
      <c r="HB74" s="14">
        <f>INDEX('O3-8hr'!$A:$AD,$IU74+HB$23-$G$23,$IT74)</f>
        <v>25</v>
      </c>
      <c r="HC74" s="14">
        <f>INDEX('O3-8hr'!$A:$AD,$IU74+HC$23-$G$23,$IT74)</f>
        <v>28</v>
      </c>
      <c r="HD74" s="14">
        <f>INDEX('O3-8hr'!$A:$AD,$IU74+HD$23-$G$23,$IT74)</f>
        <v>38</v>
      </c>
      <c r="HE74" s="14">
        <f>INDEX('O3-8hr'!$A:$AD,$IU74+HE$23-$G$23,$IT74)</f>
        <v>48</v>
      </c>
      <c r="HF74" s="14">
        <f>INDEX('O3-8hr'!$A:$AD,$IU74+HF$23-$G$23,$IT74)</f>
        <v>54</v>
      </c>
      <c r="HG74" s="14">
        <f>INDEX('O3-8hr'!$A:$AD,$IU74+HG$23-$G$23,$IT74)</f>
        <v>45.000000000000007</v>
      </c>
      <c r="HH74" s="14">
        <f>INDEX('O3-8hr'!$A:$AD,$IU74+HH$23-$G$23,$IT74)</f>
        <v>24</v>
      </c>
      <c r="HI74" s="14">
        <f>INDEX('O3-8hr'!$A:$AD,$IU74+HI$23-$G$23,$IT74)</f>
        <v>9.0000000000000018</v>
      </c>
      <c r="HJ74" s="14">
        <f>INDEX('O3-8hr'!$A:$AD,$IU74+HJ$23-$G$23,$IT74)</f>
        <v>31</v>
      </c>
      <c r="HK74" s="14">
        <f>INDEX('O3-8hr'!$A:$AD,$IU74+HK$23-$G$23,$IT74)</f>
        <v>31</v>
      </c>
      <c r="HL74" s="14">
        <f>INDEX('O3-8hr'!$A:$AD,$IU74+HL$23-$G$23,$IT74)</f>
        <v>27</v>
      </c>
      <c r="HM74" s="14">
        <f>INDEX('O3-8hr'!$A:$AD,$IU74+HM$23-$G$23,$IT74)</f>
        <v>36.000000000000007</v>
      </c>
      <c r="HN74" s="14">
        <f>INDEX('O3-8hr'!$A:$AD,$IU74+HN$23-$G$23,$IT74)</f>
        <v>36.000000000000007</v>
      </c>
      <c r="HO74" s="14">
        <f>INDEX('O3-8hr'!$A:$AD,$IU74+HO$23-$G$23,$IT74)</f>
        <v>32</v>
      </c>
      <c r="HP74" s="14">
        <f>INDEX('O3-8hr'!$A:$AD,$IU74+HP$23-$G$23,$IT74)</f>
        <v>40</v>
      </c>
      <c r="HQ74" s="14">
        <f>INDEX('O3-8hr'!$A:$AD,$IU74+HQ$23-$G$23,$IT74)</f>
        <v>51.000000000000007</v>
      </c>
      <c r="HR74" s="14">
        <f>INDEX('O3-8hr'!$A:$AD,$IU74+HR$23-$G$23,$IT74)</f>
        <v>38</v>
      </c>
      <c r="HS74" s="14">
        <f>INDEX('O3-8hr'!$A:$AD,$IU74+HS$23-$G$23,$IT74)</f>
        <v>31</v>
      </c>
      <c r="HT74" s="14">
        <f>INDEX('O3-8hr'!$A:$AD,$IU74+HT$23-$G$23,$IT74)</f>
        <v>16</v>
      </c>
      <c r="HU74" s="14">
        <f>INDEX('O3-8hr'!$A:$AD,$IU74+HU$23-$G$23,$IT74)</f>
        <v>19</v>
      </c>
      <c r="HV74" s="14">
        <f>INDEX('O3-8hr'!$A:$AD,$IU74+HV$23-$G$23,$IT74)</f>
        <v>33</v>
      </c>
      <c r="HW74" s="14">
        <f>INDEX('O3-8hr'!$A:$AD,$IU74+HW$23-$G$23,$IT74)</f>
        <v>32</v>
      </c>
      <c r="HX74" s="14">
        <f>INDEX('O3-8hr'!$A:$AD,$IU74+HX$23-$G$23,$IT74)</f>
        <v>29</v>
      </c>
      <c r="HY74" s="14">
        <f>INDEX('O3-8hr'!$A:$AD,$IU74+HY$23-$G$23,$IT74)</f>
        <v>31</v>
      </c>
      <c r="HZ74" s="14">
        <f>INDEX('O3-8hr'!$A:$AD,$IU74+HZ$23-$G$23,$IT74)</f>
        <v>26.000000000000004</v>
      </c>
      <c r="IA74" s="14">
        <f>INDEX('O3-8hr'!$A:$AD,$IU74+IA$23-$G$23,$IT74)</f>
        <v>30</v>
      </c>
      <c r="IB74" s="14">
        <f>INDEX('O3-8hr'!$A:$AD,$IU74+IB$23-$G$23,$IT74)</f>
        <v>24</v>
      </c>
      <c r="IC74" s="14">
        <f>INDEX('O3-8hr'!$A:$AD,$IU74+IC$23-$G$23,$IT74)</f>
        <v>21</v>
      </c>
      <c r="ID74" s="14">
        <f>INDEX('O3-8hr'!$A:$AD,$IU74+ID$23-$G$23,$IT74)</f>
        <v>31</v>
      </c>
      <c r="IE74" s="14">
        <f>INDEX('O3-8hr'!$A:$AD,$IU74+IE$23-$G$23,$IT74)</f>
        <v>37.000000000000007</v>
      </c>
      <c r="IF74" s="14">
        <f>INDEX('O3-8hr'!$A:$AD,$IU74+IF$23-$G$23,$IT74)</f>
        <v>37.000000000000007</v>
      </c>
      <c r="IG74" s="14">
        <f>INDEX('O3-8hr'!$A:$AD,$IU74+IG$23-$G$23,$IT74)</f>
        <v>29</v>
      </c>
      <c r="IH74" s="14">
        <f>INDEX('O3-8hr'!$A:$AD,$IU74+IH$23-$G$23,$IT74)</f>
        <v>39</v>
      </c>
      <c r="II74" s="14">
        <f>INDEX('O3-8hr'!$A:$AD,$IU74+II$23-$G$23,$IT74)</f>
        <v>37.000000000000007</v>
      </c>
      <c r="IJ74" s="14">
        <f>INDEX('O3-8hr'!$A:$AD,$IU74+IJ$23-$G$23,$IT74)</f>
        <v>33</v>
      </c>
      <c r="IK74" s="14">
        <f>INDEX('O3-8hr'!$A:$AD,$IU74+IK$23-$G$23,$IT74)</f>
        <v>19</v>
      </c>
      <c r="IL74" s="14">
        <f>INDEX('O3-8hr'!$A:$AD,$IU74+IL$23-$G$23,$IT74)</f>
        <v>29</v>
      </c>
      <c r="IM74" s="14">
        <f>INDEX('O3-8hr'!$A:$AD,$IU74+IM$23-$G$23,$IT74)</f>
        <v>33</v>
      </c>
      <c r="IN74" s="14">
        <f>INDEX('O3-8hr'!$A:$AD,$IU74+IN$23-$G$23,$IT74)</f>
        <v>44.000000000000007</v>
      </c>
      <c r="IO74" s="14">
        <f>INDEX('O3-8hr'!$A:$AD,$IU74+IO$23-$G$23,$IT74)</f>
        <v>40</v>
      </c>
      <c r="IP74" s="14">
        <f>INDEX('O3-8hr'!$A:$AD,$IU74+IP$23-$G$23,$IT74)</f>
        <v>26.000000000000004</v>
      </c>
      <c r="IQ74" s="19">
        <f>INDEX('O3-8hr'!$A:$AD,$IU74+IQ$23-$G$23,$IT74)</f>
        <v>24</v>
      </c>
      <c r="IR74" s="100">
        <f t="shared" si="58"/>
        <v>86</v>
      </c>
      <c r="IT74" s="44">
        <f>MATCH($B74,'O3-8hr'!$1:$1,0)</f>
        <v>23</v>
      </c>
      <c r="IU74" s="43">
        <f>MATCH(DATE($A74,$IT$19,$IU$19),'O3-8hr'!$B:$B,0)</f>
        <v>796</v>
      </c>
    </row>
    <row r="75" spans="1:255" ht="12.75" customHeight="1" x14ac:dyDescent="0.2">
      <c r="A75" s="100">
        <v>2017</v>
      </c>
      <c r="B75" s="100">
        <v>361030004</v>
      </c>
      <c r="C75" s="103">
        <f>INDEX(Sites!$A:$N,MATCH($B75,Sites!$A:$A,0),2)</f>
        <v>40.96078</v>
      </c>
      <c r="D75" s="100" t="str">
        <f>INDEX(Sites!$A:$N,MATCH($B75,Sites!$A:$A,0),4)</f>
        <v>NY</v>
      </c>
      <c r="E75" s="100" t="str">
        <f>INDEX(Sites!$A:$N,MATCH($B75,Sites!$A:$A,0),10)</f>
        <v>31.0</v>
      </c>
      <c r="F75" s="44" t="str">
        <f>INDEX(Sites!$A:$N,MATCH($B75,Sites!$A:$A,0),6)</f>
        <v>Riverhead</v>
      </c>
      <c r="G75" s="20">
        <f>INDEX('O3-8hr'!$A:$AD,$IU75+G$23-$G$23,$IT75)</f>
        <v>36.000000000000007</v>
      </c>
      <c r="H75" s="14">
        <f>INDEX('O3-8hr'!$A:$AD,$IU75+H$23-$G$23,$IT75)</f>
        <v>47</v>
      </c>
      <c r="I75" s="14">
        <f>INDEX('O3-8hr'!$A:$AD,$IU75+I$23-$G$23,$IT75)</f>
        <v>41</v>
      </c>
      <c r="J75" s="14">
        <f>INDEX('O3-8hr'!$A:$AD,$IU75+J$23-$G$23,$IT75)</f>
        <v>43</v>
      </c>
      <c r="K75" s="14">
        <f>INDEX('O3-8hr'!$A:$AD,$IU75+K$23-$G$23,$IT75)</f>
        <v>42</v>
      </c>
      <c r="L75" s="14">
        <f>INDEX('O3-8hr'!$A:$AD,$IU75+L$23-$G$23,$IT75)</f>
        <v>40</v>
      </c>
      <c r="M75" s="14">
        <f>INDEX('O3-8hr'!$A:$AD,$IU75+M$23-$G$23,$IT75)</f>
        <v>51.000000000000007</v>
      </c>
      <c r="N75" s="14">
        <f>INDEX('O3-8hr'!$A:$AD,$IU75+N$23-$G$23,$IT75)</f>
        <v>48</v>
      </c>
      <c r="O75" s="14">
        <f>INDEX('O3-8hr'!$A:$AD,$IU75+O$23-$G$23,$IT75)</f>
        <v>48</v>
      </c>
      <c r="P75" s="14">
        <f>INDEX('O3-8hr'!$A:$AD,$IU75+P$23-$G$23,$IT75)</f>
        <v>44.000000000000007</v>
      </c>
      <c r="Q75" s="14">
        <f>INDEX('O3-8hr'!$A:$AD,$IU75+Q$23-$G$23,$IT75)</f>
        <v>42</v>
      </c>
      <c r="R75" s="14">
        <f>INDEX('O3-8hr'!$A:$AD,$IU75+R$23-$G$23,$IT75)</f>
        <v>41</v>
      </c>
      <c r="S75" s="14">
        <f>INDEX('O3-8hr'!$A:$AD,$IU75+S$23-$G$23,$IT75)</f>
        <v>42</v>
      </c>
      <c r="T75" s="14">
        <f>INDEX('O3-8hr'!$A:$AD,$IU75+T$23-$G$23,$IT75)</f>
        <v>39</v>
      </c>
      <c r="U75" s="14">
        <f>INDEX('O3-8hr'!$A:$AD,$IU75+U$23-$G$23,$IT75)</f>
        <v>43</v>
      </c>
      <c r="V75" s="14">
        <f>INDEX('O3-8hr'!$A:$AD,$IU75+V$23-$G$23,$IT75)</f>
        <v>51.000000000000007</v>
      </c>
      <c r="W75" s="14">
        <f>INDEX('O3-8hr'!$A:$AD,$IU75+W$23-$G$23,$IT75)</f>
        <v>50</v>
      </c>
      <c r="X75" s="14">
        <f>INDEX('O3-8hr'!$A:$AD,$IU75+X$23-$G$23,$IT75)</f>
        <v>49</v>
      </c>
      <c r="Y75" s="14">
        <f>INDEX('O3-8hr'!$A:$AD,$IU75+Y$23-$G$23,$IT75)</f>
        <v>46</v>
      </c>
      <c r="Z75" s="14">
        <f>INDEX('O3-8hr'!$A:$AD,$IU75+Z$23-$G$23,$IT75)</f>
        <v>52.000000000000007</v>
      </c>
      <c r="AA75" s="14">
        <f>INDEX('O3-8hr'!$A:$AD,$IU75+AA$23-$G$23,$IT75)</f>
        <v>50</v>
      </c>
      <c r="AB75" s="14">
        <f>INDEX('O3-8hr'!$A:$AD,$IU75+AB$23-$G$23,$IT75)</f>
        <v>47</v>
      </c>
      <c r="AC75" s="14">
        <f>INDEX('O3-8hr'!$A:$AD,$IU75+AC$23-$G$23,$IT75)</f>
        <v>46</v>
      </c>
      <c r="AD75" s="14">
        <f>INDEX('O3-8hr'!$A:$AD,$IU75+AD$23-$G$23,$IT75)</f>
        <v>52.000000000000007</v>
      </c>
      <c r="AE75" s="14">
        <f>INDEX('O3-8hr'!$A:$AD,$IU75+AE$23-$G$23,$IT75)</f>
        <v>36.000000000000007</v>
      </c>
      <c r="AF75" s="14">
        <f>INDEX('O3-8hr'!$A:$AD,$IU75+AF$23-$G$23,$IT75)</f>
        <v>43</v>
      </c>
      <c r="AG75" s="14">
        <f>INDEX('O3-8hr'!$A:$AD,$IU75+AG$23-$G$23,$IT75)</f>
        <v>35</v>
      </c>
      <c r="AH75" s="14">
        <f>INDEX('O3-8hr'!$A:$AD,$IU75+AH$23-$G$23,$IT75)</f>
        <v>40</v>
      </c>
      <c r="AI75" s="14">
        <f>INDEX('O3-8hr'!$A:$AD,$IU75+AI$23-$G$23,$IT75)</f>
        <v>43</v>
      </c>
      <c r="AJ75" s="14">
        <f>INDEX('O3-8hr'!$A:$AD,$IU75+AJ$23-$G$23,$IT75)</f>
        <v>47</v>
      </c>
      <c r="AK75" s="14">
        <f>INDEX('O3-8hr'!$A:$AD,$IU75+AK$23-$G$23,$IT75)</f>
        <v>46</v>
      </c>
      <c r="AL75" s="14">
        <f>INDEX('O3-8hr'!$A:$AD,$IU75+AL$23-$G$23,$IT75)</f>
        <v>43</v>
      </c>
      <c r="AM75" s="14">
        <f>INDEX('O3-8hr'!$A:$AD,$IU75+AM$23-$G$23,$IT75)</f>
        <v>48</v>
      </c>
      <c r="AN75" s="14">
        <f>INDEX('O3-8hr'!$A:$AD,$IU75+AN$23-$G$23,$IT75)</f>
        <v>49</v>
      </c>
      <c r="AO75" s="14">
        <f>INDEX('O3-8hr'!$A:$AD,$IU75+AO$23-$G$23,$IT75)</f>
        <v>44.000000000000007</v>
      </c>
      <c r="AP75" s="14">
        <f>INDEX('O3-8hr'!$A:$AD,$IU75+AP$23-$G$23,$IT75)</f>
        <v>42</v>
      </c>
      <c r="AQ75" s="14">
        <f>INDEX('O3-8hr'!$A:$AD,$IU75+AQ$23-$G$23,$IT75)</f>
        <v>45.000000000000007</v>
      </c>
      <c r="AR75" s="14">
        <f>INDEX('O3-8hr'!$A:$AD,$IU75+AR$23-$G$23,$IT75)</f>
        <v>35</v>
      </c>
      <c r="AS75" s="14">
        <f>INDEX('O3-8hr'!$A:$AD,$IU75+AS$23-$G$23,$IT75)</f>
        <v>42</v>
      </c>
      <c r="AT75" s="14">
        <f>INDEX('O3-8hr'!$A:$AD,$IU75+AT$23-$G$23,$IT75)</f>
        <v>52.000000000000007</v>
      </c>
      <c r="AU75" s="14">
        <f>INDEX('O3-8hr'!$A:$AD,$IU75+AU$23-$G$23,$IT75)</f>
        <v>60</v>
      </c>
      <c r="AV75" s="14">
        <f>INDEX('O3-8hr'!$A:$AD,$IU75+AV$23-$G$23,$IT75)</f>
        <v>53.000000000000007</v>
      </c>
      <c r="AW75" s="14">
        <f>INDEX('O3-8hr'!$A:$AD,$IU75+AW$23-$G$23,$IT75)</f>
        <v>52.000000000000007</v>
      </c>
      <c r="AX75" s="14">
        <f>INDEX('O3-8hr'!$A:$AD,$IU75+AX$23-$G$23,$IT75)</f>
        <v>48</v>
      </c>
      <c r="AY75" s="14">
        <f>INDEX('O3-8hr'!$A:$AD,$IU75+AY$23-$G$23,$IT75)</f>
        <v>49</v>
      </c>
      <c r="AZ75" s="14">
        <f>INDEX('O3-8hr'!$A:$AD,$IU75+AZ$23-$G$23,$IT75)</f>
        <v>51.000000000000007</v>
      </c>
      <c r="BA75" s="14">
        <f>INDEX('O3-8hr'!$A:$AD,$IU75+BA$23-$G$23,$IT75)</f>
        <v>60</v>
      </c>
      <c r="BB75" s="14">
        <f>INDEX('O3-8hr'!$A:$AD,$IU75+BB$23-$G$23,$IT75)</f>
        <v>47</v>
      </c>
      <c r="BC75" s="14">
        <f>INDEX('O3-8hr'!$A:$AD,$IU75+BC$23-$G$23,$IT75)</f>
        <v>43</v>
      </c>
      <c r="BD75" s="14">
        <f>INDEX('O3-8hr'!$A:$AD,$IU75+BD$23-$G$23,$IT75)</f>
        <v>41</v>
      </c>
      <c r="BE75" s="14">
        <f>INDEX('O3-8hr'!$A:$AD,$IU75+BE$23-$G$23,$IT75)</f>
        <v>42</v>
      </c>
      <c r="BF75" s="14">
        <f>INDEX('O3-8hr'!$A:$AD,$IU75+BF$23-$G$23,$IT75)</f>
        <v>44.000000000000007</v>
      </c>
      <c r="BG75" s="14">
        <f>INDEX('O3-8hr'!$A:$AD,$IU75+BG$23-$G$23,$IT75)</f>
        <v>31</v>
      </c>
      <c r="BH75" s="14">
        <f>INDEX('O3-8hr'!$A:$AD,$IU75+BH$23-$G$23,$IT75)</f>
        <v>34</v>
      </c>
      <c r="BI75" s="14">
        <f>INDEX('O3-8hr'!$A:$AD,$IU75+BI$23-$G$23,$IT75)</f>
        <v>35</v>
      </c>
      <c r="BJ75" s="14">
        <f>INDEX('O3-8hr'!$A:$AD,$IU75+BJ$23-$G$23,$IT75)</f>
        <v>42</v>
      </c>
      <c r="BK75" s="14">
        <f>INDEX('O3-8hr'!$A:$AD,$IU75+BK$23-$G$23,$IT75)</f>
        <v>35</v>
      </c>
      <c r="BL75" s="14">
        <f>INDEX('O3-8hr'!$A:$AD,$IU75+BL$23-$G$23,$IT75)</f>
        <v>40</v>
      </c>
      <c r="BM75" s="14">
        <f>INDEX('O3-8hr'!$A:$AD,$IU75+BM$23-$G$23,$IT75)</f>
        <v>58</v>
      </c>
      <c r="BN75" s="14">
        <f>INDEX('O3-8hr'!$A:$AD,$IU75+BN$23-$G$23,$IT75)</f>
        <v>55</v>
      </c>
      <c r="BO75" s="14">
        <f>INDEX('O3-8hr'!$A:$AD,$IU75+BO$23-$G$23,$IT75)</f>
        <v>37.000000000000007</v>
      </c>
      <c r="BP75" s="14">
        <f>INDEX('O3-8hr'!$A:$AD,$IU75+BP$23-$G$23,$IT75)</f>
        <v>29</v>
      </c>
      <c r="BQ75" s="14">
        <f>INDEX('O3-8hr'!$A:$AD,$IU75+BQ$23-$G$23,$IT75)</f>
        <v>55</v>
      </c>
      <c r="BR75" s="14">
        <f>INDEX('O3-8hr'!$A:$AD,$IU75+BR$23-$G$23,$IT75)</f>
        <v>43</v>
      </c>
      <c r="BS75" s="14">
        <f>INDEX('O3-8hr'!$A:$AD,$IU75+BS$23-$G$23,$IT75)</f>
        <v>45.000000000000007</v>
      </c>
      <c r="BT75" s="14">
        <f>INDEX('O3-8hr'!$A:$AD,$IU75+BT$23-$G$23,$IT75)</f>
        <v>43</v>
      </c>
      <c r="BU75" s="14">
        <f>INDEX('O3-8hr'!$A:$AD,$IU75+BU$23-$G$23,$IT75)</f>
        <v>44.000000000000007</v>
      </c>
      <c r="BV75" s="14">
        <f>INDEX('O3-8hr'!$A:$AD,$IU75+BV$23-$G$23,$IT75)</f>
        <v>39</v>
      </c>
      <c r="BW75" s="14">
        <f>INDEX('O3-8hr'!$A:$AD,$IU75+BW$23-$G$23,$IT75)</f>
        <v>37.000000000000007</v>
      </c>
      <c r="BX75" s="14">
        <f>INDEX('O3-8hr'!$A:$AD,$IU75+BX$23-$G$23,$IT75)</f>
        <v>45.000000000000007</v>
      </c>
      <c r="BY75" s="14">
        <f>INDEX('O3-8hr'!$A:$AD,$IU75+BY$23-$G$23,$IT75)</f>
        <v>43</v>
      </c>
      <c r="BZ75" s="14">
        <f>INDEX('O3-8hr'!$A:$AD,$IU75+BZ$23-$G$23,$IT75)</f>
        <v>42</v>
      </c>
      <c r="CA75" s="14">
        <f>INDEX('O3-8hr'!$A:$AD,$IU75+CA$23-$G$23,$IT75)</f>
        <v>38</v>
      </c>
      <c r="CB75" s="14">
        <f>INDEX('O3-8hr'!$A:$AD,$IU75+CB$23-$G$23,$IT75)</f>
        <v>38</v>
      </c>
      <c r="CC75" s="14">
        <f>INDEX('O3-8hr'!$A:$AD,$IU75+CC$23-$G$23,$IT75)</f>
        <v>44.000000000000007</v>
      </c>
      <c r="CD75" s="14">
        <f>INDEX('O3-8hr'!$A:$AD,$IU75+CD$23-$G$23,$IT75)</f>
        <v>36.000000000000007</v>
      </c>
      <c r="CE75" s="14">
        <f>INDEX('O3-8hr'!$A:$AD,$IU75+CE$23-$G$23,$IT75)</f>
        <v>47</v>
      </c>
      <c r="CF75" s="14">
        <f>INDEX('O3-8hr'!$A:$AD,$IU75+CF$23-$G$23,$IT75)</f>
        <v>64</v>
      </c>
      <c r="CG75" s="14">
        <f>INDEX('O3-8hr'!$A:$AD,$IU75+CG$23-$G$23,$IT75)</f>
        <v>82</v>
      </c>
      <c r="CH75" s="14">
        <f>INDEX('O3-8hr'!$A:$AD,$IU75+CH$23-$G$23,$IT75)</f>
        <v>70</v>
      </c>
      <c r="CI75" s="14">
        <f>INDEX('O3-8hr'!$A:$AD,$IU75+CI$23-$G$23,$IT75)</f>
        <v>41</v>
      </c>
      <c r="CJ75" s="14">
        <f>INDEX('O3-8hr'!$A:$AD,$IU75+CJ$23-$G$23,$IT75)</f>
        <v>36.000000000000007</v>
      </c>
      <c r="CK75" s="14">
        <f>INDEX('O3-8hr'!$A:$AD,$IU75+CK$23-$G$23,$IT75)</f>
        <v>36.000000000000007</v>
      </c>
      <c r="CL75" s="14">
        <f>INDEX('O3-8hr'!$A:$AD,$IU75+CL$23-$G$23,$IT75)</f>
        <v>43</v>
      </c>
      <c r="CM75" s="14">
        <f>INDEX('O3-8hr'!$A:$AD,$IU75+CM$23-$G$23,$IT75)</f>
        <v>46</v>
      </c>
      <c r="CN75" s="14">
        <f>INDEX('O3-8hr'!$A:$AD,$IU75+CN$23-$G$23,$IT75)</f>
        <v>38</v>
      </c>
      <c r="CO75" s="14">
        <f>INDEX('O3-8hr'!$A:$AD,$IU75+CO$23-$G$23,$IT75)</f>
        <v>37.000000000000007</v>
      </c>
      <c r="CP75" s="14">
        <f>INDEX('O3-8hr'!$A:$AD,$IU75+CP$23-$G$23,$IT75)</f>
        <v>32</v>
      </c>
      <c r="CQ75" s="14">
        <f>INDEX('O3-8hr'!$A:$AD,$IU75+CQ$23-$G$23,$IT75)</f>
        <v>38</v>
      </c>
      <c r="CR75" s="14">
        <f>INDEX('O3-8hr'!$A:$AD,$IU75+CR$23-$G$23,$IT75)</f>
        <v>32</v>
      </c>
      <c r="CS75" s="14">
        <f>INDEX('O3-8hr'!$A:$AD,$IU75+CS$23-$G$23,$IT75)</f>
        <v>33</v>
      </c>
      <c r="CT75" s="14">
        <f>INDEX('O3-8hr'!$A:$AD,$IU75+CT$23-$G$23,$IT75)</f>
        <v>32</v>
      </c>
      <c r="CU75" s="14">
        <f>INDEX('O3-8hr'!$A:$AD,$IU75+CU$23-$G$23,$IT75)</f>
        <v>61.000000000000007</v>
      </c>
      <c r="CV75" s="14">
        <f>INDEX('O3-8hr'!$A:$AD,$IU75+CV$23-$G$23,$IT75)</f>
        <v>46</v>
      </c>
      <c r="CW75" s="14">
        <f>INDEX('O3-8hr'!$A:$AD,$IU75+CW$23-$G$23,$IT75)</f>
        <v>39</v>
      </c>
      <c r="CX75" s="14">
        <f>INDEX('O3-8hr'!$A:$AD,$IU75+CX$23-$G$23,$IT75)</f>
        <v>38</v>
      </c>
      <c r="CY75" s="14">
        <f>INDEX('O3-8hr'!$A:$AD,$IU75+CY$23-$G$23,$IT75)</f>
        <v>34</v>
      </c>
      <c r="CZ75" s="14">
        <f>INDEX('O3-8hr'!$A:$AD,$IU75+CZ$23-$G$23,$IT75)</f>
        <v>28</v>
      </c>
      <c r="DA75" s="14">
        <f>INDEX('O3-8hr'!$A:$AD,$IU75+DA$23-$G$23,$IT75)</f>
        <v>39</v>
      </c>
      <c r="DB75" s="14">
        <f>INDEX('O3-8hr'!$A:$AD,$IU75+DB$23-$G$23,$IT75)</f>
        <v>40</v>
      </c>
      <c r="DC75" s="14">
        <f>INDEX('O3-8hr'!$A:$AD,$IU75+DC$23-$G$23,$IT75)</f>
        <v>54</v>
      </c>
      <c r="DD75" s="14">
        <f>INDEX('O3-8hr'!$A:$AD,$IU75+DD$23-$G$23,$IT75)</f>
        <v>69</v>
      </c>
      <c r="DE75" s="14">
        <f>INDEX('O3-8hr'!$A:$AD,$IU75+DE$23-$G$23,$IT75)</f>
        <v>72.000000000000014</v>
      </c>
      <c r="DF75" s="14">
        <f>INDEX('O3-8hr'!$A:$AD,$IU75+DF$23-$G$23,$IT75)</f>
        <v>89.000000000000014</v>
      </c>
      <c r="DG75" s="14">
        <f>INDEX('O3-8hr'!$A:$AD,$IU75+DG$23-$G$23,$IT75)</f>
        <v>88.000000000000014</v>
      </c>
      <c r="DH75" s="14">
        <f>INDEX('O3-8hr'!$A:$AD,$IU75+DH$23-$G$23,$IT75)</f>
        <v>50</v>
      </c>
      <c r="DI75" s="14">
        <f>INDEX('O3-8hr'!$A:$AD,$IU75+DI$23-$G$23,$IT75)</f>
        <v>36.000000000000007</v>
      </c>
      <c r="DJ75" s="14">
        <f>INDEX('O3-8hr'!$A:$AD,$IU75+DJ$23-$G$23,$IT75)</f>
        <v>29</v>
      </c>
      <c r="DK75" s="14">
        <f>INDEX('O3-8hr'!$A:$AD,$IU75+DK$23-$G$23,$IT75)</f>
        <v>32</v>
      </c>
      <c r="DL75" s="14">
        <f>INDEX('O3-8hr'!$A:$AD,$IU75+DL$23-$G$23,$IT75)</f>
        <v>33</v>
      </c>
      <c r="DM75" s="14">
        <f>INDEX('O3-8hr'!$A:$AD,$IU75+DM$23-$G$23,$IT75)</f>
        <v>33</v>
      </c>
      <c r="DN75" s="14">
        <f>INDEX('O3-8hr'!$A:$AD,$IU75+DN$23-$G$23,$IT75)</f>
        <v>62</v>
      </c>
      <c r="DO75" s="14">
        <f>INDEX('O3-8hr'!$A:$AD,$IU75+DO$23-$G$23,$IT75)</f>
        <v>69</v>
      </c>
      <c r="DP75" s="14">
        <f>INDEX('O3-8hr'!$A:$AD,$IU75+DP$23-$G$23,$IT75)</f>
        <v>59.000000000000007</v>
      </c>
      <c r="DQ75" s="14">
        <f>INDEX('O3-8hr'!$A:$AD,$IU75+DQ$23-$G$23,$IT75)</f>
        <v>39</v>
      </c>
      <c r="DR75" s="14">
        <f>INDEX('O3-8hr'!$A:$AD,$IU75+DR$23-$G$23,$IT75)</f>
        <v>46</v>
      </c>
      <c r="DS75" s="14">
        <f>INDEX('O3-8hr'!$A:$AD,$IU75+DS$23-$G$23,$IT75)</f>
        <v>51.000000000000007</v>
      </c>
      <c r="DT75" s="14">
        <f>INDEX('O3-8hr'!$A:$AD,$IU75+DT$23-$G$23,$IT75)</f>
        <v>57</v>
      </c>
      <c r="DU75" s="14">
        <f>INDEX('O3-8hr'!$A:$AD,$IU75+DU$23-$G$23,$IT75)</f>
        <v>55</v>
      </c>
      <c r="DV75" s="14">
        <f>INDEX('O3-8hr'!$A:$AD,$IU75+DV$23-$G$23,$IT75)</f>
        <v>45.000000000000007</v>
      </c>
      <c r="DW75" s="14">
        <f>INDEX('O3-8hr'!$A:$AD,$IU75+DW$23-$G$23,$IT75)</f>
        <v>50</v>
      </c>
      <c r="DX75" s="14">
        <f>INDEX('O3-8hr'!$A:$AD,$IU75+DX$23-$G$23,$IT75)</f>
        <v>49</v>
      </c>
      <c r="DY75" s="14">
        <f>INDEX('O3-8hr'!$A:$AD,$IU75+DY$23-$G$23,$IT75)</f>
        <v>23</v>
      </c>
      <c r="DZ75" s="14">
        <f>INDEX('O3-8hr'!$A:$AD,$IU75+DZ$23-$G$23,$IT75)</f>
        <v>56</v>
      </c>
      <c r="EA75" s="14">
        <f>INDEX('O3-8hr'!$A:$AD,$IU75+EA$23-$G$23,$IT75)</f>
        <v>65</v>
      </c>
      <c r="EB75" s="14">
        <f>INDEX('O3-8hr'!$A:$AD,$IU75+EB$23-$G$23,$IT75)</f>
        <v>43</v>
      </c>
      <c r="EC75" s="14">
        <f>INDEX('O3-8hr'!$A:$AD,$IU75+EC$23-$G$23,$IT75)</f>
        <v>42</v>
      </c>
      <c r="ED75" s="14">
        <f>INDEX('O3-8hr'!$A:$AD,$IU75+ED$23-$G$23,$IT75)</f>
        <v>28</v>
      </c>
      <c r="EE75" s="14">
        <f>INDEX('O3-8hr'!$A:$AD,$IU75+EE$23-$G$23,$IT75)</f>
        <v>35</v>
      </c>
      <c r="EF75" s="14">
        <f>INDEX('O3-8hr'!$A:$AD,$IU75+EF$23-$G$23,$IT75)</f>
        <v>64</v>
      </c>
      <c r="EG75" s="14">
        <f>INDEX('O3-8hr'!$A:$AD,$IU75+EG$23-$G$23,$IT75)</f>
        <v>45.000000000000007</v>
      </c>
      <c r="EH75" s="14">
        <f>INDEX('O3-8hr'!$A:$AD,$IU75+EH$23-$G$23,$IT75)</f>
        <v>49</v>
      </c>
      <c r="EI75" s="14">
        <f>INDEX('O3-8hr'!$A:$AD,$IU75+EI$23-$G$23,$IT75)</f>
        <v>69</v>
      </c>
      <c r="EJ75" s="14">
        <f>INDEX('O3-8hr'!$A:$AD,$IU75+EJ$23-$G$23,$IT75)</f>
        <v>73.000000000000014</v>
      </c>
      <c r="EK75" s="14">
        <f>INDEX('O3-8hr'!$A:$AD,$IU75+EK$23-$G$23,$IT75)</f>
        <v>76</v>
      </c>
      <c r="EL75" s="14">
        <f>INDEX('O3-8hr'!$A:$AD,$IU75+EL$23-$G$23,$IT75)</f>
        <v>26.000000000000004</v>
      </c>
      <c r="EM75" s="14">
        <f>INDEX('O3-8hr'!$A:$AD,$IU75+EM$23-$G$23,$IT75)</f>
        <v>42</v>
      </c>
      <c r="EN75" s="14">
        <f>INDEX('O3-8hr'!$A:$AD,$IU75+EN$23-$G$23,$IT75)</f>
        <v>46</v>
      </c>
      <c r="EO75" s="14">
        <f>INDEX('O3-8hr'!$A:$AD,$IU75+EO$23-$G$23,$IT75)</f>
        <v>48</v>
      </c>
      <c r="EP75" s="14">
        <f>INDEX('O3-8hr'!$A:$AD,$IU75+EP$23-$G$23,$IT75)</f>
        <v>45.000000000000007</v>
      </c>
      <c r="EQ75" s="14">
        <f>INDEX('O3-8hr'!$A:$AD,$IU75+EQ$23-$G$23,$IT75)</f>
        <v>64</v>
      </c>
      <c r="ER75" s="14">
        <f>INDEX('O3-8hr'!$A:$AD,$IU75+ER$23-$G$23,$IT75)</f>
        <v>70</v>
      </c>
      <c r="ES75" s="14">
        <f>INDEX('O3-8hr'!$A:$AD,$IU75+ES$23-$G$23,$IT75)</f>
        <v>59.000000000000007</v>
      </c>
      <c r="ET75" s="14">
        <f>INDEX('O3-8hr'!$A:$AD,$IU75+ET$23-$G$23,$IT75)</f>
        <v>48</v>
      </c>
      <c r="EU75" s="14">
        <f>INDEX('O3-8hr'!$A:$AD,$IU75+EU$23-$G$23,$IT75)</f>
        <v>38</v>
      </c>
      <c r="EV75" s="14">
        <f>INDEX('O3-8hr'!$A:$AD,$IU75+EV$23-$G$23,$IT75)</f>
        <v>28</v>
      </c>
      <c r="EW75" s="14">
        <f>INDEX('O3-8hr'!$A:$AD,$IU75+EW$23-$G$23,$IT75)</f>
        <v>29</v>
      </c>
      <c r="EX75" s="14">
        <f>INDEX('O3-8hr'!$A:$AD,$IU75+EX$23-$G$23,$IT75)</f>
        <v>35</v>
      </c>
      <c r="EY75" s="14">
        <f>INDEX('O3-8hr'!$A:$AD,$IU75+EY$23-$G$23,$IT75)</f>
        <v>38</v>
      </c>
      <c r="EZ75" s="14">
        <f>INDEX('O3-8hr'!$A:$AD,$IU75+EZ$23-$G$23,$IT75)</f>
        <v>49</v>
      </c>
      <c r="FA75" s="14">
        <f>INDEX('O3-8hr'!$A:$AD,$IU75+FA$23-$G$23,$IT75)</f>
        <v>31</v>
      </c>
      <c r="FB75" s="14">
        <f>INDEX('O3-8hr'!$A:$AD,$IU75+FB$23-$G$23,$IT75)</f>
        <v>34</v>
      </c>
      <c r="FC75" s="14">
        <f>INDEX('O3-8hr'!$A:$AD,$IU75+FC$23-$G$23,$IT75)</f>
        <v>50</v>
      </c>
      <c r="FD75" s="14">
        <f>INDEX('O3-8hr'!$A:$AD,$IU75+FD$23-$G$23,$IT75)</f>
        <v>62</v>
      </c>
      <c r="FE75" s="14">
        <f>INDEX('O3-8hr'!$A:$AD,$IU75+FE$23-$G$23,$IT75)</f>
        <v>58</v>
      </c>
      <c r="FF75" s="14">
        <f>INDEX('O3-8hr'!$A:$AD,$IU75+FF$23-$G$23,$IT75)</f>
        <v>49</v>
      </c>
      <c r="FG75" s="14">
        <f>INDEX('O3-8hr'!$A:$AD,$IU75+FG$23-$G$23,$IT75)</f>
        <v>30</v>
      </c>
      <c r="FH75" s="14">
        <f>INDEX('O3-8hr'!$A:$AD,$IU75+FH$23-$G$23,$IT75)</f>
        <v>52.000000000000007</v>
      </c>
      <c r="FI75" s="14">
        <f>INDEX('O3-8hr'!$A:$AD,$IU75+FI$23-$G$23,$IT75)</f>
        <v>34</v>
      </c>
      <c r="FJ75" s="14">
        <f>INDEX('O3-8hr'!$A:$AD,$IU75+FJ$23-$G$23,$IT75)</f>
        <v>35</v>
      </c>
      <c r="FK75" s="14">
        <f>INDEX('O3-8hr'!$A:$AD,$IU75+FK$23-$G$23,$IT75)</f>
        <v>40</v>
      </c>
      <c r="FL75" s="14">
        <f>INDEX('O3-8hr'!$A:$AD,$IU75+FL$23-$G$23,$IT75)</f>
        <v>49</v>
      </c>
      <c r="FM75" s="14">
        <f>INDEX('O3-8hr'!$A:$AD,$IU75+FM$23-$G$23,$IT75)</f>
        <v>59.000000000000007</v>
      </c>
      <c r="FN75" s="14">
        <f>INDEX('O3-8hr'!$A:$AD,$IU75+FN$23-$G$23,$IT75)</f>
        <v>48</v>
      </c>
      <c r="FO75" s="14">
        <f>INDEX('O3-8hr'!$A:$AD,$IU75+FO$23-$G$23,$IT75)</f>
        <v>36.000000000000007</v>
      </c>
      <c r="FP75" s="14">
        <f>INDEX('O3-8hr'!$A:$AD,$IU75+FP$23-$G$23,$IT75)</f>
        <v>47</v>
      </c>
      <c r="FQ75" s="14">
        <f>INDEX('O3-8hr'!$A:$AD,$IU75+FQ$23-$G$23,$IT75)</f>
        <v>47</v>
      </c>
      <c r="FR75" s="14">
        <f>INDEX('O3-8hr'!$A:$AD,$IU75+FR$23-$G$23,$IT75)</f>
        <v>46</v>
      </c>
      <c r="FS75" s="14">
        <f>INDEX('O3-8hr'!$A:$AD,$IU75+FS$23-$G$23,$IT75)</f>
        <v>52.000000000000007</v>
      </c>
      <c r="FT75" s="14">
        <f>INDEX('O3-8hr'!$A:$AD,$IU75+FT$23-$G$23,$IT75)</f>
        <v>40</v>
      </c>
      <c r="FU75" s="14">
        <f>INDEX('O3-8hr'!$A:$AD,$IU75+FU$23-$G$23,$IT75)</f>
        <v>37.000000000000007</v>
      </c>
      <c r="FV75" s="14">
        <f>INDEX('O3-8hr'!$A:$AD,$IU75+FV$23-$G$23,$IT75)</f>
        <v>56</v>
      </c>
      <c r="FW75" s="14">
        <f>INDEX('O3-8hr'!$A:$AD,$IU75+FW$23-$G$23,$IT75)</f>
        <v>40</v>
      </c>
      <c r="FX75" s="14">
        <f>INDEX('O3-8hr'!$A:$AD,$IU75+FX$23-$G$23,$IT75)</f>
        <v>58</v>
      </c>
      <c r="FY75" s="14">
        <f>INDEX('O3-8hr'!$A:$AD,$IU75+FY$23-$G$23,$IT75)</f>
        <v>42</v>
      </c>
      <c r="FZ75" s="14">
        <f>INDEX('O3-8hr'!$A:$AD,$IU75+FZ$23-$G$23,$IT75)</f>
        <v>43</v>
      </c>
      <c r="GA75" s="14">
        <f>INDEX('O3-8hr'!$A:$AD,$IU75+GA$23-$G$23,$IT75)</f>
        <v>46</v>
      </c>
      <c r="GB75" s="14">
        <f>INDEX('O3-8hr'!$A:$AD,$IU75+GB$23-$G$23,$IT75)</f>
        <v>36.000000000000007</v>
      </c>
      <c r="GC75" s="14">
        <f>INDEX('O3-8hr'!$A:$AD,$IU75+GC$23-$G$23,$IT75)</f>
        <v>37.000000000000007</v>
      </c>
      <c r="GD75" s="14">
        <f>INDEX('O3-8hr'!$A:$AD,$IU75+GD$23-$G$23,$IT75)</f>
        <v>42</v>
      </c>
      <c r="GE75" s="14">
        <f>INDEX('O3-8hr'!$A:$AD,$IU75+GE$23-$G$23,$IT75)</f>
        <v>33</v>
      </c>
      <c r="GF75" s="14">
        <f>INDEX('O3-8hr'!$A:$AD,$IU75+GF$23-$G$23,$IT75)</f>
        <v>30</v>
      </c>
      <c r="GG75" s="14">
        <f>INDEX('O3-8hr'!$A:$AD,$IU75+GG$23-$G$23,$IT75)</f>
        <v>43</v>
      </c>
      <c r="GH75" s="14">
        <f>INDEX('O3-8hr'!$A:$AD,$IU75+GH$23-$G$23,$IT75)</f>
        <v>50</v>
      </c>
      <c r="GI75" s="14">
        <f>INDEX('O3-8hr'!$A:$AD,$IU75+GI$23-$G$23,$IT75)</f>
        <v>35</v>
      </c>
      <c r="GJ75" s="14">
        <f>INDEX('O3-8hr'!$A:$AD,$IU75+GJ$23-$G$23,$IT75)</f>
        <v>36.000000000000007</v>
      </c>
      <c r="GK75" s="14">
        <f>INDEX('O3-8hr'!$A:$AD,$IU75+GK$23-$G$23,$IT75)</f>
        <v>36.000000000000007</v>
      </c>
      <c r="GL75" s="14">
        <f>INDEX('O3-8hr'!$A:$AD,$IU75+GL$23-$G$23,$IT75)</f>
        <v>50</v>
      </c>
      <c r="GM75" s="14">
        <f>INDEX('O3-8hr'!$A:$AD,$IU75+GM$23-$G$23,$IT75)</f>
        <v>44.000000000000007</v>
      </c>
      <c r="GN75" s="14">
        <f>INDEX('O3-8hr'!$A:$AD,$IU75+GN$23-$G$23,$IT75)</f>
        <v>40</v>
      </c>
      <c r="GO75" s="14">
        <f>INDEX('O3-8hr'!$A:$AD,$IU75+GO$23-$G$23,$IT75)</f>
        <v>49</v>
      </c>
      <c r="GP75" s="14">
        <f>INDEX('O3-8hr'!$A:$AD,$IU75+GP$23-$G$23,$IT75)</f>
        <v>38</v>
      </c>
      <c r="GQ75" s="14">
        <f>INDEX('O3-8hr'!$A:$AD,$IU75+GQ$23-$G$23,$IT75)</f>
        <v>26.000000000000004</v>
      </c>
      <c r="GR75" s="14">
        <f>INDEX('O3-8hr'!$A:$AD,$IU75+GR$23-$G$23,$IT75)</f>
        <v>30</v>
      </c>
      <c r="GS75" s="14">
        <f>INDEX('O3-8hr'!$A:$AD,$IU75+GS$23-$G$23,$IT75)</f>
        <v>37.000000000000007</v>
      </c>
      <c r="GT75" s="14">
        <f>INDEX('O3-8hr'!$A:$AD,$IU75+GT$23-$G$23,$IT75)</f>
        <v>34</v>
      </c>
      <c r="GU75" s="14">
        <f>INDEX('O3-8hr'!$A:$AD,$IU75+GU$23-$G$23,$IT75)</f>
        <v>53.000000000000007</v>
      </c>
      <c r="GV75" s="14">
        <f>INDEX('O3-8hr'!$A:$AD,$IU75+GV$23-$G$23,$IT75)</f>
        <v>38</v>
      </c>
      <c r="GW75" s="14">
        <f>INDEX('O3-8hr'!$A:$AD,$IU75+GW$23-$G$23,$IT75)</f>
        <v>50</v>
      </c>
      <c r="GX75" s="14">
        <f>INDEX('O3-8hr'!$A:$AD,$IU75+GX$23-$G$23,$IT75)</f>
        <v>43</v>
      </c>
      <c r="GY75" s="14">
        <f>INDEX('O3-8hr'!$A:$AD,$IU75+GY$23-$G$23,$IT75)</f>
        <v>45.000000000000007</v>
      </c>
      <c r="GZ75" s="14">
        <f>INDEX('O3-8hr'!$A:$AD,$IU75+GZ$23-$G$23,$IT75)</f>
        <v>23</v>
      </c>
      <c r="HA75" s="14">
        <f>INDEX('O3-8hr'!$A:$AD,$IU75+HA$23-$G$23,$IT75)</f>
        <v>25</v>
      </c>
      <c r="HB75" s="14">
        <f>INDEX('O3-8hr'!$A:$AD,$IU75+HB$23-$G$23,$IT75)</f>
        <v>25</v>
      </c>
      <c r="HC75" s="14">
        <f>INDEX('O3-8hr'!$A:$AD,$IU75+HC$23-$G$23,$IT75)</f>
        <v>34</v>
      </c>
      <c r="HD75" s="14">
        <f>INDEX('O3-8hr'!$A:$AD,$IU75+HD$23-$G$23,$IT75)</f>
        <v>34</v>
      </c>
      <c r="HE75" s="14">
        <f>INDEX('O3-8hr'!$A:$AD,$IU75+HE$23-$G$23,$IT75)</f>
        <v>39</v>
      </c>
      <c r="HF75" s="14">
        <f>INDEX('O3-8hr'!$A:$AD,$IU75+HF$23-$G$23,$IT75)</f>
        <v>43</v>
      </c>
      <c r="HG75" s="14">
        <f>INDEX('O3-8hr'!$A:$AD,$IU75+HG$23-$G$23,$IT75)</f>
        <v>48</v>
      </c>
      <c r="HH75" s="14">
        <f>INDEX('O3-8hr'!$A:$AD,$IU75+HH$23-$G$23,$IT75)</f>
        <v>25</v>
      </c>
      <c r="HI75" s="14">
        <f>INDEX('O3-8hr'!$A:$AD,$IU75+HI$23-$G$23,$IT75)</f>
        <v>18.000000000000004</v>
      </c>
      <c r="HJ75" s="14">
        <f>INDEX('O3-8hr'!$A:$AD,$IU75+HJ$23-$G$23,$IT75)</f>
        <v>37.000000000000007</v>
      </c>
      <c r="HK75" s="14">
        <f>INDEX('O3-8hr'!$A:$AD,$IU75+HK$23-$G$23,$IT75)</f>
        <v>39</v>
      </c>
      <c r="HL75" s="14">
        <f>INDEX('O3-8hr'!$A:$AD,$IU75+HL$23-$G$23,$IT75)</f>
        <v>35</v>
      </c>
      <c r="HM75" s="14">
        <f>INDEX('O3-8hr'!$A:$AD,$IU75+HM$23-$G$23,$IT75)</f>
        <v>36.000000000000007</v>
      </c>
      <c r="HN75" s="14">
        <f>INDEX('O3-8hr'!$A:$AD,$IU75+HN$23-$G$23,$IT75)</f>
        <v>36.000000000000007</v>
      </c>
      <c r="HO75" s="14">
        <f>INDEX('O3-8hr'!$A:$AD,$IU75+HO$23-$G$23,$IT75)</f>
        <v>32</v>
      </c>
      <c r="HP75" s="14">
        <f>INDEX('O3-8hr'!$A:$AD,$IU75+HP$23-$G$23,$IT75)</f>
        <v>41</v>
      </c>
      <c r="HQ75" s="14">
        <f>INDEX('O3-8hr'!$A:$AD,$IU75+HQ$23-$G$23,$IT75)</f>
        <v>49</v>
      </c>
      <c r="HR75" s="14">
        <f>INDEX('O3-8hr'!$A:$AD,$IU75+HR$23-$G$23,$IT75)</f>
        <v>46</v>
      </c>
      <c r="HS75" s="14">
        <f>INDEX('O3-8hr'!$A:$AD,$IU75+HS$23-$G$23,$IT75)</f>
        <v>35</v>
      </c>
      <c r="HT75" s="14">
        <f>INDEX('O3-8hr'!$A:$AD,$IU75+HT$23-$G$23,$IT75)</f>
        <v>28</v>
      </c>
      <c r="HU75" s="14">
        <f>INDEX('O3-8hr'!$A:$AD,$IU75+HU$23-$G$23,$IT75)</f>
        <v>26.000000000000004</v>
      </c>
      <c r="HV75" s="14">
        <f>INDEX('O3-8hr'!$A:$AD,$IU75+HV$23-$G$23,$IT75)</f>
        <v>39</v>
      </c>
      <c r="HW75" s="14">
        <f>INDEX('O3-8hr'!$A:$AD,$IU75+HW$23-$G$23,$IT75)</f>
        <v>33</v>
      </c>
      <c r="HX75" s="14">
        <f>INDEX('O3-8hr'!$A:$AD,$IU75+HX$23-$G$23,$IT75)</f>
        <v>32</v>
      </c>
      <c r="HY75" s="14">
        <f>INDEX('O3-8hr'!$A:$AD,$IU75+HY$23-$G$23,$IT75)</f>
        <v>33</v>
      </c>
      <c r="HZ75" s="14">
        <f>INDEX('O3-8hr'!$A:$AD,$IU75+HZ$23-$G$23,$IT75)</f>
        <v>32</v>
      </c>
      <c r="IA75" s="14">
        <f>INDEX('O3-8hr'!$A:$AD,$IU75+IA$23-$G$23,$IT75)</f>
        <v>32</v>
      </c>
      <c r="IB75" s="14">
        <f>INDEX('O3-8hr'!$A:$AD,$IU75+IB$23-$G$23,$IT75)</f>
        <v>28</v>
      </c>
      <c r="IC75" s="14">
        <f>INDEX('O3-8hr'!$A:$AD,$IU75+IC$23-$G$23,$IT75)</f>
        <v>29</v>
      </c>
      <c r="ID75" s="14">
        <f>INDEX('O3-8hr'!$A:$AD,$IU75+ID$23-$G$23,$IT75)</f>
        <v>32</v>
      </c>
      <c r="IE75" s="14">
        <f>INDEX('O3-8hr'!$A:$AD,$IU75+IE$23-$G$23,$IT75)</f>
        <v>46</v>
      </c>
      <c r="IF75" s="14">
        <f>INDEX('O3-8hr'!$A:$AD,$IU75+IF$23-$G$23,$IT75)</f>
        <v>45.000000000000007</v>
      </c>
      <c r="IG75" s="14">
        <f>INDEX('O3-8hr'!$A:$AD,$IU75+IG$23-$G$23,$IT75)</f>
        <v>43</v>
      </c>
      <c r="IH75" s="14">
        <f>INDEX('O3-8hr'!$A:$AD,$IU75+IH$23-$G$23,$IT75)</f>
        <v>47</v>
      </c>
      <c r="II75" s="14">
        <f>INDEX('O3-8hr'!$A:$AD,$IU75+II$23-$G$23,$IT75)</f>
        <v>38</v>
      </c>
      <c r="IJ75" s="14">
        <f>INDEX('O3-8hr'!$A:$AD,$IU75+IJ$23-$G$23,$IT75)</f>
        <v>35</v>
      </c>
      <c r="IK75" s="14">
        <f>INDEX('O3-8hr'!$A:$AD,$IU75+IK$23-$G$23,$IT75)</f>
        <v>31</v>
      </c>
      <c r="IL75" s="14">
        <f>INDEX('O3-8hr'!$A:$AD,$IU75+IL$23-$G$23,$IT75)</f>
        <v>32</v>
      </c>
      <c r="IM75" s="14">
        <f>INDEX('O3-8hr'!$A:$AD,$IU75+IM$23-$G$23,$IT75)</f>
        <v>40</v>
      </c>
      <c r="IN75" s="14">
        <f>INDEX('O3-8hr'!$A:$AD,$IU75+IN$23-$G$23,$IT75)</f>
        <v>44.000000000000007</v>
      </c>
      <c r="IO75" s="14">
        <f>INDEX('O3-8hr'!$A:$AD,$IU75+IO$23-$G$23,$IT75)</f>
        <v>43</v>
      </c>
      <c r="IP75" s="14">
        <f>INDEX('O3-8hr'!$A:$AD,$IU75+IP$23-$G$23,$IT75)</f>
        <v>30</v>
      </c>
      <c r="IQ75" s="19">
        <f>INDEX('O3-8hr'!$A:$AD,$IU75+IQ$23-$G$23,$IT75)</f>
        <v>29</v>
      </c>
      <c r="IR75" s="100">
        <f t="shared" si="58"/>
        <v>89.000000000000014</v>
      </c>
      <c r="IT75" s="44">
        <f>MATCH($B75,'O3-8hr'!$1:$1,0)</f>
        <v>28</v>
      </c>
      <c r="IU75" s="43">
        <f>MATCH(DATE($A75,$IT$19,$IU$19),'O3-8hr'!$B:$B,0)</f>
        <v>796</v>
      </c>
    </row>
    <row r="76" spans="1:255" ht="12.75" customHeight="1" x14ac:dyDescent="0.2">
      <c r="A76" s="100">
        <v>2017</v>
      </c>
      <c r="B76" s="100">
        <v>360870005</v>
      </c>
      <c r="C76" s="103">
        <f>INDEX(Sites!$A:$N,MATCH($B76,Sites!$A:$A,0),2)</f>
        <v>41.182079999999999</v>
      </c>
      <c r="D76" s="100" t="str">
        <f>INDEX(Sites!$A:$N,MATCH($B76,Sites!$A:$A,0),4)</f>
        <v>NY</v>
      </c>
      <c r="E76" s="100" t="str">
        <f>INDEX(Sites!$A:$N,MATCH($B76,Sites!$A:$A,0),10)</f>
        <v>140.0</v>
      </c>
      <c r="F76" s="44" t="str">
        <f>INDEX(Sites!$A:$N,MATCH($B76,Sites!$A:$A,0),6)</f>
        <v>South Mountain Rd</v>
      </c>
      <c r="G76" s="20">
        <f>INDEX('O3-8hr'!$A:$AD,$IU76+G$23-$G$23,$IT76)</f>
        <v>36.000000000000007</v>
      </c>
      <c r="H76" s="14">
        <f>INDEX('O3-8hr'!$A:$AD,$IU76+H$23-$G$23,$IT76)</f>
        <v>46</v>
      </c>
      <c r="I76" s="14">
        <f>INDEX('O3-8hr'!$A:$AD,$IU76+I$23-$G$23,$IT76)</f>
        <v>41</v>
      </c>
      <c r="J76" s="14">
        <f>INDEX('O3-8hr'!$A:$AD,$IU76+J$23-$G$23,$IT76)</f>
        <v>41</v>
      </c>
      <c r="K76" s="14">
        <f>INDEX('O3-8hr'!$A:$AD,$IU76+K$23-$G$23,$IT76)</f>
        <v>41</v>
      </c>
      <c r="L76" s="14">
        <f>INDEX('O3-8hr'!$A:$AD,$IU76+L$23-$G$23,$IT76)</f>
        <v>32</v>
      </c>
      <c r="M76" s="14">
        <f>INDEX('O3-8hr'!$A:$AD,$IU76+M$23-$G$23,$IT76)</f>
        <v>19</v>
      </c>
      <c r="N76" s="14">
        <f>INDEX('O3-8hr'!$A:$AD,$IU76+N$23-$G$23,$IT76)</f>
        <v>46</v>
      </c>
      <c r="O76" s="14">
        <f>INDEX('O3-8hr'!$A:$AD,$IU76+O$23-$G$23,$IT76)</f>
        <v>48</v>
      </c>
      <c r="P76" s="14">
        <f>INDEX('O3-8hr'!$A:$AD,$IU76+P$23-$G$23,$IT76)</f>
        <v>43</v>
      </c>
      <c r="Q76" s="14">
        <f>INDEX('O3-8hr'!$A:$AD,$IU76+Q$23-$G$23,$IT76)</f>
        <v>41</v>
      </c>
      <c r="R76" s="14">
        <f>INDEX('O3-8hr'!$A:$AD,$IU76+R$23-$G$23,$IT76)</f>
        <v>38</v>
      </c>
      <c r="S76" s="14">
        <f>INDEX('O3-8hr'!$A:$AD,$IU76+S$23-$G$23,$IT76)</f>
        <v>38</v>
      </c>
      <c r="T76" s="14">
        <f>INDEX('O3-8hr'!$A:$AD,$IU76+T$23-$G$23,$IT76)</f>
        <v>37.000000000000007</v>
      </c>
      <c r="U76" s="14">
        <f>INDEX('O3-8hr'!$A:$AD,$IU76+U$23-$G$23,$IT76)</f>
        <v>43</v>
      </c>
      <c r="V76" s="14">
        <f>INDEX('O3-8hr'!$A:$AD,$IU76+V$23-$G$23,$IT76)</f>
        <v>51.000000000000007</v>
      </c>
      <c r="W76" s="14">
        <f>INDEX('O3-8hr'!$A:$AD,$IU76+W$23-$G$23,$IT76)</f>
        <v>51.000000000000007</v>
      </c>
      <c r="X76" s="14">
        <f>INDEX('O3-8hr'!$A:$AD,$IU76+X$23-$G$23,$IT76)</f>
        <v>47</v>
      </c>
      <c r="Y76" s="14">
        <f>INDEX('O3-8hr'!$A:$AD,$IU76+Y$23-$G$23,$IT76)</f>
        <v>53.000000000000007</v>
      </c>
      <c r="Z76" s="14">
        <f>INDEX('O3-8hr'!$A:$AD,$IU76+Z$23-$G$23,$IT76)</f>
        <v>54</v>
      </c>
      <c r="AA76" s="14">
        <f>INDEX('O3-8hr'!$A:$AD,$IU76+AA$23-$G$23,$IT76)</f>
        <v>51.000000000000007</v>
      </c>
      <c r="AB76" s="14">
        <f>INDEX('O3-8hr'!$A:$AD,$IU76+AB$23-$G$23,$IT76)</f>
        <v>45.000000000000007</v>
      </c>
      <c r="AC76" s="14">
        <f>INDEX('O3-8hr'!$A:$AD,$IU76+AC$23-$G$23,$IT76)</f>
        <v>46</v>
      </c>
      <c r="AD76" s="14">
        <f>INDEX('O3-8hr'!$A:$AD,$IU76+AD$23-$G$23,$IT76)</f>
        <v>38</v>
      </c>
      <c r="AE76" s="14">
        <f>INDEX('O3-8hr'!$A:$AD,$IU76+AE$23-$G$23,$IT76)</f>
        <v>35</v>
      </c>
      <c r="AF76" s="14">
        <f>INDEX('O3-8hr'!$A:$AD,$IU76+AF$23-$G$23,$IT76)</f>
        <v>39</v>
      </c>
      <c r="AG76" s="14">
        <f>INDEX('O3-8hr'!$A:$AD,$IU76+AG$23-$G$23,$IT76)</f>
        <v>29</v>
      </c>
      <c r="AH76" s="14">
        <f>INDEX('O3-8hr'!$A:$AD,$IU76+AH$23-$G$23,$IT76)</f>
        <v>21</v>
      </c>
      <c r="AI76" s="14">
        <f>INDEX('O3-8hr'!$A:$AD,$IU76+AI$23-$G$23,$IT76)</f>
        <v>43</v>
      </c>
      <c r="AJ76" s="14">
        <f>INDEX('O3-8hr'!$A:$AD,$IU76+AJ$23-$G$23,$IT76)</f>
        <v>44.000000000000007</v>
      </c>
      <c r="AK76" s="14">
        <f>INDEX('O3-8hr'!$A:$AD,$IU76+AK$23-$G$23,$IT76)</f>
        <v>43</v>
      </c>
      <c r="AL76" s="14">
        <f>INDEX('O3-8hr'!$A:$AD,$IU76+AL$23-$G$23,$IT76)</f>
        <v>41</v>
      </c>
      <c r="AM76" s="14">
        <f>INDEX('O3-8hr'!$A:$AD,$IU76+AM$23-$G$23,$IT76)</f>
        <v>46</v>
      </c>
      <c r="AN76" s="14">
        <f>INDEX('O3-8hr'!$A:$AD,$IU76+AN$23-$G$23,$IT76)</f>
        <v>45.000000000000007</v>
      </c>
      <c r="AO76" s="14">
        <f>INDEX('O3-8hr'!$A:$AD,$IU76+AO$23-$G$23,$IT76)</f>
        <v>38</v>
      </c>
      <c r="AP76" s="14">
        <f>INDEX('O3-8hr'!$A:$AD,$IU76+AP$23-$G$23,$IT76)</f>
        <v>41</v>
      </c>
      <c r="AQ76" s="14">
        <f>INDEX('O3-8hr'!$A:$AD,$IU76+AQ$23-$G$23,$IT76)</f>
        <v>37.000000000000007</v>
      </c>
      <c r="AR76" s="14">
        <f>INDEX('O3-8hr'!$A:$AD,$IU76+AR$23-$G$23,$IT76)</f>
        <v>36.000000000000007</v>
      </c>
      <c r="AS76" s="14">
        <f>INDEX('O3-8hr'!$A:$AD,$IU76+AS$23-$G$23,$IT76)</f>
        <v>43</v>
      </c>
      <c r="AT76" s="14">
        <f>INDEX('O3-8hr'!$A:$AD,$IU76+AT$23-$G$23,$IT76)</f>
        <v>51.000000000000007</v>
      </c>
      <c r="AU76" s="14">
        <f>INDEX('O3-8hr'!$A:$AD,$IU76+AU$23-$G$23,$IT76)</f>
        <v>56</v>
      </c>
      <c r="AV76" s="14">
        <f>INDEX('O3-8hr'!$A:$AD,$IU76+AV$23-$G$23,$IT76)</f>
        <v>59.000000000000007</v>
      </c>
      <c r="AW76" s="14">
        <f>INDEX('O3-8hr'!$A:$AD,$IU76+AW$23-$G$23,$IT76)</f>
        <v>45.000000000000007</v>
      </c>
      <c r="AX76" s="14">
        <f>INDEX('O3-8hr'!$A:$AD,$IU76+AX$23-$G$23,$IT76)</f>
        <v>48</v>
      </c>
      <c r="AY76" s="14">
        <f>INDEX('O3-8hr'!$A:$AD,$IU76+AY$23-$G$23,$IT76)</f>
        <v>49</v>
      </c>
      <c r="AZ76" s="14">
        <f>INDEX('O3-8hr'!$A:$AD,$IU76+AZ$23-$G$23,$IT76)</f>
        <v>48</v>
      </c>
      <c r="BA76" s="14">
        <f>INDEX('O3-8hr'!$A:$AD,$IU76+BA$23-$G$23,$IT76)</f>
        <v>53.000000000000007</v>
      </c>
      <c r="BB76" s="14">
        <f>INDEX('O3-8hr'!$A:$AD,$IU76+BB$23-$G$23,$IT76)</f>
        <v>47</v>
      </c>
      <c r="BC76" s="14">
        <f>INDEX('O3-8hr'!$A:$AD,$IU76+BC$23-$G$23,$IT76)</f>
        <v>43</v>
      </c>
      <c r="BD76" s="14">
        <f>INDEX('O3-8hr'!$A:$AD,$IU76+BD$23-$G$23,$IT76)</f>
        <v>38</v>
      </c>
      <c r="BE76" s="14">
        <f>INDEX('O3-8hr'!$A:$AD,$IU76+BE$23-$G$23,$IT76)</f>
        <v>37.000000000000007</v>
      </c>
      <c r="BF76" s="14">
        <f>INDEX('O3-8hr'!$A:$AD,$IU76+BF$23-$G$23,$IT76)</f>
        <v>39</v>
      </c>
      <c r="BG76" s="14">
        <f>INDEX('O3-8hr'!$A:$AD,$IU76+BG$23-$G$23,$IT76)</f>
        <v>26.000000000000004</v>
      </c>
      <c r="BH76" s="14">
        <f>INDEX('O3-8hr'!$A:$AD,$IU76+BH$23-$G$23,$IT76)</f>
        <v>42</v>
      </c>
      <c r="BI76" s="14">
        <f>INDEX('O3-8hr'!$A:$AD,$IU76+BI$23-$G$23,$IT76)</f>
        <v>35</v>
      </c>
      <c r="BJ76" s="14">
        <f>INDEX('O3-8hr'!$A:$AD,$IU76+BJ$23-$G$23,$IT76)</f>
        <v>33</v>
      </c>
      <c r="BK76" s="14">
        <f>INDEX('O3-8hr'!$A:$AD,$IU76+BK$23-$G$23,$IT76)</f>
        <v>28</v>
      </c>
      <c r="BL76" s="14">
        <f>INDEX('O3-8hr'!$A:$AD,$IU76+BL$23-$G$23,$IT76)</f>
        <v>36.000000000000007</v>
      </c>
      <c r="BM76" s="14">
        <f>INDEX('O3-8hr'!$A:$AD,$IU76+BM$23-$G$23,$IT76)</f>
        <v>56</v>
      </c>
      <c r="BN76" s="14">
        <f>INDEX('O3-8hr'!$A:$AD,$IU76+BN$23-$G$23,$IT76)</f>
        <v>48</v>
      </c>
      <c r="BO76" s="14">
        <f>INDEX('O3-8hr'!$A:$AD,$IU76+BO$23-$G$23,$IT76)</f>
        <v>40</v>
      </c>
      <c r="BP76" s="14">
        <f>INDEX('O3-8hr'!$A:$AD,$IU76+BP$23-$G$23,$IT76)</f>
        <v>25</v>
      </c>
      <c r="BQ76" s="14">
        <f>INDEX('O3-8hr'!$A:$AD,$IU76+BQ$23-$G$23,$IT76)</f>
        <v>50</v>
      </c>
      <c r="BR76" s="14">
        <f>INDEX('O3-8hr'!$A:$AD,$IU76+BR$23-$G$23,$IT76)</f>
        <v>41</v>
      </c>
      <c r="BS76" s="14">
        <f>INDEX('O3-8hr'!$A:$AD,$IU76+BS$23-$G$23,$IT76)</f>
        <v>48</v>
      </c>
      <c r="BT76" s="14">
        <f>INDEX('O3-8hr'!$A:$AD,$IU76+BT$23-$G$23,$IT76)</f>
        <v>36.000000000000007</v>
      </c>
      <c r="BU76" s="14">
        <f>INDEX('O3-8hr'!$A:$AD,$IU76+BU$23-$G$23,$IT76)</f>
        <v>38</v>
      </c>
      <c r="BV76" s="14">
        <f>INDEX('O3-8hr'!$A:$AD,$IU76+BV$23-$G$23,$IT76)</f>
        <v>32</v>
      </c>
      <c r="BW76" s="14">
        <f>INDEX('O3-8hr'!$A:$AD,$IU76+BW$23-$G$23,$IT76)</f>
        <v>36.000000000000007</v>
      </c>
      <c r="BX76" s="14">
        <f>INDEX('O3-8hr'!$A:$AD,$IU76+BX$23-$G$23,$IT76)</f>
        <v>41</v>
      </c>
      <c r="BY76" s="14">
        <f>INDEX('O3-8hr'!$A:$AD,$IU76+BY$23-$G$23,$IT76)</f>
        <v>38</v>
      </c>
      <c r="BZ76" s="14">
        <f>INDEX('O3-8hr'!$A:$AD,$IU76+BZ$23-$G$23,$IT76)</f>
        <v>43</v>
      </c>
      <c r="CA76" s="14">
        <f>INDEX('O3-8hr'!$A:$AD,$IU76+CA$23-$G$23,$IT76)</f>
        <v>38</v>
      </c>
      <c r="CB76" s="14">
        <f>INDEX('O3-8hr'!$A:$AD,$IU76+CB$23-$G$23,$IT76)</f>
        <v>40</v>
      </c>
      <c r="CC76" s="14">
        <f>INDEX('O3-8hr'!$A:$AD,$IU76+CC$23-$G$23,$IT76)</f>
        <v>45.000000000000007</v>
      </c>
      <c r="CD76" s="14">
        <f>INDEX('O3-8hr'!$A:$AD,$IU76+CD$23-$G$23,$IT76)</f>
        <v>36.000000000000007</v>
      </c>
      <c r="CE76" s="14">
        <f>INDEX('O3-8hr'!$A:$AD,$IU76+CE$23-$G$23,$IT76)</f>
        <v>40</v>
      </c>
      <c r="CF76" s="14">
        <f>INDEX('O3-8hr'!$A:$AD,$IU76+CF$23-$G$23,$IT76)</f>
        <v>70</v>
      </c>
      <c r="CG76" s="14">
        <f>INDEX('O3-8hr'!$A:$AD,$IU76+CG$23-$G$23,$IT76)</f>
        <v>66</v>
      </c>
      <c r="CH76" s="14">
        <f>INDEX('O3-8hr'!$A:$AD,$IU76+CH$23-$G$23,$IT76)</f>
        <v>55</v>
      </c>
      <c r="CI76" s="14">
        <f>INDEX('O3-8hr'!$A:$AD,$IU76+CI$23-$G$23,$IT76)</f>
        <v>40</v>
      </c>
      <c r="CJ76" s="14">
        <f>INDEX('O3-8hr'!$A:$AD,$IU76+CJ$23-$G$23,$IT76)</f>
        <v>45.000000000000007</v>
      </c>
      <c r="CK76" s="14">
        <f>INDEX('O3-8hr'!$A:$AD,$IU76+CK$23-$G$23,$IT76)</f>
        <v>25</v>
      </c>
      <c r="CL76" s="14">
        <f>INDEX('O3-8hr'!$A:$AD,$IU76+CL$23-$G$23,$IT76)</f>
        <v>43</v>
      </c>
      <c r="CM76" s="14">
        <f>INDEX('O3-8hr'!$A:$AD,$IU76+CM$23-$G$23,$IT76)</f>
        <v>48</v>
      </c>
      <c r="CN76" s="14">
        <f>INDEX('O3-8hr'!$A:$AD,$IU76+CN$23-$G$23,$IT76)</f>
        <v>32</v>
      </c>
      <c r="CO76" s="14">
        <f>INDEX('O3-8hr'!$A:$AD,$IU76+CO$23-$G$23,$IT76)</f>
        <v>39</v>
      </c>
      <c r="CP76" s="14">
        <f>INDEX('O3-8hr'!$A:$AD,$IU76+CP$23-$G$23,$IT76)</f>
        <v>25</v>
      </c>
      <c r="CQ76" s="14">
        <f>INDEX('O3-8hr'!$A:$AD,$IU76+CQ$23-$G$23,$IT76)</f>
        <v>46</v>
      </c>
      <c r="CR76" s="14">
        <f>INDEX('O3-8hr'!$A:$AD,$IU76+CR$23-$G$23,$IT76)</f>
        <v>32</v>
      </c>
      <c r="CS76" s="14">
        <f>INDEX('O3-8hr'!$A:$AD,$IU76+CS$23-$G$23,$IT76)</f>
        <v>30</v>
      </c>
      <c r="CT76" s="14">
        <f>INDEX('O3-8hr'!$A:$AD,$IU76+CT$23-$G$23,$IT76)</f>
        <v>44.000000000000007</v>
      </c>
      <c r="CU76" s="14">
        <f>INDEX('O3-8hr'!$A:$AD,$IU76+CU$23-$G$23,$IT76)</f>
        <v>48</v>
      </c>
      <c r="CV76" s="14">
        <f>INDEX('O3-8hr'!$A:$AD,$IU76+CV$23-$G$23,$IT76)</f>
        <v>45.000000000000007</v>
      </c>
      <c r="CW76" s="14">
        <f>INDEX('O3-8hr'!$A:$AD,$IU76+CW$23-$G$23,$IT76)</f>
        <v>39</v>
      </c>
      <c r="CX76" s="14">
        <f>INDEX('O3-8hr'!$A:$AD,$IU76+CX$23-$G$23,$IT76)</f>
        <v>29</v>
      </c>
      <c r="CY76" s="14">
        <f>INDEX('O3-8hr'!$A:$AD,$IU76+CY$23-$G$23,$IT76)</f>
        <v>29</v>
      </c>
      <c r="CZ76" s="14">
        <f>INDEX('O3-8hr'!$A:$AD,$IU76+CZ$23-$G$23,$IT76)</f>
        <v>23</v>
      </c>
      <c r="DA76" s="14">
        <f>INDEX('O3-8hr'!$A:$AD,$IU76+DA$23-$G$23,$IT76)</f>
        <v>37.000000000000007</v>
      </c>
      <c r="DB76" s="14">
        <f>INDEX('O3-8hr'!$A:$AD,$IU76+DB$23-$G$23,$IT76)</f>
        <v>46</v>
      </c>
      <c r="DC76" s="14">
        <f>INDEX('O3-8hr'!$A:$AD,$IU76+DC$23-$G$23,$IT76)</f>
        <v>47</v>
      </c>
      <c r="DD76" s="14">
        <f>INDEX('O3-8hr'!$A:$AD,$IU76+DD$23-$G$23,$IT76)</f>
        <v>67</v>
      </c>
      <c r="DE76" s="14">
        <f>INDEX('O3-8hr'!$A:$AD,$IU76+DE$23-$G$23,$IT76)</f>
        <v>59.000000000000007</v>
      </c>
      <c r="DF76" s="14">
        <f>INDEX('O3-8hr'!$A:$AD,$IU76+DF$23-$G$23,$IT76)</f>
        <v>62</v>
      </c>
      <c r="DG76" s="14">
        <f>INDEX('O3-8hr'!$A:$AD,$IU76+DG$23-$G$23,$IT76)</f>
        <v>62</v>
      </c>
      <c r="DH76" s="14">
        <f>INDEX('O3-8hr'!$A:$AD,$IU76+DH$23-$G$23,$IT76)</f>
        <v>48</v>
      </c>
      <c r="DI76" s="14">
        <f>INDEX('O3-8hr'!$A:$AD,$IU76+DI$23-$G$23,$IT76)</f>
        <v>41</v>
      </c>
      <c r="DJ76" s="14">
        <f>INDEX('O3-8hr'!$A:$AD,$IU76+DJ$23-$G$23,$IT76)</f>
        <v>25</v>
      </c>
      <c r="DK76" s="14">
        <f>INDEX('O3-8hr'!$A:$AD,$IU76+DK$23-$G$23,$IT76)</f>
        <v>20</v>
      </c>
      <c r="DL76" s="14">
        <f>INDEX('O3-8hr'!$A:$AD,$IU76+DL$23-$G$23,$IT76)</f>
        <v>41</v>
      </c>
      <c r="DM76" s="14">
        <f>INDEX('O3-8hr'!$A:$AD,$IU76+DM$23-$G$23,$IT76)</f>
        <v>36.000000000000007</v>
      </c>
      <c r="DN76" s="14">
        <f>INDEX('O3-8hr'!$A:$AD,$IU76+DN$23-$G$23,$IT76)</f>
        <v>50</v>
      </c>
      <c r="DO76" s="14">
        <f>INDEX('O3-8hr'!$A:$AD,$IU76+DO$23-$G$23,$IT76)</f>
        <v>51.000000000000007</v>
      </c>
      <c r="DP76" s="14">
        <f>INDEX('O3-8hr'!$A:$AD,$IU76+DP$23-$G$23,$IT76)</f>
        <v>61.000000000000007</v>
      </c>
      <c r="DQ76" s="14">
        <f>INDEX('O3-8hr'!$A:$AD,$IU76+DQ$23-$G$23,$IT76)</f>
        <v>40</v>
      </c>
      <c r="DR76" s="14">
        <f>INDEX('O3-8hr'!$A:$AD,$IU76+DR$23-$G$23,$IT76)</f>
        <v>41</v>
      </c>
      <c r="DS76" s="14">
        <f>INDEX('O3-8hr'!$A:$AD,$IU76+DS$23-$G$23,$IT76)</f>
        <v>44.000000000000007</v>
      </c>
      <c r="DT76" s="14">
        <f>INDEX('O3-8hr'!$A:$AD,$IU76+DT$23-$G$23,$IT76)</f>
        <v>48</v>
      </c>
      <c r="DU76" s="14">
        <f>INDEX('O3-8hr'!$A:$AD,$IU76+DU$23-$G$23,$IT76)</f>
        <v>47</v>
      </c>
      <c r="DV76" s="14">
        <f>INDEX('O3-8hr'!$A:$AD,$IU76+DV$23-$G$23,$IT76)</f>
        <v>37.000000000000007</v>
      </c>
      <c r="DW76" s="14">
        <f>INDEX('O3-8hr'!$A:$AD,$IU76+DW$23-$G$23,$IT76)</f>
        <v>64</v>
      </c>
      <c r="DX76" s="14">
        <f>INDEX('O3-8hr'!$A:$AD,$IU76+DX$23-$G$23,$IT76)</f>
        <v>62</v>
      </c>
      <c r="DY76" s="14">
        <f>INDEX('O3-8hr'!$A:$AD,$IU76+DY$23-$G$23,$IT76)</f>
        <v>35</v>
      </c>
      <c r="DZ76" s="14">
        <f>INDEX('O3-8hr'!$A:$AD,$IU76+DZ$23-$G$23,$IT76)</f>
        <v>49</v>
      </c>
      <c r="EA76" s="14">
        <f>INDEX('O3-8hr'!$A:$AD,$IU76+EA$23-$G$23,$IT76)</f>
        <v>48</v>
      </c>
      <c r="EB76" s="14">
        <f>INDEX('O3-8hr'!$A:$AD,$IU76+EB$23-$G$23,$IT76)</f>
        <v>38</v>
      </c>
      <c r="EC76" s="14">
        <f>INDEX('O3-8hr'!$A:$AD,$IU76+EC$23-$G$23,$IT76)</f>
        <v>51.000000000000007</v>
      </c>
      <c r="ED76" s="14">
        <f>INDEX('O3-8hr'!$A:$AD,$IU76+ED$23-$G$23,$IT76)</f>
        <v>37.000000000000007</v>
      </c>
      <c r="EE76" s="14">
        <f>INDEX('O3-8hr'!$A:$AD,$IU76+EE$23-$G$23,$IT76)</f>
        <v>35</v>
      </c>
      <c r="EF76" s="14">
        <f>INDEX('O3-8hr'!$A:$AD,$IU76+EF$23-$G$23,$IT76)</f>
        <v>47</v>
      </c>
      <c r="EG76" s="14">
        <f>INDEX('O3-8hr'!$A:$AD,$IU76+EG$23-$G$23,$IT76)</f>
        <v>33</v>
      </c>
      <c r="EH76" s="14">
        <f>INDEX('O3-8hr'!$A:$AD,$IU76+EH$23-$G$23,$IT76)</f>
        <v>54</v>
      </c>
      <c r="EI76" s="14">
        <f>INDEX('O3-8hr'!$A:$AD,$IU76+EI$23-$G$23,$IT76)</f>
        <v>47</v>
      </c>
      <c r="EJ76" s="14">
        <f>INDEX('O3-8hr'!$A:$AD,$IU76+EJ$23-$G$23,$IT76)</f>
        <v>47</v>
      </c>
      <c r="EK76" s="14">
        <f>INDEX('O3-8hr'!$A:$AD,$IU76+EK$23-$G$23,$IT76)</f>
        <v>44.000000000000007</v>
      </c>
      <c r="EL76" s="14">
        <f>INDEX('O3-8hr'!$A:$AD,$IU76+EL$23-$G$23,$IT76)</f>
        <v>19</v>
      </c>
      <c r="EM76" s="14">
        <f>INDEX('O3-8hr'!$A:$AD,$IU76+EM$23-$G$23,$IT76)</f>
        <v>35</v>
      </c>
      <c r="EN76" s="14">
        <f>INDEX('O3-8hr'!$A:$AD,$IU76+EN$23-$G$23,$IT76)</f>
        <v>41</v>
      </c>
      <c r="EO76" s="14">
        <f>INDEX('O3-8hr'!$A:$AD,$IU76+EO$23-$G$23,$IT76)</f>
        <v>64</v>
      </c>
      <c r="EP76" s="14">
        <f>INDEX('O3-8hr'!$A:$AD,$IU76+EP$23-$G$23,$IT76)</f>
        <v>64</v>
      </c>
      <c r="EQ76" s="14">
        <f>INDEX('O3-8hr'!$A:$AD,$IU76+EQ$23-$G$23,$IT76)</f>
        <v>54</v>
      </c>
      <c r="ER76" s="14">
        <f>INDEX('O3-8hr'!$A:$AD,$IU76+ER$23-$G$23,$IT76)</f>
        <v>50</v>
      </c>
      <c r="ES76" s="14">
        <f>INDEX('O3-8hr'!$A:$AD,$IU76+ES$23-$G$23,$IT76)</f>
        <v>43</v>
      </c>
      <c r="ET76" s="14">
        <f>INDEX('O3-8hr'!$A:$AD,$IU76+ET$23-$G$23,$IT76)</f>
        <v>42</v>
      </c>
      <c r="EU76" s="14">
        <f>INDEX('O3-8hr'!$A:$AD,$IU76+EU$23-$G$23,$IT76)</f>
        <v>42</v>
      </c>
      <c r="EV76" s="14">
        <f>INDEX('O3-8hr'!$A:$AD,$IU76+EV$23-$G$23,$IT76)</f>
        <v>25</v>
      </c>
      <c r="EW76" s="14">
        <f>INDEX('O3-8hr'!$A:$AD,$IU76+EW$23-$G$23,$IT76)</f>
        <v>19</v>
      </c>
      <c r="EX76" s="14">
        <f>INDEX('O3-8hr'!$A:$AD,$IU76+EX$23-$G$23,$IT76)</f>
        <v>47</v>
      </c>
      <c r="EY76" s="14">
        <f>INDEX('O3-8hr'!$A:$AD,$IU76+EY$23-$G$23,$IT76)</f>
        <v>32</v>
      </c>
      <c r="EZ76" s="14">
        <f>INDEX('O3-8hr'!$A:$AD,$IU76+EZ$23-$G$23,$IT76)</f>
        <v>39</v>
      </c>
      <c r="FA76" s="14">
        <f>INDEX('O3-8hr'!$A:$AD,$IU76+FA$23-$G$23,$IT76)</f>
        <v>27</v>
      </c>
      <c r="FB76" s="14">
        <f>INDEX('O3-8hr'!$A:$AD,$IU76+FB$23-$G$23,$IT76)</f>
        <v>35</v>
      </c>
      <c r="FC76" s="14">
        <f>INDEX('O3-8hr'!$A:$AD,$IU76+FC$23-$G$23,$IT76)</f>
        <v>36.000000000000007</v>
      </c>
      <c r="FD76" s="14">
        <f>INDEX('O3-8hr'!$A:$AD,$IU76+FD$23-$G$23,$IT76)</f>
        <v>40</v>
      </c>
      <c r="FE76" s="14">
        <f>INDEX('O3-8hr'!$A:$AD,$IU76+FE$23-$G$23,$IT76)</f>
        <v>49</v>
      </c>
      <c r="FF76" s="14">
        <f>INDEX('O3-8hr'!$A:$AD,$IU76+FF$23-$G$23,$IT76)</f>
        <v>72.000000000000014</v>
      </c>
      <c r="FG76" s="14">
        <f>INDEX('O3-8hr'!$A:$AD,$IU76+FG$23-$G$23,$IT76)</f>
        <v>46</v>
      </c>
      <c r="FH76" s="14">
        <f>INDEX('O3-8hr'!$A:$AD,$IU76+FH$23-$G$23,$IT76)</f>
        <v>34</v>
      </c>
      <c r="FI76" s="14">
        <f>INDEX('O3-8hr'!$A:$AD,$IU76+FI$23-$G$23,$IT76)</f>
        <v>27</v>
      </c>
      <c r="FJ76" s="14">
        <f>INDEX('O3-8hr'!$A:$AD,$IU76+FJ$23-$G$23,$IT76)</f>
        <v>26.000000000000004</v>
      </c>
      <c r="FK76" s="14">
        <f>INDEX('O3-8hr'!$A:$AD,$IU76+FK$23-$G$23,$IT76)</f>
        <v>33</v>
      </c>
      <c r="FL76" s="14">
        <f>INDEX('O3-8hr'!$A:$AD,$IU76+FL$23-$G$23,$IT76)</f>
        <v>38</v>
      </c>
      <c r="FM76" s="14">
        <f>INDEX('O3-8hr'!$A:$AD,$IU76+FM$23-$G$23,$IT76)</f>
        <v>59.000000000000007</v>
      </c>
      <c r="FN76" s="14">
        <f>INDEX('O3-8hr'!$A:$AD,$IU76+FN$23-$G$23,$IT76)</f>
        <v>55</v>
      </c>
      <c r="FO76" s="14">
        <f>INDEX('O3-8hr'!$A:$AD,$IU76+FO$23-$G$23,$IT76)</f>
        <v>46</v>
      </c>
      <c r="FP76" s="14">
        <f>INDEX('O3-8hr'!$A:$AD,$IU76+FP$23-$G$23,$IT76)</f>
        <v>40</v>
      </c>
      <c r="FQ76" s="14">
        <f>INDEX('O3-8hr'!$A:$AD,$IU76+FQ$23-$G$23,$IT76)</f>
        <v>46</v>
      </c>
      <c r="FR76" s="14">
        <f>INDEX('O3-8hr'!$A:$AD,$IU76+FR$23-$G$23,$IT76)</f>
        <v>35</v>
      </c>
      <c r="FS76" s="14">
        <f>INDEX('O3-8hr'!$A:$AD,$IU76+FS$23-$G$23,$IT76)</f>
        <v>45.000000000000007</v>
      </c>
      <c r="FT76" s="14">
        <f>INDEX('O3-8hr'!$A:$AD,$IU76+FT$23-$G$23,$IT76)</f>
        <v>54</v>
      </c>
      <c r="FU76" s="14">
        <f>INDEX('O3-8hr'!$A:$AD,$IU76+FU$23-$G$23,$IT76)</f>
        <v>31</v>
      </c>
      <c r="FV76" s="14">
        <f>INDEX('O3-8hr'!$A:$AD,$IU76+FV$23-$G$23,$IT76)</f>
        <v>42</v>
      </c>
      <c r="FW76" s="14">
        <f>INDEX('O3-8hr'!$A:$AD,$IU76+FW$23-$G$23,$IT76)</f>
        <v>29</v>
      </c>
      <c r="FX76" s="14">
        <f>INDEX('O3-8hr'!$A:$AD,$IU76+FX$23-$G$23,$IT76)</f>
        <v>57</v>
      </c>
      <c r="FY76" s="14">
        <f>INDEX('O3-8hr'!$A:$AD,$IU76+FY$23-$G$23,$IT76)</f>
        <v>62</v>
      </c>
      <c r="FZ76" s="14">
        <f>INDEX('O3-8hr'!$A:$AD,$IU76+FZ$23-$G$23,$IT76)</f>
        <v>36.000000000000007</v>
      </c>
      <c r="GA76" s="14">
        <f>INDEX('O3-8hr'!$A:$AD,$IU76+GA$23-$G$23,$IT76)</f>
        <v>35</v>
      </c>
      <c r="GB76" s="14">
        <f>INDEX('O3-8hr'!$A:$AD,$IU76+GB$23-$G$23,$IT76)</f>
        <v>29</v>
      </c>
      <c r="GC76" s="14">
        <f>INDEX('O3-8hr'!$A:$AD,$IU76+GC$23-$G$23,$IT76)</f>
        <v>36.000000000000007</v>
      </c>
      <c r="GD76" s="14">
        <f>INDEX('O3-8hr'!$A:$AD,$IU76+GD$23-$G$23,$IT76)</f>
        <v>38</v>
      </c>
      <c r="GE76" s="14">
        <f>INDEX('O3-8hr'!$A:$AD,$IU76+GE$23-$G$23,$IT76)</f>
        <v>41</v>
      </c>
      <c r="GF76" s="14">
        <f>INDEX('O3-8hr'!$A:$AD,$IU76+GF$23-$G$23,$IT76)</f>
        <v>19</v>
      </c>
      <c r="GG76" s="14">
        <f>INDEX('O3-8hr'!$A:$AD,$IU76+GG$23-$G$23,$IT76)</f>
        <v>39</v>
      </c>
      <c r="GH76" s="14">
        <f>INDEX('O3-8hr'!$A:$AD,$IU76+GH$23-$G$23,$IT76)</f>
        <v>40</v>
      </c>
      <c r="GI76" s="14">
        <f>INDEX('O3-8hr'!$A:$AD,$IU76+GI$23-$G$23,$IT76)</f>
        <v>32</v>
      </c>
      <c r="GJ76" s="14">
        <f>INDEX('O3-8hr'!$A:$AD,$IU76+GJ$23-$G$23,$IT76)</f>
        <v>34</v>
      </c>
      <c r="GK76" s="14">
        <f>INDEX('O3-8hr'!$A:$AD,$IU76+GK$23-$G$23,$IT76)</f>
        <v>27</v>
      </c>
      <c r="GL76" s="14">
        <f>INDEX('O3-8hr'!$A:$AD,$IU76+GL$23-$G$23,$IT76)</f>
        <v>46</v>
      </c>
      <c r="GM76" s="14">
        <f>INDEX('O3-8hr'!$A:$AD,$IU76+GM$23-$G$23,$IT76)</f>
        <v>58</v>
      </c>
      <c r="GN76" s="14">
        <f>INDEX('O3-8hr'!$A:$AD,$IU76+GN$23-$G$23,$IT76)</f>
        <v>32</v>
      </c>
      <c r="GO76" s="14">
        <f>INDEX('O3-8hr'!$A:$AD,$IU76+GO$23-$G$23,$IT76)</f>
        <v>36.000000000000007</v>
      </c>
      <c r="GP76" s="14">
        <f>INDEX('O3-8hr'!$A:$AD,$IU76+GP$23-$G$23,$IT76)</f>
        <v>30</v>
      </c>
      <c r="GQ76" s="14">
        <f>INDEX('O3-8hr'!$A:$AD,$IU76+GQ$23-$G$23,$IT76)</f>
        <v>20</v>
      </c>
      <c r="GR76" s="14">
        <f>INDEX('O3-8hr'!$A:$AD,$IU76+GR$23-$G$23,$IT76)</f>
        <v>25</v>
      </c>
      <c r="GS76" s="14">
        <f>INDEX('O3-8hr'!$A:$AD,$IU76+GS$23-$G$23,$IT76)</f>
        <v>31</v>
      </c>
      <c r="GT76" s="14">
        <f>INDEX('O3-8hr'!$A:$AD,$IU76+GT$23-$G$23,$IT76)</f>
        <v>31</v>
      </c>
      <c r="GU76" s="14">
        <f>INDEX('O3-8hr'!$A:$AD,$IU76+GU$23-$G$23,$IT76)</f>
        <v>42</v>
      </c>
      <c r="GV76" s="14">
        <f>INDEX('O3-8hr'!$A:$AD,$IU76+GV$23-$G$23,$IT76)</f>
        <v>37.000000000000007</v>
      </c>
      <c r="GW76" s="14">
        <f>INDEX('O3-8hr'!$A:$AD,$IU76+GW$23-$G$23,$IT76)</f>
        <v>43</v>
      </c>
      <c r="GX76" s="14">
        <f>INDEX('O3-8hr'!$A:$AD,$IU76+GX$23-$G$23,$IT76)</f>
        <v>46</v>
      </c>
      <c r="GY76" s="14">
        <f>INDEX('O3-8hr'!$A:$AD,$IU76+GY$23-$G$23,$IT76)</f>
        <v>49</v>
      </c>
      <c r="GZ76" s="14">
        <f>INDEX('O3-8hr'!$A:$AD,$IU76+GZ$23-$G$23,$IT76)</f>
        <v>33</v>
      </c>
      <c r="HA76" s="14">
        <f>INDEX('O3-8hr'!$A:$AD,$IU76+HA$23-$G$23,$IT76)</f>
        <v>22.000000000000004</v>
      </c>
      <c r="HB76" s="14">
        <f>INDEX('O3-8hr'!$A:$AD,$IU76+HB$23-$G$23,$IT76)</f>
        <v>26.000000000000004</v>
      </c>
      <c r="HC76" s="14">
        <f>INDEX('O3-8hr'!$A:$AD,$IU76+HC$23-$G$23,$IT76)</f>
        <v>27</v>
      </c>
      <c r="HD76" s="14">
        <f>INDEX('O3-8hr'!$A:$AD,$IU76+HD$23-$G$23,$IT76)</f>
        <v>38</v>
      </c>
      <c r="HE76" s="14">
        <f>INDEX('O3-8hr'!$A:$AD,$IU76+HE$23-$G$23,$IT76)</f>
        <v>44.000000000000007</v>
      </c>
      <c r="HF76" s="14">
        <f>INDEX('O3-8hr'!$A:$AD,$IU76+HF$23-$G$23,$IT76)</f>
        <v>51.000000000000007</v>
      </c>
      <c r="HG76" s="14">
        <f>INDEX('O3-8hr'!$A:$AD,$IU76+HG$23-$G$23,$IT76)</f>
        <v>52.000000000000007</v>
      </c>
      <c r="HH76" s="14">
        <f>INDEX('O3-8hr'!$A:$AD,$IU76+HH$23-$G$23,$IT76)</f>
        <v>59.000000000000007</v>
      </c>
      <c r="HI76" s="14">
        <f>INDEX('O3-8hr'!$A:$AD,$IU76+HI$23-$G$23,$IT76)</f>
        <v>30</v>
      </c>
      <c r="HJ76" s="14">
        <f>INDEX('O3-8hr'!$A:$AD,$IU76+HJ$23-$G$23,$IT76)</f>
        <v>31</v>
      </c>
      <c r="HK76" s="14">
        <f>INDEX('O3-8hr'!$A:$AD,$IU76+HK$23-$G$23,$IT76)</f>
        <v>30</v>
      </c>
      <c r="HL76" s="14">
        <f>INDEX('O3-8hr'!$A:$AD,$IU76+HL$23-$G$23,$IT76)</f>
        <v>22.000000000000004</v>
      </c>
      <c r="HM76" s="14">
        <f>INDEX('O3-8hr'!$A:$AD,$IU76+HM$23-$G$23,$IT76)</f>
        <v>35</v>
      </c>
      <c r="HN76" s="14">
        <f>INDEX('O3-8hr'!$A:$AD,$IU76+HN$23-$G$23,$IT76)</f>
        <v>40</v>
      </c>
      <c r="HO76" s="14">
        <f>INDEX('O3-8hr'!$A:$AD,$IU76+HO$23-$G$23,$IT76)</f>
        <v>33</v>
      </c>
      <c r="HP76" s="14">
        <f>INDEX('O3-8hr'!$A:$AD,$IU76+HP$23-$G$23,$IT76)</f>
        <v>48</v>
      </c>
      <c r="HQ76" s="14">
        <f>INDEX('O3-8hr'!$A:$AD,$IU76+HQ$23-$G$23,$IT76)</f>
        <v>49</v>
      </c>
      <c r="HR76" s="14">
        <f>INDEX('O3-8hr'!$A:$AD,$IU76+HR$23-$G$23,$IT76)</f>
        <v>43</v>
      </c>
      <c r="HS76" s="14">
        <f>INDEX('O3-8hr'!$A:$AD,$IU76+HS$23-$G$23,$IT76)</f>
        <v>40</v>
      </c>
      <c r="HT76" s="14">
        <f>INDEX('O3-8hr'!$A:$AD,$IU76+HT$23-$G$23,$IT76)</f>
        <v>16</v>
      </c>
      <c r="HU76" s="14">
        <f>INDEX('O3-8hr'!$A:$AD,$IU76+HU$23-$G$23,$IT76)</f>
        <v>21</v>
      </c>
      <c r="HV76" s="14">
        <f>INDEX('O3-8hr'!$A:$AD,$IU76+HV$23-$G$23,$IT76)</f>
        <v>35</v>
      </c>
      <c r="HW76" s="14">
        <f>INDEX('O3-8hr'!$A:$AD,$IU76+HW$23-$G$23,$IT76)</f>
        <v>32</v>
      </c>
      <c r="HX76" s="14">
        <f>INDEX('O3-8hr'!$A:$AD,$IU76+HX$23-$G$23,$IT76)</f>
        <v>28</v>
      </c>
      <c r="HY76" s="14">
        <f>INDEX('O3-8hr'!$A:$AD,$IU76+HY$23-$G$23,$IT76)</f>
        <v>33</v>
      </c>
      <c r="HZ76" s="14">
        <f>INDEX('O3-8hr'!$A:$AD,$IU76+HZ$23-$G$23,$IT76)</f>
        <v>28</v>
      </c>
      <c r="IA76" s="14">
        <f>INDEX('O3-8hr'!$A:$AD,$IU76+IA$23-$G$23,$IT76)</f>
        <v>30</v>
      </c>
      <c r="IB76" s="14">
        <f>INDEX('O3-8hr'!$A:$AD,$IU76+IB$23-$G$23,$IT76)</f>
        <v>26.000000000000004</v>
      </c>
      <c r="IC76" s="14">
        <f>INDEX('O3-8hr'!$A:$AD,$IU76+IC$23-$G$23,$IT76)</f>
        <v>25</v>
      </c>
      <c r="ID76" s="14">
        <f>INDEX('O3-8hr'!$A:$AD,$IU76+ID$23-$G$23,$IT76)</f>
        <v>44.000000000000007</v>
      </c>
      <c r="IE76" s="14">
        <f>INDEX('O3-8hr'!$A:$AD,$IU76+IE$23-$G$23,$IT76)</f>
        <v>42</v>
      </c>
      <c r="IF76" s="14">
        <f>INDEX('O3-8hr'!$A:$AD,$IU76+IF$23-$G$23,$IT76)</f>
        <v>41</v>
      </c>
      <c r="IG76" s="14">
        <f>INDEX('O3-8hr'!$A:$AD,$IU76+IG$23-$G$23,$IT76)</f>
        <v>38</v>
      </c>
      <c r="IH76" s="14">
        <f>INDEX('O3-8hr'!$A:$AD,$IU76+IH$23-$G$23,$IT76)</f>
        <v>44.000000000000007</v>
      </c>
      <c r="II76" s="14">
        <f>INDEX('O3-8hr'!$A:$AD,$IU76+II$23-$G$23,$IT76)</f>
        <v>35</v>
      </c>
      <c r="IJ76" s="14">
        <f>INDEX('O3-8hr'!$A:$AD,$IU76+IJ$23-$G$23,$IT76)</f>
        <v>32</v>
      </c>
      <c r="IK76" s="14">
        <f>INDEX('O3-8hr'!$A:$AD,$IU76+IK$23-$G$23,$IT76)</f>
        <v>30</v>
      </c>
      <c r="IL76" s="14">
        <f>INDEX('O3-8hr'!$A:$AD,$IU76+IL$23-$G$23,$IT76)</f>
        <v>33</v>
      </c>
      <c r="IM76" s="14">
        <f>INDEX('O3-8hr'!$A:$AD,$IU76+IM$23-$G$23,$IT76)</f>
        <v>35</v>
      </c>
      <c r="IN76" s="14">
        <f>INDEX('O3-8hr'!$A:$AD,$IU76+IN$23-$G$23,$IT76)</f>
        <v>45.000000000000007</v>
      </c>
      <c r="IO76" s="14">
        <f>INDEX('O3-8hr'!$A:$AD,$IU76+IO$23-$G$23,$IT76)</f>
        <v>38</v>
      </c>
      <c r="IP76" s="14">
        <f>INDEX('O3-8hr'!$A:$AD,$IU76+IP$23-$G$23,$IT76)</f>
        <v>30</v>
      </c>
      <c r="IQ76" s="19">
        <f>INDEX('O3-8hr'!$A:$AD,$IU76+IQ$23-$G$23,$IT76)</f>
        <v>27</v>
      </c>
      <c r="IR76" s="100">
        <f t="shared" si="58"/>
        <v>72.000000000000014</v>
      </c>
      <c r="IT76" s="44">
        <f>MATCH($B76,'O3-8hr'!$1:$1,0)</f>
        <v>26</v>
      </c>
      <c r="IU76" s="43">
        <f>MATCH(DATE($A76,$IT$19,$IU$19),'O3-8hr'!$B:$B,0)</f>
        <v>796</v>
      </c>
    </row>
    <row r="77" spans="1:255" ht="12.75" customHeight="1" x14ac:dyDescent="0.2">
      <c r="A77" s="100">
        <v>2017</v>
      </c>
      <c r="B77" s="100">
        <v>360850067</v>
      </c>
      <c r="C77" s="103">
        <f>INDEX(Sites!$A:$N,MATCH($B77,Sites!$A:$A,0),2)</f>
        <v>40.596640000000001</v>
      </c>
      <c r="D77" s="100" t="str">
        <f>INDEX(Sites!$A:$N,MATCH($B77,Sites!$A:$A,0),4)</f>
        <v>NY</v>
      </c>
      <c r="E77" s="100" t="str">
        <f>INDEX(Sites!$A:$N,MATCH($B77,Sites!$A:$A,0),10)</f>
        <v>95.0</v>
      </c>
      <c r="F77" s="44" t="str">
        <f>INDEX(Sites!$A:$N,MATCH($B77,Sites!$A:$A,0),6)</f>
        <v>Susan Wagner</v>
      </c>
      <c r="G77" s="20">
        <f>INDEX('O3-8hr'!$A:$AD,$IU77+G$23-$G$23,$IT77)</f>
        <v>35</v>
      </c>
      <c r="H77" s="14">
        <f>INDEX('O3-8hr'!$A:$AD,$IU77+H$23-$G$23,$IT77)</f>
        <v>45.000000000000007</v>
      </c>
      <c r="I77" s="14">
        <f>INDEX('O3-8hr'!$A:$AD,$IU77+I$23-$G$23,$IT77)</f>
        <v>41</v>
      </c>
      <c r="J77" s="14">
        <f>INDEX('O3-8hr'!$A:$AD,$IU77+J$23-$G$23,$IT77)</f>
        <v>41</v>
      </c>
      <c r="K77" s="14">
        <f>INDEX('O3-8hr'!$A:$AD,$IU77+K$23-$G$23,$IT77)</f>
        <v>38</v>
      </c>
      <c r="L77" s="14">
        <f>INDEX('O3-8hr'!$A:$AD,$IU77+L$23-$G$23,$IT77)</f>
        <v>42</v>
      </c>
      <c r="M77" s="14">
        <f>INDEX('O3-8hr'!$A:$AD,$IU77+M$23-$G$23,$IT77)</f>
        <v>42</v>
      </c>
      <c r="N77" s="14">
        <f>INDEX('O3-8hr'!$A:$AD,$IU77+N$23-$G$23,$IT77)</f>
        <v>51.000000000000007</v>
      </c>
      <c r="O77" s="14">
        <f>INDEX('O3-8hr'!$A:$AD,$IU77+O$23-$G$23,$IT77)</f>
        <v>50</v>
      </c>
      <c r="P77" s="14">
        <f>INDEX('O3-8hr'!$A:$AD,$IU77+P$23-$G$23,$IT77)</f>
        <v>40</v>
      </c>
      <c r="Q77" s="14">
        <f>INDEX('O3-8hr'!$A:$AD,$IU77+Q$23-$G$23,$IT77)</f>
        <v>41</v>
      </c>
      <c r="R77" s="14">
        <f>INDEX('O3-8hr'!$A:$AD,$IU77+R$23-$G$23,$IT77)</f>
        <v>40</v>
      </c>
      <c r="S77" s="14">
        <f>INDEX('O3-8hr'!$A:$AD,$IU77+S$23-$G$23,$IT77)</f>
        <v>40</v>
      </c>
      <c r="T77" s="14">
        <f>INDEX('O3-8hr'!$A:$AD,$IU77+T$23-$G$23,$IT77)</f>
        <v>43</v>
      </c>
      <c r="U77" s="14">
        <f>INDEX('O3-8hr'!$A:$AD,$IU77+U$23-$G$23,$IT77)</f>
        <v>40</v>
      </c>
      <c r="V77" s="14">
        <f>INDEX('O3-8hr'!$A:$AD,$IU77+V$23-$G$23,$IT77)</f>
        <v>47</v>
      </c>
      <c r="W77" s="14">
        <f>INDEX('O3-8hr'!$A:$AD,$IU77+W$23-$G$23,$IT77)</f>
        <v>48</v>
      </c>
      <c r="X77" s="14">
        <f>INDEX('O3-8hr'!$A:$AD,$IU77+X$23-$G$23,$IT77)</f>
        <v>42</v>
      </c>
      <c r="Y77" s="14">
        <f>INDEX('O3-8hr'!$A:$AD,$IU77+Y$23-$G$23,$IT77)</f>
        <v>48</v>
      </c>
      <c r="Z77" s="14">
        <f>INDEX('O3-8hr'!$A:$AD,$IU77+Z$23-$G$23,$IT77)</f>
        <v>51.000000000000007</v>
      </c>
      <c r="AA77" s="14">
        <f>INDEX('O3-8hr'!$A:$AD,$IU77+AA$23-$G$23,$IT77)</f>
        <v>57</v>
      </c>
      <c r="AB77" s="14">
        <f>INDEX('O3-8hr'!$A:$AD,$IU77+AB$23-$G$23,$IT77)</f>
        <v>44.000000000000007</v>
      </c>
      <c r="AC77" s="14">
        <f>INDEX('O3-8hr'!$A:$AD,$IU77+AC$23-$G$23,$IT77)</f>
        <v>44.000000000000007</v>
      </c>
      <c r="AD77" s="14">
        <f>INDEX('O3-8hr'!$A:$AD,$IU77+AD$23-$G$23,$IT77)</f>
        <v>50</v>
      </c>
      <c r="AE77" s="14">
        <f>INDEX('O3-8hr'!$A:$AD,$IU77+AE$23-$G$23,$IT77)</f>
        <v>28</v>
      </c>
      <c r="AF77" s="14">
        <f>INDEX('O3-8hr'!$A:$AD,$IU77+AF$23-$G$23,$IT77)</f>
        <v>37.000000000000007</v>
      </c>
      <c r="AG77" s="14">
        <f>INDEX('O3-8hr'!$A:$AD,$IU77+AG$23-$G$23,$IT77)</f>
        <v>18.000000000000004</v>
      </c>
      <c r="AH77" s="14">
        <f>INDEX('O3-8hr'!$A:$AD,$IU77+AH$23-$G$23,$IT77)</f>
        <v>8</v>
      </c>
      <c r="AI77" s="14">
        <f>INDEX('O3-8hr'!$A:$AD,$IU77+AI$23-$G$23,$IT77)</f>
        <v>50</v>
      </c>
      <c r="AJ77" s="14">
        <f>INDEX('O3-8hr'!$A:$AD,$IU77+AJ$23-$G$23,$IT77)</f>
        <v>42</v>
      </c>
      <c r="AK77" s="14">
        <f>INDEX('O3-8hr'!$A:$AD,$IU77+AK$23-$G$23,$IT77)</f>
        <v>47</v>
      </c>
      <c r="AL77" s="14">
        <f>INDEX('O3-8hr'!$A:$AD,$IU77+AL$23-$G$23,$IT77)</f>
        <v>37.000000000000007</v>
      </c>
      <c r="AM77" s="14">
        <f>INDEX('O3-8hr'!$A:$AD,$IU77+AM$23-$G$23,$IT77)</f>
        <v>47</v>
      </c>
      <c r="AN77" s="14">
        <f>INDEX('O3-8hr'!$A:$AD,$IU77+AN$23-$G$23,$IT77)</f>
        <v>47</v>
      </c>
      <c r="AO77" s="14">
        <f>INDEX('O3-8hr'!$A:$AD,$IU77+AO$23-$G$23,$IT77)</f>
        <v>23</v>
      </c>
      <c r="AP77" s="14">
        <f>INDEX('O3-8hr'!$A:$AD,$IU77+AP$23-$G$23,$IT77)</f>
        <v>40</v>
      </c>
      <c r="AQ77" s="14">
        <f>INDEX('O3-8hr'!$A:$AD,$IU77+AQ$23-$G$23,$IT77)</f>
        <v>31</v>
      </c>
      <c r="AR77" s="14">
        <f>INDEX('O3-8hr'!$A:$AD,$IU77+AR$23-$G$23,$IT77)</f>
        <v>42</v>
      </c>
      <c r="AS77" s="14">
        <f>INDEX('O3-8hr'!$A:$AD,$IU77+AS$23-$G$23,$IT77)</f>
        <v>47</v>
      </c>
      <c r="AT77" s="14">
        <f>INDEX('O3-8hr'!$A:$AD,$IU77+AT$23-$G$23,$IT77)</f>
        <v>57</v>
      </c>
      <c r="AU77" s="14">
        <f>INDEX('O3-8hr'!$A:$AD,$IU77+AU$23-$G$23,$IT77)</f>
        <v>61.000000000000007</v>
      </c>
      <c r="AV77" s="14">
        <f>INDEX('O3-8hr'!$A:$AD,$IU77+AV$23-$G$23,$IT77)</f>
        <v>61.000000000000007</v>
      </c>
      <c r="AW77" s="14">
        <f>INDEX('O3-8hr'!$A:$AD,$IU77+AW$23-$G$23,$IT77)</f>
        <v>56</v>
      </c>
      <c r="AX77" s="14">
        <f>INDEX('O3-8hr'!$A:$AD,$IU77+AX$23-$G$23,$IT77)</f>
        <v>52.000000000000007</v>
      </c>
      <c r="AY77" s="14">
        <f>INDEX('O3-8hr'!$A:$AD,$IU77+AY$23-$G$23,$IT77)</f>
        <v>58</v>
      </c>
      <c r="AZ77" s="14">
        <f>INDEX('O3-8hr'!$A:$AD,$IU77+AZ$23-$G$23,$IT77)</f>
        <v>46</v>
      </c>
      <c r="BA77" s="14">
        <f>INDEX('O3-8hr'!$A:$AD,$IU77+BA$23-$G$23,$IT77)</f>
        <v>56</v>
      </c>
      <c r="BB77" s="14">
        <f>INDEX('O3-8hr'!$A:$AD,$IU77+BB$23-$G$23,$IT77)</f>
        <v>55</v>
      </c>
      <c r="BC77" s="14">
        <f>INDEX('O3-8hr'!$A:$AD,$IU77+BC$23-$G$23,$IT77)</f>
        <v>56</v>
      </c>
      <c r="BD77" s="14">
        <f>INDEX('O3-8hr'!$A:$AD,$IU77+BD$23-$G$23,$IT77)</f>
        <v>46</v>
      </c>
      <c r="BE77" s="14">
        <f>INDEX('O3-8hr'!$A:$AD,$IU77+BE$23-$G$23,$IT77)</f>
        <v>39</v>
      </c>
      <c r="BF77" s="14">
        <f>INDEX('O3-8hr'!$A:$AD,$IU77+BF$23-$G$23,$IT77)</f>
        <v>19</v>
      </c>
      <c r="BG77" s="14">
        <f>INDEX('O3-8hr'!$A:$AD,$IU77+BG$23-$G$23,$IT77)</f>
        <v>19</v>
      </c>
      <c r="BH77" s="14">
        <f>INDEX('O3-8hr'!$A:$AD,$IU77+BH$23-$G$23,$IT77)</f>
        <v>28</v>
      </c>
      <c r="BI77" s="14">
        <f>INDEX('O3-8hr'!$A:$AD,$IU77+BI$23-$G$23,$IT77)</f>
        <v>24</v>
      </c>
      <c r="BJ77" s="14">
        <f>INDEX('O3-8hr'!$A:$AD,$IU77+BJ$23-$G$23,$IT77)</f>
        <v>21</v>
      </c>
      <c r="BK77" s="14">
        <f>INDEX('O3-8hr'!$A:$AD,$IU77+BK$23-$G$23,$IT77)</f>
        <v>13.000000000000002</v>
      </c>
      <c r="BL77" s="14">
        <f>INDEX('O3-8hr'!$A:$AD,$IU77+BL$23-$G$23,$IT77)</f>
        <v>32</v>
      </c>
      <c r="BM77" s="14">
        <f>INDEX('O3-8hr'!$A:$AD,$IU77+BM$23-$G$23,$IT77)</f>
        <v>64</v>
      </c>
      <c r="BN77" s="14">
        <f>INDEX('O3-8hr'!$A:$AD,$IU77+BN$23-$G$23,$IT77)</f>
        <v>44.000000000000007</v>
      </c>
      <c r="BO77" s="14">
        <f>INDEX('O3-8hr'!$A:$AD,$IU77+BO$23-$G$23,$IT77)</f>
        <v>43</v>
      </c>
      <c r="BP77" s="14">
        <f>INDEX('O3-8hr'!$A:$AD,$IU77+BP$23-$G$23,$IT77)</f>
        <v>26.000000000000004</v>
      </c>
      <c r="BQ77" s="14">
        <f>INDEX('O3-8hr'!$A:$AD,$IU77+BQ$23-$G$23,$IT77)</f>
        <v>61.000000000000007</v>
      </c>
      <c r="BR77" s="14">
        <f>INDEX('O3-8hr'!$A:$AD,$IU77+BR$23-$G$23,$IT77)</f>
        <v>40</v>
      </c>
      <c r="BS77" s="14">
        <f>INDEX('O3-8hr'!$A:$AD,$IU77+BS$23-$G$23,$IT77)</f>
        <v>44.000000000000007</v>
      </c>
      <c r="BT77" s="14">
        <f>INDEX('O3-8hr'!$A:$AD,$IU77+BT$23-$G$23,$IT77)</f>
        <v>39</v>
      </c>
      <c r="BU77" s="14">
        <f>INDEX('O3-8hr'!$A:$AD,$IU77+BU$23-$G$23,$IT77)</f>
        <v>36.000000000000007</v>
      </c>
      <c r="BV77" s="14">
        <f>INDEX('O3-8hr'!$A:$AD,$IU77+BV$23-$G$23,$IT77)</f>
        <v>32</v>
      </c>
      <c r="BW77" s="14">
        <f>INDEX('O3-8hr'!$A:$AD,$IU77+BW$23-$G$23,$IT77)</f>
        <v>39</v>
      </c>
      <c r="BX77" s="14">
        <f>INDEX('O3-8hr'!$A:$AD,$IU77+BX$23-$G$23,$IT77)</f>
        <v>47</v>
      </c>
      <c r="BY77" s="14">
        <f>INDEX('O3-8hr'!$A:$AD,$IU77+BY$23-$G$23,$IT77)</f>
        <v>42</v>
      </c>
      <c r="BZ77" s="14">
        <f>INDEX('O3-8hr'!$A:$AD,$IU77+BZ$23-$G$23,$IT77)</f>
        <v>39</v>
      </c>
      <c r="CA77" s="14">
        <f>INDEX('O3-8hr'!$A:$AD,$IU77+CA$23-$G$23,$IT77)</f>
        <v>37.000000000000007</v>
      </c>
      <c r="CB77" s="14">
        <f>INDEX('O3-8hr'!$A:$AD,$IU77+CB$23-$G$23,$IT77)</f>
        <v>30</v>
      </c>
      <c r="CC77" s="14">
        <f>INDEX('O3-8hr'!$A:$AD,$IU77+CC$23-$G$23,$IT77)</f>
        <v>44.000000000000007</v>
      </c>
      <c r="CD77" s="14">
        <f>INDEX('O3-8hr'!$A:$AD,$IU77+CD$23-$G$23,$IT77)</f>
        <v>36.000000000000007</v>
      </c>
      <c r="CE77" s="14">
        <f>INDEX('O3-8hr'!$A:$AD,$IU77+CE$23-$G$23,$IT77)</f>
        <v>48</v>
      </c>
      <c r="CF77" s="14">
        <f>INDEX('O3-8hr'!$A:$AD,$IU77+CF$23-$G$23,$IT77)</f>
        <v>81</v>
      </c>
      <c r="CG77" s="14">
        <f>INDEX('O3-8hr'!$A:$AD,$IU77+CG$23-$G$23,$IT77)</f>
        <v>74.000000000000014</v>
      </c>
      <c r="CH77" s="14">
        <f>INDEX('O3-8hr'!$A:$AD,$IU77+CH$23-$G$23,$IT77)</f>
        <v>62</v>
      </c>
      <c r="CI77" s="14">
        <f>INDEX('O3-8hr'!$A:$AD,$IU77+CI$23-$G$23,$IT77)</f>
        <v>37.000000000000007</v>
      </c>
      <c r="CJ77" s="14">
        <f>INDEX('O3-8hr'!$A:$AD,$IU77+CJ$23-$G$23,$IT77)</f>
        <v>37.000000000000007</v>
      </c>
      <c r="CK77" s="14">
        <f>INDEX('O3-8hr'!$A:$AD,$IU77+CK$23-$G$23,$IT77)</f>
        <v>29</v>
      </c>
      <c r="CL77" s="14">
        <f>INDEX('O3-8hr'!$A:$AD,$IU77+CL$23-$G$23,$IT77)</f>
        <v>37.000000000000007</v>
      </c>
      <c r="CM77" s="14">
        <f>INDEX('O3-8hr'!$A:$AD,$IU77+CM$23-$G$23,$IT77)</f>
        <v>46</v>
      </c>
      <c r="CN77" s="14">
        <f>INDEX('O3-8hr'!$A:$AD,$IU77+CN$23-$G$23,$IT77)</f>
        <v>31</v>
      </c>
      <c r="CO77" s="14">
        <f>INDEX('O3-8hr'!$A:$AD,$IU77+CO$23-$G$23,$IT77)</f>
        <v>39</v>
      </c>
      <c r="CP77" s="14">
        <f>INDEX('O3-8hr'!$A:$AD,$IU77+CP$23-$G$23,$IT77)</f>
        <v>36.000000000000007</v>
      </c>
      <c r="CQ77" s="14">
        <f>INDEX('O3-8hr'!$A:$AD,$IU77+CQ$23-$G$23,$IT77)</f>
        <v>37.000000000000007</v>
      </c>
      <c r="CR77" s="14">
        <f>INDEX('O3-8hr'!$A:$AD,$IU77+CR$23-$G$23,$IT77)</f>
        <v>33</v>
      </c>
      <c r="CS77" s="14">
        <f>INDEX('O3-8hr'!$A:$AD,$IU77+CS$23-$G$23,$IT77)</f>
        <v>31</v>
      </c>
      <c r="CT77" s="14">
        <f>INDEX('O3-8hr'!$A:$AD,$IU77+CT$23-$G$23,$IT77)</f>
        <v>39</v>
      </c>
      <c r="CU77" s="14">
        <f>INDEX('O3-8hr'!$A:$AD,$IU77+CU$23-$G$23,$IT77)</f>
        <v>57</v>
      </c>
      <c r="CV77" s="14">
        <f>INDEX('O3-8hr'!$A:$AD,$IU77+CV$23-$G$23,$IT77)</f>
        <v>49</v>
      </c>
      <c r="CW77" s="14">
        <f>INDEX('O3-8hr'!$A:$AD,$IU77+CW$23-$G$23,$IT77)</f>
        <v>41</v>
      </c>
      <c r="CX77" s="14">
        <f>INDEX('O3-8hr'!$A:$AD,$IU77+CX$23-$G$23,$IT77)</f>
        <v>42</v>
      </c>
      <c r="CY77" s="14">
        <f>INDEX('O3-8hr'!$A:$AD,$IU77+CY$23-$G$23,$IT77)</f>
        <v>33</v>
      </c>
      <c r="CZ77" s="14">
        <f>INDEX('O3-8hr'!$A:$AD,$IU77+CZ$23-$G$23,$IT77)</f>
        <v>17</v>
      </c>
      <c r="DA77" s="14">
        <f>INDEX('O3-8hr'!$A:$AD,$IU77+DA$23-$G$23,$IT77)</f>
        <v>39</v>
      </c>
      <c r="DB77" s="14">
        <f>INDEX('O3-8hr'!$A:$AD,$IU77+DB$23-$G$23,$IT77)</f>
        <v>40</v>
      </c>
      <c r="DC77" s="14">
        <f>INDEX('O3-8hr'!$A:$AD,$IU77+DC$23-$G$23,$IT77)</f>
        <v>49</v>
      </c>
      <c r="DD77" s="14">
        <f>INDEX('O3-8hr'!$A:$AD,$IU77+DD$23-$G$23,$IT77)</f>
        <v>71.000000000000014</v>
      </c>
      <c r="DE77" s="14">
        <f>INDEX('O3-8hr'!$A:$AD,$IU77+DE$23-$G$23,$IT77)</f>
        <v>63</v>
      </c>
      <c r="DF77" s="14">
        <f>INDEX('O3-8hr'!$A:$AD,$IU77+DF$23-$G$23,$IT77)</f>
        <v>79</v>
      </c>
      <c r="DG77" s="14">
        <f>INDEX('O3-8hr'!$A:$AD,$IU77+DG$23-$G$23,$IT77)</f>
        <v>72.000000000000014</v>
      </c>
      <c r="DH77" s="14">
        <f>INDEX('O3-8hr'!$A:$AD,$IU77+DH$23-$G$23,$IT77)</f>
        <v>45.000000000000007</v>
      </c>
      <c r="DI77" s="14">
        <f>INDEX('O3-8hr'!$A:$AD,$IU77+DI$23-$G$23,$IT77)</f>
        <v>33</v>
      </c>
      <c r="DJ77" s="14">
        <f>INDEX('O3-8hr'!$A:$AD,$IU77+DJ$23-$G$23,$IT77)</f>
        <v>24</v>
      </c>
      <c r="DK77" s="14">
        <f>INDEX('O3-8hr'!$A:$AD,$IU77+DK$23-$G$23,$IT77)</f>
        <v>32</v>
      </c>
      <c r="DL77" s="14">
        <f>INDEX('O3-8hr'!$A:$AD,$IU77+DL$23-$G$23,$IT77)</f>
        <v>36.000000000000007</v>
      </c>
      <c r="DM77" s="14">
        <f>INDEX('O3-8hr'!$A:$AD,$IU77+DM$23-$G$23,$IT77)</f>
        <v>34</v>
      </c>
      <c r="DN77" s="14">
        <f>INDEX('O3-8hr'!$A:$AD,$IU77+DN$23-$G$23,$IT77)</f>
        <v>58</v>
      </c>
      <c r="DO77" s="14">
        <f>INDEX('O3-8hr'!$A:$AD,$IU77+DO$23-$G$23,$IT77)</f>
        <v>62</v>
      </c>
      <c r="DP77" s="14">
        <f>INDEX('O3-8hr'!$A:$AD,$IU77+DP$23-$G$23,$IT77)</f>
        <v>61.000000000000007</v>
      </c>
      <c r="DQ77" s="14">
        <f>INDEX('O3-8hr'!$A:$AD,$IU77+DQ$23-$G$23,$IT77)</f>
        <v>34</v>
      </c>
      <c r="DR77" s="14">
        <f>INDEX('O3-8hr'!$A:$AD,$IU77+DR$23-$G$23,$IT77)</f>
        <v>46</v>
      </c>
      <c r="DS77" s="14">
        <f>INDEX('O3-8hr'!$A:$AD,$IU77+DS$23-$G$23,$IT77)</f>
        <v>52.000000000000007</v>
      </c>
      <c r="DT77" s="14">
        <f>INDEX('O3-8hr'!$A:$AD,$IU77+DT$23-$G$23,$IT77)</f>
        <v>55</v>
      </c>
      <c r="DU77" s="14">
        <f>INDEX('O3-8hr'!$A:$AD,$IU77+DU$23-$G$23,$IT77)</f>
        <v>51.000000000000007</v>
      </c>
      <c r="DV77" s="14">
        <f>INDEX('O3-8hr'!$A:$AD,$IU77+DV$23-$G$23,$IT77)</f>
        <v>45.000000000000007</v>
      </c>
      <c r="DW77" s="14">
        <f>INDEX('O3-8hr'!$A:$AD,$IU77+DW$23-$G$23,$IT77)</f>
        <v>56</v>
      </c>
      <c r="DX77" s="14">
        <f>INDEX('O3-8hr'!$A:$AD,$IU77+DX$23-$G$23,$IT77)</f>
        <v>67</v>
      </c>
      <c r="DY77" s="14">
        <f>INDEX('O3-8hr'!$A:$AD,$IU77+DY$23-$G$23,$IT77)</f>
        <v>30</v>
      </c>
      <c r="DZ77" s="14">
        <f>INDEX('O3-8hr'!$A:$AD,$IU77+DZ$23-$G$23,$IT77)</f>
        <v>54</v>
      </c>
      <c r="EA77" s="14">
        <f>INDEX('O3-8hr'!$A:$AD,$IU77+EA$23-$G$23,$IT77)</f>
        <v>61.000000000000007</v>
      </c>
      <c r="EB77" s="14">
        <f>INDEX('O3-8hr'!$A:$AD,$IU77+EB$23-$G$23,$IT77)</f>
        <v>64</v>
      </c>
      <c r="EC77" s="14">
        <f>INDEX('O3-8hr'!$A:$AD,$IU77+EC$23-$G$23,$IT77)</f>
        <v>48</v>
      </c>
      <c r="ED77" s="14">
        <f>INDEX('O3-8hr'!$A:$AD,$IU77+ED$23-$G$23,$IT77)</f>
        <v>27</v>
      </c>
      <c r="EE77" s="14">
        <f>INDEX('O3-8hr'!$A:$AD,$IU77+EE$23-$G$23,$IT77)</f>
        <v>43</v>
      </c>
      <c r="EF77" s="14">
        <f>INDEX('O3-8hr'!$A:$AD,$IU77+EF$23-$G$23,$IT77)</f>
        <v>57</v>
      </c>
      <c r="EG77" s="14">
        <f>INDEX('O3-8hr'!$A:$AD,$IU77+EG$23-$G$23,$IT77)</f>
        <v>45.000000000000007</v>
      </c>
      <c r="EH77" s="14">
        <f>INDEX('O3-8hr'!$A:$AD,$IU77+EH$23-$G$23,$IT77)</f>
        <v>51.000000000000007</v>
      </c>
      <c r="EI77" s="14">
        <f>INDEX('O3-8hr'!$A:$AD,$IU77+EI$23-$G$23,$IT77)</f>
        <v>63</v>
      </c>
      <c r="EJ77" s="14">
        <f>INDEX('O3-8hr'!$A:$AD,$IU77+EJ$23-$G$23,$IT77)</f>
        <v>58</v>
      </c>
      <c r="EK77" s="14">
        <f>INDEX('O3-8hr'!$A:$AD,$IU77+EK$23-$G$23,$IT77)</f>
        <v>58</v>
      </c>
      <c r="EL77" s="14">
        <f>INDEX('O3-8hr'!$A:$AD,$IU77+EL$23-$G$23,$IT77)</f>
        <v>23</v>
      </c>
      <c r="EM77" s="14">
        <f>INDEX('O3-8hr'!$A:$AD,$IU77+EM$23-$G$23,$IT77)</f>
        <v>45.000000000000007</v>
      </c>
      <c r="EN77" s="14">
        <f>INDEX('O3-8hr'!$A:$AD,$IU77+EN$23-$G$23,$IT77)</f>
        <v>53.000000000000007</v>
      </c>
      <c r="EO77" s="14">
        <f>INDEX('O3-8hr'!$A:$AD,$IU77+EO$23-$G$23,$IT77)</f>
        <v>47</v>
      </c>
      <c r="EP77" s="14">
        <f>INDEX('O3-8hr'!$A:$AD,$IU77+EP$23-$G$23,$IT77)</f>
        <v>46</v>
      </c>
      <c r="EQ77" s="14">
        <f>INDEX('O3-8hr'!$A:$AD,$IU77+EQ$23-$G$23,$IT77)</f>
        <v>69</v>
      </c>
      <c r="ER77" s="14">
        <f>INDEX('O3-8hr'!$A:$AD,$IU77+ER$23-$G$23,$IT77)</f>
        <v>69</v>
      </c>
      <c r="ES77" s="14">
        <f>INDEX('O3-8hr'!$A:$AD,$IU77+ES$23-$G$23,$IT77)</f>
        <v>57</v>
      </c>
      <c r="ET77" s="14">
        <f>INDEX('O3-8hr'!$A:$AD,$IU77+ET$23-$G$23,$IT77)</f>
        <v>72.000000000000014</v>
      </c>
      <c r="EU77" s="14">
        <f>INDEX('O3-8hr'!$A:$AD,$IU77+EU$23-$G$23,$IT77)</f>
        <v>56</v>
      </c>
      <c r="EV77" s="14">
        <f>INDEX('O3-8hr'!$A:$AD,$IU77+EV$23-$G$23,$IT77)</f>
        <v>22.000000000000004</v>
      </c>
      <c r="EW77" s="14">
        <f>INDEX('O3-8hr'!$A:$AD,$IU77+EW$23-$G$23,$IT77)</f>
        <v>23</v>
      </c>
      <c r="EX77" s="14">
        <f>INDEX('O3-8hr'!$A:$AD,$IU77+EX$23-$G$23,$IT77)</f>
        <v>37.000000000000007</v>
      </c>
      <c r="EY77" s="14">
        <f>INDEX('O3-8hr'!$A:$AD,$IU77+EY$23-$G$23,$IT77)</f>
        <v>39</v>
      </c>
      <c r="EZ77" s="14">
        <f>INDEX('O3-8hr'!$A:$AD,$IU77+EZ$23-$G$23,$IT77)</f>
        <v>53.000000000000007</v>
      </c>
      <c r="FA77" s="14">
        <f>INDEX('O3-8hr'!$A:$AD,$IU77+FA$23-$G$23,$IT77)</f>
        <v>27</v>
      </c>
      <c r="FB77" s="14">
        <f>INDEX('O3-8hr'!$A:$AD,$IU77+FB$23-$G$23,$IT77)</f>
        <v>48</v>
      </c>
      <c r="FC77" s="14">
        <f>INDEX('O3-8hr'!$A:$AD,$IU77+FC$23-$G$23,$IT77)</f>
        <v>70</v>
      </c>
      <c r="FD77" s="14">
        <f>INDEX('O3-8hr'!$A:$AD,$IU77+FD$23-$G$23,$IT77)</f>
        <v>72.000000000000014</v>
      </c>
      <c r="FE77" s="14">
        <f>INDEX('O3-8hr'!$A:$AD,$IU77+FE$23-$G$23,$IT77)</f>
        <v>47</v>
      </c>
      <c r="FF77" s="14">
        <f>INDEX('O3-8hr'!$A:$AD,$IU77+FF$23-$G$23,$IT77)</f>
        <v>55</v>
      </c>
      <c r="FG77" s="14">
        <f>INDEX('O3-8hr'!$A:$AD,$IU77+FG$23-$G$23,$IT77)</f>
        <v>31</v>
      </c>
      <c r="FH77" s="14">
        <f>INDEX('O3-8hr'!$A:$AD,$IU77+FH$23-$G$23,$IT77)</f>
        <v>39</v>
      </c>
      <c r="FI77" s="14">
        <f>INDEX('O3-8hr'!$A:$AD,$IU77+FI$23-$G$23,$IT77)</f>
        <v>33</v>
      </c>
      <c r="FJ77" s="14">
        <f>INDEX('O3-8hr'!$A:$AD,$IU77+FJ$23-$G$23,$IT77)</f>
        <v>36.000000000000007</v>
      </c>
      <c r="FK77" s="14">
        <f>INDEX('O3-8hr'!$A:$AD,$IU77+FK$23-$G$23,$IT77)</f>
        <v>39</v>
      </c>
      <c r="FL77" s="14">
        <f>INDEX('O3-8hr'!$A:$AD,$IU77+FL$23-$G$23,$IT77)</f>
        <v>66</v>
      </c>
      <c r="FM77" s="14">
        <f>INDEX('O3-8hr'!$A:$AD,$IU77+FM$23-$G$23,$IT77)</f>
        <v>58</v>
      </c>
      <c r="FN77" s="14">
        <f>INDEX('O3-8hr'!$A:$AD,$IU77+FN$23-$G$23,$IT77)</f>
        <v>47</v>
      </c>
      <c r="FO77" s="14">
        <f>INDEX('O3-8hr'!$A:$AD,$IU77+FO$23-$G$23,$IT77)</f>
        <v>37.000000000000007</v>
      </c>
      <c r="FP77" s="14">
        <f>INDEX('O3-8hr'!$A:$AD,$IU77+FP$23-$G$23,$IT77)</f>
        <v>45.000000000000007</v>
      </c>
      <c r="FQ77" s="14">
        <f>INDEX('O3-8hr'!$A:$AD,$IU77+FQ$23-$G$23,$IT77)</f>
        <v>48</v>
      </c>
      <c r="FR77" s="14">
        <f>INDEX('O3-8hr'!$A:$AD,$IU77+FR$23-$G$23,$IT77)</f>
        <v>41</v>
      </c>
      <c r="FS77" s="14">
        <f>INDEX('O3-8hr'!$A:$AD,$IU77+FS$23-$G$23,$IT77)</f>
        <v>53.000000000000007</v>
      </c>
      <c r="FT77" s="14">
        <f>INDEX('O3-8hr'!$A:$AD,$IU77+FT$23-$G$23,$IT77)</f>
        <v>38</v>
      </c>
      <c r="FU77" s="14">
        <f>INDEX('O3-8hr'!$A:$AD,$IU77+FU$23-$G$23,$IT77)</f>
        <v>30</v>
      </c>
      <c r="FV77" s="14">
        <f>INDEX('O3-8hr'!$A:$AD,$IU77+FV$23-$G$23,$IT77)</f>
        <v>54</v>
      </c>
      <c r="FW77" s="14">
        <f>INDEX('O3-8hr'!$A:$AD,$IU77+FW$23-$G$23,$IT77)</f>
        <v>36.000000000000007</v>
      </c>
      <c r="FX77" s="14">
        <f>INDEX('O3-8hr'!$A:$AD,$IU77+FX$23-$G$23,$IT77)</f>
        <v>59.000000000000007</v>
      </c>
      <c r="FY77" s="14">
        <f>INDEX('O3-8hr'!$A:$AD,$IU77+FY$23-$G$23,$IT77)</f>
        <v>50</v>
      </c>
      <c r="FZ77" s="14">
        <f>INDEX('O3-8hr'!$A:$AD,$IU77+FZ$23-$G$23,$IT77)</f>
        <v>43</v>
      </c>
      <c r="GA77" s="14">
        <f>INDEX('O3-8hr'!$A:$AD,$IU77+GA$23-$G$23,$IT77)</f>
        <v>43</v>
      </c>
      <c r="GB77" s="14">
        <f>INDEX('O3-8hr'!$A:$AD,$IU77+GB$23-$G$23,$IT77)</f>
        <v>31</v>
      </c>
      <c r="GC77" s="14">
        <f>INDEX('O3-8hr'!$A:$AD,$IU77+GC$23-$G$23,$IT77)</f>
        <v>52.000000000000007</v>
      </c>
      <c r="GD77" s="14">
        <f>INDEX('O3-8hr'!$A:$AD,$IU77+GD$23-$G$23,$IT77)</f>
        <v>44.000000000000007</v>
      </c>
      <c r="GE77" s="14">
        <f>INDEX('O3-8hr'!$A:$AD,$IU77+GE$23-$G$23,$IT77)</f>
        <v>36.000000000000007</v>
      </c>
      <c r="GF77" s="14">
        <f>INDEX('O3-8hr'!$A:$AD,$IU77+GF$23-$G$23,$IT77)</f>
        <v>17</v>
      </c>
      <c r="GG77" s="14">
        <f>INDEX('O3-8hr'!$A:$AD,$IU77+GG$23-$G$23,$IT77)</f>
        <v>44.000000000000007</v>
      </c>
      <c r="GH77" s="14">
        <f>INDEX('O3-8hr'!$A:$AD,$IU77+GH$23-$G$23,$IT77)</f>
        <v>42</v>
      </c>
      <c r="GI77" s="14">
        <f>INDEX('O3-8hr'!$A:$AD,$IU77+GI$23-$G$23,$IT77)</f>
        <v>34</v>
      </c>
      <c r="GJ77" s="14">
        <f>INDEX('O3-8hr'!$A:$AD,$IU77+GJ$23-$G$23,$IT77)</f>
        <v>36.000000000000007</v>
      </c>
      <c r="GK77" s="14">
        <f>INDEX('O3-8hr'!$A:$AD,$IU77+GK$23-$G$23,$IT77)</f>
        <v>29</v>
      </c>
      <c r="GL77" s="14">
        <f>INDEX('O3-8hr'!$A:$AD,$IU77+GL$23-$G$23,$IT77)</f>
        <v>50</v>
      </c>
      <c r="GM77" s="14">
        <f>INDEX('O3-8hr'!$A:$AD,$IU77+GM$23-$G$23,$IT77)</f>
        <v>53.000000000000007</v>
      </c>
      <c r="GN77" s="14">
        <f>INDEX('O3-8hr'!$A:$AD,$IU77+GN$23-$G$23,$IT77)</f>
        <v>25</v>
      </c>
      <c r="GO77" s="14">
        <f>INDEX('O3-8hr'!$A:$AD,$IU77+GO$23-$G$23,$IT77)</f>
        <v>39</v>
      </c>
      <c r="GP77" s="14">
        <f>INDEX('O3-8hr'!$A:$AD,$IU77+GP$23-$G$23,$IT77)</f>
        <v>33</v>
      </c>
      <c r="GQ77" s="14">
        <f>INDEX('O3-8hr'!$A:$AD,$IU77+GQ$23-$G$23,$IT77)</f>
        <v>24</v>
      </c>
      <c r="GR77" s="14">
        <f>INDEX('O3-8hr'!$A:$AD,$IU77+GR$23-$G$23,$IT77)</f>
        <v>29</v>
      </c>
      <c r="GS77" s="14">
        <f>INDEX('O3-8hr'!$A:$AD,$IU77+GS$23-$G$23,$IT77)</f>
        <v>31</v>
      </c>
      <c r="GT77" s="14">
        <f>INDEX('O3-8hr'!$A:$AD,$IU77+GT$23-$G$23,$IT77)</f>
        <v>42</v>
      </c>
      <c r="GU77" s="14">
        <f>INDEX('O3-8hr'!$A:$AD,$IU77+GU$23-$G$23,$IT77)</f>
        <v>42</v>
      </c>
      <c r="GV77" s="14">
        <f>INDEX('O3-8hr'!$A:$AD,$IU77+GV$23-$G$23,$IT77)</f>
        <v>41</v>
      </c>
      <c r="GW77" s="14">
        <f>INDEX('O3-8hr'!$A:$AD,$IU77+GW$23-$G$23,$IT77)</f>
        <v>50</v>
      </c>
      <c r="GX77" s="14">
        <f>INDEX('O3-8hr'!$A:$AD,$IU77+GX$23-$G$23,$IT77)</f>
        <v>49</v>
      </c>
      <c r="GY77" s="14">
        <f>INDEX('O3-8hr'!$A:$AD,$IU77+GY$23-$G$23,$IT77)</f>
        <v>53.000000000000007</v>
      </c>
      <c r="GZ77" s="14">
        <f>INDEX('O3-8hr'!$A:$AD,$IU77+GZ$23-$G$23,$IT77)</f>
        <v>15.000000000000002</v>
      </c>
      <c r="HA77" s="14">
        <f>INDEX('O3-8hr'!$A:$AD,$IU77+HA$23-$G$23,$IT77)</f>
        <v>22.000000000000004</v>
      </c>
      <c r="HB77" s="14">
        <f>INDEX('O3-8hr'!$A:$AD,$IU77+HB$23-$G$23,$IT77)</f>
        <v>25</v>
      </c>
      <c r="HC77" s="14">
        <f>INDEX('O3-8hr'!$A:$AD,$IU77+HC$23-$G$23,$IT77)</f>
        <v>29</v>
      </c>
      <c r="HD77" s="14">
        <f>INDEX('O3-8hr'!$A:$AD,$IU77+HD$23-$G$23,$IT77)</f>
        <v>38</v>
      </c>
      <c r="HE77" s="14">
        <f>INDEX('O3-8hr'!$A:$AD,$IU77+HE$23-$G$23,$IT77)</f>
        <v>45.000000000000007</v>
      </c>
      <c r="HF77" s="14">
        <f>INDEX('O3-8hr'!$A:$AD,$IU77+HF$23-$G$23,$IT77)</f>
        <v>68</v>
      </c>
      <c r="HG77" s="14">
        <f>INDEX('O3-8hr'!$A:$AD,$IU77+HG$23-$G$23,$IT77)</f>
        <v>41</v>
      </c>
      <c r="HH77" s="14">
        <f>INDEX('O3-8hr'!$A:$AD,$IU77+HH$23-$G$23,$IT77)</f>
        <v>16</v>
      </c>
      <c r="HI77" s="14">
        <f>INDEX('O3-8hr'!$A:$AD,$IU77+HI$23-$G$23,$IT77)</f>
        <v>21</v>
      </c>
      <c r="HJ77" s="14">
        <f>INDEX('O3-8hr'!$A:$AD,$IU77+HJ$23-$G$23,$IT77)</f>
        <v>33</v>
      </c>
      <c r="HK77" s="14">
        <f>INDEX('O3-8hr'!$A:$AD,$IU77+HK$23-$G$23,$IT77)</f>
        <v>36.000000000000007</v>
      </c>
      <c r="HL77" s="14">
        <f>INDEX('O3-8hr'!$A:$AD,$IU77+HL$23-$G$23,$IT77)</f>
        <v>27</v>
      </c>
      <c r="HM77" s="14">
        <f>INDEX('O3-8hr'!$A:$AD,$IU77+HM$23-$G$23,$IT77)</f>
        <v>36.000000000000007</v>
      </c>
      <c r="HN77" s="14">
        <f>INDEX('O3-8hr'!$A:$AD,$IU77+HN$23-$G$23,$IT77)</f>
        <v>38</v>
      </c>
      <c r="HO77" s="14">
        <f>INDEX('O3-8hr'!$A:$AD,$IU77+HO$23-$G$23,$IT77)</f>
        <v>34</v>
      </c>
      <c r="HP77" s="14">
        <f>INDEX('O3-8hr'!$A:$AD,$IU77+HP$23-$G$23,$IT77)</f>
        <v>48</v>
      </c>
      <c r="HQ77" s="14">
        <f>INDEX('O3-8hr'!$A:$AD,$IU77+HQ$23-$G$23,$IT77)</f>
        <v>54</v>
      </c>
      <c r="HR77" s="14">
        <f>INDEX('O3-8hr'!$A:$AD,$IU77+HR$23-$G$23,$IT77)</f>
        <v>43</v>
      </c>
      <c r="HS77" s="14">
        <f>INDEX('O3-8hr'!$A:$AD,$IU77+HS$23-$G$23,$IT77)</f>
        <v>35</v>
      </c>
      <c r="HT77" s="14">
        <f>INDEX('O3-8hr'!$A:$AD,$IU77+HT$23-$G$23,$IT77)</f>
        <v>17</v>
      </c>
      <c r="HU77" s="14">
        <f>INDEX('O3-8hr'!$A:$AD,$IU77+HU$23-$G$23,$IT77)</f>
        <v>17</v>
      </c>
      <c r="HV77" s="14">
        <f>INDEX('O3-8hr'!$A:$AD,$IU77+HV$23-$G$23,$IT77)</f>
        <v>38</v>
      </c>
      <c r="HW77" s="14">
        <f>INDEX('O3-8hr'!$A:$AD,$IU77+HW$23-$G$23,$IT77)</f>
        <v>32</v>
      </c>
      <c r="HX77" s="14">
        <f>INDEX('O3-8hr'!$A:$AD,$IU77+HX$23-$G$23,$IT77)</f>
        <v>29</v>
      </c>
      <c r="HY77" s="14">
        <f>INDEX('O3-8hr'!$A:$AD,$IU77+HY$23-$G$23,$IT77)</f>
        <v>32</v>
      </c>
      <c r="HZ77" s="14">
        <f>INDEX('O3-8hr'!$A:$AD,$IU77+HZ$23-$G$23,$IT77)</f>
        <v>19</v>
      </c>
      <c r="IA77" s="14">
        <f>INDEX('O3-8hr'!$A:$AD,$IU77+IA$23-$G$23,$IT77)</f>
        <v>30</v>
      </c>
      <c r="IB77" s="14">
        <f>INDEX('O3-8hr'!$A:$AD,$IU77+IB$23-$G$23,$IT77)</f>
        <v>27</v>
      </c>
      <c r="IC77" s="14">
        <f>INDEX('O3-8hr'!$A:$AD,$IU77+IC$23-$G$23,$IT77)</f>
        <v>22.000000000000004</v>
      </c>
      <c r="ID77" s="14">
        <f>INDEX('O3-8hr'!$A:$AD,$IU77+ID$23-$G$23,$IT77)</f>
        <v>38</v>
      </c>
      <c r="IE77" s="14">
        <f>INDEX('O3-8hr'!$A:$AD,$IU77+IE$23-$G$23,$IT77)</f>
        <v>39</v>
      </c>
      <c r="IF77" s="14">
        <f>INDEX('O3-8hr'!$A:$AD,$IU77+IF$23-$G$23,$IT77)</f>
        <v>40</v>
      </c>
      <c r="IG77" s="14">
        <f>INDEX('O3-8hr'!$A:$AD,$IU77+IG$23-$G$23,$IT77)</f>
        <v>43</v>
      </c>
      <c r="IH77" s="14">
        <f>INDEX('O3-8hr'!$A:$AD,$IU77+IH$23-$G$23,$IT77)</f>
        <v>49</v>
      </c>
      <c r="II77" s="14">
        <f>INDEX('O3-8hr'!$A:$AD,$IU77+II$23-$G$23,$IT77)</f>
        <v>38</v>
      </c>
      <c r="IJ77" s="14">
        <f>INDEX('O3-8hr'!$A:$AD,$IU77+IJ$23-$G$23,$IT77)</f>
        <v>35</v>
      </c>
      <c r="IK77" s="14">
        <f>INDEX('O3-8hr'!$A:$AD,$IU77+IK$23-$G$23,$IT77)</f>
        <v>22.000000000000004</v>
      </c>
      <c r="IL77" s="14">
        <f>INDEX('O3-8hr'!$A:$AD,$IU77+IL$23-$G$23,$IT77)</f>
        <v>23</v>
      </c>
      <c r="IM77" s="14">
        <f>INDEX('O3-8hr'!$A:$AD,$IU77+IM$23-$G$23,$IT77)</f>
        <v>39</v>
      </c>
      <c r="IN77" s="14">
        <f>INDEX('O3-8hr'!$A:$AD,$IU77+IN$23-$G$23,$IT77)</f>
        <v>47</v>
      </c>
      <c r="IO77" s="14">
        <f>INDEX('O3-8hr'!$A:$AD,$IU77+IO$23-$G$23,$IT77)</f>
        <v>41</v>
      </c>
      <c r="IP77" s="14">
        <f>INDEX('O3-8hr'!$A:$AD,$IU77+IP$23-$G$23,$IT77)</f>
        <v>30</v>
      </c>
      <c r="IQ77" s="19">
        <f>INDEX('O3-8hr'!$A:$AD,$IU77+IQ$23-$G$23,$IT77)</f>
        <v>29</v>
      </c>
      <c r="IR77" s="100">
        <f t="shared" si="58"/>
        <v>81</v>
      </c>
      <c r="IT77" s="44">
        <f>MATCH($B77,'O3-8hr'!$1:$1,0)</f>
        <v>24</v>
      </c>
      <c r="IU77" s="43">
        <f>MATCH(DATE($A77,$IT$19,$IU$19),'O3-8hr'!$B:$B,0)</f>
        <v>796</v>
      </c>
    </row>
    <row r="78" spans="1:255" ht="12.75" customHeight="1" x14ac:dyDescent="0.2">
      <c r="A78" s="101">
        <v>2017</v>
      </c>
      <c r="B78" s="101">
        <v>361192004</v>
      </c>
      <c r="C78" s="104">
        <f>INDEX(Sites!$A:$N,MATCH($B78,Sites!$A:$A,0),2)</f>
        <v>41.051920000000003</v>
      </c>
      <c r="D78" s="101" t="str">
        <f>INDEX(Sites!$A:$N,MATCH($B78,Sites!$A:$A,0),4)</f>
        <v>NY</v>
      </c>
      <c r="E78" s="101" t="str">
        <f>INDEX(Sites!$A:$N,MATCH($B78,Sites!$A:$A,0),10)</f>
        <v>64.0</v>
      </c>
      <c r="F78" s="80" t="str">
        <f>INDEX(Sites!$A:$N,MATCH($B78,Sites!$A:$A,0),6)</f>
        <v>White Plains</v>
      </c>
      <c r="G78" s="18">
        <f>INDEX('O3-8hr'!$A:$AD,$IU78+G$23-$G$23,$IT78)</f>
        <v>36.000000000000007</v>
      </c>
      <c r="H78" s="16">
        <f>INDEX('O3-8hr'!$A:$AD,$IU78+H$23-$G$23,$IT78)</f>
        <v>45.000000000000007</v>
      </c>
      <c r="I78" s="16">
        <f>INDEX('O3-8hr'!$A:$AD,$IU78+I$23-$G$23,$IT78)</f>
        <v>40</v>
      </c>
      <c r="J78" s="16">
        <f>INDEX('O3-8hr'!$A:$AD,$IU78+J$23-$G$23,$IT78)</f>
        <v>42</v>
      </c>
      <c r="K78" s="16">
        <f>INDEX('O3-8hr'!$A:$AD,$IU78+K$23-$G$23,$IT78)</f>
        <v>41</v>
      </c>
      <c r="L78" s="16">
        <f>INDEX('O3-8hr'!$A:$AD,$IU78+L$23-$G$23,$IT78)</f>
        <v>28</v>
      </c>
      <c r="M78" s="16">
        <f>INDEX('O3-8hr'!$A:$AD,$IU78+M$23-$G$23,$IT78)</f>
        <v>31</v>
      </c>
      <c r="N78" s="16">
        <f>INDEX('O3-8hr'!$A:$AD,$IU78+N$23-$G$23,$IT78)</f>
        <v>47</v>
      </c>
      <c r="O78" s="16">
        <f>INDEX('O3-8hr'!$A:$AD,$IU78+O$23-$G$23,$IT78)</f>
        <v>47</v>
      </c>
      <c r="P78" s="16">
        <f>INDEX('O3-8hr'!$A:$AD,$IU78+P$23-$G$23,$IT78)</f>
        <v>41</v>
      </c>
      <c r="Q78" s="16">
        <f>INDEX('O3-8hr'!$A:$AD,$IU78+Q$23-$G$23,$IT78)</f>
        <v>41</v>
      </c>
      <c r="R78" s="16">
        <f>INDEX('O3-8hr'!$A:$AD,$IU78+R$23-$G$23,$IT78)</f>
        <v>38</v>
      </c>
      <c r="S78" s="16">
        <f>INDEX('O3-8hr'!$A:$AD,$IU78+S$23-$G$23,$IT78)</f>
        <v>40</v>
      </c>
      <c r="T78" s="16">
        <f>INDEX('O3-8hr'!$A:$AD,$IU78+T$23-$G$23,$IT78)</f>
        <v>37.000000000000007</v>
      </c>
      <c r="U78" s="16">
        <f>INDEX('O3-8hr'!$A:$AD,$IU78+U$23-$G$23,$IT78)</f>
        <v>42</v>
      </c>
      <c r="V78" s="16">
        <f>INDEX('O3-8hr'!$A:$AD,$IU78+V$23-$G$23,$IT78)</f>
        <v>50</v>
      </c>
      <c r="W78" s="16">
        <f>INDEX('O3-8hr'!$A:$AD,$IU78+W$23-$G$23,$IT78)</f>
        <v>50</v>
      </c>
      <c r="X78" s="16">
        <f>INDEX('O3-8hr'!$A:$AD,$IU78+X$23-$G$23,$IT78)</f>
        <v>48</v>
      </c>
      <c r="Y78" s="16">
        <f>INDEX('O3-8hr'!$A:$AD,$IU78+Y$23-$G$23,$IT78)</f>
        <v>51.000000000000007</v>
      </c>
      <c r="Z78" s="16">
        <f>INDEX('O3-8hr'!$A:$AD,$IU78+Z$23-$G$23,$IT78)</f>
        <v>51.000000000000007</v>
      </c>
      <c r="AA78" s="16">
        <f>INDEX('O3-8hr'!$A:$AD,$IU78+AA$23-$G$23,$IT78)</f>
        <v>49</v>
      </c>
      <c r="AB78" s="16">
        <f>INDEX('O3-8hr'!$A:$AD,$IU78+AB$23-$G$23,$IT78)</f>
        <v>45.000000000000007</v>
      </c>
      <c r="AC78" s="16">
        <f>INDEX('O3-8hr'!$A:$AD,$IU78+AC$23-$G$23,$IT78)</f>
        <v>45.000000000000007</v>
      </c>
      <c r="AD78" s="16">
        <f>INDEX('O3-8hr'!$A:$AD,$IU78+AD$23-$G$23,$IT78)</f>
        <v>33</v>
      </c>
      <c r="AE78" s="16">
        <f>INDEX('O3-8hr'!$A:$AD,$IU78+AE$23-$G$23,$IT78)</f>
        <v>33</v>
      </c>
      <c r="AF78" s="16">
        <f>INDEX('O3-8hr'!$A:$AD,$IU78+AF$23-$G$23,$IT78)</f>
        <v>41</v>
      </c>
      <c r="AG78" s="16">
        <f>INDEX('O3-8hr'!$A:$AD,$IU78+AG$23-$G$23,$IT78)</f>
        <v>26.000000000000004</v>
      </c>
      <c r="AH78" s="16">
        <f>INDEX('O3-8hr'!$A:$AD,$IU78+AH$23-$G$23,$IT78)</f>
        <v>28</v>
      </c>
      <c r="AI78" s="16">
        <f>INDEX('O3-8hr'!$A:$AD,$IU78+AI$23-$G$23,$IT78)</f>
        <v>43</v>
      </c>
      <c r="AJ78" s="16">
        <f>INDEX('O3-8hr'!$A:$AD,$IU78+AJ$23-$G$23,$IT78)</f>
        <v>42</v>
      </c>
      <c r="AK78" s="16">
        <f>INDEX('O3-8hr'!$A:$AD,$IU78+AK$23-$G$23,$IT78)</f>
        <v>45.000000000000007</v>
      </c>
      <c r="AL78" s="16">
        <f>INDEX('O3-8hr'!$A:$AD,$IU78+AL$23-$G$23,$IT78)</f>
        <v>40</v>
      </c>
      <c r="AM78" s="16">
        <f>INDEX('O3-8hr'!$A:$AD,$IU78+AM$23-$G$23,$IT78)</f>
        <v>47</v>
      </c>
      <c r="AN78" s="16">
        <f>INDEX('O3-8hr'!$A:$AD,$IU78+AN$23-$G$23,$IT78)</f>
        <v>47</v>
      </c>
      <c r="AO78" s="16">
        <f>INDEX('O3-8hr'!$A:$AD,$IU78+AO$23-$G$23,$IT78)</f>
        <v>39</v>
      </c>
      <c r="AP78" s="16">
        <f>INDEX('O3-8hr'!$A:$AD,$IU78+AP$23-$G$23,$IT78)</f>
        <v>39</v>
      </c>
      <c r="AQ78" s="16">
        <f>INDEX('O3-8hr'!$A:$AD,$IU78+AQ$23-$G$23,$IT78)</f>
        <v>41</v>
      </c>
      <c r="AR78" s="16">
        <f>INDEX('O3-8hr'!$A:$AD,$IU78+AR$23-$G$23,$IT78)</f>
        <v>36.000000000000007</v>
      </c>
      <c r="AS78" s="16">
        <f>INDEX('O3-8hr'!$A:$AD,$IU78+AS$23-$G$23,$IT78)</f>
        <v>42</v>
      </c>
      <c r="AT78" s="16">
        <f>INDEX('O3-8hr'!$A:$AD,$IU78+AT$23-$G$23,$IT78)</f>
        <v>49</v>
      </c>
      <c r="AU78" s="16">
        <f>INDEX('O3-8hr'!$A:$AD,$IU78+AU$23-$G$23,$IT78)</f>
        <v>52.000000000000007</v>
      </c>
      <c r="AV78" s="16">
        <f>INDEX('O3-8hr'!$A:$AD,$IU78+AV$23-$G$23,$IT78)</f>
        <v>51.000000000000007</v>
      </c>
      <c r="AW78" s="16">
        <f>INDEX('O3-8hr'!$A:$AD,$IU78+AW$23-$G$23,$IT78)</f>
        <v>46</v>
      </c>
      <c r="AX78" s="16">
        <f>INDEX('O3-8hr'!$A:$AD,$IU78+AX$23-$G$23,$IT78)</f>
        <v>48</v>
      </c>
      <c r="AY78" s="16">
        <f>INDEX('O3-8hr'!$A:$AD,$IU78+AY$23-$G$23,$IT78)</f>
        <v>47</v>
      </c>
      <c r="AZ78" s="16">
        <f>INDEX('O3-8hr'!$A:$AD,$IU78+AZ$23-$G$23,$IT78)</f>
        <v>46</v>
      </c>
      <c r="BA78" s="16">
        <f>INDEX('O3-8hr'!$A:$AD,$IU78+BA$23-$G$23,$IT78)</f>
        <v>56</v>
      </c>
      <c r="BB78" s="16">
        <f>INDEX('O3-8hr'!$A:$AD,$IU78+BB$23-$G$23,$IT78)</f>
        <v>47</v>
      </c>
      <c r="BC78" s="16">
        <f>INDEX('O3-8hr'!$A:$AD,$IU78+BC$23-$G$23,$IT78)</f>
        <v>43</v>
      </c>
      <c r="BD78" s="16">
        <f>INDEX('O3-8hr'!$A:$AD,$IU78+BD$23-$G$23,$IT78)</f>
        <v>39</v>
      </c>
      <c r="BE78" s="16">
        <f>INDEX('O3-8hr'!$A:$AD,$IU78+BE$23-$G$23,$IT78)</f>
        <v>39</v>
      </c>
      <c r="BF78" s="16">
        <f>INDEX('O3-8hr'!$A:$AD,$IU78+BF$23-$G$23,$IT78)</f>
        <v>41</v>
      </c>
      <c r="BG78" s="16">
        <f>INDEX('O3-8hr'!$A:$AD,$IU78+BG$23-$G$23,$IT78)</f>
        <v>28</v>
      </c>
      <c r="BH78" s="16">
        <f>INDEX('O3-8hr'!$A:$AD,$IU78+BH$23-$G$23,$IT78)</f>
        <v>38</v>
      </c>
      <c r="BI78" s="16">
        <f>INDEX('O3-8hr'!$A:$AD,$IU78+BI$23-$G$23,$IT78)</f>
        <v>35</v>
      </c>
      <c r="BJ78" s="16">
        <f>INDEX('O3-8hr'!$A:$AD,$IU78+BJ$23-$G$23,$IT78)</f>
        <v>39</v>
      </c>
      <c r="BK78" s="16">
        <f>INDEX('O3-8hr'!$A:$AD,$IU78+BK$23-$G$23,$IT78)</f>
        <v>31</v>
      </c>
      <c r="BL78" s="16">
        <f>INDEX('O3-8hr'!$A:$AD,$IU78+BL$23-$G$23,$IT78)</f>
        <v>38</v>
      </c>
      <c r="BM78" s="16">
        <f>INDEX('O3-8hr'!$A:$AD,$IU78+BM$23-$G$23,$IT78)</f>
        <v>55</v>
      </c>
      <c r="BN78" s="16">
        <f>INDEX('O3-8hr'!$A:$AD,$IU78+BN$23-$G$23,$IT78)</f>
        <v>50</v>
      </c>
      <c r="BO78" s="16">
        <f>INDEX('O3-8hr'!$A:$AD,$IU78+BO$23-$G$23,$IT78)</f>
        <v>41</v>
      </c>
      <c r="BP78" s="16">
        <f>INDEX('O3-8hr'!$A:$AD,$IU78+BP$23-$G$23,$IT78)</f>
        <v>30</v>
      </c>
      <c r="BQ78" s="16" t="str">
        <f>INDEX('O3-8hr'!$A:$AD,$IU78+BQ$23-$G$23,$IT78)</f>
        <v/>
      </c>
      <c r="BR78" s="16" t="str">
        <f>INDEX('O3-8hr'!$A:$AD,$IU78+BR$23-$G$23,$IT78)</f>
        <v/>
      </c>
      <c r="BS78" s="16">
        <f>INDEX('O3-8hr'!$A:$AD,$IU78+BS$23-$G$23,$IT78)</f>
        <v>47</v>
      </c>
      <c r="BT78" s="16">
        <f>INDEX('O3-8hr'!$A:$AD,$IU78+BT$23-$G$23,$IT78)</f>
        <v>38</v>
      </c>
      <c r="BU78" s="16">
        <f>INDEX('O3-8hr'!$A:$AD,$IU78+BU$23-$G$23,$IT78)</f>
        <v>41</v>
      </c>
      <c r="BV78" s="16">
        <f>INDEX('O3-8hr'!$A:$AD,$IU78+BV$23-$G$23,$IT78)</f>
        <v>32</v>
      </c>
      <c r="BW78" s="16">
        <f>INDEX('O3-8hr'!$A:$AD,$IU78+BW$23-$G$23,$IT78)</f>
        <v>36.000000000000007</v>
      </c>
      <c r="BX78" s="16">
        <f>INDEX('O3-8hr'!$A:$AD,$IU78+BX$23-$G$23,$IT78)</f>
        <v>40</v>
      </c>
      <c r="BY78" s="16">
        <f>INDEX('O3-8hr'!$A:$AD,$IU78+BY$23-$G$23,$IT78)</f>
        <v>40</v>
      </c>
      <c r="BZ78" s="16">
        <f>INDEX('O3-8hr'!$A:$AD,$IU78+BZ$23-$G$23,$IT78)</f>
        <v>42</v>
      </c>
      <c r="CA78" s="16">
        <f>INDEX('O3-8hr'!$A:$AD,$IU78+CA$23-$G$23,$IT78)</f>
        <v>39</v>
      </c>
      <c r="CB78" s="16">
        <f>INDEX('O3-8hr'!$A:$AD,$IU78+CB$23-$G$23,$IT78)</f>
        <v>40</v>
      </c>
      <c r="CC78" s="16">
        <f>INDEX('O3-8hr'!$A:$AD,$IU78+CC$23-$G$23,$IT78)</f>
        <v>42</v>
      </c>
      <c r="CD78" s="16">
        <f>INDEX('O3-8hr'!$A:$AD,$IU78+CD$23-$G$23,$IT78)</f>
        <v>36.000000000000007</v>
      </c>
      <c r="CE78" s="16">
        <f>INDEX('O3-8hr'!$A:$AD,$IU78+CE$23-$G$23,$IT78)</f>
        <v>41</v>
      </c>
      <c r="CF78" s="16">
        <f>INDEX('O3-8hr'!$A:$AD,$IU78+CF$23-$G$23,$IT78)</f>
        <v>74.000000000000014</v>
      </c>
      <c r="CG78" s="16">
        <f>INDEX('O3-8hr'!$A:$AD,$IU78+CG$23-$G$23,$IT78)</f>
        <v>68</v>
      </c>
      <c r="CH78" s="16">
        <f>INDEX('O3-8hr'!$A:$AD,$IU78+CH$23-$G$23,$IT78)</f>
        <v>55</v>
      </c>
      <c r="CI78" s="16">
        <f>INDEX('O3-8hr'!$A:$AD,$IU78+CI$23-$G$23,$IT78)</f>
        <v>40</v>
      </c>
      <c r="CJ78" s="16">
        <f>INDEX('O3-8hr'!$A:$AD,$IU78+CJ$23-$G$23,$IT78)</f>
        <v>43</v>
      </c>
      <c r="CK78" s="16">
        <f>INDEX('O3-8hr'!$A:$AD,$IU78+CK$23-$G$23,$IT78)</f>
        <v>25</v>
      </c>
      <c r="CL78" s="16">
        <f>INDEX('O3-8hr'!$A:$AD,$IU78+CL$23-$G$23,$IT78)</f>
        <v>43</v>
      </c>
      <c r="CM78" s="16">
        <f>INDEX('O3-8hr'!$A:$AD,$IU78+CM$23-$G$23,$IT78)</f>
        <v>45.000000000000007</v>
      </c>
      <c r="CN78" s="16">
        <f>INDEX('O3-8hr'!$A:$AD,$IU78+CN$23-$G$23,$IT78)</f>
        <v>36.000000000000007</v>
      </c>
      <c r="CO78" s="16">
        <f>INDEX('O3-8hr'!$A:$AD,$IU78+CO$23-$G$23,$IT78)</f>
        <v>41</v>
      </c>
      <c r="CP78" s="16">
        <f>INDEX('O3-8hr'!$A:$AD,$IU78+CP$23-$G$23,$IT78)</f>
        <v>31</v>
      </c>
      <c r="CQ78" s="16">
        <f>INDEX('O3-8hr'!$A:$AD,$IU78+CQ$23-$G$23,$IT78)</f>
        <v>44.000000000000007</v>
      </c>
      <c r="CR78" s="16">
        <f>INDEX('O3-8hr'!$A:$AD,$IU78+CR$23-$G$23,$IT78)</f>
        <v>32</v>
      </c>
      <c r="CS78" s="16">
        <f>INDEX('O3-8hr'!$A:$AD,$IU78+CS$23-$G$23,$IT78)</f>
        <v>32</v>
      </c>
      <c r="CT78" s="16">
        <f>INDEX('O3-8hr'!$A:$AD,$IU78+CT$23-$G$23,$IT78)</f>
        <v>37.000000000000007</v>
      </c>
      <c r="CU78" s="16">
        <f>INDEX('O3-8hr'!$A:$AD,$IU78+CU$23-$G$23,$IT78)</f>
        <v>51.000000000000007</v>
      </c>
      <c r="CV78" s="16">
        <f>INDEX('O3-8hr'!$A:$AD,$IU78+CV$23-$G$23,$IT78)</f>
        <v>47</v>
      </c>
      <c r="CW78" s="16">
        <f>INDEX('O3-8hr'!$A:$AD,$IU78+CW$23-$G$23,$IT78)</f>
        <v>39</v>
      </c>
      <c r="CX78" s="16">
        <f>INDEX('O3-8hr'!$A:$AD,$IU78+CX$23-$G$23,$IT78)</f>
        <v>29</v>
      </c>
      <c r="CY78" s="16">
        <f>INDEX('O3-8hr'!$A:$AD,$IU78+CY$23-$G$23,$IT78)</f>
        <v>32</v>
      </c>
      <c r="CZ78" s="16">
        <f>INDEX('O3-8hr'!$A:$AD,$IU78+CZ$23-$G$23,$IT78)</f>
        <v>23</v>
      </c>
      <c r="DA78" s="16">
        <f>INDEX('O3-8hr'!$A:$AD,$IU78+DA$23-$G$23,$IT78)</f>
        <v>39</v>
      </c>
      <c r="DB78" s="16">
        <f>INDEX('O3-8hr'!$A:$AD,$IU78+DB$23-$G$23,$IT78)</f>
        <v>44.000000000000007</v>
      </c>
      <c r="DC78" s="16">
        <f>INDEX('O3-8hr'!$A:$AD,$IU78+DC$23-$G$23,$IT78)</f>
        <v>48</v>
      </c>
      <c r="DD78" s="16">
        <f>INDEX('O3-8hr'!$A:$AD,$IU78+DD$23-$G$23,$IT78)</f>
        <v>72.000000000000014</v>
      </c>
      <c r="DE78" s="16">
        <f>INDEX('O3-8hr'!$A:$AD,$IU78+DE$23-$G$23,$IT78)</f>
        <v>65</v>
      </c>
      <c r="DF78" s="16">
        <f>INDEX('O3-8hr'!$A:$AD,$IU78+DF$23-$G$23,$IT78)</f>
        <v>73.000000000000014</v>
      </c>
      <c r="DG78" s="16">
        <f>INDEX('O3-8hr'!$A:$AD,$IU78+DG$23-$G$23,$IT78)</f>
        <v>69</v>
      </c>
      <c r="DH78" s="16">
        <f>INDEX('O3-8hr'!$A:$AD,$IU78+DH$23-$G$23,$IT78)</f>
        <v>50</v>
      </c>
      <c r="DI78" s="16">
        <f>INDEX('O3-8hr'!$A:$AD,$IU78+DI$23-$G$23,$IT78)</f>
        <v>43</v>
      </c>
      <c r="DJ78" s="16">
        <f>INDEX('O3-8hr'!$A:$AD,$IU78+DJ$23-$G$23,$IT78)</f>
        <v>26.000000000000004</v>
      </c>
      <c r="DK78" s="16">
        <f>INDEX('O3-8hr'!$A:$AD,$IU78+DK$23-$G$23,$IT78)</f>
        <v>26.000000000000004</v>
      </c>
      <c r="DL78" s="16">
        <f>INDEX('O3-8hr'!$A:$AD,$IU78+DL$23-$G$23,$IT78)</f>
        <v>38</v>
      </c>
      <c r="DM78" s="16">
        <f>INDEX('O3-8hr'!$A:$AD,$IU78+DM$23-$G$23,$IT78)</f>
        <v>35</v>
      </c>
      <c r="DN78" s="16">
        <f>INDEX('O3-8hr'!$A:$AD,$IU78+DN$23-$G$23,$IT78)</f>
        <v>55</v>
      </c>
      <c r="DO78" s="16">
        <f>INDEX('O3-8hr'!$A:$AD,$IU78+DO$23-$G$23,$IT78)</f>
        <v>57</v>
      </c>
      <c r="DP78" s="16">
        <f>INDEX('O3-8hr'!$A:$AD,$IU78+DP$23-$G$23,$IT78)</f>
        <v>68</v>
      </c>
      <c r="DQ78" s="16">
        <f>INDEX('O3-8hr'!$A:$AD,$IU78+DQ$23-$G$23,$IT78)</f>
        <v>38</v>
      </c>
      <c r="DR78" s="16">
        <f>INDEX('O3-8hr'!$A:$AD,$IU78+DR$23-$G$23,$IT78)</f>
        <v>44.000000000000007</v>
      </c>
      <c r="DS78" s="16">
        <f>INDEX('O3-8hr'!$A:$AD,$IU78+DS$23-$G$23,$IT78)</f>
        <v>50</v>
      </c>
      <c r="DT78" s="16">
        <f>INDEX('O3-8hr'!$A:$AD,$IU78+DT$23-$G$23,$IT78)</f>
        <v>49</v>
      </c>
      <c r="DU78" s="16">
        <f>INDEX('O3-8hr'!$A:$AD,$IU78+DU$23-$G$23,$IT78)</f>
        <v>50</v>
      </c>
      <c r="DV78" s="16">
        <f>INDEX('O3-8hr'!$A:$AD,$IU78+DV$23-$G$23,$IT78)</f>
        <v>39</v>
      </c>
      <c r="DW78" s="16">
        <f>INDEX('O3-8hr'!$A:$AD,$IU78+DW$23-$G$23,$IT78)</f>
        <v>52.000000000000007</v>
      </c>
      <c r="DX78" s="16">
        <f>INDEX('O3-8hr'!$A:$AD,$IU78+DX$23-$G$23,$IT78)</f>
        <v>71.000000000000014</v>
      </c>
      <c r="DY78" s="16">
        <f>INDEX('O3-8hr'!$A:$AD,$IU78+DY$23-$G$23,$IT78)</f>
        <v>33</v>
      </c>
      <c r="DZ78" s="16">
        <f>INDEX('O3-8hr'!$A:$AD,$IU78+DZ$23-$G$23,$IT78)</f>
        <v>53.000000000000007</v>
      </c>
      <c r="EA78" s="16">
        <f>INDEX('O3-8hr'!$A:$AD,$IU78+EA$23-$G$23,$IT78)</f>
        <v>52.000000000000007</v>
      </c>
      <c r="EB78" s="16">
        <f>INDEX('O3-8hr'!$A:$AD,$IU78+EB$23-$G$23,$IT78)</f>
        <v>41</v>
      </c>
      <c r="EC78" s="16">
        <f>INDEX('O3-8hr'!$A:$AD,$IU78+EC$23-$G$23,$IT78)</f>
        <v>52.000000000000007</v>
      </c>
      <c r="ED78" s="16">
        <f>INDEX('O3-8hr'!$A:$AD,$IU78+ED$23-$G$23,$IT78)</f>
        <v>37.000000000000007</v>
      </c>
      <c r="EE78" s="16">
        <f>INDEX('O3-8hr'!$A:$AD,$IU78+EE$23-$G$23,$IT78)</f>
        <v>34</v>
      </c>
      <c r="EF78" s="16">
        <f>INDEX('O3-8hr'!$A:$AD,$IU78+EF$23-$G$23,$IT78)</f>
        <v>55</v>
      </c>
      <c r="EG78" s="16">
        <f>INDEX('O3-8hr'!$A:$AD,$IU78+EG$23-$G$23,$IT78)</f>
        <v>37.000000000000007</v>
      </c>
      <c r="EH78" s="16">
        <f>INDEX('O3-8hr'!$A:$AD,$IU78+EH$23-$G$23,$IT78)</f>
        <v>56</v>
      </c>
      <c r="EI78" s="16">
        <f>INDEX('O3-8hr'!$A:$AD,$IU78+EI$23-$G$23,$IT78)</f>
        <v>54</v>
      </c>
      <c r="EJ78" s="16">
        <f>INDEX('O3-8hr'!$A:$AD,$IU78+EJ$23-$G$23,$IT78)</f>
        <v>57</v>
      </c>
      <c r="EK78" s="16">
        <f>INDEX('O3-8hr'!$A:$AD,$IU78+EK$23-$G$23,$IT78)</f>
        <v>56</v>
      </c>
      <c r="EL78" s="16">
        <f>INDEX('O3-8hr'!$A:$AD,$IU78+EL$23-$G$23,$IT78)</f>
        <v>22.000000000000004</v>
      </c>
      <c r="EM78" s="16">
        <f>INDEX('O3-8hr'!$A:$AD,$IU78+EM$23-$G$23,$IT78)</f>
        <v>38</v>
      </c>
      <c r="EN78" s="16">
        <f>INDEX('O3-8hr'!$A:$AD,$IU78+EN$23-$G$23,$IT78)</f>
        <v>58</v>
      </c>
      <c r="EO78" s="16">
        <f>INDEX('O3-8hr'!$A:$AD,$IU78+EO$23-$G$23,$IT78)</f>
        <v>58</v>
      </c>
      <c r="EP78" s="16">
        <f>INDEX('O3-8hr'!$A:$AD,$IU78+EP$23-$G$23,$IT78)</f>
        <v>58</v>
      </c>
      <c r="EQ78" s="16">
        <f>INDEX('O3-8hr'!$A:$AD,$IU78+EQ$23-$G$23,$IT78)</f>
        <v>61.000000000000007</v>
      </c>
      <c r="ER78" s="16">
        <f>INDEX('O3-8hr'!$A:$AD,$IU78+ER$23-$G$23,$IT78)</f>
        <v>64</v>
      </c>
      <c r="ES78" s="16">
        <f>INDEX('O3-8hr'!$A:$AD,$IU78+ES$23-$G$23,$IT78)</f>
        <v>49</v>
      </c>
      <c r="ET78" s="16">
        <f>INDEX('O3-8hr'!$A:$AD,$IU78+ET$23-$G$23,$IT78)</f>
        <v>57</v>
      </c>
      <c r="EU78" s="16">
        <f>INDEX('O3-8hr'!$A:$AD,$IU78+EU$23-$G$23,$IT78)</f>
        <v>41</v>
      </c>
      <c r="EV78" s="16">
        <f>INDEX('O3-8hr'!$A:$AD,$IU78+EV$23-$G$23,$IT78)</f>
        <v>26.000000000000004</v>
      </c>
      <c r="EW78" s="16">
        <f>INDEX('O3-8hr'!$A:$AD,$IU78+EW$23-$G$23,$IT78)</f>
        <v>21</v>
      </c>
      <c r="EX78" s="16">
        <f>INDEX('O3-8hr'!$A:$AD,$IU78+EX$23-$G$23,$IT78)</f>
        <v>49</v>
      </c>
      <c r="EY78" s="16">
        <f>INDEX('O3-8hr'!$A:$AD,$IU78+EY$23-$G$23,$IT78)</f>
        <v>33</v>
      </c>
      <c r="EZ78" s="16">
        <f>INDEX('O3-8hr'!$A:$AD,$IU78+EZ$23-$G$23,$IT78)</f>
        <v>43</v>
      </c>
      <c r="FA78" s="16">
        <f>INDEX('O3-8hr'!$A:$AD,$IU78+FA$23-$G$23,$IT78)</f>
        <v>26.000000000000004</v>
      </c>
      <c r="FB78" s="16">
        <f>INDEX('O3-8hr'!$A:$AD,$IU78+FB$23-$G$23,$IT78)</f>
        <v>35</v>
      </c>
      <c r="FC78" s="16">
        <f>INDEX('O3-8hr'!$A:$AD,$IU78+FC$23-$G$23,$IT78)</f>
        <v>45.000000000000007</v>
      </c>
      <c r="FD78" s="16">
        <f>INDEX('O3-8hr'!$A:$AD,$IU78+FD$23-$G$23,$IT78)</f>
        <v>53.000000000000007</v>
      </c>
      <c r="FE78" s="16">
        <f>INDEX('O3-8hr'!$A:$AD,$IU78+FE$23-$G$23,$IT78)</f>
        <v>40</v>
      </c>
      <c r="FF78" s="16">
        <f>INDEX('O3-8hr'!$A:$AD,$IU78+FF$23-$G$23,$IT78)</f>
        <v>72.000000000000014</v>
      </c>
      <c r="FG78" s="16">
        <f>INDEX('O3-8hr'!$A:$AD,$IU78+FG$23-$G$23,$IT78)</f>
        <v>40</v>
      </c>
      <c r="FH78" s="16">
        <f>INDEX('O3-8hr'!$A:$AD,$IU78+FH$23-$G$23,$IT78)</f>
        <v>39</v>
      </c>
      <c r="FI78" s="16">
        <f>INDEX('O3-8hr'!$A:$AD,$IU78+FI$23-$G$23,$IT78)</f>
        <v>30</v>
      </c>
      <c r="FJ78" s="16">
        <f>INDEX('O3-8hr'!$A:$AD,$IU78+FJ$23-$G$23,$IT78)</f>
        <v>28</v>
      </c>
      <c r="FK78" s="16">
        <f>INDEX('O3-8hr'!$A:$AD,$IU78+FK$23-$G$23,$IT78)</f>
        <v>35</v>
      </c>
      <c r="FL78" s="16">
        <f>INDEX('O3-8hr'!$A:$AD,$IU78+FL$23-$G$23,$IT78)</f>
        <v>59.000000000000007</v>
      </c>
      <c r="FM78" s="16">
        <f>INDEX('O3-8hr'!$A:$AD,$IU78+FM$23-$G$23,$IT78)</f>
        <v>61.000000000000007</v>
      </c>
      <c r="FN78" s="16">
        <f>INDEX('O3-8hr'!$A:$AD,$IU78+FN$23-$G$23,$IT78)</f>
        <v>51.000000000000007</v>
      </c>
      <c r="FO78" s="16">
        <f>INDEX('O3-8hr'!$A:$AD,$IU78+FO$23-$G$23,$IT78)</f>
        <v>41</v>
      </c>
      <c r="FP78" s="16">
        <f>INDEX('O3-8hr'!$A:$AD,$IU78+FP$23-$G$23,$IT78)</f>
        <v>43</v>
      </c>
      <c r="FQ78" s="16">
        <f>INDEX('O3-8hr'!$A:$AD,$IU78+FQ$23-$G$23,$IT78)</f>
        <v>46</v>
      </c>
      <c r="FR78" s="16">
        <f>INDEX('O3-8hr'!$A:$AD,$IU78+FR$23-$G$23,$IT78)</f>
        <v>34</v>
      </c>
      <c r="FS78" s="16">
        <f>INDEX('O3-8hr'!$A:$AD,$IU78+FS$23-$G$23,$IT78)</f>
        <v>48</v>
      </c>
      <c r="FT78" s="16">
        <f>INDEX('O3-8hr'!$A:$AD,$IU78+FT$23-$G$23,$IT78)</f>
        <v>53.000000000000007</v>
      </c>
      <c r="FU78" s="16">
        <f>INDEX('O3-8hr'!$A:$AD,$IU78+FU$23-$G$23,$IT78)</f>
        <v>26.000000000000004</v>
      </c>
      <c r="FV78" s="16">
        <f>INDEX('O3-8hr'!$A:$AD,$IU78+FV$23-$G$23,$IT78)</f>
        <v>49</v>
      </c>
      <c r="FW78" s="16">
        <f>INDEX('O3-8hr'!$A:$AD,$IU78+FW$23-$G$23,$IT78)</f>
        <v>34</v>
      </c>
      <c r="FX78" s="16">
        <f>INDEX('O3-8hr'!$A:$AD,$IU78+FX$23-$G$23,$IT78)</f>
        <v>58</v>
      </c>
      <c r="FY78" s="16">
        <f>INDEX('O3-8hr'!$A:$AD,$IU78+FY$23-$G$23,$IT78)</f>
        <v>56</v>
      </c>
      <c r="FZ78" s="16">
        <f>INDEX('O3-8hr'!$A:$AD,$IU78+FZ$23-$G$23,$IT78)</f>
        <v>38</v>
      </c>
      <c r="GA78" s="16">
        <f>INDEX('O3-8hr'!$A:$AD,$IU78+GA$23-$G$23,$IT78)</f>
        <v>41</v>
      </c>
      <c r="GB78" s="16">
        <f>INDEX('O3-8hr'!$A:$AD,$IU78+GB$23-$G$23,$IT78)</f>
        <v>30</v>
      </c>
      <c r="GC78" s="16">
        <f>INDEX('O3-8hr'!$A:$AD,$IU78+GC$23-$G$23,$IT78)</f>
        <v>36.000000000000007</v>
      </c>
      <c r="GD78" s="16">
        <f>INDEX('O3-8hr'!$A:$AD,$IU78+GD$23-$G$23,$IT78)</f>
        <v>42</v>
      </c>
      <c r="GE78" s="16">
        <f>INDEX('O3-8hr'!$A:$AD,$IU78+GE$23-$G$23,$IT78)</f>
        <v>40</v>
      </c>
      <c r="GF78" s="16">
        <f>INDEX('O3-8hr'!$A:$AD,$IU78+GF$23-$G$23,$IT78)</f>
        <v>20</v>
      </c>
      <c r="GG78" s="16">
        <f>INDEX('O3-8hr'!$A:$AD,$IU78+GG$23-$G$23,$IT78)</f>
        <v>40</v>
      </c>
      <c r="GH78" s="16">
        <f>INDEX('O3-8hr'!$A:$AD,$IU78+GH$23-$G$23,$IT78)</f>
        <v>41</v>
      </c>
      <c r="GI78" s="16">
        <f>INDEX('O3-8hr'!$A:$AD,$IU78+GI$23-$G$23,$IT78)</f>
        <v>33</v>
      </c>
      <c r="GJ78" s="16">
        <f>INDEX('O3-8hr'!$A:$AD,$IU78+GJ$23-$G$23,$IT78)</f>
        <v>35</v>
      </c>
      <c r="GK78" s="16">
        <f>INDEX('O3-8hr'!$A:$AD,$IU78+GK$23-$G$23,$IT78)</f>
        <v>30</v>
      </c>
      <c r="GL78" s="16">
        <f>INDEX('O3-8hr'!$A:$AD,$IU78+GL$23-$G$23,$IT78)</f>
        <v>51.000000000000007</v>
      </c>
      <c r="GM78" s="16">
        <f>INDEX('O3-8hr'!$A:$AD,$IU78+GM$23-$G$23,$IT78)</f>
        <v>55</v>
      </c>
      <c r="GN78" s="16">
        <f>INDEX('O3-8hr'!$A:$AD,$IU78+GN$23-$G$23,$IT78)</f>
        <v>30</v>
      </c>
      <c r="GO78" s="16">
        <f>INDEX('O3-8hr'!$A:$AD,$IU78+GO$23-$G$23,$IT78)</f>
        <v>41</v>
      </c>
      <c r="GP78" s="16">
        <f>INDEX('O3-8hr'!$A:$AD,$IU78+GP$23-$G$23,$IT78)</f>
        <v>32</v>
      </c>
      <c r="GQ78" s="16">
        <f>INDEX('O3-8hr'!$A:$AD,$IU78+GQ$23-$G$23,$IT78)</f>
        <v>22.000000000000004</v>
      </c>
      <c r="GR78" s="16">
        <f>INDEX('O3-8hr'!$A:$AD,$IU78+GR$23-$G$23,$IT78)</f>
        <v>26.000000000000004</v>
      </c>
      <c r="GS78" s="16">
        <f>INDEX('O3-8hr'!$A:$AD,$IU78+GS$23-$G$23,$IT78)</f>
        <v>32</v>
      </c>
      <c r="GT78" s="16">
        <f>INDEX('O3-8hr'!$A:$AD,$IU78+GT$23-$G$23,$IT78)</f>
        <v>36.000000000000007</v>
      </c>
      <c r="GU78" s="16">
        <f>INDEX('O3-8hr'!$A:$AD,$IU78+GU$23-$G$23,$IT78)</f>
        <v>45.000000000000007</v>
      </c>
      <c r="GV78" s="16">
        <f>INDEX('O3-8hr'!$A:$AD,$IU78+GV$23-$G$23,$IT78)</f>
        <v>22.000000000000004</v>
      </c>
      <c r="GW78" s="16">
        <f>INDEX('O3-8hr'!$A:$AD,$IU78+GW$23-$G$23,$IT78)</f>
        <v>35</v>
      </c>
      <c r="GX78" s="16">
        <f>INDEX('O3-8hr'!$A:$AD,$IU78+GX$23-$G$23,$IT78)</f>
        <v>52.000000000000007</v>
      </c>
      <c r="GY78" s="16">
        <f>INDEX('O3-8hr'!$A:$AD,$IU78+GY$23-$G$23,$IT78)</f>
        <v>49</v>
      </c>
      <c r="GZ78" s="16">
        <f>INDEX('O3-8hr'!$A:$AD,$IU78+GZ$23-$G$23,$IT78)</f>
        <v>24</v>
      </c>
      <c r="HA78" s="16">
        <f>INDEX('O3-8hr'!$A:$AD,$IU78+HA$23-$G$23,$IT78)</f>
        <v>25</v>
      </c>
      <c r="HB78" s="16">
        <f>INDEX('O3-8hr'!$A:$AD,$IU78+HB$23-$G$23,$IT78)</f>
        <v>26.000000000000004</v>
      </c>
      <c r="HC78" s="16">
        <f>INDEX('O3-8hr'!$A:$AD,$IU78+HC$23-$G$23,$IT78)</f>
        <v>27</v>
      </c>
      <c r="HD78" s="16">
        <f>INDEX('O3-8hr'!$A:$AD,$IU78+HD$23-$G$23,$IT78)</f>
        <v>38</v>
      </c>
      <c r="HE78" s="16">
        <f>INDEX('O3-8hr'!$A:$AD,$IU78+HE$23-$G$23,$IT78)</f>
        <v>43</v>
      </c>
      <c r="HF78" s="16">
        <f>INDEX('O3-8hr'!$A:$AD,$IU78+HF$23-$G$23,$IT78)</f>
        <v>50</v>
      </c>
      <c r="HG78" s="16">
        <f>INDEX('O3-8hr'!$A:$AD,$IU78+HG$23-$G$23,$IT78)</f>
        <v>59.000000000000007</v>
      </c>
      <c r="HH78" s="16">
        <f>INDEX('O3-8hr'!$A:$AD,$IU78+HH$23-$G$23,$IT78)</f>
        <v>44.000000000000007</v>
      </c>
      <c r="HI78" s="16">
        <f>INDEX('O3-8hr'!$A:$AD,$IU78+HI$23-$G$23,$IT78)</f>
        <v>21</v>
      </c>
      <c r="HJ78" s="16">
        <f>INDEX('O3-8hr'!$A:$AD,$IU78+HJ$23-$G$23,$IT78)</f>
        <v>34</v>
      </c>
      <c r="HK78" s="16">
        <f>INDEX('O3-8hr'!$A:$AD,$IU78+HK$23-$G$23,$IT78)</f>
        <v>32</v>
      </c>
      <c r="HL78" s="16">
        <f>INDEX('O3-8hr'!$A:$AD,$IU78+HL$23-$G$23,$IT78)</f>
        <v>24</v>
      </c>
      <c r="HM78" s="16">
        <f>INDEX('O3-8hr'!$A:$AD,$IU78+HM$23-$G$23,$IT78)</f>
        <v>36.000000000000007</v>
      </c>
      <c r="HN78" s="16">
        <f>INDEX('O3-8hr'!$A:$AD,$IU78+HN$23-$G$23,$IT78)</f>
        <v>39</v>
      </c>
      <c r="HO78" s="16">
        <f>INDEX('O3-8hr'!$A:$AD,$IU78+HO$23-$G$23,$IT78)</f>
        <v>34</v>
      </c>
      <c r="HP78" s="16">
        <f>INDEX('O3-8hr'!$A:$AD,$IU78+HP$23-$G$23,$IT78)</f>
        <v>38</v>
      </c>
      <c r="HQ78" s="16">
        <f>INDEX('O3-8hr'!$A:$AD,$IU78+HQ$23-$G$23,$IT78)</f>
        <v>52.000000000000007</v>
      </c>
      <c r="HR78" s="16">
        <f>INDEX('O3-8hr'!$A:$AD,$IU78+HR$23-$G$23,$IT78)</f>
        <v>44.000000000000007</v>
      </c>
      <c r="HS78" s="16">
        <f>INDEX('O3-8hr'!$A:$AD,$IU78+HS$23-$G$23,$IT78)</f>
        <v>38</v>
      </c>
      <c r="HT78" s="16">
        <f>INDEX('O3-8hr'!$A:$AD,$IU78+HT$23-$G$23,$IT78)</f>
        <v>16</v>
      </c>
      <c r="HU78" s="16">
        <f>INDEX('O3-8hr'!$A:$AD,$IU78+HU$23-$G$23,$IT78)</f>
        <v>17</v>
      </c>
      <c r="HV78" s="16">
        <f>INDEX('O3-8hr'!$A:$AD,$IU78+HV$23-$G$23,$IT78)</f>
        <v>34</v>
      </c>
      <c r="HW78" s="16">
        <f>INDEX('O3-8hr'!$A:$AD,$IU78+HW$23-$G$23,$IT78)</f>
        <v>37.000000000000007</v>
      </c>
      <c r="HX78" s="16">
        <f>INDEX('O3-8hr'!$A:$AD,$IU78+HX$23-$G$23,$IT78)</f>
        <v>30</v>
      </c>
      <c r="HY78" s="16">
        <f>INDEX('O3-8hr'!$A:$AD,$IU78+HY$23-$G$23,$IT78)</f>
        <v>34</v>
      </c>
      <c r="HZ78" s="16">
        <f>INDEX('O3-8hr'!$A:$AD,$IU78+HZ$23-$G$23,$IT78)</f>
        <v>29</v>
      </c>
      <c r="IA78" s="16">
        <f>INDEX('O3-8hr'!$A:$AD,$IU78+IA$23-$G$23,$IT78)</f>
        <v>30</v>
      </c>
      <c r="IB78" s="16">
        <f>INDEX('O3-8hr'!$A:$AD,$IU78+IB$23-$G$23,$IT78)</f>
        <v>25</v>
      </c>
      <c r="IC78" s="16">
        <f>INDEX('O3-8hr'!$A:$AD,$IU78+IC$23-$G$23,$IT78)</f>
        <v>26.000000000000004</v>
      </c>
      <c r="ID78" s="16">
        <f>INDEX('O3-8hr'!$A:$AD,$IU78+ID$23-$G$23,$IT78)</f>
        <v>39</v>
      </c>
      <c r="IE78" s="16">
        <f>INDEX('O3-8hr'!$A:$AD,$IU78+IE$23-$G$23,$IT78)</f>
        <v>36.000000000000007</v>
      </c>
      <c r="IF78" s="16">
        <f>INDEX('O3-8hr'!$A:$AD,$IU78+IF$23-$G$23,$IT78)</f>
        <v>40</v>
      </c>
      <c r="IG78" s="16">
        <f>INDEX('O3-8hr'!$A:$AD,$IU78+IG$23-$G$23,$IT78)</f>
        <v>41</v>
      </c>
      <c r="IH78" s="16">
        <f>INDEX('O3-8hr'!$A:$AD,$IU78+IH$23-$G$23,$IT78)</f>
        <v>44.000000000000007</v>
      </c>
      <c r="II78" s="16">
        <f>INDEX('O3-8hr'!$A:$AD,$IU78+II$23-$G$23,$IT78)</f>
        <v>37.000000000000007</v>
      </c>
      <c r="IJ78" s="16">
        <f>INDEX('O3-8hr'!$A:$AD,$IU78+IJ$23-$G$23,$IT78)</f>
        <v>35</v>
      </c>
      <c r="IK78" s="16">
        <f>INDEX('O3-8hr'!$A:$AD,$IU78+IK$23-$G$23,$IT78)</f>
        <v>26.000000000000004</v>
      </c>
      <c r="IL78" s="16">
        <f>INDEX('O3-8hr'!$A:$AD,$IU78+IL$23-$G$23,$IT78)</f>
        <v>31</v>
      </c>
      <c r="IM78" s="16">
        <f>INDEX('O3-8hr'!$A:$AD,$IU78+IM$23-$G$23,$IT78)</f>
        <v>31</v>
      </c>
      <c r="IN78" s="16">
        <f>INDEX('O3-8hr'!$A:$AD,$IU78+IN$23-$G$23,$IT78)</f>
        <v>45.000000000000007</v>
      </c>
      <c r="IO78" s="16">
        <f>INDEX('O3-8hr'!$A:$AD,$IU78+IO$23-$G$23,$IT78)</f>
        <v>41</v>
      </c>
      <c r="IP78" s="16">
        <f>INDEX('O3-8hr'!$A:$AD,$IU78+IP$23-$G$23,$IT78)</f>
        <v>29</v>
      </c>
      <c r="IQ78" s="13">
        <f>INDEX('O3-8hr'!$A:$AD,$IU78+IQ$23-$G$23,$IT78)</f>
        <v>27</v>
      </c>
      <c r="IR78" s="101">
        <f t="shared" si="58"/>
        <v>74.000000000000014</v>
      </c>
      <c r="IT78" s="80">
        <f>MATCH($B78,'O3-8hr'!$1:$1,0)</f>
        <v>30</v>
      </c>
      <c r="IU78" s="119">
        <f>MATCH(DATE($A78,$IT$19,$IU$19),'O3-8hr'!$B:$B,0)</f>
        <v>796</v>
      </c>
    </row>
    <row r="79" spans="1:255" s="25" customFormat="1" ht="12.75" customHeight="1" x14ac:dyDescent="0.2">
      <c r="B79" s="45" t="s">
        <v>78</v>
      </c>
      <c r="C79" s="55"/>
      <c r="F79" s="4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  <c r="AA79" s="105"/>
      <c r="AB79" s="105"/>
      <c r="AC79" s="105"/>
      <c r="AD79" s="105"/>
      <c r="AE79" s="105"/>
      <c r="AF79" s="105"/>
      <c r="AG79" s="105"/>
      <c r="AH79" s="105"/>
      <c r="AI79" s="105"/>
      <c r="AJ79" s="105"/>
      <c r="AK79" s="105"/>
      <c r="AL79" s="105"/>
      <c r="AM79" s="105"/>
      <c r="AN79" s="105"/>
      <c r="AO79" s="105"/>
      <c r="AP79" s="105"/>
      <c r="AQ79" s="105"/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/>
      <c r="BC79" s="105"/>
      <c r="BD79" s="105"/>
      <c r="BE79" s="105"/>
      <c r="BF79" s="105"/>
      <c r="BG79" s="105"/>
      <c r="BH79" s="105"/>
      <c r="BI79" s="105"/>
      <c r="BJ79" s="105"/>
      <c r="BK79" s="105"/>
      <c r="BL79" s="105"/>
      <c r="BM79" s="105"/>
      <c r="BN79" s="105"/>
      <c r="BO79" s="105"/>
      <c r="BP79" s="105"/>
      <c r="BQ79" s="105"/>
      <c r="BR79" s="105"/>
      <c r="BS79" s="105"/>
      <c r="BT79" s="105"/>
      <c r="BU79" s="105"/>
      <c r="BV79" s="105"/>
      <c r="BW79" s="105"/>
      <c r="BX79" s="105"/>
      <c r="BY79" s="105"/>
      <c r="BZ79" s="105"/>
      <c r="CA79" s="105"/>
      <c r="CB79" s="105"/>
      <c r="CC79" s="105"/>
      <c r="CD79" s="105"/>
      <c r="CE79" s="105"/>
      <c r="CF79" s="105"/>
      <c r="CG79" s="105"/>
      <c r="CH79" s="105"/>
      <c r="CI79" s="105"/>
      <c r="CJ79" s="105"/>
      <c r="CK79" s="105"/>
      <c r="CL79" s="105"/>
      <c r="CM79" s="105"/>
      <c r="CN79" s="105"/>
      <c r="CO79" s="105"/>
      <c r="CP79" s="105"/>
      <c r="CQ79" s="105"/>
      <c r="CR79" s="105"/>
      <c r="CS79" s="105"/>
      <c r="CT79" s="105"/>
      <c r="CU79" s="105"/>
      <c r="CV79" s="105"/>
      <c r="CW79" s="105"/>
      <c r="CX79" s="105"/>
      <c r="CY79" s="105"/>
      <c r="CZ79" s="105"/>
      <c r="DA79" s="105"/>
      <c r="DB79" s="105"/>
      <c r="DC79" s="105"/>
      <c r="DD79" s="105"/>
      <c r="DE79" s="105"/>
      <c r="DF79" s="105"/>
      <c r="DG79" s="105"/>
      <c r="DH79" s="105"/>
      <c r="DI79" s="105"/>
      <c r="DJ79" s="105"/>
      <c r="DK79" s="105"/>
      <c r="DL79" s="105"/>
      <c r="DM79" s="105"/>
      <c r="DN79" s="105"/>
      <c r="DO79" s="105"/>
      <c r="DP79" s="105"/>
      <c r="DQ79" s="105"/>
      <c r="DR79" s="105"/>
      <c r="DS79" s="105"/>
      <c r="DT79" s="105"/>
      <c r="DU79" s="105"/>
      <c r="DV79" s="105"/>
      <c r="DW79" s="105"/>
      <c r="DX79" s="105"/>
      <c r="DY79" s="105"/>
      <c r="DZ79" s="105"/>
      <c r="EA79" s="105"/>
      <c r="EB79" s="105"/>
      <c r="EC79" s="105"/>
      <c r="ED79" s="105"/>
      <c r="EE79" s="105"/>
      <c r="EF79" s="105"/>
      <c r="EG79" s="105"/>
      <c r="EH79" s="105"/>
      <c r="EI79" s="105"/>
      <c r="EJ79" s="105"/>
      <c r="EK79" s="105"/>
      <c r="EL79" s="105"/>
      <c r="EM79" s="105"/>
      <c r="EN79" s="105"/>
      <c r="EO79" s="105"/>
      <c r="EP79" s="105"/>
      <c r="EQ79" s="105"/>
      <c r="ER79" s="105"/>
      <c r="ES79" s="105"/>
      <c r="ET79" s="105"/>
      <c r="EU79" s="105"/>
      <c r="EV79" s="105"/>
      <c r="EW79" s="105"/>
      <c r="EX79" s="105"/>
      <c r="EY79" s="105"/>
      <c r="EZ79" s="105"/>
      <c r="FA79" s="105"/>
      <c r="FB79" s="105"/>
      <c r="FC79" s="105"/>
      <c r="FD79" s="105"/>
      <c r="FE79" s="105"/>
      <c r="FF79" s="105"/>
      <c r="FG79" s="105"/>
      <c r="FH79" s="105"/>
      <c r="FI79" s="105"/>
      <c r="FJ79" s="105"/>
      <c r="FK79" s="105"/>
      <c r="FL79" s="105"/>
      <c r="FM79" s="105"/>
      <c r="FN79" s="105"/>
      <c r="FO79" s="105"/>
      <c r="FP79" s="105"/>
      <c r="FQ79" s="105"/>
      <c r="FR79" s="105"/>
      <c r="FS79" s="105"/>
      <c r="FT79" s="105"/>
      <c r="FU79" s="105"/>
      <c r="FV79" s="105"/>
      <c r="FW79" s="105"/>
      <c r="FX79" s="105"/>
      <c r="FY79" s="105"/>
      <c r="FZ79" s="105"/>
      <c r="GA79" s="105"/>
      <c r="GB79" s="105"/>
      <c r="GC79" s="105"/>
      <c r="GD79" s="105"/>
      <c r="GE79" s="105"/>
      <c r="GF79" s="105"/>
      <c r="GG79" s="105"/>
      <c r="GH79" s="105"/>
      <c r="GI79" s="105"/>
      <c r="GJ79" s="105"/>
      <c r="GK79" s="105"/>
      <c r="GL79" s="105"/>
      <c r="GM79" s="105"/>
      <c r="GN79" s="105"/>
      <c r="GO79" s="105"/>
      <c r="GP79" s="105"/>
      <c r="GQ79" s="105"/>
      <c r="GR79" s="105"/>
      <c r="GS79" s="105"/>
      <c r="GT79" s="105"/>
      <c r="GU79" s="105"/>
      <c r="GV79" s="105"/>
      <c r="GW79" s="105"/>
      <c r="GX79" s="105"/>
      <c r="GY79" s="105"/>
      <c r="GZ79" s="105"/>
      <c r="HA79" s="105"/>
      <c r="HB79" s="105"/>
      <c r="HC79" s="105"/>
      <c r="HD79" s="105"/>
      <c r="HE79" s="105"/>
      <c r="HF79" s="105"/>
      <c r="HG79" s="105"/>
      <c r="HH79" s="105"/>
      <c r="HI79" s="105"/>
      <c r="HJ79" s="105"/>
      <c r="HK79" s="105"/>
      <c r="HL79" s="105"/>
      <c r="HM79" s="105"/>
      <c r="HN79" s="105"/>
      <c r="HO79" s="105"/>
      <c r="HP79" s="105"/>
      <c r="HQ79" s="105"/>
      <c r="HR79" s="105"/>
      <c r="HS79" s="105"/>
      <c r="HT79" s="105"/>
      <c r="HU79" s="105"/>
      <c r="HV79" s="105"/>
      <c r="HW79" s="105"/>
      <c r="HX79" s="105"/>
      <c r="HY79" s="105"/>
      <c r="HZ79" s="105"/>
      <c r="IA79" s="105"/>
      <c r="IB79" s="105"/>
      <c r="IC79" s="105"/>
      <c r="ID79" s="105"/>
      <c r="IE79" s="105"/>
      <c r="IF79" s="105"/>
      <c r="IG79" s="105"/>
      <c r="IH79" s="105"/>
      <c r="II79" s="105"/>
      <c r="IJ79" s="105"/>
      <c r="IK79" s="105"/>
      <c r="IL79" s="105"/>
      <c r="IM79" s="105"/>
      <c r="IN79" s="105"/>
      <c r="IO79" s="105"/>
      <c r="IP79" s="105"/>
      <c r="IQ79" s="105"/>
      <c r="IR79" s="15"/>
      <c r="IT79" s="45"/>
      <c r="IU79" s="46"/>
    </row>
    <row r="80" spans="1:255" s="25" customFormat="1" ht="12.75" customHeight="1" x14ac:dyDescent="0.2">
      <c r="B80" s="45" t="s">
        <v>78</v>
      </c>
      <c r="C80" s="55"/>
      <c r="F80" s="4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5"/>
      <c r="AB80" s="105"/>
      <c r="AC80" s="105"/>
      <c r="AD80" s="105"/>
      <c r="AE80" s="105"/>
      <c r="AF80" s="105"/>
      <c r="AG80" s="105"/>
      <c r="AH80" s="105"/>
      <c r="AI80" s="105"/>
      <c r="AJ80" s="105"/>
      <c r="AK80" s="105"/>
      <c r="AL80" s="105"/>
      <c r="AM80" s="105"/>
      <c r="AN80" s="105"/>
      <c r="AO80" s="105"/>
      <c r="AP80" s="105"/>
      <c r="AQ80" s="105"/>
      <c r="AR80" s="105"/>
      <c r="AS80" s="105"/>
      <c r="AT80" s="105"/>
      <c r="AU80" s="105"/>
      <c r="AV80" s="105"/>
      <c r="AW80" s="105"/>
      <c r="AX80" s="105"/>
      <c r="AY80" s="105"/>
      <c r="AZ80" s="105"/>
      <c r="BA80" s="105"/>
      <c r="BB80" s="105"/>
      <c r="BC80" s="105"/>
      <c r="BD80" s="105"/>
      <c r="BE80" s="105"/>
      <c r="BF80" s="105"/>
      <c r="BG80" s="105"/>
      <c r="BH80" s="105"/>
      <c r="BI80" s="105"/>
      <c r="BJ80" s="105"/>
      <c r="BK80" s="105"/>
      <c r="BL80" s="105"/>
      <c r="BM80" s="105"/>
      <c r="BN80" s="105"/>
      <c r="BO80" s="105"/>
      <c r="BP80" s="105"/>
      <c r="BQ80" s="105"/>
      <c r="BR80" s="105"/>
      <c r="BS80" s="105"/>
      <c r="BT80" s="105"/>
      <c r="BU80" s="105"/>
      <c r="BV80" s="105"/>
      <c r="BW80" s="105"/>
      <c r="BX80" s="105"/>
      <c r="BY80" s="105"/>
      <c r="BZ80" s="105"/>
      <c r="CA80" s="105"/>
      <c r="CB80" s="105"/>
      <c r="CC80" s="105"/>
      <c r="CD80" s="105"/>
      <c r="CE80" s="105"/>
      <c r="CF80" s="105"/>
      <c r="CG80" s="105"/>
      <c r="CH80" s="105"/>
      <c r="CI80" s="105"/>
      <c r="CJ80" s="105"/>
      <c r="CK80" s="105"/>
      <c r="CL80" s="105"/>
      <c r="CM80" s="105"/>
      <c r="CN80" s="105"/>
      <c r="CO80" s="105"/>
      <c r="CP80" s="105"/>
      <c r="CQ80" s="105"/>
      <c r="CR80" s="105"/>
      <c r="CS80" s="105"/>
      <c r="CT80" s="105"/>
      <c r="CU80" s="105"/>
      <c r="CV80" s="105"/>
      <c r="CW80" s="105"/>
      <c r="CX80" s="105"/>
      <c r="CY80" s="105"/>
      <c r="CZ80" s="105"/>
      <c r="DA80" s="105"/>
      <c r="DB80" s="105"/>
      <c r="DC80" s="105"/>
      <c r="DD80" s="105"/>
      <c r="DE80" s="105"/>
      <c r="DF80" s="105"/>
      <c r="DG80" s="105"/>
      <c r="DH80" s="105"/>
      <c r="DI80" s="105"/>
      <c r="DJ80" s="105"/>
      <c r="DK80" s="105"/>
      <c r="DL80" s="105"/>
      <c r="DM80" s="105"/>
      <c r="DN80" s="105"/>
      <c r="DO80" s="105"/>
      <c r="DP80" s="105"/>
      <c r="DQ80" s="105"/>
      <c r="DR80" s="105"/>
      <c r="DS80" s="105"/>
      <c r="DT80" s="105"/>
      <c r="DU80" s="105"/>
      <c r="DV80" s="105"/>
      <c r="DW80" s="105"/>
      <c r="DX80" s="105"/>
      <c r="DY80" s="105"/>
      <c r="DZ80" s="105"/>
      <c r="EA80" s="105"/>
      <c r="EB80" s="105"/>
      <c r="EC80" s="105"/>
      <c r="ED80" s="105"/>
      <c r="EE80" s="105"/>
      <c r="EF80" s="105"/>
      <c r="EG80" s="105"/>
      <c r="EH80" s="105"/>
      <c r="EI80" s="105"/>
      <c r="EJ80" s="105"/>
      <c r="EK80" s="105"/>
      <c r="EL80" s="105"/>
      <c r="EM80" s="105"/>
      <c r="EN80" s="105"/>
      <c r="EO80" s="105"/>
      <c r="EP80" s="105"/>
      <c r="EQ80" s="105"/>
      <c r="ER80" s="105"/>
      <c r="ES80" s="105"/>
      <c r="ET80" s="105"/>
      <c r="EU80" s="105"/>
      <c r="EV80" s="105"/>
      <c r="EW80" s="105"/>
      <c r="EX80" s="105"/>
      <c r="EY80" s="105"/>
      <c r="EZ80" s="105"/>
      <c r="FA80" s="105"/>
      <c r="FB80" s="105"/>
      <c r="FC80" s="105"/>
      <c r="FD80" s="105"/>
      <c r="FE80" s="105"/>
      <c r="FF80" s="105"/>
      <c r="FG80" s="105"/>
      <c r="FH80" s="105"/>
      <c r="FI80" s="105"/>
      <c r="FJ80" s="105"/>
      <c r="FK80" s="105"/>
      <c r="FL80" s="105"/>
      <c r="FM80" s="105"/>
      <c r="FN80" s="105"/>
      <c r="FO80" s="105"/>
      <c r="FP80" s="105"/>
      <c r="FQ80" s="105"/>
      <c r="FR80" s="105"/>
      <c r="FS80" s="105"/>
      <c r="FT80" s="105"/>
      <c r="FU80" s="105"/>
      <c r="FV80" s="105"/>
      <c r="FW80" s="105"/>
      <c r="FX80" s="105"/>
      <c r="FY80" s="105"/>
      <c r="FZ80" s="105"/>
      <c r="GA80" s="105"/>
      <c r="GB80" s="105"/>
      <c r="GC80" s="105"/>
      <c r="GD80" s="105"/>
      <c r="GE80" s="105"/>
      <c r="GF80" s="105"/>
      <c r="GG80" s="105"/>
      <c r="GH80" s="105"/>
      <c r="GI80" s="105"/>
      <c r="GJ80" s="105"/>
      <c r="GK80" s="105"/>
      <c r="GL80" s="105"/>
      <c r="GM80" s="105"/>
      <c r="GN80" s="105"/>
      <c r="GO80" s="105"/>
      <c r="GP80" s="105"/>
      <c r="GQ80" s="105"/>
      <c r="GR80" s="105"/>
      <c r="GS80" s="105"/>
      <c r="GT80" s="105"/>
      <c r="GU80" s="105"/>
      <c r="GV80" s="105"/>
      <c r="GW80" s="105"/>
      <c r="GX80" s="105"/>
      <c r="GY80" s="105"/>
      <c r="GZ80" s="105"/>
      <c r="HA80" s="105"/>
      <c r="HB80" s="105"/>
      <c r="HC80" s="105"/>
      <c r="HD80" s="105"/>
      <c r="HE80" s="105"/>
      <c r="HF80" s="105"/>
      <c r="HG80" s="105"/>
      <c r="HH80" s="105"/>
      <c r="HI80" s="105"/>
      <c r="HJ80" s="105"/>
      <c r="HK80" s="105"/>
      <c r="HL80" s="105"/>
      <c r="HM80" s="105"/>
      <c r="HN80" s="105"/>
      <c r="HO80" s="105"/>
      <c r="HP80" s="105"/>
      <c r="HQ80" s="105"/>
      <c r="HR80" s="105"/>
      <c r="HS80" s="105"/>
      <c r="HT80" s="105"/>
      <c r="HU80" s="105"/>
      <c r="HV80" s="105"/>
      <c r="HW80" s="105"/>
      <c r="HX80" s="105"/>
      <c r="HY80" s="105"/>
      <c r="HZ80" s="105"/>
      <c r="IA80" s="105"/>
      <c r="IB80" s="105"/>
      <c r="IC80" s="105"/>
      <c r="ID80" s="105"/>
      <c r="IE80" s="105"/>
      <c r="IF80" s="105"/>
      <c r="IG80" s="105"/>
      <c r="IH80" s="105"/>
      <c r="II80" s="105"/>
      <c r="IJ80" s="105"/>
      <c r="IK80" s="105"/>
      <c r="IL80" s="105"/>
      <c r="IM80" s="105"/>
      <c r="IN80" s="105"/>
      <c r="IO80" s="105"/>
      <c r="IP80" s="105"/>
      <c r="IQ80" s="105"/>
      <c r="IR80" s="15"/>
      <c r="IT80" s="45"/>
      <c r="IU80" s="46"/>
    </row>
    <row r="81" spans="1:255" s="25" customFormat="1" ht="12.75" customHeight="1" x14ac:dyDescent="0.2">
      <c r="A81" s="9"/>
      <c r="B81" s="45" t="s">
        <v>78</v>
      </c>
      <c r="C81" s="55"/>
      <c r="F81" s="4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  <c r="AA81" s="105"/>
      <c r="AB81" s="105"/>
      <c r="AC81" s="105"/>
      <c r="AD81" s="105"/>
      <c r="AE81" s="105"/>
      <c r="AF81" s="105"/>
      <c r="AG81" s="105"/>
      <c r="AH81" s="105"/>
      <c r="AI81" s="105"/>
      <c r="AJ81" s="105"/>
      <c r="AK81" s="105"/>
      <c r="AL81" s="105"/>
      <c r="AM81" s="105"/>
      <c r="AN81" s="105"/>
      <c r="AO81" s="105"/>
      <c r="AP81" s="105"/>
      <c r="AQ81" s="105"/>
      <c r="AR81" s="105"/>
      <c r="AS81" s="105"/>
      <c r="AT81" s="105"/>
      <c r="AU81" s="105"/>
      <c r="AV81" s="105"/>
      <c r="AW81" s="105"/>
      <c r="AX81" s="105"/>
      <c r="AY81" s="105"/>
      <c r="AZ81" s="105"/>
      <c r="BA81" s="105"/>
      <c r="BB81" s="105"/>
      <c r="BC81" s="105"/>
      <c r="BD81" s="105"/>
      <c r="BE81" s="105"/>
      <c r="BF81" s="105"/>
      <c r="BG81" s="105"/>
      <c r="BH81" s="105"/>
      <c r="BI81" s="105"/>
      <c r="BJ81" s="105"/>
      <c r="BK81" s="105"/>
      <c r="BL81" s="105"/>
      <c r="BM81" s="105"/>
      <c r="BN81" s="105"/>
      <c r="BO81" s="105"/>
      <c r="BP81" s="105"/>
      <c r="BQ81" s="105"/>
      <c r="BR81" s="105"/>
      <c r="BS81" s="105"/>
      <c r="BT81" s="105"/>
      <c r="BU81" s="105"/>
      <c r="BV81" s="105"/>
      <c r="BW81" s="105"/>
      <c r="BX81" s="105"/>
      <c r="BY81" s="105"/>
      <c r="BZ81" s="105"/>
      <c r="CA81" s="105"/>
      <c r="CB81" s="105"/>
      <c r="CC81" s="105"/>
      <c r="CD81" s="105"/>
      <c r="CE81" s="105"/>
      <c r="CF81" s="105"/>
      <c r="CG81" s="105"/>
      <c r="CH81" s="105"/>
      <c r="CI81" s="105"/>
      <c r="CJ81" s="105"/>
      <c r="CK81" s="105"/>
      <c r="CL81" s="105"/>
      <c r="CM81" s="105"/>
      <c r="CN81" s="105"/>
      <c r="CO81" s="105"/>
      <c r="CP81" s="105"/>
      <c r="CQ81" s="105"/>
      <c r="CR81" s="105"/>
      <c r="CS81" s="105"/>
      <c r="CT81" s="105"/>
      <c r="CU81" s="105"/>
      <c r="CV81" s="105"/>
      <c r="CW81" s="105"/>
      <c r="CX81" s="105"/>
      <c r="CY81" s="105"/>
      <c r="CZ81" s="105"/>
      <c r="DA81" s="105"/>
      <c r="DB81" s="105"/>
      <c r="DC81" s="105"/>
      <c r="DD81" s="105"/>
      <c r="DE81" s="105"/>
      <c r="DF81" s="105"/>
      <c r="DG81" s="105"/>
      <c r="DH81" s="105"/>
      <c r="DI81" s="105"/>
      <c r="DJ81" s="105"/>
      <c r="DK81" s="105"/>
      <c r="DL81" s="105"/>
      <c r="DM81" s="105"/>
      <c r="DN81" s="105"/>
      <c r="DO81" s="105"/>
      <c r="DP81" s="105"/>
      <c r="DQ81" s="105"/>
      <c r="DR81" s="105"/>
      <c r="DS81" s="105"/>
      <c r="DT81" s="105"/>
      <c r="DU81" s="105"/>
      <c r="DV81" s="105"/>
      <c r="DW81" s="105"/>
      <c r="DX81" s="105"/>
      <c r="DY81" s="105"/>
      <c r="DZ81" s="105"/>
      <c r="EA81" s="105"/>
      <c r="EB81" s="105"/>
      <c r="EC81" s="105"/>
      <c r="ED81" s="105"/>
      <c r="EE81" s="105"/>
      <c r="EF81" s="105"/>
      <c r="EG81" s="105"/>
      <c r="EH81" s="105"/>
      <c r="EI81" s="105"/>
      <c r="EJ81" s="105"/>
      <c r="EK81" s="105"/>
      <c r="EL81" s="105"/>
      <c r="EM81" s="105"/>
      <c r="EN81" s="105"/>
      <c r="EO81" s="105"/>
      <c r="EP81" s="105"/>
      <c r="EQ81" s="105"/>
      <c r="ER81" s="105"/>
      <c r="ES81" s="105"/>
      <c r="ET81" s="105"/>
      <c r="EU81" s="105"/>
      <c r="EV81" s="105"/>
      <c r="EW81" s="105"/>
      <c r="EX81" s="105"/>
      <c r="EY81" s="105"/>
      <c r="EZ81" s="105"/>
      <c r="FA81" s="105"/>
      <c r="FB81" s="105"/>
      <c r="FC81" s="105"/>
      <c r="FD81" s="105"/>
      <c r="FE81" s="105"/>
      <c r="FF81" s="105"/>
      <c r="FG81" s="105"/>
      <c r="FH81" s="105"/>
      <c r="FI81" s="105"/>
      <c r="FJ81" s="105"/>
      <c r="FK81" s="105"/>
      <c r="FL81" s="105"/>
      <c r="FM81" s="105"/>
      <c r="FN81" s="105"/>
      <c r="FO81" s="105"/>
      <c r="FP81" s="105"/>
      <c r="FQ81" s="105"/>
      <c r="FR81" s="105"/>
      <c r="FS81" s="105"/>
      <c r="FT81" s="105"/>
      <c r="FU81" s="105"/>
      <c r="FV81" s="105"/>
      <c r="FW81" s="105"/>
      <c r="FX81" s="105"/>
      <c r="FY81" s="105"/>
      <c r="FZ81" s="105"/>
      <c r="GA81" s="105"/>
      <c r="GB81" s="105"/>
      <c r="GC81" s="105"/>
      <c r="GD81" s="105"/>
      <c r="GE81" s="105"/>
      <c r="GF81" s="105"/>
      <c r="GG81" s="105"/>
      <c r="GH81" s="105"/>
      <c r="GI81" s="105"/>
      <c r="GJ81" s="105"/>
      <c r="GK81" s="105"/>
      <c r="GL81" s="105"/>
      <c r="GM81" s="105"/>
      <c r="GN81" s="105"/>
      <c r="GO81" s="105"/>
      <c r="GP81" s="105"/>
      <c r="GQ81" s="105"/>
      <c r="GR81" s="105"/>
      <c r="GS81" s="105"/>
      <c r="GT81" s="105"/>
      <c r="GU81" s="105"/>
      <c r="GV81" s="105"/>
      <c r="GW81" s="105"/>
      <c r="GX81" s="105"/>
      <c r="GY81" s="105"/>
      <c r="GZ81" s="105"/>
      <c r="HA81" s="105"/>
      <c r="HB81" s="105"/>
      <c r="HC81" s="105"/>
      <c r="HD81" s="105"/>
      <c r="HE81" s="105"/>
      <c r="HF81" s="105"/>
      <c r="HG81" s="105"/>
      <c r="HH81" s="105"/>
      <c r="HI81" s="105"/>
      <c r="HJ81" s="105"/>
      <c r="HK81" s="105"/>
      <c r="HL81" s="105"/>
      <c r="HM81" s="105"/>
      <c r="HN81" s="105"/>
      <c r="HO81" s="105"/>
      <c r="HP81" s="105"/>
      <c r="HQ81" s="105"/>
      <c r="HR81" s="105"/>
      <c r="HS81" s="105"/>
      <c r="HT81" s="105"/>
      <c r="HU81" s="105"/>
      <c r="HV81" s="105"/>
      <c r="HW81" s="105"/>
      <c r="HX81" s="105"/>
      <c r="HY81" s="105"/>
      <c r="HZ81" s="105"/>
      <c r="IA81" s="105"/>
      <c r="IB81" s="105"/>
      <c r="IC81" s="105"/>
      <c r="ID81" s="105"/>
      <c r="IE81" s="105"/>
      <c r="IF81" s="105"/>
      <c r="IG81" s="105"/>
      <c r="IH81" s="105"/>
      <c r="II81" s="105"/>
      <c r="IJ81" s="105"/>
      <c r="IK81" s="105"/>
      <c r="IL81" s="105"/>
      <c r="IM81" s="105"/>
      <c r="IN81" s="105"/>
      <c r="IO81" s="105"/>
      <c r="IP81" s="105"/>
      <c r="IQ81" s="105"/>
      <c r="IR81" s="106"/>
      <c r="IT81" s="47"/>
      <c r="IU81" s="48"/>
    </row>
    <row r="82" spans="1:255" ht="12.75" customHeight="1" x14ac:dyDescent="0.2">
      <c r="A82" s="99">
        <v>2016</v>
      </c>
      <c r="B82" s="99">
        <v>90090027</v>
      </c>
      <c r="C82" s="102">
        <f>INDEX(Sites!$A:$N,MATCH($B82,Sites!$A:$A,0),2)</f>
        <v>41.301400000000001</v>
      </c>
      <c r="D82" s="99" t="str">
        <f>INDEX(Sites!$A:$N,MATCH($B82,Sites!$A:$A,0),4)</f>
        <v>CT</v>
      </c>
      <c r="E82" s="99" t="str">
        <f>INDEX(Sites!$A:$N,MATCH($B82,Sites!$A:$A,0),10)</f>
        <v>3.6</v>
      </c>
      <c r="F82" s="30" t="str">
        <f>INDEX(Sites!$A:$N,MATCH($B82,Sites!$A:$A,0),6)</f>
        <v>New Haven-Criscuolo Pk</v>
      </c>
      <c r="G82" s="22">
        <f>INDEX('O3-8hr'!$A:$AD,$IU82+G$23-$G$23,$IT82)</f>
        <v>44.000000000000007</v>
      </c>
      <c r="H82" s="21">
        <f>INDEX('O3-8hr'!$A:$AD,$IU82+H$23-$G$23,$IT82)</f>
        <v>38</v>
      </c>
      <c r="I82" s="21">
        <f>INDEX('O3-8hr'!$A:$AD,$IU82+I$23-$G$23,$IT82)</f>
        <v>35</v>
      </c>
      <c r="J82" s="21">
        <f>INDEX('O3-8hr'!$A:$AD,$IU82+J$23-$G$23,$IT82)</f>
        <v>33</v>
      </c>
      <c r="K82" s="21">
        <f>INDEX('O3-8hr'!$A:$AD,$IU82+K$23-$G$23,$IT82)</f>
        <v>38</v>
      </c>
      <c r="L82" s="21">
        <f>INDEX('O3-8hr'!$A:$AD,$IU82+L$23-$G$23,$IT82)</f>
        <v>39</v>
      </c>
      <c r="M82" s="21">
        <f>INDEX('O3-8hr'!$A:$AD,$IU82+M$23-$G$23,$IT82)</f>
        <v>27</v>
      </c>
      <c r="N82" s="21">
        <f>INDEX('O3-8hr'!$A:$AD,$IU82+N$23-$G$23,$IT82)</f>
        <v>41</v>
      </c>
      <c r="O82" s="21">
        <f>INDEX('O3-8hr'!$A:$AD,$IU82+O$23-$G$23,$IT82)</f>
        <v>35</v>
      </c>
      <c r="P82" s="21">
        <f>INDEX('O3-8hr'!$A:$AD,$IU82+P$23-$G$23,$IT82)</f>
        <v>39</v>
      </c>
      <c r="Q82" s="21">
        <f>INDEX('O3-8hr'!$A:$AD,$IU82+Q$23-$G$23,$IT82)</f>
        <v>37.000000000000007</v>
      </c>
      <c r="R82" s="21">
        <f>INDEX('O3-8hr'!$A:$AD,$IU82+R$23-$G$23,$IT82)</f>
        <v>29</v>
      </c>
      <c r="S82" s="21">
        <f>INDEX('O3-8hr'!$A:$AD,$IU82+S$23-$G$23,$IT82)</f>
        <v>47</v>
      </c>
      <c r="T82" s="21">
        <f>INDEX('O3-8hr'!$A:$AD,$IU82+T$23-$G$23,$IT82)</f>
        <v>40</v>
      </c>
      <c r="U82" s="21">
        <f>INDEX('O3-8hr'!$A:$AD,$IU82+U$23-$G$23,$IT82)</f>
        <v>36.000000000000007</v>
      </c>
      <c r="V82" s="21">
        <f>INDEX('O3-8hr'!$A:$AD,$IU82+V$23-$G$23,$IT82)</f>
        <v>36.000000000000007</v>
      </c>
      <c r="W82" s="21">
        <f>INDEX('O3-8hr'!$A:$AD,$IU82+W$23-$G$23,$IT82)</f>
        <v>37.000000000000007</v>
      </c>
      <c r="X82" s="21">
        <f>INDEX('O3-8hr'!$A:$AD,$IU82+X$23-$G$23,$IT82)</f>
        <v>32</v>
      </c>
      <c r="Y82" s="21">
        <f>INDEX('O3-8hr'!$A:$AD,$IU82+Y$23-$G$23,$IT82)</f>
        <v>46</v>
      </c>
      <c r="Z82" s="21">
        <f>INDEX('O3-8hr'!$A:$AD,$IU82+Z$23-$G$23,$IT82)</f>
        <v>45.000000000000007</v>
      </c>
      <c r="AA82" s="21">
        <f>INDEX('O3-8hr'!$A:$AD,$IU82+AA$23-$G$23,$IT82)</f>
        <v>42</v>
      </c>
      <c r="AB82" s="21">
        <f>INDEX('O3-8hr'!$A:$AD,$IU82+AB$23-$G$23,$IT82)</f>
        <v>34</v>
      </c>
      <c r="AC82" s="21">
        <f>INDEX('O3-8hr'!$A:$AD,$IU82+AC$23-$G$23,$IT82)</f>
        <v>32</v>
      </c>
      <c r="AD82" s="21">
        <f>INDEX('O3-8hr'!$A:$AD,$IU82+AD$23-$G$23,$IT82)</f>
        <v>45.000000000000007</v>
      </c>
      <c r="AE82" s="21">
        <f>INDEX('O3-8hr'!$A:$AD,$IU82+AE$23-$G$23,$IT82)</f>
        <v>33</v>
      </c>
      <c r="AF82" s="21">
        <f>INDEX('O3-8hr'!$A:$AD,$IU82+AF$23-$G$23,$IT82)</f>
        <v>39</v>
      </c>
      <c r="AG82" s="21">
        <f>INDEX('O3-8hr'!$A:$AD,$IU82+AG$23-$G$23,$IT82)</f>
        <v>44.000000000000007</v>
      </c>
      <c r="AH82" s="21">
        <f>INDEX('O3-8hr'!$A:$AD,$IU82+AH$23-$G$23,$IT82)</f>
        <v>40</v>
      </c>
      <c r="AI82" s="21">
        <f>INDEX('O3-8hr'!$A:$AD,$IU82+AI$23-$G$23,$IT82)</f>
        <v>48</v>
      </c>
      <c r="AJ82" s="21">
        <f>INDEX('O3-8hr'!$A:$AD,$IU82+AJ$23-$G$23,$IT82)</f>
        <v>49</v>
      </c>
      <c r="AK82" s="21">
        <f>INDEX('O3-8hr'!$A:$AD,$IU82+AK$23-$G$23,$IT82)</f>
        <v>49</v>
      </c>
      <c r="AL82" s="21">
        <f>INDEX('O3-8hr'!$A:$AD,$IU82+AL$23-$G$23,$IT82)</f>
        <v>31</v>
      </c>
      <c r="AM82" s="21">
        <f>INDEX('O3-8hr'!$A:$AD,$IU82+AM$23-$G$23,$IT82)</f>
        <v>39</v>
      </c>
      <c r="AN82" s="21">
        <f>INDEX('O3-8hr'!$A:$AD,$IU82+AN$23-$G$23,$IT82)</f>
        <v>43</v>
      </c>
      <c r="AO82" s="21">
        <f>INDEX('O3-8hr'!$A:$AD,$IU82+AO$23-$G$23,$IT82)</f>
        <v>36.000000000000007</v>
      </c>
      <c r="AP82" s="21">
        <f>INDEX('O3-8hr'!$A:$AD,$IU82+AP$23-$G$23,$IT82)</f>
        <v>46</v>
      </c>
      <c r="AQ82" s="21">
        <f>INDEX('O3-8hr'!$A:$AD,$IU82+AQ$23-$G$23,$IT82)</f>
        <v>49</v>
      </c>
      <c r="AR82" s="21">
        <f>INDEX('O3-8hr'!$A:$AD,$IU82+AR$23-$G$23,$IT82)</f>
        <v>47</v>
      </c>
      <c r="AS82" s="21">
        <f>INDEX('O3-8hr'!$A:$AD,$IU82+AS$23-$G$23,$IT82)</f>
        <v>38</v>
      </c>
      <c r="AT82" s="21">
        <f>INDEX('O3-8hr'!$A:$AD,$IU82+AT$23-$G$23,$IT82)</f>
        <v>44.000000000000007</v>
      </c>
      <c r="AU82" s="21">
        <f>INDEX('O3-8hr'!$A:$AD,$IU82+AU$23-$G$23,$IT82)</f>
        <v>40</v>
      </c>
      <c r="AV82" s="21">
        <f>INDEX('O3-8hr'!$A:$AD,$IU82+AV$23-$G$23,$IT82)</f>
        <v>45.000000000000007</v>
      </c>
      <c r="AW82" s="21">
        <f>INDEX('O3-8hr'!$A:$AD,$IU82+AW$23-$G$23,$IT82)</f>
        <v>39</v>
      </c>
      <c r="AX82" s="21">
        <f>INDEX('O3-8hr'!$A:$AD,$IU82+AX$23-$G$23,$IT82)</f>
        <v>35</v>
      </c>
      <c r="AY82" s="21">
        <f>INDEX('O3-8hr'!$A:$AD,$IU82+AY$23-$G$23,$IT82)</f>
        <v>44.000000000000007</v>
      </c>
      <c r="AZ82" s="21">
        <f>INDEX('O3-8hr'!$A:$AD,$IU82+AZ$23-$G$23,$IT82)</f>
        <v>48</v>
      </c>
      <c r="BA82" s="21">
        <f>INDEX('O3-8hr'!$A:$AD,$IU82+BA$23-$G$23,$IT82)</f>
        <v>51.000000000000007</v>
      </c>
      <c r="BB82" s="21">
        <f>INDEX('O3-8hr'!$A:$AD,$IU82+BB$23-$G$23,$IT82)</f>
        <v>49</v>
      </c>
      <c r="BC82" s="21">
        <f>INDEX('O3-8hr'!$A:$AD,$IU82+BC$23-$G$23,$IT82)</f>
        <v>59.000000000000007</v>
      </c>
      <c r="BD82" s="21">
        <f>INDEX('O3-8hr'!$A:$AD,$IU82+BD$23-$G$23,$IT82)</f>
        <v>54</v>
      </c>
      <c r="BE82" s="21">
        <f>INDEX('O3-8hr'!$A:$AD,$IU82+BE$23-$G$23,$IT82)</f>
        <v>50</v>
      </c>
      <c r="BF82" s="21">
        <f>INDEX('O3-8hr'!$A:$AD,$IU82+BF$23-$G$23,$IT82)</f>
        <v>46</v>
      </c>
      <c r="BG82" s="21">
        <f>INDEX('O3-8hr'!$A:$AD,$IU82+BG$23-$G$23,$IT82)</f>
        <v>56</v>
      </c>
      <c r="BH82" s="21">
        <f>INDEX('O3-8hr'!$A:$AD,$IU82+BH$23-$G$23,$IT82)</f>
        <v>44.000000000000007</v>
      </c>
      <c r="BI82" s="21">
        <f>INDEX('O3-8hr'!$A:$AD,$IU82+BI$23-$G$23,$IT82)</f>
        <v>51.000000000000007</v>
      </c>
      <c r="BJ82" s="21">
        <f>INDEX('O3-8hr'!$A:$AD,$IU82+BJ$23-$G$23,$IT82)</f>
        <v>50</v>
      </c>
      <c r="BK82" s="21">
        <f>INDEX('O3-8hr'!$A:$AD,$IU82+BK$23-$G$23,$IT82)</f>
        <v>33</v>
      </c>
      <c r="BL82" s="21">
        <f>INDEX('O3-8hr'!$A:$AD,$IU82+BL$23-$G$23,$IT82)</f>
        <v>45.000000000000007</v>
      </c>
      <c r="BM82" s="21">
        <f>INDEX('O3-8hr'!$A:$AD,$IU82+BM$23-$G$23,$IT82)</f>
        <v>46</v>
      </c>
      <c r="BN82" s="21">
        <f>INDEX('O3-8hr'!$A:$AD,$IU82+BN$23-$G$23,$IT82)</f>
        <v>44.000000000000007</v>
      </c>
      <c r="BO82" s="21">
        <f>INDEX('O3-8hr'!$A:$AD,$IU82+BO$23-$G$23,$IT82)</f>
        <v>48</v>
      </c>
      <c r="BP82" s="21">
        <f>INDEX('O3-8hr'!$A:$AD,$IU82+BP$23-$G$23,$IT82)</f>
        <v>42</v>
      </c>
      <c r="BQ82" s="21">
        <f>INDEX('O3-8hr'!$A:$AD,$IU82+BQ$23-$G$23,$IT82)</f>
        <v>21</v>
      </c>
      <c r="BR82" s="21">
        <f>INDEX('O3-8hr'!$A:$AD,$IU82+BR$23-$G$23,$IT82)</f>
        <v>27</v>
      </c>
      <c r="BS82" s="21">
        <f>INDEX('O3-8hr'!$A:$AD,$IU82+BS$23-$G$23,$IT82)</f>
        <v>30</v>
      </c>
      <c r="BT82" s="21">
        <f>INDEX('O3-8hr'!$A:$AD,$IU82+BT$23-$G$23,$IT82)</f>
        <v>26.000000000000004</v>
      </c>
      <c r="BU82" s="21">
        <f>INDEX('O3-8hr'!$A:$AD,$IU82+BU$23-$G$23,$IT82)</f>
        <v>31</v>
      </c>
      <c r="BV82" s="21">
        <f>INDEX('O3-8hr'!$A:$AD,$IU82+BV$23-$G$23,$IT82)</f>
        <v>23</v>
      </c>
      <c r="BW82" s="21">
        <f>INDEX('O3-8hr'!$A:$AD,$IU82+BW$23-$G$23,$IT82)</f>
        <v>38</v>
      </c>
      <c r="BX82" s="21">
        <f>INDEX('O3-8hr'!$A:$AD,$IU82+BX$23-$G$23,$IT82)</f>
        <v>49</v>
      </c>
      <c r="BY82" s="21">
        <f>INDEX('O3-8hr'!$A:$AD,$IU82+BY$23-$G$23,$IT82)</f>
        <v>35</v>
      </c>
      <c r="BZ82" s="21">
        <f>INDEX('O3-8hr'!$A:$AD,$IU82+BZ$23-$G$23,$IT82)</f>
        <v>43</v>
      </c>
      <c r="CA82" s="21">
        <f>INDEX('O3-8hr'!$A:$AD,$IU82+CA$23-$G$23,$IT82)</f>
        <v>70</v>
      </c>
      <c r="CB82" s="21">
        <f>INDEX('O3-8hr'!$A:$AD,$IU82+CB$23-$G$23,$IT82)</f>
        <v>47</v>
      </c>
      <c r="CC82" s="21">
        <f>INDEX('O3-8hr'!$A:$AD,$IU82+CC$23-$G$23,$IT82)</f>
        <v>49</v>
      </c>
      <c r="CD82" s="21">
        <f>INDEX('O3-8hr'!$A:$AD,$IU82+CD$23-$G$23,$IT82)</f>
        <v>37.000000000000007</v>
      </c>
      <c r="CE82" s="21">
        <f>INDEX('O3-8hr'!$A:$AD,$IU82+CE$23-$G$23,$IT82)</f>
        <v>45.000000000000007</v>
      </c>
      <c r="CF82" s="21">
        <f>INDEX('O3-8hr'!$A:$AD,$IU82+CF$23-$G$23,$IT82)</f>
        <v>38</v>
      </c>
      <c r="CG82" s="21">
        <f>INDEX('O3-8hr'!$A:$AD,$IU82+CG$23-$G$23,$IT82)</f>
        <v>41</v>
      </c>
      <c r="CH82" s="21">
        <f>INDEX('O3-8hr'!$A:$AD,$IU82+CH$23-$G$23,$IT82)</f>
        <v>46</v>
      </c>
      <c r="CI82" s="21">
        <f>INDEX('O3-8hr'!$A:$AD,$IU82+CI$23-$G$23,$IT82)</f>
        <v>48</v>
      </c>
      <c r="CJ82" s="21">
        <f>INDEX('O3-8hr'!$A:$AD,$IU82+CJ$23-$G$23,$IT82)</f>
        <v>49</v>
      </c>
      <c r="CK82" s="21">
        <f>INDEX('O3-8hr'!$A:$AD,$IU82+CK$23-$G$23,$IT82)</f>
        <v>57</v>
      </c>
      <c r="CL82" s="21">
        <f>INDEX('O3-8hr'!$A:$AD,$IU82+CL$23-$G$23,$IT82)</f>
        <v>48</v>
      </c>
      <c r="CM82" s="21">
        <f>INDEX('O3-8hr'!$A:$AD,$IU82+CM$23-$G$23,$IT82)</f>
        <v>29</v>
      </c>
      <c r="CN82" s="21">
        <f>INDEX('O3-8hr'!$A:$AD,$IU82+CN$23-$G$23,$IT82)</f>
        <v>63</v>
      </c>
      <c r="CO82" s="21">
        <f>INDEX('O3-8hr'!$A:$AD,$IU82+CO$23-$G$23,$IT82)</f>
        <v>84</v>
      </c>
      <c r="CP82" s="21">
        <f>INDEX('O3-8hr'!$A:$AD,$IU82+CP$23-$G$23,$IT82)</f>
        <v>65</v>
      </c>
      <c r="CQ82" s="21">
        <f>INDEX('O3-8hr'!$A:$AD,$IU82+CQ$23-$G$23,$IT82)</f>
        <v>73.000000000000014</v>
      </c>
      <c r="CR82" s="21">
        <f>INDEX('O3-8hr'!$A:$AD,$IU82+CR$23-$G$23,$IT82)</f>
        <v>54</v>
      </c>
      <c r="CS82" s="21">
        <f>INDEX('O3-8hr'!$A:$AD,$IU82+CS$23-$G$23,$IT82)</f>
        <v>29</v>
      </c>
      <c r="CT82" s="21">
        <f>INDEX('O3-8hr'!$A:$AD,$IU82+CT$23-$G$23,$IT82)</f>
        <v>51.000000000000007</v>
      </c>
      <c r="CU82" s="21">
        <f>INDEX('O3-8hr'!$A:$AD,$IU82+CU$23-$G$23,$IT82)</f>
        <v>40</v>
      </c>
      <c r="CV82" s="21">
        <f>INDEX('O3-8hr'!$A:$AD,$IU82+CV$23-$G$23,$IT82)</f>
        <v>35</v>
      </c>
      <c r="CW82" s="21">
        <f>INDEX('O3-8hr'!$A:$AD,$IU82+CW$23-$G$23,$IT82)</f>
        <v>36.000000000000007</v>
      </c>
      <c r="CX82" s="21">
        <f>INDEX('O3-8hr'!$A:$AD,$IU82+CX$23-$G$23,$IT82)</f>
        <v>49</v>
      </c>
      <c r="CY82" s="21">
        <f>INDEX('O3-8hr'!$A:$AD,$IU82+CY$23-$G$23,$IT82)</f>
        <v>35</v>
      </c>
      <c r="CZ82" s="21">
        <f>INDEX('O3-8hr'!$A:$AD,$IU82+CZ$23-$G$23,$IT82)</f>
        <v>45.000000000000007</v>
      </c>
      <c r="DA82" s="21">
        <f>INDEX('O3-8hr'!$A:$AD,$IU82+DA$23-$G$23,$IT82)</f>
        <v>55</v>
      </c>
      <c r="DB82" s="21">
        <f>INDEX('O3-8hr'!$A:$AD,$IU82+DB$23-$G$23,$IT82)</f>
        <v>26.000000000000004</v>
      </c>
      <c r="DC82" s="21">
        <f>INDEX('O3-8hr'!$A:$AD,$IU82+DC$23-$G$23,$IT82)</f>
        <v>41</v>
      </c>
      <c r="DD82" s="21">
        <f>INDEX('O3-8hr'!$A:$AD,$IU82+DD$23-$G$23,$IT82)</f>
        <v>39</v>
      </c>
      <c r="DE82" s="21">
        <f>INDEX('O3-8hr'!$A:$AD,$IU82+DE$23-$G$23,$IT82)</f>
        <v>52.000000000000007</v>
      </c>
      <c r="DF82" s="21">
        <f>INDEX('O3-8hr'!$A:$AD,$IU82+DF$23-$G$23,$IT82)</f>
        <v>43</v>
      </c>
      <c r="DG82" s="21">
        <f>INDEX('O3-8hr'!$A:$AD,$IU82+DG$23-$G$23,$IT82)</f>
        <v>27</v>
      </c>
      <c r="DH82" s="21">
        <f>INDEX('O3-8hr'!$A:$AD,$IU82+DH$23-$G$23,$IT82)</f>
        <v>36.000000000000007</v>
      </c>
      <c r="DI82" s="21">
        <f>INDEX('O3-8hr'!$A:$AD,$IU82+DI$23-$G$23,$IT82)</f>
        <v>58</v>
      </c>
      <c r="DJ82" s="21">
        <f>INDEX('O3-8hr'!$A:$AD,$IU82+DJ$23-$G$23,$IT82)</f>
        <v>63</v>
      </c>
      <c r="DK82" s="21">
        <f>INDEX('O3-8hr'!$A:$AD,$IU82+DK$23-$G$23,$IT82)</f>
        <v>34</v>
      </c>
      <c r="DL82" s="21">
        <f>INDEX('O3-8hr'!$A:$AD,$IU82+DL$23-$G$23,$IT82)</f>
        <v>52.000000000000007</v>
      </c>
      <c r="DM82" s="21">
        <f>INDEX('O3-8hr'!$A:$AD,$IU82+DM$23-$G$23,$IT82)</f>
        <v>52.000000000000007</v>
      </c>
      <c r="DN82" s="21">
        <f>INDEX('O3-8hr'!$A:$AD,$IU82+DN$23-$G$23,$IT82)</f>
        <v>43</v>
      </c>
      <c r="DO82" s="21">
        <f>INDEX('O3-8hr'!$A:$AD,$IU82+DO$23-$G$23,$IT82)</f>
        <v>48</v>
      </c>
      <c r="DP82" s="21">
        <f>INDEX('O3-8hr'!$A:$AD,$IU82+DP$23-$G$23,$IT82)</f>
        <v>56</v>
      </c>
      <c r="DQ82" s="21">
        <f>INDEX('O3-8hr'!$A:$AD,$IU82+DQ$23-$G$23,$IT82)</f>
        <v>75</v>
      </c>
      <c r="DR82" s="21">
        <f>INDEX('O3-8hr'!$A:$AD,$IU82+DR$23-$G$23,$IT82)</f>
        <v>54</v>
      </c>
      <c r="DS82" s="21">
        <f>INDEX('O3-8hr'!$A:$AD,$IU82+DS$23-$G$23,$IT82)</f>
        <v>51.000000000000007</v>
      </c>
      <c r="DT82" s="21">
        <f>INDEX('O3-8hr'!$A:$AD,$IU82+DT$23-$G$23,$IT82)</f>
        <v>57</v>
      </c>
      <c r="DU82" s="21">
        <f>INDEX('O3-8hr'!$A:$AD,$IU82+DU$23-$G$23,$IT82)</f>
        <v>51.000000000000007</v>
      </c>
      <c r="DV82" s="21">
        <f>INDEX('O3-8hr'!$A:$AD,$IU82+DV$23-$G$23,$IT82)</f>
        <v>44.000000000000007</v>
      </c>
      <c r="DW82" s="21">
        <f>INDEX('O3-8hr'!$A:$AD,$IU82+DW$23-$G$23,$IT82)</f>
        <v>52.000000000000007</v>
      </c>
      <c r="DX82" s="21">
        <f>INDEX('O3-8hr'!$A:$AD,$IU82+DX$23-$G$23,$IT82)</f>
        <v>42</v>
      </c>
      <c r="DY82" s="21">
        <f>INDEX('O3-8hr'!$A:$AD,$IU82+DY$23-$G$23,$IT82)</f>
        <v>51.000000000000007</v>
      </c>
      <c r="DZ82" s="21">
        <f>INDEX('O3-8hr'!$A:$AD,$IU82+DZ$23-$G$23,$IT82)</f>
        <v>37.000000000000007</v>
      </c>
      <c r="EA82" s="21">
        <f>INDEX('O3-8hr'!$A:$AD,$IU82+EA$23-$G$23,$IT82)</f>
        <v>47</v>
      </c>
      <c r="EB82" s="21">
        <f>INDEX('O3-8hr'!$A:$AD,$IU82+EB$23-$G$23,$IT82)</f>
        <v>62</v>
      </c>
      <c r="EC82" s="21">
        <f>INDEX('O3-8hr'!$A:$AD,$IU82+EC$23-$G$23,$IT82)</f>
        <v>41</v>
      </c>
      <c r="ED82" s="21">
        <f>INDEX('O3-8hr'!$A:$AD,$IU82+ED$23-$G$23,$IT82)</f>
        <v>68</v>
      </c>
      <c r="EE82" s="21">
        <f>INDEX('O3-8hr'!$A:$AD,$IU82+EE$23-$G$23,$IT82)</f>
        <v>68</v>
      </c>
      <c r="EF82" s="21">
        <f>INDEX('O3-8hr'!$A:$AD,$IU82+EF$23-$G$23,$IT82)</f>
        <v>36.000000000000007</v>
      </c>
      <c r="EG82" s="21">
        <f>INDEX('O3-8hr'!$A:$AD,$IU82+EG$23-$G$23,$IT82)</f>
        <v>28</v>
      </c>
      <c r="EH82" s="21">
        <f>INDEX('O3-8hr'!$A:$AD,$IU82+EH$23-$G$23,$IT82)</f>
        <v>36.000000000000007</v>
      </c>
      <c r="EI82" s="21">
        <f>INDEX('O3-8hr'!$A:$AD,$IU82+EI$23-$G$23,$IT82)</f>
        <v>31</v>
      </c>
      <c r="EJ82" s="21">
        <f>INDEX('O3-8hr'!$A:$AD,$IU82+EJ$23-$G$23,$IT82)</f>
        <v>62</v>
      </c>
      <c r="EK82" s="21">
        <f>INDEX('O3-8hr'!$A:$AD,$IU82+EK$23-$G$23,$IT82)</f>
        <v>40</v>
      </c>
      <c r="EL82" s="21">
        <f>INDEX('O3-8hr'!$A:$AD,$IU82+EL$23-$G$23,$IT82)</f>
        <v>43</v>
      </c>
      <c r="EM82" s="21">
        <f>INDEX('O3-8hr'!$A:$AD,$IU82+EM$23-$G$23,$IT82)</f>
        <v>70</v>
      </c>
      <c r="EN82" s="21">
        <f>INDEX('O3-8hr'!$A:$AD,$IU82+EN$23-$G$23,$IT82)</f>
        <v>56</v>
      </c>
      <c r="EO82" s="21">
        <f>INDEX('O3-8hr'!$A:$AD,$IU82+EO$23-$G$23,$IT82)</f>
        <v>71.000000000000014</v>
      </c>
      <c r="EP82" s="21">
        <f>INDEX('O3-8hr'!$A:$AD,$IU82+EP$23-$G$23,$IT82)</f>
        <v>75</v>
      </c>
      <c r="EQ82" s="21">
        <f>INDEX('O3-8hr'!$A:$AD,$IU82+EQ$23-$G$23,$IT82)</f>
        <v>33</v>
      </c>
      <c r="ER82" s="21">
        <f>INDEX('O3-8hr'!$A:$AD,$IU82+ER$23-$G$23,$IT82)</f>
        <v>37.000000000000007</v>
      </c>
      <c r="ES82" s="21">
        <f>INDEX('O3-8hr'!$A:$AD,$IU82+ES$23-$G$23,$IT82)</f>
        <v>80</v>
      </c>
      <c r="ET82" s="21">
        <f>INDEX('O3-8hr'!$A:$AD,$IU82+ET$23-$G$23,$IT82)</f>
        <v>91</v>
      </c>
      <c r="EU82" s="21">
        <f>INDEX('O3-8hr'!$A:$AD,$IU82+EU$23-$G$23,$IT82)</f>
        <v>43</v>
      </c>
      <c r="EV82" s="21">
        <f>INDEX('O3-8hr'!$A:$AD,$IU82+EV$23-$G$23,$IT82)</f>
        <v>38</v>
      </c>
      <c r="EW82" s="21">
        <f>INDEX('O3-8hr'!$A:$AD,$IU82+EW$23-$G$23,$IT82)</f>
        <v>48</v>
      </c>
      <c r="EX82" s="21">
        <f>INDEX('O3-8hr'!$A:$AD,$IU82+EX$23-$G$23,$IT82)</f>
        <v>38</v>
      </c>
      <c r="EY82" s="21">
        <f>INDEX('O3-8hr'!$A:$AD,$IU82+EY$23-$G$23,$IT82)</f>
        <v>39</v>
      </c>
      <c r="EZ82" s="21">
        <f>INDEX('O3-8hr'!$A:$AD,$IU82+EZ$23-$G$23,$IT82)</f>
        <v>51.000000000000007</v>
      </c>
      <c r="FA82" s="21">
        <f>INDEX('O3-8hr'!$A:$AD,$IU82+FA$23-$G$23,$IT82)</f>
        <v>55</v>
      </c>
      <c r="FB82" s="21">
        <f>INDEX('O3-8hr'!$A:$AD,$IU82+FB$23-$G$23,$IT82)</f>
        <v>64</v>
      </c>
      <c r="FC82" s="21">
        <f>INDEX('O3-8hr'!$A:$AD,$IU82+FC$23-$G$23,$IT82)</f>
        <v>39</v>
      </c>
      <c r="FD82" s="21">
        <f>INDEX('O3-8hr'!$A:$AD,$IU82+FD$23-$G$23,$IT82)</f>
        <v>34</v>
      </c>
      <c r="FE82" s="21">
        <f>INDEX('O3-8hr'!$A:$AD,$IU82+FE$23-$G$23,$IT82)</f>
        <v>26.000000000000004</v>
      </c>
      <c r="FF82" s="21">
        <f>INDEX('O3-8hr'!$A:$AD,$IU82+FF$23-$G$23,$IT82)</f>
        <v>31</v>
      </c>
      <c r="FG82" s="21">
        <f>INDEX('O3-8hr'!$A:$AD,$IU82+FG$23-$G$23,$IT82)</f>
        <v>28</v>
      </c>
      <c r="FH82" s="21">
        <f>INDEX('O3-8hr'!$A:$AD,$IU82+FH$23-$G$23,$IT82)</f>
        <v>63</v>
      </c>
      <c r="FI82" s="21">
        <f>INDEX('O3-8hr'!$A:$AD,$IU82+FI$23-$G$23,$IT82)</f>
        <v>57</v>
      </c>
      <c r="FJ82" s="21">
        <f>INDEX('O3-8hr'!$A:$AD,$IU82+FJ$23-$G$23,$IT82)</f>
        <v>36.000000000000007</v>
      </c>
      <c r="FK82" s="21">
        <f>INDEX('O3-8hr'!$A:$AD,$IU82+FK$23-$G$23,$IT82)</f>
        <v>39</v>
      </c>
      <c r="FL82" s="21">
        <f>INDEX('O3-8hr'!$A:$AD,$IU82+FL$23-$G$23,$IT82)</f>
        <v>49</v>
      </c>
      <c r="FM82" s="21">
        <f>INDEX('O3-8hr'!$A:$AD,$IU82+FM$23-$G$23,$IT82)</f>
        <v>25</v>
      </c>
      <c r="FN82" s="21">
        <f>INDEX('O3-8hr'!$A:$AD,$IU82+FN$23-$G$23,$IT82)</f>
        <v>72.000000000000014</v>
      </c>
      <c r="FO82" s="21">
        <f>INDEX('O3-8hr'!$A:$AD,$IU82+FO$23-$G$23,$IT82)</f>
        <v>73.000000000000014</v>
      </c>
      <c r="FP82" s="21">
        <f>INDEX('O3-8hr'!$A:$AD,$IU82+FP$23-$G$23,$IT82)</f>
        <v>59.000000000000007</v>
      </c>
      <c r="FQ82" s="21">
        <f>INDEX('O3-8hr'!$A:$AD,$IU82+FQ$23-$G$23,$IT82)</f>
        <v>40</v>
      </c>
      <c r="FR82" s="21">
        <f>INDEX('O3-8hr'!$A:$AD,$IU82+FR$23-$G$23,$IT82)</f>
        <v>42</v>
      </c>
      <c r="FS82" s="21">
        <f>INDEX('O3-8hr'!$A:$AD,$IU82+FS$23-$G$23,$IT82)</f>
        <v>49</v>
      </c>
      <c r="FT82" s="21">
        <f>INDEX('O3-8hr'!$A:$AD,$IU82+FT$23-$G$23,$IT82)</f>
        <v>32</v>
      </c>
      <c r="FU82" s="21">
        <f>INDEX('O3-8hr'!$A:$AD,$IU82+FU$23-$G$23,$IT82)</f>
        <v>65</v>
      </c>
      <c r="FV82" s="21">
        <f>INDEX('O3-8hr'!$A:$AD,$IU82+FV$23-$G$23,$IT82)</f>
        <v>48</v>
      </c>
      <c r="FW82" s="21">
        <f>INDEX('O3-8hr'!$A:$AD,$IU82+FW$23-$G$23,$IT82)</f>
        <v>58</v>
      </c>
      <c r="FX82" s="21">
        <f>INDEX('O3-8hr'!$A:$AD,$IU82+FX$23-$G$23,$IT82)</f>
        <v>35</v>
      </c>
      <c r="FY82" s="21">
        <f>INDEX('O3-8hr'!$A:$AD,$IU82+FY$23-$G$23,$IT82)</f>
        <v>37.000000000000007</v>
      </c>
      <c r="FZ82" s="21">
        <f>INDEX('O3-8hr'!$A:$AD,$IU82+FZ$23-$G$23,$IT82)</f>
        <v>54</v>
      </c>
      <c r="GA82" s="21">
        <f>INDEX('O3-8hr'!$A:$AD,$IU82+GA$23-$G$23,$IT82)</f>
        <v>66</v>
      </c>
      <c r="GB82" s="21">
        <f>INDEX('O3-8hr'!$A:$AD,$IU82+GB$23-$G$23,$IT82)</f>
        <v>45.000000000000007</v>
      </c>
      <c r="GC82" s="21">
        <f>INDEX('O3-8hr'!$A:$AD,$IU82+GC$23-$G$23,$IT82)</f>
        <v>48</v>
      </c>
      <c r="GD82" s="21">
        <f>INDEX('O3-8hr'!$A:$AD,$IU82+GD$23-$G$23,$IT82)</f>
        <v>44.000000000000007</v>
      </c>
      <c r="GE82" s="21">
        <f>INDEX('O3-8hr'!$A:$AD,$IU82+GE$23-$G$23,$IT82)</f>
        <v>41</v>
      </c>
      <c r="GF82" s="21">
        <f>INDEX('O3-8hr'!$A:$AD,$IU82+GF$23-$G$23,$IT82)</f>
        <v>43</v>
      </c>
      <c r="GG82" s="21">
        <f>INDEX('O3-8hr'!$A:$AD,$IU82+GG$23-$G$23,$IT82)</f>
        <v>47</v>
      </c>
      <c r="GH82" s="21">
        <f>INDEX('O3-8hr'!$A:$AD,$IU82+GH$23-$G$23,$IT82)</f>
        <v>64</v>
      </c>
      <c r="GI82" s="21">
        <f>INDEX('O3-8hr'!$A:$AD,$IU82+GI$23-$G$23,$IT82)</f>
        <v>38</v>
      </c>
      <c r="GJ82" s="21">
        <f>INDEX('O3-8hr'!$A:$AD,$IU82+GJ$23-$G$23,$IT82)</f>
        <v>36.000000000000007</v>
      </c>
      <c r="GK82" s="21">
        <f>INDEX('O3-8hr'!$A:$AD,$IU82+GK$23-$G$23,$IT82)</f>
        <v>31</v>
      </c>
      <c r="GL82" s="21">
        <f>INDEX('O3-8hr'!$A:$AD,$IU82+GL$23-$G$23,$IT82)</f>
        <v>32</v>
      </c>
      <c r="GM82" s="21">
        <f>INDEX('O3-8hr'!$A:$AD,$IU82+GM$23-$G$23,$IT82)</f>
        <v>31</v>
      </c>
      <c r="GN82" s="21">
        <f>INDEX('O3-8hr'!$A:$AD,$IU82+GN$23-$G$23,$IT82)</f>
        <v>23</v>
      </c>
      <c r="GO82" s="21">
        <f>INDEX('O3-8hr'!$A:$AD,$IU82+GO$23-$G$23,$IT82)</f>
        <v>29</v>
      </c>
      <c r="GP82" s="21">
        <f>INDEX('O3-8hr'!$A:$AD,$IU82+GP$23-$G$23,$IT82)</f>
        <v>60</v>
      </c>
      <c r="GQ82" s="21">
        <f>INDEX('O3-8hr'!$A:$AD,$IU82+GQ$23-$G$23,$IT82)</f>
        <v>44.000000000000007</v>
      </c>
      <c r="GR82" s="21">
        <f>INDEX('O3-8hr'!$A:$AD,$IU82+GR$23-$G$23,$IT82)</f>
        <v>55</v>
      </c>
      <c r="GS82" s="21">
        <f>INDEX('O3-8hr'!$A:$AD,$IU82+GS$23-$G$23,$IT82)</f>
        <v>40</v>
      </c>
      <c r="GT82" s="21">
        <f>INDEX('O3-8hr'!$A:$AD,$IU82+GT$23-$G$23,$IT82)</f>
        <v>35</v>
      </c>
      <c r="GU82" s="21">
        <f>INDEX('O3-8hr'!$A:$AD,$IU82+GU$23-$G$23,$IT82)</f>
        <v>47</v>
      </c>
      <c r="GV82" s="21">
        <f>INDEX('O3-8hr'!$A:$AD,$IU82+GV$23-$G$23,$IT82)</f>
        <v>75</v>
      </c>
      <c r="GW82" s="21">
        <f>INDEX('O3-8hr'!$A:$AD,$IU82+GW$23-$G$23,$IT82)</f>
        <v>33</v>
      </c>
      <c r="GX82" s="21">
        <f>INDEX('O3-8hr'!$A:$AD,$IU82+GX$23-$G$23,$IT82)</f>
        <v>39</v>
      </c>
      <c r="GY82" s="21">
        <f>INDEX('O3-8hr'!$A:$AD,$IU82+GY$23-$G$23,$IT82)</f>
        <v>37.000000000000007</v>
      </c>
      <c r="GZ82" s="21">
        <f>INDEX('O3-8hr'!$A:$AD,$IU82+GZ$23-$G$23,$IT82)</f>
        <v>36.000000000000007</v>
      </c>
      <c r="HA82" s="21">
        <f>INDEX('O3-8hr'!$A:$AD,$IU82+HA$23-$G$23,$IT82)</f>
        <v>26.000000000000004</v>
      </c>
      <c r="HB82" s="21">
        <f>INDEX('O3-8hr'!$A:$AD,$IU82+HB$23-$G$23,$IT82)</f>
        <v>27</v>
      </c>
      <c r="HC82" s="21">
        <f>INDEX('O3-8hr'!$A:$AD,$IU82+HC$23-$G$23,$IT82)</f>
        <v>51.000000000000007</v>
      </c>
      <c r="HD82" s="21">
        <f>INDEX('O3-8hr'!$A:$AD,$IU82+HD$23-$G$23,$IT82)</f>
        <v>44.000000000000007</v>
      </c>
      <c r="HE82" s="21">
        <f>INDEX('O3-8hr'!$A:$AD,$IU82+HE$23-$G$23,$IT82)</f>
        <v>51.000000000000007</v>
      </c>
      <c r="HF82" s="21">
        <f>INDEX('O3-8hr'!$A:$AD,$IU82+HF$23-$G$23,$IT82)</f>
        <v>33</v>
      </c>
      <c r="HG82" s="21">
        <f>INDEX('O3-8hr'!$A:$AD,$IU82+HG$23-$G$23,$IT82)</f>
        <v>39</v>
      </c>
      <c r="HH82" s="21">
        <f>INDEX('O3-8hr'!$A:$AD,$IU82+HH$23-$G$23,$IT82)</f>
        <v>44.000000000000007</v>
      </c>
      <c r="HI82" s="21">
        <f>INDEX('O3-8hr'!$A:$AD,$IU82+HI$23-$G$23,$IT82)</f>
        <v>36.000000000000007</v>
      </c>
      <c r="HJ82" s="21">
        <f>INDEX('O3-8hr'!$A:$AD,$IU82+HJ$23-$G$23,$IT82)</f>
        <v>33</v>
      </c>
      <c r="HK82" s="21">
        <f>INDEX('O3-8hr'!$A:$AD,$IU82+HK$23-$G$23,$IT82)</f>
        <v>34</v>
      </c>
      <c r="HL82" s="21">
        <f>INDEX('O3-8hr'!$A:$AD,$IU82+HL$23-$G$23,$IT82)</f>
        <v>24</v>
      </c>
      <c r="HM82" s="21">
        <f>INDEX('O3-8hr'!$A:$AD,$IU82+HM$23-$G$23,$IT82)</f>
        <v>23</v>
      </c>
      <c r="HN82" s="21">
        <f>INDEX('O3-8hr'!$A:$AD,$IU82+HN$23-$G$23,$IT82)</f>
        <v>18.000000000000004</v>
      </c>
      <c r="HO82" s="21">
        <f>INDEX('O3-8hr'!$A:$AD,$IU82+HO$23-$G$23,$IT82)</f>
        <v>25</v>
      </c>
      <c r="HP82" s="21">
        <f>INDEX('O3-8hr'!$A:$AD,$IU82+HP$23-$G$23,$IT82)</f>
        <v>27</v>
      </c>
      <c r="HQ82" s="21">
        <f>INDEX('O3-8hr'!$A:$AD,$IU82+HQ$23-$G$23,$IT82)</f>
        <v>32</v>
      </c>
      <c r="HR82" s="21">
        <f>INDEX('O3-8hr'!$A:$AD,$IU82+HR$23-$G$23,$IT82)</f>
        <v>33</v>
      </c>
      <c r="HS82" s="21">
        <f>INDEX('O3-8hr'!$A:$AD,$IU82+HS$23-$G$23,$IT82)</f>
        <v>53.000000000000007</v>
      </c>
      <c r="HT82" s="21">
        <f>INDEX('O3-8hr'!$A:$AD,$IU82+HT$23-$G$23,$IT82)</f>
        <v>33</v>
      </c>
      <c r="HU82" s="21">
        <f>INDEX('O3-8hr'!$A:$AD,$IU82+HU$23-$G$23,$IT82)</f>
        <v>22.000000000000004</v>
      </c>
      <c r="HV82" s="21">
        <f>INDEX('O3-8hr'!$A:$AD,$IU82+HV$23-$G$23,$IT82)</f>
        <v>33</v>
      </c>
      <c r="HW82" s="21">
        <f>INDEX('O3-8hr'!$A:$AD,$IU82+HW$23-$G$23,$IT82)</f>
        <v>26.000000000000004</v>
      </c>
      <c r="HX82" s="21">
        <f>INDEX('O3-8hr'!$A:$AD,$IU82+HX$23-$G$23,$IT82)</f>
        <v>30</v>
      </c>
      <c r="HY82" s="21">
        <f>INDEX('O3-8hr'!$A:$AD,$IU82+HY$23-$G$23,$IT82)</f>
        <v>23</v>
      </c>
      <c r="HZ82" s="21">
        <f>INDEX('O3-8hr'!$A:$AD,$IU82+HZ$23-$G$23,$IT82)</f>
        <v>29</v>
      </c>
      <c r="IA82" s="21">
        <f>INDEX('O3-8hr'!$A:$AD,$IU82+IA$23-$G$23,$IT82)</f>
        <v>35</v>
      </c>
      <c r="IB82" s="21">
        <f>INDEX('O3-8hr'!$A:$AD,$IU82+IB$23-$G$23,$IT82)</f>
        <v>41</v>
      </c>
      <c r="IC82" s="21">
        <f>INDEX('O3-8hr'!$A:$AD,$IU82+IC$23-$G$23,$IT82)</f>
        <v>36.000000000000007</v>
      </c>
      <c r="ID82" s="21">
        <f>INDEX('O3-8hr'!$A:$AD,$IU82+ID$23-$G$23,$IT82)</f>
        <v>49</v>
      </c>
      <c r="IE82" s="21">
        <f>INDEX('O3-8hr'!$A:$AD,$IU82+IE$23-$G$23,$IT82)</f>
        <v>35</v>
      </c>
      <c r="IF82" s="21">
        <f>INDEX('O3-8hr'!$A:$AD,$IU82+IF$23-$G$23,$IT82)</f>
        <v>33</v>
      </c>
      <c r="IG82" s="21">
        <f>INDEX('O3-8hr'!$A:$AD,$IU82+IG$23-$G$23,$IT82)</f>
        <v>30</v>
      </c>
      <c r="IH82" s="21">
        <f>INDEX('O3-8hr'!$A:$AD,$IU82+IH$23-$G$23,$IT82)</f>
        <v>19</v>
      </c>
      <c r="II82" s="21">
        <f>INDEX('O3-8hr'!$A:$AD,$IU82+II$23-$G$23,$IT82)</f>
        <v>36.000000000000007</v>
      </c>
      <c r="IJ82" s="21">
        <f>INDEX('O3-8hr'!$A:$AD,$IU82+IJ$23-$G$23,$IT82)</f>
        <v>32</v>
      </c>
      <c r="IK82" s="21">
        <f>INDEX('O3-8hr'!$A:$AD,$IU82+IK$23-$G$23,$IT82)</f>
        <v>30</v>
      </c>
      <c r="IL82" s="21">
        <f>INDEX('O3-8hr'!$A:$AD,$IU82+IL$23-$G$23,$IT82)</f>
        <v>30</v>
      </c>
      <c r="IM82" s="21">
        <f>INDEX('O3-8hr'!$A:$AD,$IU82+IM$23-$G$23,$IT82)</f>
        <v>18.000000000000004</v>
      </c>
      <c r="IN82" s="21">
        <f>INDEX('O3-8hr'!$A:$AD,$IU82+IN$23-$G$23,$IT82)</f>
        <v>23</v>
      </c>
      <c r="IO82" s="21">
        <f>INDEX('O3-8hr'!$A:$AD,$IU82+IO$23-$G$23,$IT82)</f>
        <v>26.000000000000004</v>
      </c>
      <c r="IP82" s="21">
        <f>INDEX('O3-8hr'!$A:$AD,$IU82+IP$23-$G$23,$IT82)</f>
        <v>26.000000000000004</v>
      </c>
      <c r="IQ82" s="12">
        <f>INDEX('O3-8hr'!$A:$AD,$IU82+IQ$23-$G$23,$IT82)</f>
        <v>22.000000000000004</v>
      </c>
      <c r="IR82" s="99">
        <f t="shared" ref="IR82:IR107" si="59">MAX(G82:IQ82)</f>
        <v>91</v>
      </c>
      <c r="IT82" s="44">
        <f>MATCH($B82,'O3-8hr'!$1:$1,0)</f>
        <v>9</v>
      </c>
      <c r="IU82" s="43">
        <f>MATCH(DATE($A82,$IT$19,$IU$19),'O3-8hr'!$B:$B,0)</f>
        <v>431</v>
      </c>
    </row>
    <row r="83" spans="1:255" ht="12.75" customHeight="1" x14ac:dyDescent="0.2">
      <c r="A83" s="100">
        <v>2016</v>
      </c>
      <c r="B83" s="100">
        <v>90011123</v>
      </c>
      <c r="C83" s="103">
        <f>INDEX(Sites!$A:$N,MATCH($B83,Sites!$A:$A,0),2)</f>
        <v>41.399166999999998</v>
      </c>
      <c r="D83" s="100" t="str">
        <f>INDEX(Sites!$A:$N,MATCH($B83,Sites!$A:$A,0),4)</f>
        <v>CT</v>
      </c>
      <c r="E83" s="100" t="str">
        <f>INDEX(Sites!$A:$N,MATCH($B83,Sites!$A:$A,0),10)</f>
        <v>116.0</v>
      </c>
      <c r="F83" s="44" t="str">
        <f>INDEX(Sites!$A:$N,MATCH($B83,Sites!$A:$A,0),6)</f>
        <v>Danbury</v>
      </c>
      <c r="G83" s="20" t="str">
        <f>INDEX('O3-8hr'!$A:$AD,$IU83+G$23-$G$23,$IT83)</f>
        <v/>
      </c>
      <c r="H83" s="14" t="str">
        <f>INDEX('O3-8hr'!$A:$AD,$IU83+H$23-$G$23,$IT83)</f>
        <v/>
      </c>
      <c r="I83" s="14" t="str">
        <f>INDEX('O3-8hr'!$A:$AD,$IU83+I$23-$G$23,$IT83)</f>
        <v/>
      </c>
      <c r="J83" s="14" t="str">
        <f>INDEX('O3-8hr'!$A:$AD,$IU83+J$23-$G$23,$IT83)</f>
        <v/>
      </c>
      <c r="K83" s="14" t="str">
        <f>INDEX('O3-8hr'!$A:$AD,$IU83+K$23-$G$23,$IT83)</f>
        <v/>
      </c>
      <c r="L83" s="14" t="str">
        <f>INDEX('O3-8hr'!$A:$AD,$IU83+L$23-$G$23,$IT83)</f>
        <v/>
      </c>
      <c r="M83" s="14" t="str">
        <f>INDEX('O3-8hr'!$A:$AD,$IU83+M$23-$G$23,$IT83)</f>
        <v/>
      </c>
      <c r="N83" s="14" t="str">
        <f>INDEX('O3-8hr'!$A:$AD,$IU83+N$23-$G$23,$IT83)</f>
        <v/>
      </c>
      <c r="O83" s="14" t="str">
        <f>INDEX('O3-8hr'!$A:$AD,$IU83+O$23-$G$23,$IT83)</f>
        <v/>
      </c>
      <c r="P83" s="14" t="str">
        <f>INDEX('O3-8hr'!$A:$AD,$IU83+P$23-$G$23,$IT83)</f>
        <v/>
      </c>
      <c r="Q83" s="14" t="str">
        <f>INDEX('O3-8hr'!$A:$AD,$IU83+Q$23-$G$23,$IT83)</f>
        <v/>
      </c>
      <c r="R83" s="14" t="str">
        <f>INDEX('O3-8hr'!$A:$AD,$IU83+R$23-$G$23,$IT83)</f>
        <v/>
      </c>
      <c r="S83" s="14" t="str">
        <f>INDEX('O3-8hr'!$A:$AD,$IU83+S$23-$G$23,$IT83)</f>
        <v/>
      </c>
      <c r="T83" s="14" t="str">
        <f>INDEX('O3-8hr'!$A:$AD,$IU83+T$23-$G$23,$IT83)</f>
        <v/>
      </c>
      <c r="U83" s="14" t="str">
        <f>INDEX('O3-8hr'!$A:$AD,$IU83+U$23-$G$23,$IT83)</f>
        <v/>
      </c>
      <c r="V83" s="14" t="str">
        <f>INDEX('O3-8hr'!$A:$AD,$IU83+V$23-$G$23,$IT83)</f>
        <v/>
      </c>
      <c r="W83" s="14" t="str">
        <f>INDEX('O3-8hr'!$A:$AD,$IU83+W$23-$G$23,$IT83)</f>
        <v/>
      </c>
      <c r="X83" s="14" t="str">
        <f>INDEX('O3-8hr'!$A:$AD,$IU83+X$23-$G$23,$IT83)</f>
        <v/>
      </c>
      <c r="Y83" s="14" t="str">
        <f>INDEX('O3-8hr'!$A:$AD,$IU83+Y$23-$G$23,$IT83)</f>
        <v/>
      </c>
      <c r="Z83" s="14" t="str">
        <f>INDEX('O3-8hr'!$A:$AD,$IU83+Z$23-$G$23,$IT83)</f>
        <v/>
      </c>
      <c r="AA83" s="14" t="str">
        <f>INDEX('O3-8hr'!$A:$AD,$IU83+AA$23-$G$23,$IT83)</f>
        <v/>
      </c>
      <c r="AB83" s="14" t="str">
        <f>INDEX('O3-8hr'!$A:$AD,$IU83+AB$23-$G$23,$IT83)</f>
        <v/>
      </c>
      <c r="AC83" s="14" t="str">
        <f>INDEX('O3-8hr'!$A:$AD,$IU83+AC$23-$G$23,$IT83)</f>
        <v/>
      </c>
      <c r="AD83" s="14" t="str">
        <f>INDEX('O3-8hr'!$A:$AD,$IU83+AD$23-$G$23,$IT83)</f>
        <v/>
      </c>
      <c r="AE83" s="14" t="str">
        <f>INDEX('O3-8hr'!$A:$AD,$IU83+AE$23-$G$23,$IT83)</f>
        <v/>
      </c>
      <c r="AF83" s="14" t="str">
        <f>INDEX('O3-8hr'!$A:$AD,$IU83+AF$23-$G$23,$IT83)</f>
        <v/>
      </c>
      <c r="AG83" s="14" t="str">
        <f>INDEX('O3-8hr'!$A:$AD,$IU83+AG$23-$G$23,$IT83)</f>
        <v/>
      </c>
      <c r="AH83" s="14" t="str">
        <f>INDEX('O3-8hr'!$A:$AD,$IU83+AH$23-$G$23,$IT83)</f>
        <v/>
      </c>
      <c r="AI83" s="14" t="str">
        <f>INDEX('O3-8hr'!$A:$AD,$IU83+AI$23-$G$23,$IT83)</f>
        <v/>
      </c>
      <c r="AJ83" s="14" t="str">
        <f>INDEX('O3-8hr'!$A:$AD,$IU83+AJ$23-$G$23,$IT83)</f>
        <v/>
      </c>
      <c r="AK83" s="14">
        <f>INDEX('O3-8hr'!$A:$AD,$IU83+AK$23-$G$23,$IT83)</f>
        <v>36.000000000000007</v>
      </c>
      <c r="AL83" s="14">
        <f>INDEX('O3-8hr'!$A:$AD,$IU83+AL$23-$G$23,$IT83)</f>
        <v>39</v>
      </c>
      <c r="AM83" s="14">
        <f>INDEX('O3-8hr'!$A:$AD,$IU83+AM$23-$G$23,$IT83)</f>
        <v>41</v>
      </c>
      <c r="AN83" s="14">
        <f>INDEX('O3-8hr'!$A:$AD,$IU83+AN$23-$G$23,$IT83)</f>
        <v>44.000000000000007</v>
      </c>
      <c r="AO83" s="14">
        <f>INDEX('O3-8hr'!$A:$AD,$IU83+AO$23-$G$23,$IT83)</f>
        <v>36.000000000000007</v>
      </c>
      <c r="AP83" s="14">
        <f>INDEX('O3-8hr'!$A:$AD,$IU83+AP$23-$G$23,$IT83)</f>
        <v>45.000000000000007</v>
      </c>
      <c r="AQ83" s="14">
        <f>INDEX('O3-8hr'!$A:$AD,$IU83+AQ$23-$G$23,$IT83)</f>
        <v>51.000000000000007</v>
      </c>
      <c r="AR83" s="14">
        <f>INDEX('O3-8hr'!$A:$AD,$IU83+AR$23-$G$23,$IT83)</f>
        <v>49</v>
      </c>
      <c r="AS83" s="14">
        <f>INDEX('O3-8hr'!$A:$AD,$IU83+AS$23-$G$23,$IT83)</f>
        <v>42</v>
      </c>
      <c r="AT83" s="14">
        <f>INDEX('O3-8hr'!$A:$AD,$IU83+AT$23-$G$23,$IT83)</f>
        <v>44.000000000000007</v>
      </c>
      <c r="AU83" s="14">
        <f>INDEX('O3-8hr'!$A:$AD,$IU83+AU$23-$G$23,$IT83)</f>
        <v>45.000000000000007</v>
      </c>
      <c r="AV83" s="14">
        <f>INDEX('O3-8hr'!$A:$AD,$IU83+AV$23-$G$23,$IT83)</f>
        <v>49</v>
      </c>
      <c r="AW83" s="14">
        <f>INDEX('O3-8hr'!$A:$AD,$IU83+AW$23-$G$23,$IT83)</f>
        <v>40</v>
      </c>
      <c r="AX83" s="14">
        <f>INDEX('O3-8hr'!$A:$AD,$IU83+AX$23-$G$23,$IT83)</f>
        <v>44.000000000000007</v>
      </c>
      <c r="AY83" s="14">
        <f>INDEX('O3-8hr'!$A:$AD,$IU83+AY$23-$G$23,$IT83)</f>
        <v>48</v>
      </c>
      <c r="AZ83" s="14">
        <f>INDEX('O3-8hr'!$A:$AD,$IU83+AZ$23-$G$23,$IT83)</f>
        <v>50</v>
      </c>
      <c r="BA83" s="14">
        <f>INDEX('O3-8hr'!$A:$AD,$IU83+BA$23-$G$23,$IT83)</f>
        <v>53.000000000000007</v>
      </c>
      <c r="BB83" s="14">
        <f>INDEX('O3-8hr'!$A:$AD,$IU83+BB$23-$G$23,$IT83)</f>
        <v>60</v>
      </c>
      <c r="BC83" s="14">
        <f>INDEX('O3-8hr'!$A:$AD,$IU83+BC$23-$G$23,$IT83)</f>
        <v>65</v>
      </c>
      <c r="BD83" s="14">
        <f>INDEX('O3-8hr'!$A:$AD,$IU83+BD$23-$G$23,$IT83)</f>
        <v>53.000000000000007</v>
      </c>
      <c r="BE83" s="14">
        <f>INDEX('O3-8hr'!$A:$AD,$IU83+BE$23-$G$23,$IT83)</f>
        <v>49</v>
      </c>
      <c r="BF83" s="14">
        <f>INDEX('O3-8hr'!$A:$AD,$IU83+BF$23-$G$23,$IT83)</f>
        <v>60</v>
      </c>
      <c r="BG83" s="14">
        <f>INDEX('O3-8hr'!$A:$AD,$IU83+BG$23-$G$23,$IT83)</f>
        <v>67</v>
      </c>
      <c r="BH83" s="14">
        <f>INDEX('O3-8hr'!$A:$AD,$IU83+BH$23-$G$23,$IT83)</f>
        <v>42</v>
      </c>
      <c r="BI83" s="14">
        <f>INDEX('O3-8hr'!$A:$AD,$IU83+BI$23-$G$23,$IT83)</f>
        <v>49</v>
      </c>
      <c r="BJ83" s="14">
        <f>INDEX('O3-8hr'!$A:$AD,$IU83+BJ$23-$G$23,$IT83)</f>
        <v>52.000000000000007</v>
      </c>
      <c r="BK83" s="14">
        <f>INDEX('O3-8hr'!$A:$AD,$IU83+BK$23-$G$23,$IT83)</f>
        <v>32</v>
      </c>
      <c r="BL83" s="14">
        <f>INDEX('O3-8hr'!$A:$AD,$IU83+BL$23-$G$23,$IT83)</f>
        <v>50</v>
      </c>
      <c r="BM83" s="14">
        <f>INDEX('O3-8hr'!$A:$AD,$IU83+BM$23-$G$23,$IT83)</f>
        <v>48</v>
      </c>
      <c r="BN83" s="14">
        <f>INDEX('O3-8hr'!$A:$AD,$IU83+BN$23-$G$23,$IT83)</f>
        <v>54</v>
      </c>
      <c r="BO83" s="14">
        <f>INDEX('O3-8hr'!$A:$AD,$IU83+BO$23-$G$23,$IT83)</f>
        <v>58</v>
      </c>
      <c r="BP83" s="14">
        <f>INDEX('O3-8hr'!$A:$AD,$IU83+BP$23-$G$23,$IT83)</f>
        <v>41</v>
      </c>
      <c r="BQ83" s="14">
        <f>INDEX('O3-8hr'!$A:$AD,$IU83+BQ$23-$G$23,$IT83)</f>
        <v>22.000000000000004</v>
      </c>
      <c r="BR83" s="14">
        <f>INDEX('O3-8hr'!$A:$AD,$IU83+BR$23-$G$23,$IT83)</f>
        <v>19</v>
      </c>
      <c r="BS83" s="14">
        <f>INDEX('O3-8hr'!$A:$AD,$IU83+BS$23-$G$23,$IT83)</f>
        <v>29</v>
      </c>
      <c r="BT83" s="14">
        <f>INDEX('O3-8hr'!$A:$AD,$IU83+BT$23-$G$23,$IT83)</f>
        <v>31</v>
      </c>
      <c r="BU83" s="14">
        <f>INDEX('O3-8hr'!$A:$AD,$IU83+BU$23-$G$23,$IT83)</f>
        <v>27</v>
      </c>
      <c r="BV83" s="14">
        <f>INDEX('O3-8hr'!$A:$AD,$IU83+BV$23-$G$23,$IT83)</f>
        <v>23</v>
      </c>
      <c r="BW83" s="14">
        <f>INDEX('O3-8hr'!$A:$AD,$IU83+BW$23-$G$23,$IT83)</f>
        <v>40</v>
      </c>
      <c r="BX83" s="14">
        <f>INDEX('O3-8hr'!$A:$AD,$IU83+BX$23-$G$23,$IT83)</f>
        <v>47</v>
      </c>
      <c r="BY83" s="14">
        <f>INDEX('O3-8hr'!$A:$AD,$IU83+BY$23-$G$23,$IT83)</f>
        <v>50</v>
      </c>
      <c r="BZ83" s="14">
        <f>INDEX('O3-8hr'!$A:$AD,$IU83+BZ$23-$G$23,$IT83)</f>
        <v>53.000000000000007</v>
      </c>
      <c r="CA83" s="14">
        <f>INDEX('O3-8hr'!$A:$AD,$IU83+CA$23-$G$23,$IT83)</f>
        <v>69</v>
      </c>
      <c r="CB83" s="14">
        <f>INDEX('O3-8hr'!$A:$AD,$IU83+CB$23-$G$23,$IT83)</f>
        <v>48</v>
      </c>
      <c r="CC83" s="14">
        <f>INDEX('O3-8hr'!$A:$AD,$IU83+CC$23-$G$23,$IT83)</f>
        <v>57</v>
      </c>
      <c r="CD83" s="14">
        <f>INDEX('O3-8hr'!$A:$AD,$IU83+CD$23-$G$23,$IT83)</f>
        <v>38</v>
      </c>
      <c r="CE83" s="14">
        <f>INDEX('O3-8hr'!$A:$AD,$IU83+CE$23-$G$23,$IT83)</f>
        <v>46</v>
      </c>
      <c r="CF83" s="14">
        <f>INDEX('O3-8hr'!$A:$AD,$IU83+CF$23-$G$23,$IT83)</f>
        <v>49</v>
      </c>
      <c r="CG83" s="14">
        <f>INDEX('O3-8hr'!$A:$AD,$IU83+CG$23-$G$23,$IT83)</f>
        <v>51.000000000000007</v>
      </c>
      <c r="CH83" s="14">
        <f>INDEX('O3-8hr'!$A:$AD,$IU83+CH$23-$G$23,$IT83)</f>
        <v>50</v>
      </c>
      <c r="CI83" s="14">
        <f>INDEX('O3-8hr'!$A:$AD,$IU83+CI$23-$G$23,$IT83)</f>
        <v>48</v>
      </c>
      <c r="CJ83" s="14">
        <f>INDEX('O3-8hr'!$A:$AD,$IU83+CJ$23-$G$23,$IT83)</f>
        <v>49</v>
      </c>
      <c r="CK83" s="14">
        <f>INDEX('O3-8hr'!$A:$AD,$IU83+CK$23-$G$23,$IT83)</f>
        <v>57</v>
      </c>
      <c r="CL83" s="14">
        <f>INDEX('O3-8hr'!$A:$AD,$IU83+CL$23-$G$23,$IT83)</f>
        <v>56</v>
      </c>
      <c r="CM83" s="14">
        <f>INDEX('O3-8hr'!$A:$AD,$IU83+CM$23-$G$23,$IT83)</f>
        <v>38</v>
      </c>
      <c r="CN83" s="14">
        <f>INDEX('O3-8hr'!$A:$AD,$IU83+CN$23-$G$23,$IT83)</f>
        <v>82</v>
      </c>
      <c r="CO83" s="14">
        <f>INDEX('O3-8hr'!$A:$AD,$IU83+CO$23-$G$23,$IT83)</f>
        <v>99</v>
      </c>
      <c r="CP83" s="14">
        <f>INDEX('O3-8hr'!$A:$AD,$IU83+CP$23-$G$23,$IT83)</f>
        <v>81</v>
      </c>
      <c r="CQ83" s="14">
        <f>INDEX('O3-8hr'!$A:$AD,$IU83+CQ$23-$G$23,$IT83)</f>
        <v>81</v>
      </c>
      <c r="CR83" s="14">
        <f>INDEX('O3-8hr'!$A:$AD,$IU83+CR$23-$G$23,$IT83)</f>
        <v>73.000000000000014</v>
      </c>
      <c r="CS83" s="14">
        <f>INDEX('O3-8hr'!$A:$AD,$IU83+CS$23-$G$23,$IT83)</f>
        <v>46</v>
      </c>
      <c r="CT83" s="14">
        <f>INDEX('O3-8hr'!$A:$AD,$IU83+CT$23-$G$23,$IT83)</f>
        <v>57</v>
      </c>
      <c r="CU83" s="14">
        <f>INDEX('O3-8hr'!$A:$AD,$IU83+CU$23-$G$23,$IT83)</f>
        <v>54</v>
      </c>
      <c r="CV83" s="14">
        <f>INDEX('O3-8hr'!$A:$AD,$IU83+CV$23-$G$23,$IT83)</f>
        <v>49</v>
      </c>
      <c r="CW83" s="14">
        <f>INDEX('O3-8hr'!$A:$AD,$IU83+CW$23-$G$23,$IT83)</f>
        <v>32</v>
      </c>
      <c r="CX83" s="14">
        <f>INDEX('O3-8hr'!$A:$AD,$IU83+CX$23-$G$23,$IT83)</f>
        <v>64</v>
      </c>
      <c r="CY83" s="14">
        <f>INDEX('O3-8hr'!$A:$AD,$IU83+CY$23-$G$23,$IT83)</f>
        <v>30</v>
      </c>
      <c r="CZ83" s="14">
        <f>INDEX('O3-8hr'!$A:$AD,$IU83+CZ$23-$G$23,$IT83)</f>
        <v>54</v>
      </c>
      <c r="DA83" s="14">
        <f>INDEX('O3-8hr'!$A:$AD,$IU83+DA$23-$G$23,$IT83)</f>
        <v>57</v>
      </c>
      <c r="DB83" s="14">
        <f>INDEX('O3-8hr'!$A:$AD,$IU83+DB$23-$G$23,$IT83)</f>
        <v>27</v>
      </c>
      <c r="DC83" s="14">
        <f>INDEX('O3-8hr'!$A:$AD,$IU83+DC$23-$G$23,$IT83)</f>
        <v>45.000000000000007</v>
      </c>
      <c r="DD83" s="14">
        <f>INDEX('O3-8hr'!$A:$AD,$IU83+DD$23-$G$23,$IT83)</f>
        <v>43</v>
      </c>
      <c r="DE83" s="14">
        <f>INDEX('O3-8hr'!$A:$AD,$IU83+DE$23-$G$23,$IT83)</f>
        <v>57</v>
      </c>
      <c r="DF83" s="14">
        <f>INDEX('O3-8hr'!$A:$AD,$IU83+DF$23-$G$23,$IT83)</f>
        <v>42</v>
      </c>
      <c r="DG83" s="14">
        <f>INDEX('O3-8hr'!$A:$AD,$IU83+DG$23-$G$23,$IT83)</f>
        <v>24</v>
      </c>
      <c r="DH83" s="14">
        <f>INDEX('O3-8hr'!$A:$AD,$IU83+DH$23-$G$23,$IT83)</f>
        <v>34</v>
      </c>
      <c r="DI83" s="14">
        <f>INDEX('O3-8hr'!$A:$AD,$IU83+DI$23-$G$23,$IT83)</f>
        <v>50</v>
      </c>
      <c r="DJ83" s="14">
        <f>INDEX('O3-8hr'!$A:$AD,$IU83+DJ$23-$G$23,$IT83)</f>
        <v>74.000000000000014</v>
      </c>
      <c r="DK83" s="14">
        <f>INDEX('O3-8hr'!$A:$AD,$IU83+DK$23-$G$23,$IT83)</f>
        <v>44.000000000000007</v>
      </c>
      <c r="DL83" s="14">
        <f>INDEX('O3-8hr'!$A:$AD,$IU83+DL$23-$G$23,$IT83)</f>
        <v>63</v>
      </c>
      <c r="DM83" s="14">
        <f>INDEX('O3-8hr'!$A:$AD,$IU83+DM$23-$G$23,$IT83)</f>
        <v>66</v>
      </c>
      <c r="DN83" s="14">
        <f>INDEX('O3-8hr'!$A:$AD,$IU83+DN$23-$G$23,$IT83)</f>
        <v>66</v>
      </c>
      <c r="DO83" s="14">
        <f>INDEX('O3-8hr'!$A:$AD,$IU83+DO$23-$G$23,$IT83)</f>
        <v>51.000000000000007</v>
      </c>
      <c r="DP83" s="14">
        <f>INDEX('O3-8hr'!$A:$AD,$IU83+DP$23-$G$23,$IT83)</f>
        <v>53.000000000000007</v>
      </c>
      <c r="DQ83" s="14">
        <f>INDEX('O3-8hr'!$A:$AD,$IU83+DQ$23-$G$23,$IT83)</f>
        <v>78</v>
      </c>
      <c r="DR83" s="14">
        <f>INDEX('O3-8hr'!$A:$AD,$IU83+DR$23-$G$23,$IT83)</f>
        <v>59.000000000000007</v>
      </c>
      <c r="DS83" s="14">
        <f>INDEX('O3-8hr'!$A:$AD,$IU83+DS$23-$G$23,$IT83)</f>
        <v>64</v>
      </c>
      <c r="DT83" s="14">
        <f>INDEX('O3-8hr'!$A:$AD,$IU83+DT$23-$G$23,$IT83)</f>
        <v>87.000000000000014</v>
      </c>
      <c r="DU83" s="14">
        <f>INDEX('O3-8hr'!$A:$AD,$IU83+DU$23-$G$23,$IT83)</f>
        <v>60</v>
      </c>
      <c r="DV83" s="14">
        <f>INDEX('O3-8hr'!$A:$AD,$IU83+DV$23-$G$23,$IT83)</f>
        <v>47</v>
      </c>
      <c r="DW83" s="14">
        <f>INDEX('O3-8hr'!$A:$AD,$IU83+DW$23-$G$23,$IT83)</f>
        <v>49</v>
      </c>
      <c r="DX83" s="14">
        <f>INDEX('O3-8hr'!$A:$AD,$IU83+DX$23-$G$23,$IT83)</f>
        <v>51.000000000000007</v>
      </c>
      <c r="DY83" s="14">
        <f>INDEX('O3-8hr'!$A:$AD,$IU83+DY$23-$G$23,$IT83)</f>
        <v>55</v>
      </c>
      <c r="DZ83" s="14">
        <f>INDEX('O3-8hr'!$A:$AD,$IU83+DZ$23-$G$23,$IT83)</f>
        <v>35</v>
      </c>
      <c r="EA83" s="14">
        <f>INDEX('O3-8hr'!$A:$AD,$IU83+EA$23-$G$23,$IT83)</f>
        <v>42</v>
      </c>
      <c r="EB83" s="14">
        <f>INDEX('O3-8hr'!$A:$AD,$IU83+EB$23-$G$23,$IT83)</f>
        <v>62</v>
      </c>
      <c r="EC83" s="14">
        <f>INDEX('O3-8hr'!$A:$AD,$IU83+EC$23-$G$23,$IT83)</f>
        <v>41</v>
      </c>
      <c r="ED83" s="14">
        <f>INDEX('O3-8hr'!$A:$AD,$IU83+ED$23-$G$23,$IT83)</f>
        <v>80</v>
      </c>
      <c r="EE83" s="14">
        <f>INDEX('O3-8hr'!$A:$AD,$IU83+EE$23-$G$23,$IT83)</f>
        <v>66</v>
      </c>
      <c r="EF83" s="14">
        <f>INDEX('O3-8hr'!$A:$AD,$IU83+EF$23-$G$23,$IT83)</f>
        <v>51.000000000000007</v>
      </c>
      <c r="EG83" s="14">
        <f>INDEX('O3-8hr'!$A:$AD,$IU83+EG$23-$G$23,$IT83)</f>
        <v>26.000000000000004</v>
      </c>
      <c r="EH83" s="14">
        <f>INDEX('O3-8hr'!$A:$AD,$IU83+EH$23-$G$23,$IT83)</f>
        <v>37.000000000000007</v>
      </c>
      <c r="EI83" s="14">
        <f>INDEX('O3-8hr'!$A:$AD,$IU83+EI$23-$G$23,$IT83)</f>
        <v>29</v>
      </c>
      <c r="EJ83" s="14">
        <f>INDEX('O3-8hr'!$A:$AD,$IU83+EJ$23-$G$23,$IT83)</f>
        <v>72.000000000000014</v>
      </c>
      <c r="EK83" s="14">
        <f>INDEX('O3-8hr'!$A:$AD,$IU83+EK$23-$G$23,$IT83)</f>
        <v>64</v>
      </c>
      <c r="EL83" s="14">
        <f>INDEX('O3-8hr'!$A:$AD,$IU83+EL$23-$G$23,$IT83)</f>
        <v>41</v>
      </c>
      <c r="EM83" s="14">
        <f>INDEX('O3-8hr'!$A:$AD,$IU83+EM$23-$G$23,$IT83)</f>
        <v>58</v>
      </c>
      <c r="EN83" s="14">
        <f>INDEX('O3-8hr'!$A:$AD,$IU83+EN$23-$G$23,$IT83)</f>
        <v>56</v>
      </c>
      <c r="EO83" s="14">
        <f>INDEX('O3-8hr'!$A:$AD,$IU83+EO$23-$G$23,$IT83)</f>
        <v>52.000000000000007</v>
      </c>
      <c r="EP83" s="14">
        <f>INDEX('O3-8hr'!$A:$AD,$IU83+EP$23-$G$23,$IT83)</f>
        <v>64</v>
      </c>
      <c r="EQ83" s="14">
        <f>INDEX('O3-8hr'!$A:$AD,$IU83+EQ$23-$G$23,$IT83)</f>
        <v>32</v>
      </c>
      <c r="ER83" s="14">
        <f>INDEX('O3-8hr'!$A:$AD,$IU83+ER$23-$G$23,$IT83)</f>
        <v>30</v>
      </c>
      <c r="ES83" s="14">
        <f>INDEX('O3-8hr'!$A:$AD,$IU83+ES$23-$G$23,$IT83)</f>
        <v>68</v>
      </c>
      <c r="ET83" s="14">
        <f>INDEX('O3-8hr'!$A:$AD,$IU83+ET$23-$G$23,$IT83)</f>
        <v>70</v>
      </c>
      <c r="EU83" s="14">
        <f>INDEX('O3-8hr'!$A:$AD,$IU83+EU$23-$G$23,$IT83)</f>
        <v>43</v>
      </c>
      <c r="EV83" s="14">
        <f>INDEX('O3-8hr'!$A:$AD,$IU83+EV$23-$G$23,$IT83)</f>
        <v>50</v>
      </c>
      <c r="EW83" s="14">
        <f>INDEX('O3-8hr'!$A:$AD,$IU83+EW$23-$G$23,$IT83)</f>
        <v>66</v>
      </c>
      <c r="EX83" s="14">
        <f>INDEX('O3-8hr'!$A:$AD,$IU83+EX$23-$G$23,$IT83)</f>
        <v>37.000000000000007</v>
      </c>
      <c r="EY83" s="14">
        <f>INDEX('O3-8hr'!$A:$AD,$IU83+EY$23-$G$23,$IT83)</f>
        <v>46</v>
      </c>
      <c r="EZ83" s="14">
        <f>INDEX('O3-8hr'!$A:$AD,$IU83+EZ$23-$G$23,$IT83)</f>
        <v>61.000000000000007</v>
      </c>
      <c r="FA83" s="14">
        <f>INDEX('O3-8hr'!$A:$AD,$IU83+FA$23-$G$23,$IT83)</f>
        <v>52.000000000000007</v>
      </c>
      <c r="FB83" s="14">
        <f>INDEX('O3-8hr'!$A:$AD,$IU83+FB$23-$G$23,$IT83)</f>
        <v>54</v>
      </c>
      <c r="FC83" s="14">
        <f>INDEX('O3-8hr'!$A:$AD,$IU83+FC$23-$G$23,$IT83)</f>
        <v>38</v>
      </c>
      <c r="FD83" s="14">
        <f>INDEX('O3-8hr'!$A:$AD,$IU83+FD$23-$G$23,$IT83)</f>
        <v>37.000000000000007</v>
      </c>
      <c r="FE83" s="14">
        <f>INDEX('O3-8hr'!$A:$AD,$IU83+FE$23-$G$23,$IT83)</f>
        <v>26.000000000000004</v>
      </c>
      <c r="FF83" s="14">
        <f>INDEX('O3-8hr'!$A:$AD,$IU83+FF$23-$G$23,$IT83)</f>
        <v>38</v>
      </c>
      <c r="FG83" s="14">
        <f>INDEX('O3-8hr'!$A:$AD,$IU83+FG$23-$G$23,$IT83)</f>
        <v>50</v>
      </c>
      <c r="FH83" s="14">
        <f>INDEX('O3-8hr'!$A:$AD,$IU83+FH$23-$G$23,$IT83)</f>
        <v>65</v>
      </c>
      <c r="FI83" s="14">
        <f>INDEX('O3-8hr'!$A:$AD,$IU83+FI$23-$G$23,$IT83)</f>
        <v>48</v>
      </c>
      <c r="FJ83" s="14">
        <f>INDEX('O3-8hr'!$A:$AD,$IU83+FJ$23-$G$23,$IT83)</f>
        <v>31</v>
      </c>
      <c r="FK83" s="14">
        <f>INDEX('O3-8hr'!$A:$AD,$IU83+FK$23-$G$23,$IT83)</f>
        <v>32</v>
      </c>
      <c r="FL83" s="14">
        <f>INDEX('O3-8hr'!$A:$AD,$IU83+FL$23-$G$23,$IT83)</f>
        <v>67</v>
      </c>
      <c r="FM83" s="14">
        <f>INDEX('O3-8hr'!$A:$AD,$IU83+FM$23-$G$23,$IT83)</f>
        <v>38</v>
      </c>
      <c r="FN83" s="14">
        <f>INDEX('O3-8hr'!$A:$AD,$IU83+FN$23-$G$23,$IT83)</f>
        <v>57</v>
      </c>
      <c r="FO83" s="14">
        <f>INDEX('O3-8hr'!$A:$AD,$IU83+FO$23-$G$23,$IT83)</f>
        <v>49</v>
      </c>
      <c r="FP83" s="14">
        <f>INDEX('O3-8hr'!$A:$AD,$IU83+FP$23-$G$23,$IT83)</f>
        <v>68</v>
      </c>
      <c r="FQ83" s="14">
        <f>INDEX('O3-8hr'!$A:$AD,$IU83+FQ$23-$G$23,$IT83)</f>
        <v>39</v>
      </c>
      <c r="FR83" s="14">
        <f>INDEX('O3-8hr'!$A:$AD,$IU83+FR$23-$G$23,$IT83)</f>
        <v>37.000000000000007</v>
      </c>
      <c r="FS83" s="14">
        <f>INDEX('O3-8hr'!$A:$AD,$IU83+FS$23-$G$23,$IT83)</f>
        <v>61.000000000000007</v>
      </c>
      <c r="FT83" s="14">
        <f>INDEX('O3-8hr'!$A:$AD,$IU83+FT$23-$G$23,$IT83)</f>
        <v>32</v>
      </c>
      <c r="FU83" s="14">
        <f>INDEX('O3-8hr'!$A:$AD,$IU83+FU$23-$G$23,$IT83)</f>
        <v>50</v>
      </c>
      <c r="FV83" s="14">
        <f>INDEX('O3-8hr'!$A:$AD,$IU83+FV$23-$G$23,$IT83)</f>
        <v>35</v>
      </c>
      <c r="FW83" s="14">
        <f>INDEX('O3-8hr'!$A:$AD,$IU83+FW$23-$G$23,$IT83)</f>
        <v>52.000000000000007</v>
      </c>
      <c r="FX83" s="14">
        <f>INDEX('O3-8hr'!$A:$AD,$IU83+FX$23-$G$23,$IT83)</f>
        <v>41</v>
      </c>
      <c r="FY83" s="14">
        <f>INDEX('O3-8hr'!$A:$AD,$IU83+FY$23-$G$23,$IT83)</f>
        <v>30</v>
      </c>
      <c r="FZ83" s="14">
        <f>INDEX('O3-8hr'!$A:$AD,$IU83+FZ$23-$G$23,$IT83)</f>
        <v>40</v>
      </c>
      <c r="GA83" s="14">
        <f>INDEX('O3-8hr'!$A:$AD,$IU83+GA$23-$G$23,$IT83)</f>
        <v>71.000000000000014</v>
      </c>
      <c r="GB83" s="14">
        <f>INDEX('O3-8hr'!$A:$AD,$IU83+GB$23-$G$23,$IT83)</f>
        <v>67</v>
      </c>
      <c r="GC83" s="14">
        <f>INDEX('O3-8hr'!$A:$AD,$IU83+GC$23-$G$23,$IT83)</f>
        <v>42</v>
      </c>
      <c r="GD83" s="14">
        <f>INDEX('O3-8hr'!$A:$AD,$IU83+GD$23-$G$23,$IT83)</f>
        <v>44.000000000000007</v>
      </c>
      <c r="GE83" s="14">
        <f>INDEX('O3-8hr'!$A:$AD,$IU83+GE$23-$G$23,$IT83)</f>
        <v>51.000000000000007</v>
      </c>
      <c r="GF83" s="14">
        <f>INDEX('O3-8hr'!$A:$AD,$IU83+GF$23-$G$23,$IT83)</f>
        <v>38</v>
      </c>
      <c r="GG83" s="14">
        <f>INDEX('O3-8hr'!$A:$AD,$IU83+GG$23-$G$23,$IT83)</f>
        <v>45.000000000000007</v>
      </c>
      <c r="GH83" s="14">
        <f>INDEX('O3-8hr'!$A:$AD,$IU83+GH$23-$G$23,$IT83)</f>
        <v>51.000000000000007</v>
      </c>
      <c r="GI83" s="14">
        <f>INDEX('O3-8hr'!$A:$AD,$IU83+GI$23-$G$23,$IT83)</f>
        <v>31</v>
      </c>
      <c r="GJ83" s="14">
        <f>INDEX('O3-8hr'!$A:$AD,$IU83+GJ$23-$G$23,$IT83)</f>
        <v>26.000000000000004</v>
      </c>
      <c r="GK83" s="14">
        <f>INDEX('O3-8hr'!$A:$AD,$IU83+GK$23-$G$23,$IT83)</f>
        <v>30</v>
      </c>
      <c r="GL83" s="14">
        <f>INDEX('O3-8hr'!$A:$AD,$IU83+GL$23-$G$23,$IT83)</f>
        <v>30</v>
      </c>
      <c r="GM83" s="14">
        <f>INDEX('O3-8hr'!$A:$AD,$IU83+GM$23-$G$23,$IT83)</f>
        <v>30</v>
      </c>
      <c r="GN83" s="14">
        <f>INDEX('O3-8hr'!$A:$AD,$IU83+GN$23-$G$23,$IT83)</f>
        <v>30</v>
      </c>
      <c r="GO83" s="14">
        <f>INDEX('O3-8hr'!$A:$AD,$IU83+GO$23-$G$23,$IT83)</f>
        <v>34</v>
      </c>
      <c r="GP83" s="14">
        <f>INDEX('O3-8hr'!$A:$AD,$IU83+GP$23-$G$23,$IT83)</f>
        <v>80</v>
      </c>
      <c r="GQ83" s="14">
        <f>INDEX('O3-8hr'!$A:$AD,$IU83+GQ$23-$G$23,$IT83)</f>
        <v>39</v>
      </c>
      <c r="GR83" s="14">
        <f>INDEX('O3-8hr'!$A:$AD,$IU83+GR$23-$G$23,$IT83)</f>
        <v>59.000000000000007</v>
      </c>
      <c r="GS83" s="14">
        <f>INDEX('O3-8hr'!$A:$AD,$IU83+GS$23-$G$23,$IT83)</f>
        <v>36.000000000000007</v>
      </c>
      <c r="GT83" s="14">
        <f>INDEX('O3-8hr'!$A:$AD,$IU83+GT$23-$G$23,$IT83)</f>
        <v>35</v>
      </c>
      <c r="GU83" s="14">
        <f>INDEX('O3-8hr'!$A:$AD,$IU83+GU$23-$G$23,$IT83)</f>
        <v>58</v>
      </c>
      <c r="GV83" s="14">
        <f>INDEX('O3-8hr'!$A:$AD,$IU83+GV$23-$G$23,$IT83)</f>
        <v>55</v>
      </c>
      <c r="GW83" s="14">
        <f>INDEX('O3-8hr'!$A:$AD,$IU83+GW$23-$G$23,$IT83)</f>
        <v>31</v>
      </c>
      <c r="GX83" s="14">
        <f>INDEX('O3-8hr'!$A:$AD,$IU83+GX$23-$G$23,$IT83)</f>
        <v>40</v>
      </c>
      <c r="GY83" s="14">
        <f>INDEX('O3-8hr'!$A:$AD,$IU83+GY$23-$G$23,$IT83)</f>
        <v>45.000000000000007</v>
      </c>
      <c r="GZ83" s="14">
        <f>INDEX('O3-8hr'!$A:$AD,$IU83+GZ$23-$G$23,$IT83)</f>
        <v>37.000000000000007</v>
      </c>
      <c r="HA83" s="14">
        <f>INDEX('O3-8hr'!$A:$AD,$IU83+HA$23-$G$23,$IT83)</f>
        <v>15.000000000000002</v>
      </c>
      <c r="HB83" s="14">
        <f>INDEX('O3-8hr'!$A:$AD,$IU83+HB$23-$G$23,$IT83)</f>
        <v>34</v>
      </c>
      <c r="HC83" s="14">
        <f>INDEX('O3-8hr'!$A:$AD,$IU83+HC$23-$G$23,$IT83)</f>
        <v>35</v>
      </c>
      <c r="HD83" s="14">
        <f>INDEX('O3-8hr'!$A:$AD,$IU83+HD$23-$G$23,$IT83)</f>
        <v>47</v>
      </c>
      <c r="HE83" s="14">
        <f>INDEX('O3-8hr'!$A:$AD,$IU83+HE$23-$G$23,$IT83)</f>
        <v>54</v>
      </c>
      <c r="HF83" s="14">
        <f>INDEX('O3-8hr'!$A:$AD,$IU83+HF$23-$G$23,$IT83)</f>
        <v>31</v>
      </c>
      <c r="HG83" s="14">
        <f>INDEX('O3-8hr'!$A:$AD,$IU83+HG$23-$G$23,$IT83)</f>
        <v>34</v>
      </c>
      <c r="HH83" s="14">
        <f>INDEX('O3-8hr'!$A:$AD,$IU83+HH$23-$G$23,$IT83)</f>
        <v>44.000000000000007</v>
      </c>
      <c r="HI83" s="14">
        <f>INDEX('O3-8hr'!$A:$AD,$IU83+HI$23-$G$23,$IT83)</f>
        <v>37.000000000000007</v>
      </c>
      <c r="HJ83" s="14">
        <f>INDEX('O3-8hr'!$A:$AD,$IU83+HJ$23-$G$23,$IT83)</f>
        <v>25</v>
      </c>
      <c r="HK83" s="14">
        <f>INDEX('O3-8hr'!$A:$AD,$IU83+HK$23-$G$23,$IT83)</f>
        <v>25</v>
      </c>
      <c r="HL83" s="14">
        <f>INDEX('O3-8hr'!$A:$AD,$IU83+HL$23-$G$23,$IT83)</f>
        <v>21</v>
      </c>
      <c r="HM83" s="14" t="str">
        <f>INDEX('O3-8hr'!$A:$AD,$IU83+HM$23-$G$23,$IT83)</f>
        <v/>
      </c>
      <c r="HN83" s="14" t="str">
        <f>INDEX('O3-8hr'!$A:$AD,$IU83+HN$23-$G$23,$IT83)</f>
        <v/>
      </c>
      <c r="HO83" s="14" t="str">
        <f>INDEX('O3-8hr'!$A:$AD,$IU83+HO$23-$G$23,$IT83)</f>
        <v/>
      </c>
      <c r="HP83" s="14" t="str">
        <f>INDEX('O3-8hr'!$A:$AD,$IU83+HP$23-$G$23,$IT83)</f>
        <v/>
      </c>
      <c r="HQ83" s="14" t="str">
        <f>INDEX('O3-8hr'!$A:$AD,$IU83+HQ$23-$G$23,$IT83)</f>
        <v/>
      </c>
      <c r="HR83" s="14" t="str">
        <f>INDEX('O3-8hr'!$A:$AD,$IU83+HR$23-$G$23,$IT83)</f>
        <v/>
      </c>
      <c r="HS83" s="14" t="str">
        <f>INDEX('O3-8hr'!$A:$AD,$IU83+HS$23-$G$23,$IT83)</f>
        <v/>
      </c>
      <c r="HT83" s="14" t="str">
        <f>INDEX('O3-8hr'!$A:$AD,$IU83+HT$23-$G$23,$IT83)</f>
        <v/>
      </c>
      <c r="HU83" s="14" t="str">
        <f>INDEX('O3-8hr'!$A:$AD,$IU83+HU$23-$G$23,$IT83)</f>
        <v/>
      </c>
      <c r="HV83" s="14" t="str">
        <f>INDEX('O3-8hr'!$A:$AD,$IU83+HV$23-$G$23,$IT83)</f>
        <v/>
      </c>
      <c r="HW83" s="14" t="str">
        <f>INDEX('O3-8hr'!$A:$AD,$IU83+HW$23-$G$23,$IT83)</f>
        <v/>
      </c>
      <c r="HX83" s="14" t="str">
        <f>INDEX('O3-8hr'!$A:$AD,$IU83+HX$23-$G$23,$IT83)</f>
        <v/>
      </c>
      <c r="HY83" s="14" t="str">
        <f>INDEX('O3-8hr'!$A:$AD,$IU83+HY$23-$G$23,$IT83)</f>
        <v/>
      </c>
      <c r="HZ83" s="14" t="str">
        <f>INDEX('O3-8hr'!$A:$AD,$IU83+HZ$23-$G$23,$IT83)</f>
        <v/>
      </c>
      <c r="IA83" s="14" t="str">
        <f>INDEX('O3-8hr'!$A:$AD,$IU83+IA$23-$G$23,$IT83)</f>
        <v/>
      </c>
      <c r="IB83" s="14" t="str">
        <f>INDEX('O3-8hr'!$A:$AD,$IU83+IB$23-$G$23,$IT83)</f>
        <v/>
      </c>
      <c r="IC83" s="14" t="str">
        <f>INDEX('O3-8hr'!$A:$AD,$IU83+IC$23-$G$23,$IT83)</f>
        <v/>
      </c>
      <c r="ID83" s="14" t="str">
        <f>INDEX('O3-8hr'!$A:$AD,$IU83+ID$23-$G$23,$IT83)</f>
        <v/>
      </c>
      <c r="IE83" s="14" t="str">
        <f>INDEX('O3-8hr'!$A:$AD,$IU83+IE$23-$G$23,$IT83)</f>
        <v/>
      </c>
      <c r="IF83" s="14" t="str">
        <f>INDEX('O3-8hr'!$A:$AD,$IU83+IF$23-$G$23,$IT83)</f>
        <v/>
      </c>
      <c r="IG83" s="14" t="str">
        <f>INDEX('O3-8hr'!$A:$AD,$IU83+IG$23-$G$23,$IT83)</f>
        <v/>
      </c>
      <c r="IH83" s="14" t="str">
        <f>INDEX('O3-8hr'!$A:$AD,$IU83+IH$23-$G$23,$IT83)</f>
        <v/>
      </c>
      <c r="II83" s="14" t="str">
        <f>INDEX('O3-8hr'!$A:$AD,$IU83+II$23-$G$23,$IT83)</f>
        <v/>
      </c>
      <c r="IJ83" s="14" t="str">
        <f>INDEX('O3-8hr'!$A:$AD,$IU83+IJ$23-$G$23,$IT83)</f>
        <v/>
      </c>
      <c r="IK83" s="14" t="str">
        <f>INDEX('O3-8hr'!$A:$AD,$IU83+IK$23-$G$23,$IT83)</f>
        <v/>
      </c>
      <c r="IL83" s="14" t="str">
        <f>INDEX('O3-8hr'!$A:$AD,$IU83+IL$23-$G$23,$IT83)</f>
        <v/>
      </c>
      <c r="IM83" s="14" t="str">
        <f>INDEX('O3-8hr'!$A:$AD,$IU83+IM$23-$G$23,$IT83)</f>
        <v/>
      </c>
      <c r="IN83" s="14" t="str">
        <f>INDEX('O3-8hr'!$A:$AD,$IU83+IN$23-$G$23,$IT83)</f>
        <v/>
      </c>
      <c r="IO83" s="14" t="str">
        <f>INDEX('O3-8hr'!$A:$AD,$IU83+IO$23-$G$23,$IT83)</f>
        <v/>
      </c>
      <c r="IP83" s="14" t="str">
        <f>INDEX('O3-8hr'!$A:$AD,$IU83+IP$23-$G$23,$IT83)</f>
        <v/>
      </c>
      <c r="IQ83" s="19" t="str">
        <f>INDEX('O3-8hr'!$A:$AD,$IU83+IQ$23-$G$23,$IT83)</f>
        <v/>
      </c>
      <c r="IR83" s="100">
        <f t="shared" si="59"/>
        <v>99</v>
      </c>
      <c r="IT83" s="44">
        <f>MATCH($B83,'O3-8hr'!$1:$1,0)</f>
        <v>4</v>
      </c>
      <c r="IU83" s="43">
        <f>MATCH(DATE($A83,$IT$19,$IU$19),'O3-8hr'!$B:$B,0)</f>
        <v>431</v>
      </c>
    </row>
    <row r="84" spans="1:255" ht="12.75" customHeight="1" x14ac:dyDescent="0.2">
      <c r="A84" s="100">
        <v>2016</v>
      </c>
      <c r="B84" s="100">
        <v>90010017</v>
      </c>
      <c r="C84" s="103">
        <f>INDEX(Sites!$A:$N,MATCH($B84,Sites!$A:$A,0),2)</f>
        <v>41.003610999999999</v>
      </c>
      <c r="D84" s="100" t="str">
        <f>INDEX(Sites!$A:$N,MATCH($B84,Sites!$A:$A,0),4)</f>
        <v>CT</v>
      </c>
      <c r="E84" s="100" t="str">
        <f>INDEX(Sites!$A:$N,MATCH($B84,Sites!$A:$A,0),10)</f>
        <v>3.0</v>
      </c>
      <c r="F84" s="100" t="str">
        <f>INDEX(Sites!$A:$N,MATCH($B84,Sites!$A:$A,0),6)</f>
        <v>Greenwich</v>
      </c>
      <c r="G84" s="20" t="str">
        <f>INDEX('O3-8hr'!$A:$AD,$IU84+G$23-$G$23,$IT84)</f>
        <v/>
      </c>
      <c r="H84" s="14" t="str">
        <f>INDEX('O3-8hr'!$A:$AD,$IU84+H$23-$G$23,$IT84)</f>
        <v/>
      </c>
      <c r="I84" s="14" t="str">
        <f>INDEX('O3-8hr'!$A:$AD,$IU84+I$23-$G$23,$IT84)</f>
        <v/>
      </c>
      <c r="J84" s="14" t="str">
        <f>INDEX('O3-8hr'!$A:$AD,$IU84+J$23-$G$23,$IT84)</f>
        <v/>
      </c>
      <c r="K84" s="14" t="str">
        <f>INDEX('O3-8hr'!$A:$AD,$IU84+K$23-$G$23,$IT84)</f>
        <v/>
      </c>
      <c r="L84" s="14" t="str">
        <f>INDEX('O3-8hr'!$A:$AD,$IU84+L$23-$G$23,$IT84)</f>
        <v/>
      </c>
      <c r="M84" s="14" t="str">
        <f>INDEX('O3-8hr'!$A:$AD,$IU84+M$23-$G$23,$IT84)</f>
        <v/>
      </c>
      <c r="N84" s="14" t="str">
        <f>INDEX('O3-8hr'!$A:$AD,$IU84+N$23-$G$23,$IT84)</f>
        <v/>
      </c>
      <c r="O84" s="14" t="str">
        <f>INDEX('O3-8hr'!$A:$AD,$IU84+O$23-$G$23,$IT84)</f>
        <v/>
      </c>
      <c r="P84" s="14" t="str">
        <f>INDEX('O3-8hr'!$A:$AD,$IU84+P$23-$G$23,$IT84)</f>
        <v/>
      </c>
      <c r="Q84" s="14" t="str">
        <f>INDEX('O3-8hr'!$A:$AD,$IU84+Q$23-$G$23,$IT84)</f>
        <v/>
      </c>
      <c r="R84" s="14" t="str">
        <f>INDEX('O3-8hr'!$A:$AD,$IU84+R$23-$G$23,$IT84)</f>
        <v/>
      </c>
      <c r="S84" s="14" t="str">
        <f>INDEX('O3-8hr'!$A:$AD,$IU84+S$23-$G$23,$IT84)</f>
        <v/>
      </c>
      <c r="T84" s="14" t="str">
        <f>INDEX('O3-8hr'!$A:$AD,$IU84+T$23-$G$23,$IT84)</f>
        <v/>
      </c>
      <c r="U84" s="14" t="str">
        <f>INDEX('O3-8hr'!$A:$AD,$IU84+U$23-$G$23,$IT84)</f>
        <v/>
      </c>
      <c r="V84" s="14" t="str">
        <f>INDEX('O3-8hr'!$A:$AD,$IU84+V$23-$G$23,$IT84)</f>
        <v/>
      </c>
      <c r="W84" s="14" t="str">
        <f>INDEX('O3-8hr'!$A:$AD,$IU84+W$23-$G$23,$IT84)</f>
        <v/>
      </c>
      <c r="X84" s="14" t="str">
        <f>INDEX('O3-8hr'!$A:$AD,$IU84+X$23-$G$23,$IT84)</f>
        <v/>
      </c>
      <c r="Y84" s="14" t="str">
        <f>INDEX('O3-8hr'!$A:$AD,$IU84+Y$23-$G$23,$IT84)</f>
        <v/>
      </c>
      <c r="Z84" s="14" t="str">
        <f>INDEX('O3-8hr'!$A:$AD,$IU84+Z$23-$G$23,$IT84)</f>
        <v/>
      </c>
      <c r="AA84" s="14" t="str">
        <f>INDEX('O3-8hr'!$A:$AD,$IU84+AA$23-$G$23,$IT84)</f>
        <v/>
      </c>
      <c r="AB84" s="14" t="str">
        <f>INDEX('O3-8hr'!$A:$AD,$IU84+AB$23-$G$23,$IT84)</f>
        <v/>
      </c>
      <c r="AC84" s="14" t="str">
        <f>INDEX('O3-8hr'!$A:$AD,$IU84+AC$23-$G$23,$IT84)</f>
        <v/>
      </c>
      <c r="AD84" s="14" t="str">
        <f>INDEX('O3-8hr'!$A:$AD,$IU84+AD$23-$G$23,$IT84)</f>
        <v/>
      </c>
      <c r="AE84" s="14" t="str">
        <f>INDEX('O3-8hr'!$A:$AD,$IU84+AE$23-$G$23,$IT84)</f>
        <v/>
      </c>
      <c r="AF84" s="14" t="str">
        <f>INDEX('O3-8hr'!$A:$AD,$IU84+AF$23-$G$23,$IT84)</f>
        <v/>
      </c>
      <c r="AG84" s="14" t="str">
        <f>INDEX('O3-8hr'!$A:$AD,$IU84+AG$23-$G$23,$IT84)</f>
        <v/>
      </c>
      <c r="AH84" s="14" t="str">
        <f>INDEX('O3-8hr'!$A:$AD,$IU84+AH$23-$G$23,$IT84)</f>
        <v/>
      </c>
      <c r="AI84" s="14" t="str">
        <f>INDEX('O3-8hr'!$A:$AD,$IU84+AI$23-$G$23,$IT84)</f>
        <v/>
      </c>
      <c r="AJ84" s="14" t="str">
        <f>INDEX('O3-8hr'!$A:$AD,$IU84+AJ$23-$G$23,$IT84)</f>
        <v/>
      </c>
      <c r="AK84" s="14" t="str">
        <f>INDEX('O3-8hr'!$A:$AD,$IU84+AK$23-$G$23,$IT84)</f>
        <v/>
      </c>
      <c r="AL84" s="14" t="str">
        <f>INDEX('O3-8hr'!$A:$AD,$IU84+AL$23-$G$23,$IT84)</f>
        <v/>
      </c>
      <c r="AM84" s="14" t="str">
        <f>INDEX('O3-8hr'!$A:$AD,$IU84+AM$23-$G$23,$IT84)</f>
        <v/>
      </c>
      <c r="AN84" s="14" t="str">
        <f>INDEX('O3-8hr'!$A:$AD,$IU84+AN$23-$G$23,$IT84)</f>
        <v/>
      </c>
      <c r="AO84" s="14" t="str">
        <f>INDEX('O3-8hr'!$A:$AD,$IU84+AO$23-$G$23,$IT84)</f>
        <v/>
      </c>
      <c r="AP84" s="14" t="str">
        <f>INDEX('O3-8hr'!$A:$AD,$IU84+AP$23-$G$23,$IT84)</f>
        <v/>
      </c>
      <c r="AQ84" s="14" t="str">
        <f>INDEX('O3-8hr'!$A:$AD,$IU84+AQ$23-$G$23,$IT84)</f>
        <v/>
      </c>
      <c r="AR84" s="14" t="str">
        <f>INDEX('O3-8hr'!$A:$AD,$IU84+AR$23-$G$23,$IT84)</f>
        <v/>
      </c>
      <c r="AS84" s="14" t="str">
        <f>INDEX('O3-8hr'!$A:$AD,$IU84+AS$23-$G$23,$IT84)</f>
        <v/>
      </c>
      <c r="AT84" s="14" t="str">
        <f>INDEX('O3-8hr'!$A:$AD,$IU84+AT$23-$G$23,$IT84)</f>
        <v/>
      </c>
      <c r="AU84" s="14" t="str">
        <f>INDEX('O3-8hr'!$A:$AD,$IU84+AU$23-$G$23,$IT84)</f>
        <v/>
      </c>
      <c r="AV84" s="14" t="str">
        <f>INDEX('O3-8hr'!$A:$AD,$IU84+AV$23-$G$23,$IT84)</f>
        <v/>
      </c>
      <c r="AW84" s="14" t="str">
        <f>INDEX('O3-8hr'!$A:$AD,$IU84+AW$23-$G$23,$IT84)</f>
        <v/>
      </c>
      <c r="AX84" s="14" t="str">
        <f>INDEX('O3-8hr'!$A:$AD,$IU84+AX$23-$G$23,$IT84)</f>
        <v/>
      </c>
      <c r="AY84" s="14" t="str">
        <f>INDEX('O3-8hr'!$A:$AD,$IU84+AY$23-$G$23,$IT84)</f>
        <v/>
      </c>
      <c r="AZ84" s="14" t="str">
        <f>INDEX('O3-8hr'!$A:$AD,$IU84+AZ$23-$G$23,$IT84)</f>
        <v/>
      </c>
      <c r="BA84" s="14" t="str">
        <f>INDEX('O3-8hr'!$A:$AD,$IU84+BA$23-$G$23,$IT84)</f>
        <v/>
      </c>
      <c r="BB84" s="14" t="str">
        <f>INDEX('O3-8hr'!$A:$AD,$IU84+BB$23-$G$23,$IT84)</f>
        <v/>
      </c>
      <c r="BC84" s="14" t="str">
        <f>INDEX('O3-8hr'!$A:$AD,$IU84+BC$23-$G$23,$IT84)</f>
        <v/>
      </c>
      <c r="BD84" s="14" t="str">
        <f>INDEX('O3-8hr'!$A:$AD,$IU84+BD$23-$G$23,$IT84)</f>
        <v/>
      </c>
      <c r="BE84" s="14" t="str">
        <f>INDEX('O3-8hr'!$A:$AD,$IU84+BE$23-$G$23,$IT84)</f>
        <v/>
      </c>
      <c r="BF84" s="14" t="str">
        <f>INDEX('O3-8hr'!$A:$AD,$IU84+BF$23-$G$23,$IT84)</f>
        <v/>
      </c>
      <c r="BG84" s="14" t="str">
        <f>INDEX('O3-8hr'!$A:$AD,$IU84+BG$23-$G$23,$IT84)</f>
        <v/>
      </c>
      <c r="BH84" s="14" t="str">
        <f>INDEX('O3-8hr'!$A:$AD,$IU84+BH$23-$G$23,$IT84)</f>
        <v/>
      </c>
      <c r="BI84" s="14" t="str">
        <f>INDEX('O3-8hr'!$A:$AD,$IU84+BI$23-$G$23,$IT84)</f>
        <v/>
      </c>
      <c r="BJ84" s="14" t="str">
        <f>INDEX('O3-8hr'!$A:$AD,$IU84+BJ$23-$G$23,$IT84)</f>
        <v/>
      </c>
      <c r="BK84" s="14" t="str">
        <f>INDEX('O3-8hr'!$A:$AD,$IU84+BK$23-$G$23,$IT84)</f>
        <v/>
      </c>
      <c r="BL84" s="14" t="str">
        <f>INDEX('O3-8hr'!$A:$AD,$IU84+BL$23-$G$23,$IT84)</f>
        <v/>
      </c>
      <c r="BM84" s="14" t="str">
        <f>INDEX('O3-8hr'!$A:$AD,$IU84+BM$23-$G$23,$IT84)</f>
        <v/>
      </c>
      <c r="BN84" s="14" t="str">
        <f>INDEX('O3-8hr'!$A:$AD,$IU84+BN$23-$G$23,$IT84)</f>
        <v/>
      </c>
      <c r="BO84" s="14" t="str">
        <f>INDEX('O3-8hr'!$A:$AD,$IU84+BO$23-$G$23,$IT84)</f>
        <v/>
      </c>
      <c r="BP84" s="14" t="str">
        <f>INDEX('O3-8hr'!$A:$AD,$IU84+BP$23-$G$23,$IT84)</f>
        <v/>
      </c>
      <c r="BQ84" s="14" t="str">
        <f>INDEX('O3-8hr'!$A:$AD,$IU84+BQ$23-$G$23,$IT84)</f>
        <v/>
      </c>
      <c r="BR84" s="14" t="str">
        <f>INDEX('O3-8hr'!$A:$AD,$IU84+BR$23-$G$23,$IT84)</f>
        <v/>
      </c>
      <c r="BS84" s="14" t="str">
        <f>INDEX('O3-8hr'!$A:$AD,$IU84+BS$23-$G$23,$IT84)</f>
        <v/>
      </c>
      <c r="BT84" s="14" t="str">
        <f>INDEX('O3-8hr'!$A:$AD,$IU84+BT$23-$G$23,$IT84)</f>
        <v/>
      </c>
      <c r="BU84" s="14" t="str">
        <f>INDEX('O3-8hr'!$A:$AD,$IU84+BU$23-$G$23,$IT84)</f>
        <v/>
      </c>
      <c r="BV84" s="14" t="str">
        <f>INDEX('O3-8hr'!$A:$AD,$IU84+BV$23-$G$23,$IT84)</f>
        <v/>
      </c>
      <c r="BW84" s="14" t="str">
        <f>INDEX('O3-8hr'!$A:$AD,$IU84+BW$23-$G$23,$IT84)</f>
        <v/>
      </c>
      <c r="BX84" s="14" t="str">
        <f>INDEX('O3-8hr'!$A:$AD,$IU84+BX$23-$G$23,$IT84)</f>
        <v/>
      </c>
      <c r="BY84" s="14" t="str">
        <f>INDEX('O3-8hr'!$A:$AD,$IU84+BY$23-$G$23,$IT84)</f>
        <v/>
      </c>
      <c r="BZ84" s="14" t="str">
        <f>INDEX('O3-8hr'!$A:$AD,$IU84+BZ$23-$G$23,$IT84)</f>
        <v/>
      </c>
      <c r="CA84" s="14" t="str">
        <f>INDEX('O3-8hr'!$A:$AD,$IU84+CA$23-$G$23,$IT84)</f>
        <v/>
      </c>
      <c r="CB84" s="14" t="str">
        <f>INDEX('O3-8hr'!$A:$AD,$IU84+CB$23-$G$23,$IT84)</f>
        <v/>
      </c>
      <c r="CC84" s="14" t="str">
        <f>INDEX('O3-8hr'!$A:$AD,$IU84+CC$23-$G$23,$IT84)</f>
        <v/>
      </c>
      <c r="CD84" s="14" t="str">
        <f>INDEX('O3-8hr'!$A:$AD,$IU84+CD$23-$G$23,$IT84)</f>
        <v/>
      </c>
      <c r="CE84" s="14" t="str">
        <f>INDEX('O3-8hr'!$A:$AD,$IU84+CE$23-$G$23,$IT84)</f>
        <v/>
      </c>
      <c r="CF84" s="14" t="str">
        <f>INDEX('O3-8hr'!$A:$AD,$IU84+CF$23-$G$23,$IT84)</f>
        <v/>
      </c>
      <c r="CG84" s="14" t="str">
        <f>INDEX('O3-8hr'!$A:$AD,$IU84+CG$23-$G$23,$IT84)</f>
        <v/>
      </c>
      <c r="CH84" s="14" t="str">
        <f>INDEX('O3-8hr'!$A:$AD,$IU84+CH$23-$G$23,$IT84)</f>
        <v/>
      </c>
      <c r="CI84" s="14" t="str">
        <f>INDEX('O3-8hr'!$A:$AD,$IU84+CI$23-$G$23,$IT84)</f>
        <v/>
      </c>
      <c r="CJ84" s="14" t="str">
        <f>INDEX('O3-8hr'!$A:$AD,$IU84+CJ$23-$G$23,$IT84)</f>
        <v/>
      </c>
      <c r="CK84" s="14" t="str">
        <f>INDEX('O3-8hr'!$A:$AD,$IU84+CK$23-$G$23,$IT84)</f>
        <v/>
      </c>
      <c r="CL84" s="14" t="str">
        <f>INDEX('O3-8hr'!$A:$AD,$IU84+CL$23-$G$23,$IT84)</f>
        <v/>
      </c>
      <c r="CM84" s="14" t="str">
        <f>INDEX('O3-8hr'!$A:$AD,$IU84+CM$23-$G$23,$IT84)</f>
        <v/>
      </c>
      <c r="CN84" s="14" t="str">
        <f>INDEX('O3-8hr'!$A:$AD,$IU84+CN$23-$G$23,$IT84)</f>
        <v/>
      </c>
      <c r="CO84" s="14" t="str">
        <f>INDEX('O3-8hr'!$A:$AD,$IU84+CO$23-$G$23,$IT84)</f>
        <v/>
      </c>
      <c r="CP84" s="14" t="str">
        <f>INDEX('O3-8hr'!$A:$AD,$IU84+CP$23-$G$23,$IT84)</f>
        <v/>
      </c>
      <c r="CQ84" s="14" t="str">
        <f>INDEX('O3-8hr'!$A:$AD,$IU84+CQ$23-$G$23,$IT84)</f>
        <v/>
      </c>
      <c r="CR84" s="14" t="str">
        <f>INDEX('O3-8hr'!$A:$AD,$IU84+CR$23-$G$23,$IT84)</f>
        <v/>
      </c>
      <c r="CS84" s="14" t="str">
        <f>INDEX('O3-8hr'!$A:$AD,$IU84+CS$23-$G$23,$IT84)</f>
        <v/>
      </c>
      <c r="CT84" s="14" t="str">
        <f>INDEX('O3-8hr'!$A:$AD,$IU84+CT$23-$G$23,$IT84)</f>
        <v/>
      </c>
      <c r="CU84" s="14" t="str">
        <f>INDEX('O3-8hr'!$A:$AD,$IU84+CU$23-$G$23,$IT84)</f>
        <v/>
      </c>
      <c r="CV84" s="14" t="str">
        <f>INDEX('O3-8hr'!$A:$AD,$IU84+CV$23-$G$23,$IT84)</f>
        <v/>
      </c>
      <c r="CW84" s="14" t="str">
        <f>INDEX('O3-8hr'!$A:$AD,$IU84+CW$23-$G$23,$IT84)</f>
        <v/>
      </c>
      <c r="CX84" s="14" t="str">
        <f>INDEX('O3-8hr'!$A:$AD,$IU84+CX$23-$G$23,$IT84)</f>
        <v/>
      </c>
      <c r="CY84" s="14" t="str">
        <f>INDEX('O3-8hr'!$A:$AD,$IU84+CY$23-$G$23,$IT84)</f>
        <v/>
      </c>
      <c r="CZ84" s="14" t="str">
        <f>INDEX('O3-8hr'!$A:$AD,$IU84+CZ$23-$G$23,$IT84)</f>
        <v/>
      </c>
      <c r="DA84" s="14" t="str">
        <f>INDEX('O3-8hr'!$A:$AD,$IU84+DA$23-$G$23,$IT84)</f>
        <v/>
      </c>
      <c r="DB84" s="14" t="str">
        <f>INDEX('O3-8hr'!$A:$AD,$IU84+DB$23-$G$23,$IT84)</f>
        <v/>
      </c>
      <c r="DC84" s="14" t="str">
        <f>INDEX('O3-8hr'!$A:$AD,$IU84+DC$23-$G$23,$IT84)</f>
        <v/>
      </c>
      <c r="DD84" s="14" t="str">
        <f>INDEX('O3-8hr'!$A:$AD,$IU84+DD$23-$G$23,$IT84)</f>
        <v/>
      </c>
      <c r="DE84" s="14" t="str">
        <f>INDEX('O3-8hr'!$A:$AD,$IU84+DE$23-$G$23,$IT84)</f>
        <v/>
      </c>
      <c r="DF84" s="14" t="str">
        <f>INDEX('O3-8hr'!$A:$AD,$IU84+DF$23-$G$23,$IT84)</f>
        <v/>
      </c>
      <c r="DG84" s="14" t="str">
        <f>INDEX('O3-8hr'!$A:$AD,$IU84+DG$23-$G$23,$IT84)</f>
        <v/>
      </c>
      <c r="DH84" s="14">
        <f>INDEX('O3-8hr'!$A:$AD,$IU84+DH$23-$G$23,$IT84)</f>
        <v>36.000000000000007</v>
      </c>
      <c r="DI84" s="14">
        <f>INDEX('O3-8hr'!$A:$AD,$IU84+DI$23-$G$23,$IT84)</f>
        <v>64</v>
      </c>
      <c r="DJ84" s="14">
        <f>INDEX('O3-8hr'!$A:$AD,$IU84+DJ$23-$G$23,$IT84)</f>
        <v>47</v>
      </c>
      <c r="DK84" s="14">
        <f>INDEX('O3-8hr'!$A:$AD,$IU84+DK$23-$G$23,$IT84)</f>
        <v>46</v>
      </c>
      <c r="DL84" s="14">
        <f>INDEX('O3-8hr'!$A:$AD,$IU84+DL$23-$G$23,$IT84)</f>
        <v>58</v>
      </c>
      <c r="DM84" s="14">
        <f>INDEX('O3-8hr'!$A:$AD,$IU84+DM$23-$G$23,$IT84)</f>
        <v>51.000000000000007</v>
      </c>
      <c r="DN84" s="14">
        <f>INDEX('O3-8hr'!$A:$AD,$IU84+DN$23-$G$23,$IT84)</f>
        <v>52.000000000000007</v>
      </c>
      <c r="DO84" s="14">
        <f>INDEX('O3-8hr'!$A:$AD,$IU84+DO$23-$G$23,$IT84)</f>
        <v>60</v>
      </c>
      <c r="DP84" s="14" t="str">
        <f>INDEX('O3-8hr'!$A:$AD,$IU84+DP$23-$G$23,$IT84)</f>
        <v/>
      </c>
      <c r="DQ84" s="14">
        <f>INDEX('O3-8hr'!$A:$AD,$IU84+DQ$23-$G$23,$IT84)</f>
        <v>64</v>
      </c>
      <c r="DR84" s="14">
        <f>INDEX('O3-8hr'!$A:$AD,$IU84+DR$23-$G$23,$IT84)</f>
        <v>58</v>
      </c>
      <c r="DS84" s="14">
        <f>INDEX('O3-8hr'!$A:$AD,$IU84+DS$23-$G$23,$IT84)</f>
        <v>55</v>
      </c>
      <c r="DT84" s="14">
        <f>INDEX('O3-8hr'!$A:$AD,$IU84+DT$23-$G$23,$IT84)</f>
        <v>64</v>
      </c>
      <c r="DU84" s="14">
        <f>INDEX('O3-8hr'!$A:$AD,$IU84+DU$23-$G$23,$IT84)</f>
        <v>54</v>
      </c>
      <c r="DV84" s="14">
        <f>INDEX('O3-8hr'!$A:$AD,$IU84+DV$23-$G$23,$IT84)</f>
        <v>42</v>
      </c>
      <c r="DW84" s="14">
        <f>INDEX('O3-8hr'!$A:$AD,$IU84+DW$23-$G$23,$IT84)</f>
        <v>57</v>
      </c>
      <c r="DX84" s="14">
        <f>INDEX('O3-8hr'!$A:$AD,$IU84+DX$23-$G$23,$IT84)</f>
        <v>65</v>
      </c>
      <c r="DY84" s="14">
        <f>INDEX('O3-8hr'!$A:$AD,$IU84+DY$23-$G$23,$IT84)</f>
        <v>48</v>
      </c>
      <c r="DZ84" s="14">
        <f>INDEX('O3-8hr'!$A:$AD,$IU84+DZ$23-$G$23,$IT84)</f>
        <v>35</v>
      </c>
      <c r="EA84" s="14">
        <f>INDEX('O3-8hr'!$A:$AD,$IU84+EA$23-$G$23,$IT84)</f>
        <v>44.000000000000007</v>
      </c>
      <c r="EB84" s="14">
        <f>INDEX('O3-8hr'!$A:$AD,$IU84+EB$23-$G$23,$IT84)</f>
        <v>59.000000000000007</v>
      </c>
      <c r="EC84" s="14">
        <f>INDEX('O3-8hr'!$A:$AD,$IU84+EC$23-$G$23,$IT84)</f>
        <v>45.000000000000007</v>
      </c>
      <c r="ED84" s="14">
        <f>INDEX('O3-8hr'!$A:$AD,$IU84+ED$23-$G$23,$IT84)</f>
        <v>87.000000000000014</v>
      </c>
      <c r="EE84" s="14">
        <f>INDEX('O3-8hr'!$A:$AD,$IU84+EE$23-$G$23,$IT84)</f>
        <v>64</v>
      </c>
      <c r="EF84" s="14">
        <f>INDEX('O3-8hr'!$A:$AD,$IU84+EF$23-$G$23,$IT84)</f>
        <v>44.000000000000007</v>
      </c>
      <c r="EG84" s="14">
        <f>INDEX('O3-8hr'!$A:$AD,$IU84+EG$23-$G$23,$IT84)</f>
        <v>26.000000000000004</v>
      </c>
      <c r="EH84" s="14">
        <f>INDEX('O3-8hr'!$A:$AD,$IU84+EH$23-$G$23,$IT84)</f>
        <v>33</v>
      </c>
      <c r="EI84" s="14">
        <f>INDEX('O3-8hr'!$A:$AD,$IU84+EI$23-$G$23,$IT84)</f>
        <v>36.000000000000007</v>
      </c>
      <c r="EJ84" s="14">
        <f>INDEX('O3-8hr'!$A:$AD,$IU84+EJ$23-$G$23,$IT84)</f>
        <v>61.000000000000007</v>
      </c>
      <c r="EK84" s="14">
        <f>INDEX('O3-8hr'!$A:$AD,$IU84+EK$23-$G$23,$IT84)</f>
        <v>52.000000000000007</v>
      </c>
      <c r="EL84" s="14">
        <f>INDEX('O3-8hr'!$A:$AD,$IU84+EL$23-$G$23,$IT84)</f>
        <v>56</v>
      </c>
      <c r="EM84" s="14">
        <f>INDEX('O3-8hr'!$A:$AD,$IU84+EM$23-$G$23,$IT84)</f>
        <v>76</v>
      </c>
      <c r="EN84" s="14">
        <f>INDEX('O3-8hr'!$A:$AD,$IU84+EN$23-$G$23,$IT84)</f>
        <v>58</v>
      </c>
      <c r="EO84" s="14">
        <f>INDEX('O3-8hr'!$A:$AD,$IU84+EO$23-$G$23,$IT84)</f>
        <v>77</v>
      </c>
      <c r="EP84" s="14">
        <f>INDEX('O3-8hr'!$A:$AD,$IU84+EP$23-$G$23,$IT84)</f>
        <v>73.000000000000014</v>
      </c>
      <c r="EQ84" s="14">
        <f>INDEX('O3-8hr'!$A:$AD,$IU84+EQ$23-$G$23,$IT84)</f>
        <v>37.000000000000007</v>
      </c>
      <c r="ER84" s="14">
        <f>INDEX('O3-8hr'!$A:$AD,$IU84+ER$23-$G$23,$IT84)</f>
        <v>51.000000000000007</v>
      </c>
      <c r="ES84" s="14">
        <f>INDEX('O3-8hr'!$A:$AD,$IU84+ES$23-$G$23,$IT84)</f>
        <v>85</v>
      </c>
      <c r="ET84" s="14">
        <f>INDEX('O3-8hr'!$A:$AD,$IU84+ET$23-$G$23,$IT84)</f>
        <v>79</v>
      </c>
      <c r="EU84" s="14" t="str">
        <f>INDEX('O3-8hr'!$A:$AD,$IU84+EU$23-$G$23,$IT84)</f>
        <v/>
      </c>
      <c r="EV84" s="14" t="str">
        <f>INDEX('O3-8hr'!$A:$AD,$IU84+EV$23-$G$23,$IT84)</f>
        <v/>
      </c>
      <c r="EW84" s="14" t="str">
        <f>INDEX('O3-8hr'!$A:$AD,$IU84+EW$23-$G$23,$IT84)</f>
        <v/>
      </c>
      <c r="EX84" s="14">
        <f>INDEX('O3-8hr'!$A:$AD,$IU84+EX$23-$G$23,$IT84)</f>
        <v>39</v>
      </c>
      <c r="EY84" s="14">
        <f>INDEX('O3-8hr'!$A:$AD,$IU84+EY$23-$G$23,$IT84)</f>
        <v>69</v>
      </c>
      <c r="EZ84" s="14">
        <f>INDEX('O3-8hr'!$A:$AD,$IU84+EZ$23-$G$23,$IT84)</f>
        <v>69</v>
      </c>
      <c r="FA84" s="14">
        <f>INDEX('O3-8hr'!$A:$AD,$IU84+FA$23-$G$23,$IT84)</f>
        <v>63</v>
      </c>
      <c r="FB84" s="14">
        <f>INDEX('O3-8hr'!$A:$AD,$IU84+FB$23-$G$23,$IT84)</f>
        <v>57</v>
      </c>
      <c r="FC84" s="14">
        <f>INDEX('O3-8hr'!$A:$AD,$IU84+FC$23-$G$23,$IT84)</f>
        <v>43</v>
      </c>
      <c r="FD84" s="14">
        <f>INDEX('O3-8hr'!$A:$AD,$IU84+FD$23-$G$23,$IT84)</f>
        <v>38</v>
      </c>
      <c r="FE84" s="14">
        <f>INDEX('O3-8hr'!$A:$AD,$IU84+FE$23-$G$23,$IT84)</f>
        <v>31</v>
      </c>
      <c r="FF84" s="14">
        <f>INDEX('O3-8hr'!$A:$AD,$IU84+FF$23-$G$23,$IT84)</f>
        <v>35</v>
      </c>
      <c r="FG84" s="14">
        <f>INDEX('O3-8hr'!$A:$AD,$IU84+FG$23-$G$23,$IT84)</f>
        <v>46</v>
      </c>
      <c r="FH84" s="14">
        <f>INDEX('O3-8hr'!$A:$AD,$IU84+FH$23-$G$23,$IT84)</f>
        <v>57</v>
      </c>
      <c r="FI84" s="14">
        <f>INDEX('O3-8hr'!$A:$AD,$IU84+FI$23-$G$23,$IT84)</f>
        <v>60</v>
      </c>
      <c r="FJ84" s="14">
        <f>INDEX('O3-8hr'!$A:$AD,$IU84+FJ$23-$G$23,$IT84)</f>
        <v>37.000000000000007</v>
      </c>
      <c r="FK84" s="14">
        <f>INDEX('O3-8hr'!$A:$AD,$IU84+FK$23-$G$23,$IT84)</f>
        <v>52.000000000000007</v>
      </c>
      <c r="FL84" s="14">
        <f>INDEX('O3-8hr'!$A:$AD,$IU84+FL$23-$G$23,$IT84)</f>
        <v>67</v>
      </c>
      <c r="FM84" s="14">
        <f>INDEX('O3-8hr'!$A:$AD,$IU84+FM$23-$G$23,$IT84)</f>
        <v>37.000000000000007</v>
      </c>
      <c r="FN84" s="14">
        <f>INDEX('O3-8hr'!$A:$AD,$IU84+FN$23-$G$23,$IT84)</f>
        <v>76</v>
      </c>
      <c r="FO84" s="14">
        <f>INDEX('O3-8hr'!$A:$AD,$IU84+FO$23-$G$23,$IT84)</f>
        <v>58</v>
      </c>
      <c r="FP84" s="14">
        <f>INDEX('O3-8hr'!$A:$AD,$IU84+FP$23-$G$23,$IT84)</f>
        <v>77</v>
      </c>
      <c r="FQ84" s="14" t="str">
        <f>INDEX('O3-8hr'!$A:$AD,$IU84+FQ$23-$G$23,$IT84)</f>
        <v/>
      </c>
      <c r="FR84" s="14" t="str">
        <f>INDEX('O3-8hr'!$A:$AD,$IU84+FR$23-$G$23,$IT84)</f>
        <v/>
      </c>
      <c r="FS84" s="14">
        <f>INDEX('O3-8hr'!$A:$AD,$IU84+FS$23-$G$23,$IT84)</f>
        <v>42</v>
      </c>
      <c r="FT84" s="14">
        <f>INDEX('O3-8hr'!$A:$AD,$IU84+FT$23-$G$23,$IT84)</f>
        <v>41</v>
      </c>
      <c r="FU84" s="14">
        <f>INDEX('O3-8hr'!$A:$AD,$IU84+FU$23-$G$23,$IT84)</f>
        <v>64</v>
      </c>
      <c r="FV84" s="14">
        <f>INDEX('O3-8hr'!$A:$AD,$IU84+FV$23-$G$23,$IT84)</f>
        <v>50</v>
      </c>
      <c r="FW84" s="14">
        <f>INDEX('O3-8hr'!$A:$AD,$IU84+FW$23-$G$23,$IT84)</f>
        <v>53.000000000000007</v>
      </c>
      <c r="FX84" s="14">
        <f>INDEX('O3-8hr'!$A:$AD,$IU84+FX$23-$G$23,$IT84)</f>
        <v>45.000000000000007</v>
      </c>
      <c r="FY84" s="14">
        <f>INDEX('O3-8hr'!$A:$AD,$IU84+FY$23-$G$23,$IT84)</f>
        <v>34</v>
      </c>
      <c r="FZ84" s="14">
        <f>INDEX('O3-8hr'!$A:$AD,$IU84+FZ$23-$G$23,$IT84)</f>
        <v>59.000000000000007</v>
      </c>
      <c r="GA84" s="14">
        <f>INDEX('O3-8hr'!$A:$AD,$IU84+GA$23-$G$23,$IT84)</f>
        <v>81</v>
      </c>
      <c r="GB84" s="14">
        <f>INDEX('O3-8hr'!$A:$AD,$IU84+GB$23-$G$23,$IT84)</f>
        <v>63</v>
      </c>
      <c r="GC84" s="14">
        <f>INDEX('O3-8hr'!$A:$AD,$IU84+GC$23-$G$23,$IT84)</f>
        <v>51.000000000000007</v>
      </c>
      <c r="GD84" s="14">
        <f>INDEX('O3-8hr'!$A:$AD,$IU84+GD$23-$G$23,$IT84)</f>
        <v>44.000000000000007</v>
      </c>
      <c r="GE84" s="14">
        <f>INDEX('O3-8hr'!$A:$AD,$IU84+GE$23-$G$23,$IT84)</f>
        <v>47</v>
      </c>
      <c r="GF84" s="14">
        <f>INDEX('O3-8hr'!$A:$AD,$IU84+GF$23-$G$23,$IT84)</f>
        <v>49</v>
      </c>
      <c r="GG84" s="14">
        <f>INDEX('O3-8hr'!$A:$AD,$IU84+GG$23-$G$23,$IT84)</f>
        <v>57</v>
      </c>
      <c r="GH84" s="14">
        <f>INDEX('O3-8hr'!$A:$AD,$IU84+GH$23-$G$23,$IT84)</f>
        <v>76</v>
      </c>
      <c r="GI84" s="14">
        <f>INDEX('O3-8hr'!$A:$AD,$IU84+GI$23-$G$23,$IT84)</f>
        <v>54</v>
      </c>
      <c r="GJ84" s="14">
        <f>INDEX('O3-8hr'!$A:$AD,$IU84+GJ$23-$G$23,$IT84)</f>
        <v>31</v>
      </c>
      <c r="GK84" s="14">
        <f>INDEX('O3-8hr'!$A:$AD,$IU84+GK$23-$G$23,$IT84)</f>
        <v>36.000000000000007</v>
      </c>
      <c r="GL84" s="14">
        <f>INDEX('O3-8hr'!$A:$AD,$IU84+GL$23-$G$23,$IT84)</f>
        <v>36.000000000000007</v>
      </c>
      <c r="GM84" s="14">
        <f>INDEX('O3-8hr'!$A:$AD,$IU84+GM$23-$G$23,$IT84)</f>
        <v>31</v>
      </c>
      <c r="GN84" s="14">
        <f>INDEX('O3-8hr'!$A:$AD,$IU84+GN$23-$G$23,$IT84)</f>
        <v>32</v>
      </c>
      <c r="GO84" s="14">
        <f>INDEX('O3-8hr'!$A:$AD,$IU84+GO$23-$G$23,$IT84)</f>
        <v>42</v>
      </c>
      <c r="GP84" s="14">
        <f>INDEX('O3-8hr'!$A:$AD,$IU84+GP$23-$G$23,$IT84)</f>
        <v>69</v>
      </c>
      <c r="GQ84" s="14">
        <f>INDEX('O3-8hr'!$A:$AD,$IU84+GQ$23-$G$23,$IT84)</f>
        <v>51.000000000000007</v>
      </c>
      <c r="GR84" s="14">
        <f>INDEX('O3-8hr'!$A:$AD,$IU84+GR$23-$G$23,$IT84)</f>
        <v>49</v>
      </c>
      <c r="GS84" s="14">
        <f>INDEX('O3-8hr'!$A:$AD,$IU84+GS$23-$G$23,$IT84)</f>
        <v>39</v>
      </c>
      <c r="GT84" s="14">
        <f>INDEX('O3-8hr'!$A:$AD,$IU84+GT$23-$G$23,$IT84)</f>
        <v>39</v>
      </c>
      <c r="GU84" s="14">
        <f>INDEX('O3-8hr'!$A:$AD,$IU84+GU$23-$G$23,$IT84)</f>
        <v>52.000000000000007</v>
      </c>
      <c r="GV84" s="14">
        <f>INDEX('O3-8hr'!$A:$AD,$IU84+GV$23-$G$23,$IT84)</f>
        <v>69</v>
      </c>
      <c r="GW84" s="14">
        <f>INDEX('O3-8hr'!$A:$AD,$IU84+GW$23-$G$23,$IT84)</f>
        <v>38</v>
      </c>
      <c r="GX84" s="14">
        <f>INDEX('O3-8hr'!$A:$AD,$IU84+GX$23-$G$23,$IT84)</f>
        <v>41</v>
      </c>
      <c r="GY84" s="14">
        <f>INDEX('O3-8hr'!$A:$AD,$IU84+GY$23-$G$23,$IT84)</f>
        <v>39</v>
      </c>
      <c r="GZ84" s="14" t="str">
        <f>INDEX('O3-8hr'!$A:$AD,$IU84+GZ$23-$G$23,$IT84)</f>
        <v/>
      </c>
      <c r="HA84" s="14">
        <f>INDEX('O3-8hr'!$A:$AD,$IU84+HA$23-$G$23,$IT84)</f>
        <v>28</v>
      </c>
      <c r="HB84" s="14">
        <f>INDEX('O3-8hr'!$A:$AD,$IU84+HB$23-$G$23,$IT84)</f>
        <v>39</v>
      </c>
      <c r="HC84" s="14">
        <f>INDEX('O3-8hr'!$A:$AD,$IU84+HC$23-$G$23,$IT84)</f>
        <v>50</v>
      </c>
      <c r="HD84" s="14">
        <f>INDEX('O3-8hr'!$A:$AD,$IU84+HD$23-$G$23,$IT84)</f>
        <v>54</v>
      </c>
      <c r="HE84" s="14">
        <f>INDEX('O3-8hr'!$A:$AD,$IU84+HE$23-$G$23,$IT84)</f>
        <v>62</v>
      </c>
      <c r="HF84" s="14">
        <f>INDEX('O3-8hr'!$A:$AD,$IU84+HF$23-$G$23,$IT84)</f>
        <v>34</v>
      </c>
      <c r="HG84" s="14">
        <f>INDEX('O3-8hr'!$A:$AD,$IU84+HG$23-$G$23,$IT84)</f>
        <v>37.000000000000007</v>
      </c>
      <c r="HH84" s="14">
        <f>INDEX('O3-8hr'!$A:$AD,$IU84+HH$23-$G$23,$IT84)</f>
        <v>49</v>
      </c>
      <c r="HI84" s="14">
        <f>INDEX('O3-8hr'!$A:$AD,$IU84+HI$23-$G$23,$IT84)</f>
        <v>41</v>
      </c>
      <c r="HJ84" s="14">
        <f>INDEX('O3-8hr'!$A:$AD,$IU84+HJ$23-$G$23,$IT84)</f>
        <v>33</v>
      </c>
      <c r="HK84" s="14">
        <f>INDEX('O3-8hr'!$A:$AD,$IU84+HK$23-$G$23,$IT84)</f>
        <v>35</v>
      </c>
      <c r="HL84" s="14">
        <f>INDEX('O3-8hr'!$A:$AD,$IU84+HL$23-$G$23,$IT84)</f>
        <v>25</v>
      </c>
      <c r="HM84" s="14" t="str">
        <f>INDEX('O3-8hr'!$A:$AD,$IU84+HM$23-$G$23,$IT84)</f>
        <v/>
      </c>
      <c r="HN84" s="14" t="str">
        <f>INDEX('O3-8hr'!$A:$AD,$IU84+HN$23-$G$23,$IT84)</f>
        <v/>
      </c>
      <c r="HO84" s="14" t="str">
        <f>INDEX('O3-8hr'!$A:$AD,$IU84+HO$23-$G$23,$IT84)</f>
        <v/>
      </c>
      <c r="HP84" s="14" t="str">
        <f>INDEX('O3-8hr'!$A:$AD,$IU84+HP$23-$G$23,$IT84)</f>
        <v/>
      </c>
      <c r="HQ84" s="14" t="str">
        <f>INDEX('O3-8hr'!$A:$AD,$IU84+HQ$23-$G$23,$IT84)</f>
        <v/>
      </c>
      <c r="HR84" s="14" t="str">
        <f>INDEX('O3-8hr'!$A:$AD,$IU84+HR$23-$G$23,$IT84)</f>
        <v/>
      </c>
      <c r="HS84" s="14" t="str">
        <f>INDEX('O3-8hr'!$A:$AD,$IU84+HS$23-$G$23,$IT84)</f>
        <v/>
      </c>
      <c r="HT84" s="14" t="str">
        <f>INDEX('O3-8hr'!$A:$AD,$IU84+HT$23-$G$23,$IT84)</f>
        <v/>
      </c>
      <c r="HU84" s="14" t="str">
        <f>INDEX('O3-8hr'!$A:$AD,$IU84+HU$23-$G$23,$IT84)</f>
        <v/>
      </c>
      <c r="HV84" s="14" t="str">
        <f>INDEX('O3-8hr'!$A:$AD,$IU84+HV$23-$G$23,$IT84)</f>
        <v/>
      </c>
      <c r="HW84" s="14" t="str">
        <f>INDEX('O3-8hr'!$A:$AD,$IU84+HW$23-$G$23,$IT84)</f>
        <v/>
      </c>
      <c r="HX84" s="14" t="str">
        <f>INDEX('O3-8hr'!$A:$AD,$IU84+HX$23-$G$23,$IT84)</f>
        <v/>
      </c>
      <c r="HY84" s="14" t="str">
        <f>INDEX('O3-8hr'!$A:$AD,$IU84+HY$23-$G$23,$IT84)</f>
        <v/>
      </c>
      <c r="HZ84" s="14" t="str">
        <f>INDEX('O3-8hr'!$A:$AD,$IU84+HZ$23-$G$23,$IT84)</f>
        <v/>
      </c>
      <c r="IA84" s="14" t="str">
        <f>INDEX('O3-8hr'!$A:$AD,$IU84+IA$23-$G$23,$IT84)</f>
        <v/>
      </c>
      <c r="IB84" s="14" t="str">
        <f>INDEX('O3-8hr'!$A:$AD,$IU84+IB$23-$G$23,$IT84)</f>
        <v/>
      </c>
      <c r="IC84" s="14" t="str">
        <f>INDEX('O3-8hr'!$A:$AD,$IU84+IC$23-$G$23,$IT84)</f>
        <v/>
      </c>
      <c r="ID84" s="14" t="str">
        <f>INDEX('O3-8hr'!$A:$AD,$IU84+ID$23-$G$23,$IT84)</f>
        <v/>
      </c>
      <c r="IE84" s="14" t="str">
        <f>INDEX('O3-8hr'!$A:$AD,$IU84+IE$23-$G$23,$IT84)</f>
        <v/>
      </c>
      <c r="IF84" s="14" t="str">
        <f>INDEX('O3-8hr'!$A:$AD,$IU84+IF$23-$G$23,$IT84)</f>
        <v/>
      </c>
      <c r="IG84" s="14" t="str">
        <f>INDEX('O3-8hr'!$A:$AD,$IU84+IG$23-$G$23,$IT84)</f>
        <v/>
      </c>
      <c r="IH84" s="14" t="str">
        <f>INDEX('O3-8hr'!$A:$AD,$IU84+IH$23-$G$23,$IT84)</f>
        <v/>
      </c>
      <c r="II84" s="14" t="str">
        <f>INDEX('O3-8hr'!$A:$AD,$IU84+II$23-$G$23,$IT84)</f>
        <v/>
      </c>
      <c r="IJ84" s="14" t="str">
        <f>INDEX('O3-8hr'!$A:$AD,$IU84+IJ$23-$G$23,$IT84)</f>
        <v/>
      </c>
      <c r="IK84" s="14" t="str">
        <f>INDEX('O3-8hr'!$A:$AD,$IU84+IK$23-$G$23,$IT84)</f>
        <v/>
      </c>
      <c r="IL84" s="14" t="str">
        <f>INDEX('O3-8hr'!$A:$AD,$IU84+IL$23-$G$23,$IT84)</f>
        <v/>
      </c>
      <c r="IM84" s="14" t="str">
        <f>INDEX('O3-8hr'!$A:$AD,$IU84+IM$23-$G$23,$IT84)</f>
        <v/>
      </c>
      <c r="IN84" s="14" t="str">
        <f>INDEX('O3-8hr'!$A:$AD,$IU84+IN$23-$G$23,$IT84)</f>
        <v/>
      </c>
      <c r="IO84" s="14" t="str">
        <f>INDEX('O3-8hr'!$A:$AD,$IU84+IO$23-$G$23,$IT84)</f>
        <v/>
      </c>
      <c r="IP84" s="14" t="str">
        <f>INDEX('O3-8hr'!$A:$AD,$IU84+IP$23-$G$23,$IT84)</f>
        <v/>
      </c>
      <c r="IQ84" s="19" t="str">
        <f>INDEX('O3-8hr'!$A:$AD,$IU84+IQ$23-$G$23,$IT84)</f>
        <v/>
      </c>
      <c r="IR84" s="100">
        <f t="shared" si="59"/>
        <v>87.000000000000014</v>
      </c>
      <c r="IT84" s="44">
        <f>MATCH($B84,'O3-8hr'!$1:$1,0)</f>
        <v>3</v>
      </c>
      <c r="IU84" s="43">
        <f>MATCH(DATE($A84,$IT$19,$IU$19),'O3-8hr'!$B:$B,0)</f>
        <v>431</v>
      </c>
    </row>
    <row r="85" spans="1:255" ht="12.75" customHeight="1" x14ac:dyDescent="0.2">
      <c r="A85" s="100">
        <v>2016</v>
      </c>
      <c r="B85" s="100">
        <v>90099002</v>
      </c>
      <c r="C85" s="103">
        <f>INDEX(Sites!$A:$N,MATCH($B85,Sites!$A:$A,0),2)</f>
        <v>41.256788</v>
      </c>
      <c r="D85" s="100" t="str">
        <f>INDEX(Sites!$A:$N,MATCH($B85,Sites!$A:$A,0),4)</f>
        <v>CT</v>
      </c>
      <c r="E85" s="100" t="str">
        <f>INDEX(Sites!$A:$N,MATCH($B85,Sites!$A:$A,0),10)</f>
        <v>3.0</v>
      </c>
      <c r="F85" s="44" t="str">
        <f>INDEX(Sites!$A:$N,MATCH($B85,Sites!$A:$A,0),6)</f>
        <v>Madison-Beach Rd</v>
      </c>
      <c r="G85" s="20" t="str">
        <f>INDEX('O3-8hr'!$A:$AD,$IU85+G$23-$G$23,$IT85)</f>
        <v/>
      </c>
      <c r="H85" s="14" t="str">
        <f>INDEX('O3-8hr'!$A:$AD,$IU85+H$23-$G$23,$IT85)</f>
        <v/>
      </c>
      <c r="I85" s="14" t="str">
        <f>INDEX('O3-8hr'!$A:$AD,$IU85+I$23-$G$23,$IT85)</f>
        <v/>
      </c>
      <c r="J85" s="14" t="str">
        <f>INDEX('O3-8hr'!$A:$AD,$IU85+J$23-$G$23,$IT85)</f>
        <v/>
      </c>
      <c r="K85" s="14" t="str">
        <f>INDEX('O3-8hr'!$A:$AD,$IU85+K$23-$G$23,$IT85)</f>
        <v/>
      </c>
      <c r="L85" s="14" t="str">
        <f>INDEX('O3-8hr'!$A:$AD,$IU85+L$23-$G$23,$IT85)</f>
        <v/>
      </c>
      <c r="M85" s="14" t="str">
        <f>INDEX('O3-8hr'!$A:$AD,$IU85+M$23-$G$23,$IT85)</f>
        <v/>
      </c>
      <c r="N85" s="14" t="str">
        <f>INDEX('O3-8hr'!$A:$AD,$IU85+N$23-$G$23,$IT85)</f>
        <v/>
      </c>
      <c r="O85" s="14" t="str">
        <f>INDEX('O3-8hr'!$A:$AD,$IU85+O$23-$G$23,$IT85)</f>
        <v/>
      </c>
      <c r="P85" s="14" t="str">
        <f>INDEX('O3-8hr'!$A:$AD,$IU85+P$23-$G$23,$IT85)</f>
        <v/>
      </c>
      <c r="Q85" s="14" t="str">
        <f>INDEX('O3-8hr'!$A:$AD,$IU85+Q$23-$G$23,$IT85)</f>
        <v/>
      </c>
      <c r="R85" s="14" t="str">
        <f>INDEX('O3-8hr'!$A:$AD,$IU85+R$23-$G$23,$IT85)</f>
        <v/>
      </c>
      <c r="S85" s="14" t="str">
        <f>INDEX('O3-8hr'!$A:$AD,$IU85+S$23-$G$23,$IT85)</f>
        <v/>
      </c>
      <c r="T85" s="14" t="str">
        <f>INDEX('O3-8hr'!$A:$AD,$IU85+T$23-$G$23,$IT85)</f>
        <v/>
      </c>
      <c r="U85" s="14" t="str">
        <f>INDEX('O3-8hr'!$A:$AD,$IU85+U$23-$G$23,$IT85)</f>
        <v/>
      </c>
      <c r="V85" s="14" t="str">
        <f>INDEX('O3-8hr'!$A:$AD,$IU85+V$23-$G$23,$IT85)</f>
        <v/>
      </c>
      <c r="W85" s="14" t="str">
        <f>INDEX('O3-8hr'!$A:$AD,$IU85+W$23-$G$23,$IT85)</f>
        <v/>
      </c>
      <c r="X85" s="14" t="str">
        <f>INDEX('O3-8hr'!$A:$AD,$IU85+X$23-$G$23,$IT85)</f>
        <v/>
      </c>
      <c r="Y85" s="14" t="str">
        <f>INDEX('O3-8hr'!$A:$AD,$IU85+Y$23-$G$23,$IT85)</f>
        <v/>
      </c>
      <c r="Z85" s="14" t="str">
        <f>INDEX('O3-8hr'!$A:$AD,$IU85+Z$23-$G$23,$IT85)</f>
        <v/>
      </c>
      <c r="AA85" s="14" t="str">
        <f>INDEX('O3-8hr'!$A:$AD,$IU85+AA$23-$G$23,$IT85)</f>
        <v/>
      </c>
      <c r="AB85" s="14" t="str">
        <f>INDEX('O3-8hr'!$A:$AD,$IU85+AB$23-$G$23,$IT85)</f>
        <v/>
      </c>
      <c r="AC85" s="14" t="str">
        <f>INDEX('O3-8hr'!$A:$AD,$IU85+AC$23-$G$23,$IT85)</f>
        <v/>
      </c>
      <c r="AD85" s="14" t="str">
        <f>INDEX('O3-8hr'!$A:$AD,$IU85+AD$23-$G$23,$IT85)</f>
        <v/>
      </c>
      <c r="AE85" s="14" t="str">
        <f>INDEX('O3-8hr'!$A:$AD,$IU85+AE$23-$G$23,$IT85)</f>
        <v/>
      </c>
      <c r="AF85" s="14" t="str">
        <f>INDEX('O3-8hr'!$A:$AD,$IU85+AF$23-$G$23,$IT85)</f>
        <v/>
      </c>
      <c r="AG85" s="14" t="str">
        <f>INDEX('O3-8hr'!$A:$AD,$IU85+AG$23-$G$23,$IT85)</f>
        <v/>
      </c>
      <c r="AH85" s="14" t="str">
        <f>INDEX('O3-8hr'!$A:$AD,$IU85+AH$23-$G$23,$IT85)</f>
        <v/>
      </c>
      <c r="AI85" s="14" t="str">
        <f>INDEX('O3-8hr'!$A:$AD,$IU85+AI$23-$G$23,$IT85)</f>
        <v/>
      </c>
      <c r="AJ85" s="14" t="str">
        <f>INDEX('O3-8hr'!$A:$AD,$IU85+AJ$23-$G$23,$IT85)</f>
        <v/>
      </c>
      <c r="AK85" s="14">
        <f>INDEX('O3-8hr'!$A:$AD,$IU85+AK$23-$G$23,$IT85)</f>
        <v>41</v>
      </c>
      <c r="AL85" s="14">
        <f>INDEX('O3-8hr'!$A:$AD,$IU85+AL$23-$G$23,$IT85)</f>
        <v>31</v>
      </c>
      <c r="AM85" s="14">
        <f>INDEX('O3-8hr'!$A:$AD,$IU85+AM$23-$G$23,$IT85)</f>
        <v>40</v>
      </c>
      <c r="AN85" s="14">
        <f>INDEX('O3-8hr'!$A:$AD,$IU85+AN$23-$G$23,$IT85)</f>
        <v>43</v>
      </c>
      <c r="AO85" s="14">
        <f>INDEX('O3-8hr'!$A:$AD,$IU85+AO$23-$G$23,$IT85)</f>
        <v>37.000000000000007</v>
      </c>
      <c r="AP85" s="14">
        <f>INDEX('O3-8hr'!$A:$AD,$IU85+AP$23-$G$23,$IT85)</f>
        <v>45.000000000000007</v>
      </c>
      <c r="AQ85" s="14">
        <f>INDEX('O3-8hr'!$A:$AD,$IU85+AQ$23-$G$23,$IT85)</f>
        <v>53.000000000000007</v>
      </c>
      <c r="AR85" s="14">
        <f>INDEX('O3-8hr'!$A:$AD,$IU85+AR$23-$G$23,$IT85)</f>
        <v>51.000000000000007</v>
      </c>
      <c r="AS85" s="14">
        <f>INDEX('O3-8hr'!$A:$AD,$IU85+AS$23-$G$23,$IT85)</f>
        <v>41</v>
      </c>
      <c r="AT85" s="14">
        <f>INDEX('O3-8hr'!$A:$AD,$IU85+AT$23-$G$23,$IT85)</f>
        <v>45.000000000000007</v>
      </c>
      <c r="AU85" s="14">
        <f>INDEX('O3-8hr'!$A:$AD,$IU85+AU$23-$G$23,$IT85)</f>
        <v>46</v>
      </c>
      <c r="AV85" s="14">
        <f>INDEX('O3-8hr'!$A:$AD,$IU85+AV$23-$G$23,$IT85)</f>
        <v>54</v>
      </c>
      <c r="AW85" s="14">
        <f>INDEX('O3-8hr'!$A:$AD,$IU85+AW$23-$G$23,$IT85)</f>
        <v>42</v>
      </c>
      <c r="AX85" s="14">
        <f>INDEX('O3-8hr'!$A:$AD,$IU85+AX$23-$G$23,$IT85)</f>
        <v>39</v>
      </c>
      <c r="AY85" s="14">
        <f>INDEX('O3-8hr'!$A:$AD,$IU85+AY$23-$G$23,$IT85)</f>
        <v>42</v>
      </c>
      <c r="AZ85" s="14">
        <f>INDEX('O3-8hr'!$A:$AD,$IU85+AZ$23-$G$23,$IT85)</f>
        <v>48</v>
      </c>
      <c r="BA85" s="14">
        <f>INDEX('O3-8hr'!$A:$AD,$IU85+BA$23-$G$23,$IT85)</f>
        <v>52.000000000000007</v>
      </c>
      <c r="BB85" s="14">
        <f>INDEX('O3-8hr'!$A:$AD,$IU85+BB$23-$G$23,$IT85)</f>
        <v>48</v>
      </c>
      <c r="BC85" s="14">
        <f>INDEX('O3-8hr'!$A:$AD,$IU85+BC$23-$G$23,$IT85)</f>
        <v>58</v>
      </c>
      <c r="BD85" s="14">
        <f>INDEX('O3-8hr'!$A:$AD,$IU85+BD$23-$G$23,$IT85)</f>
        <v>54</v>
      </c>
      <c r="BE85" s="14">
        <f>INDEX('O3-8hr'!$A:$AD,$IU85+BE$23-$G$23,$IT85)</f>
        <v>51.000000000000007</v>
      </c>
      <c r="BF85" s="14">
        <f>INDEX('O3-8hr'!$A:$AD,$IU85+BF$23-$G$23,$IT85)</f>
        <v>51.000000000000007</v>
      </c>
      <c r="BG85" s="14">
        <f>INDEX('O3-8hr'!$A:$AD,$IU85+BG$23-$G$23,$IT85)</f>
        <v>51.000000000000007</v>
      </c>
      <c r="BH85" s="14">
        <f>INDEX('O3-8hr'!$A:$AD,$IU85+BH$23-$G$23,$IT85)</f>
        <v>45.000000000000007</v>
      </c>
      <c r="BI85" s="14">
        <f>INDEX('O3-8hr'!$A:$AD,$IU85+BI$23-$G$23,$IT85)</f>
        <v>51.000000000000007</v>
      </c>
      <c r="BJ85" s="14">
        <f>INDEX('O3-8hr'!$A:$AD,$IU85+BJ$23-$G$23,$IT85)</f>
        <v>51.000000000000007</v>
      </c>
      <c r="BK85" s="14">
        <f>INDEX('O3-8hr'!$A:$AD,$IU85+BK$23-$G$23,$IT85)</f>
        <v>37.000000000000007</v>
      </c>
      <c r="BL85" s="14">
        <f>INDEX('O3-8hr'!$A:$AD,$IU85+BL$23-$G$23,$IT85)</f>
        <v>48</v>
      </c>
      <c r="BM85" s="14">
        <f>INDEX('O3-8hr'!$A:$AD,$IU85+BM$23-$G$23,$IT85)</f>
        <v>49</v>
      </c>
      <c r="BN85" s="14">
        <f>INDEX('O3-8hr'!$A:$AD,$IU85+BN$23-$G$23,$IT85)</f>
        <v>43</v>
      </c>
      <c r="BO85" s="14">
        <f>INDEX('O3-8hr'!$A:$AD,$IU85+BO$23-$G$23,$IT85)</f>
        <v>45.000000000000007</v>
      </c>
      <c r="BP85" s="14">
        <f>INDEX('O3-8hr'!$A:$AD,$IU85+BP$23-$G$23,$IT85)</f>
        <v>41</v>
      </c>
      <c r="BQ85" s="14">
        <f>INDEX('O3-8hr'!$A:$AD,$IU85+BQ$23-$G$23,$IT85)</f>
        <v>32</v>
      </c>
      <c r="BR85" s="14">
        <f>INDEX('O3-8hr'!$A:$AD,$IU85+BR$23-$G$23,$IT85)</f>
        <v>32</v>
      </c>
      <c r="BS85" s="14">
        <f>INDEX('O3-8hr'!$A:$AD,$IU85+BS$23-$G$23,$IT85)</f>
        <v>34</v>
      </c>
      <c r="BT85" s="14">
        <f>INDEX('O3-8hr'!$A:$AD,$IU85+BT$23-$G$23,$IT85)</f>
        <v>28</v>
      </c>
      <c r="BU85" s="14">
        <f>INDEX('O3-8hr'!$A:$AD,$IU85+BU$23-$G$23,$IT85)</f>
        <v>32</v>
      </c>
      <c r="BV85" s="14">
        <f>INDEX('O3-8hr'!$A:$AD,$IU85+BV$23-$G$23,$IT85)</f>
        <v>34</v>
      </c>
      <c r="BW85" s="14">
        <f>INDEX('O3-8hr'!$A:$AD,$IU85+BW$23-$G$23,$IT85)</f>
        <v>38</v>
      </c>
      <c r="BX85" s="14">
        <f>INDEX('O3-8hr'!$A:$AD,$IU85+BX$23-$G$23,$IT85)</f>
        <v>52.000000000000007</v>
      </c>
      <c r="BY85" s="14">
        <f>INDEX('O3-8hr'!$A:$AD,$IU85+BY$23-$G$23,$IT85)</f>
        <v>43</v>
      </c>
      <c r="BZ85" s="14">
        <f>INDEX('O3-8hr'!$A:$AD,$IU85+BZ$23-$G$23,$IT85)</f>
        <v>49</v>
      </c>
      <c r="CA85" s="14">
        <f>INDEX('O3-8hr'!$A:$AD,$IU85+CA$23-$G$23,$IT85)</f>
        <v>62</v>
      </c>
      <c r="CB85" s="14">
        <f>INDEX('O3-8hr'!$A:$AD,$IU85+CB$23-$G$23,$IT85)</f>
        <v>46</v>
      </c>
      <c r="CC85" s="14">
        <f>INDEX('O3-8hr'!$A:$AD,$IU85+CC$23-$G$23,$IT85)</f>
        <v>53.000000000000007</v>
      </c>
      <c r="CD85" s="14">
        <f>INDEX('O3-8hr'!$A:$AD,$IU85+CD$23-$G$23,$IT85)</f>
        <v>38</v>
      </c>
      <c r="CE85" s="14">
        <f>INDEX('O3-8hr'!$A:$AD,$IU85+CE$23-$G$23,$IT85)</f>
        <v>49</v>
      </c>
      <c r="CF85" s="14">
        <f>INDEX('O3-8hr'!$A:$AD,$IU85+CF$23-$G$23,$IT85)</f>
        <v>30</v>
      </c>
      <c r="CG85" s="14">
        <f>INDEX('O3-8hr'!$A:$AD,$IU85+CG$23-$G$23,$IT85)</f>
        <v>45.000000000000007</v>
      </c>
      <c r="CH85" s="14">
        <f>INDEX('O3-8hr'!$A:$AD,$IU85+CH$23-$G$23,$IT85)</f>
        <v>46</v>
      </c>
      <c r="CI85" s="14">
        <f>INDEX('O3-8hr'!$A:$AD,$IU85+CI$23-$G$23,$IT85)</f>
        <v>55</v>
      </c>
      <c r="CJ85" s="14">
        <f>INDEX('O3-8hr'!$A:$AD,$IU85+CJ$23-$G$23,$IT85)</f>
        <v>47</v>
      </c>
      <c r="CK85" s="14">
        <f>INDEX('O3-8hr'!$A:$AD,$IU85+CK$23-$G$23,$IT85)</f>
        <v>49</v>
      </c>
      <c r="CL85" s="14">
        <f>INDEX('O3-8hr'!$A:$AD,$IU85+CL$23-$G$23,$IT85)</f>
        <v>54</v>
      </c>
      <c r="CM85" s="14">
        <f>INDEX('O3-8hr'!$A:$AD,$IU85+CM$23-$G$23,$IT85)</f>
        <v>30</v>
      </c>
      <c r="CN85" s="14">
        <f>INDEX('O3-8hr'!$A:$AD,$IU85+CN$23-$G$23,$IT85)</f>
        <v>89.000000000000014</v>
      </c>
      <c r="CO85" s="14">
        <f>INDEX('O3-8hr'!$A:$AD,$IU85+CO$23-$G$23,$IT85)</f>
        <v>86</v>
      </c>
      <c r="CP85" s="14">
        <f>INDEX('O3-8hr'!$A:$AD,$IU85+CP$23-$G$23,$IT85)</f>
        <v>56</v>
      </c>
      <c r="CQ85" s="14">
        <f>INDEX('O3-8hr'!$A:$AD,$IU85+CQ$23-$G$23,$IT85)</f>
        <v>63</v>
      </c>
      <c r="CR85" s="14">
        <f>INDEX('O3-8hr'!$A:$AD,$IU85+CR$23-$G$23,$IT85)</f>
        <v>48</v>
      </c>
      <c r="CS85" s="14">
        <f>INDEX('O3-8hr'!$A:$AD,$IU85+CS$23-$G$23,$IT85)</f>
        <v>22.000000000000004</v>
      </c>
      <c r="CT85" s="14">
        <f>INDEX('O3-8hr'!$A:$AD,$IU85+CT$23-$G$23,$IT85)</f>
        <v>50</v>
      </c>
      <c r="CU85" s="14">
        <f>INDEX('O3-8hr'!$A:$AD,$IU85+CU$23-$G$23,$IT85)</f>
        <v>48</v>
      </c>
      <c r="CV85" s="14">
        <f>INDEX('O3-8hr'!$A:$AD,$IU85+CV$23-$G$23,$IT85)</f>
        <v>32</v>
      </c>
      <c r="CW85" s="14">
        <f>INDEX('O3-8hr'!$A:$AD,$IU85+CW$23-$G$23,$IT85)</f>
        <v>26.000000000000004</v>
      </c>
      <c r="CX85" s="14" t="str">
        <f>INDEX('O3-8hr'!$A:$AD,$IU85+CX$23-$G$23,$IT85)</f>
        <v/>
      </c>
      <c r="CY85" s="14" t="str">
        <f>INDEX('O3-8hr'!$A:$AD,$IU85+CY$23-$G$23,$IT85)</f>
        <v/>
      </c>
      <c r="CZ85" s="14">
        <f>INDEX('O3-8hr'!$A:$AD,$IU85+CZ$23-$G$23,$IT85)</f>
        <v>62</v>
      </c>
      <c r="DA85" s="14">
        <f>INDEX('O3-8hr'!$A:$AD,$IU85+DA$23-$G$23,$IT85)</f>
        <v>78</v>
      </c>
      <c r="DB85" s="14">
        <f>INDEX('O3-8hr'!$A:$AD,$IU85+DB$23-$G$23,$IT85)</f>
        <v>34</v>
      </c>
      <c r="DC85" s="14">
        <f>INDEX('O3-8hr'!$A:$AD,$IU85+DC$23-$G$23,$IT85)</f>
        <v>42</v>
      </c>
      <c r="DD85" s="14">
        <f>INDEX('O3-8hr'!$A:$AD,$IU85+DD$23-$G$23,$IT85)</f>
        <v>36.000000000000007</v>
      </c>
      <c r="DE85" s="14">
        <f>INDEX('O3-8hr'!$A:$AD,$IU85+DE$23-$G$23,$IT85)</f>
        <v>47</v>
      </c>
      <c r="DF85" s="14">
        <f>INDEX('O3-8hr'!$A:$AD,$IU85+DF$23-$G$23,$IT85)</f>
        <v>42</v>
      </c>
      <c r="DG85" s="14">
        <f>INDEX('O3-8hr'!$A:$AD,$IU85+DG$23-$G$23,$IT85)</f>
        <v>29</v>
      </c>
      <c r="DH85" s="14">
        <f>INDEX('O3-8hr'!$A:$AD,$IU85+DH$23-$G$23,$IT85)</f>
        <v>37.000000000000007</v>
      </c>
      <c r="DI85" s="14">
        <f>INDEX('O3-8hr'!$A:$AD,$IU85+DI$23-$G$23,$IT85)</f>
        <v>62</v>
      </c>
      <c r="DJ85" s="14">
        <f>INDEX('O3-8hr'!$A:$AD,$IU85+DJ$23-$G$23,$IT85)</f>
        <v>68</v>
      </c>
      <c r="DK85" s="14">
        <f>INDEX('O3-8hr'!$A:$AD,$IU85+DK$23-$G$23,$IT85)</f>
        <v>41</v>
      </c>
      <c r="DL85" s="14">
        <f>INDEX('O3-8hr'!$A:$AD,$IU85+DL$23-$G$23,$IT85)</f>
        <v>53.000000000000007</v>
      </c>
      <c r="DM85" s="14">
        <f>INDEX('O3-8hr'!$A:$AD,$IU85+DM$23-$G$23,$IT85)</f>
        <v>53.000000000000007</v>
      </c>
      <c r="DN85" s="14">
        <f>INDEX('O3-8hr'!$A:$AD,$IU85+DN$23-$G$23,$IT85)</f>
        <v>41</v>
      </c>
      <c r="DO85" s="14">
        <f>INDEX('O3-8hr'!$A:$AD,$IU85+DO$23-$G$23,$IT85)</f>
        <v>71.000000000000014</v>
      </c>
      <c r="DP85" s="14">
        <f>INDEX('O3-8hr'!$A:$AD,$IU85+DP$23-$G$23,$IT85)</f>
        <v>58</v>
      </c>
      <c r="DQ85" s="14">
        <f>INDEX('O3-8hr'!$A:$AD,$IU85+DQ$23-$G$23,$IT85)</f>
        <v>65</v>
      </c>
      <c r="DR85" s="14">
        <f>INDEX('O3-8hr'!$A:$AD,$IU85+DR$23-$G$23,$IT85)</f>
        <v>52.000000000000007</v>
      </c>
      <c r="DS85" s="14">
        <f>INDEX('O3-8hr'!$A:$AD,$IU85+DS$23-$G$23,$IT85)</f>
        <v>50</v>
      </c>
      <c r="DT85" s="14">
        <f>INDEX('O3-8hr'!$A:$AD,$IU85+DT$23-$G$23,$IT85)</f>
        <v>40</v>
      </c>
      <c r="DU85" s="14">
        <f>INDEX('O3-8hr'!$A:$AD,$IU85+DU$23-$G$23,$IT85)</f>
        <v>46</v>
      </c>
      <c r="DV85" s="14">
        <f>INDEX('O3-8hr'!$A:$AD,$IU85+DV$23-$G$23,$IT85)</f>
        <v>43</v>
      </c>
      <c r="DW85" s="14">
        <f>INDEX('O3-8hr'!$A:$AD,$IU85+DW$23-$G$23,$IT85)</f>
        <v>69</v>
      </c>
      <c r="DX85" s="14">
        <f>INDEX('O3-8hr'!$A:$AD,$IU85+DX$23-$G$23,$IT85)</f>
        <v>54</v>
      </c>
      <c r="DY85" s="14">
        <f>INDEX('O3-8hr'!$A:$AD,$IU85+DY$23-$G$23,$IT85)</f>
        <v>51.000000000000007</v>
      </c>
      <c r="DZ85" s="14">
        <f>INDEX('O3-8hr'!$A:$AD,$IU85+DZ$23-$G$23,$IT85)</f>
        <v>38</v>
      </c>
      <c r="EA85" s="14">
        <f>INDEX('O3-8hr'!$A:$AD,$IU85+EA$23-$G$23,$IT85)</f>
        <v>48</v>
      </c>
      <c r="EB85" s="14">
        <f>INDEX('O3-8hr'!$A:$AD,$IU85+EB$23-$G$23,$IT85)</f>
        <v>56</v>
      </c>
      <c r="EC85" s="14">
        <f>INDEX('O3-8hr'!$A:$AD,$IU85+EC$23-$G$23,$IT85)</f>
        <v>52.000000000000007</v>
      </c>
      <c r="ED85" s="14">
        <f>INDEX('O3-8hr'!$A:$AD,$IU85+ED$23-$G$23,$IT85)</f>
        <v>70</v>
      </c>
      <c r="EE85" s="14">
        <f>INDEX('O3-8hr'!$A:$AD,$IU85+EE$23-$G$23,$IT85)</f>
        <v>62</v>
      </c>
      <c r="EF85" s="14">
        <f>INDEX('O3-8hr'!$A:$AD,$IU85+EF$23-$G$23,$IT85)</f>
        <v>33</v>
      </c>
      <c r="EG85" s="14">
        <f>INDEX('O3-8hr'!$A:$AD,$IU85+EG$23-$G$23,$IT85)</f>
        <v>29</v>
      </c>
      <c r="EH85" s="14">
        <f>INDEX('O3-8hr'!$A:$AD,$IU85+EH$23-$G$23,$IT85)</f>
        <v>37.000000000000007</v>
      </c>
      <c r="EI85" s="14">
        <f>INDEX('O3-8hr'!$A:$AD,$IU85+EI$23-$G$23,$IT85)</f>
        <v>35</v>
      </c>
      <c r="EJ85" s="14">
        <f>INDEX('O3-8hr'!$A:$AD,$IU85+EJ$23-$G$23,$IT85)</f>
        <v>62</v>
      </c>
      <c r="EK85" s="14">
        <f>INDEX('O3-8hr'!$A:$AD,$IU85+EK$23-$G$23,$IT85)</f>
        <v>50</v>
      </c>
      <c r="EL85" s="14">
        <f>INDEX('O3-8hr'!$A:$AD,$IU85+EL$23-$G$23,$IT85)</f>
        <v>44.000000000000007</v>
      </c>
      <c r="EM85" s="14">
        <f>INDEX('O3-8hr'!$A:$AD,$IU85+EM$23-$G$23,$IT85)</f>
        <v>60</v>
      </c>
      <c r="EN85" s="14" t="str">
        <f>INDEX('O3-8hr'!$A:$AD,$IU85+EN$23-$G$23,$IT85)</f>
        <v/>
      </c>
      <c r="EO85" s="14" t="str">
        <f>INDEX('O3-8hr'!$A:$AD,$IU85+EO$23-$G$23,$IT85)</f>
        <v/>
      </c>
      <c r="EP85" s="14">
        <f>INDEX('O3-8hr'!$A:$AD,$IU85+EP$23-$G$23,$IT85)</f>
        <v>82</v>
      </c>
      <c r="EQ85" s="14">
        <f>INDEX('O3-8hr'!$A:$AD,$IU85+EQ$23-$G$23,$IT85)</f>
        <v>37.000000000000007</v>
      </c>
      <c r="ER85" s="14">
        <f>INDEX('O3-8hr'!$A:$AD,$IU85+ER$23-$G$23,$IT85)</f>
        <v>47</v>
      </c>
      <c r="ES85" s="14">
        <f>INDEX('O3-8hr'!$A:$AD,$IU85+ES$23-$G$23,$IT85)</f>
        <v>74.000000000000014</v>
      </c>
      <c r="ET85" s="14">
        <f>INDEX('O3-8hr'!$A:$AD,$IU85+ET$23-$G$23,$IT85)</f>
        <v>78</v>
      </c>
      <c r="EU85" s="14">
        <f>INDEX('O3-8hr'!$A:$AD,$IU85+EU$23-$G$23,$IT85)</f>
        <v>57</v>
      </c>
      <c r="EV85" s="14">
        <f>INDEX('O3-8hr'!$A:$AD,$IU85+EV$23-$G$23,$IT85)</f>
        <v>48</v>
      </c>
      <c r="EW85" s="14">
        <f>INDEX('O3-8hr'!$A:$AD,$IU85+EW$23-$G$23,$IT85)</f>
        <v>65</v>
      </c>
      <c r="EX85" s="14">
        <f>INDEX('O3-8hr'!$A:$AD,$IU85+EX$23-$G$23,$IT85)</f>
        <v>51.000000000000007</v>
      </c>
      <c r="EY85" s="14">
        <f>INDEX('O3-8hr'!$A:$AD,$IU85+EY$23-$G$23,$IT85)</f>
        <v>49</v>
      </c>
      <c r="EZ85" s="14">
        <f>INDEX('O3-8hr'!$A:$AD,$IU85+EZ$23-$G$23,$IT85)</f>
        <v>68</v>
      </c>
      <c r="FA85" s="14">
        <f>INDEX('O3-8hr'!$A:$AD,$IU85+FA$23-$G$23,$IT85)</f>
        <v>52.000000000000007</v>
      </c>
      <c r="FB85" s="14">
        <f>INDEX('O3-8hr'!$A:$AD,$IU85+FB$23-$G$23,$IT85)</f>
        <v>62</v>
      </c>
      <c r="FC85" s="14">
        <f>INDEX('O3-8hr'!$A:$AD,$IU85+FC$23-$G$23,$IT85)</f>
        <v>41</v>
      </c>
      <c r="FD85" s="14">
        <f>INDEX('O3-8hr'!$A:$AD,$IU85+FD$23-$G$23,$IT85)</f>
        <v>34</v>
      </c>
      <c r="FE85" s="14">
        <f>INDEX('O3-8hr'!$A:$AD,$IU85+FE$23-$G$23,$IT85)</f>
        <v>29</v>
      </c>
      <c r="FF85" s="14">
        <f>INDEX('O3-8hr'!$A:$AD,$IU85+FF$23-$G$23,$IT85)</f>
        <v>32</v>
      </c>
      <c r="FG85" s="14">
        <f>INDEX('O3-8hr'!$A:$AD,$IU85+FG$23-$G$23,$IT85)</f>
        <v>35</v>
      </c>
      <c r="FH85" s="14">
        <f>INDEX('O3-8hr'!$A:$AD,$IU85+FH$23-$G$23,$IT85)</f>
        <v>56</v>
      </c>
      <c r="FI85" s="14">
        <f>INDEX('O3-8hr'!$A:$AD,$IU85+FI$23-$G$23,$IT85)</f>
        <v>66</v>
      </c>
      <c r="FJ85" s="14">
        <f>INDEX('O3-8hr'!$A:$AD,$IU85+FJ$23-$G$23,$IT85)</f>
        <v>45.000000000000007</v>
      </c>
      <c r="FK85" s="14">
        <f>INDEX('O3-8hr'!$A:$AD,$IU85+FK$23-$G$23,$IT85)</f>
        <v>41</v>
      </c>
      <c r="FL85" s="14">
        <f>INDEX('O3-8hr'!$A:$AD,$IU85+FL$23-$G$23,$IT85)</f>
        <v>58</v>
      </c>
      <c r="FM85" s="14">
        <f>INDEX('O3-8hr'!$A:$AD,$IU85+FM$23-$G$23,$IT85)</f>
        <v>33</v>
      </c>
      <c r="FN85" s="14">
        <f>INDEX('O3-8hr'!$A:$AD,$IU85+FN$23-$G$23,$IT85)</f>
        <v>61.000000000000007</v>
      </c>
      <c r="FO85" s="14">
        <f>INDEX('O3-8hr'!$A:$AD,$IU85+FO$23-$G$23,$IT85)</f>
        <v>75</v>
      </c>
      <c r="FP85" s="14">
        <f>INDEX('O3-8hr'!$A:$AD,$IU85+FP$23-$G$23,$IT85)</f>
        <v>77</v>
      </c>
      <c r="FQ85" s="14">
        <f>INDEX('O3-8hr'!$A:$AD,$IU85+FQ$23-$G$23,$IT85)</f>
        <v>56</v>
      </c>
      <c r="FR85" s="14">
        <f>INDEX('O3-8hr'!$A:$AD,$IU85+FR$23-$G$23,$IT85)</f>
        <v>54</v>
      </c>
      <c r="FS85" s="14">
        <f>INDEX('O3-8hr'!$A:$AD,$IU85+FS$23-$G$23,$IT85)</f>
        <v>48</v>
      </c>
      <c r="FT85" s="14">
        <f>INDEX('O3-8hr'!$A:$AD,$IU85+FT$23-$G$23,$IT85)</f>
        <v>32</v>
      </c>
      <c r="FU85" s="14">
        <f>INDEX('O3-8hr'!$A:$AD,$IU85+FU$23-$G$23,$IT85)</f>
        <v>59.000000000000007</v>
      </c>
      <c r="FV85" s="14">
        <f>INDEX('O3-8hr'!$A:$AD,$IU85+FV$23-$G$23,$IT85)</f>
        <v>53.000000000000007</v>
      </c>
      <c r="FW85" s="14">
        <f>INDEX('O3-8hr'!$A:$AD,$IU85+FW$23-$G$23,$IT85)</f>
        <v>54</v>
      </c>
      <c r="FX85" s="14">
        <f>INDEX('O3-8hr'!$A:$AD,$IU85+FX$23-$G$23,$IT85)</f>
        <v>32</v>
      </c>
      <c r="FY85" s="14">
        <f>INDEX('O3-8hr'!$A:$AD,$IU85+FY$23-$G$23,$IT85)</f>
        <v>36.000000000000007</v>
      </c>
      <c r="FZ85" s="14">
        <f>INDEX('O3-8hr'!$A:$AD,$IU85+FZ$23-$G$23,$IT85)</f>
        <v>55</v>
      </c>
      <c r="GA85" s="14">
        <f>INDEX('O3-8hr'!$A:$AD,$IU85+GA$23-$G$23,$IT85)</f>
        <v>66</v>
      </c>
      <c r="GB85" s="14">
        <f>INDEX('O3-8hr'!$A:$AD,$IU85+GB$23-$G$23,$IT85)</f>
        <v>62</v>
      </c>
      <c r="GC85" s="14">
        <f>INDEX('O3-8hr'!$A:$AD,$IU85+GC$23-$G$23,$IT85)</f>
        <v>69</v>
      </c>
      <c r="GD85" s="14">
        <f>INDEX('O3-8hr'!$A:$AD,$IU85+GD$23-$G$23,$IT85)</f>
        <v>48</v>
      </c>
      <c r="GE85" s="14">
        <f>INDEX('O3-8hr'!$A:$AD,$IU85+GE$23-$G$23,$IT85)</f>
        <v>36.000000000000007</v>
      </c>
      <c r="GF85" s="14">
        <f>INDEX('O3-8hr'!$A:$AD,$IU85+GF$23-$G$23,$IT85)</f>
        <v>44.000000000000007</v>
      </c>
      <c r="GG85" s="14">
        <f>INDEX('O3-8hr'!$A:$AD,$IU85+GG$23-$G$23,$IT85)</f>
        <v>42</v>
      </c>
      <c r="GH85" s="14">
        <f>INDEX('O3-8hr'!$A:$AD,$IU85+GH$23-$G$23,$IT85)</f>
        <v>66</v>
      </c>
      <c r="GI85" s="14">
        <f>INDEX('O3-8hr'!$A:$AD,$IU85+GI$23-$G$23,$IT85)</f>
        <v>56</v>
      </c>
      <c r="GJ85" s="14">
        <f>INDEX('O3-8hr'!$A:$AD,$IU85+GJ$23-$G$23,$IT85)</f>
        <v>26.000000000000004</v>
      </c>
      <c r="GK85" s="14">
        <f>INDEX('O3-8hr'!$A:$AD,$IU85+GK$23-$G$23,$IT85)</f>
        <v>30</v>
      </c>
      <c r="GL85" s="14">
        <f>INDEX('O3-8hr'!$A:$AD,$IU85+GL$23-$G$23,$IT85)</f>
        <v>29</v>
      </c>
      <c r="GM85" s="14">
        <f>INDEX('O3-8hr'!$A:$AD,$IU85+GM$23-$G$23,$IT85)</f>
        <v>32</v>
      </c>
      <c r="GN85" s="14">
        <f>INDEX('O3-8hr'!$A:$AD,$IU85+GN$23-$G$23,$IT85)</f>
        <v>34</v>
      </c>
      <c r="GO85" s="14">
        <f>INDEX('O3-8hr'!$A:$AD,$IU85+GO$23-$G$23,$IT85)</f>
        <v>42</v>
      </c>
      <c r="GP85" s="14">
        <f>INDEX('O3-8hr'!$A:$AD,$IU85+GP$23-$G$23,$IT85)</f>
        <v>56</v>
      </c>
      <c r="GQ85" s="14">
        <f>INDEX('O3-8hr'!$A:$AD,$IU85+GQ$23-$G$23,$IT85)</f>
        <v>60</v>
      </c>
      <c r="GR85" s="14">
        <f>INDEX('O3-8hr'!$A:$AD,$IU85+GR$23-$G$23,$IT85)</f>
        <v>49</v>
      </c>
      <c r="GS85" s="14">
        <f>INDEX('O3-8hr'!$A:$AD,$IU85+GS$23-$G$23,$IT85)</f>
        <v>39</v>
      </c>
      <c r="GT85" s="14">
        <f>INDEX('O3-8hr'!$A:$AD,$IU85+GT$23-$G$23,$IT85)</f>
        <v>38</v>
      </c>
      <c r="GU85" s="14">
        <f>INDEX('O3-8hr'!$A:$AD,$IU85+GU$23-$G$23,$IT85)</f>
        <v>55</v>
      </c>
      <c r="GV85" s="14">
        <f>INDEX('O3-8hr'!$A:$AD,$IU85+GV$23-$G$23,$IT85)</f>
        <v>80</v>
      </c>
      <c r="GW85" s="14">
        <f>INDEX('O3-8hr'!$A:$AD,$IU85+GW$23-$G$23,$IT85)</f>
        <v>35</v>
      </c>
      <c r="GX85" s="14">
        <f>INDEX('O3-8hr'!$A:$AD,$IU85+GX$23-$G$23,$IT85)</f>
        <v>38</v>
      </c>
      <c r="GY85" s="14">
        <f>INDEX('O3-8hr'!$A:$AD,$IU85+GY$23-$G$23,$IT85)</f>
        <v>37.000000000000007</v>
      </c>
      <c r="GZ85" s="14">
        <f>INDEX('O3-8hr'!$A:$AD,$IU85+GZ$23-$G$23,$IT85)</f>
        <v>35</v>
      </c>
      <c r="HA85" s="14">
        <f>INDEX('O3-8hr'!$A:$AD,$IU85+HA$23-$G$23,$IT85)</f>
        <v>33</v>
      </c>
      <c r="HB85" s="14">
        <f>INDEX('O3-8hr'!$A:$AD,$IU85+HB$23-$G$23,$IT85)</f>
        <v>35</v>
      </c>
      <c r="HC85" s="14">
        <f>INDEX('O3-8hr'!$A:$AD,$IU85+HC$23-$G$23,$IT85)</f>
        <v>50</v>
      </c>
      <c r="HD85" s="14">
        <f>INDEX('O3-8hr'!$A:$AD,$IU85+HD$23-$G$23,$IT85)</f>
        <v>55</v>
      </c>
      <c r="HE85" s="14">
        <f>INDEX('O3-8hr'!$A:$AD,$IU85+HE$23-$G$23,$IT85)</f>
        <v>48</v>
      </c>
      <c r="HF85" s="14">
        <f>INDEX('O3-8hr'!$A:$AD,$IU85+HF$23-$G$23,$IT85)</f>
        <v>31</v>
      </c>
      <c r="HG85" s="14">
        <f>INDEX('O3-8hr'!$A:$AD,$IU85+HG$23-$G$23,$IT85)</f>
        <v>36.000000000000007</v>
      </c>
      <c r="HH85" s="14">
        <f>INDEX('O3-8hr'!$A:$AD,$IU85+HH$23-$G$23,$IT85)</f>
        <v>46</v>
      </c>
      <c r="HI85" s="14">
        <f>INDEX('O3-8hr'!$A:$AD,$IU85+HI$23-$G$23,$IT85)</f>
        <v>41</v>
      </c>
      <c r="HJ85" s="14">
        <f>INDEX('O3-8hr'!$A:$AD,$IU85+HJ$23-$G$23,$IT85)</f>
        <v>33</v>
      </c>
      <c r="HK85" s="14">
        <f>INDEX('O3-8hr'!$A:$AD,$IU85+HK$23-$G$23,$IT85)</f>
        <v>33</v>
      </c>
      <c r="HL85" s="14">
        <f>INDEX('O3-8hr'!$A:$AD,$IU85+HL$23-$G$23,$IT85)</f>
        <v>30</v>
      </c>
      <c r="HM85" s="14" t="str">
        <f>INDEX('O3-8hr'!$A:$AD,$IU85+HM$23-$G$23,$IT85)</f>
        <v/>
      </c>
      <c r="HN85" s="14" t="str">
        <f>INDEX('O3-8hr'!$A:$AD,$IU85+HN$23-$G$23,$IT85)</f>
        <v/>
      </c>
      <c r="HO85" s="14" t="str">
        <f>INDEX('O3-8hr'!$A:$AD,$IU85+HO$23-$G$23,$IT85)</f>
        <v/>
      </c>
      <c r="HP85" s="14" t="str">
        <f>INDEX('O3-8hr'!$A:$AD,$IU85+HP$23-$G$23,$IT85)</f>
        <v/>
      </c>
      <c r="HQ85" s="14" t="str">
        <f>INDEX('O3-8hr'!$A:$AD,$IU85+HQ$23-$G$23,$IT85)</f>
        <v/>
      </c>
      <c r="HR85" s="14" t="str">
        <f>INDEX('O3-8hr'!$A:$AD,$IU85+HR$23-$G$23,$IT85)</f>
        <v/>
      </c>
      <c r="HS85" s="14" t="str">
        <f>INDEX('O3-8hr'!$A:$AD,$IU85+HS$23-$G$23,$IT85)</f>
        <v/>
      </c>
      <c r="HT85" s="14" t="str">
        <f>INDEX('O3-8hr'!$A:$AD,$IU85+HT$23-$G$23,$IT85)</f>
        <v/>
      </c>
      <c r="HU85" s="14" t="str">
        <f>INDEX('O3-8hr'!$A:$AD,$IU85+HU$23-$G$23,$IT85)</f>
        <v/>
      </c>
      <c r="HV85" s="14" t="str">
        <f>INDEX('O3-8hr'!$A:$AD,$IU85+HV$23-$G$23,$IT85)</f>
        <v/>
      </c>
      <c r="HW85" s="14" t="str">
        <f>INDEX('O3-8hr'!$A:$AD,$IU85+HW$23-$G$23,$IT85)</f>
        <v/>
      </c>
      <c r="HX85" s="14" t="str">
        <f>INDEX('O3-8hr'!$A:$AD,$IU85+HX$23-$G$23,$IT85)</f>
        <v/>
      </c>
      <c r="HY85" s="14" t="str">
        <f>INDEX('O3-8hr'!$A:$AD,$IU85+HY$23-$G$23,$IT85)</f>
        <v/>
      </c>
      <c r="HZ85" s="14" t="str">
        <f>INDEX('O3-8hr'!$A:$AD,$IU85+HZ$23-$G$23,$IT85)</f>
        <v/>
      </c>
      <c r="IA85" s="14" t="str">
        <f>INDEX('O3-8hr'!$A:$AD,$IU85+IA$23-$G$23,$IT85)</f>
        <v/>
      </c>
      <c r="IB85" s="14" t="str">
        <f>INDEX('O3-8hr'!$A:$AD,$IU85+IB$23-$G$23,$IT85)</f>
        <v/>
      </c>
      <c r="IC85" s="14" t="str">
        <f>INDEX('O3-8hr'!$A:$AD,$IU85+IC$23-$G$23,$IT85)</f>
        <v/>
      </c>
      <c r="ID85" s="14" t="str">
        <f>INDEX('O3-8hr'!$A:$AD,$IU85+ID$23-$G$23,$IT85)</f>
        <v/>
      </c>
      <c r="IE85" s="14" t="str">
        <f>INDEX('O3-8hr'!$A:$AD,$IU85+IE$23-$G$23,$IT85)</f>
        <v/>
      </c>
      <c r="IF85" s="14" t="str">
        <f>INDEX('O3-8hr'!$A:$AD,$IU85+IF$23-$G$23,$IT85)</f>
        <v/>
      </c>
      <c r="IG85" s="14" t="str">
        <f>INDEX('O3-8hr'!$A:$AD,$IU85+IG$23-$G$23,$IT85)</f>
        <v/>
      </c>
      <c r="IH85" s="14" t="str">
        <f>INDEX('O3-8hr'!$A:$AD,$IU85+IH$23-$G$23,$IT85)</f>
        <v/>
      </c>
      <c r="II85" s="14" t="str">
        <f>INDEX('O3-8hr'!$A:$AD,$IU85+II$23-$G$23,$IT85)</f>
        <v/>
      </c>
      <c r="IJ85" s="14" t="str">
        <f>INDEX('O3-8hr'!$A:$AD,$IU85+IJ$23-$G$23,$IT85)</f>
        <v/>
      </c>
      <c r="IK85" s="14" t="str">
        <f>INDEX('O3-8hr'!$A:$AD,$IU85+IK$23-$G$23,$IT85)</f>
        <v/>
      </c>
      <c r="IL85" s="14" t="str">
        <f>INDEX('O3-8hr'!$A:$AD,$IU85+IL$23-$G$23,$IT85)</f>
        <v/>
      </c>
      <c r="IM85" s="14" t="str">
        <f>INDEX('O3-8hr'!$A:$AD,$IU85+IM$23-$G$23,$IT85)</f>
        <v/>
      </c>
      <c r="IN85" s="14" t="str">
        <f>INDEX('O3-8hr'!$A:$AD,$IU85+IN$23-$G$23,$IT85)</f>
        <v/>
      </c>
      <c r="IO85" s="14" t="str">
        <f>INDEX('O3-8hr'!$A:$AD,$IU85+IO$23-$G$23,$IT85)</f>
        <v/>
      </c>
      <c r="IP85" s="14" t="str">
        <f>INDEX('O3-8hr'!$A:$AD,$IU85+IP$23-$G$23,$IT85)</f>
        <v/>
      </c>
      <c r="IQ85" s="19" t="str">
        <f>INDEX('O3-8hr'!$A:$AD,$IU85+IQ$23-$G$23,$IT85)</f>
        <v/>
      </c>
      <c r="IR85" s="100">
        <f t="shared" si="59"/>
        <v>89.000000000000014</v>
      </c>
      <c r="IT85" s="44">
        <f>MATCH($B85,'O3-8hr'!$1:$1,0)</f>
        <v>10</v>
      </c>
      <c r="IU85" s="43">
        <f>MATCH(DATE($A85,$IT$19,$IU$19),'O3-8hr'!$B:$B,0)</f>
        <v>431</v>
      </c>
    </row>
    <row r="86" spans="1:255" ht="12.75" customHeight="1" x14ac:dyDescent="0.2">
      <c r="A86" s="100">
        <v>2016</v>
      </c>
      <c r="B86" s="100">
        <v>90070007</v>
      </c>
      <c r="C86" s="103">
        <f>INDEX(Sites!$A:$N,MATCH($B86,Sites!$A:$A,0),2)</f>
        <v>41.552222</v>
      </c>
      <c r="D86" s="100" t="str">
        <f>INDEX(Sites!$A:$N,MATCH($B86,Sites!$A:$A,0),4)</f>
        <v>CT</v>
      </c>
      <c r="E86" s="100" t="str">
        <f>INDEX(Sites!$A:$N,MATCH($B86,Sites!$A:$A,0),10)</f>
        <v>58.0</v>
      </c>
      <c r="F86" s="44" t="str">
        <f>INDEX(Sites!$A:$N,MATCH($B86,Sites!$A:$A,0),6)</f>
        <v>Middletown</v>
      </c>
      <c r="G86" s="20" t="str">
        <f>INDEX('O3-8hr'!$A:$AD,$IU86+G$23-$G$23,$IT86)</f>
        <v/>
      </c>
      <c r="H86" s="14" t="str">
        <f>INDEX('O3-8hr'!$A:$AD,$IU86+H$23-$G$23,$IT86)</f>
        <v/>
      </c>
      <c r="I86" s="14" t="str">
        <f>INDEX('O3-8hr'!$A:$AD,$IU86+I$23-$G$23,$IT86)</f>
        <v/>
      </c>
      <c r="J86" s="14" t="str">
        <f>INDEX('O3-8hr'!$A:$AD,$IU86+J$23-$G$23,$IT86)</f>
        <v/>
      </c>
      <c r="K86" s="14" t="str">
        <f>INDEX('O3-8hr'!$A:$AD,$IU86+K$23-$G$23,$IT86)</f>
        <v/>
      </c>
      <c r="L86" s="14" t="str">
        <f>INDEX('O3-8hr'!$A:$AD,$IU86+L$23-$G$23,$IT86)</f>
        <v/>
      </c>
      <c r="M86" s="14" t="str">
        <f>INDEX('O3-8hr'!$A:$AD,$IU86+M$23-$G$23,$IT86)</f>
        <v/>
      </c>
      <c r="N86" s="14" t="str">
        <f>INDEX('O3-8hr'!$A:$AD,$IU86+N$23-$G$23,$IT86)</f>
        <v/>
      </c>
      <c r="O86" s="14" t="str">
        <f>INDEX('O3-8hr'!$A:$AD,$IU86+O$23-$G$23,$IT86)</f>
        <v/>
      </c>
      <c r="P86" s="14" t="str">
        <f>INDEX('O3-8hr'!$A:$AD,$IU86+P$23-$G$23,$IT86)</f>
        <v/>
      </c>
      <c r="Q86" s="14" t="str">
        <f>INDEX('O3-8hr'!$A:$AD,$IU86+Q$23-$G$23,$IT86)</f>
        <v/>
      </c>
      <c r="R86" s="14" t="str">
        <f>INDEX('O3-8hr'!$A:$AD,$IU86+R$23-$G$23,$IT86)</f>
        <v/>
      </c>
      <c r="S86" s="14" t="str">
        <f>INDEX('O3-8hr'!$A:$AD,$IU86+S$23-$G$23,$IT86)</f>
        <v/>
      </c>
      <c r="T86" s="14" t="str">
        <f>INDEX('O3-8hr'!$A:$AD,$IU86+T$23-$G$23,$IT86)</f>
        <v/>
      </c>
      <c r="U86" s="14" t="str">
        <f>INDEX('O3-8hr'!$A:$AD,$IU86+U$23-$G$23,$IT86)</f>
        <v/>
      </c>
      <c r="V86" s="14" t="str">
        <f>INDEX('O3-8hr'!$A:$AD,$IU86+V$23-$G$23,$IT86)</f>
        <v/>
      </c>
      <c r="W86" s="14" t="str">
        <f>INDEX('O3-8hr'!$A:$AD,$IU86+W$23-$G$23,$IT86)</f>
        <v/>
      </c>
      <c r="X86" s="14" t="str">
        <f>INDEX('O3-8hr'!$A:$AD,$IU86+X$23-$G$23,$IT86)</f>
        <v/>
      </c>
      <c r="Y86" s="14" t="str">
        <f>INDEX('O3-8hr'!$A:$AD,$IU86+Y$23-$G$23,$IT86)</f>
        <v/>
      </c>
      <c r="Z86" s="14" t="str">
        <f>INDEX('O3-8hr'!$A:$AD,$IU86+Z$23-$G$23,$IT86)</f>
        <v/>
      </c>
      <c r="AA86" s="14" t="str">
        <f>INDEX('O3-8hr'!$A:$AD,$IU86+AA$23-$G$23,$IT86)</f>
        <v/>
      </c>
      <c r="AB86" s="14" t="str">
        <f>INDEX('O3-8hr'!$A:$AD,$IU86+AB$23-$G$23,$IT86)</f>
        <v/>
      </c>
      <c r="AC86" s="14" t="str">
        <f>INDEX('O3-8hr'!$A:$AD,$IU86+AC$23-$G$23,$IT86)</f>
        <v/>
      </c>
      <c r="AD86" s="14" t="str">
        <f>INDEX('O3-8hr'!$A:$AD,$IU86+AD$23-$G$23,$IT86)</f>
        <v/>
      </c>
      <c r="AE86" s="14" t="str">
        <f>INDEX('O3-8hr'!$A:$AD,$IU86+AE$23-$G$23,$IT86)</f>
        <v/>
      </c>
      <c r="AF86" s="14" t="str">
        <f>INDEX('O3-8hr'!$A:$AD,$IU86+AF$23-$G$23,$IT86)</f>
        <v/>
      </c>
      <c r="AG86" s="14" t="str">
        <f>INDEX('O3-8hr'!$A:$AD,$IU86+AG$23-$G$23,$IT86)</f>
        <v/>
      </c>
      <c r="AH86" s="14" t="str">
        <f>INDEX('O3-8hr'!$A:$AD,$IU86+AH$23-$G$23,$IT86)</f>
        <v/>
      </c>
      <c r="AI86" s="14" t="str">
        <f>INDEX('O3-8hr'!$A:$AD,$IU86+AI$23-$G$23,$IT86)</f>
        <v/>
      </c>
      <c r="AJ86" s="14" t="str">
        <f>INDEX('O3-8hr'!$A:$AD,$IU86+AJ$23-$G$23,$IT86)</f>
        <v/>
      </c>
      <c r="AK86" s="14">
        <f>INDEX('O3-8hr'!$A:$AD,$IU86+AK$23-$G$23,$IT86)</f>
        <v>41</v>
      </c>
      <c r="AL86" s="14">
        <f>INDEX('O3-8hr'!$A:$AD,$IU86+AL$23-$G$23,$IT86)</f>
        <v>37.000000000000007</v>
      </c>
      <c r="AM86" s="14">
        <f>INDEX('O3-8hr'!$A:$AD,$IU86+AM$23-$G$23,$IT86)</f>
        <v>40</v>
      </c>
      <c r="AN86" s="14">
        <f>INDEX('O3-8hr'!$A:$AD,$IU86+AN$23-$G$23,$IT86)</f>
        <v>43</v>
      </c>
      <c r="AO86" s="14">
        <f>INDEX('O3-8hr'!$A:$AD,$IU86+AO$23-$G$23,$IT86)</f>
        <v>37.000000000000007</v>
      </c>
      <c r="AP86" s="14">
        <f>INDEX('O3-8hr'!$A:$AD,$IU86+AP$23-$G$23,$IT86)</f>
        <v>46</v>
      </c>
      <c r="AQ86" s="14">
        <f>INDEX('O3-8hr'!$A:$AD,$IU86+AQ$23-$G$23,$IT86)</f>
        <v>54</v>
      </c>
      <c r="AR86" s="14">
        <f>INDEX('O3-8hr'!$A:$AD,$IU86+AR$23-$G$23,$IT86)</f>
        <v>52.000000000000007</v>
      </c>
      <c r="AS86" s="14">
        <f>INDEX('O3-8hr'!$A:$AD,$IU86+AS$23-$G$23,$IT86)</f>
        <v>42</v>
      </c>
      <c r="AT86" s="14">
        <f>INDEX('O3-8hr'!$A:$AD,$IU86+AT$23-$G$23,$IT86)</f>
        <v>48</v>
      </c>
      <c r="AU86" s="14">
        <f>INDEX('O3-8hr'!$A:$AD,$IU86+AU$23-$G$23,$IT86)</f>
        <v>46</v>
      </c>
      <c r="AV86" s="14">
        <f>INDEX('O3-8hr'!$A:$AD,$IU86+AV$23-$G$23,$IT86)</f>
        <v>56</v>
      </c>
      <c r="AW86" s="14">
        <f>INDEX('O3-8hr'!$A:$AD,$IU86+AW$23-$G$23,$IT86)</f>
        <v>42</v>
      </c>
      <c r="AX86" s="14">
        <f>INDEX('O3-8hr'!$A:$AD,$IU86+AX$23-$G$23,$IT86)</f>
        <v>46</v>
      </c>
      <c r="AY86" s="14">
        <f>INDEX('O3-8hr'!$A:$AD,$IU86+AY$23-$G$23,$IT86)</f>
        <v>47</v>
      </c>
      <c r="AZ86" s="14">
        <f>INDEX('O3-8hr'!$A:$AD,$IU86+AZ$23-$G$23,$IT86)</f>
        <v>53.000000000000007</v>
      </c>
      <c r="BA86" s="14">
        <f>INDEX('O3-8hr'!$A:$AD,$IU86+BA$23-$G$23,$IT86)</f>
        <v>55</v>
      </c>
      <c r="BB86" s="14">
        <f>INDEX('O3-8hr'!$A:$AD,$IU86+BB$23-$G$23,$IT86)</f>
        <v>58</v>
      </c>
      <c r="BC86" s="14">
        <f>INDEX('O3-8hr'!$A:$AD,$IU86+BC$23-$G$23,$IT86)</f>
        <v>68</v>
      </c>
      <c r="BD86" s="14">
        <f>INDEX('O3-8hr'!$A:$AD,$IU86+BD$23-$G$23,$IT86)</f>
        <v>58</v>
      </c>
      <c r="BE86" s="14">
        <f>INDEX('O3-8hr'!$A:$AD,$IU86+BE$23-$G$23,$IT86)</f>
        <v>57</v>
      </c>
      <c r="BF86" s="14">
        <f>INDEX('O3-8hr'!$A:$AD,$IU86+BF$23-$G$23,$IT86)</f>
        <v>63</v>
      </c>
      <c r="BG86" s="14">
        <f>INDEX('O3-8hr'!$A:$AD,$IU86+BG$23-$G$23,$IT86)</f>
        <v>73.000000000000014</v>
      </c>
      <c r="BH86" s="14">
        <f>INDEX('O3-8hr'!$A:$AD,$IU86+BH$23-$G$23,$IT86)</f>
        <v>50</v>
      </c>
      <c r="BI86" s="14">
        <f>INDEX('O3-8hr'!$A:$AD,$IU86+BI$23-$G$23,$IT86)</f>
        <v>57</v>
      </c>
      <c r="BJ86" s="14">
        <f>INDEX('O3-8hr'!$A:$AD,$IU86+BJ$23-$G$23,$IT86)</f>
        <v>57</v>
      </c>
      <c r="BK86" s="14">
        <f>INDEX('O3-8hr'!$A:$AD,$IU86+BK$23-$G$23,$IT86)</f>
        <v>36.000000000000007</v>
      </c>
      <c r="BL86" s="14">
        <f>INDEX('O3-8hr'!$A:$AD,$IU86+BL$23-$G$23,$IT86)</f>
        <v>49</v>
      </c>
      <c r="BM86" s="14">
        <f>INDEX('O3-8hr'!$A:$AD,$IU86+BM$23-$G$23,$IT86)</f>
        <v>48</v>
      </c>
      <c r="BN86" s="14">
        <f>INDEX('O3-8hr'!$A:$AD,$IU86+BN$23-$G$23,$IT86)</f>
        <v>49</v>
      </c>
      <c r="BO86" s="14">
        <f>INDEX('O3-8hr'!$A:$AD,$IU86+BO$23-$G$23,$IT86)</f>
        <v>57</v>
      </c>
      <c r="BP86" s="14">
        <f>INDEX('O3-8hr'!$A:$AD,$IU86+BP$23-$G$23,$IT86)</f>
        <v>46</v>
      </c>
      <c r="BQ86" s="14">
        <f>INDEX('O3-8hr'!$A:$AD,$IU86+BQ$23-$G$23,$IT86)</f>
        <v>21</v>
      </c>
      <c r="BR86" s="14">
        <f>INDEX('O3-8hr'!$A:$AD,$IU86+BR$23-$G$23,$IT86)</f>
        <v>29</v>
      </c>
      <c r="BS86" s="14">
        <f>INDEX('O3-8hr'!$A:$AD,$IU86+BS$23-$G$23,$IT86)</f>
        <v>35</v>
      </c>
      <c r="BT86" s="14">
        <f>INDEX('O3-8hr'!$A:$AD,$IU86+BT$23-$G$23,$IT86)</f>
        <v>30</v>
      </c>
      <c r="BU86" s="14">
        <f>INDEX('O3-8hr'!$A:$AD,$IU86+BU$23-$G$23,$IT86)</f>
        <v>35</v>
      </c>
      <c r="BV86" s="14">
        <f>INDEX('O3-8hr'!$A:$AD,$IU86+BV$23-$G$23,$IT86)</f>
        <v>30</v>
      </c>
      <c r="BW86" s="14">
        <f>INDEX('O3-8hr'!$A:$AD,$IU86+BW$23-$G$23,$IT86)</f>
        <v>42</v>
      </c>
      <c r="BX86" s="14">
        <f>INDEX('O3-8hr'!$A:$AD,$IU86+BX$23-$G$23,$IT86)</f>
        <v>52.000000000000007</v>
      </c>
      <c r="BY86" s="14">
        <f>INDEX('O3-8hr'!$A:$AD,$IU86+BY$23-$G$23,$IT86)</f>
        <v>53.000000000000007</v>
      </c>
      <c r="BZ86" s="14">
        <f>INDEX('O3-8hr'!$A:$AD,$IU86+BZ$23-$G$23,$IT86)</f>
        <v>60</v>
      </c>
      <c r="CA86" s="14">
        <f>INDEX('O3-8hr'!$A:$AD,$IU86+CA$23-$G$23,$IT86)</f>
        <v>71.000000000000014</v>
      </c>
      <c r="CB86" s="14">
        <f>INDEX('O3-8hr'!$A:$AD,$IU86+CB$23-$G$23,$IT86)</f>
        <v>27</v>
      </c>
      <c r="CC86" s="14">
        <f>INDEX('O3-8hr'!$A:$AD,$IU86+CC$23-$G$23,$IT86)</f>
        <v>56</v>
      </c>
      <c r="CD86" s="14">
        <f>INDEX('O3-8hr'!$A:$AD,$IU86+CD$23-$G$23,$IT86)</f>
        <v>36.000000000000007</v>
      </c>
      <c r="CE86" s="14">
        <f>INDEX('O3-8hr'!$A:$AD,$IU86+CE$23-$G$23,$IT86)</f>
        <v>38</v>
      </c>
      <c r="CF86" s="14">
        <f>INDEX('O3-8hr'!$A:$AD,$IU86+CF$23-$G$23,$IT86)</f>
        <v>44.000000000000007</v>
      </c>
      <c r="CG86" s="14">
        <f>INDEX('O3-8hr'!$A:$AD,$IU86+CG$23-$G$23,$IT86)</f>
        <v>48</v>
      </c>
      <c r="CH86" s="14">
        <f>INDEX('O3-8hr'!$A:$AD,$IU86+CH$23-$G$23,$IT86)</f>
        <v>48</v>
      </c>
      <c r="CI86" s="14">
        <f>INDEX('O3-8hr'!$A:$AD,$IU86+CI$23-$G$23,$IT86)</f>
        <v>54</v>
      </c>
      <c r="CJ86" s="14">
        <f>INDEX('O3-8hr'!$A:$AD,$IU86+CJ$23-$G$23,$IT86)</f>
        <v>50</v>
      </c>
      <c r="CK86" s="14">
        <f>INDEX('O3-8hr'!$A:$AD,$IU86+CK$23-$G$23,$IT86)</f>
        <v>56</v>
      </c>
      <c r="CL86" s="14">
        <f>INDEX('O3-8hr'!$A:$AD,$IU86+CL$23-$G$23,$IT86)</f>
        <v>54</v>
      </c>
      <c r="CM86" s="14">
        <f>INDEX('O3-8hr'!$A:$AD,$IU86+CM$23-$G$23,$IT86)</f>
        <v>27</v>
      </c>
      <c r="CN86" s="14">
        <f>INDEX('O3-8hr'!$A:$AD,$IU86+CN$23-$G$23,$IT86)</f>
        <v>80</v>
      </c>
      <c r="CO86" s="14">
        <f>INDEX('O3-8hr'!$A:$AD,$IU86+CO$23-$G$23,$IT86)</f>
        <v>91</v>
      </c>
      <c r="CP86" s="14">
        <f>INDEX('O3-8hr'!$A:$AD,$IU86+CP$23-$G$23,$IT86)</f>
        <v>67</v>
      </c>
      <c r="CQ86" s="14">
        <f>INDEX('O3-8hr'!$A:$AD,$IU86+CQ$23-$G$23,$IT86)</f>
        <v>79</v>
      </c>
      <c r="CR86" s="14">
        <f>INDEX('O3-8hr'!$A:$AD,$IU86+CR$23-$G$23,$IT86)</f>
        <v>61.000000000000007</v>
      </c>
      <c r="CS86" s="14">
        <f>INDEX('O3-8hr'!$A:$AD,$IU86+CS$23-$G$23,$IT86)</f>
        <v>32</v>
      </c>
      <c r="CT86" s="14">
        <f>INDEX('O3-8hr'!$A:$AD,$IU86+CT$23-$G$23,$IT86)</f>
        <v>58</v>
      </c>
      <c r="CU86" s="14">
        <f>INDEX('O3-8hr'!$A:$AD,$IU86+CU$23-$G$23,$IT86)</f>
        <v>46</v>
      </c>
      <c r="CV86" s="14">
        <f>INDEX('O3-8hr'!$A:$AD,$IU86+CV$23-$G$23,$IT86)</f>
        <v>41</v>
      </c>
      <c r="CW86" s="14">
        <f>INDEX('O3-8hr'!$A:$AD,$IU86+CW$23-$G$23,$IT86)</f>
        <v>35</v>
      </c>
      <c r="CX86" s="14">
        <f>INDEX('O3-8hr'!$A:$AD,$IU86+CX$23-$G$23,$IT86)</f>
        <v>62</v>
      </c>
      <c r="CY86" s="14">
        <f>INDEX('O3-8hr'!$A:$AD,$IU86+CY$23-$G$23,$IT86)</f>
        <v>35</v>
      </c>
      <c r="CZ86" s="14">
        <f>INDEX('O3-8hr'!$A:$AD,$IU86+CZ$23-$G$23,$IT86)</f>
        <v>64</v>
      </c>
      <c r="DA86" s="14">
        <f>INDEX('O3-8hr'!$A:$AD,$IU86+DA$23-$G$23,$IT86)</f>
        <v>63</v>
      </c>
      <c r="DB86" s="14">
        <f>INDEX('O3-8hr'!$A:$AD,$IU86+DB$23-$G$23,$IT86)</f>
        <v>29</v>
      </c>
      <c r="DC86" s="14">
        <f>INDEX('O3-8hr'!$A:$AD,$IU86+DC$23-$G$23,$IT86)</f>
        <v>43</v>
      </c>
      <c r="DD86" s="14">
        <f>INDEX('O3-8hr'!$A:$AD,$IU86+DD$23-$G$23,$IT86)</f>
        <v>34</v>
      </c>
      <c r="DE86" s="14">
        <f>INDEX('O3-8hr'!$A:$AD,$IU86+DE$23-$G$23,$IT86)</f>
        <v>43</v>
      </c>
      <c r="DF86" s="14">
        <f>INDEX('O3-8hr'!$A:$AD,$IU86+DF$23-$G$23,$IT86)</f>
        <v>39</v>
      </c>
      <c r="DG86" s="14">
        <f>INDEX('O3-8hr'!$A:$AD,$IU86+DG$23-$G$23,$IT86)</f>
        <v>28</v>
      </c>
      <c r="DH86" s="14">
        <f>INDEX('O3-8hr'!$A:$AD,$IU86+DH$23-$G$23,$IT86)</f>
        <v>35</v>
      </c>
      <c r="DI86" s="14">
        <f>INDEX('O3-8hr'!$A:$AD,$IU86+DI$23-$G$23,$IT86)</f>
        <v>53.000000000000007</v>
      </c>
      <c r="DJ86" s="14">
        <f>INDEX('O3-8hr'!$A:$AD,$IU86+DJ$23-$G$23,$IT86)</f>
        <v>69</v>
      </c>
      <c r="DK86" s="14">
        <f>INDEX('O3-8hr'!$A:$AD,$IU86+DK$23-$G$23,$IT86)</f>
        <v>40</v>
      </c>
      <c r="DL86" s="14">
        <f>INDEX('O3-8hr'!$A:$AD,$IU86+DL$23-$G$23,$IT86)</f>
        <v>51.000000000000007</v>
      </c>
      <c r="DM86" s="14">
        <f>INDEX('O3-8hr'!$A:$AD,$IU86+DM$23-$G$23,$IT86)</f>
        <v>52.000000000000007</v>
      </c>
      <c r="DN86" s="14">
        <f>INDEX('O3-8hr'!$A:$AD,$IU86+DN$23-$G$23,$IT86)</f>
        <v>47</v>
      </c>
      <c r="DO86" s="14">
        <f>INDEX('O3-8hr'!$A:$AD,$IU86+DO$23-$G$23,$IT86)</f>
        <v>56</v>
      </c>
      <c r="DP86" s="14">
        <f>INDEX('O3-8hr'!$A:$AD,$IU86+DP$23-$G$23,$IT86)</f>
        <v>52.000000000000007</v>
      </c>
      <c r="DQ86" s="14">
        <f>INDEX('O3-8hr'!$A:$AD,$IU86+DQ$23-$G$23,$IT86)</f>
        <v>73.000000000000014</v>
      </c>
      <c r="DR86" s="14">
        <f>INDEX('O3-8hr'!$A:$AD,$IU86+DR$23-$G$23,$IT86)</f>
        <v>49</v>
      </c>
      <c r="DS86" s="14">
        <f>INDEX('O3-8hr'!$A:$AD,$IU86+DS$23-$G$23,$IT86)</f>
        <v>48</v>
      </c>
      <c r="DT86" s="14">
        <f>INDEX('O3-8hr'!$A:$AD,$IU86+DT$23-$G$23,$IT86)</f>
        <v>55</v>
      </c>
      <c r="DU86" s="14">
        <f>INDEX('O3-8hr'!$A:$AD,$IU86+DU$23-$G$23,$IT86)</f>
        <v>51.000000000000007</v>
      </c>
      <c r="DV86" s="14">
        <f>INDEX('O3-8hr'!$A:$AD,$IU86+DV$23-$G$23,$IT86)</f>
        <v>44.000000000000007</v>
      </c>
      <c r="DW86" s="14">
        <f>INDEX('O3-8hr'!$A:$AD,$IU86+DW$23-$G$23,$IT86)</f>
        <v>52.000000000000007</v>
      </c>
      <c r="DX86" s="14">
        <f>INDEX('O3-8hr'!$A:$AD,$IU86+DX$23-$G$23,$IT86)</f>
        <v>53.000000000000007</v>
      </c>
      <c r="DY86" s="14">
        <f>INDEX('O3-8hr'!$A:$AD,$IU86+DY$23-$G$23,$IT86)</f>
        <v>50</v>
      </c>
      <c r="DZ86" s="14">
        <f>INDEX('O3-8hr'!$A:$AD,$IU86+DZ$23-$G$23,$IT86)</f>
        <v>34</v>
      </c>
      <c r="EA86" s="14">
        <f>INDEX('O3-8hr'!$A:$AD,$IU86+EA$23-$G$23,$IT86)</f>
        <v>46</v>
      </c>
      <c r="EB86" s="14">
        <f>INDEX('O3-8hr'!$A:$AD,$IU86+EB$23-$G$23,$IT86)</f>
        <v>56</v>
      </c>
      <c r="EC86" s="14">
        <f>INDEX('O3-8hr'!$A:$AD,$IU86+EC$23-$G$23,$IT86)</f>
        <v>45.000000000000007</v>
      </c>
      <c r="ED86" s="14">
        <f>INDEX('O3-8hr'!$A:$AD,$IU86+ED$23-$G$23,$IT86)</f>
        <v>80</v>
      </c>
      <c r="EE86" s="14" t="str">
        <f>INDEX('O3-8hr'!$A:$AD,$IU86+EE$23-$G$23,$IT86)</f>
        <v/>
      </c>
      <c r="EF86" s="14" t="str">
        <f>INDEX('O3-8hr'!$A:$AD,$IU86+EF$23-$G$23,$IT86)</f>
        <v/>
      </c>
      <c r="EG86" s="14" t="str">
        <f>INDEX('O3-8hr'!$A:$AD,$IU86+EG$23-$G$23,$IT86)</f>
        <v/>
      </c>
      <c r="EH86" s="14" t="str">
        <f>INDEX('O3-8hr'!$A:$AD,$IU86+EH$23-$G$23,$IT86)</f>
        <v/>
      </c>
      <c r="EI86" s="14" t="str">
        <f>INDEX('O3-8hr'!$A:$AD,$IU86+EI$23-$G$23,$IT86)</f>
        <v/>
      </c>
      <c r="EJ86" s="14" t="str">
        <f>INDEX('O3-8hr'!$A:$AD,$IU86+EJ$23-$G$23,$IT86)</f>
        <v/>
      </c>
      <c r="EK86" s="14" t="str">
        <f>INDEX('O3-8hr'!$A:$AD,$IU86+EK$23-$G$23,$IT86)</f>
        <v/>
      </c>
      <c r="EL86" s="14">
        <f>INDEX('O3-8hr'!$A:$AD,$IU86+EL$23-$G$23,$IT86)</f>
        <v>47</v>
      </c>
      <c r="EM86" s="14">
        <f>INDEX('O3-8hr'!$A:$AD,$IU86+EM$23-$G$23,$IT86)</f>
        <v>71.000000000000014</v>
      </c>
      <c r="EN86" s="14">
        <f>INDEX('O3-8hr'!$A:$AD,$IU86+EN$23-$G$23,$IT86)</f>
        <v>61.000000000000007</v>
      </c>
      <c r="EO86" s="14">
        <f>INDEX('O3-8hr'!$A:$AD,$IU86+EO$23-$G$23,$IT86)</f>
        <v>70</v>
      </c>
      <c r="EP86" s="14">
        <f>INDEX('O3-8hr'!$A:$AD,$IU86+EP$23-$G$23,$IT86)</f>
        <v>84</v>
      </c>
      <c r="EQ86" s="14">
        <f>INDEX('O3-8hr'!$A:$AD,$IU86+EQ$23-$G$23,$IT86)</f>
        <v>35</v>
      </c>
      <c r="ER86" s="14">
        <f>INDEX('O3-8hr'!$A:$AD,$IU86+ER$23-$G$23,$IT86)</f>
        <v>34</v>
      </c>
      <c r="ES86" s="14">
        <f>INDEX('O3-8hr'!$A:$AD,$IU86+ES$23-$G$23,$IT86)</f>
        <v>78</v>
      </c>
      <c r="ET86" s="14">
        <f>INDEX('O3-8hr'!$A:$AD,$IU86+ET$23-$G$23,$IT86)</f>
        <v>100</v>
      </c>
      <c r="EU86" s="14">
        <f>INDEX('O3-8hr'!$A:$AD,$IU86+EU$23-$G$23,$IT86)</f>
        <v>41</v>
      </c>
      <c r="EV86" s="14">
        <f>INDEX('O3-8hr'!$A:$AD,$IU86+EV$23-$G$23,$IT86)</f>
        <v>44.000000000000007</v>
      </c>
      <c r="EW86" s="14">
        <f>INDEX('O3-8hr'!$A:$AD,$IU86+EW$23-$G$23,$IT86)</f>
        <v>69</v>
      </c>
      <c r="EX86" s="14">
        <f>INDEX('O3-8hr'!$A:$AD,$IU86+EX$23-$G$23,$IT86)</f>
        <v>38</v>
      </c>
      <c r="EY86" s="14">
        <f>INDEX('O3-8hr'!$A:$AD,$IU86+EY$23-$G$23,$IT86)</f>
        <v>52.000000000000007</v>
      </c>
      <c r="EZ86" s="14">
        <f>INDEX('O3-8hr'!$A:$AD,$IU86+EZ$23-$G$23,$IT86)</f>
        <v>66</v>
      </c>
      <c r="FA86" s="14">
        <f>INDEX('O3-8hr'!$A:$AD,$IU86+FA$23-$G$23,$IT86)</f>
        <v>52.000000000000007</v>
      </c>
      <c r="FB86" s="14">
        <f>INDEX('O3-8hr'!$A:$AD,$IU86+FB$23-$G$23,$IT86)</f>
        <v>47</v>
      </c>
      <c r="FC86" s="14">
        <f>INDEX('O3-8hr'!$A:$AD,$IU86+FC$23-$G$23,$IT86)</f>
        <v>35</v>
      </c>
      <c r="FD86" s="14">
        <f>INDEX('O3-8hr'!$A:$AD,$IU86+FD$23-$G$23,$IT86)</f>
        <v>34</v>
      </c>
      <c r="FE86" s="14">
        <f>INDEX('O3-8hr'!$A:$AD,$IU86+FE$23-$G$23,$IT86)</f>
        <v>29</v>
      </c>
      <c r="FF86" s="14">
        <f>INDEX('O3-8hr'!$A:$AD,$IU86+FF$23-$G$23,$IT86)</f>
        <v>30</v>
      </c>
      <c r="FG86" s="14">
        <f>INDEX('O3-8hr'!$A:$AD,$IU86+FG$23-$G$23,$IT86)</f>
        <v>38</v>
      </c>
      <c r="FH86" s="14">
        <f>INDEX('O3-8hr'!$A:$AD,$IU86+FH$23-$G$23,$IT86)</f>
        <v>69</v>
      </c>
      <c r="FI86" s="14">
        <f>INDEX('O3-8hr'!$A:$AD,$IU86+FI$23-$G$23,$IT86)</f>
        <v>62</v>
      </c>
      <c r="FJ86" s="14">
        <f>INDEX('O3-8hr'!$A:$AD,$IU86+FJ$23-$G$23,$IT86)</f>
        <v>33</v>
      </c>
      <c r="FK86" s="14">
        <f>INDEX('O3-8hr'!$A:$AD,$IU86+FK$23-$G$23,$IT86)</f>
        <v>37.000000000000007</v>
      </c>
      <c r="FL86" s="14">
        <f>INDEX('O3-8hr'!$A:$AD,$IU86+FL$23-$G$23,$IT86)</f>
        <v>59.000000000000007</v>
      </c>
      <c r="FM86" s="14">
        <f>INDEX('O3-8hr'!$A:$AD,$IU86+FM$23-$G$23,$IT86)</f>
        <v>33</v>
      </c>
      <c r="FN86" s="14">
        <f>INDEX('O3-8hr'!$A:$AD,$IU86+FN$23-$G$23,$IT86)</f>
        <v>73.000000000000014</v>
      </c>
      <c r="FO86" s="14">
        <f>INDEX('O3-8hr'!$A:$AD,$IU86+FO$23-$G$23,$IT86)</f>
        <v>75</v>
      </c>
      <c r="FP86" s="14">
        <f>INDEX('O3-8hr'!$A:$AD,$IU86+FP$23-$G$23,$IT86)</f>
        <v>69</v>
      </c>
      <c r="FQ86" s="14">
        <f>INDEX('O3-8hr'!$A:$AD,$IU86+FQ$23-$G$23,$IT86)</f>
        <v>43</v>
      </c>
      <c r="FR86" s="14">
        <f>INDEX('O3-8hr'!$A:$AD,$IU86+FR$23-$G$23,$IT86)</f>
        <v>38</v>
      </c>
      <c r="FS86" s="14">
        <f>INDEX('O3-8hr'!$A:$AD,$IU86+FS$23-$G$23,$IT86)</f>
        <v>49</v>
      </c>
      <c r="FT86" s="14">
        <f>INDEX('O3-8hr'!$A:$AD,$IU86+FT$23-$G$23,$IT86)</f>
        <v>33</v>
      </c>
      <c r="FU86" s="14">
        <f>INDEX('O3-8hr'!$A:$AD,$IU86+FU$23-$G$23,$IT86)</f>
        <v>56</v>
      </c>
      <c r="FV86" s="14">
        <f>INDEX('O3-8hr'!$A:$AD,$IU86+FV$23-$G$23,$IT86)</f>
        <v>43</v>
      </c>
      <c r="FW86" s="14">
        <f>INDEX('O3-8hr'!$A:$AD,$IU86+FW$23-$G$23,$IT86)</f>
        <v>53.000000000000007</v>
      </c>
      <c r="FX86" s="14">
        <f>INDEX('O3-8hr'!$A:$AD,$IU86+FX$23-$G$23,$IT86)</f>
        <v>31</v>
      </c>
      <c r="FY86" s="14">
        <f>INDEX('O3-8hr'!$A:$AD,$IU86+FY$23-$G$23,$IT86)</f>
        <v>36.000000000000007</v>
      </c>
      <c r="FZ86" s="14">
        <f>INDEX('O3-8hr'!$A:$AD,$IU86+FZ$23-$G$23,$IT86)</f>
        <v>47</v>
      </c>
      <c r="GA86" s="14">
        <f>INDEX('O3-8hr'!$A:$AD,$IU86+GA$23-$G$23,$IT86)</f>
        <v>68</v>
      </c>
      <c r="GB86" s="14">
        <f>INDEX('O3-8hr'!$A:$AD,$IU86+GB$23-$G$23,$IT86)</f>
        <v>63</v>
      </c>
      <c r="GC86" s="14">
        <f>INDEX('O3-8hr'!$A:$AD,$IU86+GC$23-$G$23,$IT86)</f>
        <v>51.000000000000007</v>
      </c>
      <c r="GD86" s="14">
        <f>INDEX('O3-8hr'!$A:$AD,$IU86+GD$23-$G$23,$IT86)</f>
        <v>43</v>
      </c>
      <c r="GE86" s="14">
        <f>INDEX('O3-8hr'!$A:$AD,$IU86+GE$23-$G$23,$IT86)</f>
        <v>39</v>
      </c>
      <c r="GF86" s="14">
        <f>INDEX('O3-8hr'!$A:$AD,$IU86+GF$23-$G$23,$IT86)</f>
        <v>43</v>
      </c>
      <c r="GG86" s="14">
        <f>INDEX('O3-8hr'!$A:$AD,$IU86+GG$23-$G$23,$IT86)</f>
        <v>45.000000000000007</v>
      </c>
      <c r="GH86" s="14">
        <f>INDEX('O3-8hr'!$A:$AD,$IU86+GH$23-$G$23,$IT86)</f>
        <v>54</v>
      </c>
      <c r="GI86" s="14">
        <f>INDEX('O3-8hr'!$A:$AD,$IU86+GI$23-$G$23,$IT86)</f>
        <v>41</v>
      </c>
      <c r="GJ86" s="14">
        <f>INDEX('O3-8hr'!$A:$AD,$IU86+GJ$23-$G$23,$IT86)</f>
        <v>29</v>
      </c>
      <c r="GK86" s="14">
        <f>INDEX('O3-8hr'!$A:$AD,$IU86+GK$23-$G$23,$IT86)</f>
        <v>27</v>
      </c>
      <c r="GL86" s="14">
        <f>INDEX('O3-8hr'!$A:$AD,$IU86+GL$23-$G$23,$IT86)</f>
        <v>31</v>
      </c>
      <c r="GM86" s="14">
        <f>INDEX('O3-8hr'!$A:$AD,$IU86+GM$23-$G$23,$IT86)</f>
        <v>32</v>
      </c>
      <c r="GN86" s="14">
        <f>INDEX('O3-8hr'!$A:$AD,$IU86+GN$23-$G$23,$IT86)</f>
        <v>28</v>
      </c>
      <c r="GO86" s="14">
        <f>INDEX('O3-8hr'!$A:$AD,$IU86+GO$23-$G$23,$IT86)</f>
        <v>35</v>
      </c>
      <c r="GP86" s="14">
        <f>INDEX('O3-8hr'!$A:$AD,$IU86+GP$23-$G$23,$IT86)</f>
        <v>64</v>
      </c>
      <c r="GQ86" s="14">
        <f>INDEX('O3-8hr'!$A:$AD,$IU86+GQ$23-$G$23,$IT86)</f>
        <v>41</v>
      </c>
      <c r="GR86" s="14">
        <f>INDEX('O3-8hr'!$A:$AD,$IU86+GR$23-$G$23,$IT86)</f>
        <v>53.000000000000007</v>
      </c>
      <c r="GS86" s="14">
        <f>INDEX('O3-8hr'!$A:$AD,$IU86+GS$23-$G$23,$IT86)</f>
        <v>37.000000000000007</v>
      </c>
      <c r="GT86" s="14">
        <f>INDEX('O3-8hr'!$A:$AD,$IU86+GT$23-$G$23,$IT86)</f>
        <v>42</v>
      </c>
      <c r="GU86" s="14">
        <f>INDEX('O3-8hr'!$A:$AD,$IU86+GU$23-$G$23,$IT86)</f>
        <v>54</v>
      </c>
      <c r="GV86" s="14">
        <f>INDEX('O3-8hr'!$A:$AD,$IU86+GV$23-$G$23,$IT86)</f>
        <v>63</v>
      </c>
      <c r="GW86" s="14">
        <f>INDEX('O3-8hr'!$A:$AD,$IU86+GW$23-$G$23,$IT86)</f>
        <v>34</v>
      </c>
      <c r="GX86" s="14">
        <f>INDEX('O3-8hr'!$A:$AD,$IU86+GX$23-$G$23,$IT86)</f>
        <v>37.000000000000007</v>
      </c>
      <c r="GY86" s="14">
        <f>INDEX('O3-8hr'!$A:$AD,$IU86+GY$23-$G$23,$IT86)</f>
        <v>39</v>
      </c>
      <c r="GZ86" s="14">
        <f>INDEX('O3-8hr'!$A:$AD,$IU86+GZ$23-$G$23,$IT86)</f>
        <v>37.000000000000007</v>
      </c>
      <c r="HA86" s="14">
        <f>INDEX('O3-8hr'!$A:$AD,$IU86+HA$23-$G$23,$IT86)</f>
        <v>25</v>
      </c>
      <c r="HB86" s="14">
        <f>INDEX('O3-8hr'!$A:$AD,$IU86+HB$23-$G$23,$IT86)</f>
        <v>38</v>
      </c>
      <c r="HC86" s="14">
        <f>INDEX('O3-8hr'!$A:$AD,$IU86+HC$23-$G$23,$IT86)</f>
        <v>46</v>
      </c>
      <c r="HD86" s="14">
        <f>INDEX('O3-8hr'!$A:$AD,$IU86+HD$23-$G$23,$IT86)</f>
        <v>44.000000000000007</v>
      </c>
      <c r="HE86" s="14">
        <f>INDEX('O3-8hr'!$A:$AD,$IU86+HE$23-$G$23,$IT86)</f>
        <v>62</v>
      </c>
      <c r="HF86" s="14">
        <f>INDEX('O3-8hr'!$A:$AD,$IU86+HF$23-$G$23,$IT86)</f>
        <v>31</v>
      </c>
      <c r="HG86" s="14">
        <f>INDEX('O3-8hr'!$A:$AD,$IU86+HG$23-$G$23,$IT86)</f>
        <v>35</v>
      </c>
      <c r="HH86" s="14">
        <f>INDEX('O3-8hr'!$A:$AD,$IU86+HH$23-$G$23,$IT86)</f>
        <v>42</v>
      </c>
      <c r="HI86" s="14">
        <f>INDEX('O3-8hr'!$A:$AD,$IU86+HI$23-$G$23,$IT86)</f>
        <v>37.000000000000007</v>
      </c>
      <c r="HJ86" s="14">
        <f>INDEX('O3-8hr'!$A:$AD,$IU86+HJ$23-$G$23,$IT86)</f>
        <v>30</v>
      </c>
      <c r="HK86" s="14">
        <f>INDEX('O3-8hr'!$A:$AD,$IU86+HK$23-$G$23,$IT86)</f>
        <v>29</v>
      </c>
      <c r="HL86" s="14">
        <f>INDEX('O3-8hr'!$A:$AD,$IU86+HL$23-$G$23,$IT86)</f>
        <v>24</v>
      </c>
      <c r="HM86" s="14" t="str">
        <f>INDEX('O3-8hr'!$A:$AD,$IU86+HM$23-$G$23,$IT86)</f>
        <v/>
      </c>
      <c r="HN86" s="14" t="str">
        <f>INDEX('O3-8hr'!$A:$AD,$IU86+HN$23-$G$23,$IT86)</f>
        <v/>
      </c>
      <c r="HO86" s="14" t="str">
        <f>INDEX('O3-8hr'!$A:$AD,$IU86+HO$23-$G$23,$IT86)</f>
        <v/>
      </c>
      <c r="HP86" s="14" t="str">
        <f>INDEX('O3-8hr'!$A:$AD,$IU86+HP$23-$G$23,$IT86)</f>
        <v/>
      </c>
      <c r="HQ86" s="14" t="str">
        <f>INDEX('O3-8hr'!$A:$AD,$IU86+HQ$23-$G$23,$IT86)</f>
        <v/>
      </c>
      <c r="HR86" s="14" t="str">
        <f>INDEX('O3-8hr'!$A:$AD,$IU86+HR$23-$G$23,$IT86)</f>
        <v/>
      </c>
      <c r="HS86" s="14" t="str">
        <f>INDEX('O3-8hr'!$A:$AD,$IU86+HS$23-$G$23,$IT86)</f>
        <v/>
      </c>
      <c r="HT86" s="14" t="str">
        <f>INDEX('O3-8hr'!$A:$AD,$IU86+HT$23-$G$23,$IT86)</f>
        <v/>
      </c>
      <c r="HU86" s="14" t="str">
        <f>INDEX('O3-8hr'!$A:$AD,$IU86+HU$23-$G$23,$IT86)</f>
        <v/>
      </c>
      <c r="HV86" s="14" t="str">
        <f>INDEX('O3-8hr'!$A:$AD,$IU86+HV$23-$G$23,$IT86)</f>
        <v/>
      </c>
      <c r="HW86" s="14" t="str">
        <f>INDEX('O3-8hr'!$A:$AD,$IU86+HW$23-$G$23,$IT86)</f>
        <v/>
      </c>
      <c r="HX86" s="14" t="str">
        <f>INDEX('O3-8hr'!$A:$AD,$IU86+HX$23-$G$23,$IT86)</f>
        <v/>
      </c>
      <c r="HY86" s="14" t="str">
        <f>INDEX('O3-8hr'!$A:$AD,$IU86+HY$23-$G$23,$IT86)</f>
        <v/>
      </c>
      <c r="HZ86" s="14" t="str">
        <f>INDEX('O3-8hr'!$A:$AD,$IU86+HZ$23-$G$23,$IT86)</f>
        <v/>
      </c>
      <c r="IA86" s="14" t="str">
        <f>INDEX('O3-8hr'!$A:$AD,$IU86+IA$23-$G$23,$IT86)</f>
        <v/>
      </c>
      <c r="IB86" s="14" t="str">
        <f>INDEX('O3-8hr'!$A:$AD,$IU86+IB$23-$G$23,$IT86)</f>
        <v/>
      </c>
      <c r="IC86" s="14" t="str">
        <f>INDEX('O3-8hr'!$A:$AD,$IU86+IC$23-$G$23,$IT86)</f>
        <v/>
      </c>
      <c r="ID86" s="14" t="str">
        <f>INDEX('O3-8hr'!$A:$AD,$IU86+ID$23-$G$23,$IT86)</f>
        <v/>
      </c>
      <c r="IE86" s="14" t="str">
        <f>INDEX('O3-8hr'!$A:$AD,$IU86+IE$23-$G$23,$IT86)</f>
        <v/>
      </c>
      <c r="IF86" s="14" t="str">
        <f>INDEX('O3-8hr'!$A:$AD,$IU86+IF$23-$G$23,$IT86)</f>
        <v/>
      </c>
      <c r="IG86" s="14" t="str">
        <f>INDEX('O3-8hr'!$A:$AD,$IU86+IG$23-$G$23,$IT86)</f>
        <v/>
      </c>
      <c r="IH86" s="14" t="str">
        <f>INDEX('O3-8hr'!$A:$AD,$IU86+IH$23-$G$23,$IT86)</f>
        <v/>
      </c>
      <c r="II86" s="14" t="str">
        <f>INDEX('O3-8hr'!$A:$AD,$IU86+II$23-$G$23,$IT86)</f>
        <v/>
      </c>
      <c r="IJ86" s="14" t="str">
        <f>INDEX('O3-8hr'!$A:$AD,$IU86+IJ$23-$G$23,$IT86)</f>
        <v/>
      </c>
      <c r="IK86" s="14" t="str">
        <f>INDEX('O3-8hr'!$A:$AD,$IU86+IK$23-$G$23,$IT86)</f>
        <v/>
      </c>
      <c r="IL86" s="14" t="str">
        <f>INDEX('O3-8hr'!$A:$AD,$IU86+IL$23-$G$23,$IT86)</f>
        <v/>
      </c>
      <c r="IM86" s="14" t="str">
        <f>INDEX('O3-8hr'!$A:$AD,$IU86+IM$23-$G$23,$IT86)</f>
        <v/>
      </c>
      <c r="IN86" s="14" t="str">
        <f>INDEX('O3-8hr'!$A:$AD,$IU86+IN$23-$G$23,$IT86)</f>
        <v/>
      </c>
      <c r="IO86" s="14" t="str">
        <f>INDEX('O3-8hr'!$A:$AD,$IU86+IO$23-$G$23,$IT86)</f>
        <v/>
      </c>
      <c r="IP86" s="14" t="str">
        <f>INDEX('O3-8hr'!$A:$AD,$IU86+IP$23-$G$23,$IT86)</f>
        <v/>
      </c>
      <c r="IQ86" s="19" t="str">
        <f>INDEX('O3-8hr'!$A:$AD,$IU86+IQ$23-$G$23,$IT86)</f>
        <v/>
      </c>
      <c r="IR86" s="100">
        <f t="shared" si="59"/>
        <v>100</v>
      </c>
      <c r="IT86" s="44">
        <f>MATCH($B86,'O3-8hr'!$1:$1,0)</f>
        <v>7</v>
      </c>
      <c r="IU86" s="43">
        <f>MATCH(DATE($A86,$IT$19,$IU$19),'O3-8hr'!$B:$B,0)</f>
        <v>431</v>
      </c>
    </row>
    <row r="87" spans="1:255" ht="12.75" customHeight="1" x14ac:dyDescent="0.2">
      <c r="A87" s="100">
        <v>2016</v>
      </c>
      <c r="B87" s="100">
        <v>90013007</v>
      </c>
      <c r="C87" s="103">
        <f>INDEX(Sites!$A:$N,MATCH($B87,Sites!$A:$A,0),2)</f>
        <v>41.152500000000003</v>
      </c>
      <c r="D87" s="100" t="str">
        <f>INDEX(Sites!$A:$N,MATCH($B87,Sites!$A:$A,0),4)</f>
        <v>CT</v>
      </c>
      <c r="E87" s="100" t="str">
        <f>INDEX(Sites!$A:$N,MATCH($B87,Sites!$A:$A,0),10)</f>
        <v>3.0</v>
      </c>
      <c r="F87" s="44" t="str">
        <f>INDEX(Sites!$A:$N,MATCH($B87,Sites!$A:$A,0),6)</f>
        <v>Stratford</v>
      </c>
      <c r="G87" s="20" t="str">
        <f>INDEX('O3-8hr'!$A:$AD,$IU87+G$23-$G$23,$IT87)</f>
        <v/>
      </c>
      <c r="H87" s="14" t="str">
        <f>INDEX('O3-8hr'!$A:$AD,$IU87+H$23-$G$23,$IT87)</f>
        <v/>
      </c>
      <c r="I87" s="14" t="str">
        <f>INDEX('O3-8hr'!$A:$AD,$IU87+I$23-$G$23,$IT87)</f>
        <v/>
      </c>
      <c r="J87" s="14" t="str">
        <f>INDEX('O3-8hr'!$A:$AD,$IU87+J$23-$G$23,$IT87)</f>
        <v/>
      </c>
      <c r="K87" s="14" t="str">
        <f>INDEX('O3-8hr'!$A:$AD,$IU87+K$23-$G$23,$IT87)</f>
        <v/>
      </c>
      <c r="L87" s="14" t="str">
        <f>INDEX('O3-8hr'!$A:$AD,$IU87+L$23-$G$23,$IT87)</f>
        <v/>
      </c>
      <c r="M87" s="14" t="str">
        <f>INDEX('O3-8hr'!$A:$AD,$IU87+M$23-$G$23,$IT87)</f>
        <v/>
      </c>
      <c r="N87" s="14" t="str">
        <f>INDEX('O3-8hr'!$A:$AD,$IU87+N$23-$G$23,$IT87)</f>
        <v/>
      </c>
      <c r="O87" s="14" t="str">
        <f>INDEX('O3-8hr'!$A:$AD,$IU87+O$23-$G$23,$IT87)</f>
        <v/>
      </c>
      <c r="P87" s="14" t="str">
        <f>INDEX('O3-8hr'!$A:$AD,$IU87+P$23-$G$23,$IT87)</f>
        <v/>
      </c>
      <c r="Q87" s="14" t="str">
        <f>INDEX('O3-8hr'!$A:$AD,$IU87+Q$23-$G$23,$IT87)</f>
        <v/>
      </c>
      <c r="R87" s="14" t="str">
        <f>INDEX('O3-8hr'!$A:$AD,$IU87+R$23-$G$23,$IT87)</f>
        <v/>
      </c>
      <c r="S87" s="14" t="str">
        <f>INDEX('O3-8hr'!$A:$AD,$IU87+S$23-$G$23,$IT87)</f>
        <v/>
      </c>
      <c r="T87" s="14" t="str">
        <f>INDEX('O3-8hr'!$A:$AD,$IU87+T$23-$G$23,$IT87)</f>
        <v/>
      </c>
      <c r="U87" s="14" t="str">
        <f>INDEX('O3-8hr'!$A:$AD,$IU87+U$23-$G$23,$IT87)</f>
        <v/>
      </c>
      <c r="V87" s="14" t="str">
        <f>INDEX('O3-8hr'!$A:$AD,$IU87+V$23-$G$23,$IT87)</f>
        <v/>
      </c>
      <c r="W87" s="14" t="str">
        <f>INDEX('O3-8hr'!$A:$AD,$IU87+W$23-$G$23,$IT87)</f>
        <v/>
      </c>
      <c r="X87" s="14" t="str">
        <f>INDEX('O3-8hr'!$A:$AD,$IU87+X$23-$G$23,$IT87)</f>
        <v/>
      </c>
      <c r="Y87" s="14" t="str">
        <f>INDEX('O3-8hr'!$A:$AD,$IU87+Y$23-$G$23,$IT87)</f>
        <v/>
      </c>
      <c r="Z87" s="14" t="str">
        <f>INDEX('O3-8hr'!$A:$AD,$IU87+Z$23-$G$23,$IT87)</f>
        <v/>
      </c>
      <c r="AA87" s="14" t="str">
        <f>INDEX('O3-8hr'!$A:$AD,$IU87+AA$23-$G$23,$IT87)</f>
        <v/>
      </c>
      <c r="AB87" s="14" t="str">
        <f>INDEX('O3-8hr'!$A:$AD,$IU87+AB$23-$G$23,$IT87)</f>
        <v/>
      </c>
      <c r="AC87" s="14" t="str">
        <f>INDEX('O3-8hr'!$A:$AD,$IU87+AC$23-$G$23,$IT87)</f>
        <v/>
      </c>
      <c r="AD87" s="14" t="str">
        <f>INDEX('O3-8hr'!$A:$AD,$IU87+AD$23-$G$23,$IT87)</f>
        <v/>
      </c>
      <c r="AE87" s="14" t="str">
        <f>INDEX('O3-8hr'!$A:$AD,$IU87+AE$23-$G$23,$IT87)</f>
        <v/>
      </c>
      <c r="AF87" s="14" t="str">
        <f>INDEX('O3-8hr'!$A:$AD,$IU87+AF$23-$G$23,$IT87)</f>
        <v/>
      </c>
      <c r="AG87" s="14" t="str">
        <f>INDEX('O3-8hr'!$A:$AD,$IU87+AG$23-$G$23,$IT87)</f>
        <v/>
      </c>
      <c r="AH87" s="14" t="str">
        <f>INDEX('O3-8hr'!$A:$AD,$IU87+AH$23-$G$23,$IT87)</f>
        <v/>
      </c>
      <c r="AI87" s="14" t="str">
        <f>INDEX('O3-8hr'!$A:$AD,$IU87+AI$23-$G$23,$IT87)</f>
        <v/>
      </c>
      <c r="AJ87" s="14" t="str">
        <f>INDEX('O3-8hr'!$A:$AD,$IU87+AJ$23-$G$23,$IT87)</f>
        <v/>
      </c>
      <c r="AK87" s="14">
        <f>INDEX('O3-8hr'!$A:$AD,$IU87+AK$23-$G$23,$IT87)</f>
        <v>41</v>
      </c>
      <c r="AL87" s="14">
        <f>INDEX('O3-8hr'!$A:$AD,$IU87+AL$23-$G$23,$IT87)</f>
        <v>34</v>
      </c>
      <c r="AM87" s="14">
        <f>INDEX('O3-8hr'!$A:$AD,$IU87+AM$23-$G$23,$IT87)</f>
        <v>42</v>
      </c>
      <c r="AN87" s="14">
        <f>INDEX('O3-8hr'!$A:$AD,$IU87+AN$23-$G$23,$IT87)</f>
        <v>44.000000000000007</v>
      </c>
      <c r="AO87" s="14">
        <f>INDEX('O3-8hr'!$A:$AD,$IU87+AO$23-$G$23,$IT87)</f>
        <v>39</v>
      </c>
      <c r="AP87" s="14">
        <f>INDEX('O3-8hr'!$A:$AD,$IU87+AP$23-$G$23,$IT87)</f>
        <v>47</v>
      </c>
      <c r="AQ87" s="14">
        <f>INDEX('O3-8hr'!$A:$AD,$IU87+AQ$23-$G$23,$IT87)</f>
        <v>55</v>
      </c>
      <c r="AR87" s="14">
        <f>INDEX('O3-8hr'!$A:$AD,$IU87+AR$23-$G$23,$IT87)</f>
        <v>52.000000000000007</v>
      </c>
      <c r="AS87" s="14">
        <f>INDEX('O3-8hr'!$A:$AD,$IU87+AS$23-$G$23,$IT87)</f>
        <v>41</v>
      </c>
      <c r="AT87" s="14">
        <f>INDEX('O3-8hr'!$A:$AD,$IU87+AT$23-$G$23,$IT87)</f>
        <v>46</v>
      </c>
      <c r="AU87" s="14">
        <f>INDEX('O3-8hr'!$A:$AD,$IU87+AU$23-$G$23,$IT87)</f>
        <v>46</v>
      </c>
      <c r="AV87" s="14">
        <f>INDEX('O3-8hr'!$A:$AD,$IU87+AV$23-$G$23,$IT87)</f>
        <v>55</v>
      </c>
      <c r="AW87" s="14">
        <f>INDEX('O3-8hr'!$A:$AD,$IU87+AW$23-$G$23,$IT87)</f>
        <v>41</v>
      </c>
      <c r="AX87" s="14">
        <f>INDEX('O3-8hr'!$A:$AD,$IU87+AX$23-$G$23,$IT87)</f>
        <v>41</v>
      </c>
      <c r="AY87" s="14">
        <f>INDEX('O3-8hr'!$A:$AD,$IU87+AY$23-$G$23,$IT87)</f>
        <v>45.000000000000007</v>
      </c>
      <c r="AZ87" s="14">
        <f>INDEX('O3-8hr'!$A:$AD,$IU87+AZ$23-$G$23,$IT87)</f>
        <v>50</v>
      </c>
      <c r="BA87" s="14">
        <f>INDEX('O3-8hr'!$A:$AD,$IU87+BA$23-$G$23,$IT87)</f>
        <v>54</v>
      </c>
      <c r="BB87" s="14">
        <f>INDEX('O3-8hr'!$A:$AD,$IU87+BB$23-$G$23,$IT87)</f>
        <v>52.000000000000007</v>
      </c>
      <c r="BC87" s="14">
        <f>INDEX('O3-8hr'!$A:$AD,$IU87+BC$23-$G$23,$IT87)</f>
        <v>59.000000000000007</v>
      </c>
      <c r="BD87" s="14">
        <f>INDEX('O3-8hr'!$A:$AD,$IU87+BD$23-$G$23,$IT87)</f>
        <v>53.000000000000007</v>
      </c>
      <c r="BE87" s="14">
        <f>INDEX('O3-8hr'!$A:$AD,$IU87+BE$23-$G$23,$IT87)</f>
        <v>56</v>
      </c>
      <c r="BF87" s="14">
        <f>INDEX('O3-8hr'!$A:$AD,$IU87+BF$23-$G$23,$IT87)</f>
        <v>56</v>
      </c>
      <c r="BG87" s="14">
        <f>INDEX('O3-8hr'!$A:$AD,$IU87+BG$23-$G$23,$IT87)</f>
        <v>51.000000000000007</v>
      </c>
      <c r="BH87" s="14">
        <f>INDEX('O3-8hr'!$A:$AD,$IU87+BH$23-$G$23,$IT87)</f>
        <v>43</v>
      </c>
      <c r="BI87" s="14">
        <f>INDEX('O3-8hr'!$A:$AD,$IU87+BI$23-$G$23,$IT87)</f>
        <v>52.000000000000007</v>
      </c>
      <c r="BJ87" s="14">
        <f>INDEX('O3-8hr'!$A:$AD,$IU87+BJ$23-$G$23,$IT87)</f>
        <v>53.000000000000007</v>
      </c>
      <c r="BK87" s="14">
        <f>INDEX('O3-8hr'!$A:$AD,$IU87+BK$23-$G$23,$IT87)</f>
        <v>41</v>
      </c>
      <c r="BL87" s="14">
        <f>INDEX('O3-8hr'!$A:$AD,$IU87+BL$23-$G$23,$IT87)</f>
        <v>48</v>
      </c>
      <c r="BM87" s="14">
        <f>INDEX('O3-8hr'!$A:$AD,$IU87+BM$23-$G$23,$IT87)</f>
        <v>50</v>
      </c>
      <c r="BN87" s="14">
        <f>INDEX('O3-8hr'!$A:$AD,$IU87+BN$23-$G$23,$IT87)</f>
        <v>48</v>
      </c>
      <c r="BO87" s="14">
        <f>INDEX('O3-8hr'!$A:$AD,$IU87+BO$23-$G$23,$IT87)</f>
        <v>51.000000000000007</v>
      </c>
      <c r="BP87" s="14">
        <f>INDEX('O3-8hr'!$A:$AD,$IU87+BP$23-$G$23,$IT87)</f>
        <v>46</v>
      </c>
      <c r="BQ87" s="14">
        <f>INDEX('O3-8hr'!$A:$AD,$IU87+BQ$23-$G$23,$IT87)</f>
        <v>30</v>
      </c>
      <c r="BR87" s="14">
        <f>INDEX('O3-8hr'!$A:$AD,$IU87+BR$23-$G$23,$IT87)</f>
        <v>35</v>
      </c>
      <c r="BS87" s="14">
        <f>INDEX('O3-8hr'!$A:$AD,$IU87+BS$23-$G$23,$IT87)</f>
        <v>37.000000000000007</v>
      </c>
      <c r="BT87" s="14">
        <f>INDEX('O3-8hr'!$A:$AD,$IU87+BT$23-$G$23,$IT87)</f>
        <v>30</v>
      </c>
      <c r="BU87" s="14">
        <f>INDEX('O3-8hr'!$A:$AD,$IU87+BU$23-$G$23,$IT87)</f>
        <v>35</v>
      </c>
      <c r="BV87" s="14">
        <f>INDEX('O3-8hr'!$A:$AD,$IU87+BV$23-$G$23,$IT87)</f>
        <v>28</v>
      </c>
      <c r="BW87" s="14">
        <f>INDEX('O3-8hr'!$A:$AD,$IU87+BW$23-$G$23,$IT87)</f>
        <v>41</v>
      </c>
      <c r="BX87" s="14">
        <f>INDEX('O3-8hr'!$A:$AD,$IU87+BX$23-$G$23,$IT87)</f>
        <v>53.000000000000007</v>
      </c>
      <c r="BY87" s="14">
        <f>INDEX('O3-8hr'!$A:$AD,$IU87+BY$23-$G$23,$IT87)</f>
        <v>42</v>
      </c>
      <c r="BZ87" s="14">
        <f>INDEX('O3-8hr'!$A:$AD,$IU87+BZ$23-$G$23,$IT87)</f>
        <v>47</v>
      </c>
      <c r="CA87" s="14">
        <f>INDEX('O3-8hr'!$A:$AD,$IU87+CA$23-$G$23,$IT87)</f>
        <v>62</v>
      </c>
      <c r="CB87" s="14">
        <f>INDEX('O3-8hr'!$A:$AD,$IU87+CB$23-$G$23,$IT87)</f>
        <v>48</v>
      </c>
      <c r="CC87" s="14">
        <f>INDEX('O3-8hr'!$A:$AD,$IU87+CC$23-$G$23,$IT87)</f>
        <v>55</v>
      </c>
      <c r="CD87" s="14">
        <f>INDEX('O3-8hr'!$A:$AD,$IU87+CD$23-$G$23,$IT87)</f>
        <v>37.000000000000007</v>
      </c>
      <c r="CE87" s="14">
        <f>INDEX('O3-8hr'!$A:$AD,$IU87+CE$23-$G$23,$IT87)</f>
        <v>47</v>
      </c>
      <c r="CF87" s="14">
        <f>INDEX('O3-8hr'!$A:$AD,$IU87+CF$23-$G$23,$IT87)</f>
        <v>43</v>
      </c>
      <c r="CG87" s="14">
        <f>INDEX('O3-8hr'!$A:$AD,$IU87+CG$23-$G$23,$IT87)</f>
        <v>46</v>
      </c>
      <c r="CH87" s="14">
        <f>INDEX('O3-8hr'!$A:$AD,$IU87+CH$23-$G$23,$IT87)</f>
        <v>50</v>
      </c>
      <c r="CI87" s="14">
        <f>INDEX('O3-8hr'!$A:$AD,$IU87+CI$23-$G$23,$IT87)</f>
        <v>54</v>
      </c>
      <c r="CJ87" s="14">
        <f>INDEX('O3-8hr'!$A:$AD,$IU87+CJ$23-$G$23,$IT87)</f>
        <v>49</v>
      </c>
      <c r="CK87" s="14">
        <f>INDEX('O3-8hr'!$A:$AD,$IU87+CK$23-$G$23,$IT87)</f>
        <v>54</v>
      </c>
      <c r="CL87" s="14">
        <f>INDEX('O3-8hr'!$A:$AD,$IU87+CL$23-$G$23,$IT87)</f>
        <v>58</v>
      </c>
      <c r="CM87" s="14">
        <f>INDEX('O3-8hr'!$A:$AD,$IU87+CM$23-$G$23,$IT87)</f>
        <v>42</v>
      </c>
      <c r="CN87" s="14">
        <f>INDEX('O3-8hr'!$A:$AD,$IU87+CN$23-$G$23,$IT87)</f>
        <v>89.000000000000014</v>
      </c>
      <c r="CO87" s="14">
        <f>INDEX('O3-8hr'!$A:$AD,$IU87+CO$23-$G$23,$IT87)</f>
        <v>76</v>
      </c>
      <c r="CP87" s="14">
        <f>INDEX('O3-8hr'!$A:$AD,$IU87+CP$23-$G$23,$IT87)</f>
        <v>59.000000000000007</v>
      </c>
      <c r="CQ87" s="14">
        <f>INDEX('O3-8hr'!$A:$AD,$IU87+CQ$23-$G$23,$IT87)</f>
        <v>70</v>
      </c>
      <c r="CR87" s="14">
        <f>INDEX('O3-8hr'!$A:$AD,$IU87+CR$23-$G$23,$IT87)</f>
        <v>47</v>
      </c>
      <c r="CS87" s="14">
        <f>INDEX('O3-8hr'!$A:$AD,$IU87+CS$23-$G$23,$IT87)</f>
        <v>32</v>
      </c>
      <c r="CT87" s="14">
        <f>INDEX('O3-8hr'!$A:$AD,$IU87+CT$23-$G$23,$IT87)</f>
        <v>58</v>
      </c>
      <c r="CU87" s="14">
        <f>INDEX('O3-8hr'!$A:$AD,$IU87+CU$23-$G$23,$IT87)</f>
        <v>50</v>
      </c>
      <c r="CV87" s="14">
        <f>INDEX('O3-8hr'!$A:$AD,$IU87+CV$23-$G$23,$IT87)</f>
        <v>37.000000000000007</v>
      </c>
      <c r="CW87" s="14">
        <f>INDEX('O3-8hr'!$A:$AD,$IU87+CW$23-$G$23,$IT87)</f>
        <v>37.000000000000007</v>
      </c>
      <c r="CX87" s="14">
        <f>INDEX('O3-8hr'!$A:$AD,$IU87+CX$23-$G$23,$IT87)</f>
        <v>52.000000000000007</v>
      </c>
      <c r="CY87" s="14">
        <f>INDEX('O3-8hr'!$A:$AD,$IU87+CY$23-$G$23,$IT87)</f>
        <v>42</v>
      </c>
      <c r="CZ87" s="14">
        <f>INDEX('O3-8hr'!$A:$AD,$IU87+CZ$23-$G$23,$IT87)</f>
        <v>67</v>
      </c>
      <c r="DA87" s="14">
        <f>INDEX('O3-8hr'!$A:$AD,$IU87+DA$23-$G$23,$IT87)</f>
        <v>73.000000000000014</v>
      </c>
      <c r="DB87" s="14">
        <f>INDEX('O3-8hr'!$A:$AD,$IU87+DB$23-$G$23,$IT87)</f>
        <v>28</v>
      </c>
      <c r="DC87" s="14">
        <f>INDEX('O3-8hr'!$A:$AD,$IU87+DC$23-$G$23,$IT87)</f>
        <v>45.000000000000007</v>
      </c>
      <c r="DD87" s="14">
        <f>INDEX('O3-8hr'!$A:$AD,$IU87+DD$23-$G$23,$IT87)</f>
        <v>43</v>
      </c>
      <c r="DE87" s="14">
        <f>INDEX('O3-8hr'!$A:$AD,$IU87+DE$23-$G$23,$IT87)</f>
        <v>55</v>
      </c>
      <c r="DF87" s="14">
        <f>INDEX('O3-8hr'!$A:$AD,$IU87+DF$23-$G$23,$IT87)</f>
        <v>44.000000000000007</v>
      </c>
      <c r="DG87" s="14">
        <f>INDEX('O3-8hr'!$A:$AD,$IU87+DG$23-$G$23,$IT87)</f>
        <v>31</v>
      </c>
      <c r="DH87" s="14">
        <f>INDEX('O3-8hr'!$A:$AD,$IU87+DH$23-$G$23,$IT87)</f>
        <v>37.000000000000007</v>
      </c>
      <c r="DI87" s="14">
        <f>INDEX('O3-8hr'!$A:$AD,$IU87+DI$23-$G$23,$IT87)</f>
        <v>63</v>
      </c>
      <c r="DJ87" s="14">
        <f>INDEX('O3-8hr'!$A:$AD,$IU87+DJ$23-$G$23,$IT87)</f>
        <v>55</v>
      </c>
      <c r="DK87" s="14">
        <f>INDEX('O3-8hr'!$A:$AD,$IU87+DK$23-$G$23,$IT87)</f>
        <v>39</v>
      </c>
      <c r="DL87" s="14">
        <f>INDEX('O3-8hr'!$A:$AD,$IU87+DL$23-$G$23,$IT87)</f>
        <v>55</v>
      </c>
      <c r="DM87" s="14">
        <f>INDEX('O3-8hr'!$A:$AD,$IU87+DM$23-$G$23,$IT87)</f>
        <v>49</v>
      </c>
      <c r="DN87" s="14">
        <f>INDEX('O3-8hr'!$A:$AD,$IU87+DN$23-$G$23,$IT87)</f>
        <v>51.000000000000007</v>
      </c>
      <c r="DO87" s="14">
        <f>INDEX('O3-8hr'!$A:$AD,$IU87+DO$23-$G$23,$IT87)</f>
        <v>62</v>
      </c>
      <c r="DP87" s="14">
        <f>INDEX('O3-8hr'!$A:$AD,$IU87+DP$23-$G$23,$IT87)</f>
        <v>57</v>
      </c>
      <c r="DQ87" s="14">
        <f>INDEX('O3-8hr'!$A:$AD,$IU87+DQ$23-$G$23,$IT87)</f>
        <v>64</v>
      </c>
      <c r="DR87" s="14">
        <f>INDEX('O3-8hr'!$A:$AD,$IU87+DR$23-$G$23,$IT87)</f>
        <v>58</v>
      </c>
      <c r="DS87" s="14">
        <f>INDEX('O3-8hr'!$A:$AD,$IU87+DS$23-$G$23,$IT87)</f>
        <v>57</v>
      </c>
      <c r="DT87" s="14">
        <f>INDEX('O3-8hr'!$A:$AD,$IU87+DT$23-$G$23,$IT87)</f>
        <v>61.000000000000007</v>
      </c>
      <c r="DU87" s="14">
        <f>INDEX('O3-8hr'!$A:$AD,$IU87+DU$23-$G$23,$IT87)</f>
        <v>55</v>
      </c>
      <c r="DV87" s="14">
        <f>INDEX('O3-8hr'!$A:$AD,$IU87+DV$23-$G$23,$IT87)</f>
        <v>52.000000000000007</v>
      </c>
      <c r="DW87" s="14">
        <f>INDEX('O3-8hr'!$A:$AD,$IU87+DW$23-$G$23,$IT87)</f>
        <v>66</v>
      </c>
      <c r="DX87" s="14">
        <f>INDEX('O3-8hr'!$A:$AD,$IU87+DX$23-$G$23,$IT87)</f>
        <v>58</v>
      </c>
      <c r="DY87" s="14">
        <f>INDEX('O3-8hr'!$A:$AD,$IU87+DY$23-$G$23,$IT87)</f>
        <v>52.000000000000007</v>
      </c>
      <c r="DZ87" s="14">
        <f>INDEX('O3-8hr'!$A:$AD,$IU87+DZ$23-$G$23,$IT87)</f>
        <v>39</v>
      </c>
      <c r="EA87" s="14">
        <f>INDEX('O3-8hr'!$A:$AD,$IU87+EA$23-$G$23,$IT87)</f>
        <v>48</v>
      </c>
      <c r="EB87" s="14">
        <f>INDEX('O3-8hr'!$A:$AD,$IU87+EB$23-$G$23,$IT87)</f>
        <v>63</v>
      </c>
      <c r="EC87" s="14">
        <f>INDEX('O3-8hr'!$A:$AD,$IU87+EC$23-$G$23,$IT87)</f>
        <v>52.000000000000007</v>
      </c>
      <c r="ED87" s="14">
        <f>INDEX('O3-8hr'!$A:$AD,$IU87+ED$23-$G$23,$IT87)</f>
        <v>75</v>
      </c>
      <c r="EE87" s="14">
        <f>INDEX('O3-8hr'!$A:$AD,$IU87+EE$23-$G$23,$IT87)</f>
        <v>64</v>
      </c>
      <c r="EF87" s="14" t="str">
        <f>INDEX('O3-8hr'!$A:$AD,$IU87+EF$23-$G$23,$IT87)</f>
        <v/>
      </c>
      <c r="EG87" s="14" t="str">
        <f>INDEX('O3-8hr'!$A:$AD,$IU87+EG$23-$G$23,$IT87)</f>
        <v/>
      </c>
      <c r="EH87" s="14" t="str">
        <f>INDEX('O3-8hr'!$A:$AD,$IU87+EH$23-$G$23,$IT87)</f>
        <v/>
      </c>
      <c r="EI87" s="14">
        <f>INDEX('O3-8hr'!$A:$AD,$IU87+EI$23-$G$23,$IT87)</f>
        <v>44.000000000000007</v>
      </c>
      <c r="EJ87" s="14">
        <f>INDEX('O3-8hr'!$A:$AD,$IU87+EJ$23-$G$23,$IT87)</f>
        <v>60</v>
      </c>
      <c r="EK87" s="14">
        <f>INDEX('O3-8hr'!$A:$AD,$IU87+EK$23-$G$23,$IT87)</f>
        <v>59.000000000000007</v>
      </c>
      <c r="EL87" s="14">
        <f>INDEX('O3-8hr'!$A:$AD,$IU87+EL$23-$G$23,$IT87)</f>
        <v>56</v>
      </c>
      <c r="EM87" s="14">
        <f>INDEX('O3-8hr'!$A:$AD,$IU87+EM$23-$G$23,$IT87)</f>
        <v>84</v>
      </c>
      <c r="EN87" s="14">
        <f>INDEX('O3-8hr'!$A:$AD,$IU87+EN$23-$G$23,$IT87)</f>
        <v>61.000000000000007</v>
      </c>
      <c r="EO87" s="14">
        <f>INDEX('O3-8hr'!$A:$AD,$IU87+EO$23-$G$23,$IT87)</f>
        <v>79</v>
      </c>
      <c r="EP87" s="14">
        <f>INDEX('O3-8hr'!$A:$AD,$IU87+EP$23-$G$23,$IT87)</f>
        <v>83</v>
      </c>
      <c r="EQ87" s="14">
        <f>INDEX('O3-8hr'!$A:$AD,$IU87+EQ$23-$G$23,$IT87)</f>
        <v>36.000000000000007</v>
      </c>
      <c r="ER87" s="14">
        <f>INDEX('O3-8hr'!$A:$AD,$IU87+ER$23-$G$23,$IT87)</f>
        <v>45.000000000000007</v>
      </c>
      <c r="ES87" s="14">
        <f>INDEX('O3-8hr'!$A:$AD,$IU87+ES$23-$G$23,$IT87)</f>
        <v>81</v>
      </c>
      <c r="ET87" s="14">
        <f>INDEX('O3-8hr'!$A:$AD,$IU87+ET$23-$G$23,$IT87)</f>
        <v>96</v>
      </c>
      <c r="EU87" s="14">
        <f>INDEX('O3-8hr'!$A:$AD,$IU87+EU$23-$G$23,$IT87)</f>
        <v>54</v>
      </c>
      <c r="EV87" s="14">
        <f>INDEX('O3-8hr'!$A:$AD,$IU87+EV$23-$G$23,$IT87)</f>
        <v>51.000000000000007</v>
      </c>
      <c r="EW87" s="14">
        <f>INDEX('O3-8hr'!$A:$AD,$IU87+EW$23-$G$23,$IT87)</f>
        <v>67</v>
      </c>
      <c r="EX87" s="14">
        <f>INDEX('O3-8hr'!$A:$AD,$IU87+EX$23-$G$23,$IT87)</f>
        <v>45.000000000000007</v>
      </c>
      <c r="EY87" s="14">
        <f>INDEX('O3-8hr'!$A:$AD,$IU87+EY$23-$G$23,$IT87)</f>
        <v>56</v>
      </c>
      <c r="EZ87" s="14">
        <f>INDEX('O3-8hr'!$A:$AD,$IU87+EZ$23-$G$23,$IT87)</f>
        <v>69</v>
      </c>
      <c r="FA87" s="14">
        <f>INDEX('O3-8hr'!$A:$AD,$IU87+FA$23-$G$23,$IT87)</f>
        <v>60</v>
      </c>
      <c r="FB87" s="14">
        <f>INDEX('O3-8hr'!$A:$AD,$IU87+FB$23-$G$23,$IT87)</f>
        <v>63</v>
      </c>
      <c r="FC87" s="14">
        <f>INDEX('O3-8hr'!$A:$AD,$IU87+FC$23-$G$23,$IT87)</f>
        <v>47</v>
      </c>
      <c r="FD87" s="14">
        <f>INDEX('O3-8hr'!$A:$AD,$IU87+FD$23-$G$23,$IT87)</f>
        <v>39</v>
      </c>
      <c r="FE87" s="14">
        <f>INDEX('O3-8hr'!$A:$AD,$IU87+FE$23-$G$23,$IT87)</f>
        <v>33</v>
      </c>
      <c r="FF87" s="14">
        <f>INDEX('O3-8hr'!$A:$AD,$IU87+FF$23-$G$23,$IT87)</f>
        <v>37.000000000000007</v>
      </c>
      <c r="FG87" s="14">
        <f>INDEX('O3-8hr'!$A:$AD,$IU87+FG$23-$G$23,$IT87)</f>
        <v>44.000000000000007</v>
      </c>
      <c r="FH87" s="14">
        <f>INDEX('O3-8hr'!$A:$AD,$IU87+FH$23-$G$23,$IT87)</f>
        <v>57</v>
      </c>
      <c r="FI87" s="14">
        <f>INDEX('O3-8hr'!$A:$AD,$IU87+FI$23-$G$23,$IT87)</f>
        <v>67</v>
      </c>
      <c r="FJ87" s="14">
        <f>INDEX('O3-8hr'!$A:$AD,$IU87+FJ$23-$G$23,$IT87)</f>
        <v>41</v>
      </c>
      <c r="FK87" s="14">
        <f>INDEX('O3-8hr'!$A:$AD,$IU87+FK$23-$G$23,$IT87)</f>
        <v>45.000000000000007</v>
      </c>
      <c r="FL87" s="14">
        <f>INDEX('O3-8hr'!$A:$AD,$IU87+FL$23-$G$23,$IT87)</f>
        <v>56</v>
      </c>
      <c r="FM87" s="14">
        <f>INDEX('O3-8hr'!$A:$AD,$IU87+FM$23-$G$23,$IT87)</f>
        <v>35</v>
      </c>
      <c r="FN87" s="14">
        <f>INDEX('O3-8hr'!$A:$AD,$IU87+FN$23-$G$23,$IT87)</f>
        <v>82</v>
      </c>
      <c r="FO87" s="14">
        <f>INDEX('O3-8hr'!$A:$AD,$IU87+FO$23-$G$23,$IT87)</f>
        <v>79</v>
      </c>
      <c r="FP87" s="14">
        <f>INDEX('O3-8hr'!$A:$AD,$IU87+FP$23-$G$23,$IT87)</f>
        <v>69</v>
      </c>
      <c r="FQ87" s="14">
        <f>INDEX('O3-8hr'!$A:$AD,$IU87+FQ$23-$G$23,$IT87)</f>
        <v>58</v>
      </c>
      <c r="FR87" s="14">
        <f>INDEX('O3-8hr'!$A:$AD,$IU87+FR$23-$G$23,$IT87)</f>
        <v>57</v>
      </c>
      <c r="FS87" s="14">
        <f>INDEX('O3-8hr'!$A:$AD,$IU87+FS$23-$G$23,$IT87)</f>
        <v>48</v>
      </c>
      <c r="FT87" s="14">
        <f>INDEX('O3-8hr'!$A:$AD,$IU87+FT$23-$G$23,$IT87)</f>
        <v>37.000000000000007</v>
      </c>
      <c r="FU87" s="14">
        <f>INDEX('O3-8hr'!$A:$AD,$IU87+FU$23-$G$23,$IT87)</f>
        <v>68</v>
      </c>
      <c r="FV87" s="14">
        <f>INDEX('O3-8hr'!$A:$AD,$IU87+FV$23-$G$23,$IT87)</f>
        <v>57</v>
      </c>
      <c r="FW87" s="14">
        <f>INDEX('O3-8hr'!$A:$AD,$IU87+FW$23-$G$23,$IT87)</f>
        <v>57</v>
      </c>
      <c r="FX87" s="14">
        <f>INDEX('O3-8hr'!$A:$AD,$IU87+FX$23-$G$23,$IT87)</f>
        <v>44.000000000000007</v>
      </c>
      <c r="FY87" s="14">
        <f>INDEX('O3-8hr'!$A:$AD,$IU87+FY$23-$G$23,$IT87)</f>
        <v>33</v>
      </c>
      <c r="FZ87" s="14">
        <f>INDEX('O3-8hr'!$A:$AD,$IU87+FZ$23-$G$23,$IT87)</f>
        <v>60</v>
      </c>
      <c r="GA87" s="14">
        <f>INDEX('O3-8hr'!$A:$AD,$IU87+GA$23-$G$23,$IT87)</f>
        <v>76</v>
      </c>
      <c r="GB87" s="14">
        <f>INDEX('O3-8hr'!$A:$AD,$IU87+GB$23-$G$23,$IT87)</f>
        <v>63</v>
      </c>
      <c r="GC87" s="14">
        <f>INDEX('O3-8hr'!$A:$AD,$IU87+GC$23-$G$23,$IT87)</f>
        <v>54</v>
      </c>
      <c r="GD87" s="14">
        <f>INDEX('O3-8hr'!$A:$AD,$IU87+GD$23-$G$23,$IT87)</f>
        <v>48</v>
      </c>
      <c r="GE87" s="14">
        <f>INDEX('O3-8hr'!$A:$AD,$IU87+GE$23-$G$23,$IT87)</f>
        <v>40</v>
      </c>
      <c r="GF87" s="14">
        <f>INDEX('O3-8hr'!$A:$AD,$IU87+GF$23-$G$23,$IT87)</f>
        <v>44.000000000000007</v>
      </c>
      <c r="GG87" s="14">
        <f>INDEX('O3-8hr'!$A:$AD,$IU87+GG$23-$G$23,$IT87)</f>
        <v>48</v>
      </c>
      <c r="GH87" s="14">
        <f>INDEX('O3-8hr'!$A:$AD,$IU87+GH$23-$G$23,$IT87)</f>
        <v>75</v>
      </c>
      <c r="GI87" s="14">
        <f>INDEX('O3-8hr'!$A:$AD,$IU87+GI$23-$G$23,$IT87)</f>
        <v>55</v>
      </c>
      <c r="GJ87" s="14">
        <f>INDEX('O3-8hr'!$A:$AD,$IU87+GJ$23-$G$23,$IT87)</f>
        <v>43</v>
      </c>
      <c r="GK87" s="14">
        <f>INDEX('O3-8hr'!$A:$AD,$IU87+GK$23-$G$23,$IT87)</f>
        <v>35</v>
      </c>
      <c r="GL87" s="14">
        <f>INDEX('O3-8hr'!$A:$AD,$IU87+GL$23-$G$23,$IT87)</f>
        <v>34</v>
      </c>
      <c r="GM87" s="14">
        <f>INDEX('O3-8hr'!$A:$AD,$IU87+GM$23-$G$23,$IT87)</f>
        <v>30</v>
      </c>
      <c r="GN87" s="14">
        <f>INDEX('O3-8hr'!$A:$AD,$IU87+GN$23-$G$23,$IT87)</f>
        <v>28</v>
      </c>
      <c r="GO87" s="14">
        <f>INDEX('O3-8hr'!$A:$AD,$IU87+GO$23-$G$23,$IT87)</f>
        <v>41</v>
      </c>
      <c r="GP87" s="14">
        <f>INDEX('O3-8hr'!$A:$AD,$IU87+GP$23-$G$23,$IT87)</f>
        <v>65</v>
      </c>
      <c r="GQ87" s="14">
        <f>INDEX('O3-8hr'!$A:$AD,$IU87+GQ$23-$G$23,$IT87)</f>
        <v>54</v>
      </c>
      <c r="GR87" s="14">
        <f>INDEX('O3-8hr'!$A:$AD,$IU87+GR$23-$G$23,$IT87)</f>
        <v>54</v>
      </c>
      <c r="GS87" s="14">
        <f>INDEX('O3-8hr'!$A:$AD,$IU87+GS$23-$G$23,$IT87)</f>
        <v>40</v>
      </c>
      <c r="GT87" s="14">
        <f>INDEX('O3-8hr'!$A:$AD,$IU87+GT$23-$G$23,$IT87)</f>
        <v>37.000000000000007</v>
      </c>
      <c r="GU87" s="14">
        <f>INDEX('O3-8hr'!$A:$AD,$IU87+GU$23-$G$23,$IT87)</f>
        <v>50</v>
      </c>
      <c r="GV87" s="14">
        <f>INDEX('O3-8hr'!$A:$AD,$IU87+GV$23-$G$23,$IT87)</f>
        <v>73.000000000000014</v>
      </c>
      <c r="GW87" s="14">
        <f>INDEX('O3-8hr'!$A:$AD,$IU87+GW$23-$G$23,$IT87)</f>
        <v>36.000000000000007</v>
      </c>
      <c r="GX87" s="14">
        <f>INDEX('O3-8hr'!$A:$AD,$IU87+GX$23-$G$23,$IT87)</f>
        <v>39</v>
      </c>
      <c r="GY87" s="14">
        <f>INDEX('O3-8hr'!$A:$AD,$IU87+GY$23-$G$23,$IT87)</f>
        <v>41</v>
      </c>
      <c r="GZ87" s="14">
        <f>INDEX('O3-8hr'!$A:$AD,$IU87+GZ$23-$G$23,$IT87)</f>
        <v>33</v>
      </c>
      <c r="HA87" s="14">
        <f>INDEX('O3-8hr'!$A:$AD,$IU87+HA$23-$G$23,$IT87)</f>
        <v>35</v>
      </c>
      <c r="HB87" s="14">
        <f>INDEX('O3-8hr'!$A:$AD,$IU87+HB$23-$G$23,$IT87)</f>
        <v>37.000000000000007</v>
      </c>
      <c r="HC87" s="14">
        <f>INDEX('O3-8hr'!$A:$AD,$IU87+HC$23-$G$23,$IT87)</f>
        <v>57</v>
      </c>
      <c r="HD87" s="14">
        <f>INDEX('O3-8hr'!$A:$AD,$IU87+HD$23-$G$23,$IT87)</f>
        <v>56</v>
      </c>
      <c r="HE87" s="14">
        <f>INDEX('O3-8hr'!$A:$AD,$IU87+HE$23-$G$23,$IT87)</f>
        <v>61.000000000000007</v>
      </c>
      <c r="HF87" s="14">
        <f>INDEX('O3-8hr'!$A:$AD,$IU87+HF$23-$G$23,$IT87)</f>
        <v>33</v>
      </c>
      <c r="HG87" s="14">
        <f>INDEX('O3-8hr'!$A:$AD,$IU87+HG$23-$G$23,$IT87)</f>
        <v>38</v>
      </c>
      <c r="HH87" s="14">
        <f>INDEX('O3-8hr'!$A:$AD,$IU87+HH$23-$G$23,$IT87)</f>
        <v>48</v>
      </c>
      <c r="HI87" s="14">
        <f>INDEX('O3-8hr'!$A:$AD,$IU87+HI$23-$G$23,$IT87)</f>
        <v>43</v>
      </c>
      <c r="HJ87" s="14">
        <f>INDEX('O3-8hr'!$A:$AD,$IU87+HJ$23-$G$23,$IT87)</f>
        <v>35</v>
      </c>
      <c r="HK87" s="14">
        <f>INDEX('O3-8hr'!$A:$AD,$IU87+HK$23-$G$23,$IT87)</f>
        <v>35</v>
      </c>
      <c r="HL87" s="14">
        <f>INDEX('O3-8hr'!$A:$AD,$IU87+HL$23-$G$23,$IT87)</f>
        <v>25</v>
      </c>
      <c r="HM87" s="14" t="str">
        <f>INDEX('O3-8hr'!$A:$AD,$IU87+HM$23-$G$23,$IT87)</f>
        <v/>
      </c>
      <c r="HN87" s="14" t="str">
        <f>INDEX('O3-8hr'!$A:$AD,$IU87+HN$23-$G$23,$IT87)</f>
        <v/>
      </c>
      <c r="HO87" s="14" t="str">
        <f>INDEX('O3-8hr'!$A:$AD,$IU87+HO$23-$G$23,$IT87)</f>
        <v/>
      </c>
      <c r="HP87" s="14" t="str">
        <f>INDEX('O3-8hr'!$A:$AD,$IU87+HP$23-$G$23,$IT87)</f>
        <v/>
      </c>
      <c r="HQ87" s="14" t="str">
        <f>INDEX('O3-8hr'!$A:$AD,$IU87+HQ$23-$G$23,$IT87)</f>
        <v/>
      </c>
      <c r="HR87" s="14" t="str">
        <f>INDEX('O3-8hr'!$A:$AD,$IU87+HR$23-$G$23,$IT87)</f>
        <v/>
      </c>
      <c r="HS87" s="14" t="str">
        <f>INDEX('O3-8hr'!$A:$AD,$IU87+HS$23-$G$23,$IT87)</f>
        <v/>
      </c>
      <c r="HT87" s="14" t="str">
        <f>INDEX('O3-8hr'!$A:$AD,$IU87+HT$23-$G$23,$IT87)</f>
        <v/>
      </c>
      <c r="HU87" s="14" t="str">
        <f>INDEX('O3-8hr'!$A:$AD,$IU87+HU$23-$G$23,$IT87)</f>
        <v/>
      </c>
      <c r="HV87" s="14" t="str">
        <f>INDEX('O3-8hr'!$A:$AD,$IU87+HV$23-$G$23,$IT87)</f>
        <v/>
      </c>
      <c r="HW87" s="14" t="str">
        <f>INDEX('O3-8hr'!$A:$AD,$IU87+HW$23-$G$23,$IT87)</f>
        <v/>
      </c>
      <c r="HX87" s="14" t="str">
        <f>INDEX('O3-8hr'!$A:$AD,$IU87+HX$23-$G$23,$IT87)</f>
        <v/>
      </c>
      <c r="HY87" s="14" t="str">
        <f>INDEX('O3-8hr'!$A:$AD,$IU87+HY$23-$G$23,$IT87)</f>
        <v/>
      </c>
      <c r="HZ87" s="14" t="str">
        <f>INDEX('O3-8hr'!$A:$AD,$IU87+HZ$23-$G$23,$IT87)</f>
        <v/>
      </c>
      <c r="IA87" s="14" t="str">
        <f>INDEX('O3-8hr'!$A:$AD,$IU87+IA$23-$G$23,$IT87)</f>
        <v/>
      </c>
      <c r="IB87" s="14" t="str">
        <f>INDEX('O3-8hr'!$A:$AD,$IU87+IB$23-$G$23,$IT87)</f>
        <v/>
      </c>
      <c r="IC87" s="14" t="str">
        <f>INDEX('O3-8hr'!$A:$AD,$IU87+IC$23-$G$23,$IT87)</f>
        <v/>
      </c>
      <c r="ID87" s="14" t="str">
        <f>INDEX('O3-8hr'!$A:$AD,$IU87+ID$23-$G$23,$IT87)</f>
        <v/>
      </c>
      <c r="IE87" s="14" t="str">
        <f>INDEX('O3-8hr'!$A:$AD,$IU87+IE$23-$G$23,$IT87)</f>
        <v/>
      </c>
      <c r="IF87" s="14" t="str">
        <f>INDEX('O3-8hr'!$A:$AD,$IU87+IF$23-$G$23,$IT87)</f>
        <v/>
      </c>
      <c r="IG87" s="14" t="str">
        <f>INDEX('O3-8hr'!$A:$AD,$IU87+IG$23-$G$23,$IT87)</f>
        <v/>
      </c>
      <c r="IH87" s="14" t="str">
        <f>INDEX('O3-8hr'!$A:$AD,$IU87+IH$23-$G$23,$IT87)</f>
        <v/>
      </c>
      <c r="II87" s="14" t="str">
        <f>INDEX('O3-8hr'!$A:$AD,$IU87+II$23-$G$23,$IT87)</f>
        <v/>
      </c>
      <c r="IJ87" s="14" t="str">
        <f>INDEX('O3-8hr'!$A:$AD,$IU87+IJ$23-$G$23,$IT87)</f>
        <v/>
      </c>
      <c r="IK87" s="14" t="str">
        <f>INDEX('O3-8hr'!$A:$AD,$IU87+IK$23-$G$23,$IT87)</f>
        <v/>
      </c>
      <c r="IL87" s="14" t="str">
        <f>INDEX('O3-8hr'!$A:$AD,$IU87+IL$23-$G$23,$IT87)</f>
        <v/>
      </c>
      <c r="IM87" s="14" t="str">
        <f>INDEX('O3-8hr'!$A:$AD,$IU87+IM$23-$G$23,$IT87)</f>
        <v/>
      </c>
      <c r="IN87" s="14" t="str">
        <f>INDEX('O3-8hr'!$A:$AD,$IU87+IN$23-$G$23,$IT87)</f>
        <v/>
      </c>
      <c r="IO87" s="14" t="str">
        <f>INDEX('O3-8hr'!$A:$AD,$IU87+IO$23-$G$23,$IT87)</f>
        <v/>
      </c>
      <c r="IP87" s="14" t="str">
        <f>INDEX('O3-8hr'!$A:$AD,$IU87+IP$23-$G$23,$IT87)</f>
        <v/>
      </c>
      <c r="IQ87" s="19" t="str">
        <f>INDEX('O3-8hr'!$A:$AD,$IU87+IQ$23-$G$23,$IT87)</f>
        <v/>
      </c>
      <c r="IR87" s="100">
        <f t="shared" si="59"/>
        <v>96</v>
      </c>
      <c r="IT87" s="44">
        <f>MATCH($B87,'O3-8hr'!$1:$1,0)</f>
        <v>5</v>
      </c>
      <c r="IU87" s="43">
        <f>MATCH(DATE($A87,$IT$19,$IU$19),'O3-8hr'!$B:$B,0)</f>
        <v>431</v>
      </c>
    </row>
    <row r="88" spans="1:255" ht="12.75" customHeight="1" x14ac:dyDescent="0.2">
      <c r="A88" s="100">
        <v>2016</v>
      </c>
      <c r="B88" s="100">
        <v>90019003</v>
      </c>
      <c r="C88" s="103">
        <f>INDEX(Sites!$A:$N,MATCH($B88,Sites!$A:$A,0),2)</f>
        <v>41.118333</v>
      </c>
      <c r="D88" s="100" t="str">
        <f>INDEX(Sites!$A:$N,MATCH($B88,Sites!$A:$A,0),4)</f>
        <v>CT</v>
      </c>
      <c r="E88" s="100" t="str">
        <f>INDEX(Sites!$A:$N,MATCH($B88,Sites!$A:$A,0),10)</f>
        <v>4.0</v>
      </c>
      <c r="F88" s="44" t="str">
        <f>INDEX(Sites!$A:$N,MATCH($B88,Sites!$A:$A,0),6)</f>
        <v>Westport</v>
      </c>
      <c r="G88" s="20" t="str">
        <f>INDEX('O3-8hr'!$A:$AD,$IU88+G$23-$G$23,$IT88)</f>
        <v/>
      </c>
      <c r="H88" s="14" t="str">
        <f>INDEX('O3-8hr'!$A:$AD,$IU88+H$23-$G$23,$IT88)</f>
        <v/>
      </c>
      <c r="I88" s="14" t="str">
        <f>INDEX('O3-8hr'!$A:$AD,$IU88+I$23-$G$23,$IT88)</f>
        <v/>
      </c>
      <c r="J88" s="14" t="str">
        <f>INDEX('O3-8hr'!$A:$AD,$IU88+J$23-$G$23,$IT88)</f>
        <v/>
      </c>
      <c r="K88" s="14" t="str">
        <f>INDEX('O3-8hr'!$A:$AD,$IU88+K$23-$G$23,$IT88)</f>
        <v/>
      </c>
      <c r="L88" s="14" t="str">
        <f>INDEX('O3-8hr'!$A:$AD,$IU88+L$23-$G$23,$IT88)</f>
        <v/>
      </c>
      <c r="M88" s="14" t="str">
        <f>INDEX('O3-8hr'!$A:$AD,$IU88+M$23-$G$23,$IT88)</f>
        <v/>
      </c>
      <c r="N88" s="14" t="str">
        <f>INDEX('O3-8hr'!$A:$AD,$IU88+N$23-$G$23,$IT88)</f>
        <v/>
      </c>
      <c r="O88" s="14" t="str">
        <f>INDEX('O3-8hr'!$A:$AD,$IU88+O$23-$G$23,$IT88)</f>
        <v/>
      </c>
      <c r="P88" s="14" t="str">
        <f>INDEX('O3-8hr'!$A:$AD,$IU88+P$23-$G$23,$IT88)</f>
        <v/>
      </c>
      <c r="Q88" s="14" t="str">
        <f>INDEX('O3-8hr'!$A:$AD,$IU88+Q$23-$G$23,$IT88)</f>
        <v/>
      </c>
      <c r="R88" s="14" t="str">
        <f>INDEX('O3-8hr'!$A:$AD,$IU88+R$23-$G$23,$IT88)</f>
        <v/>
      </c>
      <c r="S88" s="14" t="str">
        <f>INDEX('O3-8hr'!$A:$AD,$IU88+S$23-$G$23,$IT88)</f>
        <v/>
      </c>
      <c r="T88" s="14" t="str">
        <f>INDEX('O3-8hr'!$A:$AD,$IU88+T$23-$G$23,$IT88)</f>
        <v/>
      </c>
      <c r="U88" s="14" t="str">
        <f>INDEX('O3-8hr'!$A:$AD,$IU88+U$23-$G$23,$IT88)</f>
        <v/>
      </c>
      <c r="V88" s="14" t="str">
        <f>INDEX('O3-8hr'!$A:$AD,$IU88+V$23-$G$23,$IT88)</f>
        <v/>
      </c>
      <c r="W88" s="14" t="str">
        <f>INDEX('O3-8hr'!$A:$AD,$IU88+W$23-$G$23,$IT88)</f>
        <v/>
      </c>
      <c r="X88" s="14" t="str">
        <f>INDEX('O3-8hr'!$A:$AD,$IU88+X$23-$G$23,$IT88)</f>
        <v/>
      </c>
      <c r="Y88" s="14" t="str">
        <f>INDEX('O3-8hr'!$A:$AD,$IU88+Y$23-$G$23,$IT88)</f>
        <v/>
      </c>
      <c r="Z88" s="14" t="str">
        <f>INDEX('O3-8hr'!$A:$AD,$IU88+Z$23-$G$23,$IT88)</f>
        <v/>
      </c>
      <c r="AA88" s="14" t="str">
        <f>INDEX('O3-8hr'!$A:$AD,$IU88+AA$23-$G$23,$IT88)</f>
        <v/>
      </c>
      <c r="AB88" s="14" t="str">
        <f>INDEX('O3-8hr'!$A:$AD,$IU88+AB$23-$G$23,$IT88)</f>
        <v/>
      </c>
      <c r="AC88" s="14" t="str">
        <f>INDEX('O3-8hr'!$A:$AD,$IU88+AC$23-$G$23,$IT88)</f>
        <v/>
      </c>
      <c r="AD88" s="14" t="str">
        <f>INDEX('O3-8hr'!$A:$AD,$IU88+AD$23-$G$23,$IT88)</f>
        <v/>
      </c>
      <c r="AE88" s="14" t="str">
        <f>INDEX('O3-8hr'!$A:$AD,$IU88+AE$23-$G$23,$IT88)</f>
        <v/>
      </c>
      <c r="AF88" s="14" t="str">
        <f>INDEX('O3-8hr'!$A:$AD,$IU88+AF$23-$G$23,$IT88)</f>
        <v/>
      </c>
      <c r="AG88" s="14" t="str">
        <f>INDEX('O3-8hr'!$A:$AD,$IU88+AG$23-$G$23,$IT88)</f>
        <v/>
      </c>
      <c r="AH88" s="14" t="str">
        <f>INDEX('O3-8hr'!$A:$AD,$IU88+AH$23-$G$23,$IT88)</f>
        <v/>
      </c>
      <c r="AI88" s="14" t="str">
        <f>INDEX('O3-8hr'!$A:$AD,$IU88+AI$23-$G$23,$IT88)</f>
        <v/>
      </c>
      <c r="AJ88" s="14" t="str">
        <f>INDEX('O3-8hr'!$A:$AD,$IU88+AJ$23-$G$23,$IT88)</f>
        <v/>
      </c>
      <c r="AK88" s="14">
        <f>INDEX('O3-8hr'!$A:$AD,$IU88+AK$23-$G$23,$IT88)</f>
        <v>37.000000000000007</v>
      </c>
      <c r="AL88" s="14">
        <f>INDEX('O3-8hr'!$A:$AD,$IU88+AL$23-$G$23,$IT88)</f>
        <v>33</v>
      </c>
      <c r="AM88" s="14">
        <f>INDEX('O3-8hr'!$A:$AD,$IU88+AM$23-$G$23,$IT88)</f>
        <v>40</v>
      </c>
      <c r="AN88" s="14">
        <f>INDEX('O3-8hr'!$A:$AD,$IU88+AN$23-$G$23,$IT88)</f>
        <v>43</v>
      </c>
      <c r="AO88" s="14">
        <f>INDEX('O3-8hr'!$A:$AD,$IU88+AO$23-$G$23,$IT88)</f>
        <v>35</v>
      </c>
      <c r="AP88" s="14">
        <f>INDEX('O3-8hr'!$A:$AD,$IU88+AP$23-$G$23,$IT88)</f>
        <v>46</v>
      </c>
      <c r="AQ88" s="14">
        <f>INDEX('O3-8hr'!$A:$AD,$IU88+AQ$23-$G$23,$IT88)</f>
        <v>52.000000000000007</v>
      </c>
      <c r="AR88" s="14">
        <f>INDEX('O3-8hr'!$A:$AD,$IU88+AR$23-$G$23,$IT88)</f>
        <v>49</v>
      </c>
      <c r="AS88" s="14">
        <f>INDEX('O3-8hr'!$A:$AD,$IU88+AS$23-$G$23,$IT88)</f>
        <v>41</v>
      </c>
      <c r="AT88" s="14">
        <f>INDEX('O3-8hr'!$A:$AD,$IU88+AT$23-$G$23,$IT88)</f>
        <v>44.000000000000007</v>
      </c>
      <c r="AU88" s="14">
        <f>INDEX('O3-8hr'!$A:$AD,$IU88+AU$23-$G$23,$IT88)</f>
        <v>45.000000000000007</v>
      </c>
      <c r="AV88" s="14">
        <f>INDEX('O3-8hr'!$A:$AD,$IU88+AV$23-$G$23,$IT88)</f>
        <v>52.000000000000007</v>
      </c>
      <c r="AW88" s="14">
        <f>INDEX('O3-8hr'!$A:$AD,$IU88+AW$23-$G$23,$IT88)</f>
        <v>42</v>
      </c>
      <c r="AX88" s="14">
        <f>INDEX('O3-8hr'!$A:$AD,$IU88+AX$23-$G$23,$IT88)</f>
        <v>43</v>
      </c>
      <c r="AY88" s="14">
        <f>INDEX('O3-8hr'!$A:$AD,$IU88+AY$23-$G$23,$IT88)</f>
        <v>46</v>
      </c>
      <c r="AZ88" s="14">
        <f>INDEX('O3-8hr'!$A:$AD,$IU88+AZ$23-$G$23,$IT88)</f>
        <v>49</v>
      </c>
      <c r="BA88" s="14">
        <f>INDEX('O3-8hr'!$A:$AD,$IU88+BA$23-$G$23,$IT88)</f>
        <v>54</v>
      </c>
      <c r="BB88" s="14">
        <f>INDEX('O3-8hr'!$A:$AD,$IU88+BB$23-$G$23,$IT88)</f>
        <v>55</v>
      </c>
      <c r="BC88" s="14">
        <f>INDEX('O3-8hr'!$A:$AD,$IU88+BC$23-$G$23,$IT88)</f>
        <v>64</v>
      </c>
      <c r="BD88" s="14">
        <f>INDEX('O3-8hr'!$A:$AD,$IU88+BD$23-$G$23,$IT88)</f>
        <v>55</v>
      </c>
      <c r="BE88" s="14">
        <f>INDEX('O3-8hr'!$A:$AD,$IU88+BE$23-$G$23,$IT88)</f>
        <v>54</v>
      </c>
      <c r="BF88" s="14">
        <f>INDEX('O3-8hr'!$A:$AD,$IU88+BF$23-$G$23,$IT88)</f>
        <v>57</v>
      </c>
      <c r="BG88" s="14">
        <f>INDEX('O3-8hr'!$A:$AD,$IU88+BG$23-$G$23,$IT88)</f>
        <v>59.000000000000007</v>
      </c>
      <c r="BH88" s="14">
        <f>INDEX('O3-8hr'!$A:$AD,$IU88+BH$23-$G$23,$IT88)</f>
        <v>44.000000000000007</v>
      </c>
      <c r="BI88" s="14">
        <f>INDEX('O3-8hr'!$A:$AD,$IU88+BI$23-$G$23,$IT88)</f>
        <v>53.000000000000007</v>
      </c>
      <c r="BJ88" s="14">
        <f>INDEX('O3-8hr'!$A:$AD,$IU88+BJ$23-$G$23,$IT88)</f>
        <v>53.000000000000007</v>
      </c>
      <c r="BK88" s="14">
        <f>INDEX('O3-8hr'!$A:$AD,$IU88+BK$23-$G$23,$IT88)</f>
        <v>34</v>
      </c>
      <c r="BL88" s="14">
        <f>INDEX('O3-8hr'!$A:$AD,$IU88+BL$23-$G$23,$IT88)</f>
        <v>46</v>
      </c>
      <c r="BM88" s="14">
        <f>INDEX('O3-8hr'!$A:$AD,$IU88+BM$23-$G$23,$IT88)</f>
        <v>49</v>
      </c>
      <c r="BN88" s="14">
        <f>INDEX('O3-8hr'!$A:$AD,$IU88+BN$23-$G$23,$IT88)</f>
        <v>46</v>
      </c>
      <c r="BO88" s="14">
        <f>INDEX('O3-8hr'!$A:$AD,$IU88+BO$23-$G$23,$IT88)</f>
        <v>51.000000000000007</v>
      </c>
      <c r="BP88" s="14">
        <f>INDEX('O3-8hr'!$A:$AD,$IU88+BP$23-$G$23,$IT88)</f>
        <v>40</v>
      </c>
      <c r="BQ88" s="14">
        <f>INDEX('O3-8hr'!$A:$AD,$IU88+BQ$23-$G$23,$IT88)</f>
        <v>28</v>
      </c>
      <c r="BR88" s="14">
        <f>INDEX('O3-8hr'!$A:$AD,$IU88+BR$23-$G$23,$IT88)</f>
        <v>26.000000000000004</v>
      </c>
      <c r="BS88" s="14">
        <f>INDEX('O3-8hr'!$A:$AD,$IU88+BS$23-$G$23,$IT88)</f>
        <v>32</v>
      </c>
      <c r="BT88" s="14">
        <f>INDEX('O3-8hr'!$A:$AD,$IU88+BT$23-$G$23,$IT88)</f>
        <v>30</v>
      </c>
      <c r="BU88" s="14">
        <f>INDEX('O3-8hr'!$A:$AD,$IU88+BU$23-$G$23,$IT88)</f>
        <v>32</v>
      </c>
      <c r="BV88" s="14">
        <f>INDEX('O3-8hr'!$A:$AD,$IU88+BV$23-$G$23,$IT88)</f>
        <v>24</v>
      </c>
      <c r="BW88" s="14">
        <f>INDEX('O3-8hr'!$A:$AD,$IU88+BW$23-$G$23,$IT88)</f>
        <v>41</v>
      </c>
      <c r="BX88" s="14">
        <f>INDEX('O3-8hr'!$A:$AD,$IU88+BX$23-$G$23,$IT88)</f>
        <v>56</v>
      </c>
      <c r="BY88" s="14">
        <f>INDEX('O3-8hr'!$A:$AD,$IU88+BY$23-$G$23,$IT88)</f>
        <v>40</v>
      </c>
      <c r="BZ88" s="14">
        <f>INDEX('O3-8hr'!$A:$AD,$IU88+BZ$23-$G$23,$IT88)</f>
        <v>53.000000000000007</v>
      </c>
      <c r="CA88" s="14">
        <f>INDEX('O3-8hr'!$A:$AD,$IU88+CA$23-$G$23,$IT88)</f>
        <v>69</v>
      </c>
      <c r="CB88" s="14">
        <f>INDEX('O3-8hr'!$A:$AD,$IU88+CB$23-$G$23,$IT88)</f>
        <v>48</v>
      </c>
      <c r="CC88" s="14">
        <f>INDEX('O3-8hr'!$A:$AD,$IU88+CC$23-$G$23,$IT88)</f>
        <v>57</v>
      </c>
      <c r="CD88" s="14">
        <f>INDEX('O3-8hr'!$A:$AD,$IU88+CD$23-$G$23,$IT88)</f>
        <v>36.000000000000007</v>
      </c>
      <c r="CE88" s="14">
        <f>INDEX('O3-8hr'!$A:$AD,$IU88+CE$23-$G$23,$IT88)</f>
        <v>47</v>
      </c>
      <c r="CF88" s="14">
        <f>INDEX('O3-8hr'!$A:$AD,$IU88+CF$23-$G$23,$IT88)</f>
        <v>41</v>
      </c>
      <c r="CG88" s="14">
        <f>INDEX('O3-8hr'!$A:$AD,$IU88+CG$23-$G$23,$IT88)</f>
        <v>47</v>
      </c>
      <c r="CH88" s="14">
        <f>INDEX('O3-8hr'!$A:$AD,$IU88+CH$23-$G$23,$IT88)</f>
        <v>51.000000000000007</v>
      </c>
      <c r="CI88" s="14">
        <f>INDEX('O3-8hr'!$A:$AD,$IU88+CI$23-$G$23,$IT88)</f>
        <v>56</v>
      </c>
      <c r="CJ88" s="14">
        <f>INDEX('O3-8hr'!$A:$AD,$IU88+CJ$23-$G$23,$IT88)</f>
        <v>45.000000000000007</v>
      </c>
      <c r="CK88" s="14">
        <f>INDEX('O3-8hr'!$A:$AD,$IU88+CK$23-$G$23,$IT88)</f>
        <v>58</v>
      </c>
      <c r="CL88" s="14">
        <f>INDEX('O3-8hr'!$A:$AD,$IU88+CL$23-$G$23,$IT88)</f>
        <v>62</v>
      </c>
      <c r="CM88" s="14">
        <f>INDEX('O3-8hr'!$A:$AD,$IU88+CM$23-$G$23,$IT88)</f>
        <v>28</v>
      </c>
      <c r="CN88" s="14" t="str">
        <f>INDEX('O3-8hr'!$A:$AD,$IU88+CN$23-$G$23,$IT88)</f>
        <v/>
      </c>
      <c r="CO88" s="14">
        <f>INDEX('O3-8hr'!$A:$AD,$IU88+CO$23-$G$23,$IT88)</f>
        <v>9.0000000000000018</v>
      </c>
      <c r="CP88" s="14">
        <f>INDEX('O3-8hr'!$A:$AD,$IU88+CP$23-$G$23,$IT88)</f>
        <v>61.000000000000007</v>
      </c>
      <c r="CQ88" s="14">
        <f>INDEX('O3-8hr'!$A:$AD,$IU88+CQ$23-$G$23,$IT88)</f>
        <v>81</v>
      </c>
      <c r="CR88" s="14">
        <f>INDEX('O3-8hr'!$A:$AD,$IU88+CR$23-$G$23,$IT88)</f>
        <v>58</v>
      </c>
      <c r="CS88" s="14">
        <f>INDEX('O3-8hr'!$A:$AD,$IU88+CS$23-$G$23,$IT88)</f>
        <v>38</v>
      </c>
      <c r="CT88" s="14">
        <f>INDEX('O3-8hr'!$A:$AD,$IU88+CT$23-$G$23,$IT88)</f>
        <v>64</v>
      </c>
      <c r="CU88" s="14">
        <f>INDEX('O3-8hr'!$A:$AD,$IU88+CU$23-$G$23,$IT88)</f>
        <v>48</v>
      </c>
      <c r="CV88" s="14">
        <f>INDEX('O3-8hr'!$A:$AD,$IU88+CV$23-$G$23,$IT88)</f>
        <v>37.000000000000007</v>
      </c>
      <c r="CW88" s="14">
        <f>INDEX('O3-8hr'!$A:$AD,$IU88+CW$23-$G$23,$IT88)</f>
        <v>36.000000000000007</v>
      </c>
      <c r="CX88" s="14">
        <f>INDEX('O3-8hr'!$A:$AD,$IU88+CX$23-$G$23,$IT88)</f>
        <v>58</v>
      </c>
      <c r="CY88" s="14">
        <f>INDEX('O3-8hr'!$A:$AD,$IU88+CY$23-$G$23,$IT88)</f>
        <v>37.000000000000007</v>
      </c>
      <c r="CZ88" s="14">
        <f>INDEX('O3-8hr'!$A:$AD,$IU88+CZ$23-$G$23,$IT88)</f>
        <v>66</v>
      </c>
      <c r="DA88" s="14">
        <f>INDEX('O3-8hr'!$A:$AD,$IU88+DA$23-$G$23,$IT88)</f>
        <v>72.000000000000014</v>
      </c>
      <c r="DB88" s="14">
        <f>INDEX('O3-8hr'!$A:$AD,$IU88+DB$23-$G$23,$IT88)</f>
        <v>30</v>
      </c>
      <c r="DC88" s="14">
        <f>INDEX('O3-8hr'!$A:$AD,$IU88+DC$23-$G$23,$IT88)</f>
        <v>47</v>
      </c>
      <c r="DD88" s="14">
        <f>INDEX('O3-8hr'!$A:$AD,$IU88+DD$23-$G$23,$IT88)</f>
        <v>44.000000000000007</v>
      </c>
      <c r="DE88" s="14">
        <f>INDEX('O3-8hr'!$A:$AD,$IU88+DE$23-$G$23,$IT88)</f>
        <v>53.000000000000007</v>
      </c>
      <c r="DF88" s="14">
        <f>INDEX('O3-8hr'!$A:$AD,$IU88+DF$23-$G$23,$IT88)</f>
        <v>44.000000000000007</v>
      </c>
      <c r="DG88" s="14">
        <f>INDEX('O3-8hr'!$A:$AD,$IU88+DG$23-$G$23,$IT88)</f>
        <v>30</v>
      </c>
      <c r="DH88" s="14">
        <f>INDEX('O3-8hr'!$A:$AD,$IU88+DH$23-$G$23,$IT88)</f>
        <v>36.000000000000007</v>
      </c>
      <c r="DI88" s="14">
        <f>INDEX('O3-8hr'!$A:$AD,$IU88+DI$23-$G$23,$IT88)</f>
        <v>67</v>
      </c>
      <c r="DJ88" s="14">
        <f>INDEX('O3-8hr'!$A:$AD,$IU88+DJ$23-$G$23,$IT88)</f>
        <v>51.000000000000007</v>
      </c>
      <c r="DK88" s="14">
        <f>INDEX('O3-8hr'!$A:$AD,$IU88+DK$23-$G$23,$IT88)</f>
        <v>45.000000000000007</v>
      </c>
      <c r="DL88" s="14">
        <f>INDEX('O3-8hr'!$A:$AD,$IU88+DL$23-$G$23,$IT88)</f>
        <v>60</v>
      </c>
      <c r="DM88" s="14">
        <f>INDEX('O3-8hr'!$A:$AD,$IU88+DM$23-$G$23,$IT88)</f>
        <v>52.000000000000007</v>
      </c>
      <c r="DN88" s="14">
        <f>INDEX('O3-8hr'!$A:$AD,$IU88+DN$23-$G$23,$IT88)</f>
        <v>50</v>
      </c>
      <c r="DO88" s="14">
        <f>INDEX('O3-8hr'!$A:$AD,$IU88+DO$23-$G$23,$IT88)</f>
        <v>58</v>
      </c>
      <c r="DP88" s="14">
        <f>INDEX('O3-8hr'!$A:$AD,$IU88+DP$23-$G$23,$IT88)</f>
        <v>55</v>
      </c>
      <c r="DQ88" s="14" t="str">
        <f>INDEX('O3-8hr'!$A:$AD,$IU88+DQ$23-$G$23,$IT88)</f>
        <v/>
      </c>
      <c r="DR88" s="14" t="str">
        <f>INDEX('O3-8hr'!$A:$AD,$IU88+DR$23-$G$23,$IT88)</f>
        <v/>
      </c>
      <c r="DS88" s="14" t="str">
        <f>INDEX('O3-8hr'!$A:$AD,$IU88+DS$23-$G$23,$IT88)</f>
        <v/>
      </c>
      <c r="DT88" s="14" t="str">
        <f>INDEX('O3-8hr'!$A:$AD,$IU88+DT$23-$G$23,$IT88)</f>
        <v/>
      </c>
      <c r="DU88" s="14" t="str">
        <f>INDEX('O3-8hr'!$A:$AD,$IU88+DU$23-$G$23,$IT88)</f>
        <v/>
      </c>
      <c r="DV88" s="14" t="str">
        <f>INDEX('O3-8hr'!$A:$AD,$IU88+DV$23-$G$23,$IT88)</f>
        <v/>
      </c>
      <c r="DW88" s="14" t="str">
        <f>INDEX('O3-8hr'!$A:$AD,$IU88+DW$23-$G$23,$IT88)</f>
        <v/>
      </c>
      <c r="DX88" s="14" t="str">
        <f>INDEX('O3-8hr'!$A:$AD,$IU88+DX$23-$G$23,$IT88)</f>
        <v/>
      </c>
      <c r="DY88" s="14" t="str">
        <f>INDEX('O3-8hr'!$A:$AD,$IU88+DY$23-$G$23,$IT88)</f>
        <v/>
      </c>
      <c r="DZ88" s="14" t="str">
        <f>INDEX('O3-8hr'!$A:$AD,$IU88+DZ$23-$G$23,$IT88)</f>
        <v/>
      </c>
      <c r="EA88" s="14" t="str">
        <f>INDEX('O3-8hr'!$A:$AD,$IU88+EA$23-$G$23,$IT88)</f>
        <v/>
      </c>
      <c r="EB88" s="14" t="str">
        <f>INDEX('O3-8hr'!$A:$AD,$IU88+EB$23-$G$23,$IT88)</f>
        <v/>
      </c>
      <c r="EC88" s="14" t="str">
        <f>INDEX('O3-8hr'!$A:$AD,$IU88+EC$23-$G$23,$IT88)</f>
        <v/>
      </c>
      <c r="ED88" s="14" t="str">
        <f>INDEX('O3-8hr'!$A:$AD,$IU88+ED$23-$G$23,$IT88)</f>
        <v/>
      </c>
      <c r="EE88" s="14" t="str">
        <f>INDEX('O3-8hr'!$A:$AD,$IU88+EE$23-$G$23,$IT88)</f>
        <v/>
      </c>
      <c r="EF88" s="14" t="str">
        <f>INDEX('O3-8hr'!$A:$AD,$IU88+EF$23-$G$23,$IT88)</f>
        <v/>
      </c>
      <c r="EG88" s="14" t="str">
        <f>INDEX('O3-8hr'!$A:$AD,$IU88+EG$23-$G$23,$IT88)</f>
        <v/>
      </c>
      <c r="EH88" s="14" t="str">
        <f>INDEX('O3-8hr'!$A:$AD,$IU88+EH$23-$G$23,$IT88)</f>
        <v/>
      </c>
      <c r="EI88" s="14" t="str">
        <f>INDEX('O3-8hr'!$A:$AD,$IU88+EI$23-$G$23,$IT88)</f>
        <v/>
      </c>
      <c r="EJ88" s="14" t="str">
        <f>INDEX('O3-8hr'!$A:$AD,$IU88+EJ$23-$G$23,$IT88)</f>
        <v/>
      </c>
      <c r="EK88" s="14" t="str">
        <f>INDEX('O3-8hr'!$A:$AD,$IU88+EK$23-$G$23,$IT88)</f>
        <v/>
      </c>
      <c r="EL88" s="14" t="str">
        <f>INDEX('O3-8hr'!$A:$AD,$IU88+EL$23-$G$23,$IT88)</f>
        <v/>
      </c>
      <c r="EM88" s="14">
        <f>INDEX('O3-8hr'!$A:$AD,$IU88+EM$23-$G$23,$IT88)</f>
        <v>75</v>
      </c>
      <c r="EN88" s="14">
        <f>INDEX('O3-8hr'!$A:$AD,$IU88+EN$23-$G$23,$IT88)</f>
        <v>59.000000000000007</v>
      </c>
      <c r="EO88" s="14">
        <f>INDEX('O3-8hr'!$A:$AD,$IU88+EO$23-$G$23,$IT88)</f>
        <v>76</v>
      </c>
      <c r="EP88" s="14">
        <f>INDEX('O3-8hr'!$A:$AD,$IU88+EP$23-$G$23,$IT88)</f>
        <v>80</v>
      </c>
      <c r="EQ88" s="14">
        <f>INDEX('O3-8hr'!$A:$AD,$IU88+EQ$23-$G$23,$IT88)</f>
        <v>38</v>
      </c>
      <c r="ER88" s="14">
        <f>INDEX('O3-8hr'!$A:$AD,$IU88+ER$23-$G$23,$IT88)</f>
        <v>43</v>
      </c>
      <c r="ES88" s="14">
        <f>INDEX('O3-8hr'!$A:$AD,$IU88+ES$23-$G$23,$IT88)</f>
        <v>87.000000000000014</v>
      </c>
      <c r="ET88" s="14">
        <f>INDEX('O3-8hr'!$A:$AD,$IU88+ET$23-$G$23,$IT88)</f>
        <v>97</v>
      </c>
      <c r="EU88" s="14">
        <f>INDEX('O3-8hr'!$A:$AD,$IU88+EU$23-$G$23,$IT88)</f>
        <v>49</v>
      </c>
      <c r="EV88" s="14">
        <f>INDEX('O3-8hr'!$A:$AD,$IU88+EV$23-$G$23,$IT88)</f>
        <v>54</v>
      </c>
      <c r="EW88" s="14">
        <f>INDEX('O3-8hr'!$A:$AD,$IU88+EW$23-$G$23,$IT88)</f>
        <v>69</v>
      </c>
      <c r="EX88" s="14">
        <f>INDEX('O3-8hr'!$A:$AD,$IU88+EX$23-$G$23,$IT88)</f>
        <v>41</v>
      </c>
      <c r="EY88" s="14">
        <f>INDEX('O3-8hr'!$A:$AD,$IU88+EY$23-$G$23,$IT88)</f>
        <v>61.000000000000007</v>
      </c>
      <c r="EZ88" s="14">
        <f>INDEX('O3-8hr'!$A:$AD,$IU88+EZ$23-$G$23,$IT88)</f>
        <v>67</v>
      </c>
      <c r="FA88" s="14">
        <f>INDEX('O3-8hr'!$A:$AD,$IU88+FA$23-$G$23,$IT88)</f>
        <v>58</v>
      </c>
      <c r="FB88" s="14">
        <f>INDEX('O3-8hr'!$A:$AD,$IU88+FB$23-$G$23,$IT88)</f>
        <v>58</v>
      </c>
      <c r="FC88" s="14">
        <f>INDEX('O3-8hr'!$A:$AD,$IU88+FC$23-$G$23,$IT88)</f>
        <v>42</v>
      </c>
      <c r="FD88" s="14">
        <f>INDEX('O3-8hr'!$A:$AD,$IU88+FD$23-$G$23,$IT88)</f>
        <v>38</v>
      </c>
      <c r="FE88" s="14">
        <f>INDEX('O3-8hr'!$A:$AD,$IU88+FE$23-$G$23,$IT88)</f>
        <v>29</v>
      </c>
      <c r="FF88" s="14">
        <f>INDEX('O3-8hr'!$A:$AD,$IU88+FF$23-$G$23,$IT88)</f>
        <v>34</v>
      </c>
      <c r="FG88" s="14">
        <f>INDEX('O3-8hr'!$A:$AD,$IU88+FG$23-$G$23,$IT88)</f>
        <v>44.000000000000007</v>
      </c>
      <c r="FH88" s="14">
        <f>INDEX('O3-8hr'!$A:$AD,$IU88+FH$23-$G$23,$IT88)</f>
        <v>61.000000000000007</v>
      </c>
      <c r="FI88" s="14" t="str">
        <f>INDEX('O3-8hr'!$A:$AD,$IU88+FI$23-$G$23,$IT88)</f>
        <v/>
      </c>
      <c r="FJ88" s="14" t="str">
        <f>INDEX('O3-8hr'!$A:$AD,$IU88+FJ$23-$G$23,$IT88)</f>
        <v/>
      </c>
      <c r="FK88" s="14">
        <f>INDEX('O3-8hr'!$A:$AD,$IU88+FK$23-$G$23,$IT88)</f>
        <v>47</v>
      </c>
      <c r="FL88" s="14">
        <f>INDEX('O3-8hr'!$A:$AD,$IU88+FL$23-$G$23,$IT88)</f>
        <v>63</v>
      </c>
      <c r="FM88" s="14">
        <f>INDEX('O3-8hr'!$A:$AD,$IU88+FM$23-$G$23,$IT88)</f>
        <v>36.000000000000007</v>
      </c>
      <c r="FN88" s="14">
        <f>INDEX('O3-8hr'!$A:$AD,$IU88+FN$23-$G$23,$IT88)</f>
        <v>87.000000000000014</v>
      </c>
      <c r="FO88" s="14">
        <f>INDEX('O3-8hr'!$A:$AD,$IU88+FO$23-$G$23,$IT88)</f>
        <v>68</v>
      </c>
      <c r="FP88" s="14">
        <f>INDEX('O3-8hr'!$A:$AD,$IU88+FP$23-$G$23,$IT88)</f>
        <v>72.000000000000014</v>
      </c>
      <c r="FQ88" s="14">
        <f>INDEX('O3-8hr'!$A:$AD,$IU88+FQ$23-$G$23,$IT88)</f>
        <v>48</v>
      </c>
      <c r="FR88" s="14">
        <f>INDEX('O3-8hr'!$A:$AD,$IU88+FR$23-$G$23,$IT88)</f>
        <v>56</v>
      </c>
      <c r="FS88" s="14">
        <f>INDEX('O3-8hr'!$A:$AD,$IU88+FS$23-$G$23,$IT88)</f>
        <v>52.000000000000007</v>
      </c>
      <c r="FT88" s="14">
        <f>INDEX('O3-8hr'!$A:$AD,$IU88+FT$23-$G$23,$IT88)</f>
        <v>31</v>
      </c>
      <c r="FU88" s="14">
        <f>INDEX('O3-8hr'!$A:$AD,$IU88+FU$23-$G$23,$IT88)</f>
        <v>67</v>
      </c>
      <c r="FV88" s="14">
        <f>INDEX('O3-8hr'!$A:$AD,$IU88+FV$23-$G$23,$IT88)</f>
        <v>47</v>
      </c>
      <c r="FW88" s="14">
        <f>INDEX('O3-8hr'!$A:$AD,$IU88+FW$23-$G$23,$IT88)</f>
        <v>55</v>
      </c>
      <c r="FX88" s="14">
        <f>INDEX('O3-8hr'!$A:$AD,$IU88+FX$23-$G$23,$IT88)</f>
        <v>41</v>
      </c>
      <c r="FY88" s="14">
        <f>INDEX('O3-8hr'!$A:$AD,$IU88+FY$23-$G$23,$IT88)</f>
        <v>34</v>
      </c>
      <c r="FZ88" s="14">
        <f>INDEX('O3-8hr'!$A:$AD,$IU88+FZ$23-$G$23,$IT88)</f>
        <v>58</v>
      </c>
      <c r="GA88" s="14">
        <f>INDEX('O3-8hr'!$A:$AD,$IU88+GA$23-$G$23,$IT88)</f>
        <v>79</v>
      </c>
      <c r="GB88" s="14">
        <f>INDEX('O3-8hr'!$A:$AD,$IU88+GB$23-$G$23,$IT88)</f>
        <v>64</v>
      </c>
      <c r="GC88" s="14">
        <f>INDEX('O3-8hr'!$A:$AD,$IU88+GC$23-$G$23,$IT88)</f>
        <v>49</v>
      </c>
      <c r="GD88" s="14">
        <f>INDEX('O3-8hr'!$A:$AD,$IU88+GD$23-$G$23,$IT88)</f>
        <v>47</v>
      </c>
      <c r="GE88" s="14">
        <f>INDEX('O3-8hr'!$A:$AD,$IU88+GE$23-$G$23,$IT88)</f>
        <v>45.000000000000007</v>
      </c>
      <c r="GF88" s="14">
        <f>INDEX('O3-8hr'!$A:$AD,$IU88+GF$23-$G$23,$IT88)</f>
        <v>47</v>
      </c>
      <c r="GG88" s="14">
        <f>INDEX('O3-8hr'!$A:$AD,$IU88+GG$23-$G$23,$IT88)</f>
        <v>54</v>
      </c>
      <c r="GH88" s="14">
        <f>INDEX('O3-8hr'!$A:$AD,$IU88+GH$23-$G$23,$IT88)</f>
        <v>76</v>
      </c>
      <c r="GI88" s="14">
        <f>INDEX('O3-8hr'!$A:$AD,$IU88+GI$23-$G$23,$IT88)</f>
        <v>49</v>
      </c>
      <c r="GJ88" s="14">
        <f>INDEX('O3-8hr'!$A:$AD,$IU88+GJ$23-$G$23,$IT88)</f>
        <v>32</v>
      </c>
      <c r="GK88" s="14">
        <f>INDEX('O3-8hr'!$A:$AD,$IU88+GK$23-$G$23,$IT88)</f>
        <v>33</v>
      </c>
      <c r="GL88" s="14">
        <f>INDEX('O3-8hr'!$A:$AD,$IU88+GL$23-$G$23,$IT88)</f>
        <v>34</v>
      </c>
      <c r="GM88" s="14">
        <f>INDEX('O3-8hr'!$A:$AD,$IU88+GM$23-$G$23,$IT88)</f>
        <v>31</v>
      </c>
      <c r="GN88" s="14">
        <f>INDEX('O3-8hr'!$A:$AD,$IU88+GN$23-$G$23,$IT88)</f>
        <v>32</v>
      </c>
      <c r="GO88" s="14">
        <f>INDEX('O3-8hr'!$A:$AD,$IU88+GO$23-$G$23,$IT88)</f>
        <v>38</v>
      </c>
      <c r="GP88" s="14">
        <f>INDEX('O3-8hr'!$A:$AD,$IU88+GP$23-$G$23,$IT88)</f>
        <v>71.000000000000014</v>
      </c>
      <c r="GQ88" s="14">
        <f>INDEX('O3-8hr'!$A:$AD,$IU88+GQ$23-$G$23,$IT88)</f>
        <v>52.000000000000007</v>
      </c>
      <c r="GR88" s="14">
        <f>INDEX('O3-8hr'!$A:$AD,$IU88+GR$23-$G$23,$IT88)</f>
        <v>55</v>
      </c>
      <c r="GS88" s="14">
        <f>INDEX('O3-8hr'!$A:$AD,$IU88+GS$23-$G$23,$IT88)</f>
        <v>40</v>
      </c>
      <c r="GT88" s="14">
        <f>INDEX('O3-8hr'!$A:$AD,$IU88+GT$23-$G$23,$IT88)</f>
        <v>37.000000000000007</v>
      </c>
      <c r="GU88" s="14">
        <f>INDEX('O3-8hr'!$A:$AD,$IU88+GU$23-$G$23,$IT88)</f>
        <v>53.000000000000007</v>
      </c>
      <c r="GV88" s="14">
        <f>INDEX('O3-8hr'!$A:$AD,$IU88+GV$23-$G$23,$IT88)</f>
        <v>73.000000000000014</v>
      </c>
      <c r="GW88" s="14">
        <f>INDEX('O3-8hr'!$A:$AD,$IU88+GW$23-$G$23,$IT88)</f>
        <v>36.000000000000007</v>
      </c>
      <c r="GX88" s="14">
        <f>INDEX('O3-8hr'!$A:$AD,$IU88+GX$23-$G$23,$IT88)</f>
        <v>39</v>
      </c>
      <c r="GY88" s="14">
        <f>INDEX('O3-8hr'!$A:$AD,$IU88+GY$23-$G$23,$IT88)</f>
        <v>42</v>
      </c>
      <c r="GZ88" s="14">
        <f>INDEX('O3-8hr'!$A:$AD,$IU88+GZ$23-$G$23,$IT88)</f>
        <v>38</v>
      </c>
      <c r="HA88" s="14">
        <f>INDEX('O3-8hr'!$A:$AD,$IU88+HA$23-$G$23,$IT88)</f>
        <v>27</v>
      </c>
      <c r="HB88" s="14">
        <f>INDEX('O3-8hr'!$A:$AD,$IU88+HB$23-$G$23,$IT88)</f>
        <v>36.000000000000007</v>
      </c>
      <c r="HC88" s="14">
        <f>INDEX('O3-8hr'!$A:$AD,$IU88+HC$23-$G$23,$IT88)</f>
        <v>46</v>
      </c>
      <c r="HD88" s="14">
        <f>INDEX('O3-8hr'!$A:$AD,$IU88+HD$23-$G$23,$IT88)</f>
        <v>51.000000000000007</v>
      </c>
      <c r="HE88" s="14">
        <f>INDEX('O3-8hr'!$A:$AD,$IU88+HE$23-$G$23,$IT88)</f>
        <v>59.000000000000007</v>
      </c>
      <c r="HF88" s="14">
        <f>INDEX('O3-8hr'!$A:$AD,$IU88+HF$23-$G$23,$IT88)</f>
        <v>33</v>
      </c>
      <c r="HG88" s="14">
        <f>INDEX('O3-8hr'!$A:$AD,$IU88+HG$23-$G$23,$IT88)</f>
        <v>38</v>
      </c>
      <c r="HH88" s="14">
        <f>INDEX('O3-8hr'!$A:$AD,$IU88+HH$23-$G$23,$IT88)</f>
        <v>49</v>
      </c>
      <c r="HI88" s="14">
        <f>INDEX('O3-8hr'!$A:$AD,$IU88+HI$23-$G$23,$IT88)</f>
        <v>42</v>
      </c>
      <c r="HJ88" s="14">
        <f>INDEX('O3-8hr'!$A:$AD,$IU88+HJ$23-$G$23,$IT88)</f>
        <v>30</v>
      </c>
      <c r="HK88" s="14">
        <f>INDEX('O3-8hr'!$A:$AD,$IU88+HK$23-$G$23,$IT88)</f>
        <v>32</v>
      </c>
      <c r="HL88" s="14">
        <f>INDEX('O3-8hr'!$A:$AD,$IU88+HL$23-$G$23,$IT88)</f>
        <v>25</v>
      </c>
      <c r="HM88" s="14" t="str">
        <f>INDEX('O3-8hr'!$A:$AD,$IU88+HM$23-$G$23,$IT88)</f>
        <v/>
      </c>
      <c r="HN88" s="14" t="str">
        <f>INDEX('O3-8hr'!$A:$AD,$IU88+HN$23-$G$23,$IT88)</f>
        <v/>
      </c>
      <c r="HO88" s="14" t="str">
        <f>INDEX('O3-8hr'!$A:$AD,$IU88+HO$23-$G$23,$IT88)</f>
        <v/>
      </c>
      <c r="HP88" s="14" t="str">
        <f>INDEX('O3-8hr'!$A:$AD,$IU88+HP$23-$G$23,$IT88)</f>
        <v/>
      </c>
      <c r="HQ88" s="14" t="str">
        <f>INDEX('O3-8hr'!$A:$AD,$IU88+HQ$23-$G$23,$IT88)</f>
        <v/>
      </c>
      <c r="HR88" s="14" t="str">
        <f>INDEX('O3-8hr'!$A:$AD,$IU88+HR$23-$G$23,$IT88)</f>
        <v/>
      </c>
      <c r="HS88" s="14" t="str">
        <f>INDEX('O3-8hr'!$A:$AD,$IU88+HS$23-$G$23,$IT88)</f>
        <v/>
      </c>
      <c r="HT88" s="14" t="str">
        <f>INDEX('O3-8hr'!$A:$AD,$IU88+HT$23-$G$23,$IT88)</f>
        <v/>
      </c>
      <c r="HU88" s="14" t="str">
        <f>INDEX('O3-8hr'!$A:$AD,$IU88+HU$23-$G$23,$IT88)</f>
        <v/>
      </c>
      <c r="HV88" s="14" t="str">
        <f>INDEX('O3-8hr'!$A:$AD,$IU88+HV$23-$G$23,$IT88)</f>
        <v/>
      </c>
      <c r="HW88" s="14" t="str">
        <f>INDEX('O3-8hr'!$A:$AD,$IU88+HW$23-$G$23,$IT88)</f>
        <v/>
      </c>
      <c r="HX88" s="14" t="str">
        <f>INDEX('O3-8hr'!$A:$AD,$IU88+HX$23-$G$23,$IT88)</f>
        <v/>
      </c>
      <c r="HY88" s="14" t="str">
        <f>INDEX('O3-8hr'!$A:$AD,$IU88+HY$23-$G$23,$IT88)</f>
        <v/>
      </c>
      <c r="HZ88" s="14" t="str">
        <f>INDEX('O3-8hr'!$A:$AD,$IU88+HZ$23-$G$23,$IT88)</f>
        <v/>
      </c>
      <c r="IA88" s="14" t="str">
        <f>INDEX('O3-8hr'!$A:$AD,$IU88+IA$23-$G$23,$IT88)</f>
        <v/>
      </c>
      <c r="IB88" s="14" t="str">
        <f>INDEX('O3-8hr'!$A:$AD,$IU88+IB$23-$G$23,$IT88)</f>
        <v/>
      </c>
      <c r="IC88" s="14" t="str">
        <f>INDEX('O3-8hr'!$A:$AD,$IU88+IC$23-$G$23,$IT88)</f>
        <v/>
      </c>
      <c r="ID88" s="14" t="str">
        <f>INDEX('O3-8hr'!$A:$AD,$IU88+ID$23-$G$23,$IT88)</f>
        <v/>
      </c>
      <c r="IE88" s="14" t="str">
        <f>INDEX('O3-8hr'!$A:$AD,$IU88+IE$23-$G$23,$IT88)</f>
        <v/>
      </c>
      <c r="IF88" s="14" t="str">
        <f>INDEX('O3-8hr'!$A:$AD,$IU88+IF$23-$G$23,$IT88)</f>
        <v/>
      </c>
      <c r="IG88" s="14" t="str">
        <f>INDEX('O3-8hr'!$A:$AD,$IU88+IG$23-$G$23,$IT88)</f>
        <v/>
      </c>
      <c r="IH88" s="14" t="str">
        <f>INDEX('O3-8hr'!$A:$AD,$IU88+IH$23-$G$23,$IT88)</f>
        <v/>
      </c>
      <c r="II88" s="14" t="str">
        <f>INDEX('O3-8hr'!$A:$AD,$IU88+II$23-$G$23,$IT88)</f>
        <v/>
      </c>
      <c r="IJ88" s="14" t="str">
        <f>INDEX('O3-8hr'!$A:$AD,$IU88+IJ$23-$G$23,$IT88)</f>
        <v/>
      </c>
      <c r="IK88" s="14" t="str">
        <f>INDEX('O3-8hr'!$A:$AD,$IU88+IK$23-$G$23,$IT88)</f>
        <v/>
      </c>
      <c r="IL88" s="14" t="str">
        <f>INDEX('O3-8hr'!$A:$AD,$IU88+IL$23-$G$23,$IT88)</f>
        <v/>
      </c>
      <c r="IM88" s="14" t="str">
        <f>INDEX('O3-8hr'!$A:$AD,$IU88+IM$23-$G$23,$IT88)</f>
        <v/>
      </c>
      <c r="IN88" s="14" t="str">
        <f>INDEX('O3-8hr'!$A:$AD,$IU88+IN$23-$G$23,$IT88)</f>
        <v/>
      </c>
      <c r="IO88" s="14" t="str">
        <f>INDEX('O3-8hr'!$A:$AD,$IU88+IO$23-$G$23,$IT88)</f>
        <v/>
      </c>
      <c r="IP88" s="14" t="str">
        <f>INDEX('O3-8hr'!$A:$AD,$IU88+IP$23-$G$23,$IT88)</f>
        <v/>
      </c>
      <c r="IQ88" s="19" t="str">
        <f>INDEX('O3-8hr'!$A:$AD,$IU88+IQ$23-$G$23,$IT88)</f>
        <v/>
      </c>
      <c r="IR88" s="100">
        <f t="shared" si="59"/>
        <v>97</v>
      </c>
      <c r="IT88" s="44">
        <f>MATCH($B88,'O3-8hr'!$1:$1,0)</f>
        <v>6</v>
      </c>
      <c r="IU88" s="43">
        <f>MATCH(DATE($A88,$IT$19,$IU$19),'O3-8hr'!$B:$B,0)</f>
        <v>431</v>
      </c>
    </row>
    <row r="89" spans="1:255" ht="12.75" customHeight="1" x14ac:dyDescent="0.2">
      <c r="A89" s="100">
        <v>2016</v>
      </c>
      <c r="B89" s="100">
        <v>340170006</v>
      </c>
      <c r="C89" s="103">
        <f>INDEX(Sites!$A:$N,MATCH($B89,Sites!$A:$A,0),2)</f>
        <v>40.670250000000003</v>
      </c>
      <c r="D89" s="100" t="str">
        <f>INDEX(Sites!$A:$N,MATCH($B89,Sites!$A:$A,0),4)</f>
        <v>NJ</v>
      </c>
      <c r="E89" s="100" t="str">
        <f>INDEX(Sites!$A:$N,MATCH($B89,Sites!$A:$A,0),10)</f>
        <v>3.0</v>
      </c>
      <c r="F89" s="44" t="str">
        <f>INDEX(Sites!$A:$N,MATCH($B89,Sites!$A:$A,0),6)</f>
        <v>Bayonne</v>
      </c>
      <c r="G89" s="20">
        <f>INDEX('O3-8hr'!$A:$AD,$IU89+G$23-$G$23,$IT89)</f>
        <v>39</v>
      </c>
      <c r="H89" s="14">
        <f>INDEX('O3-8hr'!$A:$AD,$IU89+H$23-$G$23,$IT89)</f>
        <v>34</v>
      </c>
      <c r="I89" s="14">
        <f>INDEX('O3-8hr'!$A:$AD,$IU89+I$23-$G$23,$IT89)</f>
        <v>33</v>
      </c>
      <c r="J89" s="14">
        <f>INDEX('O3-8hr'!$A:$AD,$IU89+J$23-$G$23,$IT89)</f>
        <v>30</v>
      </c>
      <c r="K89" s="14">
        <f>INDEX('O3-8hr'!$A:$AD,$IU89+K$23-$G$23,$IT89)</f>
        <v>32</v>
      </c>
      <c r="L89" s="14">
        <f>INDEX('O3-8hr'!$A:$AD,$IU89+L$23-$G$23,$IT89)</f>
        <v>36.000000000000007</v>
      </c>
      <c r="M89" s="14">
        <f>INDEX('O3-8hr'!$A:$AD,$IU89+M$23-$G$23,$IT89)</f>
        <v>34</v>
      </c>
      <c r="N89" s="14">
        <f>INDEX('O3-8hr'!$A:$AD,$IU89+N$23-$G$23,$IT89)</f>
        <v>26.000000000000004</v>
      </c>
      <c r="O89" s="14">
        <f>INDEX('O3-8hr'!$A:$AD,$IU89+O$23-$G$23,$IT89)</f>
        <v>37.000000000000007</v>
      </c>
      <c r="P89" s="14">
        <f>INDEX('O3-8hr'!$A:$AD,$IU89+P$23-$G$23,$IT89)</f>
        <v>37.000000000000007</v>
      </c>
      <c r="Q89" s="14">
        <f>INDEX('O3-8hr'!$A:$AD,$IU89+Q$23-$G$23,$IT89)</f>
        <v>29</v>
      </c>
      <c r="R89" s="14">
        <f>INDEX('O3-8hr'!$A:$AD,$IU89+R$23-$G$23,$IT89)</f>
        <v>23</v>
      </c>
      <c r="S89" s="14">
        <f>INDEX('O3-8hr'!$A:$AD,$IU89+S$23-$G$23,$IT89)</f>
        <v>37.000000000000007</v>
      </c>
      <c r="T89" s="14">
        <f>INDEX('O3-8hr'!$A:$AD,$IU89+T$23-$G$23,$IT89)</f>
        <v>32</v>
      </c>
      <c r="U89" s="14">
        <f>INDEX('O3-8hr'!$A:$AD,$IU89+U$23-$G$23,$IT89)</f>
        <v>27</v>
      </c>
      <c r="V89" s="14">
        <f>INDEX('O3-8hr'!$A:$AD,$IU89+V$23-$G$23,$IT89)</f>
        <v>28</v>
      </c>
      <c r="W89" s="14">
        <f>INDEX('O3-8hr'!$A:$AD,$IU89+W$23-$G$23,$IT89)</f>
        <v>36.000000000000007</v>
      </c>
      <c r="X89" s="14">
        <f>INDEX('O3-8hr'!$A:$AD,$IU89+X$23-$G$23,$IT89)</f>
        <v>34</v>
      </c>
      <c r="Y89" s="14">
        <f>INDEX('O3-8hr'!$A:$AD,$IU89+Y$23-$G$23,$IT89)</f>
        <v>37.000000000000007</v>
      </c>
      <c r="Z89" s="14">
        <f>INDEX('O3-8hr'!$A:$AD,$IU89+Z$23-$G$23,$IT89)</f>
        <v>35</v>
      </c>
      <c r="AA89" s="14">
        <f>INDEX('O3-8hr'!$A:$AD,$IU89+AA$23-$G$23,$IT89)</f>
        <v>38</v>
      </c>
      <c r="AB89" s="14">
        <f>INDEX('O3-8hr'!$A:$AD,$IU89+AB$23-$G$23,$IT89)</f>
        <v>39</v>
      </c>
      <c r="AC89" s="14">
        <f>INDEX('O3-8hr'!$A:$AD,$IU89+AC$23-$G$23,$IT89)</f>
        <v>39</v>
      </c>
      <c r="AD89" s="14">
        <f>INDEX('O3-8hr'!$A:$AD,$IU89+AD$23-$G$23,$IT89)</f>
        <v>37.000000000000007</v>
      </c>
      <c r="AE89" s="14">
        <f>INDEX('O3-8hr'!$A:$AD,$IU89+AE$23-$G$23,$IT89)</f>
        <v>38</v>
      </c>
      <c r="AF89" s="14">
        <f>INDEX('O3-8hr'!$A:$AD,$IU89+AF$23-$G$23,$IT89)</f>
        <v>35</v>
      </c>
      <c r="AG89" s="14">
        <f>INDEX('O3-8hr'!$A:$AD,$IU89+AG$23-$G$23,$IT89)</f>
        <v>38</v>
      </c>
      <c r="AH89" s="14">
        <f>INDEX('O3-8hr'!$A:$AD,$IU89+AH$23-$G$23,$IT89)</f>
        <v>34</v>
      </c>
      <c r="AI89" s="14">
        <f>INDEX('O3-8hr'!$A:$AD,$IU89+AI$23-$G$23,$IT89)</f>
        <v>43</v>
      </c>
      <c r="AJ89" s="14">
        <f>INDEX('O3-8hr'!$A:$AD,$IU89+AJ$23-$G$23,$IT89)</f>
        <v>43</v>
      </c>
      <c r="AK89" s="14">
        <f>INDEX('O3-8hr'!$A:$AD,$IU89+AK$23-$G$23,$IT89)</f>
        <v>50</v>
      </c>
      <c r="AL89" s="14">
        <f>INDEX('O3-8hr'!$A:$AD,$IU89+AL$23-$G$23,$IT89)</f>
        <v>42</v>
      </c>
      <c r="AM89" s="14">
        <f>INDEX('O3-8hr'!$A:$AD,$IU89+AM$23-$G$23,$IT89)</f>
        <v>36.000000000000007</v>
      </c>
      <c r="AN89" s="14">
        <f>INDEX('O3-8hr'!$A:$AD,$IU89+AN$23-$G$23,$IT89)</f>
        <v>40</v>
      </c>
      <c r="AO89" s="14">
        <f>INDEX('O3-8hr'!$A:$AD,$IU89+AO$23-$G$23,$IT89)</f>
        <v>32</v>
      </c>
      <c r="AP89" s="14">
        <f>INDEX('O3-8hr'!$A:$AD,$IU89+AP$23-$G$23,$IT89)</f>
        <v>40</v>
      </c>
      <c r="AQ89" s="14">
        <f>INDEX('O3-8hr'!$A:$AD,$IU89+AQ$23-$G$23,$IT89)</f>
        <v>43</v>
      </c>
      <c r="AR89" s="14">
        <f>INDEX('O3-8hr'!$A:$AD,$IU89+AR$23-$G$23,$IT89)</f>
        <v>39</v>
      </c>
      <c r="AS89" s="14">
        <f>INDEX('O3-8hr'!$A:$AD,$IU89+AS$23-$G$23,$IT89)</f>
        <v>35</v>
      </c>
      <c r="AT89" s="14">
        <f>INDEX('O3-8hr'!$A:$AD,$IU89+AT$23-$G$23,$IT89)</f>
        <v>36.000000000000007</v>
      </c>
      <c r="AU89" s="14">
        <f>INDEX('O3-8hr'!$A:$AD,$IU89+AU$23-$G$23,$IT89)</f>
        <v>38</v>
      </c>
      <c r="AV89" s="14">
        <f>INDEX('O3-8hr'!$A:$AD,$IU89+AV$23-$G$23,$IT89)</f>
        <v>40</v>
      </c>
      <c r="AW89" s="14">
        <f>INDEX('O3-8hr'!$A:$AD,$IU89+AW$23-$G$23,$IT89)</f>
        <v>36.000000000000007</v>
      </c>
      <c r="AX89" s="14">
        <f>INDEX('O3-8hr'!$A:$AD,$IU89+AX$23-$G$23,$IT89)</f>
        <v>33</v>
      </c>
      <c r="AY89" s="14">
        <f>INDEX('O3-8hr'!$A:$AD,$IU89+AY$23-$G$23,$IT89)</f>
        <v>35</v>
      </c>
      <c r="AZ89" s="14">
        <f>INDEX('O3-8hr'!$A:$AD,$IU89+AZ$23-$G$23,$IT89)</f>
        <v>35</v>
      </c>
      <c r="BA89" s="14">
        <f>INDEX('O3-8hr'!$A:$AD,$IU89+BA$23-$G$23,$IT89)</f>
        <v>46</v>
      </c>
      <c r="BB89" s="14">
        <f>INDEX('O3-8hr'!$A:$AD,$IU89+BB$23-$G$23,$IT89)</f>
        <v>46</v>
      </c>
      <c r="BC89" s="14">
        <f>INDEX('O3-8hr'!$A:$AD,$IU89+BC$23-$G$23,$IT89)</f>
        <v>57</v>
      </c>
      <c r="BD89" s="14">
        <f>INDEX('O3-8hr'!$A:$AD,$IU89+BD$23-$G$23,$IT89)</f>
        <v>52.000000000000007</v>
      </c>
      <c r="BE89" s="14">
        <f>INDEX('O3-8hr'!$A:$AD,$IU89+BE$23-$G$23,$IT89)</f>
        <v>48</v>
      </c>
      <c r="BF89" s="14">
        <f>INDEX('O3-8hr'!$A:$AD,$IU89+BF$23-$G$23,$IT89)</f>
        <v>52.000000000000007</v>
      </c>
      <c r="BG89" s="14">
        <f>INDEX('O3-8hr'!$A:$AD,$IU89+BG$23-$G$23,$IT89)</f>
        <v>55</v>
      </c>
      <c r="BH89" s="14">
        <f>INDEX('O3-8hr'!$A:$AD,$IU89+BH$23-$G$23,$IT89)</f>
        <v>41</v>
      </c>
      <c r="BI89" s="14">
        <f>INDEX('O3-8hr'!$A:$AD,$IU89+BI$23-$G$23,$IT89)</f>
        <v>48</v>
      </c>
      <c r="BJ89" s="14">
        <f>INDEX('O3-8hr'!$A:$AD,$IU89+BJ$23-$G$23,$IT89)</f>
        <v>41</v>
      </c>
      <c r="BK89" s="14">
        <f>INDEX('O3-8hr'!$A:$AD,$IU89+BK$23-$G$23,$IT89)</f>
        <v>22.000000000000004</v>
      </c>
      <c r="BL89" s="14">
        <f>INDEX('O3-8hr'!$A:$AD,$IU89+BL$23-$G$23,$IT89)</f>
        <v>23</v>
      </c>
      <c r="BM89" s="14">
        <f>INDEX('O3-8hr'!$A:$AD,$IU89+BM$23-$G$23,$IT89)</f>
        <v>42</v>
      </c>
      <c r="BN89" s="14">
        <f>INDEX('O3-8hr'!$A:$AD,$IU89+BN$23-$G$23,$IT89)</f>
        <v>39</v>
      </c>
      <c r="BO89" s="14">
        <f>INDEX('O3-8hr'!$A:$AD,$IU89+BO$23-$G$23,$IT89)</f>
        <v>45.000000000000007</v>
      </c>
      <c r="BP89" s="14">
        <f>INDEX('O3-8hr'!$A:$AD,$IU89+BP$23-$G$23,$IT89)</f>
        <v>36.000000000000007</v>
      </c>
      <c r="BQ89" s="14">
        <f>INDEX('O3-8hr'!$A:$AD,$IU89+BQ$23-$G$23,$IT89)</f>
        <v>25</v>
      </c>
      <c r="BR89" s="14">
        <f>INDEX('O3-8hr'!$A:$AD,$IU89+BR$23-$G$23,$IT89)</f>
        <v>18.000000000000004</v>
      </c>
      <c r="BS89" s="14">
        <f>INDEX('O3-8hr'!$A:$AD,$IU89+BS$23-$G$23,$IT89)</f>
        <v>22.000000000000004</v>
      </c>
      <c r="BT89" s="14">
        <f>INDEX('O3-8hr'!$A:$AD,$IU89+BT$23-$G$23,$IT89)</f>
        <v>27</v>
      </c>
      <c r="BU89" s="14">
        <f>INDEX('O3-8hr'!$A:$AD,$IU89+BU$23-$G$23,$IT89)</f>
        <v>19</v>
      </c>
      <c r="BV89" s="14">
        <f>INDEX('O3-8hr'!$A:$AD,$IU89+BV$23-$G$23,$IT89)</f>
        <v>20</v>
      </c>
      <c r="BW89" s="14">
        <f>INDEX('O3-8hr'!$A:$AD,$IU89+BW$23-$G$23,$IT89)</f>
        <v>37.000000000000007</v>
      </c>
      <c r="BX89" s="14">
        <f>INDEX('O3-8hr'!$A:$AD,$IU89+BX$23-$G$23,$IT89)</f>
        <v>39</v>
      </c>
      <c r="BY89" s="14">
        <f>INDEX('O3-8hr'!$A:$AD,$IU89+BY$23-$G$23,$IT89)</f>
        <v>25</v>
      </c>
      <c r="BZ89" s="14">
        <f>INDEX('O3-8hr'!$A:$AD,$IU89+BZ$23-$G$23,$IT89)</f>
        <v>40</v>
      </c>
      <c r="CA89" s="14">
        <f>INDEX('O3-8hr'!$A:$AD,$IU89+CA$23-$G$23,$IT89)</f>
        <v>63</v>
      </c>
      <c r="CB89" s="14">
        <f>INDEX('O3-8hr'!$A:$AD,$IU89+CB$23-$G$23,$IT89)</f>
        <v>22.000000000000004</v>
      </c>
      <c r="CC89" s="14">
        <f>INDEX('O3-8hr'!$A:$AD,$IU89+CC$23-$G$23,$IT89)</f>
        <v>47</v>
      </c>
      <c r="CD89" s="14">
        <f>INDEX('O3-8hr'!$A:$AD,$IU89+CD$23-$G$23,$IT89)</f>
        <v>27</v>
      </c>
      <c r="CE89" s="14">
        <f>INDEX('O3-8hr'!$A:$AD,$IU89+CE$23-$G$23,$IT89)</f>
        <v>36.000000000000007</v>
      </c>
      <c r="CF89" s="14">
        <f>INDEX('O3-8hr'!$A:$AD,$IU89+CF$23-$G$23,$IT89)</f>
        <v>33</v>
      </c>
      <c r="CG89" s="14">
        <f>INDEX('O3-8hr'!$A:$AD,$IU89+CG$23-$G$23,$IT89)</f>
        <v>38</v>
      </c>
      <c r="CH89" s="14">
        <f>INDEX('O3-8hr'!$A:$AD,$IU89+CH$23-$G$23,$IT89)</f>
        <v>38</v>
      </c>
      <c r="CI89" s="14">
        <f>INDEX('O3-8hr'!$A:$AD,$IU89+CI$23-$G$23,$IT89)</f>
        <v>50</v>
      </c>
      <c r="CJ89" s="14">
        <f>INDEX('O3-8hr'!$A:$AD,$IU89+CJ$23-$G$23,$IT89)</f>
        <v>38</v>
      </c>
      <c r="CK89" s="14">
        <f>INDEX('O3-8hr'!$A:$AD,$IU89+CK$23-$G$23,$IT89)</f>
        <v>47</v>
      </c>
      <c r="CL89" s="14">
        <f>INDEX('O3-8hr'!$A:$AD,$IU89+CL$23-$G$23,$IT89)</f>
        <v>51.000000000000007</v>
      </c>
      <c r="CM89" s="14">
        <f>INDEX('O3-8hr'!$A:$AD,$IU89+CM$23-$G$23,$IT89)</f>
        <v>36.000000000000007</v>
      </c>
      <c r="CN89" s="14" t="str">
        <f>INDEX('O3-8hr'!$A:$AD,$IU89+CN$23-$G$23,$IT89)</f>
        <v/>
      </c>
      <c r="CO89" s="14">
        <f>INDEX('O3-8hr'!$A:$AD,$IU89+CO$23-$G$23,$IT89)</f>
        <v>44.000000000000007</v>
      </c>
      <c r="CP89" s="14">
        <f>INDEX('O3-8hr'!$A:$AD,$IU89+CP$23-$G$23,$IT89)</f>
        <v>54</v>
      </c>
      <c r="CQ89" s="14">
        <f>INDEX('O3-8hr'!$A:$AD,$IU89+CQ$23-$G$23,$IT89)</f>
        <v>68</v>
      </c>
      <c r="CR89" s="14">
        <f>INDEX('O3-8hr'!$A:$AD,$IU89+CR$23-$G$23,$IT89)</f>
        <v>47</v>
      </c>
      <c r="CS89" s="14">
        <f>INDEX('O3-8hr'!$A:$AD,$IU89+CS$23-$G$23,$IT89)</f>
        <v>36.000000000000007</v>
      </c>
      <c r="CT89" s="14">
        <f>INDEX('O3-8hr'!$A:$AD,$IU89+CT$23-$G$23,$IT89)</f>
        <v>54</v>
      </c>
      <c r="CU89" s="14">
        <f>INDEX('O3-8hr'!$A:$AD,$IU89+CU$23-$G$23,$IT89)</f>
        <v>51.000000000000007</v>
      </c>
      <c r="CV89" s="14">
        <f>INDEX('O3-8hr'!$A:$AD,$IU89+CV$23-$G$23,$IT89)</f>
        <v>32</v>
      </c>
      <c r="CW89" s="14">
        <f>INDEX('O3-8hr'!$A:$AD,$IU89+CW$23-$G$23,$IT89)</f>
        <v>25</v>
      </c>
      <c r="CX89" s="14">
        <f>INDEX('O3-8hr'!$A:$AD,$IU89+CX$23-$G$23,$IT89)</f>
        <v>50</v>
      </c>
      <c r="CY89" s="14">
        <f>INDEX('O3-8hr'!$A:$AD,$IU89+CY$23-$G$23,$IT89)</f>
        <v>32</v>
      </c>
      <c r="CZ89" s="14">
        <f>INDEX('O3-8hr'!$A:$AD,$IU89+CZ$23-$G$23,$IT89)</f>
        <v>51.000000000000007</v>
      </c>
      <c r="DA89" s="14">
        <f>INDEX('O3-8hr'!$A:$AD,$IU89+DA$23-$G$23,$IT89)</f>
        <v>50</v>
      </c>
      <c r="DB89" s="14">
        <f>INDEX('O3-8hr'!$A:$AD,$IU89+DB$23-$G$23,$IT89)</f>
        <v>19</v>
      </c>
      <c r="DC89" s="14">
        <f>INDEX('O3-8hr'!$A:$AD,$IU89+DC$23-$G$23,$IT89)</f>
        <v>35</v>
      </c>
      <c r="DD89" s="14">
        <f>INDEX('O3-8hr'!$A:$AD,$IU89+DD$23-$G$23,$IT89)</f>
        <v>39</v>
      </c>
      <c r="DE89" s="14">
        <f>INDEX('O3-8hr'!$A:$AD,$IU89+DE$23-$G$23,$IT89)</f>
        <v>65</v>
      </c>
      <c r="DF89" s="14">
        <f>INDEX('O3-8hr'!$A:$AD,$IU89+DF$23-$G$23,$IT89)</f>
        <v>46</v>
      </c>
      <c r="DG89" s="14">
        <f>INDEX('O3-8hr'!$A:$AD,$IU89+DG$23-$G$23,$IT89)</f>
        <v>26.000000000000004</v>
      </c>
      <c r="DH89" s="14">
        <f>INDEX('O3-8hr'!$A:$AD,$IU89+DH$23-$G$23,$IT89)</f>
        <v>37.000000000000007</v>
      </c>
      <c r="DI89" s="14">
        <f>INDEX('O3-8hr'!$A:$AD,$IU89+DI$23-$G$23,$IT89)</f>
        <v>55</v>
      </c>
      <c r="DJ89" s="14">
        <f>INDEX('O3-8hr'!$A:$AD,$IU89+DJ$23-$G$23,$IT89)</f>
        <v>37.000000000000007</v>
      </c>
      <c r="DK89" s="14">
        <f>INDEX('O3-8hr'!$A:$AD,$IU89+DK$23-$G$23,$IT89)</f>
        <v>41</v>
      </c>
      <c r="DL89" s="14">
        <f>INDEX('O3-8hr'!$A:$AD,$IU89+DL$23-$G$23,$IT89)</f>
        <v>69</v>
      </c>
      <c r="DM89" s="14">
        <f>INDEX('O3-8hr'!$A:$AD,$IU89+DM$23-$G$23,$IT89)</f>
        <v>65</v>
      </c>
      <c r="DN89" s="14">
        <f>INDEX('O3-8hr'!$A:$AD,$IU89+DN$23-$G$23,$IT89)</f>
        <v>52.000000000000007</v>
      </c>
      <c r="DO89" s="14">
        <f>INDEX('O3-8hr'!$A:$AD,$IU89+DO$23-$G$23,$IT89)</f>
        <v>57</v>
      </c>
      <c r="DP89" s="14">
        <f>INDEX('O3-8hr'!$A:$AD,$IU89+DP$23-$G$23,$IT89)</f>
        <v>48</v>
      </c>
      <c r="DQ89" s="14">
        <f>INDEX('O3-8hr'!$A:$AD,$IU89+DQ$23-$G$23,$IT89)</f>
        <v>53.000000000000007</v>
      </c>
      <c r="DR89" s="14">
        <f>INDEX('O3-8hr'!$A:$AD,$IU89+DR$23-$G$23,$IT89)</f>
        <v>63</v>
      </c>
      <c r="DS89" s="14">
        <f>INDEX('O3-8hr'!$A:$AD,$IU89+DS$23-$G$23,$IT89)</f>
        <v>54</v>
      </c>
      <c r="DT89" s="14">
        <f>INDEX('O3-8hr'!$A:$AD,$IU89+DT$23-$G$23,$IT89)</f>
        <v>57</v>
      </c>
      <c r="DU89" s="14">
        <f>INDEX('O3-8hr'!$A:$AD,$IU89+DU$23-$G$23,$IT89)</f>
        <v>46</v>
      </c>
      <c r="DV89" s="14">
        <f>INDEX('O3-8hr'!$A:$AD,$IU89+DV$23-$G$23,$IT89)</f>
        <v>34</v>
      </c>
      <c r="DW89" s="14">
        <f>INDEX('O3-8hr'!$A:$AD,$IU89+DW$23-$G$23,$IT89)</f>
        <v>48</v>
      </c>
      <c r="DX89" s="14">
        <f>INDEX('O3-8hr'!$A:$AD,$IU89+DX$23-$G$23,$IT89)</f>
        <v>50</v>
      </c>
      <c r="DY89" s="14">
        <f>INDEX('O3-8hr'!$A:$AD,$IU89+DY$23-$G$23,$IT89)</f>
        <v>43</v>
      </c>
      <c r="DZ89" s="14">
        <f>INDEX('O3-8hr'!$A:$AD,$IU89+DZ$23-$G$23,$IT89)</f>
        <v>32</v>
      </c>
      <c r="EA89" s="14">
        <f>INDEX('O3-8hr'!$A:$AD,$IU89+EA$23-$G$23,$IT89)</f>
        <v>48</v>
      </c>
      <c r="EB89" s="14">
        <f>INDEX('O3-8hr'!$A:$AD,$IU89+EB$23-$G$23,$IT89)</f>
        <v>52.000000000000007</v>
      </c>
      <c r="EC89" s="14">
        <f>INDEX('O3-8hr'!$A:$AD,$IU89+EC$23-$G$23,$IT89)</f>
        <v>35</v>
      </c>
      <c r="ED89" s="14">
        <f>INDEX('O3-8hr'!$A:$AD,$IU89+ED$23-$G$23,$IT89)</f>
        <v>74.000000000000014</v>
      </c>
      <c r="EE89" s="14">
        <f>INDEX('O3-8hr'!$A:$AD,$IU89+EE$23-$G$23,$IT89)</f>
        <v>61.000000000000007</v>
      </c>
      <c r="EF89" s="14">
        <f>INDEX('O3-8hr'!$A:$AD,$IU89+EF$23-$G$23,$IT89)</f>
        <v>51.000000000000007</v>
      </c>
      <c r="EG89" s="14">
        <f>INDEX('O3-8hr'!$A:$AD,$IU89+EG$23-$G$23,$IT89)</f>
        <v>22.000000000000004</v>
      </c>
      <c r="EH89" s="14">
        <f>INDEX('O3-8hr'!$A:$AD,$IU89+EH$23-$G$23,$IT89)</f>
        <v>33</v>
      </c>
      <c r="EI89" s="14">
        <f>INDEX('O3-8hr'!$A:$AD,$IU89+EI$23-$G$23,$IT89)</f>
        <v>41</v>
      </c>
      <c r="EJ89" s="14">
        <f>INDEX('O3-8hr'!$A:$AD,$IU89+EJ$23-$G$23,$IT89)</f>
        <v>51.000000000000007</v>
      </c>
      <c r="EK89" s="14">
        <f>INDEX('O3-8hr'!$A:$AD,$IU89+EK$23-$G$23,$IT89)</f>
        <v>43</v>
      </c>
      <c r="EL89" s="14">
        <f>INDEX('O3-8hr'!$A:$AD,$IU89+EL$23-$G$23,$IT89)</f>
        <v>47</v>
      </c>
      <c r="EM89" s="14">
        <f>INDEX('O3-8hr'!$A:$AD,$IU89+EM$23-$G$23,$IT89)</f>
        <v>59.000000000000007</v>
      </c>
      <c r="EN89" s="14">
        <f>INDEX('O3-8hr'!$A:$AD,$IU89+EN$23-$G$23,$IT89)</f>
        <v>61.000000000000007</v>
      </c>
      <c r="EO89" s="14">
        <f>INDEX('O3-8hr'!$A:$AD,$IU89+EO$23-$G$23,$IT89)</f>
        <v>63</v>
      </c>
      <c r="EP89" s="14">
        <f>INDEX('O3-8hr'!$A:$AD,$IU89+EP$23-$G$23,$IT89)</f>
        <v>54</v>
      </c>
      <c r="EQ89" s="14">
        <f>INDEX('O3-8hr'!$A:$AD,$IU89+EQ$23-$G$23,$IT89)</f>
        <v>34</v>
      </c>
      <c r="ER89" s="14">
        <f>INDEX('O3-8hr'!$A:$AD,$IU89+ER$23-$G$23,$IT89)</f>
        <v>44.000000000000007</v>
      </c>
      <c r="ES89" s="14">
        <f>INDEX('O3-8hr'!$A:$AD,$IU89+ES$23-$G$23,$IT89)</f>
        <v>65</v>
      </c>
      <c r="ET89" s="14">
        <f>INDEX('O3-8hr'!$A:$AD,$IU89+ET$23-$G$23,$IT89)</f>
        <v>67</v>
      </c>
      <c r="EU89" s="14">
        <f>INDEX('O3-8hr'!$A:$AD,$IU89+EU$23-$G$23,$IT89)</f>
        <v>50</v>
      </c>
      <c r="EV89" s="14">
        <f>INDEX('O3-8hr'!$A:$AD,$IU89+EV$23-$G$23,$IT89)</f>
        <v>48</v>
      </c>
      <c r="EW89" s="14">
        <f>INDEX('O3-8hr'!$A:$AD,$IU89+EW$23-$G$23,$IT89)</f>
        <v>61.000000000000007</v>
      </c>
      <c r="EX89" s="14">
        <f>INDEX('O3-8hr'!$A:$AD,$IU89+EX$23-$G$23,$IT89)</f>
        <v>41</v>
      </c>
      <c r="EY89" s="14">
        <f>INDEX('O3-8hr'!$A:$AD,$IU89+EY$23-$G$23,$IT89)</f>
        <v>58</v>
      </c>
      <c r="EZ89" s="14">
        <f>INDEX('O3-8hr'!$A:$AD,$IU89+EZ$23-$G$23,$IT89)</f>
        <v>67</v>
      </c>
      <c r="FA89" s="14">
        <f>INDEX('O3-8hr'!$A:$AD,$IU89+FA$23-$G$23,$IT89)</f>
        <v>69</v>
      </c>
      <c r="FB89" s="14">
        <f>INDEX('O3-8hr'!$A:$AD,$IU89+FB$23-$G$23,$IT89)</f>
        <v>61.000000000000007</v>
      </c>
      <c r="FC89" s="14">
        <f>INDEX('O3-8hr'!$A:$AD,$IU89+FC$23-$G$23,$IT89)</f>
        <v>36.000000000000007</v>
      </c>
      <c r="FD89" s="14">
        <f>INDEX('O3-8hr'!$A:$AD,$IU89+FD$23-$G$23,$IT89)</f>
        <v>26.000000000000004</v>
      </c>
      <c r="FE89" s="14">
        <f>INDEX('O3-8hr'!$A:$AD,$IU89+FE$23-$G$23,$IT89)</f>
        <v>25</v>
      </c>
      <c r="FF89" s="14">
        <f>INDEX('O3-8hr'!$A:$AD,$IU89+FF$23-$G$23,$IT89)</f>
        <v>27</v>
      </c>
      <c r="FG89" s="14">
        <f>INDEX('O3-8hr'!$A:$AD,$IU89+FG$23-$G$23,$IT89)</f>
        <v>30</v>
      </c>
      <c r="FH89" s="14">
        <f>INDEX('O3-8hr'!$A:$AD,$IU89+FH$23-$G$23,$IT89)</f>
        <v>45.000000000000007</v>
      </c>
      <c r="FI89" s="14">
        <f>INDEX('O3-8hr'!$A:$AD,$IU89+FI$23-$G$23,$IT89)</f>
        <v>42</v>
      </c>
      <c r="FJ89" s="14">
        <f>INDEX('O3-8hr'!$A:$AD,$IU89+FJ$23-$G$23,$IT89)</f>
        <v>35</v>
      </c>
      <c r="FK89" s="14">
        <f>INDEX('O3-8hr'!$A:$AD,$IU89+FK$23-$G$23,$IT89)</f>
        <v>46</v>
      </c>
      <c r="FL89" s="14">
        <f>INDEX('O3-8hr'!$A:$AD,$IU89+FL$23-$G$23,$IT89)</f>
        <v>56</v>
      </c>
      <c r="FM89" s="14">
        <f>INDEX('O3-8hr'!$A:$AD,$IU89+FM$23-$G$23,$IT89)</f>
        <v>32</v>
      </c>
      <c r="FN89" s="14">
        <f>INDEX('O3-8hr'!$A:$AD,$IU89+FN$23-$G$23,$IT89)</f>
        <v>50</v>
      </c>
      <c r="FO89" s="14">
        <f>INDEX('O3-8hr'!$A:$AD,$IU89+FO$23-$G$23,$IT89)</f>
        <v>45.000000000000007</v>
      </c>
      <c r="FP89" s="14">
        <f>INDEX('O3-8hr'!$A:$AD,$IU89+FP$23-$G$23,$IT89)</f>
        <v>59.000000000000007</v>
      </c>
      <c r="FQ89" s="14">
        <f>INDEX('O3-8hr'!$A:$AD,$IU89+FQ$23-$G$23,$IT89)</f>
        <v>44.000000000000007</v>
      </c>
      <c r="FR89" s="14">
        <f>INDEX('O3-8hr'!$A:$AD,$IU89+FR$23-$G$23,$IT89)</f>
        <v>49</v>
      </c>
      <c r="FS89" s="14">
        <f>INDEX('O3-8hr'!$A:$AD,$IU89+FS$23-$G$23,$IT89)</f>
        <v>46</v>
      </c>
      <c r="FT89" s="14">
        <f>INDEX('O3-8hr'!$A:$AD,$IU89+FT$23-$G$23,$IT89)</f>
        <v>35</v>
      </c>
      <c r="FU89" s="14">
        <f>INDEX('O3-8hr'!$A:$AD,$IU89+FU$23-$G$23,$IT89)</f>
        <v>44.000000000000007</v>
      </c>
      <c r="FV89" s="14">
        <f>INDEX('O3-8hr'!$A:$AD,$IU89+FV$23-$G$23,$IT89)</f>
        <v>58</v>
      </c>
      <c r="FW89" s="14">
        <f>INDEX('O3-8hr'!$A:$AD,$IU89+FW$23-$G$23,$IT89)</f>
        <v>53.000000000000007</v>
      </c>
      <c r="FX89" s="14">
        <f>INDEX('O3-8hr'!$A:$AD,$IU89+FX$23-$G$23,$IT89)</f>
        <v>45.000000000000007</v>
      </c>
      <c r="FY89" s="14">
        <f>INDEX('O3-8hr'!$A:$AD,$IU89+FY$23-$G$23,$IT89)</f>
        <v>29</v>
      </c>
      <c r="FZ89" s="14">
        <f>INDEX('O3-8hr'!$A:$AD,$IU89+FZ$23-$G$23,$IT89)</f>
        <v>51.000000000000007</v>
      </c>
      <c r="GA89" s="14">
        <f>INDEX('O3-8hr'!$A:$AD,$IU89+GA$23-$G$23,$IT89)</f>
        <v>64</v>
      </c>
      <c r="GB89" s="14">
        <f>INDEX('O3-8hr'!$A:$AD,$IU89+GB$23-$G$23,$IT89)</f>
        <v>50</v>
      </c>
      <c r="GC89" s="14">
        <f>INDEX('O3-8hr'!$A:$AD,$IU89+GC$23-$G$23,$IT89)</f>
        <v>41</v>
      </c>
      <c r="GD89" s="14">
        <f>INDEX('O3-8hr'!$A:$AD,$IU89+GD$23-$G$23,$IT89)</f>
        <v>44.000000000000007</v>
      </c>
      <c r="GE89" s="14">
        <f>INDEX('O3-8hr'!$A:$AD,$IU89+GE$23-$G$23,$IT89)</f>
        <v>38</v>
      </c>
      <c r="GF89" s="14">
        <f>INDEX('O3-8hr'!$A:$AD,$IU89+GF$23-$G$23,$IT89)</f>
        <v>44.000000000000007</v>
      </c>
      <c r="GG89" s="14">
        <f>INDEX('O3-8hr'!$A:$AD,$IU89+GG$23-$G$23,$IT89)</f>
        <v>36.000000000000007</v>
      </c>
      <c r="GH89" s="14">
        <f>INDEX('O3-8hr'!$A:$AD,$IU89+GH$23-$G$23,$IT89)</f>
        <v>58</v>
      </c>
      <c r="GI89" s="14">
        <f>INDEX('O3-8hr'!$A:$AD,$IU89+GI$23-$G$23,$IT89)</f>
        <v>30</v>
      </c>
      <c r="GJ89" s="14">
        <f>INDEX('O3-8hr'!$A:$AD,$IU89+GJ$23-$G$23,$IT89)</f>
        <v>32</v>
      </c>
      <c r="GK89" s="14">
        <f>INDEX('O3-8hr'!$A:$AD,$IU89+GK$23-$G$23,$IT89)</f>
        <v>31</v>
      </c>
      <c r="GL89" s="14">
        <f>INDEX('O3-8hr'!$A:$AD,$IU89+GL$23-$G$23,$IT89)</f>
        <v>35</v>
      </c>
      <c r="GM89" s="14">
        <f>INDEX('O3-8hr'!$A:$AD,$IU89+GM$23-$G$23,$IT89)</f>
        <v>34</v>
      </c>
      <c r="GN89" s="14">
        <f>INDEX('O3-8hr'!$A:$AD,$IU89+GN$23-$G$23,$IT89)</f>
        <v>31</v>
      </c>
      <c r="GO89" s="14">
        <f>INDEX('O3-8hr'!$A:$AD,$IU89+GO$23-$G$23,$IT89)</f>
        <v>40</v>
      </c>
      <c r="GP89" s="14">
        <f>INDEX('O3-8hr'!$A:$AD,$IU89+GP$23-$G$23,$IT89)</f>
        <v>51.000000000000007</v>
      </c>
      <c r="GQ89" s="14">
        <f>INDEX('O3-8hr'!$A:$AD,$IU89+GQ$23-$G$23,$IT89)</f>
        <v>46</v>
      </c>
      <c r="GR89" s="14">
        <f>INDEX('O3-8hr'!$A:$AD,$IU89+GR$23-$G$23,$IT89)</f>
        <v>57</v>
      </c>
      <c r="GS89" s="14">
        <f>INDEX('O3-8hr'!$A:$AD,$IU89+GS$23-$G$23,$IT89)</f>
        <v>35</v>
      </c>
      <c r="GT89" s="14">
        <f>INDEX('O3-8hr'!$A:$AD,$IU89+GT$23-$G$23,$IT89)</f>
        <v>34</v>
      </c>
      <c r="GU89" s="14">
        <f>INDEX('O3-8hr'!$A:$AD,$IU89+GU$23-$G$23,$IT89)</f>
        <v>41</v>
      </c>
      <c r="GV89" s="14">
        <f>INDEX('O3-8hr'!$A:$AD,$IU89+GV$23-$G$23,$IT89)</f>
        <v>55</v>
      </c>
      <c r="GW89" s="14">
        <f>INDEX('O3-8hr'!$A:$AD,$IU89+GW$23-$G$23,$IT89)</f>
        <v>32</v>
      </c>
      <c r="GX89" s="14">
        <f>INDEX('O3-8hr'!$A:$AD,$IU89+GX$23-$G$23,$IT89)</f>
        <v>34</v>
      </c>
      <c r="GY89" s="14">
        <f>INDEX('O3-8hr'!$A:$AD,$IU89+GY$23-$G$23,$IT89)</f>
        <v>32</v>
      </c>
      <c r="GZ89" s="14">
        <f>INDEX('O3-8hr'!$A:$AD,$IU89+GZ$23-$G$23,$IT89)</f>
        <v>29</v>
      </c>
      <c r="HA89" s="14">
        <f>INDEX('O3-8hr'!$A:$AD,$IU89+HA$23-$G$23,$IT89)</f>
        <v>21</v>
      </c>
      <c r="HB89" s="14">
        <f>INDEX('O3-8hr'!$A:$AD,$IU89+HB$23-$G$23,$IT89)</f>
        <v>33</v>
      </c>
      <c r="HC89" s="14">
        <f>INDEX('O3-8hr'!$A:$AD,$IU89+HC$23-$G$23,$IT89)</f>
        <v>46</v>
      </c>
      <c r="HD89" s="14">
        <f>INDEX('O3-8hr'!$A:$AD,$IU89+HD$23-$G$23,$IT89)</f>
        <v>41</v>
      </c>
      <c r="HE89" s="14">
        <f>INDEX('O3-8hr'!$A:$AD,$IU89+HE$23-$G$23,$IT89)</f>
        <v>66</v>
      </c>
      <c r="HF89" s="14">
        <f>INDEX('O3-8hr'!$A:$AD,$IU89+HF$23-$G$23,$IT89)</f>
        <v>33</v>
      </c>
      <c r="HG89" s="14">
        <f>INDEX('O3-8hr'!$A:$AD,$IU89+HG$23-$G$23,$IT89)</f>
        <v>35</v>
      </c>
      <c r="HH89" s="14">
        <f>INDEX('O3-8hr'!$A:$AD,$IU89+HH$23-$G$23,$IT89)</f>
        <v>43</v>
      </c>
      <c r="HI89" s="14">
        <f>INDEX('O3-8hr'!$A:$AD,$IU89+HI$23-$G$23,$IT89)</f>
        <v>32</v>
      </c>
      <c r="HJ89" s="14">
        <f>INDEX('O3-8hr'!$A:$AD,$IU89+HJ$23-$G$23,$IT89)</f>
        <v>28</v>
      </c>
      <c r="HK89" s="14">
        <f>INDEX('O3-8hr'!$A:$AD,$IU89+HK$23-$G$23,$IT89)</f>
        <v>23</v>
      </c>
      <c r="HL89" s="14">
        <f>INDEX('O3-8hr'!$A:$AD,$IU89+HL$23-$G$23,$IT89)</f>
        <v>18.000000000000004</v>
      </c>
      <c r="HM89" s="14">
        <f>INDEX('O3-8hr'!$A:$AD,$IU89+HM$23-$G$23,$IT89)</f>
        <v>16</v>
      </c>
      <c r="HN89" s="14">
        <f>INDEX('O3-8hr'!$A:$AD,$IU89+HN$23-$G$23,$IT89)</f>
        <v>10</v>
      </c>
      <c r="HO89" s="14">
        <f>INDEX('O3-8hr'!$A:$AD,$IU89+HO$23-$G$23,$IT89)</f>
        <v>25</v>
      </c>
      <c r="HP89" s="14">
        <f>INDEX('O3-8hr'!$A:$AD,$IU89+HP$23-$G$23,$IT89)</f>
        <v>25</v>
      </c>
      <c r="HQ89" s="14">
        <f>INDEX('O3-8hr'!$A:$AD,$IU89+HQ$23-$G$23,$IT89)</f>
        <v>27</v>
      </c>
      <c r="HR89" s="14">
        <f>INDEX('O3-8hr'!$A:$AD,$IU89+HR$23-$G$23,$IT89)</f>
        <v>25</v>
      </c>
      <c r="HS89" s="14">
        <f>INDEX('O3-8hr'!$A:$AD,$IU89+HS$23-$G$23,$IT89)</f>
        <v>36.000000000000007</v>
      </c>
      <c r="HT89" s="14">
        <f>INDEX('O3-8hr'!$A:$AD,$IU89+HT$23-$G$23,$IT89)</f>
        <v>18.000000000000004</v>
      </c>
      <c r="HU89" s="14">
        <f>INDEX('O3-8hr'!$A:$AD,$IU89+HU$23-$G$23,$IT89)</f>
        <v>21</v>
      </c>
      <c r="HV89" s="14">
        <f>INDEX('O3-8hr'!$A:$AD,$IU89+HV$23-$G$23,$IT89)</f>
        <v>32</v>
      </c>
      <c r="HW89" s="14">
        <f>INDEX('O3-8hr'!$A:$AD,$IU89+HW$23-$G$23,$IT89)</f>
        <v>23</v>
      </c>
      <c r="HX89" s="14">
        <f>INDEX('O3-8hr'!$A:$AD,$IU89+HX$23-$G$23,$IT89)</f>
        <v>28</v>
      </c>
      <c r="HY89" s="14">
        <f>INDEX('O3-8hr'!$A:$AD,$IU89+HY$23-$G$23,$IT89)</f>
        <v>20</v>
      </c>
      <c r="HZ89" s="14">
        <f>INDEX('O3-8hr'!$A:$AD,$IU89+HZ$23-$G$23,$IT89)</f>
        <v>22.000000000000004</v>
      </c>
      <c r="IA89" s="14">
        <f>INDEX('O3-8hr'!$A:$AD,$IU89+IA$23-$G$23,$IT89)</f>
        <v>35</v>
      </c>
      <c r="IB89" s="14">
        <f>INDEX('O3-8hr'!$A:$AD,$IU89+IB$23-$G$23,$IT89)</f>
        <v>37.000000000000007</v>
      </c>
      <c r="IC89" s="14">
        <f>INDEX('O3-8hr'!$A:$AD,$IU89+IC$23-$G$23,$IT89)</f>
        <v>31</v>
      </c>
      <c r="ID89" s="14">
        <f>INDEX('O3-8hr'!$A:$AD,$IU89+ID$23-$G$23,$IT89)</f>
        <v>44.000000000000007</v>
      </c>
      <c r="IE89" s="14">
        <f>INDEX('O3-8hr'!$A:$AD,$IU89+IE$23-$G$23,$IT89)</f>
        <v>36.000000000000007</v>
      </c>
      <c r="IF89" s="14">
        <f>INDEX('O3-8hr'!$A:$AD,$IU89+IF$23-$G$23,$IT89)</f>
        <v>28</v>
      </c>
      <c r="IG89" s="14">
        <f>INDEX('O3-8hr'!$A:$AD,$IU89+IG$23-$G$23,$IT89)</f>
        <v>16</v>
      </c>
      <c r="IH89" s="14">
        <f>INDEX('O3-8hr'!$A:$AD,$IU89+IH$23-$G$23,$IT89)</f>
        <v>20</v>
      </c>
      <c r="II89" s="14">
        <f>INDEX('O3-8hr'!$A:$AD,$IU89+II$23-$G$23,$IT89)</f>
        <v>31</v>
      </c>
      <c r="IJ89" s="14">
        <f>INDEX('O3-8hr'!$A:$AD,$IU89+IJ$23-$G$23,$IT89)</f>
        <v>28</v>
      </c>
      <c r="IK89" s="14">
        <f>INDEX('O3-8hr'!$A:$AD,$IU89+IK$23-$G$23,$IT89)</f>
        <v>20</v>
      </c>
      <c r="IL89" s="14">
        <f>INDEX('O3-8hr'!$A:$AD,$IU89+IL$23-$G$23,$IT89)</f>
        <v>28</v>
      </c>
      <c r="IM89" s="14">
        <f>INDEX('O3-8hr'!$A:$AD,$IU89+IM$23-$G$23,$IT89)</f>
        <v>16</v>
      </c>
      <c r="IN89" s="14">
        <f>INDEX('O3-8hr'!$A:$AD,$IU89+IN$23-$G$23,$IT89)</f>
        <v>21</v>
      </c>
      <c r="IO89" s="14">
        <f>INDEX('O3-8hr'!$A:$AD,$IU89+IO$23-$G$23,$IT89)</f>
        <v>26.000000000000004</v>
      </c>
      <c r="IP89" s="14">
        <f>INDEX('O3-8hr'!$A:$AD,$IU89+IP$23-$G$23,$IT89)</f>
        <v>37.000000000000007</v>
      </c>
      <c r="IQ89" s="19">
        <f>INDEX('O3-8hr'!$A:$AD,$IU89+IQ$23-$G$23,$IT89)</f>
        <v>24</v>
      </c>
      <c r="IR89" s="100">
        <f t="shared" si="59"/>
        <v>74.000000000000014</v>
      </c>
      <c r="IT89" s="44">
        <f>MATCH($B89,'O3-8hr'!$1:$1,0)</f>
        <v>13</v>
      </c>
      <c r="IU89" s="43">
        <f>MATCH(DATE($A89,$IT$19,$IU$19),'O3-8hr'!$B:$B,0)</f>
        <v>431</v>
      </c>
    </row>
    <row r="90" spans="1:255" ht="12.75" customHeight="1" x14ac:dyDescent="0.2">
      <c r="A90" s="100">
        <v>2016</v>
      </c>
      <c r="B90" s="100">
        <v>340273001</v>
      </c>
      <c r="C90" s="103">
        <f>INDEX(Sites!$A:$N,MATCH($B90,Sites!$A:$A,0),2)</f>
        <v>40.787627999999998</v>
      </c>
      <c r="D90" s="100" t="str">
        <f>INDEX(Sites!$A:$N,MATCH($B90,Sites!$A:$A,0),4)</f>
        <v>NJ</v>
      </c>
      <c r="E90" s="100" t="str">
        <f>INDEX(Sites!$A:$N,MATCH($B90,Sites!$A:$A,0),10)</f>
        <v>278.0</v>
      </c>
      <c r="F90" s="44" t="str">
        <f>INDEX(Sites!$A:$N,MATCH($B90,Sites!$A:$A,0),6)</f>
        <v>Chester</v>
      </c>
      <c r="G90" s="20">
        <f>INDEX('O3-8hr'!$A:$AD,$IU90+G$23-$G$23,$IT90)</f>
        <v>36.000000000000007</v>
      </c>
      <c r="H90" s="14">
        <f>INDEX('O3-8hr'!$A:$AD,$IU90+H$23-$G$23,$IT90)</f>
        <v>37.000000000000007</v>
      </c>
      <c r="I90" s="14">
        <f>INDEX('O3-8hr'!$A:$AD,$IU90+I$23-$G$23,$IT90)</f>
        <v>36.000000000000007</v>
      </c>
      <c r="J90" s="14">
        <f>INDEX('O3-8hr'!$A:$AD,$IU90+J$23-$G$23,$IT90)</f>
        <v>32</v>
      </c>
      <c r="K90" s="14">
        <f>INDEX('O3-8hr'!$A:$AD,$IU90+K$23-$G$23,$IT90)</f>
        <v>39</v>
      </c>
      <c r="L90" s="14">
        <f>INDEX('O3-8hr'!$A:$AD,$IU90+L$23-$G$23,$IT90)</f>
        <v>39</v>
      </c>
      <c r="M90" s="14">
        <f>INDEX('O3-8hr'!$A:$AD,$IU90+M$23-$G$23,$IT90)</f>
        <v>38</v>
      </c>
      <c r="N90" s="14">
        <f>INDEX('O3-8hr'!$A:$AD,$IU90+N$23-$G$23,$IT90)</f>
        <v>48</v>
      </c>
      <c r="O90" s="14">
        <f>INDEX('O3-8hr'!$A:$AD,$IU90+O$23-$G$23,$IT90)</f>
        <v>59.000000000000007</v>
      </c>
      <c r="P90" s="14">
        <f>INDEX('O3-8hr'!$A:$AD,$IU90+P$23-$G$23,$IT90)</f>
        <v>48</v>
      </c>
      <c r="Q90" s="14">
        <f>INDEX('O3-8hr'!$A:$AD,$IU90+Q$23-$G$23,$IT90)</f>
        <v>32</v>
      </c>
      <c r="R90" s="14">
        <f>INDEX('O3-8hr'!$A:$AD,$IU90+R$23-$G$23,$IT90)</f>
        <v>36.000000000000007</v>
      </c>
      <c r="S90" s="14">
        <f>INDEX('O3-8hr'!$A:$AD,$IU90+S$23-$G$23,$IT90)</f>
        <v>42</v>
      </c>
      <c r="T90" s="14">
        <f>INDEX('O3-8hr'!$A:$AD,$IU90+T$23-$G$23,$IT90)</f>
        <v>33</v>
      </c>
      <c r="U90" s="14">
        <f>INDEX('O3-8hr'!$A:$AD,$IU90+U$23-$G$23,$IT90)</f>
        <v>33</v>
      </c>
      <c r="V90" s="14">
        <f>INDEX('O3-8hr'!$A:$AD,$IU90+V$23-$G$23,$IT90)</f>
        <v>30</v>
      </c>
      <c r="W90" s="14">
        <f>INDEX('O3-8hr'!$A:$AD,$IU90+W$23-$G$23,$IT90)</f>
        <v>41</v>
      </c>
      <c r="X90" s="14">
        <f>INDEX('O3-8hr'!$A:$AD,$IU90+X$23-$G$23,$IT90)</f>
        <v>38</v>
      </c>
      <c r="Y90" s="14">
        <f>INDEX('O3-8hr'!$A:$AD,$IU90+Y$23-$G$23,$IT90)</f>
        <v>39</v>
      </c>
      <c r="Z90" s="14">
        <f>INDEX('O3-8hr'!$A:$AD,$IU90+Z$23-$G$23,$IT90)</f>
        <v>37.000000000000007</v>
      </c>
      <c r="AA90" s="14">
        <f>INDEX('O3-8hr'!$A:$AD,$IU90+AA$23-$G$23,$IT90)</f>
        <v>42</v>
      </c>
      <c r="AB90" s="14">
        <f>INDEX('O3-8hr'!$A:$AD,$IU90+AB$23-$G$23,$IT90)</f>
        <v>40</v>
      </c>
      <c r="AC90" s="14">
        <f>INDEX('O3-8hr'!$A:$AD,$IU90+AC$23-$G$23,$IT90)</f>
        <v>53.000000000000007</v>
      </c>
      <c r="AD90" s="14">
        <f>INDEX('O3-8hr'!$A:$AD,$IU90+AD$23-$G$23,$IT90)</f>
        <v>40</v>
      </c>
      <c r="AE90" s="14">
        <f>INDEX('O3-8hr'!$A:$AD,$IU90+AE$23-$G$23,$IT90)</f>
        <v>43</v>
      </c>
      <c r="AF90" s="14">
        <f>INDEX('O3-8hr'!$A:$AD,$IU90+AF$23-$G$23,$IT90)</f>
        <v>37.000000000000007</v>
      </c>
      <c r="AG90" s="14">
        <f>INDEX('O3-8hr'!$A:$AD,$IU90+AG$23-$G$23,$IT90)</f>
        <v>41</v>
      </c>
      <c r="AH90" s="14">
        <f>INDEX('O3-8hr'!$A:$AD,$IU90+AH$23-$G$23,$IT90)</f>
        <v>41</v>
      </c>
      <c r="AI90" s="14">
        <f>INDEX('O3-8hr'!$A:$AD,$IU90+AI$23-$G$23,$IT90)</f>
        <v>46</v>
      </c>
      <c r="AJ90" s="14">
        <f>INDEX('O3-8hr'!$A:$AD,$IU90+AJ$23-$G$23,$IT90)</f>
        <v>43</v>
      </c>
      <c r="AK90" s="14">
        <f>INDEX('O3-8hr'!$A:$AD,$IU90+AK$23-$G$23,$IT90)</f>
        <v>49</v>
      </c>
      <c r="AL90" s="14">
        <f>INDEX('O3-8hr'!$A:$AD,$IU90+AL$23-$G$23,$IT90)</f>
        <v>43</v>
      </c>
      <c r="AM90" s="14">
        <f>INDEX('O3-8hr'!$A:$AD,$IU90+AM$23-$G$23,$IT90)</f>
        <v>38</v>
      </c>
      <c r="AN90" s="14">
        <f>INDEX('O3-8hr'!$A:$AD,$IU90+AN$23-$G$23,$IT90)</f>
        <v>40</v>
      </c>
      <c r="AO90" s="14">
        <f>INDEX('O3-8hr'!$A:$AD,$IU90+AO$23-$G$23,$IT90)</f>
        <v>34</v>
      </c>
      <c r="AP90" s="14">
        <f>INDEX('O3-8hr'!$A:$AD,$IU90+AP$23-$G$23,$IT90)</f>
        <v>42</v>
      </c>
      <c r="AQ90" s="14">
        <f>INDEX('O3-8hr'!$A:$AD,$IU90+AQ$23-$G$23,$IT90)</f>
        <v>45.000000000000007</v>
      </c>
      <c r="AR90" s="14">
        <f>INDEX('O3-8hr'!$A:$AD,$IU90+AR$23-$G$23,$IT90)</f>
        <v>42</v>
      </c>
      <c r="AS90" s="14">
        <f>INDEX('O3-8hr'!$A:$AD,$IU90+AS$23-$G$23,$IT90)</f>
        <v>40</v>
      </c>
      <c r="AT90" s="14">
        <f>INDEX('O3-8hr'!$A:$AD,$IU90+AT$23-$G$23,$IT90)</f>
        <v>38</v>
      </c>
      <c r="AU90" s="14">
        <f>INDEX('O3-8hr'!$A:$AD,$IU90+AU$23-$G$23,$IT90)</f>
        <v>41</v>
      </c>
      <c r="AV90" s="14">
        <f>INDEX('O3-8hr'!$A:$AD,$IU90+AV$23-$G$23,$IT90)</f>
        <v>43</v>
      </c>
      <c r="AW90" s="14">
        <f>INDEX('O3-8hr'!$A:$AD,$IU90+AW$23-$G$23,$IT90)</f>
        <v>40</v>
      </c>
      <c r="AX90" s="14">
        <f>INDEX('O3-8hr'!$A:$AD,$IU90+AX$23-$G$23,$IT90)</f>
        <v>43</v>
      </c>
      <c r="AY90" s="14">
        <f>INDEX('O3-8hr'!$A:$AD,$IU90+AY$23-$G$23,$IT90)</f>
        <v>46</v>
      </c>
      <c r="AZ90" s="14">
        <f>INDEX('O3-8hr'!$A:$AD,$IU90+AZ$23-$G$23,$IT90)</f>
        <v>42</v>
      </c>
      <c r="BA90" s="14">
        <f>INDEX('O3-8hr'!$A:$AD,$IU90+BA$23-$G$23,$IT90)</f>
        <v>51.000000000000007</v>
      </c>
      <c r="BB90" s="14">
        <f>INDEX('O3-8hr'!$A:$AD,$IU90+BB$23-$G$23,$IT90)</f>
        <v>55</v>
      </c>
      <c r="BC90" s="14">
        <f>INDEX('O3-8hr'!$A:$AD,$IU90+BC$23-$G$23,$IT90)</f>
        <v>57</v>
      </c>
      <c r="BD90" s="14">
        <f>INDEX('O3-8hr'!$A:$AD,$IU90+BD$23-$G$23,$IT90)</f>
        <v>52.000000000000007</v>
      </c>
      <c r="BE90" s="14">
        <f>INDEX('O3-8hr'!$A:$AD,$IU90+BE$23-$G$23,$IT90)</f>
        <v>52.000000000000007</v>
      </c>
      <c r="BF90" s="14">
        <f>INDEX('O3-8hr'!$A:$AD,$IU90+BF$23-$G$23,$IT90)</f>
        <v>60</v>
      </c>
      <c r="BG90" s="14">
        <f>INDEX('O3-8hr'!$A:$AD,$IU90+BG$23-$G$23,$IT90)</f>
        <v>62</v>
      </c>
      <c r="BH90" s="14">
        <f>INDEX('O3-8hr'!$A:$AD,$IU90+BH$23-$G$23,$IT90)</f>
        <v>39</v>
      </c>
      <c r="BI90" s="14">
        <f>INDEX('O3-8hr'!$A:$AD,$IU90+BI$23-$G$23,$IT90)</f>
        <v>51.000000000000007</v>
      </c>
      <c r="BJ90" s="14">
        <f>INDEX('O3-8hr'!$A:$AD,$IU90+BJ$23-$G$23,$IT90)</f>
        <v>49</v>
      </c>
      <c r="BK90" s="14">
        <f>INDEX('O3-8hr'!$A:$AD,$IU90+BK$23-$G$23,$IT90)</f>
        <v>43</v>
      </c>
      <c r="BL90" s="14">
        <f>INDEX('O3-8hr'!$A:$AD,$IU90+BL$23-$G$23,$IT90)</f>
        <v>30</v>
      </c>
      <c r="BM90" s="14">
        <f>INDEX('O3-8hr'!$A:$AD,$IU90+BM$23-$G$23,$IT90)</f>
        <v>37.000000000000007</v>
      </c>
      <c r="BN90" s="14">
        <f>INDEX('O3-8hr'!$A:$AD,$IU90+BN$23-$G$23,$IT90)</f>
        <v>40</v>
      </c>
      <c r="BO90" s="14">
        <f>INDEX('O3-8hr'!$A:$AD,$IU90+BO$23-$G$23,$IT90)</f>
        <v>46</v>
      </c>
      <c r="BP90" s="14">
        <f>INDEX('O3-8hr'!$A:$AD,$IU90+BP$23-$G$23,$IT90)</f>
        <v>35</v>
      </c>
      <c r="BQ90" s="14">
        <f>INDEX('O3-8hr'!$A:$AD,$IU90+BQ$23-$G$23,$IT90)</f>
        <v>25</v>
      </c>
      <c r="BR90" s="14">
        <f>INDEX('O3-8hr'!$A:$AD,$IU90+BR$23-$G$23,$IT90)</f>
        <v>20</v>
      </c>
      <c r="BS90" s="14">
        <f>INDEX('O3-8hr'!$A:$AD,$IU90+BS$23-$G$23,$IT90)</f>
        <v>28</v>
      </c>
      <c r="BT90" s="14">
        <f>INDEX('O3-8hr'!$A:$AD,$IU90+BT$23-$G$23,$IT90)</f>
        <v>33</v>
      </c>
      <c r="BU90" s="14">
        <f>INDEX('O3-8hr'!$A:$AD,$IU90+BU$23-$G$23,$IT90)</f>
        <v>27</v>
      </c>
      <c r="BV90" s="14">
        <f>INDEX('O3-8hr'!$A:$AD,$IU90+BV$23-$G$23,$IT90)</f>
        <v>27</v>
      </c>
      <c r="BW90" s="14">
        <f>INDEX('O3-8hr'!$A:$AD,$IU90+BW$23-$G$23,$IT90)</f>
        <v>40</v>
      </c>
      <c r="BX90" s="14">
        <f>INDEX('O3-8hr'!$A:$AD,$IU90+BX$23-$G$23,$IT90)</f>
        <v>50</v>
      </c>
      <c r="BY90" s="14">
        <f>INDEX('O3-8hr'!$A:$AD,$IU90+BY$23-$G$23,$IT90)</f>
        <v>39</v>
      </c>
      <c r="BZ90" s="14">
        <f>INDEX('O3-8hr'!$A:$AD,$IU90+BZ$23-$G$23,$IT90)</f>
        <v>50</v>
      </c>
      <c r="CA90" s="14">
        <f>INDEX('O3-8hr'!$A:$AD,$IU90+CA$23-$G$23,$IT90)</f>
        <v>69</v>
      </c>
      <c r="CB90" s="14">
        <f>INDEX('O3-8hr'!$A:$AD,$IU90+CB$23-$G$23,$IT90)</f>
        <v>29</v>
      </c>
      <c r="CC90" s="14">
        <f>INDEX('O3-8hr'!$A:$AD,$IU90+CC$23-$G$23,$IT90)</f>
        <v>48</v>
      </c>
      <c r="CD90" s="14">
        <f>INDEX('O3-8hr'!$A:$AD,$IU90+CD$23-$G$23,$IT90)</f>
        <v>31</v>
      </c>
      <c r="CE90" s="14">
        <f>INDEX('O3-8hr'!$A:$AD,$IU90+CE$23-$G$23,$IT90)</f>
        <v>41</v>
      </c>
      <c r="CF90" s="14">
        <f>INDEX('O3-8hr'!$A:$AD,$IU90+CF$23-$G$23,$IT90)</f>
        <v>43</v>
      </c>
      <c r="CG90" s="14">
        <f>INDEX('O3-8hr'!$A:$AD,$IU90+CG$23-$G$23,$IT90)</f>
        <v>43</v>
      </c>
      <c r="CH90" s="14">
        <f>INDEX('O3-8hr'!$A:$AD,$IU90+CH$23-$G$23,$IT90)</f>
        <v>49</v>
      </c>
      <c r="CI90" s="14">
        <f>INDEX('O3-8hr'!$A:$AD,$IU90+CI$23-$G$23,$IT90)</f>
        <v>48</v>
      </c>
      <c r="CJ90" s="14">
        <f>INDEX('O3-8hr'!$A:$AD,$IU90+CJ$23-$G$23,$IT90)</f>
        <v>43</v>
      </c>
      <c r="CK90" s="14">
        <f>INDEX('O3-8hr'!$A:$AD,$IU90+CK$23-$G$23,$IT90)</f>
        <v>48</v>
      </c>
      <c r="CL90" s="14">
        <f>INDEX('O3-8hr'!$A:$AD,$IU90+CL$23-$G$23,$IT90)</f>
        <v>46</v>
      </c>
      <c r="CM90" s="14">
        <f>INDEX('O3-8hr'!$A:$AD,$IU90+CM$23-$G$23,$IT90)</f>
        <v>46</v>
      </c>
      <c r="CN90" s="14" t="str">
        <f>INDEX('O3-8hr'!$A:$AD,$IU90+CN$23-$G$23,$IT90)</f>
        <v/>
      </c>
      <c r="CO90" s="14">
        <f>INDEX('O3-8hr'!$A:$AD,$IU90+CO$23-$G$23,$IT90)</f>
        <v>57</v>
      </c>
      <c r="CP90" s="14">
        <f>INDEX('O3-8hr'!$A:$AD,$IU90+CP$23-$G$23,$IT90)</f>
        <v>64</v>
      </c>
      <c r="CQ90" s="14">
        <f>INDEX('O3-8hr'!$A:$AD,$IU90+CQ$23-$G$23,$IT90)</f>
        <v>56</v>
      </c>
      <c r="CR90" s="14">
        <f>INDEX('O3-8hr'!$A:$AD,$IU90+CR$23-$G$23,$IT90)</f>
        <v>61.000000000000007</v>
      </c>
      <c r="CS90" s="14">
        <f>INDEX('O3-8hr'!$A:$AD,$IU90+CS$23-$G$23,$IT90)</f>
        <v>44.000000000000007</v>
      </c>
      <c r="CT90" s="14">
        <f>INDEX('O3-8hr'!$A:$AD,$IU90+CT$23-$G$23,$IT90)</f>
        <v>51.000000000000007</v>
      </c>
      <c r="CU90" s="14">
        <f>INDEX('O3-8hr'!$A:$AD,$IU90+CU$23-$G$23,$IT90)</f>
        <v>72.000000000000014</v>
      </c>
      <c r="CV90" s="14">
        <f>INDEX('O3-8hr'!$A:$AD,$IU90+CV$23-$G$23,$IT90)</f>
        <v>56</v>
      </c>
      <c r="CW90" s="14">
        <f>INDEX('O3-8hr'!$A:$AD,$IU90+CW$23-$G$23,$IT90)</f>
        <v>23</v>
      </c>
      <c r="CX90" s="14">
        <f>INDEX('O3-8hr'!$A:$AD,$IU90+CX$23-$G$23,$IT90)</f>
        <v>47</v>
      </c>
      <c r="CY90" s="14">
        <f>INDEX('O3-8hr'!$A:$AD,$IU90+CY$23-$G$23,$IT90)</f>
        <v>27</v>
      </c>
      <c r="CZ90" s="14">
        <f>INDEX('O3-8hr'!$A:$AD,$IU90+CZ$23-$G$23,$IT90)</f>
        <v>53.000000000000007</v>
      </c>
      <c r="DA90" s="14">
        <f>INDEX('O3-8hr'!$A:$AD,$IU90+DA$23-$G$23,$IT90)</f>
        <v>51.000000000000007</v>
      </c>
      <c r="DB90" s="14">
        <f>INDEX('O3-8hr'!$A:$AD,$IU90+DB$23-$G$23,$IT90)</f>
        <v>30</v>
      </c>
      <c r="DC90" s="14">
        <f>INDEX('O3-8hr'!$A:$AD,$IU90+DC$23-$G$23,$IT90)</f>
        <v>43</v>
      </c>
      <c r="DD90" s="14">
        <f>INDEX('O3-8hr'!$A:$AD,$IU90+DD$23-$G$23,$IT90)</f>
        <v>45.000000000000007</v>
      </c>
      <c r="DE90" s="14">
        <f>INDEX('O3-8hr'!$A:$AD,$IU90+DE$23-$G$23,$IT90)</f>
        <v>64</v>
      </c>
      <c r="DF90" s="14">
        <f>INDEX('O3-8hr'!$A:$AD,$IU90+DF$23-$G$23,$IT90)</f>
        <v>43</v>
      </c>
      <c r="DG90" s="14">
        <f>INDEX('O3-8hr'!$A:$AD,$IU90+DG$23-$G$23,$IT90)</f>
        <v>30</v>
      </c>
      <c r="DH90" s="14">
        <f>INDEX('O3-8hr'!$A:$AD,$IU90+DH$23-$G$23,$IT90)</f>
        <v>36.000000000000007</v>
      </c>
      <c r="DI90" s="14">
        <f>INDEX('O3-8hr'!$A:$AD,$IU90+DI$23-$G$23,$IT90)</f>
        <v>59.000000000000007</v>
      </c>
      <c r="DJ90" s="14">
        <f>INDEX('O3-8hr'!$A:$AD,$IU90+DJ$23-$G$23,$IT90)</f>
        <v>29</v>
      </c>
      <c r="DK90" s="14">
        <f>INDEX('O3-8hr'!$A:$AD,$IU90+DK$23-$G$23,$IT90)</f>
        <v>51.000000000000007</v>
      </c>
      <c r="DL90" s="14">
        <f>INDEX('O3-8hr'!$A:$AD,$IU90+DL$23-$G$23,$IT90)</f>
        <v>50</v>
      </c>
      <c r="DM90" s="14">
        <f>INDEX('O3-8hr'!$A:$AD,$IU90+DM$23-$G$23,$IT90)</f>
        <v>60</v>
      </c>
      <c r="DN90" s="14">
        <f>INDEX('O3-8hr'!$A:$AD,$IU90+DN$23-$G$23,$IT90)</f>
        <v>67</v>
      </c>
      <c r="DO90" s="14">
        <f>INDEX('O3-8hr'!$A:$AD,$IU90+DO$23-$G$23,$IT90)</f>
        <v>50</v>
      </c>
      <c r="DP90" s="14">
        <f>INDEX('O3-8hr'!$A:$AD,$IU90+DP$23-$G$23,$IT90)</f>
        <v>48</v>
      </c>
      <c r="DQ90" s="14">
        <f>INDEX('O3-8hr'!$A:$AD,$IU90+DQ$23-$G$23,$IT90)</f>
        <v>51.000000000000007</v>
      </c>
      <c r="DR90" s="14">
        <f>INDEX('O3-8hr'!$A:$AD,$IU90+DR$23-$G$23,$IT90)</f>
        <v>69</v>
      </c>
      <c r="DS90" s="14">
        <f>INDEX('O3-8hr'!$A:$AD,$IU90+DS$23-$G$23,$IT90)</f>
        <v>66</v>
      </c>
      <c r="DT90" s="14">
        <f>INDEX('O3-8hr'!$A:$AD,$IU90+DT$23-$G$23,$IT90)</f>
        <v>60</v>
      </c>
      <c r="DU90" s="14">
        <f>INDEX('O3-8hr'!$A:$AD,$IU90+DU$23-$G$23,$IT90)</f>
        <v>62</v>
      </c>
      <c r="DV90" s="14">
        <f>INDEX('O3-8hr'!$A:$AD,$IU90+DV$23-$G$23,$IT90)</f>
        <v>37.000000000000007</v>
      </c>
      <c r="DW90" s="14">
        <f>INDEX('O3-8hr'!$A:$AD,$IU90+DW$23-$G$23,$IT90)</f>
        <v>40</v>
      </c>
      <c r="DX90" s="14">
        <f>INDEX('O3-8hr'!$A:$AD,$IU90+DX$23-$G$23,$IT90)</f>
        <v>50</v>
      </c>
      <c r="DY90" s="14">
        <f>INDEX('O3-8hr'!$A:$AD,$IU90+DY$23-$G$23,$IT90)</f>
        <v>48</v>
      </c>
      <c r="DZ90" s="14">
        <f>INDEX('O3-8hr'!$A:$AD,$IU90+DZ$23-$G$23,$IT90)</f>
        <v>31</v>
      </c>
      <c r="EA90" s="14">
        <f>INDEX('O3-8hr'!$A:$AD,$IU90+EA$23-$G$23,$IT90)</f>
        <v>37.000000000000007</v>
      </c>
      <c r="EB90" s="14">
        <f>INDEX('O3-8hr'!$A:$AD,$IU90+EB$23-$G$23,$IT90)</f>
        <v>48</v>
      </c>
      <c r="EC90" s="14">
        <f>INDEX('O3-8hr'!$A:$AD,$IU90+EC$23-$G$23,$IT90)</f>
        <v>39</v>
      </c>
      <c r="ED90" s="14">
        <f>INDEX('O3-8hr'!$A:$AD,$IU90+ED$23-$G$23,$IT90)</f>
        <v>59.000000000000007</v>
      </c>
      <c r="EE90" s="14">
        <f>INDEX('O3-8hr'!$A:$AD,$IU90+EE$23-$G$23,$IT90)</f>
        <v>51.000000000000007</v>
      </c>
      <c r="EF90" s="14">
        <f>INDEX('O3-8hr'!$A:$AD,$IU90+EF$23-$G$23,$IT90)</f>
        <v>58</v>
      </c>
      <c r="EG90" s="14">
        <f>INDEX('O3-8hr'!$A:$AD,$IU90+EG$23-$G$23,$IT90)</f>
        <v>20</v>
      </c>
      <c r="EH90" s="14">
        <f>INDEX('O3-8hr'!$A:$AD,$IU90+EH$23-$G$23,$IT90)</f>
        <v>29</v>
      </c>
      <c r="EI90" s="14">
        <f>INDEX('O3-8hr'!$A:$AD,$IU90+EI$23-$G$23,$IT90)</f>
        <v>26.000000000000004</v>
      </c>
      <c r="EJ90" s="14">
        <f>INDEX('O3-8hr'!$A:$AD,$IU90+EJ$23-$G$23,$IT90)</f>
        <v>59.000000000000007</v>
      </c>
      <c r="EK90" s="14">
        <f>INDEX('O3-8hr'!$A:$AD,$IU90+EK$23-$G$23,$IT90)</f>
        <v>35</v>
      </c>
      <c r="EL90" s="14">
        <f>INDEX('O3-8hr'!$A:$AD,$IU90+EL$23-$G$23,$IT90)</f>
        <v>17</v>
      </c>
      <c r="EM90" s="14" t="str">
        <f>INDEX('O3-8hr'!$A:$AD,$IU90+EM$23-$G$23,$IT90)</f>
        <v/>
      </c>
      <c r="EN90" s="14" t="str">
        <f>INDEX('O3-8hr'!$A:$AD,$IU90+EN$23-$G$23,$IT90)</f>
        <v/>
      </c>
      <c r="EO90" s="14" t="str">
        <f>INDEX('O3-8hr'!$A:$AD,$IU90+EO$23-$G$23,$IT90)</f>
        <v/>
      </c>
      <c r="EP90" s="14">
        <f>INDEX('O3-8hr'!$A:$AD,$IU90+EP$23-$G$23,$IT90)</f>
        <v>46</v>
      </c>
      <c r="EQ90" s="14">
        <f>INDEX('O3-8hr'!$A:$AD,$IU90+EQ$23-$G$23,$IT90)</f>
        <v>33</v>
      </c>
      <c r="ER90" s="14">
        <f>INDEX('O3-8hr'!$A:$AD,$IU90+ER$23-$G$23,$IT90)</f>
        <v>37.000000000000007</v>
      </c>
      <c r="ES90" s="14">
        <f>INDEX('O3-8hr'!$A:$AD,$IU90+ES$23-$G$23,$IT90)</f>
        <v>65</v>
      </c>
      <c r="ET90" s="14">
        <f>INDEX('O3-8hr'!$A:$AD,$IU90+ET$23-$G$23,$IT90)</f>
        <v>68</v>
      </c>
      <c r="EU90" s="14">
        <f>INDEX('O3-8hr'!$A:$AD,$IU90+EU$23-$G$23,$IT90)</f>
        <v>48</v>
      </c>
      <c r="EV90" s="14">
        <f>INDEX('O3-8hr'!$A:$AD,$IU90+EV$23-$G$23,$IT90)</f>
        <v>42</v>
      </c>
      <c r="EW90" s="14">
        <f>INDEX('O3-8hr'!$A:$AD,$IU90+EW$23-$G$23,$IT90)</f>
        <v>57</v>
      </c>
      <c r="EX90" s="14">
        <f>INDEX('O3-8hr'!$A:$AD,$IU90+EX$23-$G$23,$IT90)</f>
        <v>41</v>
      </c>
      <c r="EY90" s="14">
        <f>INDEX('O3-8hr'!$A:$AD,$IU90+EY$23-$G$23,$IT90)</f>
        <v>44.000000000000007</v>
      </c>
      <c r="EZ90" s="14">
        <f>INDEX('O3-8hr'!$A:$AD,$IU90+EZ$23-$G$23,$IT90)</f>
        <v>55</v>
      </c>
      <c r="FA90" s="14">
        <f>INDEX('O3-8hr'!$A:$AD,$IU90+FA$23-$G$23,$IT90)</f>
        <v>54</v>
      </c>
      <c r="FB90" s="14">
        <f>INDEX('O3-8hr'!$A:$AD,$IU90+FB$23-$G$23,$IT90)</f>
        <v>54</v>
      </c>
      <c r="FC90" s="14" t="str">
        <f>INDEX('O3-8hr'!$A:$AD,$IU90+FC$23-$G$23,$IT90)</f>
        <v/>
      </c>
      <c r="FD90" s="14">
        <f>INDEX('O3-8hr'!$A:$AD,$IU90+FD$23-$G$23,$IT90)</f>
        <v>32</v>
      </c>
      <c r="FE90" s="14">
        <f>INDEX('O3-8hr'!$A:$AD,$IU90+FE$23-$G$23,$IT90)</f>
        <v>31</v>
      </c>
      <c r="FF90" s="14">
        <f>INDEX('O3-8hr'!$A:$AD,$IU90+FF$23-$G$23,$IT90)</f>
        <v>45.000000000000007</v>
      </c>
      <c r="FG90" s="14">
        <f>INDEX('O3-8hr'!$A:$AD,$IU90+FG$23-$G$23,$IT90)</f>
        <v>45.000000000000007</v>
      </c>
      <c r="FH90" s="14">
        <f>INDEX('O3-8hr'!$A:$AD,$IU90+FH$23-$G$23,$IT90)</f>
        <v>48</v>
      </c>
      <c r="FI90" s="14">
        <f>INDEX('O3-8hr'!$A:$AD,$IU90+FI$23-$G$23,$IT90)</f>
        <v>43</v>
      </c>
      <c r="FJ90" s="14">
        <f>INDEX('O3-8hr'!$A:$AD,$IU90+FJ$23-$G$23,$IT90)</f>
        <v>34</v>
      </c>
      <c r="FK90" s="14">
        <f>INDEX('O3-8hr'!$A:$AD,$IU90+FK$23-$G$23,$IT90)</f>
        <v>34</v>
      </c>
      <c r="FL90" s="14" t="str">
        <f>INDEX('O3-8hr'!$A:$AD,$IU90+FL$23-$G$23,$IT90)</f>
        <v/>
      </c>
      <c r="FM90" s="14" t="str">
        <f>INDEX('O3-8hr'!$A:$AD,$IU90+FM$23-$G$23,$IT90)</f>
        <v/>
      </c>
      <c r="FN90" s="14" t="str">
        <f>INDEX('O3-8hr'!$A:$AD,$IU90+FN$23-$G$23,$IT90)</f>
        <v/>
      </c>
      <c r="FO90" s="14" t="str">
        <f>INDEX('O3-8hr'!$A:$AD,$IU90+FO$23-$G$23,$IT90)</f>
        <v/>
      </c>
      <c r="FP90" s="14" t="str">
        <f>INDEX('O3-8hr'!$A:$AD,$IU90+FP$23-$G$23,$IT90)</f>
        <v/>
      </c>
      <c r="FQ90" s="14">
        <f>INDEX('O3-8hr'!$A:$AD,$IU90+FQ$23-$G$23,$IT90)</f>
        <v>17</v>
      </c>
      <c r="FR90" s="14">
        <f>INDEX('O3-8hr'!$A:$AD,$IU90+FR$23-$G$23,$IT90)</f>
        <v>36.000000000000007</v>
      </c>
      <c r="FS90" s="14">
        <f>INDEX('O3-8hr'!$A:$AD,$IU90+FS$23-$G$23,$IT90)</f>
        <v>55</v>
      </c>
      <c r="FT90" s="14">
        <f>INDEX('O3-8hr'!$A:$AD,$IU90+FT$23-$G$23,$IT90)</f>
        <v>34</v>
      </c>
      <c r="FU90" s="14">
        <f>INDEX('O3-8hr'!$A:$AD,$IU90+FU$23-$G$23,$IT90)</f>
        <v>41</v>
      </c>
      <c r="FV90" s="14">
        <f>INDEX('O3-8hr'!$A:$AD,$IU90+FV$23-$G$23,$IT90)</f>
        <v>41</v>
      </c>
      <c r="FW90" s="14">
        <f>INDEX('O3-8hr'!$A:$AD,$IU90+FW$23-$G$23,$IT90)</f>
        <v>64</v>
      </c>
      <c r="FX90" s="14">
        <f>INDEX('O3-8hr'!$A:$AD,$IU90+FX$23-$G$23,$IT90)</f>
        <v>42</v>
      </c>
      <c r="FY90" s="14">
        <f>INDEX('O3-8hr'!$A:$AD,$IU90+FY$23-$G$23,$IT90)</f>
        <v>32</v>
      </c>
      <c r="FZ90" s="14">
        <f>INDEX('O3-8hr'!$A:$AD,$IU90+FZ$23-$G$23,$IT90)</f>
        <v>48</v>
      </c>
      <c r="GA90" s="14">
        <f>INDEX('O3-8hr'!$A:$AD,$IU90+GA$23-$G$23,$IT90)</f>
        <v>60</v>
      </c>
      <c r="GB90" s="14">
        <f>INDEX('O3-8hr'!$A:$AD,$IU90+GB$23-$G$23,$IT90)</f>
        <v>56</v>
      </c>
      <c r="GC90" s="14">
        <f>INDEX('O3-8hr'!$A:$AD,$IU90+GC$23-$G$23,$IT90)</f>
        <v>40</v>
      </c>
      <c r="GD90" s="14">
        <f>INDEX('O3-8hr'!$A:$AD,$IU90+GD$23-$G$23,$IT90)</f>
        <v>66</v>
      </c>
      <c r="GE90" s="14">
        <f>INDEX('O3-8hr'!$A:$AD,$IU90+GE$23-$G$23,$IT90)</f>
        <v>46</v>
      </c>
      <c r="GF90" s="14">
        <f>INDEX('O3-8hr'!$A:$AD,$IU90+GF$23-$G$23,$IT90)</f>
        <v>40</v>
      </c>
      <c r="GG90" s="14">
        <f>INDEX('O3-8hr'!$A:$AD,$IU90+GG$23-$G$23,$IT90)</f>
        <v>52.000000000000007</v>
      </c>
      <c r="GH90" s="14">
        <f>INDEX('O3-8hr'!$A:$AD,$IU90+GH$23-$G$23,$IT90)</f>
        <v>62</v>
      </c>
      <c r="GI90" s="14">
        <f>INDEX('O3-8hr'!$A:$AD,$IU90+GI$23-$G$23,$IT90)</f>
        <v>32</v>
      </c>
      <c r="GJ90" s="14">
        <f>INDEX('O3-8hr'!$A:$AD,$IU90+GJ$23-$G$23,$IT90)</f>
        <v>26.000000000000004</v>
      </c>
      <c r="GK90" s="14">
        <f>INDEX('O3-8hr'!$A:$AD,$IU90+GK$23-$G$23,$IT90)</f>
        <v>31</v>
      </c>
      <c r="GL90" s="14">
        <f>INDEX('O3-8hr'!$A:$AD,$IU90+GL$23-$G$23,$IT90)</f>
        <v>33</v>
      </c>
      <c r="GM90" s="14">
        <f>INDEX('O3-8hr'!$A:$AD,$IU90+GM$23-$G$23,$IT90)</f>
        <v>31</v>
      </c>
      <c r="GN90" s="14">
        <f>INDEX('O3-8hr'!$A:$AD,$IU90+GN$23-$G$23,$IT90)</f>
        <v>32</v>
      </c>
      <c r="GO90" s="14">
        <f>INDEX('O3-8hr'!$A:$AD,$IU90+GO$23-$G$23,$IT90)</f>
        <v>39</v>
      </c>
      <c r="GP90" s="14">
        <f>INDEX('O3-8hr'!$A:$AD,$IU90+GP$23-$G$23,$IT90)</f>
        <v>60</v>
      </c>
      <c r="GQ90" s="14">
        <f>INDEX('O3-8hr'!$A:$AD,$IU90+GQ$23-$G$23,$IT90)</f>
        <v>41</v>
      </c>
      <c r="GR90" s="14">
        <f>INDEX('O3-8hr'!$A:$AD,$IU90+GR$23-$G$23,$IT90)</f>
        <v>57</v>
      </c>
      <c r="GS90" s="14">
        <f>INDEX('O3-8hr'!$A:$AD,$IU90+GS$23-$G$23,$IT90)</f>
        <v>35</v>
      </c>
      <c r="GT90" s="14">
        <f>INDEX('O3-8hr'!$A:$AD,$IU90+GT$23-$G$23,$IT90)</f>
        <v>43</v>
      </c>
      <c r="GU90" s="14">
        <f>INDEX('O3-8hr'!$A:$AD,$IU90+GU$23-$G$23,$IT90)</f>
        <v>57</v>
      </c>
      <c r="GV90" s="14">
        <f>INDEX('O3-8hr'!$A:$AD,$IU90+GV$23-$G$23,$IT90)</f>
        <v>56</v>
      </c>
      <c r="GW90" s="14">
        <f>INDEX('O3-8hr'!$A:$AD,$IU90+GW$23-$G$23,$IT90)</f>
        <v>36.000000000000007</v>
      </c>
      <c r="GX90" s="14">
        <f>INDEX('O3-8hr'!$A:$AD,$IU90+GX$23-$G$23,$IT90)</f>
        <v>39</v>
      </c>
      <c r="GY90" s="14">
        <f>INDEX('O3-8hr'!$A:$AD,$IU90+GY$23-$G$23,$IT90)</f>
        <v>43</v>
      </c>
      <c r="GZ90" s="14">
        <f>INDEX('O3-8hr'!$A:$AD,$IU90+GZ$23-$G$23,$IT90)</f>
        <v>38</v>
      </c>
      <c r="HA90" s="14">
        <f>INDEX('O3-8hr'!$A:$AD,$IU90+HA$23-$G$23,$IT90)</f>
        <v>23</v>
      </c>
      <c r="HB90" s="14">
        <f>INDEX('O3-8hr'!$A:$AD,$IU90+HB$23-$G$23,$IT90)</f>
        <v>37.000000000000007</v>
      </c>
      <c r="HC90" s="14">
        <f>INDEX('O3-8hr'!$A:$AD,$IU90+HC$23-$G$23,$IT90)</f>
        <v>46</v>
      </c>
      <c r="HD90" s="14">
        <f>INDEX('O3-8hr'!$A:$AD,$IU90+HD$23-$G$23,$IT90)</f>
        <v>51.000000000000007</v>
      </c>
      <c r="HE90" s="14">
        <f>INDEX('O3-8hr'!$A:$AD,$IU90+HE$23-$G$23,$IT90)</f>
        <v>66</v>
      </c>
      <c r="HF90" s="14">
        <f>INDEX('O3-8hr'!$A:$AD,$IU90+HF$23-$G$23,$IT90)</f>
        <v>32</v>
      </c>
      <c r="HG90" s="14">
        <f>INDEX('O3-8hr'!$A:$AD,$IU90+HG$23-$G$23,$IT90)</f>
        <v>33</v>
      </c>
      <c r="HH90" s="14">
        <f>INDEX('O3-8hr'!$A:$AD,$IU90+HH$23-$G$23,$IT90)</f>
        <v>43</v>
      </c>
      <c r="HI90" s="14">
        <f>INDEX('O3-8hr'!$A:$AD,$IU90+HI$23-$G$23,$IT90)</f>
        <v>40</v>
      </c>
      <c r="HJ90" s="14">
        <f>INDEX('O3-8hr'!$A:$AD,$IU90+HJ$23-$G$23,$IT90)</f>
        <v>33</v>
      </c>
      <c r="HK90" s="14">
        <f>INDEX('O3-8hr'!$A:$AD,$IU90+HK$23-$G$23,$IT90)</f>
        <v>28</v>
      </c>
      <c r="HL90" s="14">
        <f>INDEX('O3-8hr'!$A:$AD,$IU90+HL$23-$G$23,$IT90)</f>
        <v>24</v>
      </c>
      <c r="HM90" s="14">
        <f>INDEX('O3-8hr'!$A:$AD,$IU90+HM$23-$G$23,$IT90)</f>
        <v>21</v>
      </c>
      <c r="HN90" s="14">
        <f>INDEX('O3-8hr'!$A:$AD,$IU90+HN$23-$G$23,$IT90)</f>
        <v>17</v>
      </c>
      <c r="HO90" s="14">
        <f>INDEX('O3-8hr'!$A:$AD,$IU90+HO$23-$G$23,$IT90)</f>
        <v>35</v>
      </c>
      <c r="HP90" s="14">
        <f>INDEX('O3-8hr'!$A:$AD,$IU90+HP$23-$G$23,$IT90)</f>
        <v>28</v>
      </c>
      <c r="HQ90" s="14">
        <f>INDEX('O3-8hr'!$A:$AD,$IU90+HQ$23-$G$23,$IT90)</f>
        <v>34</v>
      </c>
      <c r="HR90" s="14">
        <f>INDEX('O3-8hr'!$A:$AD,$IU90+HR$23-$G$23,$IT90)</f>
        <v>50</v>
      </c>
      <c r="HS90" s="14">
        <f>INDEX('O3-8hr'!$A:$AD,$IU90+HS$23-$G$23,$IT90)</f>
        <v>43</v>
      </c>
      <c r="HT90" s="14">
        <f>INDEX('O3-8hr'!$A:$AD,$IU90+HT$23-$G$23,$IT90)</f>
        <v>24</v>
      </c>
      <c r="HU90" s="14">
        <f>INDEX('O3-8hr'!$A:$AD,$IU90+HU$23-$G$23,$IT90)</f>
        <v>21</v>
      </c>
      <c r="HV90" s="14">
        <f>INDEX('O3-8hr'!$A:$AD,$IU90+HV$23-$G$23,$IT90)</f>
        <v>35</v>
      </c>
      <c r="HW90" s="14">
        <f>INDEX('O3-8hr'!$A:$AD,$IU90+HW$23-$G$23,$IT90)</f>
        <v>29</v>
      </c>
      <c r="HX90" s="14">
        <f>INDEX('O3-8hr'!$A:$AD,$IU90+HX$23-$G$23,$IT90)</f>
        <v>35</v>
      </c>
      <c r="HY90" s="14">
        <f>INDEX('O3-8hr'!$A:$AD,$IU90+HY$23-$G$23,$IT90)</f>
        <v>26.000000000000004</v>
      </c>
      <c r="HZ90" s="14">
        <f>INDEX('O3-8hr'!$A:$AD,$IU90+HZ$23-$G$23,$IT90)</f>
        <v>29</v>
      </c>
      <c r="IA90" s="14">
        <f>INDEX('O3-8hr'!$A:$AD,$IU90+IA$23-$G$23,$IT90)</f>
        <v>34</v>
      </c>
      <c r="IB90" s="14">
        <f>INDEX('O3-8hr'!$A:$AD,$IU90+IB$23-$G$23,$IT90)</f>
        <v>39</v>
      </c>
      <c r="IC90" s="14">
        <f>INDEX('O3-8hr'!$A:$AD,$IU90+IC$23-$G$23,$IT90)</f>
        <v>44.000000000000007</v>
      </c>
      <c r="ID90" s="14">
        <f>INDEX('O3-8hr'!$A:$AD,$IU90+ID$23-$G$23,$IT90)</f>
        <v>49</v>
      </c>
      <c r="IE90" s="14">
        <f>INDEX('O3-8hr'!$A:$AD,$IU90+IE$23-$G$23,$IT90)</f>
        <v>43</v>
      </c>
      <c r="IF90" s="14">
        <f>INDEX('O3-8hr'!$A:$AD,$IU90+IF$23-$G$23,$IT90)</f>
        <v>36.000000000000007</v>
      </c>
      <c r="IG90" s="14">
        <f>INDEX('O3-8hr'!$A:$AD,$IU90+IG$23-$G$23,$IT90)</f>
        <v>31</v>
      </c>
      <c r="IH90" s="14">
        <f>INDEX('O3-8hr'!$A:$AD,$IU90+IH$23-$G$23,$IT90)</f>
        <v>25</v>
      </c>
      <c r="II90" s="14">
        <f>INDEX('O3-8hr'!$A:$AD,$IU90+II$23-$G$23,$IT90)</f>
        <v>34</v>
      </c>
      <c r="IJ90" s="14">
        <f>INDEX('O3-8hr'!$A:$AD,$IU90+IJ$23-$G$23,$IT90)</f>
        <v>35</v>
      </c>
      <c r="IK90" s="14">
        <f>INDEX('O3-8hr'!$A:$AD,$IU90+IK$23-$G$23,$IT90)</f>
        <v>27</v>
      </c>
      <c r="IL90" s="14">
        <f>INDEX('O3-8hr'!$A:$AD,$IU90+IL$23-$G$23,$IT90)</f>
        <v>33</v>
      </c>
      <c r="IM90" s="14">
        <f>INDEX('O3-8hr'!$A:$AD,$IU90+IM$23-$G$23,$IT90)</f>
        <v>15.000000000000002</v>
      </c>
      <c r="IN90" s="14">
        <f>INDEX('O3-8hr'!$A:$AD,$IU90+IN$23-$G$23,$IT90)</f>
        <v>32</v>
      </c>
      <c r="IO90" s="14">
        <f>INDEX('O3-8hr'!$A:$AD,$IU90+IO$23-$G$23,$IT90)</f>
        <v>35</v>
      </c>
      <c r="IP90" s="14">
        <f>INDEX('O3-8hr'!$A:$AD,$IU90+IP$23-$G$23,$IT90)</f>
        <v>40</v>
      </c>
      <c r="IQ90" s="19">
        <f>INDEX('O3-8hr'!$A:$AD,$IU90+IQ$23-$G$23,$IT90)</f>
        <v>26.000000000000004</v>
      </c>
      <c r="IR90" s="100">
        <f t="shared" si="59"/>
        <v>72.000000000000014</v>
      </c>
      <c r="IT90" s="44">
        <f>MATCH($B90,'O3-8hr'!$1:$1,0)</f>
        <v>17</v>
      </c>
      <c r="IU90" s="43">
        <f>MATCH(DATE($A90,$IT$19,$IU$19),'O3-8hr'!$B:$B,0)</f>
        <v>431</v>
      </c>
    </row>
    <row r="91" spans="1:255" ht="12.75" customHeight="1" x14ac:dyDescent="0.2">
      <c r="A91" s="100">
        <v>2016</v>
      </c>
      <c r="B91" s="100">
        <v>340410007</v>
      </c>
      <c r="C91" s="103">
        <f>INDEX(Sites!$A:$N,MATCH($B91,Sites!$A:$A,0),2)</f>
        <v>40.924579999999999</v>
      </c>
      <c r="D91" s="100" t="str">
        <f>INDEX(Sites!$A:$N,MATCH($B91,Sites!$A:$A,0),4)</f>
        <v>NJ</v>
      </c>
      <c r="E91" s="100" t="str">
        <f>INDEX(Sites!$A:$N,MATCH($B91,Sites!$A:$A,0),10)</f>
        <v>146.0</v>
      </c>
      <c r="F91" s="44" t="str">
        <f>INDEX(Sites!$A:$N,MATCH($B91,Sites!$A:$A,0),6)</f>
        <v>Columbia</v>
      </c>
      <c r="G91" s="20">
        <f>INDEX('O3-8hr'!$A:$AD,$IU91+G$23-$G$23,$IT91)</f>
        <v>31</v>
      </c>
      <c r="H91" s="14">
        <f>INDEX('O3-8hr'!$A:$AD,$IU91+H$23-$G$23,$IT91)</f>
        <v>35</v>
      </c>
      <c r="I91" s="14">
        <f>INDEX('O3-8hr'!$A:$AD,$IU91+I$23-$G$23,$IT91)</f>
        <v>34</v>
      </c>
      <c r="J91" s="14">
        <f>INDEX('O3-8hr'!$A:$AD,$IU91+J$23-$G$23,$IT91)</f>
        <v>26.000000000000004</v>
      </c>
      <c r="K91" s="14">
        <f>INDEX('O3-8hr'!$A:$AD,$IU91+K$23-$G$23,$IT91)</f>
        <v>39</v>
      </c>
      <c r="L91" s="14">
        <f>INDEX('O3-8hr'!$A:$AD,$IU91+L$23-$G$23,$IT91)</f>
        <v>38</v>
      </c>
      <c r="M91" s="14">
        <f>INDEX('O3-8hr'!$A:$AD,$IU91+M$23-$G$23,$IT91)</f>
        <v>37.000000000000007</v>
      </c>
      <c r="N91" s="14">
        <f>INDEX('O3-8hr'!$A:$AD,$IU91+N$23-$G$23,$IT91)</f>
        <v>42</v>
      </c>
      <c r="O91" s="14">
        <f>INDEX('O3-8hr'!$A:$AD,$IU91+O$23-$G$23,$IT91)</f>
        <v>57</v>
      </c>
      <c r="P91" s="14">
        <f>INDEX('O3-8hr'!$A:$AD,$IU91+P$23-$G$23,$IT91)</f>
        <v>45.000000000000007</v>
      </c>
      <c r="Q91" s="14">
        <f>INDEX('O3-8hr'!$A:$AD,$IU91+Q$23-$G$23,$IT91)</f>
        <v>27</v>
      </c>
      <c r="R91" s="14">
        <f>INDEX('O3-8hr'!$A:$AD,$IU91+R$23-$G$23,$IT91)</f>
        <v>38</v>
      </c>
      <c r="S91" s="14">
        <f>INDEX('O3-8hr'!$A:$AD,$IU91+S$23-$G$23,$IT91)</f>
        <v>32</v>
      </c>
      <c r="T91" s="14">
        <f>INDEX('O3-8hr'!$A:$AD,$IU91+T$23-$G$23,$IT91)</f>
        <v>25</v>
      </c>
      <c r="U91" s="14">
        <f>INDEX('O3-8hr'!$A:$AD,$IU91+U$23-$G$23,$IT91)</f>
        <v>30</v>
      </c>
      <c r="V91" s="14">
        <f>INDEX('O3-8hr'!$A:$AD,$IU91+V$23-$G$23,$IT91)</f>
        <v>26.000000000000004</v>
      </c>
      <c r="W91" s="14">
        <f>INDEX('O3-8hr'!$A:$AD,$IU91+W$23-$G$23,$IT91)</f>
        <v>39</v>
      </c>
      <c r="X91" s="14">
        <f>INDEX('O3-8hr'!$A:$AD,$IU91+X$23-$G$23,$IT91)</f>
        <v>36.000000000000007</v>
      </c>
      <c r="Y91" s="14">
        <f>INDEX('O3-8hr'!$A:$AD,$IU91+Y$23-$G$23,$IT91)</f>
        <v>39</v>
      </c>
      <c r="Z91" s="14">
        <f>INDEX('O3-8hr'!$A:$AD,$IU91+Z$23-$G$23,$IT91)</f>
        <v>32</v>
      </c>
      <c r="AA91" s="14">
        <f>INDEX('O3-8hr'!$A:$AD,$IU91+AA$23-$G$23,$IT91)</f>
        <v>37.000000000000007</v>
      </c>
      <c r="AB91" s="14">
        <f>INDEX('O3-8hr'!$A:$AD,$IU91+AB$23-$G$23,$IT91)</f>
        <v>44.000000000000007</v>
      </c>
      <c r="AC91" s="14">
        <f>INDEX('O3-8hr'!$A:$AD,$IU91+AC$23-$G$23,$IT91)</f>
        <v>44.000000000000007</v>
      </c>
      <c r="AD91" s="14">
        <f>INDEX('O3-8hr'!$A:$AD,$IU91+AD$23-$G$23,$IT91)</f>
        <v>40</v>
      </c>
      <c r="AE91" s="14">
        <f>INDEX('O3-8hr'!$A:$AD,$IU91+AE$23-$G$23,$IT91)</f>
        <v>42</v>
      </c>
      <c r="AF91" s="14">
        <f>INDEX('O3-8hr'!$A:$AD,$IU91+AF$23-$G$23,$IT91)</f>
        <v>41</v>
      </c>
      <c r="AG91" s="14">
        <f>INDEX('O3-8hr'!$A:$AD,$IU91+AG$23-$G$23,$IT91)</f>
        <v>39</v>
      </c>
      <c r="AH91" s="14">
        <f>INDEX('O3-8hr'!$A:$AD,$IU91+AH$23-$G$23,$IT91)</f>
        <v>42</v>
      </c>
      <c r="AI91" s="14">
        <f>INDEX('O3-8hr'!$A:$AD,$IU91+AI$23-$G$23,$IT91)</f>
        <v>44.000000000000007</v>
      </c>
      <c r="AJ91" s="14">
        <f>INDEX('O3-8hr'!$A:$AD,$IU91+AJ$23-$G$23,$IT91)</f>
        <v>44.000000000000007</v>
      </c>
      <c r="AK91" s="14">
        <f>INDEX('O3-8hr'!$A:$AD,$IU91+AK$23-$G$23,$IT91)</f>
        <v>50</v>
      </c>
      <c r="AL91" s="14">
        <f>INDEX('O3-8hr'!$A:$AD,$IU91+AL$23-$G$23,$IT91)</f>
        <v>45.000000000000007</v>
      </c>
      <c r="AM91" s="14">
        <f>INDEX('O3-8hr'!$A:$AD,$IU91+AM$23-$G$23,$IT91)</f>
        <v>40</v>
      </c>
      <c r="AN91" s="14">
        <f>INDEX('O3-8hr'!$A:$AD,$IU91+AN$23-$G$23,$IT91)</f>
        <v>40</v>
      </c>
      <c r="AO91" s="14">
        <f>INDEX('O3-8hr'!$A:$AD,$IU91+AO$23-$G$23,$IT91)</f>
        <v>25</v>
      </c>
      <c r="AP91" s="14">
        <f>INDEX('O3-8hr'!$A:$AD,$IU91+AP$23-$G$23,$IT91)</f>
        <v>38</v>
      </c>
      <c r="AQ91" s="14">
        <f>INDEX('O3-8hr'!$A:$AD,$IU91+AQ$23-$G$23,$IT91)</f>
        <v>46</v>
      </c>
      <c r="AR91" s="14">
        <f>INDEX('O3-8hr'!$A:$AD,$IU91+AR$23-$G$23,$IT91)</f>
        <v>39</v>
      </c>
      <c r="AS91" s="14">
        <f>INDEX('O3-8hr'!$A:$AD,$IU91+AS$23-$G$23,$IT91)</f>
        <v>40</v>
      </c>
      <c r="AT91" s="14">
        <f>INDEX('O3-8hr'!$A:$AD,$IU91+AT$23-$G$23,$IT91)</f>
        <v>37.000000000000007</v>
      </c>
      <c r="AU91" s="14">
        <f>INDEX('O3-8hr'!$A:$AD,$IU91+AU$23-$G$23,$IT91)</f>
        <v>42</v>
      </c>
      <c r="AV91" s="14">
        <f>INDEX('O3-8hr'!$A:$AD,$IU91+AV$23-$G$23,$IT91)</f>
        <v>29</v>
      </c>
      <c r="AW91" s="14">
        <f>INDEX('O3-8hr'!$A:$AD,$IU91+AW$23-$G$23,$IT91)</f>
        <v>36.000000000000007</v>
      </c>
      <c r="AX91" s="14">
        <f>INDEX('O3-8hr'!$A:$AD,$IU91+AX$23-$G$23,$IT91)</f>
        <v>41</v>
      </c>
      <c r="AY91" s="14">
        <f>INDEX('O3-8hr'!$A:$AD,$IU91+AY$23-$G$23,$IT91)</f>
        <v>41</v>
      </c>
      <c r="AZ91" s="14">
        <f>INDEX('O3-8hr'!$A:$AD,$IU91+AZ$23-$G$23,$IT91)</f>
        <v>43</v>
      </c>
      <c r="BA91" s="14">
        <f>INDEX('O3-8hr'!$A:$AD,$IU91+BA$23-$G$23,$IT91)</f>
        <v>47</v>
      </c>
      <c r="BB91" s="14">
        <f>INDEX('O3-8hr'!$A:$AD,$IU91+BB$23-$G$23,$IT91)</f>
        <v>57</v>
      </c>
      <c r="BC91" s="14">
        <f>INDEX('O3-8hr'!$A:$AD,$IU91+BC$23-$G$23,$IT91)</f>
        <v>55</v>
      </c>
      <c r="BD91" s="14">
        <f>INDEX('O3-8hr'!$A:$AD,$IU91+BD$23-$G$23,$IT91)</f>
        <v>43</v>
      </c>
      <c r="BE91" s="14">
        <f>INDEX('O3-8hr'!$A:$AD,$IU91+BE$23-$G$23,$IT91)</f>
        <v>49</v>
      </c>
      <c r="BF91" s="14">
        <f>INDEX('O3-8hr'!$A:$AD,$IU91+BF$23-$G$23,$IT91)</f>
        <v>61.000000000000007</v>
      </c>
      <c r="BG91" s="14">
        <f>INDEX('O3-8hr'!$A:$AD,$IU91+BG$23-$G$23,$IT91)</f>
        <v>62</v>
      </c>
      <c r="BH91" s="14">
        <f>INDEX('O3-8hr'!$A:$AD,$IU91+BH$23-$G$23,$IT91)</f>
        <v>37.000000000000007</v>
      </c>
      <c r="BI91" s="14">
        <f>INDEX('O3-8hr'!$A:$AD,$IU91+BI$23-$G$23,$IT91)</f>
        <v>47</v>
      </c>
      <c r="BJ91" s="14">
        <f>INDEX('O3-8hr'!$A:$AD,$IU91+BJ$23-$G$23,$IT91)</f>
        <v>52.000000000000007</v>
      </c>
      <c r="BK91" s="14">
        <f>INDEX('O3-8hr'!$A:$AD,$IU91+BK$23-$G$23,$IT91)</f>
        <v>36.000000000000007</v>
      </c>
      <c r="BL91" s="14">
        <f>INDEX('O3-8hr'!$A:$AD,$IU91+BL$23-$G$23,$IT91)</f>
        <v>27</v>
      </c>
      <c r="BM91" s="14">
        <f>INDEX('O3-8hr'!$A:$AD,$IU91+BM$23-$G$23,$IT91)</f>
        <v>37.000000000000007</v>
      </c>
      <c r="BN91" s="14">
        <f>INDEX('O3-8hr'!$A:$AD,$IU91+BN$23-$G$23,$IT91)</f>
        <v>34</v>
      </c>
      <c r="BO91" s="14">
        <f>INDEX('O3-8hr'!$A:$AD,$IU91+BO$23-$G$23,$IT91)</f>
        <v>46</v>
      </c>
      <c r="BP91" s="14">
        <f>INDEX('O3-8hr'!$A:$AD,$IU91+BP$23-$G$23,$IT91)</f>
        <v>29</v>
      </c>
      <c r="BQ91" s="14">
        <f>INDEX('O3-8hr'!$A:$AD,$IU91+BQ$23-$G$23,$IT91)</f>
        <v>22.000000000000004</v>
      </c>
      <c r="BR91" s="14">
        <f>INDEX('O3-8hr'!$A:$AD,$IU91+BR$23-$G$23,$IT91)</f>
        <v>14</v>
      </c>
      <c r="BS91" s="14">
        <f>INDEX('O3-8hr'!$A:$AD,$IU91+BS$23-$G$23,$IT91)</f>
        <v>13.000000000000002</v>
      </c>
      <c r="BT91" s="14">
        <f>INDEX('O3-8hr'!$A:$AD,$IU91+BT$23-$G$23,$IT91)</f>
        <v>22.000000000000004</v>
      </c>
      <c r="BU91" s="14">
        <f>INDEX('O3-8hr'!$A:$AD,$IU91+BU$23-$G$23,$IT91)</f>
        <v>21</v>
      </c>
      <c r="BV91" s="14">
        <f>INDEX('O3-8hr'!$A:$AD,$IU91+BV$23-$G$23,$IT91)</f>
        <v>29</v>
      </c>
      <c r="BW91" s="14">
        <f>INDEX('O3-8hr'!$A:$AD,$IU91+BW$23-$G$23,$IT91)</f>
        <v>37.000000000000007</v>
      </c>
      <c r="BX91" s="14">
        <f>INDEX('O3-8hr'!$A:$AD,$IU91+BX$23-$G$23,$IT91)</f>
        <v>49</v>
      </c>
      <c r="BY91" s="14">
        <f>INDEX('O3-8hr'!$A:$AD,$IU91+BY$23-$G$23,$IT91)</f>
        <v>38</v>
      </c>
      <c r="BZ91" s="14">
        <f>INDEX('O3-8hr'!$A:$AD,$IU91+BZ$23-$G$23,$IT91)</f>
        <v>49</v>
      </c>
      <c r="CA91" s="14">
        <f>INDEX('O3-8hr'!$A:$AD,$IU91+CA$23-$G$23,$IT91)</f>
        <v>66</v>
      </c>
      <c r="CB91" s="14">
        <f>INDEX('O3-8hr'!$A:$AD,$IU91+CB$23-$G$23,$IT91)</f>
        <v>26.000000000000004</v>
      </c>
      <c r="CC91" s="14">
        <f>INDEX('O3-8hr'!$A:$AD,$IU91+CC$23-$G$23,$IT91)</f>
        <v>46</v>
      </c>
      <c r="CD91" s="14">
        <f>INDEX('O3-8hr'!$A:$AD,$IU91+CD$23-$G$23,$IT91)</f>
        <v>30</v>
      </c>
      <c r="CE91" s="14">
        <f>INDEX('O3-8hr'!$A:$AD,$IU91+CE$23-$G$23,$IT91)</f>
        <v>40</v>
      </c>
      <c r="CF91" s="14">
        <f>INDEX('O3-8hr'!$A:$AD,$IU91+CF$23-$G$23,$IT91)</f>
        <v>44.000000000000007</v>
      </c>
      <c r="CG91" s="14">
        <f>INDEX('O3-8hr'!$A:$AD,$IU91+CG$23-$G$23,$IT91)</f>
        <v>41</v>
      </c>
      <c r="CH91" s="14">
        <f>INDEX('O3-8hr'!$A:$AD,$IU91+CH$23-$G$23,$IT91)</f>
        <v>44.000000000000007</v>
      </c>
      <c r="CI91" s="14">
        <f>INDEX('O3-8hr'!$A:$AD,$IU91+CI$23-$G$23,$IT91)</f>
        <v>47</v>
      </c>
      <c r="CJ91" s="14">
        <f>INDEX('O3-8hr'!$A:$AD,$IU91+CJ$23-$G$23,$IT91)</f>
        <v>39</v>
      </c>
      <c r="CK91" s="14">
        <f>INDEX('O3-8hr'!$A:$AD,$IU91+CK$23-$G$23,$IT91)</f>
        <v>37.000000000000007</v>
      </c>
      <c r="CL91" s="14">
        <f>INDEX('O3-8hr'!$A:$AD,$IU91+CL$23-$G$23,$IT91)</f>
        <v>40</v>
      </c>
      <c r="CM91" s="14">
        <f>INDEX('O3-8hr'!$A:$AD,$IU91+CM$23-$G$23,$IT91)</f>
        <v>46</v>
      </c>
      <c r="CN91" s="14" t="str">
        <f>INDEX('O3-8hr'!$A:$AD,$IU91+CN$23-$G$23,$IT91)</f>
        <v/>
      </c>
      <c r="CO91" s="14">
        <f>INDEX('O3-8hr'!$A:$AD,$IU91+CO$23-$G$23,$IT91)</f>
        <v>3</v>
      </c>
      <c r="CP91" s="14">
        <f>INDEX('O3-8hr'!$A:$AD,$IU91+CP$23-$G$23,$IT91)</f>
        <v>63</v>
      </c>
      <c r="CQ91" s="14">
        <f>INDEX('O3-8hr'!$A:$AD,$IU91+CQ$23-$G$23,$IT91)</f>
        <v>50</v>
      </c>
      <c r="CR91" s="14">
        <f>INDEX('O3-8hr'!$A:$AD,$IU91+CR$23-$G$23,$IT91)</f>
        <v>57</v>
      </c>
      <c r="CS91" s="14">
        <f>INDEX('O3-8hr'!$A:$AD,$IU91+CS$23-$G$23,$IT91)</f>
        <v>44.000000000000007</v>
      </c>
      <c r="CT91" s="14">
        <f>INDEX('O3-8hr'!$A:$AD,$IU91+CT$23-$G$23,$IT91)</f>
        <v>48</v>
      </c>
      <c r="CU91" s="14">
        <f>INDEX('O3-8hr'!$A:$AD,$IU91+CU$23-$G$23,$IT91)</f>
        <v>72.000000000000014</v>
      </c>
      <c r="CV91" s="14">
        <f>INDEX('O3-8hr'!$A:$AD,$IU91+CV$23-$G$23,$IT91)</f>
        <v>60</v>
      </c>
      <c r="CW91" s="14">
        <f>INDEX('O3-8hr'!$A:$AD,$IU91+CW$23-$G$23,$IT91)</f>
        <v>19</v>
      </c>
      <c r="CX91" s="14">
        <f>INDEX('O3-8hr'!$A:$AD,$IU91+CX$23-$G$23,$IT91)</f>
        <v>46</v>
      </c>
      <c r="CY91" s="14">
        <f>INDEX('O3-8hr'!$A:$AD,$IU91+CY$23-$G$23,$IT91)</f>
        <v>20</v>
      </c>
      <c r="CZ91" s="14">
        <f>INDEX('O3-8hr'!$A:$AD,$IU91+CZ$23-$G$23,$IT91)</f>
        <v>51.000000000000007</v>
      </c>
      <c r="DA91" s="14">
        <f>INDEX('O3-8hr'!$A:$AD,$IU91+DA$23-$G$23,$IT91)</f>
        <v>47</v>
      </c>
      <c r="DB91" s="14">
        <f>INDEX('O3-8hr'!$A:$AD,$IU91+DB$23-$G$23,$IT91)</f>
        <v>28</v>
      </c>
      <c r="DC91" s="14">
        <f>INDEX('O3-8hr'!$A:$AD,$IU91+DC$23-$G$23,$IT91)</f>
        <v>38</v>
      </c>
      <c r="DD91" s="14">
        <f>INDEX('O3-8hr'!$A:$AD,$IU91+DD$23-$G$23,$IT91)</f>
        <v>39</v>
      </c>
      <c r="DE91" s="14">
        <f>INDEX('O3-8hr'!$A:$AD,$IU91+DE$23-$G$23,$IT91)</f>
        <v>61.000000000000007</v>
      </c>
      <c r="DF91" s="14">
        <f>INDEX('O3-8hr'!$A:$AD,$IU91+DF$23-$G$23,$IT91)</f>
        <v>40</v>
      </c>
      <c r="DG91" s="14">
        <f>INDEX('O3-8hr'!$A:$AD,$IU91+DG$23-$G$23,$IT91)</f>
        <v>25</v>
      </c>
      <c r="DH91" s="14">
        <f>INDEX('O3-8hr'!$A:$AD,$IU91+DH$23-$G$23,$IT91)</f>
        <v>34</v>
      </c>
      <c r="DI91" s="14">
        <f>INDEX('O3-8hr'!$A:$AD,$IU91+DI$23-$G$23,$IT91)</f>
        <v>59.000000000000007</v>
      </c>
      <c r="DJ91" s="14">
        <f>INDEX('O3-8hr'!$A:$AD,$IU91+DJ$23-$G$23,$IT91)</f>
        <v>22.000000000000004</v>
      </c>
      <c r="DK91" s="14">
        <f>INDEX('O3-8hr'!$A:$AD,$IU91+DK$23-$G$23,$IT91)</f>
        <v>46</v>
      </c>
      <c r="DL91" s="14">
        <f>INDEX('O3-8hr'!$A:$AD,$IU91+DL$23-$G$23,$IT91)</f>
        <v>48</v>
      </c>
      <c r="DM91" s="14">
        <f>INDEX('O3-8hr'!$A:$AD,$IU91+DM$23-$G$23,$IT91)</f>
        <v>47</v>
      </c>
      <c r="DN91" s="14">
        <f>INDEX('O3-8hr'!$A:$AD,$IU91+DN$23-$G$23,$IT91)</f>
        <v>62</v>
      </c>
      <c r="DO91" s="14">
        <f>INDEX('O3-8hr'!$A:$AD,$IU91+DO$23-$G$23,$IT91)</f>
        <v>44.000000000000007</v>
      </c>
      <c r="DP91" s="14">
        <f>INDEX('O3-8hr'!$A:$AD,$IU91+DP$23-$G$23,$IT91)</f>
        <v>45.000000000000007</v>
      </c>
      <c r="DQ91" s="14">
        <f>INDEX('O3-8hr'!$A:$AD,$IU91+DQ$23-$G$23,$IT91)</f>
        <v>38</v>
      </c>
      <c r="DR91" s="14">
        <f>INDEX('O3-8hr'!$A:$AD,$IU91+DR$23-$G$23,$IT91)</f>
        <v>65</v>
      </c>
      <c r="DS91" s="14">
        <f>INDEX('O3-8hr'!$A:$AD,$IU91+DS$23-$G$23,$IT91)</f>
        <v>55</v>
      </c>
      <c r="DT91" s="14">
        <f>INDEX('O3-8hr'!$A:$AD,$IU91+DT$23-$G$23,$IT91)</f>
        <v>65</v>
      </c>
      <c r="DU91" s="14">
        <f>INDEX('O3-8hr'!$A:$AD,$IU91+DU$23-$G$23,$IT91)</f>
        <v>50</v>
      </c>
      <c r="DV91" s="14">
        <f>INDEX('O3-8hr'!$A:$AD,$IU91+DV$23-$G$23,$IT91)</f>
        <v>33</v>
      </c>
      <c r="DW91" s="14">
        <f>INDEX('O3-8hr'!$A:$AD,$IU91+DW$23-$G$23,$IT91)</f>
        <v>37.000000000000007</v>
      </c>
      <c r="DX91" s="14">
        <f>INDEX('O3-8hr'!$A:$AD,$IU91+DX$23-$G$23,$IT91)</f>
        <v>45.000000000000007</v>
      </c>
      <c r="DY91" s="14">
        <f>INDEX('O3-8hr'!$A:$AD,$IU91+DY$23-$G$23,$IT91)</f>
        <v>46</v>
      </c>
      <c r="DZ91" s="14">
        <f>INDEX('O3-8hr'!$A:$AD,$IU91+DZ$23-$G$23,$IT91)</f>
        <v>30</v>
      </c>
      <c r="EA91" s="14">
        <f>INDEX('O3-8hr'!$A:$AD,$IU91+EA$23-$G$23,$IT91)</f>
        <v>34</v>
      </c>
      <c r="EB91" s="14">
        <f>INDEX('O3-8hr'!$A:$AD,$IU91+EB$23-$G$23,$IT91)</f>
        <v>47</v>
      </c>
      <c r="EC91" s="14">
        <f>INDEX('O3-8hr'!$A:$AD,$IU91+EC$23-$G$23,$IT91)</f>
        <v>36.000000000000007</v>
      </c>
      <c r="ED91" s="14">
        <f>INDEX('O3-8hr'!$A:$AD,$IU91+ED$23-$G$23,$IT91)</f>
        <v>53.000000000000007</v>
      </c>
      <c r="EE91" s="14">
        <f>INDEX('O3-8hr'!$A:$AD,$IU91+EE$23-$G$23,$IT91)</f>
        <v>41</v>
      </c>
      <c r="EF91" s="14">
        <f>INDEX('O3-8hr'!$A:$AD,$IU91+EF$23-$G$23,$IT91)</f>
        <v>39</v>
      </c>
      <c r="EG91" s="14">
        <f>INDEX('O3-8hr'!$A:$AD,$IU91+EG$23-$G$23,$IT91)</f>
        <v>17</v>
      </c>
      <c r="EH91" s="14">
        <f>INDEX('O3-8hr'!$A:$AD,$IU91+EH$23-$G$23,$IT91)</f>
        <v>23</v>
      </c>
      <c r="EI91" s="14">
        <f>INDEX('O3-8hr'!$A:$AD,$IU91+EI$23-$G$23,$IT91)</f>
        <v>20</v>
      </c>
      <c r="EJ91" s="14">
        <f>INDEX('O3-8hr'!$A:$AD,$IU91+EJ$23-$G$23,$IT91)</f>
        <v>56</v>
      </c>
      <c r="EK91" s="14">
        <f>INDEX('O3-8hr'!$A:$AD,$IU91+EK$23-$G$23,$IT91)</f>
        <v>34</v>
      </c>
      <c r="EL91" s="14">
        <f>INDEX('O3-8hr'!$A:$AD,$IU91+EL$23-$G$23,$IT91)</f>
        <v>36.000000000000007</v>
      </c>
      <c r="EM91" s="14">
        <f>INDEX('O3-8hr'!$A:$AD,$IU91+EM$23-$G$23,$IT91)</f>
        <v>45.000000000000007</v>
      </c>
      <c r="EN91" s="14">
        <f>INDEX('O3-8hr'!$A:$AD,$IU91+EN$23-$G$23,$IT91)</f>
        <v>43</v>
      </c>
      <c r="EO91" s="14">
        <f>INDEX('O3-8hr'!$A:$AD,$IU91+EO$23-$G$23,$IT91)</f>
        <v>44.000000000000007</v>
      </c>
      <c r="EP91" s="14">
        <f>INDEX('O3-8hr'!$A:$AD,$IU91+EP$23-$G$23,$IT91)</f>
        <v>46</v>
      </c>
      <c r="EQ91" s="14">
        <f>INDEX('O3-8hr'!$A:$AD,$IU91+EQ$23-$G$23,$IT91)</f>
        <v>29</v>
      </c>
      <c r="ER91" s="14">
        <f>INDEX('O3-8hr'!$A:$AD,$IU91+ER$23-$G$23,$IT91)</f>
        <v>32</v>
      </c>
      <c r="ES91" s="14">
        <f>INDEX('O3-8hr'!$A:$AD,$IU91+ES$23-$G$23,$IT91)</f>
        <v>62</v>
      </c>
      <c r="ET91" s="14">
        <f>INDEX('O3-8hr'!$A:$AD,$IU91+ET$23-$G$23,$IT91)</f>
        <v>57</v>
      </c>
      <c r="EU91" s="14">
        <f>INDEX('O3-8hr'!$A:$AD,$IU91+EU$23-$G$23,$IT91)</f>
        <v>44.000000000000007</v>
      </c>
      <c r="EV91" s="14">
        <f>INDEX('O3-8hr'!$A:$AD,$IU91+EV$23-$G$23,$IT91)</f>
        <v>39</v>
      </c>
      <c r="EW91" s="14">
        <f>INDEX('O3-8hr'!$A:$AD,$IU91+EW$23-$G$23,$IT91)</f>
        <v>47</v>
      </c>
      <c r="EX91" s="14">
        <f>INDEX('O3-8hr'!$A:$AD,$IU91+EX$23-$G$23,$IT91)</f>
        <v>36.000000000000007</v>
      </c>
      <c r="EY91" s="14">
        <f>INDEX('O3-8hr'!$A:$AD,$IU91+EY$23-$G$23,$IT91)</f>
        <v>40</v>
      </c>
      <c r="EZ91" s="14">
        <f>INDEX('O3-8hr'!$A:$AD,$IU91+EZ$23-$G$23,$IT91)</f>
        <v>57</v>
      </c>
      <c r="FA91" s="14">
        <f>INDEX('O3-8hr'!$A:$AD,$IU91+FA$23-$G$23,$IT91)</f>
        <v>39</v>
      </c>
      <c r="FB91" s="14">
        <f>INDEX('O3-8hr'!$A:$AD,$IU91+FB$23-$G$23,$IT91)</f>
        <v>33</v>
      </c>
      <c r="FC91" s="14">
        <f>INDEX('O3-8hr'!$A:$AD,$IU91+FC$23-$G$23,$IT91)</f>
        <v>26.000000000000004</v>
      </c>
      <c r="FD91" s="14">
        <f>INDEX('O3-8hr'!$A:$AD,$IU91+FD$23-$G$23,$IT91)</f>
        <v>13.000000000000002</v>
      </c>
      <c r="FE91" s="14">
        <f>INDEX('O3-8hr'!$A:$AD,$IU91+FE$23-$G$23,$IT91)</f>
        <v>20</v>
      </c>
      <c r="FF91" s="14">
        <f>INDEX('O3-8hr'!$A:$AD,$IU91+FF$23-$G$23,$IT91)</f>
        <v>43</v>
      </c>
      <c r="FG91" s="14">
        <f>INDEX('O3-8hr'!$A:$AD,$IU91+FG$23-$G$23,$IT91)</f>
        <v>39</v>
      </c>
      <c r="FH91" s="14">
        <f>INDEX('O3-8hr'!$A:$AD,$IU91+FH$23-$G$23,$IT91)</f>
        <v>32</v>
      </c>
      <c r="FI91" s="14">
        <f>INDEX('O3-8hr'!$A:$AD,$IU91+FI$23-$G$23,$IT91)</f>
        <v>37.000000000000007</v>
      </c>
      <c r="FJ91" s="14">
        <f>INDEX('O3-8hr'!$A:$AD,$IU91+FJ$23-$G$23,$IT91)</f>
        <v>31</v>
      </c>
      <c r="FK91" s="14">
        <f>INDEX('O3-8hr'!$A:$AD,$IU91+FK$23-$G$23,$IT91)</f>
        <v>28</v>
      </c>
      <c r="FL91" s="14">
        <f>INDEX('O3-8hr'!$A:$AD,$IU91+FL$23-$G$23,$IT91)</f>
        <v>51.000000000000007</v>
      </c>
      <c r="FM91" s="14">
        <f>INDEX('O3-8hr'!$A:$AD,$IU91+FM$23-$G$23,$IT91)</f>
        <v>29</v>
      </c>
      <c r="FN91" s="14">
        <f>INDEX('O3-8hr'!$A:$AD,$IU91+FN$23-$G$23,$IT91)</f>
        <v>45.000000000000007</v>
      </c>
      <c r="FO91" s="14">
        <f>INDEX('O3-8hr'!$A:$AD,$IU91+FO$23-$G$23,$IT91)</f>
        <v>34</v>
      </c>
      <c r="FP91" s="14">
        <f>INDEX('O3-8hr'!$A:$AD,$IU91+FP$23-$G$23,$IT91)</f>
        <v>50</v>
      </c>
      <c r="FQ91" s="14">
        <f>INDEX('O3-8hr'!$A:$AD,$IU91+FQ$23-$G$23,$IT91)</f>
        <v>33</v>
      </c>
      <c r="FR91" s="14">
        <f>INDEX('O3-8hr'!$A:$AD,$IU91+FR$23-$G$23,$IT91)</f>
        <v>31</v>
      </c>
      <c r="FS91" s="14">
        <f>INDEX('O3-8hr'!$A:$AD,$IU91+FS$23-$G$23,$IT91)</f>
        <v>38</v>
      </c>
      <c r="FT91" s="14">
        <f>INDEX('O3-8hr'!$A:$AD,$IU91+FT$23-$G$23,$IT91)</f>
        <v>30</v>
      </c>
      <c r="FU91" s="14">
        <f>INDEX('O3-8hr'!$A:$AD,$IU91+FU$23-$G$23,$IT91)</f>
        <v>34</v>
      </c>
      <c r="FV91" s="14">
        <f>INDEX('O3-8hr'!$A:$AD,$IU91+FV$23-$G$23,$IT91)</f>
        <v>25</v>
      </c>
      <c r="FW91" s="14">
        <f>INDEX('O3-8hr'!$A:$AD,$IU91+FW$23-$G$23,$IT91)</f>
        <v>56</v>
      </c>
      <c r="FX91" s="14">
        <f>INDEX('O3-8hr'!$A:$AD,$IU91+FX$23-$G$23,$IT91)</f>
        <v>34</v>
      </c>
      <c r="FY91" s="14">
        <f>INDEX('O3-8hr'!$A:$AD,$IU91+FY$23-$G$23,$IT91)</f>
        <v>26.000000000000004</v>
      </c>
      <c r="FZ91" s="14">
        <f>INDEX('O3-8hr'!$A:$AD,$IU91+FZ$23-$G$23,$IT91)</f>
        <v>40</v>
      </c>
      <c r="GA91" s="14">
        <f>INDEX('O3-8hr'!$A:$AD,$IU91+GA$23-$G$23,$IT91)</f>
        <v>55</v>
      </c>
      <c r="GB91" s="14">
        <f>INDEX('O3-8hr'!$A:$AD,$IU91+GB$23-$G$23,$IT91)</f>
        <v>44.000000000000007</v>
      </c>
      <c r="GC91" s="14">
        <f>INDEX('O3-8hr'!$A:$AD,$IU91+GC$23-$G$23,$IT91)</f>
        <v>34</v>
      </c>
      <c r="GD91" s="14">
        <f>INDEX('O3-8hr'!$A:$AD,$IU91+GD$23-$G$23,$IT91)</f>
        <v>39</v>
      </c>
      <c r="GE91" s="14">
        <f>INDEX('O3-8hr'!$A:$AD,$IU91+GE$23-$G$23,$IT91)</f>
        <v>47</v>
      </c>
      <c r="GF91" s="14">
        <f>INDEX('O3-8hr'!$A:$AD,$IU91+GF$23-$G$23,$IT91)</f>
        <v>36.000000000000007</v>
      </c>
      <c r="GG91" s="14">
        <f>INDEX('O3-8hr'!$A:$AD,$IU91+GG$23-$G$23,$IT91)</f>
        <v>44.000000000000007</v>
      </c>
      <c r="GH91" s="14">
        <f>INDEX('O3-8hr'!$A:$AD,$IU91+GH$23-$G$23,$IT91)</f>
        <v>50</v>
      </c>
      <c r="GI91" s="14">
        <f>INDEX('O3-8hr'!$A:$AD,$IU91+GI$23-$G$23,$IT91)</f>
        <v>20</v>
      </c>
      <c r="GJ91" s="14">
        <f>INDEX('O3-8hr'!$A:$AD,$IU91+GJ$23-$G$23,$IT91)</f>
        <v>16</v>
      </c>
      <c r="GK91" s="14">
        <f>INDEX('O3-8hr'!$A:$AD,$IU91+GK$23-$G$23,$IT91)</f>
        <v>25</v>
      </c>
      <c r="GL91" s="14">
        <f>INDEX('O3-8hr'!$A:$AD,$IU91+GL$23-$G$23,$IT91)</f>
        <v>27</v>
      </c>
      <c r="GM91" s="14">
        <f>INDEX('O3-8hr'!$A:$AD,$IU91+GM$23-$G$23,$IT91)</f>
        <v>24</v>
      </c>
      <c r="GN91" s="14">
        <f>INDEX('O3-8hr'!$A:$AD,$IU91+GN$23-$G$23,$IT91)</f>
        <v>22.000000000000004</v>
      </c>
      <c r="GO91" s="14">
        <f>INDEX('O3-8hr'!$A:$AD,$IU91+GO$23-$G$23,$IT91)</f>
        <v>29</v>
      </c>
      <c r="GP91" s="14">
        <f>INDEX('O3-8hr'!$A:$AD,$IU91+GP$23-$G$23,$IT91)</f>
        <v>48</v>
      </c>
      <c r="GQ91" s="14">
        <f>INDEX('O3-8hr'!$A:$AD,$IU91+GQ$23-$G$23,$IT91)</f>
        <v>28</v>
      </c>
      <c r="GR91" s="14">
        <f>INDEX('O3-8hr'!$A:$AD,$IU91+GR$23-$G$23,$IT91)</f>
        <v>49</v>
      </c>
      <c r="GS91" s="14">
        <f>INDEX('O3-8hr'!$A:$AD,$IU91+GS$23-$G$23,$IT91)</f>
        <v>31</v>
      </c>
      <c r="GT91" s="14">
        <f>INDEX('O3-8hr'!$A:$AD,$IU91+GT$23-$G$23,$IT91)</f>
        <v>29</v>
      </c>
      <c r="GU91" s="14">
        <f>INDEX('O3-8hr'!$A:$AD,$IU91+GU$23-$G$23,$IT91)</f>
        <v>43</v>
      </c>
      <c r="GV91" s="14">
        <f>INDEX('O3-8hr'!$A:$AD,$IU91+GV$23-$G$23,$IT91)</f>
        <v>47</v>
      </c>
      <c r="GW91" s="14">
        <f>INDEX('O3-8hr'!$A:$AD,$IU91+GW$23-$G$23,$IT91)</f>
        <v>25</v>
      </c>
      <c r="GX91" s="14">
        <f>INDEX('O3-8hr'!$A:$AD,$IU91+GX$23-$G$23,$IT91)</f>
        <v>45.000000000000007</v>
      </c>
      <c r="GY91" s="14">
        <f>INDEX('O3-8hr'!$A:$AD,$IU91+GY$23-$G$23,$IT91)</f>
        <v>43</v>
      </c>
      <c r="GZ91" s="14">
        <f>INDEX('O3-8hr'!$A:$AD,$IU91+GZ$23-$G$23,$IT91)</f>
        <v>29</v>
      </c>
      <c r="HA91" s="14">
        <f>INDEX('O3-8hr'!$A:$AD,$IU91+HA$23-$G$23,$IT91)</f>
        <v>18.000000000000004</v>
      </c>
      <c r="HB91" s="14">
        <f>INDEX('O3-8hr'!$A:$AD,$IU91+HB$23-$G$23,$IT91)</f>
        <v>23</v>
      </c>
      <c r="HC91" s="14">
        <f>INDEX('O3-8hr'!$A:$AD,$IU91+HC$23-$G$23,$IT91)</f>
        <v>22.000000000000004</v>
      </c>
      <c r="HD91" s="14">
        <f>INDEX('O3-8hr'!$A:$AD,$IU91+HD$23-$G$23,$IT91)</f>
        <v>49</v>
      </c>
      <c r="HE91" s="14">
        <f>INDEX('O3-8hr'!$A:$AD,$IU91+HE$23-$G$23,$IT91)</f>
        <v>52.000000000000007</v>
      </c>
      <c r="HF91" s="14">
        <f>INDEX('O3-8hr'!$A:$AD,$IU91+HF$23-$G$23,$IT91)</f>
        <v>25</v>
      </c>
      <c r="HG91" s="14">
        <f>INDEX('O3-8hr'!$A:$AD,$IU91+HG$23-$G$23,$IT91)</f>
        <v>26.000000000000004</v>
      </c>
      <c r="HH91" s="14">
        <f>INDEX('O3-8hr'!$A:$AD,$IU91+HH$23-$G$23,$IT91)</f>
        <v>37.000000000000007</v>
      </c>
      <c r="HI91" s="14">
        <f>INDEX('O3-8hr'!$A:$AD,$IU91+HI$23-$G$23,$IT91)</f>
        <v>35</v>
      </c>
      <c r="HJ91" s="14">
        <f>INDEX('O3-8hr'!$A:$AD,$IU91+HJ$23-$G$23,$IT91)</f>
        <v>21</v>
      </c>
      <c r="HK91" s="14">
        <f>INDEX('O3-8hr'!$A:$AD,$IU91+HK$23-$G$23,$IT91)</f>
        <v>13.000000000000002</v>
      </c>
      <c r="HL91" s="14">
        <f>INDEX('O3-8hr'!$A:$AD,$IU91+HL$23-$G$23,$IT91)</f>
        <v>16</v>
      </c>
      <c r="HM91" s="14">
        <f>INDEX('O3-8hr'!$A:$AD,$IU91+HM$23-$G$23,$IT91)</f>
        <v>14</v>
      </c>
      <c r="HN91" s="14">
        <f>INDEX('O3-8hr'!$A:$AD,$IU91+HN$23-$G$23,$IT91)</f>
        <v>11.000000000000002</v>
      </c>
      <c r="HO91" s="14">
        <f>INDEX('O3-8hr'!$A:$AD,$IU91+HO$23-$G$23,$IT91)</f>
        <v>30</v>
      </c>
      <c r="HP91" s="14">
        <f>INDEX('O3-8hr'!$A:$AD,$IU91+HP$23-$G$23,$IT91)</f>
        <v>13.000000000000002</v>
      </c>
      <c r="HQ91" s="14">
        <f>INDEX('O3-8hr'!$A:$AD,$IU91+HQ$23-$G$23,$IT91)</f>
        <v>28</v>
      </c>
      <c r="HR91" s="14">
        <f>INDEX('O3-8hr'!$A:$AD,$IU91+HR$23-$G$23,$IT91)</f>
        <v>33</v>
      </c>
      <c r="HS91" s="14">
        <f>INDEX('O3-8hr'!$A:$AD,$IU91+HS$23-$G$23,$IT91)</f>
        <v>38</v>
      </c>
      <c r="HT91" s="14">
        <f>INDEX('O3-8hr'!$A:$AD,$IU91+HT$23-$G$23,$IT91)</f>
        <v>24</v>
      </c>
      <c r="HU91" s="14">
        <f>INDEX('O3-8hr'!$A:$AD,$IU91+HU$23-$G$23,$IT91)</f>
        <v>18.000000000000004</v>
      </c>
      <c r="HV91" s="14">
        <f>INDEX('O3-8hr'!$A:$AD,$IU91+HV$23-$G$23,$IT91)</f>
        <v>28</v>
      </c>
      <c r="HW91" s="14">
        <f>INDEX('O3-8hr'!$A:$AD,$IU91+HW$23-$G$23,$IT91)</f>
        <v>30</v>
      </c>
      <c r="HX91" s="14">
        <f>INDEX('O3-8hr'!$A:$AD,$IU91+HX$23-$G$23,$IT91)</f>
        <v>31</v>
      </c>
      <c r="HY91" s="14">
        <f>INDEX('O3-8hr'!$A:$AD,$IU91+HY$23-$G$23,$IT91)</f>
        <v>18.000000000000004</v>
      </c>
      <c r="HZ91" s="14">
        <f>INDEX('O3-8hr'!$A:$AD,$IU91+HZ$23-$G$23,$IT91)</f>
        <v>23</v>
      </c>
      <c r="IA91" s="14">
        <f>INDEX('O3-8hr'!$A:$AD,$IU91+IA$23-$G$23,$IT91)</f>
        <v>29</v>
      </c>
      <c r="IB91" s="14">
        <f>INDEX('O3-8hr'!$A:$AD,$IU91+IB$23-$G$23,$IT91)</f>
        <v>32</v>
      </c>
      <c r="IC91" s="14">
        <f>INDEX('O3-8hr'!$A:$AD,$IU91+IC$23-$G$23,$IT91)</f>
        <v>33</v>
      </c>
      <c r="ID91" s="14">
        <f>INDEX('O3-8hr'!$A:$AD,$IU91+ID$23-$G$23,$IT91)</f>
        <v>42</v>
      </c>
      <c r="IE91" s="14">
        <f>INDEX('O3-8hr'!$A:$AD,$IU91+IE$23-$G$23,$IT91)</f>
        <v>32</v>
      </c>
      <c r="IF91" s="14">
        <f>INDEX('O3-8hr'!$A:$AD,$IU91+IF$23-$G$23,$IT91)</f>
        <v>28</v>
      </c>
      <c r="IG91" s="14">
        <f>INDEX('O3-8hr'!$A:$AD,$IU91+IG$23-$G$23,$IT91)</f>
        <v>36.000000000000007</v>
      </c>
      <c r="IH91" s="14">
        <f>INDEX('O3-8hr'!$A:$AD,$IU91+IH$23-$G$23,$IT91)</f>
        <v>23</v>
      </c>
      <c r="II91" s="14">
        <f>INDEX('O3-8hr'!$A:$AD,$IU91+II$23-$G$23,$IT91)</f>
        <v>33</v>
      </c>
      <c r="IJ91" s="14">
        <f>INDEX('O3-8hr'!$A:$AD,$IU91+IJ$23-$G$23,$IT91)</f>
        <v>30</v>
      </c>
      <c r="IK91" s="14">
        <f>INDEX('O3-8hr'!$A:$AD,$IU91+IK$23-$G$23,$IT91)</f>
        <v>22.000000000000004</v>
      </c>
      <c r="IL91" s="14">
        <f>INDEX('O3-8hr'!$A:$AD,$IU91+IL$23-$G$23,$IT91)</f>
        <v>27</v>
      </c>
      <c r="IM91" s="14">
        <f>INDEX('O3-8hr'!$A:$AD,$IU91+IM$23-$G$23,$IT91)</f>
        <v>3</v>
      </c>
      <c r="IN91" s="14">
        <f>INDEX('O3-8hr'!$A:$AD,$IU91+IN$23-$G$23,$IT91)</f>
        <v>27</v>
      </c>
      <c r="IO91" s="14">
        <f>INDEX('O3-8hr'!$A:$AD,$IU91+IO$23-$G$23,$IT91)</f>
        <v>25</v>
      </c>
      <c r="IP91" s="14">
        <f>INDEX('O3-8hr'!$A:$AD,$IU91+IP$23-$G$23,$IT91)</f>
        <v>29</v>
      </c>
      <c r="IQ91" s="19">
        <f>INDEX('O3-8hr'!$A:$AD,$IU91+IQ$23-$G$23,$IT91)</f>
        <v>19</v>
      </c>
      <c r="IR91" s="100">
        <f t="shared" si="59"/>
        <v>72.000000000000014</v>
      </c>
      <c r="IT91" s="44">
        <f>MATCH($B91,'O3-8hr'!$1:$1,0)</f>
        <v>19</v>
      </c>
      <c r="IU91" s="43">
        <f>MATCH(DATE($A91,$IT$19,$IU$19),'O3-8hr'!$B:$B,0)</f>
        <v>431</v>
      </c>
    </row>
    <row r="92" spans="1:255" ht="12.75" customHeight="1" x14ac:dyDescent="0.2">
      <c r="A92" s="100">
        <v>2016</v>
      </c>
      <c r="B92" s="100">
        <v>340190001</v>
      </c>
      <c r="C92" s="103">
        <f>INDEX(Sites!$A:$N,MATCH($B92,Sites!$A:$A,0),2)</f>
        <v>40.515262</v>
      </c>
      <c r="D92" s="100" t="str">
        <f>INDEX(Sites!$A:$N,MATCH($B92,Sites!$A:$A,0),4)</f>
        <v>NJ</v>
      </c>
      <c r="E92" s="100" t="str">
        <f>INDEX(Sites!$A:$N,MATCH($B92,Sites!$A:$A,0),10)</f>
        <v>45.0</v>
      </c>
      <c r="F92" s="44" t="str">
        <f>INDEX(Sites!$A:$N,MATCH($B92,Sites!$A:$A,0),6)</f>
        <v>Flemington</v>
      </c>
      <c r="G92" s="20">
        <f>INDEX('O3-8hr'!$A:$AD,$IU92+G$23-$G$23,$IT92)</f>
        <v>33</v>
      </c>
      <c r="H92" s="14">
        <f>INDEX('O3-8hr'!$A:$AD,$IU92+H$23-$G$23,$IT92)</f>
        <v>38</v>
      </c>
      <c r="I92" s="14">
        <f>INDEX('O3-8hr'!$A:$AD,$IU92+I$23-$G$23,$IT92)</f>
        <v>36.000000000000007</v>
      </c>
      <c r="J92" s="14">
        <f>INDEX('O3-8hr'!$A:$AD,$IU92+J$23-$G$23,$IT92)</f>
        <v>32</v>
      </c>
      <c r="K92" s="14">
        <f>INDEX('O3-8hr'!$A:$AD,$IU92+K$23-$G$23,$IT92)</f>
        <v>41</v>
      </c>
      <c r="L92" s="14">
        <f>INDEX('O3-8hr'!$A:$AD,$IU92+L$23-$G$23,$IT92)</f>
        <v>40</v>
      </c>
      <c r="M92" s="14">
        <f>INDEX('O3-8hr'!$A:$AD,$IU92+M$23-$G$23,$IT92)</f>
        <v>40</v>
      </c>
      <c r="N92" s="14">
        <f>INDEX('O3-8hr'!$A:$AD,$IU92+N$23-$G$23,$IT92)</f>
        <v>51.000000000000007</v>
      </c>
      <c r="O92" s="14">
        <f>INDEX('O3-8hr'!$A:$AD,$IU92+O$23-$G$23,$IT92)</f>
        <v>60</v>
      </c>
      <c r="P92" s="14">
        <f>INDEX('O3-8hr'!$A:$AD,$IU92+P$23-$G$23,$IT92)</f>
        <v>54</v>
      </c>
      <c r="Q92" s="14">
        <f>INDEX('O3-8hr'!$A:$AD,$IU92+Q$23-$G$23,$IT92)</f>
        <v>36.000000000000007</v>
      </c>
      <c r="R92" s="14">
        <f>INDEX('O3-8hr'!$A:$AD,$IU92+R$23-$G$23,$IT92)</f>
        <v>38</v>
      </c>
      <c r="S92" s="14">
        <f>INDEX('O3-8hr'!$A:$AD,$IU92+S$23-$G$23,$IT92)</f>
        <v>39</v>
      </c>
      <c r="T92" s="14">
        <f>INDEX('O3-8hr'!$A:$AD,$IU92+T$23-$G$23,$IT92)</f>
        <v>34</v>
      </c>
      <c r="U92" s="14">
        <f>INDEX('O3-8hr'!$A:$AD,$IU92+U$23-$G$23,$IT92)</f>
        <v>33</v>
      </c>
      <c r="V92" s="14">
        <f>INDEX('O3-8hr'!$A:$AD,$IU92+V$23-$G$23,$IT92)</f>
        <v>31</v>
      </c>
      <c r="W92" s="14">
        <f>INDEX('O3-8hr'!$A:$AD,$IU92+W$23-$G$23,$IT92)</f>
        <v>42</v>
      </c>
      <c r="X92" s="14">
        <f>INDEX('O3-8hr'!$A:$AD,$IU92+X$23-$G$23,$IT92)</f>
        <v>43</v>
      </c>
      <c r="Y92" s="14">
        <f>INDEX('O3-8hr'!$A:$AD,$IU92+Y$23-$G$23,$IT92)</f>
        <v>41</v>
      </c>
      <c r="Z92" s="14">
        <f>INDEX('O3-8hr'!$A:$AD,$IU92+Z$23-$G$23,$IT92)</f>
        <v>34</v>
      </c>
      <c r="AA92" s="14">
        <f>INDEX('O3-8hr'!$A:$AD,$IU92+AA$23-$G$23,$IT92)</f>
        <v>44.000000000000007</v>
      </c>
      <c r="AB92" s="14">
        <f>INDEX('O3-8hr'!$A:$AD,$IU92+AB$23-$G$23,$IT92)</f>
        <v>45.000000000000007</v>
      </c>
      <c r="AC92" s="14">
        <f>INDEX('O3-8hr'!$A:$AD,$IU92+AC$23-$G$23,$IT92)</f>
        <v>55</v>
      </c>
      <c r="AD92" s="14">
        <f>INDEX('O3-8hr'!$A:$AD,$IU92+AD$23-$G$23,$IT92)</f>
        <v>44.000000000000007</v>
      </c>
      <c r="AE92" s="14">
        <f>INDEX('O3-8hr'!$A:$AD,$IU92+AE$23-$G$23,$IT92)</f>
        <v>45.000000000000007</v>
      </c>
      <c r="AF92" s="14">
        <f>INDEX('O3-8hr'!$A:$AD,$IU92+AF$23-$G$23,$IT92)</f>
        <v>39</v>
      </c>
      <c r="AG92" s="14">
        <f>INDEX('O3-8hr'!$A:$AD,$IU92+AG$23-$G$23,$IT92)</f>
        <v>41</v>
      </c>
      <c r="AH92" s="14">
        <f>INDEX('O3-8hr'!$A:$AD,$IU92+AH$23-$G$23,$IT92)</f>
        <v>45.000000000000007</v>
      </c>
      <c r="AI92" s="14">
        <f>INDEX('O3-8hr'!$A:$AD,$IU92+AI$23-$G$23,$IT92)</f>
        <v>49</v>
      </c>
      <c r="AJ92" s="14">
        <f>INDEX('O3-8hr'!$A:$AD,$IU92+AJ$23-$G$23,$IT92)</f>
        <v>46</v>
      </c>
      <c r="AK92" s="14">
        <f>INDEX('O3-8hr'!$A:$AD,$IU92+AK$23-$G$23,$IT92)</f>
        <v>52.000000000000007</v>
      </c>
      <c r="AL92" s="14">
        <f>INDEX('O3-8hr'!$A:$AD,$IU92+AL$23-$G$23,$IT92)</f>
        <v>47</v>
      </c>
      <c r="AM92" s="14">
        <f>INDEX('O3-8hr'!$A:$AD,$IU92+AM$23-$G$23,$IT92)</f>
        <v>40</v>
      </c>
      <c r="AN92" s="14">
        <f>INDEX('O3-8hr'!$A:$AD,$IU92+AN$23-$G$23,$IT92)</f>
        <v>43</v>
      </c>
      <c r="AO92" s="14">
        <f>INDEX('O3-8hr'!$A:$AD,$IU92+AO$23-$G$23,$IT92)</f>
        <v>35</v>
      </c>
      <c r="AP92" s="14">
        <f>INDEX('O3-8hr'!$A:$AD,$IU92+AP$23-$G$23,$IT92)</f>
        <v>43</v>
      </c>
      <c r="AQ92" s="14">
        <f>INDEX('O3-8hr'!$A:$AD,$IU92+AQ$23-$G$23,$IT92)</f>
        <v>49</v>
      </c>
      <c r="AR92" s="14">
        <f>INDEX('O3-8hr'!$A:$AD,$IU92+AR$23-$G$23,$IT92)</f>
        <v>44.000000000000007</v>
      </c>
      <c r="AS92" s="14">
        <f>INDEX('O3-8hr'!$A:$AD,$IU92+AS$23-$G$23,$IT92)</f>
        <v>42</v>
      </c>
      <c r="AT92" s="14">
        <f>INDEX('O3-8hr'!$A:$AD,$IU92+AT$23-$G$23,$IT92)</f>
        <v>39</v>
      </c>
      <c r="AU92" s="14">
        <f>INDEX('O3-8hr'!$A:$AD,$IU92+AU$23-$G$23,$IT92)</f>
        <v>44.000000000000007</v>
      </c>
      <c r="AV92" s="14">
        <f>INDEX('O3-8hr'!$A:$AD,$IU92+AV$23-$G$23,$IT92)</f>
        <v>47</v>
      </c>
      <c r="AW92" s="14">
        <f>INDEX('O3-8hr'!$A:$AD,$IU92+AW$23-$G$23,$IT92)</f>
        <v>42</v>
      </c>
      <c r="AX92" s="14">
        <f>INDEX('O3-8hr'!$A:$AD,$IU92+AX$23-$G$23,$IT92)</f>
        <v>43</v>
      </c>
      <c r="AY92" s="14">
        <f>INDEX('O3-8hr'!$A:$AD,$IU92+AY$23-$G$23,$IT92)</f>
        <v>42</v>
      </c>
      <c r="AZ92" s="14">
        <f>INDEX('O3-8hr'!$A:$AD,$IU92+AZ$23-$G$23,$IT92)</f>
        <v>42</v>
      </c>
      <c r="BA92" s="14">
        <f>INDEX('O3-8hr'!$A:$AD,$IU92+BA$23-$G$23,$IT92)</f>
        <v>52.000000000000007</v>
      </c>
      <c r="BB92" s="14">
        <f>INDEX('O3-8hr'!$A:$AD,$IU92+BB$23-$G$23,$IT92)</f>
        <v>56</v>
      </c>
      <c r="BC92" s="14">
        <f>INDEX('O3-8hr'!$A:$AD,$IU92+BC$23-$G$23,$IT92)</f>
        <v>59.000000000000007</v>
      </c>
      <c r="BD92" s="14">
        <f>INDEX('O3-8hr'!$A:$AD,$IU92+BD$23-$G$23,$IT92)</f>
        <v>54</v>
      </c>
      <c r="BE92" s="14">
        <f>INDEX('O3-8hr'!$A:$AD,$IU92+BE$23-$G$23,$IT92)</f>
        <v>54</v>
      </c>
      <c r="BF92" s="14">
        <f>INDEX('O3-8hr'!$A:$AD,$IU92+BF$23-$G$23,$IT92)</f>
        <v>62</v>
      </c>
      <c r="BG92" s="14">
        <f>INDEX('O3-8hr'!$A:$AD,$IU92+BG$23-$G$23,$IT92)</f>
        <v>52.000000000000007</v>
      </c>
      <c r="BH92" s="14">
        <f>INDEX('O3-8hr'!$A:$AD,$IU92+BH$23-$G$23,$IT92)</f>
        <v>43</v>
      </c>
      <c r="BI92" s="14">
        <f>INDEX('O3-8hr'!$A:$AD,$IU92+BI$23-$G$23,$IT92)</f>
        <v>53.000000000000007</v>
      </c>
      <c r="BJ92" s="14">
        <f>INDEX('O3-8hr'!$A:$AD,$IU92+BJ$23-$G$23,$IT92)</f>
        <v>59.000000000000007</v>
      </c>
      <c r="BK92" s="14">
        <f>INDEX('O3-8hr'!$A:$AD,$IU92+BK$23-$G$23,$IT92)</f>
        <v>54</v>
      </c>
      <c r="BL92" s="14">
        <f>INDEX('O3-8hr'!$A:$AD,$IU92+BL$23-$G$23,$IT92)</f>
        <v>27</v>
      </c>
      <c r="BM92" s="14">
        <f>INDEX('O3-8hr'!$A:$AD,$IU92+BM$23-$G$23,$IT92)</f>
        <v>37.000000000000007</v>
      </c>
      <c r="BN92" s="14">
        <f>INDEX('O3-8hr'!$A:$AD,$IU92+BN$23-$G$23,$IT92)</f>
        <v>40</v>
      </c>
      <c r="BO92" s="14">
        <f>INDEX('O3-8hr'!$A:$AD,$IU92+BO$23-$G$23,$IT92)</f>
        <v>46</v>
      </c>
      <c r="BP92" s="14">
        <f>INDEX('O3-8hr'!$A:$AD,$IU92+BP$23-$G$23,$IT92)</f>
        <v>34</v>
      </c>
      <c r="BQ92" s="14">
        <f>INDEX('O3-8hr'!$A:$AD,$IU92+BQ$23-$G$23,$IT92)</f>
        <v>28</v>
      </c>
      <c r="BR92" s="14">
        <f>INDEX('O3-8hr'!$A:$AD,$IU92+BR$23-$G$23,$IT92)</f>
        <v>21</v>
      </c>
      <c r="BS92" s="14">
        <f>INDEX('O3-8hr'!$A:$AD,$IU92+BS$23-$G$23,$IT92)</f>
        <v>23</v>
      </c>
      <c r="BT92" s="14">
        <f>INDEX('O3-8hr'!$A:$AD,$IU92+BT$23-$G$23,$IT92)</f>
        <v>31</v>
      </c>
      <c r="BU92" s="14">
        <f>INDEX('O3-8hr'!$A:$AD,$IU92+BU$23-$G$23,$IT92)</f>
        <v>25</v>
      </c>
      <c r="BV92" s="14">
        <f>INDEX('O3-8hr'!$A:$AD,$IU92+BV$23-$G$23,$IT92)</f>
        <v>24</v>
      </c>
      <c r="BW92" s="14">
        <f>INDEX('O3-8hr'!$A:$AD,$IU92+BW$23-$G$23,$IT92)</f>
        <v>40</v>
      </c>
      <c r="BX92" s="14">
        <f>INDEX('O3-8hr'!$A:$AD,$IU92+BX$23-$G$23,$IT92)</f>
        <v>47</v>
      </c>
      <c r="BY92" s="14">
        <f>INDEX('O3-8hr'!$A:$AD,$IU92+BY$23-$G$23,$IT92)</f>
        <v>39</v>
      </c>
      <c r="BZ92" s="14">
        <f>INDEX('O3-8hr'!$A:$AD,$IU92+BZ$23-$G$23,$IT92)</f>
        <v>43</v>
      </c>
      <c r="CA92" s="14">
        <f>INDEX('O3-8hr'!$A:$AD,$IU92+CA$23-$G$23,$IT92)</f>
        <v>70</v>
      </c>
      <c r="CB92" s="14">
        <f>INDEX('O3-8hr'!$A:$AD,$IU92+CB$23-$G$23,$IT92)</f>
        <v>30</v>
      </c>
      <c r="CC92" s="14">
        <f>INDEX('O3-8hr'!$A:$AD,$IU92+CC$23-$G$23,$IT92)</f>
        <v>50</v>
      </c>
      <c r="CD92" s="14">
        <f>INDEX('O3-8hr'!$A:$AD,$IU92+CD$23-$G$23,$IT92)</f>
        <v>33</v>
      </c>
      <c r="CE92" s="14">
        <f>INDEX('O3-8hr'!$A:$AD,$IU92+CE$23-$G$23,$IT92)</f>
        <v>43</v>
      </c>
      <c r="CF92" s="14">
        <f>INDEX('O3-8hr'!$A:$AD,$IU92+CF$23-$G$23,$IT92)</f>
        <v>41</v>
      </c>
      <c r="CG92" s="14">
        <f>INDEX('O3-8hr'!$A:$AD,$IU92+CG$23-$G$23,$IT92)</f>
        <v>42</v>
      </c>
      <c r="CH92" s="14">
        <f>INDEX('O3-8hr'!$A:$AD,$IU92+CH$23-$G$23,$IT92)</f>
        <v>49</v>
      </c>
      <c r="CI92" s="14">
        <f>INDEX('O3-8hr'!$A:$AD,$IU92+CI$23-$G$23,$IT92)</f>
        <v>49</v>
      </c>
      <c r="CJ92" s="14">
        <f>INDEX('O3-8hr'!$A:$AD,$IU92+CJ$23-$G$23,$IT92)</f>
        <v>41</v>
      </c>
      <c r="CK92" s="14">
        <f>INDEX('O3-8hr'!$A:$AD,$IU92+CK$23-$G$23,$IT92)</f>
        <v>46</v>
      </c>
      <c r="CL92" s="14">
        <f>INDEX('O3-8hr'!$A:$AD,$IU92+CL$23-$G$23,$IT92)</f>
        <v>49</v>
      </c>
      <c r="CM92" s="14">
        <f>INDEX('O3-8hr'!$A:$AD,$IU92+CM$23-$G$23,$IT92)</f>
        <v>53.000000000000007</v>
      </c>
      <c r="CN92" s="14" t="str">
        <f>INDEX('O3-8hr'!$A:$AD,$IU92+CN$23-$G$23,$IT92)</f>
        <v/>
      </c>
      <c r="CO92" s="14">
        <f>INDEX('O3-8hr'!$A:$AD,$IU92+CO$23-$G$23,$IT92)</f>
        <v>14</v>
      </c>
      <c r="CP92" s="14">
        <f>INDEX('O3-8hr'!$A:$AD,$IU92+CP$23-$G$23,$IT92)</f>
        <v>69</v>
      </c>
      <c r="CQ92" s="14">
        <f>INDEX('O3-8hr'!$A:$AD,$IU92+CQ$23-$G$23,$IT92)</f>
        <v>69</v>
      </c>
      <c r="CR92" s="14">
        <f>INDEX('O3-8hr'!$A:$AD,$IU92+CR$23-$G$23,$IT92)</f>
        <v>61.000000000000007</v>
      </c>
      <c r="CS92" s="14">
        <f>INDEX('O3-8hr'!$A:$AD,$IU92+CS$23-$G$23,$IT92)</f>
        <v>43</v>
      </c>
      <c r="CT92" s="14">
        <f>INDEX('O3-8hr'!$A:$AD,$IU92+CT$23-$G$23,$IT92)</f>
        <v>59.000000000000007</v>
      </c>
      <c r="CU92" s="14">
        <f>INDEX('O3-8hr'!$A:$AD,$IU92+CU$23-$G$23,$IT92)</f>
        <v>74.000000000000014</v>
      </c>
      <c r="CV92" s="14">
        <f>INDEX('O3-8hr'!$A:$AD,$IU92+CV$23-$G$23,$IT92)</f>
        <v>54</v>
      </c>
      <c r="CW92" s="14">
        <f>INDEX('O3-8hr'!$A:$AD,$IU92+CW$23-$G$23,$IT92)</f>
        <v>26.000000000000004</v>
      </c>
      <c r="CX92" s="14">
        <f>INDEX('O3-8hr'!$A:$AD,$IU92+CX$23-$G$23,$IT92)</f>
        <v>57</v>
      </c>
      <c r="CY92" s="14">
        <f>INDEX('O3-8hr'!$A:$AD,$IU92+CY$23-$G$23,$IT92)</f>
        <v>38</v>
      </c>
      <c r="CZ92" s="14">
        <f>INDEX('O3-8hr'!$A:$AD,$IU92+CZ$23-$G$23,$IT92)</f>
        <v>55</v>
      </c>
      <c r="DA92" s="14">
        <f>INDEX('O3-8hr'!$A:$AD,$IU92+DA$23-$G$23,$IT92)</f>
        <v>55</v>
      </c>
      <c r="DB92" s="14">
        <f>INDEX('O3-8hr'!$A:$AD,$IU92+DB$23-$G$23,$IT92)</f>
        <v>32</v>
      </c>
      <c r="DC92" s="14">
        <f>INDEX('O3-8hr'!$A:$AD,$IU92+DC$23-$G$23,$IT92)</f>
        <v>41</v>
      </c>
      <c r="DD92" s="14">
        <f>INDEX('O3-8hr'!$A:$AD,$IU92+DD$23-$G$23,$IT92)</f>
        <v>46</v>
      </c>
      <c r="DE92" s="14">
        <f>INDEX('O3-8hr'!$A:$AD,$IU92+DE$23-$G$23,$IT92)</f>
        <v>69</v>
      </c>
      <c r="DF92" s="14">
        <f>INDEX('O3-8hr'!$A:$AD,$IU92+DF$23-$G$23,$IT92)</f>
        <v>50</v>
      </c>
      <c r="DG92" s="14">
        <f>INDEX('O3-8hr'!$A:$AD,$IU92+DG$23-$G$23,$IT92)</f>
        <v>33</v>
      </c>
      <c r="DH92" s="14">
        <f>INDEX('O3-8hr'!$A:$AD,$IU92+DH$23-$G$23,$IT92)</f>
        <v>47</v>
      </c>
      <c r="DI92" s="14">
        <f>INDEX('O3-8hr'!$A:$AD,$IU92+DI$23-$G$23,$IT92)</f>
        <v>65</v>
      </c>
      <c r="DJ92" s="14">
        <f>INDEX('O3-8hr'!$A:$AD,$IU92+DJ$23-$G$23,$IT92)</f>
        <v>45.000000000000007</v>
      </c>
      <c r="DK92" s="14">
        <f>INDEX('O3-8hr'!$A:$AD,$IU92+DK$23-$G$23,$IT92)</f>
        <v>58</v>
      </c>
      <c r="DL92" s="14">
        <f>INDEX('O3-8hr'!$A:$AD,$IU92+DL$23-$G$23,$IT92)</f>
        <v>60</v>
      </c>
      <c r="DM92" s="14">
        <f>INDEX('O3-8hr'!$A:$AD,$IU92+DM$23-$G$23,$IT92)</f>
        <v>63</v>
      </c>
      <c r="DN92" s="14">
        <f>INDEX('O3-8hr'!$A:$AD,$IU92+DN$23-$G$23,$IT92)</f>
        <v>73.000000000000014</v>
      </c>
      <c r="DO92" s="14">
        <f>INDEX('O3-8hr'!$A:$AD,$IU92+DO$23-$G$23,$IT92)</f>
        <v>60</v>
      </c>
      <c r="DP92" s="14">
        <f>INDEX('O3-8hr'!$A:$AD,$IU92+DP$23-$G$23,$IT92)</f>
        <v>56</v>
      </c>
      <c r="DQ92" s="14">
        <f>INDEX('O3-8hr'!$A:$AD,$IU92+DQ$23-$G$23,$IT92)</f>
        <v>62</v>
      </c>
      <c r="DR92" s="14">
        <f>INDEX('O3-8hr'!$A:$AD,$IU92+DR$23-$G$23,$IT92)</f>
        <v>78</v>
      </c>
      <c r="DS92" s="14">
        <f>INDEX('O3-8hr'!$A:$AD,$IU92+DS$23-$G$23,$IT92)</f>
        <v>67</v>
      </c>
      <c r="DT92" s="14">
        <f>INDEX('O3-8hr'!$A:$AD,$IU92+DT$23-$G$23,$IT92)</f>
        <v>70</v>
      </c>
      <c r="DU92" s="14">
        <f>INDEX('O3-8hr'!$A:$AD,$IU92+DU$23-$G$23,$IT92)</f>
        <v>67</v>
      </c>
      <c r="DV92" s="14">
        <f>INDEX('O3-8hr'!$A:$AD,$IU92+DV$23-$G$23,$IT92)</f>
        <v>45.000000000000007</v>
      </c>
      <c r="DW92" s="14">
        <f>INDEX('O3-8hr'!$A:$AD,$IU92+DW$23-$G$23,$IT92)</f>
        <v>50</v>
      </c>
      <c r="DX92" s="14">
        <f>INDEX('O3-8hr'!$A:$AD,$IU92+DX$23-$G$23,$IT92)</f>
        <v>56</v>
      </c>
      <c r="DY92" s="14">
        <f>INDEX('O3-8hr'!$A:$AD,$IU92+DY$23-$G$23,$IT92)</f>
        <v>56</v>
      </c>
      <c r="DZ92" s="14">
        <f>INDEX('O3-8hr'!$A:$AD,$IU92+DZ$23-$G$23,$IT92)</f>
        <v>35</v>
      </c>
      <c r="EA92" s="14">
        <f>INDEX('O3-8hr'!$A:$AD,$IU92+EA$23-$G$23,$IT92)</f>
        <v>46</v>
      </c>
      <c r="EB92" s="14">
        <f>INDEX('O3-8hr'!$A:$AD,$IU92+EB$23-$G$23,$IT92)</f>
        <v>54</v>
      </c>
      <c r="EC92" s="14">
        <f>INDEX('O3-8hr'!$A:$AD,$IU92+EC$23-$G$23,$IT92)</f>
        <v>44.000000000000007</v>
      </c>
      <c r="ED92" s="14">
        <f>INDEX('O3-8hr'!$A:$AD,$IU92+ED$23-$G$23,$IT92)</f>
        <v>61.000000000000007</v>
      </c>
      <c r="EE92" s="14">
        <f>INDEX('O3-8hr'!$A:$AD,$IU92+EE$23-$G$23,$IT92)</f>
        <v>63</v>
      </c>
      <c r="EF92" s="14">
        <f>INDEX('O3-8hr'!$A:$AD,$IU92+EF$23-$G$23,$IT92)</f>
        <v>65</v>
      </c>
      <c r="EG92" s="14">
        <f>INDEX('O3-8hr'!$A:$AD,$IU92+EG$23-$G$23,$IT92)</f>
        <v>21</v>
      </c>
      <c r="EH92" s="14">
        <f>INDEX('O3-8hr'!$A:$AD,$IU92+EH$23-$G$23,$IT92)</f>
        <v>36.000000000000007</v>
      </c>
      <c r="EI92" s="14">
        <f>INDEX('O3-8hr'!$A:$AD,$IU92+EI$23-$G$23,$IT92)</f>
        <v>30</v>
      </c>
      <c r="EJ92" s="14">
        <f>INDEX('O3-8hr'!$A:$AD,$IU92+EJ$23-$G$23,$IT92)</f>
        <v>63</v>
      </c>
      <c r="EK92" s="14">
        <f>INDEX('O3-8hr'!$A:$AD,$IU92+EK$23-$G$23,$IT92)</f>
        <v>35</v>
      </c>
      <c r="EL92" s="14">
        <f>INDEX('O3-8hr'!$A:$AD,$IU92+EL$23-$G$23,$IT92)</f>
        <v>57</v>
      </c>
      <c r="EM92" s="14">
        <f>INDEX('O3-8hr'!$A:$AD,$IU92+EM$23-$G$23,$IT92)</f>
        <v>59.000000000000007</v>
      </c>
      <c r="EN92" s="14">
        <f>INDEX('O3-8hr'!$A:$AD,$IU92+EN$23-$G$23,$IT92)</f>
        <v>54</v>
      </c>
      <c r="EO92" s="14">
        <f>INDEX('O3-8hr'!$A:$AD,$IU92+EO$23-$G$23,$IT92)</f>
        <v>58</v>
      </c>
      <c r="EP92" s="14">
        <f>INDEX('O3-8hr'!$A:$AD,$IU92+EP$23-$G$23,$IT92)</f>
        <v>56</v>
      </c>
      <c r="EQ92" s="14">
        <f>INDEX('O3-8hr'!$A:$AD,$IU92+EQ$23-$G$23,$IT92)</f>
        <v>42</v>
      </c>
      <c r="ER92" s="14">
        <f>INDEX('O3-8hr'!$A:$AD,$IU92+ER$23-$G$23,$IT92)</f>
        <v>49</v>
      </c>
      <c r="ES92" s="14">
        <f>INDEX('O3-8hr'!$A:$AD,$IU92+ES$23-$G$23,$IT92)</f>
        <v>69</v>
      </c>
      <c r="ET92" s="14">
        <f>INDEX('O3-8hr'!$A:$AD,$IU92+ET$23-$G$23,$IT92)</f>
        <v>73.000000000000014</v>
      </c>
      <c r="EU92" s="14">
        <f>INDEX('O3-8hr'!$A:$AD,$IU92+EU$23-$G$23,$IT92)</f>
        <v>57</v>
      </c>
      <c r="EV92" s="14">
        <f>INDEX('O3-8hr'!$A:$AD,$IU92+EV$23-$G$23,$IT92)</f>
        <v>49</v>
      </c>
      <c r="EW92" s="14">
        <f>INDEX('O3-8hr'!$A:$AD,$IU92+EW$23-$G$23,$IT92)</f>
        <v>62</v>
      </c>
      <c r="EX92" s="14">
        <f>INDEX('O3-8hr'!$A:$AD,$IU92+EX$23-$G$23,$IT92)</f>
        <v>52.000000000000007</v>
      </c>
      <c r="EY92" s="14">
        <f>INDEX('O3-8hr'!$A:$AD,$IU92+EY$23-$G$23,$IT92)</f>
        <v>54</v>
      </c>
      <c r="EZ92" s="14">
        <f>INDEX('O3-8hr'!$A:$AD,$IU92+EZ$23-$G$23,$IT92)</f>
        <v>56</v>
      </c>
      <c r="FA92" s="14">
        <f>INDEX('O3-8hr'!$A:$AD,$IU92+FA$23-$G$23,$IT92)</f>
        <v>57</v>
      </c>
      <c r="FB92" s="14">
        <f>INDEX('O3-8hr'!$A:$AD,$IU92+FB$23-$G$23,$IT92)</f>
        <v>48</v>
      </c>
      <c r="FC92" s="14">
        <f>INDEX('O3-8hr'!$A:$AD,$IU92+FC$23-$G$23,$IT92)</f>
        <v>39</v>
      </c>
      <c r="FD92" s="14">
        <f>INDEX('O3-8hr'!$A:$AD,$IU92+FD$23-$G$23,$IT92)</f>
        <v>34</v>
      </c>
      <c r="FE92" s="14">
        <f>INDEX('O3-8hr'!$A:$AD,$IU92+FE$23-$G$23,$IT92)</f>
        <v>29</v>
      </c>
      <c r="FF92" s="14">
        <f>INDEX('O3-8hr'!$A:$AD,$IU92+FF$23-$G$23,$IT92)</f>
        <v>40</v>
      </c>
      <c r="FG92" s="14">
        <f>INDEX('O3-8hr'!$A:$AD,$IU92+FG$23-$G$23,$IT92)</f>
        <v>43</v>
      </c>
      <c r="FH92" s="14">
        <f>INDEX('O3-8hr'!$A:$AD,$IU92+FH$23-$G$23,$IT92)</f>
        <v>54</v>
      </c>
      <c r="FI92" s="14">
        <f>INDEX('O3-8hr'!$A:$AD,$IU92+FI$23-$G$23,$IT92)</f>
        <v>42</v>
      </c>
      <c r="FJ92" s="14">
        <f>INDEX('O3-8hr'!$A:$AD,$IU92+FJ$23-$G$23,$IT92)</f>
        <v>39</v>
      </c>
      <c r="FK92" s="14">
        <f>INDEX('O3-8hr'!$A:$AD,$IU92+FK$23-$G$23,$IT92)</f>
        <v>45.000000000000007</v>
      </c>
      <c r="FL92" s="14">
        <f>INDEX('O3-8hr'!$A:$AD,$IU92+FL$23-$G$23,$IT92)</f>
        <v>56</v>
      </c>
      <c r="FM92" s="14">
        <f>INDEX('O3-8hr'!$A:$AD,$IU92+FM$23-$G$23,$IT92)</f>
        <v>40</v>
      </c>
      <c r="FN92" s="14">
        <f>INDEX('O3-8hr'!$A:$AD,$IU92+FN$23-$G$23,$IT92)</f>
        <v>46</v>
      </c>
      <c r="FO92" s="14">
        <f>INDEX('O3-8hr'!$A:$AD,$IU92+FO$23-$G$23,$IT92)</f>
        <v>49</v>
      </c>
      <c r="FP92" s="14">
        <f>INDEX('O3-8hr'!$A:$AD,$IU92+FP$23-$G$23,$IT92)</f>
        <v>57</v>
      </c>
      <c r="FQ92" s="14">
        <f>INDEX('O3-8hr'!$A:$AD,$IU92+FQ$23-$G$23,$IT92)</f>
        <v>44.000000000000007</v>
      </c>
      <c r="FR92" s="14">
        <f>INDEX('O3-8hr'!$A:$AD,$IU92+FR$23-$G$23,$IT92)</f>
        <v>50</v>
      </c>
      <c r="FS92" s="14">
        <f>INDEX('O3-8hr'!$A:$AD,$IU92+FS$23-$G$23,$IT92)</f>
        <v>58</v>
      </c>
      <c r="FT92" s="14">
        <f>INDEX('O3-8hr'!$A:$AD,$IU92+FT$23-$G$23,$IT92)</f>
        <v>43</v>
      </c>
      <c r="FU92" s="14">
        <f>INDEX('O3-8hr'!$A:$AD,$IU92+FU$23-$G$23,$IT92)</f>
        <v>46</v>
      </c>
      <c r="FV92" s="14">
        <f>INDEX('O3-8hr'!$A:$AD,$IU92+FV$23-$G$23,$IT92)</f>
        <v>48</v>
      </c>
      <c r="FW92" s="14">
        <f>INDEX('O3-8hr'!$A:$AD,$IU92+FW$23-$G$23,$IT92)</f>
        <v>60</v>
      </c>
      <c r="FX92" s="14">
        <f>INDEX('O3-8hr'!$A:$AD,$IU92+FX$23-$G$23,$IT92)</f>
        <v>44.000000000000007</v>
      </c>
      <c r="FY92" s="14">
        <f>INDEX('O3-8hr'!$A:$AD,$IU92+FY$23-$G$23,$IT92)</f>
        <v>33</v>
      </c>
      <c r="FZ92" s="14">
        <f>INDEX('O3-8hr'!$A:$AD,$IU92+FZ$23-$G$23,$IT92)</f>
        <v>48</v>
      </c>
      <c r="GA92" s="14">
        <f>INDEX('O3-8hr'!$A:$AD,$IU92+GA$23-$G$23,$IT92)</f>
        <v>64</v>
      </c>
      <c r="GB92" s="14">
        <f>INDEX('O3-8hr'!$A:$AD,$IU92+GB$23-$G$23,$IT92)</f>
        <v>60</v>
      </c>
      <c r="GC92" s="14">
        <f>INDEX('O3-8hr'!$A:$AD,$IU92+GC$23-$G$23,$IT92)</f>
        <v>49</v>
      </c>
      <c r="GD92" s="14">
        <f>INDEX('O3-8hr'!$A:$AD,$IU92+GD$23-$G$23,$IT92)</f>
        <v>53.000000000000007</v>
      </c>
      <c r="GE92" s="14">
        <f>INDEX('O3-8hr'!$A:$AD,$IU92+GE$23-$G$23,$IT92)</f>
        <v>51.000000000000007</v>
      </c>
      <c r="GF92" s="14">
        <f>INDEX('O3-8hr'!$A:$AD,$IU92+GF$23-$G$23,$IT92)</f>
        <v>52.000000000000007</v>
      </c>
      <c r="GG92" s="14">
        <f>INDEX('O3-8hr'!$A:$AD,$IU92+GG$23-$G$23,$IT92)</f>
        <v>50</v>
      </c>
      <c r="GH92" s="14">
        <f>INDEX('O3-8hr'!$A:$AD,$IU92+GH$23-$G$23,$IT92)</f>
        <v>64</v>
      </c>
      <c r="GI92" s="14">
        <f>INDEX('O3-8hr'!$A:$AD,$IU92+GI$23-$G$23,$IT92)</f>
        <v>34</v>
      </c>
      <c r="GJ92" s="14">
        <f>INDEX('O3-8hr'!$A:$AD,$IU92+GJ$23-$G$23,$IT92)</f>
        <v>29</v>
      </c>
      <c r="GK92" s="14">
        <f>INDEX('O3-8hr'!$A:$AD,$IU92+GK$23-$G$23,$IT92)</f>
        <v>35</v>
      </c>
      <c r="GL92" s="14">
        <f>INDEX('O3-8hr'!$A:$AD,$IU92+GL$23-$G$23,$IT92)</f>
        <v>40</v>
      </c>
      <c r="GM92" s="14">
        <f>INDEX('O3-8hr'!$A:$AD,$IU92+GM$23-$G$23,$IT92)</f>
        <v>31</v>
      </c>
      <c r="GN92" s="14">
        <f>INDEX('O3-8hr'!$A:$AD,$IU92+GN$23-$G$23,$IT92)</f>
        <v>31</v>
      </c>
      <c r="GO92" s="14">
        <f>INDEX('O3-8hr'!$A:$AD,$IU92+GO$23-$G$23,$IT92)</f>
        <v>42</v>
      </c>
      <c r="GP92" s="14">
        <f>INDEX('O3-8hr'!$A:$AD,$IU92+GP$23-$G$23,$IT92)</f>
        <v>62</v>
      </c>
      <c r="GQ92" s="14">
        <f>INDEX('O3-8hr'!$A:$AD,$IU92+GQ$23-$G$23,$IT92)</f>
        <v>50</v>
      </c>
      <c r="GR92" s="14">
        <f>INDEX('O3-8hr'!$A:$AD,$IU92+GR$23-$G$23,$IT92)</f>
        <v>57</v>
      </c>
      <c r="GS92" s="14">
        <f>INDEX('O3-8hr'!$A:$AD,$IU92+GS$23-$G$23,$IT92)</f>
        <v>39</v>
      </c>
      <c r="GT92" s="14">
        <f>INDEX('O3-8hr'!$A:$AD,$IU92+GT$23-$G$23,$IT92)</f>
        <v>43</v>
      </c>
      <c r="GU92" s="14">
        <f>INDEX('O3-8hr'!$A:$AD,$IU92+GU$23-$G$23,$IT92)</f>
        <v>58</v>
      </c>
      <c r="GV92" s="14">
        <f>INDEX('O3-8hr'!$A:$AD,$IU92+GV$23-$G$23,$IT92)</f>
        <v>62</v>
      </c>
      <c r="GW92" s="14">
        <f>INDEX('O3-8hr'!$A:$AD,$IU92+GW$23-$G$23,$IT92)</f>
        <v>41</v>
      </c>
      <c r="GX92" s="14">
        <f>INDEX('O3-8hr'!$A:$AD,$IU92+GX$23-$G$23,$IT92)</f>
        <v>42</v>
      </c>
      <c r="GY92" s="14">
        <f>INDEX('O3-8hr'!$A:$AD,$IU92+GY$23-$G$23,$IT92)</f>
        <v>44.000000000000007</v>
      </c>
      <c r="GZ92" s="14">
        <f>INDEX('O3-8hr'!$A:$AD,$IU92+GZ$23-$G$23,$IT92)</f>
        <v>37.000000000000007</v>
      </c>
      <c r="HA92" s="14">
        <f>INDEX('O3-8hr'!$A:$AD,$IU92+HA$23-$G$23,$IT92)</f>
        <v>24</v>
      </c>
      <c r="HB92" s="14">
        <f>INDEX('O3-8hr'!$A:$AD,$IU92+HB$23-$G$23,$IT92)</f>
        <v>43</v>
      </c>
      <c r="HC92" s="14">
        <f>INDEX('O3-8hr'!$A:$AD,$IU92+HC$23-$G$23,$IT92)</f>
        <v>51.000000000000007</v>
      </c>
      <c r="HD92" s="14">
        <f>INDEX('O3-8hr'!$A:$AD,$IU92+HD$23-$G$23,$IT92)</f>
        <v>54</v>
      </c>
      <c r="HE92" s="14">
        <f>INDEX('O3-8hr'!$A:$AD,$IU92+HE$23-$G$23,$IT92)</f>
        <v>78</v>
      </c>
      <c r="HF92" s="14">
        <f>INDEX('O3-8hr'!$A:$AD,$IU92+HF$23-$G$23,$IT92)</f>
        <v>31</v>
      </c>
      <c r="HG92" s="14">
        <f>INDEX('O3-8hr'!$A:$AD,$IU92+HG$23-$G$23,$IT92)</f>
        <v>32</v>
      </c>
      <c r="HH92" s="14">
        <f>INDEX('O3-8hr'!$A:$AD,$IU92+HH$23-$G$23,$IT92)</f>
        <v>45.000000000000007</v>
      </c>
      <c r="HI92" s="14">
        <f>INDEX('O3-8hr'!$A:$AD,$IU92+HI$23-$G$23,$IT92)</f>
        <v>40</v>
      </c>
      <c r="HJ92" s="14">
        <f>INDEX('O3-8hr'!$A:$AD,$IU92+HJ$23-$G$23,$IT92)</f>
        <v>30</v>
      </c>
      <c r="HK92" s="14">
        <f>INDEX('O3-8hr'!$A:$AD,$IU92+HK$23-$G$23,$IT92)</f>
        <v>24</v>
      </c>
      <c r="HL92" s="14">
        <f>INDEX('O3-8hr'!$A:$AD,$IU92+HL$23-$G$23,$IT92)</f>
        <v>21</v>
      </c>
      <c r="HM92" s="14">
        <f>INDEX('O3-8hr'!$A:$AD,$IU92+HM$23-$G$23,$IT92)</f>
        <v>19</v>
      </c>
      <c r="HN92" s="14">
        <f>INDEX('O3-8hr'!$A:$AD,$IU92+HN$23-$G$23,$IT92)</f>
        <v>15.000000000000002</v>
      </c>
      <c r="HO92" s="14">
        <f>INDEX('O3-8hr'!$A:$AD,$IU92+HO$23-$G$23,$IT92)</f>
        <v>37.000000000000007</v>
      </c>
      <c r="HP92" s="14">
        <f>INDEX('O3-8hr'!$A:$AD,$IU92+HP$23-$G$23,$IT92)</f>
        <v>26.000000000000004</v>
      </c>
      <c r="HQ92" s="14">
        <f>INDEX('O3-8hr'!$A:$AD,$IU92+HQ$23-$G$23,$IT92)</f>
        <v>28</v>
      </c>
      <c r="HR92" s="14">
        <f>INDEX('O3-8hr'!$A:$AD,$IU92+HR$23-$G$23,$IT92)</f>
        <v>43</v>
      </c>
      <c r="HS92" s="14">
        <f>INDEX('O3-8hr'!$A:$AD,$IU92+HS$23-$G$23,$IT92)</f>
        <v>43</v>
      </c>
      <c r="HT92" s="14">
        <f>INDEX('O3-8hr'!$A:$AD,$IU92+HT$23-$G$23,$IT92)</f>
        <v>20</v>
      </c>
      <c r="HU92" s="14">
        <f>INDEX('O3-8hr'!$A:$AD,$IU92+HU$23-$G$23,$IT92)</f>
        <v>22.000000000000004</v>
      </c>
      <c r="HV92" s="14">
        <f>INDEX('O3-8hr'!$A:$AD,$IU92+HV$23-$G$23,$IT92)</f>
        <v>36.000000000000007</v>
      </c>
      <c r="HW92" s="14">
        <f>INDEX('O3-8hr'!$A:$AD,$IU92+HW$23-$G$23,$IT92)</f>
        <v>27</v>
      </c>
      <c r="HX92" s="14">
        <f>INDEX('O3-8hr'!$A:$AD,$IU92+HX$23-$G$23,$IT92)</f>
        <v>37.000000000000007</v>
      </c>
      <c r="HY92" s="14">
        <f>INDEX('O3-8hr'!$A:$AD,$IU92+HY$23-$G$23,$IT92)</f>
        <v>23</v>
      </c>
      <c r="HZ92" s="14">
        <f>INDEX('O3-8hr'!$A:$AD,$IU92+HZ$23-$G$23,$IT92)</f>
        <v>30</v>
      </c>
      <c r="IA92" s="14">
        <f>INDEX('O3-8hr'!$A:$AD,$IU92+IA$23-$G$23,$IT92)</f>
        <v>32</v>
      </c>
      <c r="IB92" s="14">
        <f>INDEX('O3-8hr'!$A:$AD,$IU92+IB$23-$G$23,$IT92)</f>
        <v>40</v>
      </c>
      <c r="IC92" s="14">
        <f>INDEX('O3-8hr'!$A:$AD,$IU92+IC$23-$G$23,$IT92)</f>
        <v>47</v>
      </c>
      <c r="ID92" s="14">
        <f>INDEX('O3-8hr'!$A:$AD,$IU92+ID$23-$G$23,$IT92)</f>
        <v>50</v>
      </c>
      <c r="IE92" s="14">
        <f>INDEX('O3-8hr'!$A:$AD,$IU92+IE$23-$G$23,$IT92)</f>
        <v>48</v>
      </c>
      <c r="IF92" s="14">
        <f>INDEX('O3-8hr'!$A:$AD,$IU92+IF$23-$G$23,$IT92)</f>
        <v>34</v>
      </c>
      <c r="IG92" s="14">
        <f>INDEX('O3-8hr'!$A:$AD,$IU92+IG$23-$G$23,$IT92)</f>
        <v>33</v>
      </c>
      <c r="IH92" s="14">
        <f>INDEX('O3-8hr'!$A:$AD,$IU92+IH$23-$G$23,$IT92)</f>
        <v>25</v>
      </c>
      <c r="II92" s="14">
        <f>INDEX('O3-8hr'!$A:$AD,$IU92+II$23-$G$23,$IT92)</f>
        <v>37.000000000000007</v>
      </c>
      <c r="IJ92" s="14">
        <f>INDEX('O3-8hr'!$A:$AD,$IU92+IJ$23-$G$23,$IT92)</f>
        <v>36.000000000000007</v>
      </c>
      <c r="IK92" s="14">
        <f>INDEX('O3-8hr'!$A:$AD,$IU92+IK$23-$G$23,$IT92)</f>
        <v>29</v>
      </c>
      <c r="IL92" s="14">
        <f>INDEX('O3-8hr'!$A:$AD,$IU92+IL$23-$G$23,$IT92)</f>
        <v>33</v>
      </c>
      <c r="IM92" s="14">
        <f>INDEX('O3-8hr'!$A:$AD,$IU92+IM$23-$G$23,$IT92)</f>
        <v>12</v>
      </c>
      <c r="IN92" s="14">
        <f>INDEX('O3-8hr'!$A:$AD,$IU92+IN$23-$G$23,$IT92)</f>
        <v>34</v>
      </c>
      <c r="IO92" s="14">
        <f>INDEX('O3-8hr'!$A:$AD,$IU92+IO$23-$G$23,$IT92)</f>
        <v>37.000000000000007</v>
      </c>
      <c r="IP92" s="14">
        <f>INDEX('O3-8hr'!$A:$AD,$IU92+IP$23-$G$23,$IT92)</f>
        <v>48</v>
      </c>
      <c r="IQ92" s="19">
        <f>INDEX('O3-8hr'!$A:$AD,$IU92+IQ$23-$G$23,$IT92)</f>
        <v>27</v>
      </c>
      <c r="IR92" s="100">
        <f t="shared" si="59"/>
        <v>78</v>
      </c>
      <c r="IT92" s="44">
        <f>MATCH($B92,'O3-8hr'!$1:$1,0)</f>
        <v>14</v>
      </c>
      <c r="IU92" s="43">
        <f>MATCH(DATE($A92,$IT$19,$IU$19),'O3-8hr'!$B:$B,0)</f>
        <v>431</v>
      </c>
    </row>
    <row r="93" spans="1:255" ht="12.75" customHeight="1" x14ac:dyDescent="0.2">
      <c r="A93" s="100">
        <v>2016</v>
      </c>
      <c r="B93" s="100">
        <v>340030006</v>
      </c>
      <c r="C93" s="103">
        <f>INDEX(Sites!$A:$N,MATCH($B93,Sites!$A:$A,0),2)</f>
        <v>40.870435999999998</v>
      </c>
      <c r="D93" s="100" t="str">
        <f>INDEX(Sites!$A:$N,MATCH($B93,Sites!$A:$A,0),4)</f>
        <v>NJ</v>
      </c>
      <c r="E93" s="100" t="str">
        <f>INDEX(Sites!$A:$N,MATCH($B93,Sites!$A:$A,0),10)</f>
        <v>1.0</v>
      </c>
      <c r="F93" s="44" t="str">
        <f>INDEX(Sites!$A:$N,MATCH($B93,Sites!$A:$A,0),6)</f>
        <v>Leonia</v>
      </c>
      <c r="G93" s="20" t="str">
        <f>INDEX('O3-8hr'!$A:$AD,$IU93+G$23-$G$23,$IT93)</f>
        <v/>
      </c>
      <c r="H93" s="14" t="str">
        <f>INDEX('O3-8hr'!$A:$AD,$IU93+H$23-$G$23,$IT93)</f>
        <v/>
      </c>
      <c r="I93" s="14" t="str">
        <f>INDEX('O3-8hr'!$A:$AD,$IU93+I$23-$G$23,$IT93)</f>
        <v/>
      </c>
      <c r="J93" s="14" t="str">
        <f>INDEX('O3-8hr'!$A:$AD,$IU93+J$23-$G$23,$IT93)</f>
        <v/>
      </c>
      <c r="K93" s="14" t="str">
        <f>INDEX('O3-8hr'!$A:$AD,$IU93+K$23-$G$23,$IT93)</f>
        <v/>
      </c>
      <c r="L93" s="14" t="str">
        <f>INDEX('O3-8hr'!$A:$AD,$IU93+L$23-$G$23,$IT93)</f>
        <v/>
      </c>
      <c r="M93" s="14">
        <f>INDEX('O3-8hr'!$A:$AD,$IU93+M$23-$G$23,$IT93)</f>
        <v>26.000000000000004</v>
      </c>
      <c r="N93" s="14">
        <f>INDEX('O3-8hr'!$A:$AD,$IU93+N$23-$G$23,$IT93)</f>
        <v>20</v>
      </c>
      <c r="O93" s="14">
        <f>INDEX('O3-8hr'!$A:$AD,$IU93+O$23-$G$23,$IT93)</f>
        <v>16</v>
      </c>
      <c r="P93" s="14">
        <f>INDEX('O3-8hr'!$A:$AD,$IU93+P$23-$G$23,$IT93)</f>
        <v>31</v>
      </c>
      <c r="Q93" s="14">
        <f>INDEX('O3-8hr'!$A:$AD,$IU93+Q$23-$G$23,$IT93)</f>
        <v>29</v>
      </c>
      <c r="R93" s="14">
        <f>INDEX('O3-8hr'!$A:$AD,$IU93+R$23-$G$23,$IT93)</f>
        <v>18.000000000000004</v>
      </c>
      <c r="S93" s="14">
        <f>INDEX('O3-8hr'!$A:$AD,$IU93+S$23-$G$23,$IT93)</f>
        <v>36.000000000000007</v>
      </c>
      <c r="T93" s="14">
        <f>INDEX('O3-8hr'!$A:$AD,$IU93+T$23-$G$23,$IT93)</f>
        <v>38</v>
      </c>
      <c r="U93" s="14">
        <f>INDEX('O3-8hr'!$A:$AD,$IU93+U$23-$G$23,$IT93)</f>
        <v>32</v>
      </c>
      <c r="V93" s="14">
        <f>INDEX('O3-8hr'!$A:$AD,$IU93+V$23-$G$23,$IT93)</f>
        <v>22.000000000000004</v>
      </c>
      <c r="W93" s="14">
        <f>INDEX('O3-8hr'!$A:$AD,$IU93+W$23-$G$23,$IT93)</f>
        <v>35</v>
      </c>
      <c r="X93" s="14">
        <f>INDEX('O3-8hr'!$A:$AD,$IU93+X$23-$G$23,$IT93)</f>
        <v>36.000000000000007</v>
      </c>
      <c r="Y93" s="14">
        <f>INDEX('O3-8hr'!$A:$AD,$IU93+Y$23-$G$23,$IT93)</f>
        <v>41</v>
      </c>
      <c r="Z93" s="14">
        <f>INDEX('O3-8hr'!$A:$AD,$IU93+Z$23-$G$23,$IT93)</f>
        <v>41</v>
      </c>
      <c r="AA93" s="14">
        <f>INDEX('O3-8hr'!$A:$AD,$IU93+AA$23-$G$23,$IT93)</f>
        <v>42</v>
      </c>
      <c r="AB93" s="14">
        <f>INDEX('O3-8hr'!$A:$AD,$IU93+AB$23-$G$23,$IT93)</f>
        <v>42</v>
      </c>
      <c r="AC93" s="14">
        <f>INDEX('O3-8hr'!$A:$AD,$IU93+AC$23-$G$23,$IT93)</f>
        <v>45.000000000000007</v>
      </c>
      <c r="AD93" s="14">
        <f>INDEX('O3-8hr'!$A:$AD,$IU93+AD$23-$G$23,$IT93)</f>
        <v>43</v>
      </c>
      <c r="AE93" s="14">
        <f>INDEX('O3-8hr'!$A:$AD,$IU93+AE$23-$G$23,$IT93)</f>
        <v>41</v>
      </c>
      <c r="AF93" s="14">
        <f>INDEX('O3-8hr'!$A:$AD,$IU93+AF$23-$G$23,$IT93)</f>
        <v>36.000000000000007</v>
      </c>
      <c r="AG93" s="14">
        <f>INDEX('O3-8hr'!$A:$AD,$IU93+AG$23-$G$23,$IT93)</f>
        <v>33</v>
      </c>
      <c r="AH93" s="14">
        <f>INDEX('O3-8hr'!$A:$AD,$IU93+AH$23-$G$23,$IT93)</f>
        <v>40</v>
      </c>
      <c r="AI93" s="14">
        <f>INDEX('O3-8hr'!$A:$AD,$IU93+AI$23-$G$23,$IT93)</f>
        <v>46</v>
      </c>
      <c r="AJ93" s="14">
        <f>INDEX('O3-8hr'!$A:$AD,$IU93+AJ$23-$G$23,$IT93)</f>
        <v>40</v>
      </c>
      <c r="AK93" s="14">
        <f>INDEX('O3-8hr'!$A:$AD,$IU93+AK$23-$G$23,$IT93)</f>
        <v>47</v>
      </c>
      <c r="AL93" s="14">
        <f>INDEX('O3-8hr'!$A:$AD,$IU93+AL$23-$G$23,$IT93)</f>
        <v>44.000000000000007</v>
      </c>
      <c r="AM93" s="14">
        <f>INDEX('O3-8hr'!$A:$AD,$IU93+AM$23-$G$23,$IT93)</f>
        <v>36.000000000000007</v>
      </c>
      <c r="AN93" s="14">
        <f>INDEX('O3-8hr'!$A:$AD,$IU93+AN$23-$G$23,$IT93)</f>
        <v>41</v>
      </c>
      <c r="AO93" s="14">
        <f>INDEX('O3-8hr'!$A:$AD,$IU93+AO$23-$G$23,$IT93)</f>
        <v>33</v>
      </c>
      <c r="AP93" s="14">
        <f>INDEX('O3-8hr'!$A:$AD,$IU93+AP$23-$G$23,$IT93)</f>
        <v>42</v>
      </c>
      <c r="AQ93" s="14">
        <f>INDEX('O3-8hr'!$A:$AD,$IU93+AQ$23-$G$23,$IT93)</f>
        <v>41</v>
      </c>
      <c r="AR93" s="14">
        <f>INDEX('O3-8hr'!$A:$AD,$IU93+AR$23-$G$23,$IT93)</f>
        <v>40</v>
      </c>
      <c r="AS93" s="14">
        <f>INDEX('O3-8hr'!$A:$AD,$IU93+AS$23-$G$23,$IT93)</f>
        <v>37.000000000000007</v>
      </c>
      <c r="AT93" s="14">
        <f>INDEX('O3-8hr'!$A:$AD,$IU93+AT$23-$G$23,$IT93)</f>
        <v>38</v>
      </c>
      <c r="AU93" s="14">
        <f>INDEX('O3-8hr'!$A:$AD,$IU93+AU$23-$G$23,$IT93)</f>
        <v>42</v>
      </c>
      <c r="AV93" s="14">
        <f>INDEX('O3-8hr'!$A:$AD,$IU93+AV$23-$G$23,$IT93)</f>
        <v>37.000000000000007</v>
      </c>
      <c r="AW93" s="14">
        <f>INDEX('O3-8hr'!$A:$AD,$IU93+AW$23-$G$23,$IT93)</f>
        <v>39</v>
      </c>
      <c r="AX93" s="14">
        <f>INDEX('O3-8hr'!$A:$AD,$IU93+AX$23-$G$23,$IT93)</f>
        <v>43</v>
      </c>
      <c r="AY93" s="14">
        <f>INDEX('O3-8hr'!$A:$AD,$IU93+AY$23-$G$23,$IT93)</f>
        <v>44.000000000000007</v>
      </c>
      <c r="AZ93" s="14">
        <f>INDEX('O3-8hr'!$A:$AD,$IU93+AZ$23-$G$23,$IT93)</f>
        <v>46</v>
      </c>
      <c r="BA93" s="14">
        <f>INDEX('O3-8hr'!$A:$AD,$IU93+BA$23-$G$23,$IT93)</f>
        <v>49</v>
      </c>
      <c r="BB93" s="14">
        <f>INDEX('O3-8hr'!$A:$AD,$IU93+BB$23-$G$23,$IT93)</f>
        <v>54</v>
      </c>
      <c r="BC93" s="14">
        <f>INDEX('O3-8hr'!$A:$AD,$IU93+BC$23-$G$23,$IT93)</f>
        <v>59.000000000000007</v>
      </c>
      <c r="BD93" s="14">
        <f>INDEX('O3-8hr'!$A:$AD,$IU93+BD$23-$G$23,$IT93)</f>
        <v>54</v>
      </c>
      <c r="BE93" s="14">
        <f>INDEX('O3-8hr'!$A:$AD,$IU93+BE$23-$G$23,$IT93)</f>
        <v>53.000000000000007</v>
      </c>
      <c r="BF93" s="14">
        <f>INDEX('O3-8hr'!$A:$AD,$IU93+BF$23-$G$23,$IT93)</f>
        <v>59.000000000000007</v>
      </c>
      <c r="BG93" s="14">
        <f>INDEX('O3-8hr'!$A:$AD,$IU93+BG$23-$G$23,$IT93)</f>
        <v>62</v>
      </c>
      <c r="BH93" s="14">
        <f>INDEX('O3-8hr'!$A:$AD,$IU93+BH$23-$G$23,$IT93)</f>
        <v>41</v>
      </c>
      <c r="BI93" s="14">
        <f>INDEX('O3-8hr'!$A:$AD,$IU93+BI$23-$G$23,$IT93)</f>
        <v>49</v>
      </c>
      <c r="BJ93" s="14">
        <f>INDEX('O3-8hr'!$A:$AD,$IU93+BJ$23-$G$23,$IT93)</f>
        <v>38</v>
      </c>
      <c r="BK93" s="14">
        <f>INDEX('O3-8hr'!$A:$AD,$IU93+BK$23-$G$23,$IT93)</f>
        <v>32</v>
      </c>
      <c r="BL93" s="14">
        <f>INDEX('O3-8hr'!$A:$AD,$IU93+BL$23-$G$23,$IT93)</f>
        <v>30</v>
      </c>
      <c r="BM93" s="14">
        <f>INDEX('O3-8hr'!$A:$AD,$IU93+BM$23-$G$23,$IT93)</f>
        <v>40</v>
      </c>
      <c r="BN93" s="14">
        <f>INDEX('O3-8hr'!$A:$AD,$IU93+BN$23-$G$23,$IT93)</f>
        <v>42</v>
      </c>
      <c r="BO93" s="14">
        <f>INDEX('O3-8hr'!$A:$AD,$IU93+BO$23-$G$23,$IT93)</f>
        <v>48</v>
      </c>
      <c r="BP93" s="14">
        <f>INDEX('O3-8hr'!$A:$AD,$IU93+BP$23-$G$23,$IT93)</f>
        <v>36.000000000000007</v>
      </c>
      <c r="BQ93" s="14">
        <f>INDEX('O3-8hr'!$A:$AD,$IU93+BQ$23-$G$23,$IT93)</f>
        <v>18.000000000000004</v>
      </c>
      <c r="BR93" s="14">
        <f>INDEX('O3-8hr'!$A:$AD,$IU93+BR$23-$G$23,$IT93)</f>
        <v>22.000000000000004</v>
      </c>
      <c r="BS93" s="14">
        <f>INDEX('O3-8hr'!$A:$AD,$IU93+BS$23-$G$23,$IT93)</f>
        <v>30</v>
      </c>
      <c r="BT93" s="14">
        <f>INDEX('O3-8hr'!$A:$AD,$IU93+BT$23-$G$23,$IT93)</f>
        <v>29</v>
      </c>
      <c r="BU93" s="14">
        <f>INDEX('O3-8hr'!$A:$AD,$IU93+BU$23-$G$23,$IT93)</f>
        <v>26.000000000000004</v>
      </c>
      <c r="BV93" s="14">
        <f>INDEX('O3-8hr'!$A:$AD,$IU93+BV$23-$G$23,$IT93)</f>
        <v>25</v>
      </c>
      <c r="BW93" s="14">
        <f>INDEX('O3-8hr'!$A:$AD,$IU93+BW$23-$G$23,$IT93)</f>
        <v>40</v>
      </c>
      <c r="BX93" s="14">
        <f>INDEX('O3-8hr'!$A:$AD,$IU93+BX$23-$G$23,$IT93)</f>
        <v>50</v>
      </c>
      <c r="BY93" s="14">
        <f>INDEX('O3-8hr'!$A:$AD,$IU93+BY$23-$G$23,$IT93)</f>
        <v>33</v>
      </c>
      <c r="BZ93" s="14">
        <f>INDEX('O3-8hr'!$A:$AD,$IU93+BZ$23-$G$23,$IT93)</f>
        <v>45.000000000000007</v>
      </c>
      <c r="CA93" s="14">
        <f>INDEX('O3-8hr'!$A:$AD,$IU93+CA$23-$G$23,$IT93)</f>
        <v>59.000000000000007</v>
      </c>
      <c r="CB93" s="14">
        <f>INDEX('O3-8hr'!$A:$AD,$IU93+CB$23-$G$23,$IT93)</f>
        <v>19</v>
      </c>
      <c r="CC93" s="14">
        <f>INDEX('O3-8hr'!$A:$AD,$IU93+CC$23-$G$23,$IT93)</f>
        <v>50</v>
      </c>
      <c r="CD93" s="14">
        <f>INDEX('O3-8hr'!$A:$AD,$IU93+CD$23-$G$23,$IT93)</f>
        <v>30</v>
      </c>
      <c r="CE93" s="14">
        <f>INDEX('O3-8hr'!$A:$AD,$IU93+CE$23-$G$23,$IT93)</f>
        <v>43</v>
      </c>
      <c r="CF93" s="14">
        <f>INDEX('O3-8hr'!$A:$AD,$IU93+CF$23-$G$23,$IT93)</f>
        <v>35</v>
      </c>
      <c r="CG93" s="14">
        <f>INDEX('O3-8hr'!$A:$AD,$IU93+CG$23-$G$23,$IT93)</f>
        <v>41</v>
      </c>
      <c r="CH93" s="14">
        <f>INDEX('O3-8hr'!$A:$AD,$IU93+CH$23-$G$23,$IT93)</f>
        <v>41</v>
      </c>
      <c r="CI93" s="14">
        <f>INDEX('O3-8hr'!$A:$AD,$IU93+CI$23-$G$23,$IT93)</f>
        <v>52.000000000000007</v>
      </c>
      <c r="CJ93" s="14">
        <f>INDEX('O3-8hr'!$A:$AD,$IU93+CJ$23-$G$23,$IT93)</f>
        <v>44.000000000000007</v>
      </c>
      <c r="CK93" s="14">
        <f>INDEX('O3-8hr'!$A:$AD,$IU93+CK$23-$G$23,$IT93)</f>
        <v>49</v>
      </c>
      <c r="CL93" s="14">
        <f>INDEX('O3-8hr'!$A:$AD,$IU93+CL$23-$G$23,$IT93)</f>
        <v>52.000000000000007</v>
      </c>
      <c r="CM93" s="14">
        <f>INDEX('O3-8hr'!$A:$AD,$IU93+CM$23-$G$23,$IT93)</f>
        <v>40</v>
      </c>
      <c r="CN93" s="14" t="str">
        <f>INDEX('O3-8hr'!$A:$AD,$IU93+CN$23-$G$23,$IT93)</f>
        <v/>
      </c>
      <c r="CO93" s="14">
        <f>INDEX('O3-8hr'!$A:$AD,$IU93+CO$23-$G$23,$IT93)</f>
        <v>34</v>
      </c>
      <c r="CP93" s="14">
        <f>INDEX('O3-8hr'!$A:$AD,$IU93+CP$23-$G$23,$IT93)</f>
        <v>62</v>
      </c>
      <c r="CQ93" s="14">
        <f>INDEX('O3-8hr'!$A:$AD,$IU93+CQ$23-$G$23,$IT93)</f>
        <v>77</v>
      </c>
      <c r="CR93" s="14">
        <f>INDEX('O3-8hr'!$A:$AD,$IU93+CR$23-$G$23,$IT93)</f>
        <v>58</v>
      </c>
      <c r="CS93" s="14">
        <f>INDEX('O3-8hr'!$A:$AD,$IU93+CS$23-$G$23,$IT93)</f>
        <v>46</v>
      </c>
      <c r="CT93" s="14">
        <f>INDEX('O3-8hr'!$A:$AD,$IU93+CT$23-$G$23,$IT93)</f>
        <v>65</v>
      </c>
      <c r="CU93" s="14">
        <f>INDEX('O3-8hr'!$A:$AD,$IU93+CU$23-$G$23,$IT93)</f>
        <v>60</v>
      </c>
      <c r="CV93" s="14">
        <f>INDEX('O3-8hr'!$A:$AD,$IU93+CV$23-$G$23,$IT93)</f>
        <v>42</v>
      </c>
      <c r="CW93" s="14">
        <f>INDEX('O3-8hr'!$A:$AD,$IU93+CW$23-$G$23,$IT93)</f>
        <v>17</v>
      </c>
      <c r="CX93" s="14">
        <f>INDEX('O3-8hr'!$A:$AD,$IU93+CX$23-$G$23,$IT93)</f>
        <v>61.000000000000007</v>
      </c>
      <c r="CY93" s="14">
        <f>INDEX('O3-8hr'!$A:$AD,$IU93+CY$23-$G$23,$IT93)</f>
        <v>34</v>
      </c>
      <c r="CZ93" s="14">
        <f>INDEX('O3-8hr'!$A:$AD,$IU93+CZ$23-$G$23,$IT93)</f>
        <v>58</v>
      </c>
      <c r="DA93" s="14">
        <f>INDEX('O3-8hr'!$A:$AD,$IU93+DA$23-$G$23,$IT93)</f>
        <v>60</v>
      </c>
      <c r="DB93" s="14">
        <f>INDEX('O3-8hr'!$A:$AD,$IU93+DB$23-$G$23,$IT93)</f>
        <v>26.000000000000004</v>
      </c>
      <c r="DC93" s="14">
        <f>INDEX('O3-8hr'!$A:$AD,$IU93+DC$23-$G$23,$IT93)</f>
        <v>44.000000000000007</v>
      </c>
      <c r="DD93" s="14">
        <f>INDEX('O3-8hr'!$A:$AD,$IU93+DD$23-$G$23,$IT93)</f>
        <v>41</v>
      </c>
      <c r="DE93" s="14">
        <f>INDEX('O3-8hr'!$A:$AD,$IU93+DE$23-$G$23,$IT93)</f>
        <v>69</v>
      </c>
      <c r="DF93" s="14">
        <f>INDEX('O3-8hr'!$A:$AD,$IU93+DF$23-$G$23,$IT93)</f>
        <v>46</v>
      </c>
      <c r="DG93" s="14">
        <f>INDEX('O3-8hr'!$A:$AD,$IU93+DG$23-$G$23,$IT93)</f>
        <v>26.000000000000004</v>
      </c>
      <c r="DH93" s="14">
        <f>INDEX('O3-8hr'!$A:$AD,$IU93+DH$23-$G$23,$IT93)</f>
        <v>40</v>
      </c>
      <c r="DI93" s="14">
        <f>INDEX('O3-8hr'!$A:$AD,$IU93+DI$23-$G$23,$IT93)</f>
        <v>55</v>
      </c>
      <c r="DJ93" s="14">
        <f>INDEX('O3-8hr'!$A:$AD,$IU93+DJ$23-$G$23,$IT93)</f>
        <v>33</v>
      </c>
      <c r="DK93" s="14">
        <f>INDEX('O3-8hr'!$A:$AD,$IU93+DK$23-$G$23,$IT93)</f>
        <v>51.000000000000007</v>
      </c>
      <c r="DL93" s="14">
        <f>INDEX('O3-8hr'!$A:$AD,$IU93+DL$23-$G$23,$IT93)</f>
        <v>66</v>
      </c>
      <c r="DM93" s="14">
        <f>INDEX('O3-8hr'!$A:$AD,$IU93+DM$23-$G$23,$IT93)</f>
        <v>74.000000000000014</v>
      </c>
      <c r="DN93" s="14">
        <f>INDEX('O3-8hr'!$A:$AD,$IU93+DN$23-$G$23,$IT93)</f>
        <v>52.000000000000007</v>
      </c>
      <c r="DO93" s="14">
        <f>INDEX('O3-8hr'!$A:$AD,$IU93+DO$23-$G$23,$IT93)</f>
        <v>56</v>
      </c>
      <c r="DP93" s="14">
        <f>INDEX('O3-8hr'!$A:$AD,$IU93+DP$23-$G$23,$IT93)</f>
        <v>52.000000000000007</v>
      </c>
      <c r="DQ93" s="14">
        <f>INDEX('O3-8hr'!$A:$AD,$IU93+DQ$23-$G$23,$IT93)</f>
        <v>50</v>
      </c>
      <c r="DR93" s="14">
        <f>INDEX('O3-8hr'!$A:$AD,$IU93+DR$23-$G$23,$IT93)</f>
        <v>63</v>
      </c>
      <c r="DS93" s="14">
        <f>INDEX('O3-8hr'!$A:$AD,$IU93+DS$23-$G$23,$IT93)</f>
        <v>62</v>
      </c>
      <c r="DT93" s="14">
        <f>INDEX('O3-8hr'!$A:$AD,$IU93+DT$23-$G$23,$IT93)</f>
        <v>70</v>
      </c>
      <c r="DU93" s="14">
        <f>INDEX('O3-8hr'!$A:$AD,$IU93+DU$23-$G$23,$IT93)</f>
        <v>50</v>
      </c>
      <c r="DV93" s="14">
        <f>INDEX('O3-8hr'!$A:$AD,$IU93+DV$23-$G$23,$IT93)</f>
        <v>36.000000000000007</v>
      </c>
      <c r="DW93" s="14">
        <f>INDEX('O3-8hr'!$A:$AD,$IU93+DW$23-$G$23,$IT93)</f>
        <v>51.000000000000007</v>
      </c>
      <c r="DX93" s="14">
        <f>INDEX('O3-8hr'!$A:$AD,$IU93+DX$23-$G$23,$IT93)</f>
        <v>54</v>
      </c>
      <c r="DY93" s="14">
        <f>INDEX('O3-8hr'!$A:$AD,$IU93+DY$23-$G$23,$IT93)</f>
        <v>42</v>
      </c>
      <c r="DZ93" s="14">
        <f>INDEX('O3-8hr'!$A:$AD,$IU93+DZ$23-$G$23,$IT93)</f>
        <v>33</v>
      </c>
      <c r="EA93" s="14">
        <f>INDEX('O3-8hr'!$A:$AD,$IU93+EA$23-$G$23,$IT93)</f>
        <v>42</v>
      </c>
      <c r="EB93" s="14">
        <f>INDEX('O3-8hr'!$A:$AD,$IU93+EB$23-$G$23,$IT93)</f>
        <v>58</v>
      </c>
      <c r="EC93" s="14">
        <f>INDEX('O3-8hr'!$A:$AD,$IU93+EC$23-$G$23,$IT93)</f>
        <v>42</v>
      </c>
      <c r="ED93" s="14">
        <f>INDEX('O3-8hr'!$A:$AD,$IU93+ED$23-$G$23,$IT93)</f>
        <v>67</v>
      </c>
      <c r="EE93" s="14">
        <f>INDEX('O3-8hr'!$A:$AD,$IU93+EE$23-$G$23,$IT93)</f>
        <v>63</v>
      </c>
      <c r="EF93" s="14">
        <f>INDEX('O3-8hr'!$A:$AD,$IU93+EF$23-$G$23,$IT93)</f>
        <v>57</v>
      </c>
      <c r="EG93" s="14">
        <f>INDEX('O3-8hr'!$A:$AD,$IU93+EG$23-$G$23,$IT93)</f>
        <v>20</v>
      </c>
      <c r="EH93" s="14">
        <f>INDEX('O3-8hr'!$A:$AD,$IU93+EH$23-$G$23,$IT93)</f>
        <v>34</v>
      </c>
      <c r="EI93" s="14">
        <f>INDEX('O3-8hr'!$A:$AD,$IU93+EI$23-$G$23,$IT93)</f>
        <v>37.000000000000007</v>
      </c>
      <c r="EJ93" s="14">
        <f>INDEX('O3-8hr'!$A:$AD,$IU93+EJ$23-$G$23,$IT93)</f>
        <v>58</v>
      </c>
      <c r="EK93" s="14">
        <f>INDEX('O3-8hr'!$A:$AD,$IU93+EK$23-$G$23,$IT93)</f>
        <v>46</v>
      </c>
      <c r="EL93" s="14">
        <f>INDEX('O3-8hr'!$A:$AD,$IU93+EL$23-$G$23,$IT93)</f>
        <v>50</v>
      </c>
      <c r="EM93" s="14">
        <f>INDEX('O3-8hr'!$A:$AD,$IU93+EM$23-$G$23,$IT93)</f>
        <v>66</v>
      </c>
      <c r="EN93" s="14">
        <f>INDEX('O3-8hr'!$A:$AD,$IU93+EN$23-$G$23,$IT93)</f>
        <v>73.000000000000014</v>
      </c>
      <c r="EO93" s="14">
        <f>INDEX('O3-8hr'!$A:$AD,$IU93+EO$23-$G$23,$IT93)</f>
        <v>66</v>
      </c>
      <c r="EP93" s="14">
        <f>INDEX('O3-8hr'!$A:$AD,$IU93+EP$23-$G$23,$IT93)</f>
        <v>57</v>
      </c>
      <c r="EQ93" s="14">
        <f>INDEX('O3-8hr'!$A:$AD,$IU93+EQ$23-$G$23,$IT93)</f>
        <v>34</v>
      </c>
      <c r="ER93" s="14">
        <f>INDEX('O3-8hr'!$A:$AD,$IU93+ER$23-$G$23,$IT93)</f>
        <v>48</v>
      </c>
      <c r="ES93" s="14">
        <f>INDEX('O3-8hr'!$A:$AD,$IU93+ES$23-$G$23,$IT93)</f>
        <v>71.000000000000014</v>
      </c>
      <c r="ET93" s="14">
        <f>INDEX('O3-8hr'!$A:$AD,$IU93+ET$23-$G$23,$IT93)</f>
        <v>75</v>
      </c>
      <c r="EU93" s="14">
        <f>INDEX('O3-8hr'!$A:$AD,$IU93+EU$23-$G$23,$IT93)</f>
        <v>49</v>
      </c>
      <c r="EV93" s="14">
        <f>INDEX('O3-8hr'!$A:$AD,$IU93+EV$23-$G$23,$IT93)</f>
        <v>47</v>
      </c>
      <c r="EW93" s="14">
        <f>INDEX('O3-8hr'!$A:$AD,$IU93+EW$23-$G$23,$IT93)</f>
        <v>66</v>
      </c>
      <c r="EX93" s="14">
        <f>INDEX('O3-8hr'!$A:$AD,$IU93+EX$23-$G$23,$IT93)</f>
        <v>42</v>
      </c>
      <c r="EY93" s="14">
        <f>INDEX('O3-8hr'!$A:$AD,$IU93+EY$23-$G$23,$IT93)</f>
        <v>54</v>
      </c>
      <c r="EZ93" s="14">
        <f>INDEX('O3-8hr'!$A:$AD,$IU93+EZ$23-$G$23,$IT93)</f>
        <v>70</v>
      </c>
      <c r="FA93" s="14">
        <f>INDEX('O3-8hr'!$A:$AD,$IU93+FA$23-$G$23,$IT93)</f>
        <v>65</v>
      </c>
      <c r="FB93" s="14">
        <f>INDEX('O3-8hr'!$A:$AD,$IU93+FB$23-$G$23,$IT93)</f>
        <v>38</v>
      </c>
      <c r="FC93" s="14">
        <f>INDEX('O3-8hr'!$A:$AD,$IU93+FC$23-$G$23,$IT93)</f>
        <v>23</v>
      </c>
      <c r="FD93" s="14">
        <f>INDEX('O3-8hr'!$A:$AD,$IU93+FD$23-$G$23,$IT93)</f>
        <v>27</v>
      </c>
      <c r="FE93" s="14">
        <f>INDEX('O3-8hr'!$A:$AD,$IU93+FE$23-$G$23,$IT93)</f>
        <v>20</v>
      </c>
      <c r="FF93" s="14">
        <f>INDEX('O3-8hr'!$A:$AD,$IU93+FF$23-$G$23,$IT93)</f>
        <v>19</v>
      </c>
      <c r="FG93" s="14">
        <f>INDEX('O3-8hr'!$A:$AD,$IU93+FG$23-$G$23,$IT93)</f>
        <v>16</v>
      </c>
      <c r="FH93" s="14">
        <f>INDEX('O3-8hr'!$A:$AD,$IU93+FH$23-$G$23,$IT93)</f>
        <v>54</v>
      </c>
      <c r="FI93" s="14">
        <f>INDEX('O3-8hr'!$A:$AD,$IU93+FI$23-$G$23,$IT93)</f>
        <v>50</v>
      </c>
      <c r="FJ93" s="14">
        <f>INDEX('O3-8hr'!$A:$AD,$IU93+FJ$23-$G$23,$IT93)</f>
        <v>34</v>
      </c>
      <c r="FK93" s="14">
        <f>INDEX('O3-8hr'!$A:$AD,$IU93+FK$23-$G$23,$IT93)</f>
        <v>42</v>
      </c>
      <c r="FL93" s="14">
        <f>INDEX('O3-8hr'!$A:$AD,$IU93+FL$23-$G$23,$IT93)</f>
        <v>62</v>
      </c>
      <c r="FM93" s="14">
        <f>INDEX('O3-8hr'!$A:$AD,$IU93+FM$23-$G$23,$IT93)</f>
        <v>35</v>
      </c>
      <c r="FN93" s="14">
        <f>INDEX('O3-8hr'!$A:$AD,$IU93+FN$23-$G$23,$IT93)</f>
        <v>55</v>
      </c>
      <c r="FO93" s="14">
        <f>INDEX('O3-8hr'!$A:$AD,$IU93+FO$23-$G$23,$IT93)</f>
        <v>53.000000000000007</v>
      </c>
      <c r="FP93" s="14">
        <f>INDEX('O3-8hr'!$A:$AD,$IU93+FP$23-$G$23,$IT93)</f>
        <v>69</v>
      </c>
      <c r="FQ93" s="14">
        <f>INDEX('O3-8hr'!$A:$AD,$IU93+FQ$23-$G$23,$IT93)</f>
        <v>45.000000000000007</v>
      </c>
      <c r="FR93" s="14">
        <f>INDEX('O3-8hr'!$A:$AD,$IU93+FR$23-$G$23,$IT93)</f>
        <v>42</v>
      </c>
      <c r="FS93" s="14">
        <f>INDEX('O3-8hr'!$A:$AD,$IU93+FS$23-$G$23,$IT93)</f>
        <v>48</v>
      </c>
      <c r="FT93" s="14">
        <f>INDEX('O3-8hr'!$A:$AD,$IU93+FT$23-$G$23,$IT93)</f>
        <v>34</v>
      </c>
      <c r="FU93" s="14">
        <f>INDEX('O3-8hr'!$A:$AD,$IU93+FU$23-$G$23,$IT93)</f>
        <v>47</v>
      </c>
      <c r="FV93" s="14">
        <f>INDEX('O3-8hr'!$A:$AD,$IU93+FV$23-$G$23,$IT93)</f>
        <v>52.000000000000007</v>
      </c>
      <c r="FW93" s="14">
        <f>INDEX('O3-8hr'!$A:$AD,$IU93+FW$23-$G$23,$IT93)</f>
        <v>54</v>
      </c>
      <c r="FX93" s="14">
        <f>INDEX('O3-8hr'!$A:$AD,$IU93+FX$23-$G$23,$IT93)</f>
        <v>46</v>
      </c>
      <c r="FY93" s="14">
        <f>INDEX('O3-8hr'!$A:$AD,$IU93+FY$23-$G$23,$IT93)</f>
        <v>30</v>
      </c>
      <c r="FZ93" s="14">
        <f>INDEX('O3-8hr'!$A:$AD,$IU93+FZ$23-$G$23,$IT93)</f>
        <v>51.000000000000007</v>
      </c>
      <c r="GA93" s="14">
        <f>INDEX('O3-8hr'!$A:$AD,$IU93+GA$23-$G$23,$IT93)</f>
        <v>72.000000000000014</v>
      </c>
      <c r="GB93" s="14">
        <f>INDEX('O3-8hr'!$A:$AD,$IU93+GB$23-$G$23,$IT93)</f>
        <v>53.000000000000007</v>
      </c>
      <c r="GC93" s="14">
        <f>INDEX('O3-8hr'!$A:$AD,$IU93+GC$23-$G$23,$IT93)</f>
        <v>43</v>
      </c>
      <c r="GD93" s="14">
        <f>INDEX('O3-8hr'!$A:$AD,$IU93+GD$23-$G$23,$IT93)</f>
        <v>48</v>
      </c>
      <c r="GE93" s="14">
        <f>INDEX('O3-8hr'!$A:$AD,$IU93+GE$23-$G$23,$IT93)</f>
        <v>50</v>
      </c>
      <c r="GF93" s="14">
        <f>INDEX('O3-8hr'!$A:$AD,$IU93+GF$23-$G$23,$IT93)</f>
        <v>45.000000000000007</v>
      </c>
      <c r="GG93" s="14">
        <f>INDEX('O3-8hr'!$A:$AD,$IU93+GG$23-$G$23,$IT93)</f>
        <v>48</v>
      </c>
      <c r="GH93" s="14">
        <f>INDEX('O3-8hr'!$A:$AD,$IU93+GH$23-$G$23,$IT93)</f>
        <v>63</v>
      </c>
      <c r="GI93" s="14">
        <f>INDEX('O3-8hr'!$A:$AD,$IU93+GI$23-$G$23,$IT93)</f>
        <v>33</v>
      </c>
      <c r="GJ93" s="14">
        <f>INDEX('O3-8hr'!$A:$AD,$IU93+GJ$23-$G$23,$IT93)</f>
        <v>30</v>
      </c>
      <c r="GK93" s="14">
        <f>INDEX('O3-8hr'!$A:$AD,$IU93+GK$23-$G$23,$IT93)</f>
        <v>33</v>
      </c>
      <c r="GL93" s="14">
        <f>INDEX('O3-8hr'!$A:$AD,$IU93+GL$23-$G$23,$IT93)</f>
        <v>35</v>
      </c>
      <c r="GM93" s="14">
        <f>INDEX('O3-8hr'!$A:$AD,$IU93+GM$23-$G$23,$IT93)</f>
        <v>34</v>
      </c>
      <c r="GN93" s="14">
        <f>INDEX('O3-8hr'!$A:$AD,$IU93+GN$23-$G$23,$IT93)</f>
        <v>30</v>
      </c>
      <c r="GO93" s="14">
        <f>INDEX('O3-8hr'!$A:$AD,$IU93+GO$23-$G$23,$IT93)</f>
        <v>39</v>
      </c>
      <c r="GP93" s="14">
        <f>INDEX('O3-8hr'!$A:$AD,$IU93+GP$23-$G$23,$IT93)</f>
        <v>64</v>
      </c>
      <c r="GQ93" s="14">
        <f>INDEX('O3-8hr'!$A:$AD,$IU93+GQ$23-$G$23,$IT93)</f>
        <v>42</v>
      </c>
      <c r="GR93" s="14">
        <f>INDEX('O3-8hr'!$A:$AD,$IU93+GR$23-$G$23,$IT93)</f>
        <v>56</v>
      </c>
      <c r="GS93" s="14">
        <f>INDEX('O3-8hr'!$A:$AD,$IU93+GS$23-$G$23,$IT93)</f>
        <v>36.000000000000007</v>
      </c>
      <c r="GT93" s="14">
        <f>INDEX('O3-8hr'!$A:$AD,$IU93+GT$23-$G$23,$IT93)</f>
        <v>32</v>
      </c>
      <c r="GU93" s="14">
        <f>INDEX('O3-8hr'!$A:$AD,$IU93+GU$23-$G$23,$IT93)</f>
        <v>42</v>
      </c>
      <c r="GV93" s="14">
        <f>INDEX('O3-8hr'!$A:$AD,$IU93+GV$23-$G$23,$IT93)</f>
        <v>59.000000000000007</v>
      </c>
      <c r="GW93" s="14">
        <f>INDEX('O3-8hr'!$A:$AD,$IU93+GW$23-$G$23,$IT93)</f>
        <v>37.000000000000007</v>
      </c>
      <c r="GX93" s="14">
        <f>INDEX('O3-8hr'!$A:$AD,$IU93+GX$23-$G$23,$IT93)</f>
        <v>34</v>
      </c>
      <c r="GY93" s="14">
        <f>INDEX('O3-8hr'!$A:$AD,$IU93+GY$23-$G$23,$IT93)</f>
        <v>33</v>
      </c>
      <c r="GZ93" s="14">
        <f>INDEX('O3-8hr'!$A:$AD,$IU93+GZ$23-$G$23,$IT93)</f>
        <v>32</v>
      </c>
      <c r="HA93" s="14">
        <f>INDEX('O3-8hr'!$A:$AD,$IU93+HA$23-$G$23,$IT93)</f>
        <v>11.000000000000002</v>
      </c>
      <c r="HB93" s="14">
        <f>INDEX('O3-8hr'!$A:$AD,$IU93+HB$23-$G$23,$IT93)</f>
        <v>41</v>
      </c>
      <c r="HC93" s="14">
        <f>INDEX('O3-8hr'!$A:$AD,$IU93+HC$23-$G$23,$IT93)</f>
        <v>44.000000000000007</v>
      </c>
      <c r="HD93" s="14">
        <f>INDEX('O3-8hr'!$A:$AD,$IU93+HD$23-$G$23,$IT93)</f>
        <v>48</v>
      </c>
      <c r="HE93" s="14">
        <f>INDEX('O3-8hr'!$A:$AD,$IU93+HE$23-$G$23,$IT93)</f>
        <v>69</v>
      </c>
      <c r="HF93" s="14">
        <f>INDEX('O3-8hr'!$A:$AD,$IU93+HF$23-$G$23,$IT93)</f>
        <v>33</v>
      </c>
      <c r="HG93" s="14">
        <f>INDEX('O3-8hr'!$A:$AD,$IU93+HG$23-$G$23,$IT93)</f>
        <v>36.000000000000007</v>
      </c>
      <c r="HH93" s="14">
        <f>INDEX('O3-8hr'!$A:$AD,$IU93+HH$23-$G$23,$IT93)</f>
        <v>45.000000000000007</v>
      </c>
      <c r="HI93" s="14">
        <f>INDEX('O3-8hr'!$A:$AD,$IU93+HI$23-$G$23,$IT93)</f>
        <v>38</v>
      </c>
      <c r="HJ93" s="14">
        <f>INDEX('O3-8hr'!$A:$AD,$IU93+HJ$23-$G$23,$IT93)</f>
        <v>32</v>
      </c>
      <c r="HK93" s="14">
        <f>INDEX('O3-8hr'!$A:$AD,$IU93+HK$23-$G$23,$IT93)</f>
        <v>31</v>
      </c>
      <c r="HL93" s="14">
        <f>INDEX('O3-8hr'!$A:$AD,$IU93+HL$23-$G$23,$IT93)</f>
        <v>22.000000000000004</v>
      </c>
      <c r="HM93" s="14">
        <f>INDEX('O3-8hr'!$A:$AD,$IU93+HM$23-$G$23,$IT93)</f>
        <v>22.000000000000004</v>
      </c>
      <c r="HN93" s="14">
        <f>INDEX('O3-8hr'!$A:$AD,$IU93+HN$23-$G$23,$IT93)</f>
        <v>15.000000000000002</v>
      </c>
      <c r="HO93" s="14">
        <f>INDEX('O3-8hr'!$A:$AD,$IU93+HO$23-$G$23,$IT93)</f>
        <v>34</v>
      </c>
      <c r="HP93" s="14">
        <f>INDEX('O3-8hr'!$A:$AD,$IU93+HP$23-$G$23,$IT93)</f>
        <v>30</v>
      </c>
      <c r="HQ93" s="14">
        <f>INDEX('O3-8hr'!$A:$AD,$IU93+HQ$23-$G$23,$IT93)</f>
        <v>31</v>
      </c>
      <c r="HR93" s="14">
        <f>INDEX('O3-8hr'!$A:$AD,$IU93+HR$23-$G$23,$IT93)</f>
        <v>43</v>
      </c>
      <c r="HS93" s="14">
        <f>INDEX('O3-8hr'!$A:$AD,$IU93+HS$23-$G$23,$IT93)</f>
        <v>36.000000000000007</v>
      </c>
      <c r="HT93" s="14">
        <f>INDEX('O3-8hr'!$A:$AD,$IU93+HT$23-$G$23,$IT93)</f>
        <v>21</v>
      </c>
      <c r="HU93" s="14">
        <f>INDEX('O3-8hr'!$A:$AD,$IU93+HU$23-$G$23,$IT93)</f>
        <v>22.000000000000004</v>
      </c>
      <c r="HV93" s="14">
        <f>INDEX('O3-8hr'!$A:$AD,$IU93+HV$23-$G$23,$IT93)</f>
        <v>33</v>
      </c>
      <c r="HW93" s="14">
        <f>INDEX('O3-8hr'!$A:$AD,$IU93+HW$23-$G$23,$IT93)</f>
        <v>22.000000000000004</v>
      </c>
      <c r="HX93" s="14">
        <f>INDEX('O3-8hr'!$A:$AD,$IU93+HX$23-$G$23,$IT93)</f>
        <v>25</v>
      </c>
      <c r="HY93" s="14">
        <f>INDEX('O3-8hr'!$A:$AD,$IU93+HY$23-$G$23,$IT93)</f>
        <v>22.000000000000004</v>
      </c>
      <c r="HZ93" s="14">
        <f>INDEX('O3-8hr'!$A:$AD,$IU93+HZ$23-$G$23,$IT93)</f>
        <v>28</v>
      </c>
      <c r="IA93" s="14">
        <f>INDEX('O3-8hr'!$A:$AD,$IU93+IA$23-$G$23,$IT93)</f>
        <v>31</v>
      </c>
      <c r="IB93" s="14">
        <f>INDEX('O3-8hr'!$A:$AD,$IU93+IB$23-$G$23,$IT93)</f>
        <v>38</v>
      </c>
      <c r="IC93" s="14">
        <f>INDEX('O3-8hr'!$A:$AD,$IU93+IC$23-$G$23,$IT93)</f>
        <v>39</v>
      </c>
      <c r="ID93" s="14">
        <f>INDEX('O3-8hr'!$A:$AD,$IU93+ID$23-$G$23,$IT93)</f>
        <v>39</v>
      </c>
      <c r="IE93" s="14" t="str">
        <f>INDEX('O3-8hr'!$A:$AD,$IU93+IE$23-$G$23,$IT93)</f>
        <v/>
      </c>
      <c r="IF93" s="14">
        <f>INDEX('O3-8hr'!$A:$AD,$IU93+IF$23-$G$23,$IT93)</f>
        <v>26.000000000000004</v>
      </c>
      <c r="IG93" s="14">
        <f>INDEX('O3-8hr'!$A:$AD,$IU93+IG$23-$G$23,$IT93)</f>
        <v>16</v>
      </c>
      <c r="IH93" s="14">
        <f>INDEX('O3-8hr'!$A:$AD,$IU93+IH$23-$G$23,$IT93)</f>
        <v>21</v>
      </c>
      <c r="II93" s="14">
        <f>INDEX('O3-8hr'!$A:$AD,$IU93+II$23-$G$23,$IT93)</f>
        <v>33</v>
      </c>
      <c r="IJ93" s="14">
        <f>INDEX('O3-8hr'!$A:$AD,$IU93+IJ$23-$G$23,$IT93)</f>
        <v>32</v>
      </c>
      <c r="IK93" s="14">
        <f>INDEX('O3-8hr'!$A:$AD,$IU93+IK$23-$G$23,$IT93)</f>
        <v>24</v>
      </c>
      <c r="IL93" s="14">
        <f>INDEX('O3-8hr'!$A:$AD,$IU93+IL$23-$G$23,$IT93)</f>
        <v>28</v>
      </c>
      <c r="IM93" s="14">
        <f>INDEX('O3-8hr'!$A:$AD,$IU93+IM$23-$G$23,$IT93)</f>
        <v>11.000000000000002</v>
      </c>
      <c r="IN93" s="14">
        <f>INDEX('O3-8hr'!$A:$AD,$IU93+IN$23-$G$23,$IT93)</f>
        <v>23</v>
      </c>
      <c r="IO93" s="14">
        <f>INDEX('O3-8hr'!$A:$AD,$IU93+IO$23-$G$23,$IT93)</f>
        <v>20</v>
      </c>
      <c r="IP93" s="14">
        <f>INDEX('O3-8hr'!$A:$AD,$IU93+IP$23-$G$23,$IT93)</f>
        <v>33</v>
      </c>
      <c r="IQ93" s="19">
        <f>INDEX('O3-8hr'!$A:$AD,$IU93+IQ$23-$G$23,$IT93)</f>
        <v>26.000000000000004</v>
      </c>
      <c r="IR93" s="100">
        <f t="shared" si="59"/>
        <v>77</v>
      </c>
      <c r="IT93" s="44">
        <f>MATCH($B93,'O3-8hr'!$1:$1,0)</f>
        <v>11</v>
      </c>
      <c r="IU93" s="43">
        <f>MATCH(DATE($A93,$IT$19,$IU$19),'O3-8hr'!$B:$B,0)</f>
        <v>431</v>
      </c>
    </row>
    <row r="94" spans="1:255" ht="12.75" customHeight="1" x14ac:dyDescent="0.2">
      <c r="A94" s="100">
        <v>2016</v>
      </c>
      <c r="B94" s="100">
        <v>340250005</v>
      </c>
      <c r="C94" s="103">
        <f>INDEX(Sites!$A:$N,MATCH($B94,Sites!$A:$A,0),2)</f>
        <v>40.277647000000002</v>
      </c>
      <c r="D94" s="100" t="str">
        <f>INDEX(Sites!$A:$N,MATCH($B94,Sites!$A:$A,0),4)</f>
        <v>NJ</v>
      </c>
      <c r="E94" s="100" t="str">
        <f>INDEX(Sites!$A:$N,MATCH($B94,Sites!$A:$A,0),10)</f>
        <v>8.0</v>
      </c>
      <c r="F94" s="44" t="str">
        <f>INDEX(Sites!$A:$N,MATCH($B94,Sites!$A:$A,0),6)</f>
        <v>Monmouth University</v>
      </c>
      <c r="G94" s="20" t="str">
        <f>INDEX('O3-8hr'!$A:$AD,$IU94+G$23-$G$23,$IT94)</f>
        <v/>
      </c>
      <c r="H94" s="14" t="str">
        <f>INDEX('O3-8hr'!$A:$AD,$IU94+H$23-$G$23,$IT94)</f>
        <v/>
      </c>
      <c r="I94" s="14" t="str">
        <f>INDEX('O3-8hr'!$A:$AD,$IU94+I$23-$G$23,$IT94)</f>
        <v/>
      </c>
      <c r="J94" s="14" t="str">
        <f>INDEX('O3-8hr'!$A:$AD,$IU94+J$23-$G$23,$IT94)</f>
        <v/>
      </c>
      <c r="K94" s="14" t="str">
        <f>INDEX('O3-8hr'!$A:$AD,$IU94+K$23-$G$23,$IT94)</f>
        <v/>
      </c>
      <c r="L94" s="14" t="str">
        <f>INDEX('O3-8hr'!$A:$AD,$IU94+L$23-$G$23,$IT94)</f>
        <v/>
      </c>
      <c r="M94" s="14" t="str">
        <f>INDEX('O3-8hr'!$A:$AD,$IU94+M$23-$G$23,$IT94)</f>
        <v/>
      </c>
      <c r="N94" s="14" t="str">
        <f>INDEX('O3-8hr'!$A:$AD,$IU94+N$23-$G$23,$IT94)</f>
        <v/>
      </c>
      <c r="O94" s="14" t="str">
        <f>INDEX('O3-8hr'!$A:$AD,$IU94+O$23-$G$23,$IT94)</f>
        <v/>
      </c>
      <c r="P94" s="14">
        <f>INDEX('O3-8hr'!$A:$AD,$IU94+P$23-$G$23,$IT94)</f>
        <v>53.000000000000007</v>
      </c>
      <c r="Q94" s="14">
        <f>INDEX('O3-8hr'!$A:$AD,$IU94+Q$23-$G$23,$IT94)</f>
        <v>34</v>
      </c>
      <c r="R94" s="14">
        <f>INDEX('O3-8hr'!$A:$AD,$IU94+R$23-$G$23,$IT94)</f>
        <v>33</v>
      </c>
      <c r="S94" s="14">
        <f>INDEX('O3-8hr'!$A:$AD,$IU94+S$23-$G$23,$IT94)</f>
        <v>39</v>
      </c>
      <c r="T94" s="14">
        <f>INDEX('O3-8hr'!$A:$AD,$IU94+T$23-$G$23,$IT94)</f>
        <v>36.000000000000007</v>
      </c>
      <c r="U94" s="14">
        <f>INDEX('O3-8hr'!$A:$AD,$IU94+U$23-$G$23,$IT94)</f>
        <v>23</v>
      </c>
      <c r="V94" s="14">
        <f>INDEX('O3-8hr'!$A:$AD,$IU94+V$23-$G$23,$IT94)</f>
        <v>34</v>
      </c>
      <c r="W94" s="14">
        <f>INDEX('O3-8hr'!$A:$AD,$IU94+W$23-$G$23,$IT94)</f>
        <v>38</v>
      </c>
      <c r="X94" s="14">
        <f>INDEX('O3-8hr'!$A:$AD,$IU94+X$23-$G$23,$IT94)</f>
        <v>39</v>
      </c>
      <c r="Y94" s="14">
        <f>INDEX('O3-8hr'!$A:$AD,$IU94+Y$23-$G$23,$IT94)</f>
        <v>31</v>
      </c>
      <c r="Z94" s="14">
        <f>INDEX('O3-8hr'!$A:$AD,$IU94+Z$23-$G$23,$IT94)</f>
        <v>37.000000000000007</v>
      </c>
      <c r="AA94" s="14">
        <f>INDEX('O3-8hr'!$A:$AD,$IU94+AA$23-$G$23,$IT94)</f>
        <v>40</v>
      </c>
      <c r="AB94" s="14">
        <f>INDEX('O3-8hr'!$A:$AD,$IU94+AB$23-$G$23,$IT94)</f>
        <v>43</v>
      </c>
      <c r="AC94" s="14">
        <f>INDEX('O3-8hr'!$A:$AD,$IU94+AC$23-$G$23,$IT94)</f>
        <v>49</v>
      </c>
      <c r="AD94" s="14">
        <f>INDEX('O3-8hr'!$A:$AD,$IU94+AD$23-$G$23,$IT94)</f>
        <v>38</v>
      </c>
      <c r="AE94" s="14">
        <f>INDEX('O3-8hr'!$A:$AD,$IU94+AE$23-$G$23,$IT94)</f>
        <v>36.000000000000007</v>
      </c>
      <c r="AF94" s="14">
        <f>INDEX('O3-8hr'!$A:$AD,$IU94+AF$23-$G$23,$IT94)</f>
        <v>35</v>
      </c>
      <c r="AG94" s="14">
        <f>INDEX('O3-8hr'!$A:$AD,$IU94+AG$23-$G$23,$IT94)</f>
        <v>35</v>
      </c>
      <c r="AH94" s="14">
        <f>INDEX('O3-8hr'!$A:$AD,$IU94+AH$23-$G$23,$IT94)</f>
        <v>43</v>
      </c>
      <c r="AI94" s="14">
        <f>INDEX('O3-8hr'!$A:$AD,$IU94+AI$23-$G$23,$IT94)</f>
        <v>46</v>
      </c>
      <c r="AJ94" s="14">
        <f>INDEX('O3-8hr'!$A:$AD,$IU94+AJ$23-$G$23,$IT94)</f>
        <v>47</v>
      </c>
      <c r="AK94" s="14">
        <f>INDEX('O3-8hr'!$A:$AD,$IU94+AK$23-$G$23,$IT94)</f>
        <v>43</v>
      </c>
      <c r="AL94" s="14">
        <f>INDEX('O3-8hr'!$A:$AD,$IU94+AL$23-$G$23,$IT94)</f>
        <v>34</v>
      </c>
      <c r="AM94" s="14">
        <f>INDEX('O3-8hr'!$A:$AD,$IU94+AM$23-$G$23,$IT94)</f>
        <v>37.000000000000007</v>
      </c>
      <c r="AN94" s="14">
        <f>INDEX('O3-8hr'!$A:$AD,$IU94+AN$23-$G$23,$IT94)</f>
        <v>40</v>
      </c>
      <c r="AO94" s="14">
        <f>INDEX('O3-8hr'!$A:$AD,$IU94+AO$23-$G$23,$IT94)</f>
        <v>27</v>
      </c>
      <c r="AP94" s="14">
        <f>INDEX('O3-8hr'!$A:$AD,$IU94+AP$23-$G$23,$IT94)</f>
        <v>35</v>
      </c>
      <c r="AQ94" s="14">
        <f>INDEX('O3-8hr'!$A:$AD,$IU94+AQ$23-$G$23,$IT94)</f>
        <v>43</v>
      </c>
      <c r="AR94" s="14">
        <f>INDEX('O3-8hr'!$A:$AD,$IU94+AR$23-$G$23,$IT94)</f>
        <v>40</v>
      </c>
      <c r="AS94" s="14">
        <f>INDEX('O3-8hr'!$A:$AD,$IU94+AS$23-$G$23,$IT94)</f>
        <v>37.000000000000007</v>
      </c>
      <c r="AT94" s="14">
        <f>INDEX('O3-8hr'!$A:$AD,$IU94+AT$23-$G$23,$IT94)</f>
        <v>38</v>
      </c>
      <c r="AU94" s="14">
        <f>INDEX('O3-8hr'!$A:$AD,$IU94+AU$23-$G$23,$IT94)</f>
        <v>39</v>
      </c>
      <c r="AV94" s="14">
        <f>INDEX('O3-8hr'!$A:$AD,$IU94+AV$23-$G$23,$IT94)</f>
        <v>44.000000000000007</v>
      </c>
      <c r="AW94" s="14">
        <f>INDEX('O3-8hr'!$A:$AD,$IU94+AW$23-$G$23,$IT94)</f>
        <v>35</v>
      </c>
      <c r="AX94" s="14">
        <f>INDEX('O3-8hr'!$A:$AD,$IU94+AX$23-$G$23,$IT94)</f>
        <v>38</v>
      </c>
      <c r="AY94" s="14">
        <f>INDEX('O3-8hr'!$A:$AD,$IU94+AY$23-$G$23,$IT94)</f>
        <v>39</v>
      </c>
      <c r="AZ94" s="14">
        <f>INDEX('O3-8hr'!$A:$AD,$IU94+AZ$23-$G$23,$IT94)</f>
        <v>42</v>
      </c>
      <c r="BA94" s="14">
        <f>INDEX('O3-8hr'!$A:$AD,$IU94+BA$23-$G$23,$IT94)</f>
        <v>45.000000000000007</v>
      </c>
      <c r="BB94" s="14">
        <f>INDEX('O3-8hr'!$A:$AD,$IU94+BB$23-$G$23,$IT94)</f>
        <v>44.000000000000007</v>
      </c>
      <c r="BC94" s="14">
        <f>INDEX('O3-8hr'!$A:$AD,$IU94+BC$23-$G$23,$IT94)</f>
        <v>56</v>
      </c>
      <c r="BD94" s="14">
        <f>INDEX('O3-8hr'!$A:$AD,$IU94+BD$23-$G$23,$IT94)</f>
        <v>53.000000000000007</v>
      </c>
      <c r="BE94" s="14">
        <f>INDEX('O3-8hr'!$A:$AD,$IU94+BE$23-$G$23,$IT94)</f>
        <v>48</v>
      </c>
      <c r="BF94" s="14">
        <f>INDEX('O3-8hr'!$A:$AD,$IU94+BF$23-$G$23,$IT94)</f>
        <v>47</v>
      </c>
      <c r="BG94" s="14">
        <f>INDEX('O3-8hr'!$A:$AD,$IU94+BG$23-$G$23,$IT94)</f>
        <v>51.000000000000007</v>
      </c>
      <c r="BH94" s="14">
        <f>INDEX('O3-8hr'!$A:$AD,$IU94+BH$23-$G$23,$IT94)</f>
        <v>40</v>
      </c>
      <c r="BI94" s="14">
        <f>INDEX('O3-8hr'!$A:$AD,$IU94+BI$23-$G$23,$IT94)</f>
        <v>45.000000000000007</v>
      </c>
      <c r="BJ94" s="14">
        <f>INDEX('O3-8hr'!$A:$AD,$IU94+BJ$23-$G$23,$IT94)</f>
        <v>48</v>
      </c>
      <c r="BK94" s="14">
        <f>INDEX('O3-8hr'!$A:$AD,$IU94+BK$23-$G$23,$IT94)</f>
        <v>36.000000000000007</v>
      </c>
      <c r="BL94" s="14">
        <f>INDEX('O3-8hr'!$A:$AD,$IU94+BL$23-$G$23,$IT94)</f>
        <v>31</v>
      </c>
      <c r="BM94" s="14">
        <f>INDEX('O3-8hr'!$A:$AD,$IU94+BM$23-$G$23,$IT94)</f>
        <v>43</v>
      </c>
      <c r="BN94" s="14">
        <f>INDEX('O3-8hr'!$A:$AD,$IU94+BN$23-$G$23,$IT94)</f>
        <v>38</v>
      </c>
      <c r="BO94" s="14">
        <f>INDEX('O3-8hr'!$A:$AD,$IU94+BO$23-$G$23,$IT94)</f>
        <v>41</v>
      </c>
      <c r="BP94" s="14">
        <f>INDEX('O3-8hr'!$A:$AD,$IU94+BP$23-$G$23,$IT94)</f>
        <v>40</v>
      </c>
      <c r="BQ94" s="14">
        <f>INDEX('O3-8hr'!$A:$AD,$IU94+BQ$23-$G$23,$IT94)</f>
        <v>36.000000000000007</v>
      </c>
      <c r="BR94" s="14">
        <f>INDEX('O3-8hr'!$A:$AD,$IU94+BR$23-$G$23,$IT94)</f>
        <v>32</v>
      </c>
      <c r="BS94" s="14">
        <f>INDEX('O3-8hr'!$A:$AD,$IU94+BS$23-$G$23,$IT94)</f>
        <v>30</v>
      </c>
      <c r="BT94" s="14">
        <f>INDEX('O3-8hr'!$A:$AD,$IU94+BT$23-$G$23,$IT94)</f>
        <v>25</v>
      </c>
      <c r="BU94" s="14">
        <f>INDEX('O3-8hr'!$A:$AD,$IU94+BU$23-$G$23,$IT94)</f>
        <v>25</v>
      </c>
      <c r="BV94" s="14">
        <f>INDEX('O3-8hr'!$A:$AD,$IU94+BV$23-$G$23,$IT94)</f>
        <v>25</v>
      </c>
      <c r="BW94" s="14">
        <f>INDEX('O3-8hr'!$A:$AD,$IU94+BW$23-$G$23,$IT94)</f>
        <v>38</v>
      </c>
      <c r="BX94" s="14">
        <f>INDEX('O3-8hr'!$A:$AD,$IU94+BX$23-$G$23,$IT94)</f>
        <v>41</v>
      </c>
      <c r="BY94" s="14">
        <f>INDEX('O3-8hr'!$A:$AD,$IU94+BY$23-$G$23,$IT94)</f>
        <v>37.000000000000007</v>
      </c>
      <c r="BZ94" s="14">
        <f>INDEX('O3-8hr'!$A:$AD,$IU94+BZ$23-$G$23,$IT94)</f>
        <v>44.000000000000007</v>
      </c>
      <c r="CA94" s="14">
        <f>INDEX('O3-8hr'!$A:$AD,$IU94+CA$23-$G$23,$IT94)</f>
        <v>59.000000000000007</v>
      </c>
      <c r="CB94" s="14">
        <f>INDEX('O3-8hr'!$A:$AD,$IU94+CB$23-$G$23,$IT94)</f>
        <v>39</v>
      </c>
      <c r="CC94" s="14">
        <f>INDEX('O3-8hr'!$A:$AD,$IU94+CC$23-$G$23,$IT94)</f>
        <v>47</v>
      </c>
      <c r="CD94" s="14">
        <f>INDEX('O3-8hr'!$A:$AD,$IU94+CD$23-$G$23,$IT94)</f>
        <v>32</v>
      </c>
      <c r="CE94" s="14">
        <f>INDEX('O3-8hr'!$A:$AD,$IU94+CE$23-$G$23,$IT94)</f>
        <v>42</v>
      </c>
      <c r="CF94" s="14">
        <f>INDEX('O3-8hr'!$A:$AD,$IU94+CF$23-$G$23,$IT94)</f>
        <v>41</v>
      </c>
      <c r="CG94" s="14">
        <f>INDEX('O3-8hr'!$A:$AD,$IU94+CG$23-$G$23,$IT94)</f>
        <v>41</v>
      </c>
      <c r="CH94" s="14">
        <f>INDEX('O3-8hr'!$A:$AD,$IU94+CH$23-$G$23,$IT94)</f>
        <v>45.000000000000007</v>
      </c>
      <c r="CI94" s="14">
        <f>INDEX('O3-8hr'!$A:$AD,$IU94+CI$23-$G$23,$IT94)</f>
        <v>43</v>
      </c>
      <c r="CJ94" s="14">
        <f>INDEX('O3-8hr'!$A:$AD,$IU94+CJ$23-$G$23,$IT94)</f>
        <v>46</v>
      </c>
      <c r="CK94" s="14">
        <f>INDEX('O3-8hr'!$A:$AD,$IU94+CK$23-$G$23,$IT94)</f>
        <v>51.000000000000007</v>
      </c>
      <c r="CL94" s="14">
        <f>INDEX('O3-8hr'!$A:$AD,$IU94+CL$23-$G$23,$IT94)</f>
        <v>53.000000000000007</v>
      </c>
      <c r="CM94" s="14">
        <f>INDEX('O3-8hr'!$A:$AD,$IU94+CM$23-$G$23,$IT94)</f>
        <v>45.000000000000007</v>
      </c>
      <c r="CN94" s="14">
        <f>INDEX('O3-8hr'!$A:$AD,$IU94+CN$23-$G$23,$IT94)</f>
        <v>61.000000000000007</v>
      </c>
      <c r="CO94" s="14">
        <f>INDEX('O3-8hr'!$A:$AD,$IU94+CO$23-$G$23,$IT94)</f>
        <v>65</v>
      </c>
      <c r="CP94" s="14">
        <f>INDEX('O3-8hr'!$A:$AD,$IU94+CP$23-$G$23,$IT94)</f>
        <v>49</v>
      </c>
      <c r="CQ94" s="14">
        <f>INDEX('O3-8hr'!$A:$AD,$IU94+CQ$23-$G$23,$IT94)</f>
        <v>50</v>
      </c>
      <c r="CR94" s="14">
        <f>INDEX('O3-8hr'!$A:$AD,$IU94+CR$23-$G$23,$IT94)</f>
        <v>29</v>
      </c>
      <c r="CS94" s="14">
        <f>INDEX('O3-8hr'!$A:$AD,$IU94+CS$23-$G$23,$IT94)</f>
        <v>20</v>
      </c>
      <c r="CT94" s="14">
        <f>INDEX('O3-8hr'!$A:$AD,$IU94+CT$23-$G$23,$IT94)</f>
        <v>40</v>
      </c>
      <c r="CU94" s="14">
        <f>INDEX('O3-8hr'!$A:$AD,$IU94+CU$23-$G$23,$IT94)</f>
        <v>52.000000000000007</v>
      </c>
      <c r="CV94" s="14">
        <f>INDEX('O3-8hr'!$A:$AD,$IU94+CV$23-$G$23,$IT94)</f>
        <v>32</v>
      </c>
      <c r="CW94" s="14">
        <f>INDEX('O3-8hr'!$A:$AD,$IU94+CW$23-$G$23,$IT94)</f>
        <v>25</v>
      </c>
      <c r="CX94" s="14">
        <f>INDEX('O3-8hr'!$A:$AD,$IU94+CX$23-$G$23,$IT94)</f>
        <v>38</v>
      </c>
      <c r="CY94" s="14">
        <f>INDEX('O3-8hr'!$A:$AD,$IU94+CY$23-$G$23,$IT94)</f>
        <v>34</v>
      </c>
      <c r="CZ94" s="14">
        <f>INDEX('O3-8hr'!$A:$AD,$IU94+CZ$23-$G$23,$IT94)</f>
        <v>57</v>
      </c>
      <c r="DA94" s="14">
        <f>INDEX('O3-8hr'!$A:$AD,$IU94+DA$23-$G$23,$IT94)</f>
        <v>59.000000000000007</v>
      </c>
      <c r="DB94" s="14">
        <f>INDEX('O3-8hr'!$A:$AD,$IU94+DB$23-$G$23,$IT94)</f>
        <v>31</v>
      </c>
      <c r="DC94" s="14">
        <f>INDEX('O3-8hr'!$A:$AD,$IU94+DC$23-$G$23,$IT94)</f>
        <v>40</v>
      </c>
      <c r="DD94" s="14">
        <f>INDEX('O3-8hr'!$A:$AD,$IU94+DD$23-$G$23,$IT94)</f>
        <v>44.000000000000007</v>
      </c>
      <c r="DE94" s="14">
        <f>INDEX('O3-8hr'!$A:$AD,$IU94+DE$23-$G$23,$IT94)</f>
        <v>73.000000000000014</v>
      </c>
      <c r="DF94" s="14">
        <f>INDEX('O3-8hr'!$A:$AD,$IU94+DF$23-$G$23,$IT94)</f>
        <v>52.000000000000007</v>
      </c>
      <c r="DG94" s="14">
        <f>INDEX('O3-8hr'!$A:$AD,$IU94+DG$23-$G$23,$IT94)</f>
        <v>33</v>
      </c>
      <c r="DH94" s="14">
        <f>INDEX('O3-8hr'!$A:$AD,$IU94+DH$23-$G$23,$IT94)</f>
        <v>51.000000000000007</v>
      </c>
      <c r="DI94" s="14">
        <f>INDEX('O3-8hr'!$A:$AD,$IU94+DI$23-$G$23,$IT94)</f>
        <v>55</v>
      </c>
      <c r="DJ94" s="14">
        <f>INDEX('O3-8hr'!$A:$AD,$IU94+DJ$23-$G$23,$IT94)</f>
        <v>49</v>
      </c>
      <c r="DK94" s="14">
        <f>INDEX('O3-8hr'!$A:$AD,$IU94+DK$23-$G$23,$IT94)</f>
        <v>38</v>
      </c>
      <c r="DL94" s="14">
        <f>INDEX('O3-8hr'!$A:$AD,$IU94+DL$23-$G$23,$IT94)</f>
        <v>37.000000000000007</v>
      </c>
      <c r="DM94" s="14">
        <f>INDEX('O3-8hr'!$A:$AD,$IU94+DM$23-$G$23,$IT94)</f>
        <v>47</v>
      </c>
      <c r="DN94" s="14">
        <f>INDEX('O3-8hr'!$A:$AD,$IU94+DN$23-$G$23,$IT94)</f>
        <v>53.000000000000007</v>
      </c>
      <c r="DO94" s="14">
        <f>INDEX('O3-8hr'!$A:$AD,$IU94+DO$23-$G$23,$IT94)</f>
        <v>62</v>
      </c>
      <c r="DP94" s="14">
        <f>INDEX('O3-8hr'!$A:$AD,$IU94+DP$23-$G$23,$IT94)</f>
        <v>54</v>
      </c>
      <c r="DQ94" s="14">
        <f>INDEX('O3-8hr'!$A:$AD,$IU94+DQ$23-$G$23,$IT94)</f>
        <v>55</v>
      </c>
      <c r="DR94" s="14">
        <f>INDEX('O3-8hr'!$A:$AD,$IU94+DR$23-$G$23,$IT94)</f>
        <v>59.000000000000007</v>
      </c>
      <c r="DS94" s="14">
        <f>INDEX('O3-8hr'!$A:$AD,$IU94+DS$23-$G$23,$IT94)</f>
        <v>56</v>
      </c>
      <c r="DT94" s="14">
        <f>INDEX('O3-8hr'!$A:$AD,$IU94+DT$23-$G$23,$IT94)</f>
        <v>41</v>
      </c>
      <c r="DU94" s="14">
        <f>INDEX('O3-8hr'!$A:$AD,$IU94+DU$23-$G$23,$IT94)</f>
        <v>38</v>
      </c>
      <c r="DV94" s="14">
        <f>INDEX('O3-8hr'!$A:$AD,$IU94+DV$23-$G$23,$IT94)</f>
        <v>35</v>
      </c>
      <c r="DW94" s="14">
        <f>INDEX('O3-8hr'!$A:$AD,$IU94+DW$23-$G$23,$IT94)</f>
        <v>66</v>
      </c>
      <c r="DX94" s="14">
        <f>INDEX('O3-8hr'!$A:$AD,$IU94+DX$23-$G$23,$IT94)</f>
        <v>46</v>
      </c>
      <c r="DY94" s="14">
        <f>INDEX('O3-8hr'!$A:$AD,$IU94+DY$23-$G$23,$IT94)</f>
        <v>40</v>
      </c>
      <c r="DZ94" s="14">
        <f>INDEX('O3-8hr'!$A:$AD,$IU94+DZ$23-$G$23,$IT94)</f>
        <v>36.000000000000007</v>
      </c>
      <c r="EA94" s="14">
        <f>INDEX('O3-8hr'!$A:$AD,$IU94+EA$23-$G$23,$IT94)</f>
        <v>42</v>
      </c>
      <c r="EB94" s="14">
        <f>INDEX('O3-8hr'!$A:$AD,$IU94+EB$23-$G$23,$IT94)</f>
        <v>50</v>
      </c>
      <c r="EC94" s="14">
        <f>INDEX('O3-8hr'!$A:$AD,$IU94+EC$23-$G$23,$IT94)</f>
        <v>42</v>
      </c>
      <c r="ED94" s="14">
        <f>INDEX('O3-8hr'!$A:$AD,$IU94+ED$23-$G$23,$IT94)</f>
        <v>72.000000000000014</v>
      </c>
      <c r="EE94" s="14">
        <f>INDEX('O3-8hr'!$A:$AD,$IU94+EE$23-$G$23,$IT94)</f>
        <v>56</v>
      </c>
      <c r="EF94" s="14">
        <f>INDEX('O3-8hr'!$A:$AD,$IU94+EF$23-$G$23,$IT94)</f>
        <v>47</v>
      </c>
      <c r="EG94" s="14">
        <f>INDEX('O3-8hr'!$A:$AD,$IU94+EG$23-$G$23,$IT94)</f>
        <v>25</v>
      </c>
      <c r="EH94" s="14">
        <f>INDEX('O3-8hr'!$A:$AD,$IU94+EH$23-$G$23,$IT94)</f>
        <v>39</v>
      </c>
      <c r="EI94" s="14">
        <f>INDEX('O3-8hr'!$A:$AD,$IU94+EI$23-$G$23,$IT94)</f>
        <v>40</v>
      </c>
      <c r="EJ94" s="14">
        <f>INDEX('O3-8hr'!$A:$AD,$IU94+EJ$23-$G$23,$IT94)</f>
        <v>47</v>
      </c>
      <c r="EK94" s="14">
        <f>INDEX('O3-8hr'!$A:$AD,$IU94+EK$23-$G$23,$IT94)</f>
        <v>39</v>
      </c>
      <c r="EL94" s="14">
        <f>INDEX('O3-8hr'!$A:$AD,$IU94+EL$23-$G$23,$IT94)</f>
        <v>56</v>
      </c>
      <c r="EM94" s="14">
        <f>INDEX('O3-8hr'!$A:$AD,$IU94+EM$23-$G$23,$IT94)</f>
        <v>65</v>
      </c>
      <c r="EN94" s="14">
        <f>INDEX('O3-8hr'!$A:$AD,$IU94+EN$23-$G$23,$IT94)</f>
        <v>66</v>
      </c>
      <c r="EO94" s="14">
        <f>INDEX('O3-8hr'!$A:$AD,$IU94+EO$23-$G$23,$IT94)</f>
        <v>62</v>
      </c>
      <c r="EP94" s="14">
        <f>INDEX('O3-8hr'!$A:$AD,$IU94+EP$23-$G$23,$IT94)</f>
        <v>54</v>
      </c>
      <c r="EQ94" s="14">
        <f>INDEX('O3-8hr'!$A:$AD,$IU94+EQ$23-$G$23,$IT94)</f>
        <v>44.000000000000007</v>
      </c>
      <c r="ER94" s="14">
        <f>INDEX('O3-8hr'!$A:$AD,$IU94+ER$23-$G$23,$IT94)</f>
        <v>33</v>
      </c>
      <c r="ES94" s="14">
        <f>INDEX('O3-8hr'!$A:$AD,$IU94+ES$23-$G$23,$IT94)</f>
        <v>61.000000000000007</v>
      </c>
      <c r="ET94" s="14">
        <f>INDEX('O3-8hr'!$A:$AD,$IU94+ET$23-$G$23,$IT94)</f>
        <v>70</v>
      </c>
      <c r="EU94" s="14">
        <f>INDEX('O3-8hr'!$A:$AD,$IU94+EU$23-$G$23,$IT94)</f>
        <v>55</v>
      </c>
      <c r="EV94" s="14">
        <f>INDEX('O3-8hr'!$A:$AD,$IU94+EV$23-$G$23,$IT94)</f>
        <v>50</v>
      </c>
      <c r="EW94" s="14">
        <f>INDEX('O3-8hr'!$A:$AD,$IU94+EW$23-$G$23,$IT94)</f>
        <v>53.000000000000007</v>
      </c>
      <c r="EX94" s="14">
        <f>INDEX('O3-8hr'!$A:$AD,$IU94+EX$23-$G$23,$IT94)</f>
        <v>53.000000000000007</v>
      </c>
      <c r="EY94" s="14">
        <f>INDEX('O3-8hr'!$A:$AD,$IU94+EY$23-$G$23,$IT94)</f>
        <v>46</v>
      </c>
      <c r="EZ94" s="14">
        <f>INDEX('O3-8hr'!$A:$AD,$IU94+EZ$23-$G$23,$IT94)</f>
        <v>51.000000000000007</v>
      </c>
      <c r="FA94" s="14">
        <f>INDEX('O3-8hr'!$A:$AD,$IU94+FA$23-$G$23,$IT94)</f>
        <v>68</v>
      </c>
      <c r="FB94" s="14">
        <f>INDEX('O3-8hr'!$A:$AD,$IU94+FB$23-$G$23,$IT94)</f>
        <v>58</v>
      </c>
      <c r="FC94" s="14">
        <f>INDEX('O3-8hr'!$A:$AD,$IU94+FC$23-$G$23,$IT94)</f>
        <v>37.000000000000007</v>
      </c>
      <c r="FD94" s="14">
        <f>INDEX('O3-8hr'!$A:$AD,$IU94+FD$23-$G$23,$IT94)</f>
        <v>28</v>
      </c>
      <c r="FE94" s="14">
        <f>INDEX('O3-8hr'!$A:$AD,$IU94+FE$23-$G$23,$IT94)</f>
        <v>29</v>
      </c>
      <c r="FF94" s="14">
        <f>INDEX('O3-8hr'!$A:$AD,$IU94+FF$23-$G$23,$IT94)</f>
        <v>28</v>
      </c>
      <c r="FG94" s="14">
        <f>INDEX('O3-8hr'!$A:$AD,$IU94+FG$23-$G$23,$IT94)</f>
        <v>28</v>
      </c>
      <c r="FH94" s="14">
        <f>INDEX('O3-8hr'!$A:$AD,$IU94+FH$23-$G$23,$IT94)</f>
        <v>32</v>
      </c>
      <c r="FI94" s="14">
        <f>INDEX('O3-8hr'!$A:$AD,$IU94+FI$23-$G$23,$IT94)</f>
        <v>48</v>
      </c>
      <c r="FJ94" s="14">
        <f>INDEX('O3-8hr'!$A:$AD,$IU94+FJ$23-$G$23,$IT94)</f>
        <v>45.000000000000007</v>
      </c>
      <c r="FK94" s="14">
        <f>INDEX('O3-8hr'!$A:$AD,$IU94+FK$23-$G$23,$IT94)</f>
        <v>42</v>
      </c>
      <c r="FL94" s="14">
        <f>INDEX('O3-8hr'!$A:$AD,$IU94+FL$23-$G$23,$IT94)</f>
        <v>45.000000000000007</v>
      </c>
      <c r="FM94" s="14">
        <f>INDEX('O3-8hr'!$A:$AD,$IU94+FM$23-$G$23,$IT94)</f>
        <v>28</v>
      </c>
      <c r="FN94" s="14">
        <f>INDEX('O3-8hr'!$A:$AD,$IU94+FN$23-$G$23,$IT94)</f>
        <v>37.000000000000007</v>
      </c>
      <c r="FO94" s="14">
        <f>INDEX('O3-8hr'!$A:$AD,$IU94+FO$23-$G$23,$IT94)</f>
        <v>60</v>
      </c>
      <c r="FP94" s="14">
        <f>INDEX('O3-8hr'!$A:$AD,$IU94+FP$23-$G$23,$IT94)</f>
        <v>43</v>
      </c>
      <c r="FQ94" s="14">
        <f>INDEX('O3-8hr'!$A:$AD,$IU94+FQ$23-$G$23,$IT94)</f>
        <v>49</v>
      </c>
      <c r="FR94" s="14">
        <f>INDEX('O3-8hr'!$A:$AD,$IU94+FR$23-$G$23,$IT94)</f>
        <v>49</v>
      </c>
      <c r="FS94" s="14">
        <f>INDEX('O3-8hr'!$A:$AD,$IU94+FS$23-$G$23,$IT94)</f>
        <v>41</v>
      </c>
      <c r="FT94" s="14">
        <f>INDEX('O3-8hr'!$A:$AD,$IU94+FT$23-$G$23,$IT94)</f>
        <v>48</v>
      </c>
      <c r="FU94" s="14">
        <f>INDEX('O3-8hr'!$A:$AD,$IU94+FU$23-$G$23,$IT94)</f>
        <v>60</v>
      </c>
      <c r="FV94" s="14">
        <f>INDEX('O3-8hr'!$A:$AD,$IU94+FV$23-$G$23,$IT94)</f>
        <v>63</v>
      </c>
      <c r="FW94" s="14">
        <f>INDEX('O3-8hr'!$A:$AD,$IU94+FW$23-$G$23,$IT94)</f>
        <v>57</v>
      </c>
      <c r="FX94" s="14">
        <f>INDEX('O3-8hr'!$A:$AD,$IU94+FX$23-$G$23,$IT94)</f>
        <v>47</v>
      </c>
      <c r="FY94" s="14">
        <f>INDEX('O3-8hr'!$A:$AD,$IU94+FY$23-$G$23,$IT94)</f>
        <v>32</v>
      </c>
      <c r="FZ94" s="14">
        <f>INDEX('O3-8hr'!$A:$AD,$IU94+FZ$23-$G$23,$IT94)</f>
        <v>51.000000000000007</v>
      </c>
      <c r="GA94" s="14">
        <f>INDEX('O3-8hr'!$A:$AD,$IU94+GA$23-$G$23,$IT94)</f>
        <v>63</v>
      </c>
      <c r="GB94" s="14">
        <f>INDEX('O3-8hr'!$A:$AD,$IU94+GB$23-$G$23,$IT94)</f>
        <v>53.000000000000007</v>
      </c>
      <c r="GC94" s="14">
        <f>INDEX('O3-8hr'!$A:$AD,$IU94+GC$23-$G$23,$IT94)</f>
        <v>56</v>
      </c>
      <c r="GD94" s="14">
        <f>INDEX('O3-8hr'!$A:$AD,$IU94+GD$23-$G$23,$IT94)</f>
        <v>48</v>
      </c>
      <c r="GE94" s="14">
        <f>INDEX('O3-8hr'!$A:$AD,$IU94+GE$23-$G$23,$IT94)</f>
        <v>31</v>
      </c>
      <c r="GF94" s="14">
        <f>INDEX('O3-8hr'!$A:$AD,$IU94+GF$23-$G$23,$IT94)</f>
        <v>68</v>
      </c>
      <c r="GG94" s="14">
        <f>INDEX('O3-8hr'!$A:$AD,$IU94+GG$23-$G$23,$IT94)</f>
        <v>34</v>
      </c>
      <c r="GH94" s="14">
        <f>INDEX('O3-8hr'!$A:$AD,$IU94+GH$23-$G$23,$IT94)</f>
        <v>54</v>
      </c>
      <c r="GI94" s="14">
        <f>INDEX('O3-8hr'!$A:$AD,$IU94+GI$23-$G$23,$IT94)</f>
        <v>47</v>
      </c>
      <c r="GJ94" s="14">
        <f>INDEX('O3-8hr'!$A:$AD,$IU94+GJ$23-$G$23,$IT94)</f>
        <v>39</v>
      </c>
      <c r="GK94" s="14">
        <f>INDEX('O3-8hr'!$A:$AD,$IU94+GK$23-$G$23,$IT94)</f>
        <v>25</v>
      </c>
      <c r="GL94" s="14">
        <f>INDEX('O3-8hr'!$A:$AD,$IU94+GL$23-$G$23,$IT94)</f>
        <v>32</v>
      </c>
      <c r="GM94" s="14">
        <f>INDEX('O3-8hr'!$A:$AD,$IU94+GM$23-$G$23,$IT94)</f>
        <v>32</v>
      </c>
      <c r="GN94" s="14">
        <f>INDEX('O3-8hr'!$A:$AD,$IU94+GN$23-$G$23,$IT94)</f>
        <v>26.000000000000004</v>
      </c>
      <c r="GO94" s="14">
        <f>INDEX('O3-8hr'!$A:$AD,$IU94+GO$23-$G$23,$IT94)</f>
        <v>40</v>
      </c>
      <c r="GP94" s="14">
        <f>INDEX('O3-8hr'!$A:$AD,$IU94+GP$23-$G$23,$IT94)</f>
        <v>44.000000000000007</v>
      </c>
      <c r="GQ94" s="14">
        <f>INDEX('O3-8hr'!$A:$AD,$IU94+GQ$23-$G$23,$IT94)</f>
        <v>59.000000000000007</v>
      </c>
      <c r="GR94" s="14">
        <f>INDEX('O3-8hr'!$A:$AD,$IU94+GR$23-$G$23,$IT94)</f>
        <v>39</v>
      </c>
      <c r="GS94" s="14">
        <f>INDEX('O3-8hr'!$A:$AD,$IU94+GS$23-$G$23,$IT94)</f>
        <v>35</v>
      </c>
      <c r="GT94" s="14">
        <f>INDEX('O3-8hr'!$A:$AD,$IU94+GT$23-$G$23,$IT94)</f>
        <v>28</v>
      </c>
      <c r="GU94" s="14">
        <f>INDEX('O3-8hr'!$A:$AD,$IU94+GU$23-$G$23,$IT94)</f>
        <v>42</v>
      </c>
      <c r="GV94" s="14">
        <f>INDEX('O3-8hr'!$A:$AD,$IU94+GV$23-$G$23,$IT94)</f>
        <v>52.000000000000007</v>
      </c>
      <c r="GW94" s="14">
        <f>INDEX('O3-8hr'!$A:$AD,$IU94+GW$23-$G$23,$IT94)</f>
        <v>34</v>
      </c>
      <c r="GX94" s="14">
        <f>INDEX('O3-8hr'!$A:$AD,$IU94+GX$23-$G$23,$IT94)</f>
        <v>29</v>
      </c>
      <c r="GY94" s="14">
        <f>INDEX('O3-8hr'!$A:$AD,$IU94+GY$23-$G$23,$IT94)</f>
        <v>28</v>
      </c>
      <c r="GZ94" s="14">
        <f>INDEX('O3-8hr'!$A:$AD,$IU94+GZ$23-$G$23,$IT94)</f>
        <v>27</v>
      </c>
      <c r="HA94" s="14">
        <f>INDEX('O3-8hr'!$A:$AD,$IU94+HA$23-$G$23,$IT94)</f>
        <v>27</v>
      </c>
      <c r="HB94" s="14">
        <f>INDEX('O3-8hr'!$A:$AD,$IU94+HB$23-$G$23,$IT94)</f>
        <v>30</v>
      </c>
      <c r="HC94" s="14">
        <f>INDEX('O3-8hr'!$A:$AD,$IU94+HC$23-$G$23,$IT94)</f>
        <v>43</v>
      </c>
      <c r="HD94" s="14">
        <f>INDEX('O3-8hr'!$A:$AD,$IU94+HD$23-$G$23,$IT94)</f>
        <v>48</v>
      </c>
      <c r="HE94" s="14">
        <f>INDEX('O3-8hr'!$A:$AD,$IU94+HE$23-$G$23,$IT94)</f>
        <v>38</v>
      </c>
      <c r="HF94" s="14">
        <f>INDEX('O3-8hr'!$A:$AD,$IU94+HF$23-$G$23,$IT94)</f>
        <v>26.000000000000004</v>
      </c>
      <c r="HG94" s="14">
        <f>INDEX('O3-8hr'!$A:$AD,$IU94+HG$23-$G$23,$IT94)</f>
        <v>34</v>
      </c>
      <c r="HH94" s="14">
        <f>INDEX('O3-8hr'!$A:$AD,$IU94+HH$23-$G$23,$IT94)</f>
        <v>40</v>
      </c>
      <c r="HI94" s="14">
        <f>INDEX('O3-8hr'!$A:$AD,$IU94+HI$23-$G$23,$IT94)</f>
        <v>31</v>
      </c>
      <c r="HJ94" s="14">
        <f>INDEX('O3-8hr'!$A:$AD,$IU94+HJ$23-$G$23,$IT94)</f>
        <v>28</v>
      </c>
      <c r="HK94" s="14">
        <f>INDEX('O3-8hr'!$A:$AD,$IU94+HK$23-$G$23,$IT94)</f>
        <v>25</v>
      </c>
      <c r="HL94" s="14">
        <f>INDEX('O3-8hr'!$A:$AD,$IU94+HL$23-$G$23,$IT94)</f>
        <v>24</v>
      </c>
      <c r="HM94" s="14">
        <f>INDEX('O3-8hr'!$A:$AD,$IU94+HM$23-$G$23,$IT94)</f>
        <v>22.000000000000004</v>
      </c>
      <c r="HN94" s="14">
        <f>INDEX('O3-8hr'!$A:$AD,$IU94+HN$23-$G$23,$IT94)</f>
        <v>18.000000000000004</v>
      </c>
      <c r="HO94" s="14">
        <f>INDEX('O3-8hr'!$A:$AD,$IU94+HO$23-$G$23,$IT94)</f>
        <v>22.000000000000004</v>
      </c>
      <c r="HP94" s="14">
        <f>INDEX('O3-8hr'!$A:$AD,$IU94+HP$23-$G$23,$IT94)</f>
        <v>25</v>
      </c>
      <c r="HQ94" s="14">
        <f>INDEX('O3-8hr'!$A:$AD,$IU94+HQ$23-$G$23,$IT94)</f>
        <v>32</v>
      </c>
      <c r="HR94" s="14">
        <f>INDEX('O3-8hr'!$A:$AD,$IU94+HR$23-$G$23,$IT94)</f>
        <v>36.000000000000007</v>
      </c>
      <c r="HS94" s="14">
        <f>INDEX('O3-8hr'!$A:$AD,$IU94+HS$23-$G$23,$IT94)</f>
        <v>38</v>
      </c>
      <c r="HT94" s="14">
        <f>INDEX('O3-8hr'!$A:$AD,$IU94+HT$23-$G$23,$IT94)</f>
        <v>31</v>
      </c>
      <c r="HU94" s="14">
        <f>INDEX('O3-8hr'!$A:$AD,$IU94+HU$23-$G$23,$IT94)</f>
        <v>19</v>
      </c>
      <c r="HV94" s="14">
        <f>INDEX('O3-8hr'!$A:$AD,$IU94+HV$23-$G$23,$IT94)</f>
        <v>30</v>
      </c>
      <c r="HW94" s="14">
        <f>INDEX('O3-8hr'!$A:$AD,$IU94+HW$23-$G$23,$IT94)</f>
        <v>28</v>
      </c>
      <c r="HX94" s="14">
        <f>INDEX('O3-8hr'!$A:$AD,$IU94+HX$23-$G$23,$IT94)</f>
        <v>30</v>
      </c>
      <c r="HY94" s="14">
        <f>INDEX('O3-8hr'!$A:$AD,$IU94+HY$23-$G$23,$IT94)</f>
        <v>28</v>
      </c>
      <c r="HZ94" s="14">
        <f>INDEX('O3-8hr'!$A:$AD,$IU94+HZ$23-$G$23,$IT94)</f>
        <v>16</v>
      </c>
      <c r="IA94" s="14">
        <f>INDEX('O3-8hr'!$A:$AD,$IU94+IA$23-$G$23,$IT94)</f>
        <v>35</v>
      </c>
      <c r="IB94" s="14">
        <f>INDEX('O3-8hr'!$A:$AD,$IU94+IB$23-$G$23,$IT94)</f>
        <v>35</v>
      </c>
      <c r="IC94" s="14">
        <f>INDEX('O3-8hr'!$A:$AD,$IU94+IC$23-$G$23,$IT94)</f>
        <v>38</v>
      </c>
      <c r="ID94" s="14">
        <f>INDEX('O3-8hr'!$A:$AD,$IU94+ID$23-$G$23,$IT94)</f>
        <v>37.000000000000007</v>
      </c>
      <c r="IE94" s="14">
        <f>INDEX('O3-8hr'!$A:$AD,$IU94+IE$23-$G$23,$IT94)</f>
        <v>41</v>
      </c>
      <c r="IF94" s="14">
        <f>INDEX('O3-8hr'!$A:$AD,$IU94+IF$23-$G$23,$IT94)</f>
        <v>32</v>
      </c>
      <c r="IG94" s="14">
        <f>INDEX('O3-8hr'!$A:$AD,$IU94+IG$23-$G$23,$IT94)</f>
        <v>23</v>
      </c>
      <c r="IH94" s="14">
        <f>INDEX('O3-8hr'!$A:$AD,$IU94+IH$23-$G$23,$IT94)</f>
        <v>18.000000000000004</v>
      </c>
      <c r="II94" s="14">
        <f>INDEX('O3-8hr'!$A:$AD,$IU94+II$23-$G$23,$IT94)</f>
        <v>29</v>
      </c>
      <c r="IJ94" s="14">
        <f>INDEX('O3-8hr'!$A:$AD,$IU94+IJ$23-$G$23,$IT94)</f>
        <v>29</v>
      </c>
      <c r="IK94" s="14">
        <f>INDEX('O3-8hr'!$A:$AD,$IU94+IK$23-$G$23,$IT94)</f>
        <v>22.000000000000004</v>
      </c>
      <c r="IL94" s="14">
        <f>INDEX('O3-8hr'!$A:$AD,$IU94+IL$23-$G$23,$IT94)</f>
        <v>25</v>
      </c>
      <c r="IM94" s="14">
        <f>INDEX('O3-8hr'!$A:$AD,$IU94+IM$23-$G$23,$IT94)</f>
        <v>31</v>
      </c>
      <c r="IN94" s="14">
        <f>INDEX('O3-8hr'!$A:$AD,$IU94+IN$23-$G$23,$IT94)</f>
        <v>26.000000000000004</v>
      </c>
      <c r="IO94" s="14">
        <f>INDEX('O3-8hr'!$A:$AD,$IU94+IO$23-$G$23,$IT94)</f>
        <v>33</v>
      </c>
      <c r="IP94" s="14">
        <f>INDEX('O3-8hr'!$A:$AD,$IU94+IP$23-$G$23,$IT94)</f>
        <v>39</v>
      </c>
      <c r="IQ94" s="19">
        <f>INDEX('O3-8hr'!$A:$AD,$IU94+IQ$23-$G$23,$IT94)</f>
        <v>20</v>
      </c>
      <c r="IR94" s="100">
        <f t="shared" si="59"/>
        <v>73.000000000000014</v>
      </c>
      <c r="IT94" s="44">
        <f>MATCH($B94,'O3-8hr'!$1:$1,0)</f>
        <v>16</v>
      </c>
      <c r="IU94" s="43">
        <f>MATCH(DATE($A94,$IT$19,$IU$19),'O3-8hr'!$B:$B,0)</f>
        <v>431</v>
      </c>
    </row>
    <row r="95" spans="1:255" ht="12.75" customHeight="1" x14ac:dyDescent="0.2">
      <c r="A95" s="100">
        <v>2016</v>
      </c>
      <c r="B95" s="100">
        <v>340130003</v>
      </c>
      <c r="C95" s="103">
        <f>INDEX(Sites!$A:$N,MATCH($B95,Sites!$A:$A,0),2)</f>
        <v>40.720989000000003</v>
      </c>
      <c r="D95" s="100" t="str">
        <f>INDEX(Sites!$A:$N,MATCH($B95,Sites!$A:$A,0),4)</f>
        <v>NJ</v>
      </c>
      <c r="E95" s="100" t="str">
        <f>INDEX(Sites!$A:$N,MATCH($B95,Sites!$A:$A,0),10)</f>
        <v>27.0</v>
      </c>
      <c r="F95" s="100" t="str">
        <f>INDEX(Sites!$A:$N,MATCH($B95,Sites!$A:$A,0),6)</f>
        <v>Newark Firehouse</v>
      </c>
      <c r="G95" s="20">
        <f>INDEX('O3-8hr'!$A:$AD,$IU95+G$23-$G$23,$IT95)</f>
        <v>33</v>
      </c>
      <c r="H95" s="14">
        <f>INDEX('O3-8hr'!$A:$AD,$IU95+H$23-$G$23,$IT95)</f>
        <v>34</v>
      </c>
      <c r="I95" s="14">
        <f>INDEX('O3-8hr'!$A:$AD,$IU95+I$23-$G$23,$IT95)</f>
        <v>33</v>
      </c>
      <c r="J95" s="14">
        <f>INDEX('O3-8hr'!$A:$AD,$IU95+J$23-$G$23,$IT95)</f>
        <v>5</v>
      </c>
      <c r="K95" s="14" t="str">
        <f>INDEX('O3-8hr'!$A:$AD,$IU95+K$23-$G$23,$IT95)</f>
        <v/>
      </c>
      <c r="L95" s="14" t="str">
        <f>INDEX('O3-8hr'!$A:$AD,$IU95+L$23-$G$23,$IT95)</f>
        <v/>
      </c>
      <c r="M95" s="14" t="str">
        <f>INDEX('O3-8hr'!$A:$AD,$IU95+M$23-$G$23,$IT95)</f>
        <v/>
      </c>
      <c r="N95" s="14">
        <f>INDEX('O3-8hr'!$A:$AD,$IU95+N$23-$G$23,$IT95)</f>
        <v>17</v>
      </c>
      <c r="O95" s="14">
        <f>INDEX('O3-8hr'!$A:$AD,$IU95+O$23-$G$23,$IT95)</f>
        <v>48</v>
      </c>
      <c r="P95" s="14">
        <f>INDEX('O3-8hr'!$A:$AD,$IU95+P$23-$G$23,$IT95)</f>
        <v>45.000000000000007</v>
      </c>
      <c r="Q95" s="14">
        <f>INDEX('O3-8hr'!$A:$AD,$IU95+Q$23-$G$23,$IT95)</f>
        <v>30</v>
      </c>
      <c r="R95" s="14">
        <f>INDEX('O3-8hr'!$A:$AD,$IU95+R$23-$G$23,$IT95)</f>
        <v>24</v>
      </c>
      <c r="S95" s="14" t="str">
        <f>INDEX('O3-8hr'!$A:$AD,$IU95+S$23-$G$23,$IT95)</f>
        <v/>
      </c>
      <c r="T95" s="14" t="str">
        <f>INDEX('O3-8hr'!$A:$AD,$IU95+T$23-$G$23,$IT95)</f>
        <v/>
      </c>
      <c r="U95" s="14">
        <f>INDEX('O3-8hr'!$A:$AD,$IU95+U$23-$G$23,$IT95)</f>
        <v>29</v>
      </c>
      <c r="V95" s="14">
        <f>INDEX('O3-8hr'!$A:$AD,$IU95+V$23-$G$23,$IT95)</f>
        <v>16</v>
      </c>
      <c r="W95" s="14">
        <f>INDEX('O3-8hr'!$A:$AD,$IU95+W$23-$G$23,$IT95)</f>
        <v>36.000000000000007</v>
      </c>
      <c r="X95" s="14">
        <f>INDEX('O3-8hr'!$A:$AD,$IU95+X$23-$G$23,$IT95)</f>
        <v>36.000000000000007</v>
      </c>
      <c r="Y95" s="14">
        <f>INDEX('O3-8hr'!$A:$AD,$IU95+Y$23-$G$23,$IT95)</f>
        <v>37.000000000000007</v>
      </c>
      <c r="Z95" s="14">
        <f>INDEX('O3-8hr'!$A:$AD,$IU95+Z$23-$G$23,$IT95)</f>
        <v>34</v>
      </c>
      <c r="AA95" s="14">
        <f>INDEX('O3-8hr'!$A:$AD,$IU95+AA$23-$G$23,$IT95)</f>
        <v>41</v>
      </c>
      <c r="AB95" s="14">
        <f>INDEX('O3-8hr'!$A:$AD,$IU95+AB$23-$G$23,$IT95)</f>
        <v>40</v>
      </c>
      <c r="AC95" s="14">
        <f>INDEX('O3-8hr'!$A:$AD,$IU95+AC$23-$G$23,$IT95)</f>
        <v>45.000000000000007</v>
      </c>
      <c r="AD95" s="14">
        <f>INDEX('O3-8hr'!$A:$AD,$IU95+AD$23-$G$23,$IT95)</f>
        <v>34</v>
      </c>
      <c r="AE95" s="14">
        <f>INDEX('O3-8hr'!$A:$AD,$IU95+AE$23-$G$23,$IT95)</f>
        <v>40</v>
      </c>
      <c r="AF95" s="14">
        <f>INDEX('O3-8hr'!$A:$AD,$IU95+AF$23-$G$23,$IT95)</f>
        <v>32</v>
      </c>
      <c r="AG95" s="14">
        <f>INDEX('O3-8hr'!$A:$AD,$IU95+AG$23-$G$23,$IT95)</f>
        <v>35</v>
      </c>
      <c r="AH95" s="14">
        <f>INDEX('O3-8hr'!$A:$AD,$IU95+AH$23-$G$23,$IT95)</f>
        <v>40</v>
      </c>
      <c r="AI95" s="14">
        <f>INDEX('O3-8hr'!$A:$AD,$IU95+AI$23-$G$23,$IT95)</f>
        <v>44.000000000000007</v>
      </c>
      <c r="AJ95" s="14">
        <f>INDEX('O3-8hr'!$A:$AD,$IU95+AJ$23-$G$23,$IT95)</f>
        <v>39</v>
      </c>
      <c r="AK95" s="14">
        <f>INDEX('O3-8hr'!$A:$AD,$IU95+AK$23-$G$23,$IT95)</f>
        <v>47</v>
      </c>
      <c r="AL95" s="14">
        <f>INDEX('O3-8hr'!$A:$AD,$IU95+AL$23-$G$23,$IT95)</f>
        <v>41</v>
      </c>
      <c r="AM95" s="14">
        <f>INDEX('O3-8hr'!$A:$AD,$IU95+AM$23-$G$23,$IT95)</f>
        <v>36.000000000000007</v>
      </c>
      <c r="AN95" s="14">
        <f>INDEX('O3-8hr'!$A:$AD,$IU95+AN$23-$G$23,$IT95)</f>
        <v>40</v>
      </c>
      <c r="AO95" s="14">
        <f>INDEX('O3-8hr'!$A:$AD,$IU95+AO$23-$G$23,$IT95)</f>
        <v>32</v>
      </c>
      <c r="AP95" s="14">
        <f>INDEX('O3-8hr'!$A:$AD,$IU95+AP$23-$G$23,$IT95)</f>
        <v>39</v>
      </c>
      <c r="AQ95" s="14">
        <f>INDEX('O3-8hr'!$A:$AD,$IU95+AQ$23-$G$23,$IT95)</f>
        <v>38</v>
      </c>
      <c r="AR95" s="14">
        <f>INDEX('O3-8hr'!$A:$AD,$IU95+AR$23-$G$23,$IT95)</f>
        <v>33</v>
      </c>
      <c r="AS95" s="14">
        <f>INDEX('O3-8hr'!$A:$AD,$IU95+AS$23-$G$23,$IT95)</f>
        <v>36.000000000000007</v>
      </c>
      <c r="AT95" s="14">
        <f>INDEX('O3-8hr'!$A:$AD,$IU95+AT$23-$G$23,$IT95)</f>
        <v>35</v>
      </c>
      <c r="AU95" s="14">
        <f>INDEX('O3-8hr'!$A:$AD,$IU95+AU$23-$G$23,$IT95)</f>
        <v>39</v>
      </c>
      <c r="AV95" s="14">
        <f>INDEX('O3-8hr'!$A:$AD,$IU95+AV$23-$G$23,$IT95)</f>
        <v>36.000000000000007</v>
      </c>
      <c r="AW95" s="14">
        <f>INDEX('O3-8hr'!$A:$AD,$IU95+AW$23-$G$23,$IT95)</f>
        <v>37.000000000000007</v>
      </c>
      <c r="AX95" s="14">
        <f>INDEX('O3-8hr'!$A:$AD,$IU95+AX$23-$G$23,$IT95)</f>
        <v>37.000000000000007</v>
      </c>
      <c r="AY95" s="14">
        <f>INDEX('O3-8hr'!$A:$AD,$IU95+AY$23-$G$23,$IT95)</f>
        <v>35</v>
      </c>
      <c r="AZ95" s="14">
        <f>INDEX('O3-8hr'!$A:$AD,$IU95+AZ$23-$G$23,$IT95)</f>
        <v>35</v>
      </c>
      <c r="BA95" s="14">
        <f>INDEX('O3-8hr'!$A:$AD,$IU95+BA$23-$G$23,$IT95)</f>
        <v>46</v>
      </c>
      <c r="BB95" s="14">
        <f>INDEX('O3-8hr'!$A:$AD,$IU95+BB$23-$G$23,$IT95)</f>
        <v>46</v>
      </c>
      <c r="BC95" s="14">
        <f>INDEX('O3-8hr'!$A:$AD,$IU95+BC$23-$G$23,$IT95)</f>
        <v>54</v>
      </c>
      <c r="BD95" s="14">
        <f>INDEX('O3-8hr'!$A:$AD,$IU95+BD$23-$G$23,$IT95)</f>
        <v>51.000000000000007</v>
      </c>
      <c r="BE95" s="14">
        <f>INDEX('O3-8hr'!$A:$AD,$IU95+BE$23-$G$23,$IT95)</f>
        <v>48</v>
      </c>
      <c r="BF95" s="14">
        <f>INDEX('O3-8hr'!$A:$AD,$IU95+BF$23-$G$23,$IT95)</f>
        <v>56</v>
      </c>
      <c r="BG95" s="14">
        <f>INDEX('O3-8hr'!$A:$AD,$IU95+BG$23-$G$23,$IT95)</f>
        <v>58</v>
      </c>
      <c r="BH95" s="14">
        <f>INDEX('O3-8hr'!$A:$AD,$IU95+BH$23-$G$23,$IT95)</f>
        <v>39</v>
      </c>
      <c r="BI95" s="14">
        <f>INDEX('O3-8hr'!$A:$AD,$IU95+BI$23-$G$23,$IT95)</f>
        <v>47</v>
      </c>
      <c r="BJ95" s="14">
        <f>INDEX('O3-8hr'!$A:$AD,$IU95+BJ$23-$G$23,$IT95)</f>
        <v>30</v>
      </c>
      <c r="BK95" s="14">
        <f>INDEX('O3-8hr'!$A:$AD,$IU95+BK$23-$G$23,$IT95)</f>
        <v>22.000000000000004</v>
      </c>
      <c r="BL95" s="14">
        <f>INDEX('O3-8hr'!$A:$AD,$IU95+BL$23-$G$23,$IT95)</f>
        <v>25</v>
      </c>
      <c r="BM95" s="14">
        <f>INDEX('O3-8hr'!$A:$AD,$IU95+BM$23-$G$23,$IT95)</f>
        <v>34</v>
      </c>
      <c r="BN95" s="14">
        <f>INDEX('O3-8hr'!$A:$AD,$IU95+BN$23-$G$23,$IT95)</f>
        <v>35</v>
      </c>
      <c r="BO95" s="14">
        <f>INDEX('O3-8hr'!$A:$AD,$IU95+BO$23-$G$23,$IT95)</f>
        <v>44.000000000000007</v>
      </c>
      <c r="BP95" s="14">
        <f>INDEX('O3-8hr'!$A:$AD,$IU95+BP$23-$G$23,$IT95)</f>
        <v>32</v>
      </c>
      <c r="BQ95" s="14">
        <f>INDEX('O3-8hr'!$A:$AD,$IU95+BQ$23-$G$23,$IT95)</f>
        <v>21</v>
      </c>
      <c r="BR95" s="14">
        <f>INDEX('O3-8hr'!$A:$AD,$IU95+BR$23-$G$23,$IT95)</f>
        <v>15.000000000000002</v>
      </c>
      <c r="BS95" s="14">
        <f>INDEX('O3-8hr'!$A:$AD,$IU95+BS$23-$G$23,$IT95)</f>
        <v>22.000000000000004</v>
      </c>
      <c r="BT95" s="14">
        <f>INDEX('O3-8hr'!$A:$AD,$IU95+BT$23-$G$23,$IT95)</f>
        <v>27</v>
      </c>
      <c r="BU95" s="14">
        <f>INDEX('O3-8hr'!$A:$AD,$IU95+BU$23-$G$23,$IT95)</f>
        <v>15.000000000000002</v>
      </c>
      <c r="BV95" s="14">
        <f>INDEX('O3-8hr'!$A:$AD,$IU95+BV$23-$G$23,$IT95)</f>
        <v>16</v>
      </c>
      <c r="BW95" s="14">
        <f>INDEX('O3-8hr'!$A:$AD,$IU95+BW$23-$G$23,$IT95)</f>
        <v>38</v>
      </c>
      <c r="BX95" s="14">
        <f>INDEX('O3-8hr'!$A:$AD,$IU95+BX$23-$G$23,$IT95)</f>
        <v>46</v>
      </c>
      <c r="BY95" s="14">
        <f>INDEX('O3-8hr'!$A:$AD,$IU95+BY$23-$G$23,$IT95)</f>
        <v>30</v>
      </c>
      <c r="BZ95" s="14">
        <f>INDEX('O3-8hr'!$A:$AD,$IU95+BZ$23-$G$23,$IT95)</f>
        <v>39</v>
      </c>
      <c r="CA95" s="14">
        <f>INDEX('O3-8hr'!$A:$AD,$IU95+CA$23-$G$23,$IT95)</f>
        <v>49</v>
      </c>
      <c r="CB95" s="14">
        <f>INDEX('O3-8hr'!$A:$AD,$IU95+CB$23-$G$23,$IT95)</f>
        <v>18.000000000000004</v>
      </c>
      <c r="CC95" s="14">
        <f>INDEX('O3-8hr'!$A:$AD,$IU95+CC$23-$G$23,$IT95)</f>
        <v>47</v>
      </c>
      <c r="CD95" s="14">
        <f>INDEX('O3-8hr'!$A:$AD,$IU95+CD$23-$G$23,$IT95)</f>
        <v>28</v>
      </c>
      <c r="CE95" s="14">
        <f>INDEX('O3-8hr'!$A:$AD,$IU95+CE$23-$G$23,$IT95)</f>
        <v>41</v>
      </c>
      <c r="CF95" s="14">
        <f>INDEX('O3-8hr'!$A:$AD,$IU95+CF$23-$G$23,$IT95)</f>
        <v>35</v>
      </c>
      <c r="CG95" s="14">
        <f>INDEX('O3-8hr'!$A:$AD,$IU95+CG$23-$G$23,$IT95)</f>
        <v>35</v>
      </c>
      <c r="CH95" s="14">
        <f>INDEX('O3-8hr'!$A:$AD,$IU95+CH$23-$G$23,$IT95)</f>
        <v>33</v>
      </c>
      <c r="CI95" s="14">
        <f>INDEX('O3-8hr'!$A:$AD,$IU95+CI$23-$G$23,$IT95)</f>
        <v>49</v>
      </c>
      <c r="CJ95" s="14">
        <f>INDEX('O3-8hr'!$A:$AD,$IU95+CJ$23-$G$23,$IT95)</f>
        <v>36.000000000000007</v>
      </c>
      <c r="CK95" s="14">
        <f>INDEX('O3-8hr'!$A:$AD,$IU95+CK$23-$G$23,$IT95)</f>
        <v>45.000000000000007</v>
      </c>
      <c r="CL95" s="14">
        <f>INDEX('O3-8hr'!$A:$AD,$IU95+CL$23-$G$23,$IT95)</f>
        <v>38</v>
      </c>
      <c r="CM95" s="14">
        <f>INDEX('O3-8hr'!$A:$AD,$IU95+CM$23-$G$23,$IT95)</f>
        <v>38</v>
      </c>
      <c r="CN95" s="14" t="str">
        <f>INDEX('O3-8hr'!$A:$AD,$IU95+CN$23-$G$23,$IT95)</f>
        <v/>
      </c>
      <c r="CO95" s="14">
        <f>INDEX('O3-8hr'!$A:$AD,$IU95+CO$23-$G$23,$IT95)</f>
        <v>42</v>
      </c>
      <c r="CP95" s="14">
        <f>INDEX('O3-8hr'!$A:$AD,$IU95+CP$23-$G$23,$IT95)</f>
        <v>49</v>
      </c>
      <c r="CQ95" s="14">
        <f>INDEX('O3-8hr'!$A:$AD,$IU95+CQ$23-$G$23,$IT95)</f>
        <v>65</v>
      </c>
      <c r="CR95" s="14">
        <f>INDEX('O3-8hr'!$A:$AD,$IU95+CR$23-$G$23,$IT95)</f>
        <v>50</v>
      </c>
      <c r="CS95" s="14">
        <f>INDEX('O3-8hr'!$A:$AD,$IU95+CS$23-$G$23,$IT95)</f>
        <v>37.000000000000007</v>
      </c>
      <c r="CT95" s="14">
        <f>INDEX('O3-8hr'!$A:$AD,$IU95+CT$23-$G$23,$IT95)</f>
        <v>52.000000000000007</v>
      </c>
      <c r="CU95" s="14">
        <f>INDEX('O3-8hr'!$A:$AD,$IU95+CU$23-$G$23,$IT95)</f>
        <v>50</v>
      </c>
      <c r="CV95" s="14">
        <f>INDEX('O3-8hr'!$A:$AD,$IU95+CV$23-$G$23,$IT95)</f>
        <v>31</v>
      </c>
      <c r="CW95" s="14">
        <f>INDEX('O3-8hr'!$A:$AD,$IU95+CW$23-$G$23,$IT95)</f>
        <v>17</v>
      </c>
      <c r="CX95" s="14">
        <f>INDEX('O3-8hr'!$A:$AD,$IU95+CX$23-$G$23,$IT95)</f>
        <v>48</v>
      </c>
      <c r="CY95" s="14">
        <f>INDEX('O3-8hr'!$A:$AD,$IU95+CY$23-$G$23,$IT95)</f>
        <v>25</v>
      </c>
      <c r="CZ95" s="14">
        <f>INDEX('O3-8hr'!$A:$AD,$IU95+CZ$23-$G$23,$IT95)</f>
        <v>54</v>
      </c>
      <c r="DA95" s="14">
        <f>INDEX('O3-8hr'!$A:$AD,$IU95+DA$23-$G$23,$IT95)</f>
        <v>55</v>
      </c>
      <c r="DB95" s="14">
        <f>INDEX('O3-8hr'!$A:$AD,$IU95+DB$23-$G$23,$IT95)</f>
        <v>27</v>
      </c>
      <c r="DC95" s="14">
        <f>INDEX('O3-8hr'!$A:$AD,$IU95+DC$23-$G$23,$IT95)</f>
        <v>43</v>
      </c>
      <c r="DD95" s="14">
        <f>INDEX('O3-8hr'!$A:$AD,$IU95+DD$23-$G$23,$IT95)</f>
        <v>40</v>
      </c>
      <c r="DE95" s="14">
        <f>INDEX('O3-8hr'!$A:$AD,$IU95+DE$23-$G$23,$IT95)</f>
        <v>65</v>
      </c>
      <c r="DF95" s="14">
        <f>INDEX('O3-8hr'!$A:$AD,$IU95+DF$23-$G$23,$IT95)</f>
        <v>47</v>
      </c>
      <c r="DG95" s="14">
        <f>INDEX('O3-8hr'!$A:$AD,$IU95+DG$23-$G$23,$IT95)</f>
        <v>29</v>
      </c>
      <c r="DH95" s="14">
        <f>INDEX('O3-8hr'!$A:$AD,$IU95+DH$23-$G$23,$IT95)</f>
        <v>37.000000000000007</v>
      </c>
      <c r="DI95" s="14">
        <f>INDEX('O3-8hr'!$A:$AD,$IU95+DI$23-$G$23,$IT95)</f>
        <v>52.000000000000007</v>
      </c>
      <c r="DJ95" s="14">
        <f>INDEX('O3-8hr'!$A:$AD,$IU95+DJ$23-$G$23,$IT95)</f>
        <v>33</v>
      </c>
      <c r="DK95" s="14">
        <f>INDEX('O3-8hr'!$A:$AD,$IU95+DK$23-$G$23,$IT95)</f>
        <v>41</v>
      </c>
      <c r="DL95" s="14">
        <f>INDEX('O3-8hr'!$A:$AD,$IU95+DL$23-$G$23,$IT95)</f>
        <v>70</v>
      </c>
      <c r="DM95" s="14">
        <f>INDEX('O3-8hr'!$A:$AD,$IU95+DM$23-$G$23,$IT95)</f>
        <v>68</v>
      </c>
      <c r="DN95" s="14">
        <f>INDEX('O3-8hr'!$A:$AD,$IU95+DN$23-$G$23,$IT95)</f>
        <v>53.000000000000007</v>
      </c>
      <c r="DO95" s="14">
        <f>INDEX('O3-8hr'!$A:$AD,$IU95+DO$23-$G$23,$IT95)</f>
        <v>55</v>
      </c>
      <c r="DP95" s="14">
        <f>INDEX('O3-8hr'!$A:$AD,$IU95+DP$23-$G$23,$IT95)</f>
        <v>52.000000000000007</v>
      </c>
      <c r="DQ95" s="14">
        <f>INDEX('O3-8hr'!$A:$AD,$IU95+DQ$23-$G$23,$IT95)</f>
        <v>47</v>
      </c>
      <c r="DR95" s="14">
        <f>INDEX('O3-8hr'!$A:$AD,$IU95+DR$23-$G$23,$IT95)</f>
        <v>60</v>
      </c>
      <c r="DS95" s="14">
        <f>INDEX('O3-8hr'!$A:$AD,$IU95+DS$23-$G$23,$IT95)</f>
        <v>55</v>
      </c>
      <c r="DT95" s="14">
        <f>INDEX('O3-8hr'!$A:$AD,$IU95+DT$23-$G$23,$IT95)</f>
        <v>60</v>
      </c>
      <c r="DU95" s="14">
        <f>INDEX('O3-8hr'!$A:$AD,$IU95+DU$23-$G$23,$IT95)</f>
        <v>49</v>
      </c>
      <c r="DV95" s="14">
        <f>INDEX('O3-8hr'!$A:$AD,$IU95+DV$23-$G$23,$IT95)</f>
        <v>26.000000000000004</v>
      </c>
      <c r="DW95" s="14">
        <f>INDEX('O3-8hr'!$A:$AD,$IU95+DW$23-$G$23,$IT95)</f>
        <v>47</v>
      </c>
      <c r="DX95" s="14">
        <f>INDEX('O3-8hr'!$A:$AD,$IU95+DX$23-$G$23,$IT95)</f>
        <v>49</v>
      </c>
      <c r="DY95" s="14">
        <f>INDEX('O3-8hr'!$A:$AD,$IU95+DY$23-$G$23,$IT95)</f>
        <v>35</v>
      </c>
      <c r="DZ95" s="14">
        <f>INDEX('O3-8hr'!$A:$AD,$IU95+DZ$23-$G$23,$IT95)</f>
        <v>32</v>
      </c>
      <c r="EA95" s="14">
        <f>INDEX('O3-8hr'!$A:$AD,$IU95+EA$23-$G$23,$IT95)</f>
        <v>39</v>
      </c>
      <c r="EB95" s="14">
        <f>INDEX('O3-8hr'!$A:$AD,$IU95+EB$23-$G$23,$IT95)</f>
        <v>51.000000000000007</v>
      </c>
      <c r="EC95" s="14">
        <f>INDEX('O3-8hr'!$A:$AD,$IU95+EC$23-$G$23,$IT95)</f>
        <v>38</v>
      </c>
      <c r="ED95" s="14">
        <f>INDEX('O3-8hr'!$A:$AD,$IU95+ED$23-$G$23,$IT95)</f>
        <v>60</v>
      </c>
      <c r="EE95" s="14">
        <f>INDEX('O3-8hr'!$A:$AD,$IU95+EE$23-$G$23,$IT95)</f>
        <v>60</v>
      </c>
      <c r="EF95" s="14">
        <f>INDEX('O3-8hr'!$A:$AD,$IU95+EF$23-$G$23,$IT95)</f>
        <v>52.000000000000007</v>
      </c>
      <c r="EG95" s="14">
        <f>INDEX('O3-8hr'!$A:$AD,$IU95+EG$23-$G$23,$IT95)</f>
        <v>18.000000000000004</v>
      </c>
      <c r="EH95" s="14">
        <f>INDEX('O3-8hr'!$A:$AD,$IU95+EH$23-$G$23,$IT95)</f>
        <v>32</v>
      </c>
      <c r="EI95" s="14">
        <f>INDEX('O3-8hr'!$A:$AD,$IU95+EI$23-$G$23,$IT95)</f>
        <v>36.000000000000007</v>
      </c>
      <c r="EJ95" s="14">
        <f>INDEX('O3-8hr'!$A:$AD,$IU95+EJ$23-$G$23,$IT95)</f>
        <v>47</v>
      </c>
      <c r="EK95" s="14">
        <f>INDEX('O3-8hr'!$A:$AD,$IU95+EK$23-$G$23,$IT95)</f>
        <v>38</v>
      </c>
      <c r="EL95" s="14">
        <f>INDEX('O3-8hr'!$A:$AD,$IU95+EL$23-$G$23,$IT95)</f>
        <v>49</v>
      </c>
      <c r="EM95" s="14">
        <f>INDEX('O3-8hr'!$A:$AD,$IU95+EM$23-$G$23,$IT95)</f>
        <v>61.000000000000007</v>
      </c>
      <c r="EN95" s="14">
        <f>INDEX('O3-8hr'!$A:$AD,$IU95+EN$23-$G$23,$IT95)</f>
        <v>63</v>
      </c>
      <c r="EO95" s="14">
        <f>INDEX('O3-8hr'!$A:$AD,$IU95+EO$23-$G$23,$IT95)</f>
        <v>58</v>
      </c>
      <c r="EP95" s="14">
        <f>INDEX('O3-8hr'!$A:$AD,$IU95+EP$23-$G$23,$IT95)</f>
        <v>56</v>
      </c>
      <c r="EQ95" s="14">
        <f>INDEX('O3-8hr'!$A:$AD,$IU95+EQ$23-$G$23,$IT95)</f>
        <v>35</v>
      </c>
      <c r="ER95" s="14">
        <f>INDEX('O3-8hr'!$A:$AD,$IU95+ER$23-$G$23,$IT95)</f>
        <v>48</v>
      </c>
      <c r="ES95" s="14">
        <f>INDEX('O3-8hr'!$A:$AD,$IU95+ES$23-$G$23,$IT95)</f>
        <v>66</v>
      </c>
      <c r="ET95" s="14">
        <f>INDEX('O3-8hr'!$A:$AD,$IU95+ET$23-$G$23,$IT95)</f>
        <v>69</v>
      </c>
      <c r="EU95" s="14">
        <f>INDEX('O3-8hr'!$A:$AD,$IU95+EU$23-$G$23,$IT95)</f>
        <v>51.000000000000007</v>
      </c>
      <c r="EV95" s="14">
        <f>INDEX('O3-8hr'!$A:$AD,$IU95+EV$23-$G$23,$IT95)</f>
        <v>41</v>
      </c>
      <c r="EW95" s="14">
        <f>INDEX('O3-8hr'!$A:$AD,$IU95+EW$23-$G$23,$IT95)</f>
        <v>59.000000000000007</v>
      </c>
      <c r="EX95" s="14">
        <f>INDEX('O3-8hr'!$A:$AD,$IU95+EX$23-$G$23,$IT95)</f>
        <v>42</v>
      </c>
      <c r="EY95" s="14">
        <f>INDEX('O3-8hr'!$A:$AD,$IU95+EY$23-$G$23,$IT95)</f>
        <v>54</v>
      </c>
      <c r="EZ95" s="14">
        <f>INDEX('O3-8hr'!$A:$AD,$IU95+EZ$23-$G$23,$IT95)</f>
        <v>71.000000000000014</v>
      </c>
      <c r="FA95" s="14">
        <f>INDEX('O3-8hr'!$A:$AD,$IU95+FA$23-$G$23,$IT95)</f>
        <v>62</v>
      </c>
      <c r="FB95" s="14">
        <f>INDEX('O3-8hr'!$A:$AD,$IU95+FB$23-$G$23,$IT95)</f>
        <v>53.000000000000007</v>
      </c>
      <c r="FC95" s="14">
        <f>INDEX('O3-8hr'!$A:$AD,$IU95+FC$23-$G$23,$IT95)</f>
        <v>31</v>
      </c>
      <c r="FD95" s="14">
        <f>INDEX('O3-8hr'!$A:$AD,$IU95+FD$23-$G$23,$IT95)</f>
        <v>21</v>
      </c>
      <c r="FE95" s="14">
        <f>INDEX('O3-8hr'!$A:$AD,$IU95+FE$23-$G$23,$IT95)</f>
        <v>25</v>
      </c>
      <c r="FF95" s="14">
        <f>INDEX('O3-8hr'!$A:$AD,$IU95+FF$23-$G$23,$IT95)</f>
        <v>26.000000000000004</v>
      </c>
      <c r="FG95" s="14">
        <f>INDEX('O3-8hr'!$A:$AD,$IU95+FG$23-$G$23,$IT95)</f>
        <v>33</v>
      </c>
      <c r="FH95" s="14">
        <f>INDEX('O3-8hr'!$A:$AD,$IU95+FH$23-$G$23,$IT95)</f>
        <v>53.000000000000007</v>
      </c>
      <c r="FI95" s="14">
        <f>INDEX('O3-8hr'!$A:$AD,$IU95+FI$23-$G$23,$IT95)</f>
        <v>42</v>
      </c>
      <c r="FJ95" s="14">
        <f>INDEX('O3-8hr'!$A:$AD,$IU95+FJ$23-$G$23,$IT95)</f>
        <v>34</v>
      </c>
      <c r="FK95" s="14">
        <f>INDEX('O3-8hr'!$A:$AD,$IU95+FK$23-$G$23,$IT95)</f>
        <v>47</v>
      </c>
      <c r="FL95" s="14">
        <f>INDEX('O3-8hr'!$A:$AD,$IU95+FL$23-$G$23,$IT95)</f>
        <v>56</v>
      </c>
      <c r="FM95" s="14">
        <f>INDEX('O3-8hr'!$A:$AD,$IU95+FM$23-$G$23,$IT95)</f>
        <v>38</v>
      </c>
      <c r="FN95" s="14">
        <f>INDEX('O3-8hr'!$A:$AD,$IU95+FN$23-$G$23,$IT95)</f>
        <v>50</v>
      </c>
      <c r="FO95" s="14">
        <f>INDEX('O3-8hr'!$A:$AD,$IU95+FO$23-$G$23,$IT95)</f>
        <v>47</v>
      </c>
      <c r="FP95" s="14">
        <f>INDEX('O3-8hr'!$A:$AD,$IU95+FP$23-$G$23,$IT95)</f>
        <v>54</v>
      </c>
      <c r="FQ95" s="14">
        <f>INDEX('O3-8hr'!$A:$AD,$IU95+FQ$23-$G$23,$IT95)</f>
        <v>44.000000000000007</v>
      </c>
      <c r="FR95" s="14">
        <f>INDEX('O3-8hr'!$A:$AD,$IU95+FR$23-$G$23,$IT95)</f>
        <v>44.000000000000007</v>
      </c>
      <c r="FS95" s="14">
        <f>INDEX('O3-8hr'!$A:$AD,$IU95+FS$23-$G$23,$IT95)</f>
        <v>51.000000000000007</v>
      </c>
      <c r="FT95" s="14">
        <f>INDEX('O3-8hr'!$A:$AD,$IU95+FT$23-$G$23,$IT95)</f>
        <v>36.000000000000007</v>
      </c>
      <c r="FU95" s="14">
        <f>INDEX('O3-8hr'!$A:$AD,$IU95+FU$23-$G$23,$IT95)</f>
        <v>44.000000000000007</v>
      </c>
      <c r="FV95" s="14">
        <f>INDEX('O3-8hr'!$A:$AD,$IU95+FV$23-$G$23,$IT95)</f>
        <v>51.000000000000007</v>
      </c>
      <c r="FW95" s="14">
        <f>INDEX('O3-8hr'!$A:$AD,$IU95+FW$23-$G$23,$IT95)</f>
        <v>52.000000000000007</v>
      </c>
      <c r="FX95" s="14">
        <f>INDEX('O3-8hr'!$A:$AD,$IU95+FX$23-$G$23,$IT95)</f>
        <v>44.000000000000007</v>
      </c>
      <c r="FY95" s="14">
        <f>INDEX('O3-8hr'!$A:$AD,$IU95+FY$23-$G$23,$IT95)</f>
        <v>30</v>
      </c>
      <c r="FZ95" s="14">
        <f>INDEX('O3-8hr'!$A:$AD,$IU95+FZ$23-$G$23,$IT95)</f>
        <v>49</v>
      </c>
      <c r="GA95" s="14">
        <f>INDEX('O3-8hr'!$A:$AD,$IU95+GA$23-$G$23,$IT95)</f>
        <v>66</v>
      </c>
      <c r="GB95" s="14">
        <f>INDEX('O3-8hr'!$A:$AD,$IU95+GB$23-$G$23,$IT95)</f>
        <v>55</v>
      </c>
      <c r="GC95" s="14">
        <f>INDEX('O3-8hr'!$A:$AD,$IU95+GC$23-$G$23,$IT95)</f>
        <v>42</v>
      </c>
      <c r="GD95" s="14">
        <f>INDEX('O3-8hr'!$A:$AD,$IU95+GD$23-$G$23,$IT95)</f>
        <v>44.000000000000007</v>
      </c>
      <c r="GE95" s="14">
        <f>INDEX('O3-8hr'!$A:$AD,$IU95+GE$23-$G$23,$IT95)</f>
        <v>42</v>
      </c>
      <c r="GF95" s="14">
        <f>INDEX('O3-8hr'!$A:$AD,$IU95+GF$23-$G$23,$IT95)</f>
        <v>42</v>
      </c>
      <c r="GG95" s="14">
        <f>INDEX('O3-8hr'!$A:$AD,$IU95+GG$23-$G$23,$IT95)</f>
        <v>36.000000000000007</v>
      </c>
      <c r="GH95" s="14">
        <f>INDEX('O3-8hr'!$A:$AD,$IU95+GH$23-$G$23,$IT95)</f>
        <v>57</v>
      </c>
      <c r="GI95" s="14">
        <f>INDEX('O3-8hr'!$A:$AD,$IU95+GI$23-$G$23,$IT95)</f>
        <v>33</v>
      </c>
      <c r="GJ95" s="14">
        <f>INDEX('O3-8hr'!$A:$AD,$IU95+GJ$23-$G$23,$IT95)</f>
        <v>32</v>
      </c>
      <c r="GK95" s="14">
        <f>INDEX('O3-8hr'!$A:$AD,$IU95+GK$23-$G$23,$IT95)</f>
        <v>32</v>
      </c>
      <c r="GL95" s="14">
        <f>INDEX('O3-8hr'!$A:$AD,$IU95+GL$23-$G$23,$IT95)</f>
        <v>37.000000000000007</v>
      </c>
      <c r="GM95" s="14">
        <f>INDEX('O3-8hr'!$A:$AD,$IU95+GM$23-$G$23,$IT95)</f>
        <v>34</v>
      </c>
      <c r="GN95" s="14">
        <f>INDEX('O3-8hr'!$A:$AD,$IU95+GN$23-$G$23,$IT95)</f>
        <v>30</v>
      </c>
      <c r="GO95" s="14">
        <f>INDEX('O3-8hr'!$A:$AD,$IU95+GO$23-$G$23,$IT95)</f>
        <v>40</v>
      </c>
      <c r="GP95" s="14">
        <f>INDEX('O3-8hr'!$A:$AD,$IU95+GP$23-$G$23,$IT95)</f>
        <v>56</v>
      </c>
      <c r="GQ95" s="14">
        <f>INDEX('O3-8hr'!$A:$AD,$IU95+GQ$23-$G$23,$IT95)</f>
        <v>45.000000000000007</v>
      </c>
      <c r="GR95" s="14">
        <f>INDEX('O3-8hr'!$A:$AD,$IU95+GR$23-$G$23,$IT95)</f>
        <v>57</v>
      </c>
      <c r="GS95" s="14">
        <f>INDEX('O3-8hr'!$A:$AD,$IU95+GS$23-$G$23,$IT95)</f>
        <v>35</v>
      </c>
      <c r="GT95" s="14">
        <f>INDEX('O3-8hr'!$A:$AD,$IU95+GT$23-$G$23,$IT95)</f>
        <v>31</v>
      </c>
      <c r="GU95" s="14">
        <f>INDEX('O3-8hr'!$A:$AD,$IU95+GU$23-$G$23,$IT95)</f>
        <v>40</v>
      </c>
      <c r="GV95" s="14">
        <f>INDEX('O3-8hr'!$A:$AD,$IU95+GV$23-$G$23,$IT95)</f>
        <v>60</v>
      </c>
      <c r="GW95" s="14">
        <f>INDEX('O3-8hr'!$A:$AD,$IU95+GW$23-$G$23,$IT95)</f>
        <v>34</v>
      </c>
      <c r="GX95" s="14">
        <f>INDEX('O3-8hr'!$A:$AD,$IU95+GX$23-$G$23,$IT95)</f>
        <v>33</v>
      </c>
      <c r="GY95" s="14">
        <f>INDEX('O3-8hr'!$A:$AD,$IU95+GY$23-$G$23,$IT95)</f>
        <v>34</v>
      </c>
      <c r="GZ95" s="14">
        <f>INDEX('O3-8hr'!$A:$AD,$IU95+GZ$23-$G$23,$IT95)</f>
        <v>31</v>
      </c>
      <c r="HA95" s="14">
        <f>INDEX('O3-8hr'!$A:$AD,$IU95+HA$23-$G$23,$IT95)</f>
        <v>10</v>
      </c>
      <c r="HB95" s="14">
        <f>INDEX('O3-8hr'!$A:$AD,$IU95+HB$23-$G$23,$IT95)</f>
        <v>36.000000000000007</v>
      </c>
      <c r="HC95" s="14">
        <f>INDEX('O3-8hr'!$A:$AD,$IU95+HC$23-$G$23,$IT95)</f>
        <v>47</v>
      </c>
      <c r="HD95" s="14">
        <f>INDEX('O3-8hr'!$A:$AD,$IU95+HD$23-$G$23,$IT95)</f>
        <v>33</v>
      </c>
      <c r="HE95" s="14">
        <f>INDEX('O3-8hr'!$A:$AD,$IU95+HE$23-$G$23,$IT95)</f>
        <v>62</v>
      </c>
      <c r="HF95" s="14">
        <f>INDEX('O3-8hr'!$A:$AD,$IU95+HF$23-$G$23,$IT95)</f>
        <v>31</v>
      </c>
      <c r="HG95" s="14">
        <f>INDEX('O3-8hr'!$A:$AD,$IU95+HG$23-$G$23,$IT95)</f>
        <v>33</v>
      </c>
      <c r="HH95" s="14">
        <f>INDEX('O3-8hr'!$A:$AD,$IU95+HH$23-$G$23,$IT95)</f>
        <v>37.000000000000007</v>
      </c>
      <c r="HI95" s="14">
        <f>INDEX('O3-8hr'!$A:$AD,$IU95+HI$23-$G$23,$IT95)</f>
        <v>35</v>
      </c>
      <c r="HJ95" s="14">
        <f>INDEX('O3-8hr'!$A:$AD,$IU95+HJ$23-$G$23,$IT95)</f>
        <v>27</v>
      </c>
      <c r="HK95" s="14">
        <f>INDEX('O3-8hr'!$A:$AD,$IU95+HK$23-$G$23,$IT95)</f>
        <v>22.000000000000004</v>
      </c>
      <c r="HL95" s="14">
        <f>INDEX('O3-8hr'!$A:$AD,$IU95+HL$23-$G$23,$IT95)</f>
        <v>20</v>
      </c>
      <c r="HM95" s="14">
        <f>INDEX('O3-8hr'!$A:$AD,$IU95+HM$23-$G$23,$IT95)</f>
        <v>18.000000000000004</v>
      </c>
      <c r="HN95" s="14">
        <f>INDEX('O3-8hr'!$A:$AD,$IU95+HN$23-$G$23,$IT95)</f>
        <v>12</v>
      </c>
      <c r="HO95" s="14">
        <f>INDEX('O3-8hr'!$A:$AD,$IU95+HO$23-$G$23,$IT95)</f>
        <v>27</v>
      </c>
      <c r="HP95" s="14">
        <f>INDEX('O3-8hr'!$A:$AD,$IU95+HP$23-$G$23,$IT95)</f>
        <v>25</v>
      </c>
      <c r="HQ95" s="14">
        <f>INDEX('O3-8hr'!$A:$AD,$IU95+HQ$23-$G$23,$IT95)</f>
        <v>24</v>
      </c>
      <c r="HR95" s="14">
        <f>INDEX('O3-8hr'!$A:$AD,$IU95+HR$23-$G$23,$IT95)</f>
        <v>24</v>
      </c>
      <c r="HS95" s="14">
        <f>INDEX('O3-8hr'!$A:$AD,$IU95+HS$23-$G$23,$IT95)</f>
        <v>27</v>
      </c>
      <c r="HT95" s="14">
        <f>INDEX('O3-8hr'!$A:$AD,$IU95+HT$23-$G$23,$IT95)</f>
        <v>18.000000000000004</v>
      </c>
      <c r="HU95" s="14">
        <f>INDEX('O3-8hr'!$A:$AD,$IU95+HU$23-$G$23,$IT95)</f>
        <v>19</v>
      </c>
      <c r="HV95" s="14">
        <f>INDEX('O3-8hr'!$A:$AD,$IU95+HV$23-$G$23,$IT95)</f>
        <v>32</v>
      </c>
      <c r="HW95" s="14">
        <f>INDEX('O3-8hr'!$A:$AD,$IU95+HW$23-$G$23,$IT95)</f>
        <v>19</v>
      </c>
      <c r="HX95" s="14">
        <f>INDEX('O3-8hr'!$A:$AD,$IU95+HX$23-$G$23,$IT95)</f>
        <v>23</v>
      </c>
      <c r="HY95" s="14">
        <f>INDEX('O3-8hr'!$A:$AD,$IU95+HY$23-$G$23,$IT95)</f>
        <v>22.000000000000004</v>
      </c>
      <c r="HZ95" s="14">
        <f>INDEX('O3-8hr'!$A:$AD,$IU95+HZ$23-$G$23,$IT95)</f>
        <v>25</v>
      </c>
      <c r="IA95" s="14">
        <f>INDEX('O3-8hr'!$A:$AD,$IU95+IA$23-$G$23,$IT95)</f>
        <v>31</v>
      </c>
      <c r="IB95" s="14">
        <f>INDEX('O3-8hr'!$A:$AD,$IU95+IB$23-$G$23,$IT95)</f>
        <v>37.000000000000007</v>
      </c>
      <c r="IC95" s="14">
        <f>INDEX('O3-8hr'!$A:$AD,$IU95+IC$23-$G$23,$IT95)</f>
        <v>39</v>
      </c>
      <c r="ID95" s="14">
        <f>INDEX('O3-8hr'!$A:$AD,$IU95+ID$23-$G$23,$IT95)</f>
        <v>41</v>
      </c>
      <c r="IE95" s="14">
        <f>INDEX('O3-8hr'!$A:$AD,$IU95+IE$23-$G$23,$IT95)</f>
        <v>40</v>
      </c>
      <c r="IF95" s="14">
        <f>INDEX('O3-8hr'!$A:$AD,$IU95+IF$23-$G$23,$IT95)</f>
        <v>21</v>
      </c>
      <c r="IG95" s="14">
        <f>INDEX('O3-8hr'!$A:$AD,$IU95+IG$23-$G$23,$IT95)</f>
        <v>11.000000000000002</v>
      </c>
      <c r="IH95" s="14">
        <f>INDEX('O3-8hr'!$A:$AD,$IU95+IH$23-$G$23,$IT95)</f>
        <v>21</v>
      </c>
      <c r="II95" s="14">
        <f>INDEX('O3-8hr'!$A:$AD,$IU95+II$23-$G$23,$IT95)</f>
        <v>31</v>
      </c>
      <c r="IJ95" s="14">
        <f>INDEX('O3-8hr'!$A:$AD,$IU95+IJ$23-$G$23,$IT95)</f>
        <v>33</v>
      </c>
      <c r="IK95" s="14">
        <f>INDEX('O3-8hr'!$A:$AD,$IU95+IK$23-$G$23,$IT95)</f>
        <v>23</v>
      </c>
      <c r="IL95" s="14">
        <f>INDEX('O3-8hr'!$A:$AD,$IU95+IL$23-$G$23,$IT95)</f>
        <v>28</v>
      </c>
      <c r="IM95" s="14">
        <f>INDEX('O3-8hr'!$A:$AD,$IU95+IM$23-$G$23,$IT95)</f>
        <v>8</v>
      </c>
      <c r="IN95" s="14">
        <f>INDEX('O3-8hr'!$A:$AD,$IU95+IN$23-$G$23,$IT95)</f>
        <v>25</v>
      </c>
      <c r="IO95" s="14">
        <f>INDEX('O3-8hr'!$A:$AD,$IU95+IO$23-$G$23,$IT95)</f>
        <v>24</v>
      </c>
      <c r="IP95" s="14">
        <f>INDEX('O3-8hr'!$A:$AD,$IU95+IP$23-$G$23,$IT95)</f>
        <v>36.000000000000007</v>
      </c>
      <c r="IQ95" s="19">
        <f>INDEX('O3-8hr'!$A:$AD,$IU95+IQ$23-$G$23,$IT95)</f>
        <v>25</v>
      </c>
      <c r="IR95" s="100">
        <f t="shared" si="59"/>
        <v>71.000000000000014</v>
      </c>
      <c r="IT95" s="44">
        <f>MATCH($B95,'O3-8hr'!$1:$1,0)</f>
        <v>12</v>
      </c>
      <c r="IU95" s="43">
        <f>MATCH(DATE($A95,$IT$19,$IU$19),'O3-8hr'!$B:$B,0)</f>
        <v>431</v>
      </c>
    </row>
    <row r="96" spans="1:255" ht="12.75" customHeight="1" x14ac:dyDescent="0.2">
      <c r="A96" s="100">
        <v>2016</v>
      </c>
      <c r="B96" s="100">
        <v>340315001</v>
      </c>
      <c r="C96" s="103">
        <f>INDEX(Sites!$A:$N,MATCH($B96,Sites!$A:$A,0),2)</f>
        <v>41.058616999999998</v>
      </c>
      <c r="D96" s="100" t="str">
        <f>INDEX(Sites!$A:$N,MATCH($B96,Sites!$A:$A,0),4)</f>
        <v>NJ</v>
      </c>
      <c r="E96" s="100" t="str">
        <f>INDEX(Sites!$A:$N,MATCH($B96,Sites!$A:$A,0),10)</f>
        <v>307.0</v>
      </c>
      <c r="F96" s="44" t="str">
        <f>INDEX(Sites!$A:$N,MATCH($B96,Sites!$A:$A,0),6)</f>
        <v>Ramapo</v>
      </c>
      <c r="G96" s="20" t="str">
        <f>INDEX('O3-8hr'!$A:$AD,$IU96+G$23-$G$23,$IT96)</f>
        <v/>
      </c>
      <c r="H96" s="14" t="str">
        <f>INDEX('O3-8hr'!$A:$AD,$IU96+H$23-$G$23,$IT96)</f>
        <v/>
      </c>
      <c r="I96" s="14" t="str">
        <f>INDEX('O3-8hr'!$A:$AD,$IU96+I$23-$G$23,$IT96)</f>
        <v/>
      </c>
      <c r="J96" s="14" t="str">
        <f>INDEX('O3-8hr'!$A:$AD,$IU96+J$23-$G$23,$IT96)</f>
        <v/>
      </c>
      <c r="K96" s="14" t="str">
        <f>INDEX('O3-8hr'!$A:$AD,$IU96+K$23-$G$23,$IT96)</f>
        <v/>
      </c>
      <c r="L96" s="14" t="str">
        <f>INDEX('O3-8hr'!$A:$AD,$IU96+L$23-$G$23,$IT96)</f>
        <v/>
      </c>
      <c r="M96" s="14">
        <f>INDEX('O3-8hr'!$A:$AD,$IU96+M$23-$G$23,$IT96)</f>
        <v>40</v>
      </c>
      <c r="N96" s="14">
        <f>INDEX('O3-8hr'!$A:$AD,$IU96+N$23-$G$23,$IT96)</f>
        <v>42</v>
      </c>
      <c r="O96" s="14">
        <f>INDEX('O3-8hr'!$A:$AD,$IU96+O$23-$G$23,$IT96)</f>
        <v>62</v>
      </c>
      <c r="P96" s="14">
        <f>INDEX('O3-8hr'!$A:$AD,$IU96+P$23-$G$23,$IT96)</f>
        <v>51.000000000000007</v>
      </c>
      <c r="Q96" s="14">
        <f>INDEX('O3-8hr'!$A:$AD,$IU96+Q$23-$G$23,$IT96)</f>
        <v>31</v>
      </c>
      <c r="R96" s="14">
        <f>INDEX('O3-8hr'!$A:$AD,$IU96+R$23-$G$23,$IT96)</f>
        <v>40</v>
      </c>
      <c r="S96" s="14">
        <f>INDEX('O3-8hr'!$A:$AD,$IU96+S$23-$G$23,$IT96)</f>
        <v>45.000000000000007</v>
      </c>
      <c r="T96" s="14">
        <f>INDEX('O3-8hr'!$A:$AD,$IU96+T$23-$G$23,$IT96)</f>
        <v>37.000000000000007</v>
      </c>
      <c r="U96" s="14">
        <f>INDEX('O3-8hr'!$A:$AD,$IU96+U$23-$G$23,$IT96)</f>
        <v>38</v>
      </c>
      <c r="V96" s="14">
        <f>INDEX('O3-8hr'!$A:$AD,$IU96+V$23-$G$23,$IT96)</f>
        <v>31</v>
      </c>
      <c r="W96" s="14">
        <f>INDEX('O3-8hr'!$A:$AD,$IU96+W$23-$G$23,$IT96)</f>
        <v>43</v>
      </c>
      <c r="X96" s="14">
        <f>INDEX('O3-8hr'!$A:$AD,$IU96+X$23-$G$23,$IT96)</f>
        <v>37.000000000000007</v>
      </c>
      <c r="Y96" s="14">
        <f>INDEX('O3-8hr'!$A:$AD,$IU96+Y$23-$G$23,$IT96)</f>
        <v>43</v>
      </c>
      <c r="Z96" s="14">
        <f>INDEX('O3-8hr'!$A:$AD,$IU96+Z$23-$G$23,$IT96)</f>
        <v>42</v>
      </c>
      <c r="AA96" s="14">
        <f>INDEX('O3-8hr'!$A:$AD,$IU96+AA$23-$G$23,$IT96)</f>
        <v>43</v>
      </c>
      <c r="AB96" s="14">
        <f>INDEX('O3-8hr'!$A:$AD,$IU96+AB$23-$G$23,$IT96)</f>
        <v>44.000000000000007</v>
      </c>
      <c r="AC96" s="14">
        <f>INDEX('O3-8hr'!$A:$AD,$IU96+AC$23-$G$23,$IT96)</f>
        <v>51.000000000000007</v>
      </c>
      <c r="AD96" s="14">
        <f>INDEX('O3-8hr'!$A:$AD,$IU96+AD$23-$G$23,$IT96)</f>
        <v>46</v>
      </c>
      <c r="AE96" s="14">
        <f>INDEX('O3-8hr'!$A:$AD,$IU96+AE$23-$G$23,$IT96)</f>
        <v>42</v>
      </c>
      <c r="AF96" s="14">
        <f>INDEX('O3-8hr'!$A:$AD,$IU96+AF$23-$G$23,$IT96)</f>
        <v>39</v>
      </c>
      <c r="AG96" s="14">
        <f>INDEX('O3-8hr'!$A:$AD,$IU96+AG$23-$G$23,$IT96)</f>
        <v>34</v>
      </c>
      <c r="AH96" s="14">
        <f>INDEX('O3-8hr'!$A:$AD,$IU96+AH$23-$G$23,$IT96)</f>
        <v>41</v>
      </c>
      <c r="AI96" s="14">
        <f>INDEX('O3-8hr'!$A:$AD,$IU96+AI$23-$G$23,$IT96)</f>
        <v>47</v>
      </c>
      <c r="AJ96" s="14">
        <f>INDEX('O3-8hr'!$A:$AD,$IU96+AJ$23-$G$23,$IT96)</f>
        <v>44.000000000000007</v>
      </c>
      <c r="AK96" s="14">
        <f>INDEX('O3-8hr'!$A:$AD,$IU96+AK$23-$G$23,$IT96)</f>
        <v>52.000000000000007</v>
      </c>
      <c r="AL96" s="14">
        <f>INDEX('O3-8hr'!$A:$AD,$IU96+AL$23-$G$23,$IT96)</f>
        <v>47</v>
      </c>
      <c r="AM96" s="14">
        <f>INDEX('O3-8hr'!$A:$AD,$IU96+AM$23-$G$23,$IT96)</f>
        <v>40</v>
      </c>
      <c r="AN96" s="14">
        <f>INDEX('O3-8hr'!$A:$AD,$IU96+AN$23-$G$23,$IT96)</f>
        <v>42</v>
      </c>
      <c r="AO96" s="14">
        <f>INDEX('O3-8hr'!$A:$AD,$IU96+AO$23-$G$23,$IT96)</f>
        <v>38</v>
      </c>
      <c r="AP96" s="14">
        <f>INDEX('O3-8hr'!$A:$AD,$IU96+AP$23-$G$23,$IT96)</f>
        <v>44.000000000000007</v>
      </c>
      <c r="AQ96" s="14">
        <f>INDEX('O3-8hr'!$A:$AD,$IU96+AQ$23-$G$23,$IT96)</f>
        <v>44.000000000000007</v>
      </c>
      <c r="AR96" s="14">
        <f>INDEX('O3-8hr'!$A:$AD,$IU96+AR$23-$G$23,$IT96)</f>
        <v>42</v>
      </c>
      <c r="AS96" s="14">
        <f>INDEX('O3-8hr'!$A:$AD,$IU96+AS$23-$G$23,$IT96)</f>
        <v>42</v>
      </c>
      <c r="AT96" s="14">
        <f>INDEX('O3-8hr'!$A:$AD,$IU96+AT$23-$G$23,$IT96)</f>
        <v>40</v>
      </c>
      <c r="AU96" s="14">
        <f>INDEX('O3-8hr'!$A:$AD,$IU96+AU$23-$G$23,$IT96)</f>
        <v>43</v>
      </c>
      <c r="AV96" s="14">
        <f>INDEX('O3-8hr'!$A:$AD,$IU96+AV$23-$G$23,$IT96)</f>
        <v>44.000000000000007</v>
      </c>
      <c r="AW96" s="14">
        <f>INDEX('O3-8hr'!$A:$AD,$IU96+AW$23-$G$23,$IT96)</f>
        <v>40</v>
      </c>
      <c r="AX96" s="14">
        <f>INDEX('O3-8hr'!$A:$AD,$IU96+AX$23-$G$23,$IT96)</f>
        <v>46</v>
      </c>
      <c r="AY96" s="14">
        <f>INDEX('O3-8hr'!$A:$AD,$IU96+AY$23-$G$23,$IT96)</f>
        <v>48</v>
      </c>
      <c r="AZ96" s="14">
        <f>INDEX('O3-8hr'!$A:$AD,$IU96+AZ$23-$G$23,$IT96)</f>
        <v>48</v>
      </c>
      <c r="BA96" s="14">
        <f>INDEX('O3-8hr'!$A:$AD,$IU96+BA$23-$G$23,$IT96)</f>
        <v>52.000000000000007</v>
      </c>
      <c r="BB96" s="14">
        <f>INDEX('O3-8hr'!$A:$AD,$IU96+BB$23-$G$23,$IT96)</f>
        <v>58</v>
      </c>
      <c r="BC96" s="14">
        <f>INDEX('O3-8hr'!$A:$AD,$IU96+BC$23-$G$23,$IT96)</f>
        <v>60</v>
      </c>
      <c r="BD96" s="14">
        <f>INDEX('O3-8hr'!$A:$AD,$IU96+BD$23-$G$23,$IT96)</f>
        <v>53.000000000000007</v>
      </c>
      <c r="BE96" s="14">
        <f>INDEX('O3-8hr'!$A:$AD,$IU96+BE$23-$G$23,$IT96)</f>
        <v>54</v>
      </c>
      <c r="BF96" s="14">
        <f>INDEX('O3-8hr'!$A:$AD,$IU96+BF$23-$G$23,$IT96)</f>
        <v>63</v>
      </c>
      <c r="BG96" s="14">
        <f>INDEX('O3-8hr'!$A:$AD,$IU96+BG$23-$G$23,$IT96)</f>
        <v>68</v>
      </c>
      <c r="BH96" s="14">
        <f>INDEX('O3-8hr'!$A:$AD,$IU96+BH$23-$G$23,$IT96)</f>
        <v>43</v>
      </c>
      <c r="BI96" s="14">
        <f>INDEX('O3-8hr'!$A:$AD,$IU96+BI$23-$G$23,$IT96)</f>
        <v>48</v>
      </c>
      <c r="BJ96" s="14">
        <f>INDEX('O3-8hr'!$A:$AD,$IU96+BJ$23-$G$23,$IT96)</f>
        <v>43</v>
      </c>
      <c r="BK96" s="14">
        <f>INDEX('O3-8hr'!$A:$AD,$IU96+BK$23-$G$23,$IT96)</f>
        <v>31</v>
      </c>
      <c r="BL96" s="14">
        <f>INDEX('O3-8hr'!$A:$AD,$IU96+BL$23-$G$23,$IT96)</f>
        <v>41</v>
      </c>
      <c r="BM96" s="14">
        <f>INDEX('O3-8hr'!$A:$AD,$IU96+BM$23-$G$23,$IT96)</f>
        <v>43</v>
      </c>
      <c r="BN96" s="14">
        <f>INDEX('O3-8hr'!$A:$AD,$IU96+BN$23-$G$23,$IT96)</f>
        <v>46</v>
      </c>
      <c r="BO96" s="14">
        <f>INDEX('O3-8hr'!$A:$AD,$IU96+BO$23-$G$23,$IT96)</f>
        <v>52.000000000000007</v>
      </c>
      <c r="BP96" s="14">
        <f>INDEX('O3-8hr'!$A:$AD,$IU96+BP$23-$G$23,$IT96)</f>
        <v>36.000000000000007</v>
      </c>
      <c r="BQ96" s="14">
        <f>INDEX('O3-8hr'!$A:$AD,$IU96+BQ$23-$G$23,$IT96)</f>
        <v>25</v>
      </c>
      <c r="BR96" s="14">
        <f>INDEX('O3-8hr'!$A:$AD,$IU96+BR$23-$G$23,$IT96)</f>
        <v>21</v>
      </c>
      <c r="BS96" s="14">
        <f>INDEX('O3-8hr'!$A:$AD,$IU96+BS$23-$G$23,$IT96)</f>
        <v>29</v>
      </c>
      <c r="BT96" s="14">
        <f>INDEX('O3-8hr'!$A:$AD,$IU96+BT$23-$G$23,$IT96)</f>
        <v>33</v>
      </c>
      <c r="BU96" s="14">
        <f>INDEX('O3-8hr'!$A:$AD,$IU96+BU$23-$G$23,$IT96)</f>
        <v>28</v>
      </c>
      <c r="BV96" s="14">
        <f>INDEX('O3-8hr'!$A:$AD,$IU96+BV$23-$G$23,$IT96)</f>
        <v>28</v>
      </c>
      <c r="BW96" s="14">
        <f>INDEX('O3-8hr'!$A:$AD,$IU96+BW$23-$G$23,$IT96)</f>
        <v>38</v>
      </c>
      <c r="BX96" s="14">
        <f>INDEX('O3-8hr'!$A:$AD,$IU96+BX$23-$G$23,$IT96)</f>
        <v>52.000000000000007</v>
      </c>
      <c r="BY96" s="14">
        <f>INDEX('O3-8hr'!$A:$AD,$IU96+BY$23-$G$23,$IT96)</f>
        <v>40</v>
      </c>
      <c r="BZ96" s="14">
        <f>INDEX('O3-8hr'!$A:$AD,$IU96+BZ$23-$G$23,$IT96)</f>
        <v>55</v>
      </c>
      <c r="CA96" s="14">
        <f>INDEX('O3-8hr'!$A:$AD,$IU96+CA$23-$G$23,$IT96)</f>
        <v>61.000000000000007</v>
      </c>
      <c r="CB96" s="14">
        <f>INDEX('O3-8hr'!$A:$AD,$IU96+CB$23-$G$23,$IT96)</f>
        <v>34</v>
      </c>
      <c r="CC96" s="14">
        <f>INDEX('O3-8hr'!$A:$AD,$IU96+CC$23-$G$23,$IT96)</f>
        <v>49</v>
      </c>
      <c r="CD96" s="14">
        <f>INDEX('O3-8hr'!$A:$AD,$IU96+CD$23-$G$23,$IT96)</f>
        <v>32</v>
      </c>
      <c r="CE96" s="14">
        <f>INDEX('O3-8hr'!$A:$AD,$IU96+CE$23-$G$23,$IT96)</f>
        <v>42</v>
      </c>
      <c r="CF96" s="14">
        <f>INDEX('O3-8hr'!$A:$AD,$IU96+CF$23-$G$23,$IT96)</f>
        <v>45.000000000000007</v>
      </c>
      <c r="CG96" s="14">
        <f>INDEX('O3-8hr'!$A:$AD,$IU96+CG$23-$G$23,$IT96)</f>
        <v>44.000000000000007</v>
      </c>
      <c r="CH96" s="14">
        <f>INDEX('O3-8hr'!$A:$AD,$IU96+CH$23-$G$23,$IT96)</f>
        <v>48</v>
      </c>
      <c r="CI96" s="14">
        <f>INDEX('O3-8hr'!$A:$AD,$IU96+CI$23-$G$23,$IT96)</f>
        <v>49</v>
      </c>
      <c r="CJ96" s="14">
        <f>INDEX('O3-8hr'!$A:$AD,$IU96+CJ$23-$G$23,$IT96)</f>
        <v>43</v>
      </c>
      <c r="CK96" s="14">
        <f>INDEX('O3-8hr'!$A:$AD,$IU96+CK$23-$G$23,$IT96)</f>
        <v>47</v>
      </c>
      <c r="CL96" s="14">
        <f>INDEX('O3-8hr'!$A:$AD,$IU96+CL$23-$G$23,$IT96)</f>
        <v>46</v>
      </c>
      <c r="CM96" s="14">
        <f>INDEX('O3-8hr'!$A:$AD,$IU96+CM$23-$G$23,$IT96)</f>
        <v>49</v>
      </c>
      <c r="CN96" s="14" t="str">
        <f>INDEX('O3-8hr'!$A:$AD,$IU96+CN$23-$G$23,$IT96)</f>
        <v/>
      </c>
      <c r="CO96" s="14">
        <f>INDEX('O3-8hr'!$A:$AD,$IU96+CO$23-$G$23,$IT96)</f>
        <v>60</v>
      </c>
      <c r="CP96" s="14">
        <f>INDEX('O3-8hr'!$A:$AD,$IU96+CP$23-$G$23,$IT96)</f>
        <v>71.000000000000014</v>
      </c>
      <c r="CQ96" s="14">
        <f>INDEX('O3-8hr'!$A:$AD,$IU96+CQ$23-$G$23,$IT96)</f>
        <v>55</v>
      </c>
      <c r="CR96" s="14">
        <f>INDEX('O3-8hr'!$A:$AD,$IU96+CR$23-$G$23,$IT96)</f>
        <v>57</v>
      </c>
      <c r="CS96" s="14">
        <f>INDEX('O3-8hr'!$A:$AD,$IU96+CS$23-$G$23,$IT96)</f>
        <v>39</v>
      </c>
      <c r="CT96" s="14">
        <f>INDEX('O3-8hr'!$A:$AD,$IU96+CT$23-$G$23,$IT96)</f>
        <v>50</v>
      </c>
      <c r="CU96" s="14">
        <f>INDEX('O3-8hr'!$A:$AD,$IU96+CU$23-$G$23,$IT96)</f>
        <v>72.000000000000014</v>
      </c>
      <c r="CV96" s="14">
        <f>INDEX('O3-8hr'!$A:$AD,$IU96+CV$23-$G$23,$IT96)</f>
        <v>55</v>
      </c>
      <c r="CW96" s="14">
        <f>INDEX('O3-8hr'!$A:$AD,$IU96+CW$23-$G$23,$IT96)</f>
        <v>22.000000000000004</v>
      </c>
      <c r="CX96" s="14">
        <f>INDEX('O3-8hr'!$A:$AD,$IU96+CX$23-$G$23,$IT96)</f>
        <v>50</v>
      </c>
      <c r="CY96" s="14">
        <f>INDEX('O3-8hr'!$A:$AD,$IU96+CY$23-$G$23,$IT96)</f>
        <v>26.000000000000004</v>
      </c>
      <c r="CZ96" s="14">
        <f>INDEX('O3-8hr'!$A:$AD,$IU96+CZ$23-$G$23,$IT96)</f>
        <v>50</v>
      </c>
      <c r="DA96" s="14">
        <f>INDEX('O3-8hr'!$A:$AD,$IU96+DA$23-$G$23,$IT96)</f>
        <v>50</v>
      </c>
      <c r="DB96" s="14">
        <f>INDEX('O3-8hr'!$A:$AD,$IU96+DB$23-$G$23,$IT96)</f>
        <v>27</v>
      </c>
      <c r="DC96" s="14">
        <f>INDEX('O3-8hr'!$A:$AD,$IU96+DC$23-$G$23,$IT96)</f>
        <v>46</v>
      </c>
      <c r="DD96" s="14">
        <f>INDEX('O3-8hr'!$A:$AD,$IU96+DD$23-$G$23,$IT96)</f>
        <v>42</v>
      </c>
      <c r="DE96" s="14">
        <f>INDEX('O3-8hr'!$A:$AD,$IU96+DE$23-$G$23,$IT96)</f>
        <v>61.000000000000007</v>
      </c>
      <c r="DF96" s="14">
        <f>INDEX('O3-8hr'!$A:$AD,$IU96+DF$23-$G$23,$IT96)</f>
        <v>40</v>
      </c>
      <c r="DG96" s="14">
        <f>INDEX('O3-8hr'!$A:$AD,$IU96+DG$23-$G$23,$IT96)</f>
        <v>29</v>
      </c>
      <c r="DH96" s="14">
        <f>INDEX('O3-8hr'!$A:$AD,$IU96+DH$23-$G$23,$IT96)</f>
        <v>34</v>
      </c>
      <c r="DI96" s="14">
        <f>INDEX('O3-8hr'!$A:$AD,$IU96+DI$23-$G$23,$IT96)</f>
        <v>60</v>
      </c>
      <c r="DJ96" s="14">
        <f>INDEX('O3-8hr'!$A:$AD,$IU96+DJ$23-$G$23,$IT96)</f>
        <v>47</v>
      </c>
      <c r="DK96" s="14">
        <f>INDEX('O3-8hr'!$A:$AD,$IU96+DK$23-$G$23,$IT96)</f>
        <v>60</v>
      </c>
      <c r="DL96" s="14">
        <f>INDEX('O3-8hr'!$A:$AD,$IU96+DL$23-$G$23,$IT96)</f>
        <v>58</v>
      </c>
      <c r="DM96" s="14">
        <f>INDEX('O3-8hr'!$A:$AD,$IU96+DM$23-$G$23,$IT96)</f>
        <v>61.000000000000007</v>
      </c>
      <c r="DN96" s="14">
        <f>INDEX('O3-8hr'!$A:$AD,$IU96+DN$23-$G$23,$IT96)</f>
        <v>79</v>
      </c>
      <c r="DO96" s="14">
        <f>INDEX('O3-8hr'!$A:$AD,$IU96+DO$23-$G$23,$IT96)</f>
        <v>44.000000000000007</v>
      </c>
      <c r="DP96" s="14">
        <f>INDEX('O3-8hr'!$A:$AD,$IU96+DP$23-$G$23,$IT96)</f>
        <v>48</v>
      </c>
      <c r="DQ96" s="14">
        <f>INDEX('O3-8hr'!$A:$AD,$IU96+DQ$23-$G$23,$IT96)</f>
        <v>61.000000000000007</v>
      </c>
      <c r="DR96" s="14">
        <f>INDEX('O3-8hr'!$A:$AD,$IU96+DR$23-$G$23,$IT96)</f>
        <v>64</v>
      </c>
      <c r="DS96" s="14">
        <f>INDEX('O3-8hr'!$A:$AD,$IU96+DS$23-$G$23,$IT96)</f>
        <v>68</v>
      </c>
      <c r="DT96" s="14">
        <f>INDEX('O3-8hr'!$A:$AD,$IU96+DT$23-$G$23,$IT96)</f>
        <v>64</v>
      </c>
      <c r="DU96" s="14">
        <f>INDEX('O3-8hr'!$A:$AD,$IU96+DU$23-$G$23,$IT96)</f>
        <v>61.000000000000007</v>
      </c>
      <c r="DV96" s="14">
        <f>INDEX('O3-8hr'!$A:$AD,$IU96+DV$23-$G$23,$IT96)</f>
        <v>36.000000000000007</v>
      </c>
      <c r="DW96" s="14">
        <f>INDEX('O3-8hr'!$A:$AD,$IU96+DW$23-$G$23,$IT96)</f>
        <v>38</v>
      </c>
      <c r="DX96" s="14">
        <f>INDEX('O3-8hr'!$A:$AD,$IU96+DX$23-$G$23,$IT96)</f>
        <v>47</v>
      </c>
      <c r="DY96" s="14">
        <f>INDEX('O3-8hr'!$A:$AD,$IU96+DY$23-$G$23,$IT96)</f>
        <v>48</v>
      </c>
      <c r="DZ96" s="14">
        <f>INDEX('O3-8hr'!$A:$AD,$IU96+DZ$23-$G$23,$IT96)</f>
        <v>30</v>
      </c>
      <c r="EA96" s="14">
        <f>INDEX('O3-8hr'!$A:$AD,$IU96+EA$23-$G$23,$IT96)</f>
        <v>35</v>
      </c>
      <c r="EB96" s="14">
        <f>INDEX('O3-8hr'!$A:$AD,$IU96+EB$23-$G$23,$IT96)</f>
        <v>53.000000000000007</v>
      </c>
      <c r="EC96" s="14">
        <f>INDEX('O3-8hr'!$A:$AD,$IU96+EC$23-$G$23,$IT96)</f>
        <v>34</v>
      </c>
      <c r="ED96" s="14">
        <f>INDEX('O3-8hr'!$A:$AD,$IU96+ED$23-$G$23,$IT96)</f>
        <v>57</v>
      </c>
      <c r="EE96" s="14">
        <f>INDEX('O3-8hr'!$A:$AD,$IU96+EE$23-$G$23,$IT96)</f>
        <v>55</v>
      </c>
      <c r="EF96" s="14">
        <f>INDEX('O3-8hr'!$A:$AD,$IU96+EF$23-$G$23,$IT96)</f>
        <v>56</v>
      </c>
      <c r="EG96" s="14">
        <f>INDEX('O3-8hr'!$A:$AD,$IU96+EG$23-$G$23,$IT96)</f>
        <v>19</v>
      </c>
      <c r="EH96" s="14">
        <f>INDEX('O3-8hr'!$A:$AD,$IU96+EH$23-$G$23,$IT96)</f>
        <v>26.000000000000004</v>
      </c>
      <c r="EI96" s="14">
        <f>INDEX('O3-8hr'!$A:$AD,$IU96+EI$23-$G$23,$IT96)</f>
        <v>33</v>
      </c>
      <c r="EJ96" s="14">
        <f>INDEX('O3-8hr'!$A:$AD,$IU96+EJ$23-$G$23,$IT96)</f>
        <v>58</v>
      </c>
      <c r="EK96" s="14">
        <f>INDEX('O3-8hr'!$A:$AD,$IU96+EK$23-$G$23,$IT96)</f>
        <v>45.000000000000007</v>
      </c>
      <c r="EL96" s="14">
        <f>INDEX('O3-8hr'!$A:$AD,$IU96+EL$23-$G$23,$IT96)</f>
        <v>45.000000000000007</v>
      </c>
      <c r="EM96" s="14">
        <f>INDEX('O3-8hr'!$A:$AD,$IU96+EM$23-$G$23,$IT96)</f>
        <v>51.000000000000007</v>
      </c>
      <c r="EN96" s="14">
        <f>INDEX('O3-8hr'!$A:$AD,$IU96+EN$23-$G$23,$IT96)</f>
        <v>57</v>
      </c>
      <c r="EO96" s="14">
        <f>INDEX('O3-8hr'!$A:$AD,$IU96+EO$23-$G$23,$IT96)</f>
        <v>48</v>
      </c>
      <c r="EP96" s="14">
        <f>INDEX('O3-8hr'!$A:$AD,$IU96+EP$23-$G$23,$IT96)</f>
        <v>54</v>
      </c>
      <c r="EQ96" s="14">
        <f>INDEX('O3-8hr'!$A:$AD,$IU96+EQ$23-$G$23,$IT96)</f>
        <v>33</v>
      </c>
      <c r="ER96" s="14">
        <f>INDEX('O3-8hr'!$A:$AD,$IU96+ER$23-$G$23,$IT96)</f>
        <v>36.000000000000007</v>
      </c>
      <c r="ES96" s="14">
        <f>INDEX('O3-8hr'!$A:$AD,$IU96+ES$23-$G$23,$IT96)</f>
        <v>67</v>
      </c>
      <c r="ET96" s="14">
        <f>INDEX('O3-8hr'!$A:$AD,$IU96+ET$23-$G$23,$IT96)</f>
        <v>68</v>
      </c>
      <c r="EU96" s="14">
        <f>INDEX('O3-8hr'!$A:$AD,$IU96+EU$23-$G$23,$IT96)</f>
        <v>45.000000000000007</v>
      </c>
      <c r="EV96" s="14">
        <f>INDEX('O3-8hr'!$A:$AD,$IU96+EV$23-$G$23,$IT96)</f>
        <v>39</v>
      </c>
      <c r="EW96" s="14">
        <f>INDEX('O3-8hr'!$A:$AD,$IU96+EW$23-$G$23,$IT96)</f>
        <v>54</v>
      </c>
      <c r="EX96" s="14">
        <f>INDEX('O3-8hr'!$A:$AD,$IU96+EX$23-$G$23,$IT96)</f>
        <v>34</v>
      </c>
      <c r="EY96" s="14">
        <f>INDEX('O3-8hr'!$A:$AD,$IU96+EY$23-$G$23,$IT96)</f>
        <v>41</v>
      </c>
      <c r="EZ96" s="14">
        <f>INDEX('O3-8hr'!$A:$AD,$IU96+EZ$23-$G$23,$IT96)</f>
        <v>56</v>
      </c>
      <c r="FA96" s="14">
        <f>INDEX('O3-8hr'!$A:$AD,$IU96+FA$23-$G$23,$IT96)</f>
        <v>54</v>
      </c>
      <c r="FB96" s="14">
        <f>INDEX('O3-8hr'!$A:$AD,$IU96+FB$23-$G$23,$IT96)</f>
        <v>54</v>
      </c>
      <c r="FC96" s="14">
        <f>INDEX('O3-8hr'!$A:$AD,$IU96+FC$23-$G$23,$IT96)</f>
        <v>38</v>
      </c>
      <c r="FD96" s="14">
        <f>INDEX('O3-8hr'!$A:$AD,$IU96+FD$23-$G$23,$IT96)</f>
        <v>36.000000000000007</v>
      </c>
      <c r="FE96" s="14">
        <f>INDEX('O3-8hr'!$A:$AD,$IU96+FE$23-$G$23,$IT96)</f>
        <v>31</v>
      </c>
      <c r="FF96" s="14">
        <f>INDEX('O3-8hr'!$A:$AD,$IU96+FF$23-$G$23,$IT96)</f>
        <v>43</v>
      </c>
      <c r="FG96" s="14">
        <f>INDEX('O3-8hr'!$A:$AD,$IU96+FG$23-$G$23,$IT96)</f>
        <v>53.000000000000007</v>
      </c>
      <c r="FH96" s="14">
        <f>INDEX('O3-8hr'!$A:$AD,$IU96+FH$23-$G$23,$IT96)</f>
        <v>46</v>
      </c>
      <c r="FI96" s="14">
        <f>INDEX('O3-8hr'!$A:$AD,$IU96+FI$23-$G$23,$IT96)</f>
        <v>42</v>
      </c>
      <c r="FJ96" s="14">
        <f>INDEX('O3-8hr'!$A:$AD,$IU96+FJ$23-$G$23,$IT96)</f>
        <v>33</v>
      </c>
      <c r="FK96" s="14">
        <f>INDEX('O3-8hr'!$A:$AD,$IU96+FK$23-$G$23,$IT96)</f>
        <v>37.000000000000007</v>
      </c>
      <c r="FL96" s="14">
        <f>INDEX('O3-8hr'!$A:$AD,$IU96+FL$23-$G$23,$IT96)</f>
        <v>66</v>
      </c>
      <c r="FM96" s="14">
        <f>INDEX('O3-8hr'!$A:$AD,$IU96+FM$23-$G$23,$IT96)</f>
        <v>30</v>
      </c>
      <c r="FN96" s="14">
        <f>INDEX('O3-8hr'!$A:$AD,$IU96+FN$23-$G$23,$IT96)</f>
        <v>45.000000000000007</v>
      </c>
      <c r="FO96" s="14">
        <f>INDEX('O3-8hr'!$A:$AD,$IU96+FO$23-$G$23,$IT96)</f>
        <v>41</v>
      </c>
      <c r="FP96" s="14">
        <f>INDEX('O3-8hr'!$A:$AD,$IU96+FP$23-$G$23,$IT96)</f>
        <v>48</v>
      </c>
      <c r="FQ96" s="14">
        <f>INDEX('O3-8hr'!$A:$AD,$IU96+FQ$23-$G$23,$IT96)</f>
        <v>33</v>
      </c>
      <c r="FR96" s="14">
        <f>INDEX('O3-8hr'!$A:$AD,$IU96+FR$23-$G$23,$IT96)</f>
        <v>31</v>
      </c>
      <c r="FS96" s="14">
        <f>INDEX('O3-8hr'!$A:$AD,$IU96+FS$23-$G$23,$IT96)</f>
        <v>56</v>
      </c>
      <c r="FT96" s="14">
        <f>INDEX('O3-8hr'!$A:$AD,$IU96+FT$23-$G$23,$IT96)</f>
        <v>29</v>
      </c>
      <c r="FU96" s="14">
        <f>INDEX('O3-8hr'!$A:$AD,$IU96+FU$23-$G$23,$IT96)</f>
        <v>40</v>
      </c>
      <c r="FV96" s="14">
        <f>INDEX('O3-8hr'!$A:$AD,$IU96+FV$23-$G$23,$IT96)</f>
        <v>54</v>
      </c>
      <c r="FW96" s="14">
        <f>INDEX('O3-8hr'!$A:$AD,$IU96+FW$23-$G$23,$IT96)</f>
        <v>56</v>
      </c>
      <c r="FX96" s="14">
        <f>INDEX('O3-8hr'!$A:$AD,$IU96+FX$23-$G$23,$IT96)</f>
        <v>46</v>
      </c>
      <c r="FY96" s="14">
        <f>INDEX('O3-8hr'!$A:$AD,$IU96+FY$23-$G$23,$IT96)</f>
        <v>31</v>
      </c>
      <c r="FZ96" s="14">
        <f>INDEX('O3-8hr'!$A:$AD,$IU96+FZ$23-$G$23,$IT96)</f>
        <v>43</v>
      </c>
      <c r="GA96" s="14">
        <f>INDEX('O3-8hr'!$A:$AD,$IU96+GA$23-$G$23,$IT96)</f>
        <v>61.000000000000007</v>
      </c>
      <c r="GB96" s="14">
        <f>INDEX('O3-8hr'!$A:$AD,$IU96+GB$23-$G$23,$IT96)</f>
        <v>55</v>
      </c>
      <c r="GC96" s="14">
        <f>INDEX('O3-8hr'!$A:$AD,$IU96+GC$23-$G$23,$IT96)</f>
        <v>37.000000000000007</v>
      </c>
      <c r="GD96" s="14">
        <f>INDEX('O3-8hr'!$A:$AD,$IU96+GD$23-$G$23,$IT96)</f>
        <v>56</v>
      </c>
      <c r="GE96" s="14">
        <f>INDEX('O3-8hr'!$A:$AD,$IU96+GE$23-$G$23,$IT96)</f>
        <v>47</v>
      </c>
      <c r="GF96" s="14">
        <f>INDEX('O3-8hr'!$A:$AD,$IU96+GF$23-$G$23,$IT96)</f>
        <v>36.000000000000007</v>
      </c>
      <c r="GG96" s="14">
        <f>INDEX('O3-8hr'!$A:$AD,$IU96+GG$23-$G$23,$IT96)</f>
        <v>54</v>
      </c>
      <c r="GH96" s="14">
        <f>INDEX('O3-8hr'!$A:$AD,$IU96+GH$23-$G$23,$IT96)</f>
        <v>58</v>
      </c>
      <c r="GI96" s="14">
        <f>INDEX('O3-8hr'!$A:$AD,$IU96+GI$23-$G$23,$IT96)</f>
        <v>36.000000000000007</v>
      </c>
      <c r="GJ96" s="14">
        <f>INDEX('O3-8hr'!$A:$AD,$IU96+GJ$23-$G$23,$IT96)</f>
        <v>30</v>
      </c>
      <c r="GK96" s="14">
        <f>INDEX('O3-8hr'!$A:$AD,$IU96+GK$23-$G$23,$IT96)</f>
        <v>31</v>
      </c>
      <c r="GL96" s="14">
        <f>INDEX('O3-8hr'!$A:$AD,$IU96+GL$23-$G$23,$IT96)</f>
        <v>31</v>
      </c>
      <c r="GM96" s="14">
        <f>INDEX('O3-8hr'!$A:$AD,$IU96+GM$23-$G$23,$IT96)</f>
        <v>34</v>
      </c>
      <c r="GN96" s="14">
        <f>INDEX('O3-8hr'!$A:$AD,$IU96+GN$23-$G$23,$IT96)</f>
        <v>32</v>
      </c>
      <c r="GO96" s="14" t="str">
        <f>INDEX('O3-8hr'!$A:$AD,$IU96+GO$23-$G$23,$IT96)</f>
        <v/>
      </c>
      <c r="GP96" s="14" t="str">
        <f>INDEX('O3-8hr'!$A:$AD,$IU96+GP$23-$G$23,$IT96)</f>
        <v/>
      </c>
      <c r="GQ96" s="14" t="str">
        <f>INDEX('O3-8hr'!$A:$AD,$IU96+GQ$23-$G$23,$IT96)</f>
        <v/>
      </c>
      <c r="GR96" s="14" t="str">
        <f>INDEX('O3-8hr'!$A:$AD,$IU96+GR$23-$G$23,$IT96)</f>
        <v/>
      </c>
      <c r="GS96" s="14" t="str">
        <f>INDEX('O3-8hr'!$A:$AD,$IU96+GS$23-$G$23,$IT96)</f>
        <v/>
      </c>
      <c r="GT96" s="14" t="str">
        <f>INDEX('O3-8hr'!$A:$AD,$IU96+GT$23-$G$23,$IT96)</f>
        <v/>
      </c>
      <c r="GU96" s="14" t="str">
        <f>INDEX('O3-8hr'!$A:$AD,$IU96+GU$23-$G$23,$IT96)</f>
        <v/>
      </c>
      <c r="GV96" s="14">
        <f>INDEX('O3-8hr'!$A:$AD,$IU96+GV$23-$G$23,$IT96)</f>
        <v>51.000000000000007</v>
      </c>
      <c r="GW96" s="14">
        <f>INDEX('O3-8hr'!$A:$AD,$IU96+GW$23-$G$23,$IT96)</f>
        <v>35</v>
      </c>
      <c r="GX96" s="14">
        <f>INDEX('O3-8hr'!$A:$AD,$IU96+GX$23-$G$23,$IT96)</f>
        <v>33</v>
      </c>
      <c r="GY96" s="14">
        <f>INDEX('O3-8hr'!$A:$AD,$IU96+GY$23-$G$23,$IT96)</f>
        <v>43</v>
      </c>
      <c r="GZ96" s="14">
        <f>INDEX('O3-8hr'!$A:$AD,$IU96+GZ$23-$G$23,$IT96)</f>
        <v>36.000000000000007</v>
      </c>
      <c r="HA96" s="14">
        <f>INDEX('O3-8hr'!$A:$AD,$IU96+HA$23-$G$23,$IT96)</f>
        <v>16</v>
      </c>
      <c r="HB96" s="14">
        <f>INDEX('O3-8hr'!$A:$AD,$IU96+HB$23-$G$23,$IT96)</f>
        <v>37.000000000000007</v>
      </c>
      <c r="HC96" s="14">
        <f>INDEX('O3-8hr'!$A:$AD,$IU96+HC$23-$G$23,$IT96)</f>
        <v>47</v>
      </c>
      <c r="HD96" s="14">
        <f>INDEX('O3-8hr'!$A:$AD,$IU96+HD$23-$G$23,$IT96)</f>
        <v>50</v>
      </c>
      <c r="HE96" s="14">
        <f>INDEX('O3-8hr'!$A:$AD,$IU96+HE$23-$G$23,$IT96)</f>
        <v>64</v>
      </c>
      <c r="HF96" s="14">
        <f>INDEX('O3-8hr'!$A:$AD,$IU96+HF$23-$G$23,$IT96)</f>
        <v>31</v>
      </c>
      <c r="HG96" s="14">
        <f>INDEX('O3-8hr'!$A:$AD,$IU96+HG$23-$G$23,$IT96)</f>
        <v>33</v>
      </c>
      <c r="HH96" s="14">
        <f>INDEX('O3-8hr'!$A:$AD,$IU96+HH$23-$G$23,$IT96)</f>
        <v>43</v>
      </c>
      <c r="HI96" s="14">
        <f>INDEX('O3-8hr'!$A:$AD,$IU96+HI$23-$G$23,$IT96)</f>
        <v>46</v>
      </c>
      <c r="HJ96" s="14">
        <f>INDEX('O3-8hr'!$A:$AD,$IU96+HJ$23-$G$23,$IT96)</f>
        <v>31</v>
      </c>
      <c r="HK96" s="14">
        <f>INDEX('O3-8hr'!$A:$AD,$IU96+HK$23-$G$23,$IT96)</f>
        <v>28</v>
      </c>
      <c r="HL96" s="14">
        <f>INDEX('O3-8hr'!$A:$AD,$IU96+HL$23-$G$23,$IT96)</f>
        <v>24</v>
      </c>
      <c r="HM96" s="14">
        <f>INDEX('O3-8hr'!$A:$AD,$IU96+HM$23-$G$23,$IT96)</f>
        <v>21</v>
      </c>
      <c r="HN96" s="14">
        <f>INDEX('O3-8hr'!$A:$AD,$IU96+HN$23-$G$23,$IT96)</f>
        <v>16</v>
      </c>
      <c r="HO96" s="14">
        <f>INDEX('O3-8hr'!$A:$AD,$IU96+HO$23-$G$23,$IT96)</f>
        <v>36.000000000000007</v>
      </c>
      <c r="HP96" s="14">
        <f>INDEX('O3-8hr'!$A:$AD,$IU96+HP$23-$G$23,$IT96)</f>
        <v>31</v>
      </c>
      <c r="HQ96" s="14">
        <f>INDEX('O3-8hr'!$A:$AD,$IU96+HQ$23-$G$23,$IT96)</f>
        <v>38</v>
      </c>
      <c r="HR96" s="14">
        <f>INDEX('O3-8hr'!$A:$AD,$IU96+HR$23-$G$23,$IT96)</f>
        <v>51.000000000000007</v>
      </c>
      <c r="HS96" s="14">
        <f>INDEX('O3-8hr'!$A:$AD,$IU96+HS$23-$G$23,$IT96)</f>
        <v>45.000000000000007</v>
      </c>
      <c r="HT96" s="14">
        <f>INDEX('O3-8hr'!$A:$AD,$IU96+HT$23-$G$23,$IT96)</f>
        <v>26.000000000000004</v>
      </c>
      <c r="HU96" s="14">
        <f>INDEX('O3-8hr'!$A:$AD,$IU96+HU$23-$G$23,$IT96)</f>
        <v>21</v>
      </c>
      <c r="HV96" s="14">
        <f>INDEX('O3-8hr'!$A:$AD,$IU96+HV$23-$G$23,$IT96)</f>
        <v>35</v>
      </c>
      <c r="HW96" s="14">
        <f>INDEX('O3-8hr'!$A:$AD,$IU96+HW$23-$G$23,$IT96)</f>
        <v>30</v>
      </c>
      <c r="HX96" s="14">
        <f>INDEX('O3-8hr'!$A:$AD,$IU96+HX$23-$G$23,$IT96)</f>
        <v>24</v>
      </c>
      <c r="HY96" s="14">
        <f>INDEX('O3-8hr'!$A:$AD,$IU96+HY$23-$G$23,$IT96)</f>
        <v>25</v>
      </c>
      <c r="HZ96" s="14">
        <f>INDEX('O3-8hr'!$A:$AD,$IU96+HZ$23-$G$23,$IT96)</f>
        <v>32</v>
      </c>
      <c r="IA96" s="14">
        <f>INDEX('O3-8hr'!$A:$AD,$IU96+IA$23-$G$23,$IT96)</f>
        <v>32</v>
      </c>
      <c r="IB96" s="14">
        <f>INDEX('O3-8hr'!$A:$AD,$IU96+IB$23-$G$23,$IT96)</f>
        <v>38</v>
      </c>
      <c r="IC96" s="14">
        <f>INDEX('O3-8hr'!$A:$AD,$IU96+IC$23-$G$23,$IT96)</f>
        <v>42</v>
      </c>
      <c r="ID96" s="14">
        <f>INDEX('O3-8hr'!$A:$AD,$IU96+ID$23-$G$23,$IT96)</f>
        <v>49</v>
      </c>
      <c r="IE96" s="14">
        <f>INDEX('O3-8hr'!$A:$AD,$IU96+IE$23-$G$23,$IT96)</f>
        <v>40</v>
      </c>
      <c r="IF96" s="14">
        <f>INDEX('O3-8hr'!$A:$AD,$IU96+IF$23-$G$23,$IT96)</f>
        <v>33</v>
      </c>
      <c r="IG96" s="14">
        <f>INDEX('O3-8hr'!$A:$AD,$IU96+IG$23-$G$23,$IT96)</f>
        <v>20</v>
      </c>
      <c r="IH96" s="14">
        <f>INDEX('O3-8hr'!$A:$AD,$IU96+IH$23-$G$23,$IT96)</f>
        <v>22.000000000000004</v>
      </c>
      <c r="II96" s="14">
        <f>INDEX('O3-8hr'!$A:$AD,$IU96+II$23-$G$23,$IT96)</f>
        <v>33</v>
      </c>
      <c r="IJ96" s="14">
        <f>INDEX('O3-8hr'!$A:$AD,$IU96+IJ$23-$G$23,$IT96)</f>
        <v>32</v>
      </c>
      <c r="IK96" s="14">
        <f>INDEX('O3-8hr'!$A:$AD,$IU96+IK$23-$G$23,$IT96)</f>
        <v>30</v>
      </c>
      <c r="IL96" s="14">
        <f>INDEX('O3-8hr'!$A:$AD,$IU96+IL$23-$G$23,$IT96)</f>
        <v>30</v>
      </c>
      <c r="IM96" s="14">
        <f>INDEX('O3-8hr'!$A:$AD,$IU96+IM$23-$G$23,$IT96)</f>
        <v>19</v>
      </c>
      <c r="IN96" s="14">
        <f>INDEX('O3-8hr'!$A:$AD,$IU96+IN$23-$G$23,$IT96)</f>
        <v>25</v>
      </c>
      <c r="IO96" s="14">
        <f>INDEX('O3-8hr'!$A:$AD,$IU96+IO$23-$G$23,$IT96)</f>
        <v>32</v>
      </c>
      <c r="IP96" s="14">
        <f>INDEX('O3-8hr'!$A:$AD,$IU96+IP$23-$G$23,$IT96)</f>
        <v>35</v>
      </c>
      <c r="IQ96" s="19">
        <f>INDEX('O3-8hr'!$A:$AD,$IU96+IQ$23-$G$23,$IT96)</f>
        <v>28</v>
      </c>
      <c r="IR96" s="100">
        <f t="shared" si="59"/>
        <v>79</v>
      </c>
      <c r="IT96" s="44">
        <f>MATCH($B96,'O3-8hr'!$1:$1,0)</f>
        <v>18</v>
      </c>
      <c r="IU96" s="43">
        <f>MATCH(DATE($A96,$IT$19,$IU$19),'O3-8hr'!$B:$B,0)</f>
        <v>431</v>
      </c>
    </row>
    <row r="97" spans="1:255" ht="12.75" customHeight="1" x14ac:dyDescent="0.2">
      <c r="A97" s="100">
        <v>2016</v>
      </c>
      <c r="B97" s="100">
        <v>340230011</v>
      </c>
      <c r="C97" s="103">
        <f>INDEX(Sites!$A:$N,MATCH($B97,Sites!$A:$A,0),2)</f>
        <v>40.462181999999999</v>
      </c>
      <c r="D97" s="100" t="str">
        <f>INDEX(Sites!$A:$N,MATCH($B97,Sites!$A:$A,0),4)</f>
        <v>NJ</v>
      </c>
      <c r="E97" s="100" t="str">
        <f>INDEX(Sites!$A:$N,MATCH($B97,Sites!$A:$A,0),10)</f>
        <v>19.0</v>
      </c>
      <c r="F97" s="44" t="str">
        <f>INDEX(Sites!$A:$N,MATCH($B97,Sites!$A:$A,0),6)</f>
        <v>Rutgers University</v>
      </c>
      <c r="G97" s="20">
        <f>INDEX('O3-8hr'!$A:$AD,$IU97+G$23-$G$23,$IT97)</f>
        <v>43</v>
      </c>
      <c r="H97" s="14">
        <f>INDEX('O3-8hr'!$A:$AD,$IU97+H$23-$G$23,$IT97)</f>
        <v>38</v>
      </c>
      <c r="I97" s="14">
        <f>INDEX('O3-8hr'!$A:$AD,$IU97+I$23-$G$23,$IT97)</f>
        <v>37.000000000000007</v>
      </c>
      <c r="J97" s="14">
        <f>INDEX('O3-8hr'!$A:$AD,$IU97+J$23-$G$23,$IT97)</f>
        <v>27</v>
      </c>
      <c r="K97" s="14">
        <f>INDEX('O3-8hr'!$A:$AD,$IU97+K$23-$G$23,$IT97)</f>
        <v>40</v>
      </c>
      <c r="L97" s="14">
        <f>INDEX('O3-8hr'!$A:$AD,$IU97+L$23-$G$23,$IT97)</f>
        <v>38</v>
      </c>
      <c r="M97" s="14">
        <f>INDEX('O3-8hr'!$A:$AD,$IU97+M$23-$G$23,$IT97)</f>
        <v>40</v>
      </c>
      <c r="N97" s="14">
        <f>INDEX('O3-8hr'!$A:$AD,$IU97+N$23-$G$23,$IT97)</f>
        <v>32</v>
      </c>
      <c r="O97" s="14">
        <f>INDEX('O3-8hr'!$A:$AD,$IU97+O$23-$G$23,$IT97)</f>
        <v>58</v>
      </c>
      <c r="P97" s="14">
        <f>INDEX('O3-8hr'!$A:$AD,$IU97+P$23-$G$23,$IT97)</f>
        <v>54</v>
      </c>
      <c r="Q97" s="14">
        <f>INDEX('O3-8hr'!$A:$AD,$IU97+Q$23-$G$23,$IT97)</f>
        <v>35</v>
      </c>
      <c r="R97" s="14">
        <f>INDEX('O3-8hr'!$A:$AD,$IU97+R$23-$G$23,$IT97)</f>
        <v>37.000000000000007</v>
      </c>
      <c r="S97" s="14">
        <f>INDEX('O3-8hr'!$A:$AD,$IU97+S$23-$G$23,$IT97)</f>
        <v>41</v>
      </c>
      <c r="T97" s="14">
        <f>INDEX('O3-8hr'!$A:$AD,$IU97+T$23-$G$23,$IT97)</f>
        <v>34</v>
      </c>
      <c r="U97" s="14">
        <f>INDEX('O3-8hr'!$A:$AD,$IU97+U$23-$G$23,$IT97)</f>
        <v>30</v>
      </c>
      <c r="V97" s="14">
        <f>INDEX('O3-8hr'!$A:$AD,$IU97+V$23-$G$23,$IT97)</f>
        <v>36.000000000000007</v>
      </c>
      <c r="W97" s="14">
        <f>INDEX('O3-8hr'!$A:$AD,$IU97+W$23-$G$23,$IT97)</f>
        <v>41</v>
      </c>
      <c r="X97" s="14">
        <f>INDEX('O3-8hr'!$A:$AD,$IU97+X$23-$G$23,$IT97)</f>
        <v>41</v>
      </c>
      <c r="Y97" s="14">
        <f>INDEX('O3-8hr'!$A:$AD,$IU97+Y$23-$G$23,$IT97)</f>
        <v>39</v>
      </c>
      <c r="Z97" s="14">
        <f>INDEX('O3-8hr'!$A:$AD,$IU97+Z$23-$G$23,$IT97)</f>
        <v>37.000000000000007</v>
      </c>
      <c r="AA97" s="14">
        <f>INDEX('O3-8hr'!$A:$AD,$IU97+AA$23-$G$23,$IT97)</f>
        <v>42</v>
      </c>
      <c r="AB97" s="14">
        <f>INDEX('O3-8hr'!$A:$AD,$IU97+AB$23-$G$23,$IT97)</f>
        <v>44.000000000000007</v>
      </c>
      <c r="AC97" s="14">
        <f>INDEX('O3-8hr'!$A:$AD,$IU97+AC$23-$G$23,$IT97)</f>
        <v>55</v>
      </c>
      <c r="AD97" s="14">
        <f>INDEX('O3-8hr'!$A:$AD,$IU97+AD$23-$G$23,$IT97)</f>
        <v>43</v>
      </c>
      <c r="AE97" s="14">
        <f>INDEX('O3-8hr'!$A:$AD,$IU97+AE$23-$G$23,$IT97)</f>
        <v>45.000000000000007</v>
      </c>
      <c r="AF97" s="14">
        <f>INDEX('O3-8hr'!$A:$AD,$IU97+AF$23-$G$23,$IT97)</f>
        <v>39</v>
      </c>
      <c r="AG97" s="14">
        <f>INDEX('O3-8hr'!$A:$AD,$IU97+AG$23-$G$23,$IT97)</f>
        <v>41</v>
      </c>
      <c r="AH97" s="14">
        <f>INDEX('O3-8hr'!$A:$AD,$IU97+AH$23-$G$23,$IT97)</f>
        <v>44.000000000000007</v>
      </c>
      <c r="AI97" s="14">
        <f>INDEX('O3-8hr'!$A:$AD,$IU97+AI$23-$G$23,$IT97)</f>
        <v>48</v>
      </c>
      <c r="AJ97" s="14">
        <f>INDEX('O3-8hr'!$A:$AD,$IU97+AJ$23-$G$23,$IT97)</f>
        <v>48</v>
      </c>
      <c r="AK97" s="14">
        <f>INDEX('O3-8hr'!$A:$AD,$IU97+AK$23-$G$23,$IT97)</f>
        <v>52.000000000000007</v>
      </c>
      <c r="AL97" s="14">
        <f>INDEX('O3-8hr'!$A:$AD,$IU97+AL$23-$G$23,$IT97)</f>
        <v>48</v>
      </c>
      <c r="AM97" s="14">
        <f>INDEX('O3-8hr'!$A:$AD,$IU97+AM$23-$G$23,$IT97)</f>
        <v>39</v>
      </c>
      <c r="AN97" s="14">
        <f>INDEX('O3-8hr'!$A:$AD,$IU97+AN$23-$G$23,$IT97)</f>
        <v>42</v>
      </c>
      <c r="AO97" s="14">
        <f>INDEX('O3-8hr'!$A:$AD,$IU97+AO$23-$G$23,$IT97)</f>
        <v>34</v>
      </c>
      <c r="AP97" s="14">
        <f>INDEX('O3-8hr'!$A:$AD,$IU97+AP$23-$G$23,$IT97)</f>
        <v>42</v>
      </c>
      <c r="AQ97" s="14">
        <f>INDEX('O3-8hr'!$A:$AD,$IU97+AQ$23-$G$23,$IT97)</f>
        <v>49</v>
      </c>
      <c r="AR97" s="14">
        <f>INDEX('O3-8hr'!$A:$AD,$IU97+AR$23-$G$23,$IT97)</f>
        <v>46</v>
      </c>
      <c r="AS97" s="14">
        <f>INDEX('O3-8hr'!$A:$AD,$IU97+AS$23-$G$23,$IT97)</f>
        <v>41</v>
      </c>
      <c r="AT97" s="14">
        <f>INDEX('O3-8hr'!$A:$AD,$IU97+AT$23-$G$23,$IT97)</f>
        <v>36.000000000000007</v>
      </c>
      <c r="AU97" s="14">
        <f>INDEX('O3-8hr'!$A:$AD,$IU97+AU$23-$G$23,$IT97)</f>
        <v>43</v>
      </c>
      <c r="AV97" s="14">
        <f>INDEX('O3-8hr'!$A:$AD,$IU97+AV$23-$G$23,$IT97)</f>
        <v>50</v>
      </c>
      <c r="AW97" s="14">
        <f>INDEX('O3-8hr'!$A:$AD,$IU97+AW$23-$G$23,$IT97)</f>
        <v>41</v>
      </c>
      <c r="AX97" s="14">
        <f>INDEX('O3-8hr'!$A:$AD,$IU97+AX$23-$G$23,$IT97)</f>
        <v>36.000000000000007</v>
      </c>
      <c r="AY97" s="14">
        <f>INDEX('O3-8hr'!$A:$AD,$IU97+AY$23-$G$23,$IT97)</f>
        <v>39</v>
      </c>
      <c r="AZ97" s="14">
        <f>INDEX('O3-8hr'!$A:$AD,$IU97+AZ$23-$G$23,$IT97)</f>
        <v>37.000000000000007</v>
      </c>
      <c r="BA97" s="14">
        <f>INDEX('O3-8hr'!$A:$AD,$IU97+BA$23-$G$23,$IT97)</f>
        <v>50</v>
      </c>
      <c r="BB97" s="14">
        <f>INDEX('O3-8hr'!$A:$AD,$IU97+BB$23-$G$23,$IT97)</f>
        <v>57</v>
      </c>
      <c r="BC97" s="14">
        <f>INDEX('O3-8hr'!$A:$AD,$IU97+BC$23-$G$23,$IT97)</f>
        <v>65</v>
      </c>
      <c r="BD97" s="14">
        <f>INDEX('O3-8hr'!$A:$AD,$IU97+BD$23-$G$23,$IT97)</f>
        <v>54</v>
      </c>
      <c r="BE97" s="14">
        <f>INDEX('O3-8hr'!$A:$AD,$IU97+BE$23-$G$23,$IT97)</f>
        <v>54</v>
      </c>
      <c r="BF97" s="14">
        <f>INDEX('O3-8hr'!$A:$AD,$IU97+BF$23-$G$23,$IT97)</f>
        <v>61.000000000000007</v>
      </c>
      <c r="BG97" s="14">
        <f>INDEX('O3-8hr'!$A:$AD,$IU97+BG$23-$G$23,$IT97)</f>
        <v>63</v>
      </c>
      <c r="BH97" s="14">
        <f>INDEX('O3-8hr'!$A:$AD,$IU97+BH$23-$G$23,$IT97)</f>
        <v>42</v>
      </c>
      <c r="BI97" s="14">
        <f>INDEX('O3-8hr'!$A:$AD,$IU97+BI$23-$G$23,$IT97)</f>
        <v>51.000000000000007</v>
      </c>
      <c r="BJ97" s="14">
        <f>INDEX('O3-8hr'!$A:$AD,$IU97+BJ$23-$G$23,$IT97)</f>
        <v>48</v>
      </c>
      <c r="BK97" s="14">
        <f>INDEX('O3-8hr'!$A:$AD,$IU97+BK$23-$G$23,$IT97)</f>
        <v>37.000000000000007</v>
      </c>
      <c r="BL97" s="14">
        <f>INDEX('O3-8hr'!$A:$AD,$IU97+BL$23-$G$23,$IT97)</f>
        <v>22.000000000000004</v>
      </c>
      <c r="BM97" s="14">
        <f>INDEX('O3-8hr'!$A:$AD,$IU97+BM$23-$G$23,$IT97)</f>
        <v>40</v>
      </c>
      <c r="BN97" s="14">
        <f>INDEX('O3-8hr'!$A:$AD,$IU97+BN$23-$G$23,$IT97)</f>
        <v>41</v>
      </c>
      <c r="BO97" s="14">
        <f>INDEX('O3-8hr'!$A:$AD,$IU97+BO$23-$G$23,$IT97)</f>
        <v>47</v>
      </c>
      <c r="BP97" s="14">
        <f>INDEX('O3-8hr'!$A:$AD,$IU97+BP$23-$G$23,$IT97)</f>
        <v>37.000000000000007</v>
      </c>
      <c r="BQ97" s="14">
        <f>INDEX('O3-8hr'!$A:$AD,$IU97+BQ$23-$G$23,$IT97)</f>
        <v>31</v>
      </c>
      <c r="BR97" s="14">
        <f>INDEX('O3-8hr'!$A:$AD,$IU97+BR$23-$G$23,$IT97)</f>
        <v>26.000000000000004</v>
      </c>
      <c r="BS97" s="14">
        <f>INDEX('O3-8hr'!$A:$AD,$IU97+BS$23-$G$23,$IT97)</f>
        <v>23</v>
      </c>
      <c r="BT97" s="14">
        <f>INDEX('O3-8hr'!$A:$AD,$IU97+BT$23-$G$23,$IT97)</f>
        <v>26.000000000000004</v>
      </c>
      <c r="BU97" s="14">
        <f>INDEX('O3-8hr'!$A:$AD,$IU97+BU$23-$G$23,$IT97)</f>
        <v>27</v>
      </c>
      <c r="BV97" s="14">
        <f>INDEX('O3-8hr'!$A:$AD,$IU97+BV$23-$G$23,$IT97)</f>
        <v>28</v>
      </c>
      <c r="BW97" s="14">
        <f>INDEX('O3-8hr'!$A:$AD,$IU97+BW$23-$G$23,$IT97)</f>
        <v>40</v>
      </c>
      <c r="BX97" s="14">
        <f>INDEX('O3-8hr'!$A:$AD,$IU97+BX$23-$G$23,$IT97)</f>
        <v>49</v>
      </c>
      <c r="BY97" s="14">
        <f>INDEX('O3-8hr'!$A:$AD,$IU97+BY$23-$G$23,$IT97)</f>
        <v>36.000000000000007</v>
      </c>
      <c r="BZ97" s="14">
        <f>INDEX('O3-8hr'!$A:$AD,$IU97+BZ$23-$G$23,$IT97)</f>
        <v>44.000000000000007</v>
      </c>
      <c r="CA97" s="14">
        <f>INDEX('O3-8hr'!$A:$AD,$IU97+CA$23-$G$23,$IT97)</f>
        <v>67</v>
      </c>
      <c r="CB97" s="14">
        <f>INDEX('O3-8hr'!$A:$AD,$IU97+CB$23-$G$23,$IT97)</f>
        <v>35</v>
      </c>
      <c r="CC97" s="14">
        <f>INDEX('O3-8hr'!$A:$AD,$IU97+CC$23-$G$23,$IT97)</f>
        <v>53.000000000000007</v>
      </c>
      <c r="CD97" s="14">
        <f>INDEX('O3-8hr'!$A:$AD,$IU97+CD$23-$G$23,$IT97)</f>
        <v>31</v>
      </c>
      <c r="CE97" s="14">
        <f>INDEX('O3-8hr'!$A:$AD,$IU97+CE$23-$G$23,$IT97)</f>
        <v>43</v>
      </c>
      <c r="CF97" s="14">
        <f>INDEX('O3-8hr'!$A:$AD,$IU97+CF$23-$G$23,$IT97)</f>
        <v>39</v>
      </c>
      <c r="CG97" s="14">
        <f>INDEX('O3-8hr'!$A:$AD,$IU97+CG$23-$G$23,$IT97)</f>
        <v>44.000000000000007</v>
      </c>
      <c r="CH97" s="14">
        <f>INDEX('O3-8hr'!$A:$AD,$IU97+CH$23-$G$23,$IT97)</f>
        <v>51.000000000000007</v>
      </c>
      <c r="CI97" s="14">
        <f>INDEX('O3-8hr'!$A:$AD,$IU97+CI$23-$G$23,$IT97)</f>
        <v>54</v>
      </c>
      <c r="CJ97" s="14">
        <f>INDEX('O3-8hr'!$A:$AD,$IU97+CJ$23-$G$23,$IT97)</f>
        <v>42</v>
      </c>
      <c r="CK97" s="14">
        <f>INDEX('O3-8hr'!$A:$AD,$IU97+CK$23-$G$23,$IT97)</f>
        <v>47</v>
      </c>
      <c r="CL97" s="14">
        <f>INDEX('O3-8hr'!$A:$AD,$IU97+CL$23-$G$23,$IT97)</f>
        <v>55</v>
      </c>
      <c r="CM97" s="14">
        <f>INDEX('O3-8hr'!$A:$AD,$IU97+CM$23-$G$23,$IT97)</f>
        <v>46</v>
      </c>
      <c r="CN97" s="14" t="str">
        <f>INDEX('O3-8hr'!$A:$AD,$IU97+CN$23-$G$23,$IT97)</f>
        <v/>
      </c>
      <c r="CO97" s="14">
        <f>INDEX('O3-8hr'!$A:$AD,$IU97+CO$23-$G$23,$IT97)</f>
        <v>57</v>
      </c>
      <c r="CP97" s="14">
        <f>INDEX('O3-8hr'!$A:$AD,$IU97+CP$23-$G$23,$IT97)</f>
        <v>75</v>
      </c>
      <c r="CQ97" s="14">
        <f>INDEX('O3-8hr'!$A:$AD,$IU97+CQ$23-$G$23,$IT97)</f>
        <v>73.000000000000014</v>
      </c>
      <c r="CR97" s="14">
        <f>INDEX('O3-8hr'!$A:$AD,$IU97+CR$23-$G$23,$IT97)</f>
        <v>53.000000000000007</v>
      </c>
      <c r="CS97" s="14">
        <f>INDEX('O3-8hr'!$A:$AD,$IU97+CS$23-$G$23,$IT97)</f>
        <v>38</v>
      </c>
      <c r="CT97" s="14">
        <f>INDEX('O3-8hr'!$A:$AD,$IU97+CT$23-$G$23,$IT97)</f>
        <v>64</v>
      </c>
      <c r="CU97" s="14">
        <f>INDEX('O3-8hr'!$A:$AD,$IU97+CU$23-$G$23,$IT97)</f>
        <v>65</v>
      </c>
      <c r="CV97" s="14">
        <f>INDEX('O3-8hr'!$A:$AD,$IU97+CV$23-$G$23,$IT97)</f>
        <v>42</v>
      </c>
      <c r="CW97" s="14">
        <f>INDEX('O3-8hr'!$A:$AD,$IU97+CW$23-$G$23,$IT97)</f>
        <v>26.000000000000004</v>
      </c>
      <c r="CX97" s="14">
        <f>INDEX('O3-8hr'!$A:$AD,$IU97+CX$23-$G$23,$IT97)</f>
        <v>56</v>
      </c>
      <c r="CY97" s="14">
        <f>INDEX('O3-8hr'!$A:$AD,$IU97+CY$23-$G$23,$IT97)</f>
        <v>36.000000000000007</v>
      </c>
      <c r="CZ97" s="14">
        <f>INDEX('O3-8hr'!$A:$AD,$IU97+CZ$23-$G$23,$IT97)</f>
        <v>59.000000000000007</v>
      </c>
      <c r="DA97" s="14">
        <f>INDEX('O3-8hr'!$A:$AD,$IU97+DA$23-$G$23,$IT97)</f>
        <v>57</v>
      </c>
      <c r="DB97" s="14">
        <f>INDEX('O3-8hr'!$A:$AD,$IU97+DB$23-$G$23,$IT97)</f>
        <v>31</v>
      </c>
      <c r="DC97" s="14">
        <f>INDEX('O3-8hr'!$A:$AD,$IU97+DC$23-$G$23,$IT97)</f>
        <v>41</v>
      </c>
      <c r="DD97" s="14">
        <f>INDEX('O3-8hr'!$A:$AD,$IU97+DD$23-$G$23,$IT97)</f>
        <v>44.000000000000007</v>
      </c>
      <c r="DE97" s="14">
        <f>INDEX('O3-8hr'!$A:$AD,$IU97+DE$23-$G$23,$IT97)</f>
        <v>72.000000000000014</v>
      </c>
      <c r="DF97" s="14">
        <f>INDEX('O3-8hr'!$A:$AD,$IU97+DF$23-$G$23,$IT97)</f>
        <v>51.000000000000007</v>
      </c>
      <c r="DG97" s="14">
        <f>INDEX('O3-8hr'!$A:$AD,$IU97+DG$23-$G$23,$IT97)</f>
        <v>31</v>
      </c>
      <c r="DH97" s="14">
        <f>INDEX('O3-8hr'!$A:$AD,$IU97+DH$23-$G$23,$IT97)</f>
        <v>44.000000000000007</v>
      </c>
      <c r="DI97" s="14">
        <f>INDEX('O3-8hr'!$A:$AD,$IU97+DI$23-$G$23,$IT97)</f>
        <v>71.000000000000014</v>
      </c>
      <c r="DJ97" s="14">
        <f>INDEX('O3-8hr'!$A:$AD,$IU97+DJ$23-$G$23,$IT97)</f>
        <v>54</v>
      </c>
      <c r="DK97" s="14">
        <f>INDEX('O3-8hr'!$A:$AD,$IU97+DK$23-$G$23,$IT97)</f>
        <v>47</v>
      </c>
      <c r="DL97" s="14">
        <f>INDEX('O3-8hr'!$A:$AD,$IU97+DL$23-$G$23,$IT97)</f>
        <v>60</v>
      </c>
      <c r="DM97" s="14">
        <f>INDEX('O3-8hr'!$A:$AD,$IU97+DM$23-$G$23,$IT97)</f>
        <v>73.000000000000014</v>
      </c>
      <c r="DN97" s="14">
        <f>INDEX('O3-8hr'!$A:$AD,$IU97+DN$23-$G$23,$IT97)</f>
        <v>74.000000000000014</v>
      </c>
      <c r="DO97" s="14">
        <f>INDEX('O3-8hr'!$A:$AD,$IU97+DO$23-$G$23,$IT97)</f>
        <v>62</v>
      </c>
      <c r="DP97" s="14">
        <f>INDEX('O3-8hr'!$A:$AD,$IU97+DP$23-$G$23,$IT97)</f>
        <v>56</v>
      </c>
      <c r="DQ97" s="14">
        <f>INDEX('O3-8hr'!$A:$AD,$IU97+DQ$23-$G$23,$IT97)</f>
        <v>70</v>
      </c>
      <c r="DR97" s="14">
        <f>INDEX('O3-8hr'!$A:$AD,$IU97+DR$23-$G$23,$IT97)</f>
        <v>69</v>
      </c>
      <c r="DS97" s="14">
        <f>INDEX('O3-8hr'!$A:$AD,$IU97+DS$23-$G$23,$IT97)</f>
        <v>68</v>
      </c>
      <c r="DT97" s="14">
        <f>INDEX('O3-8hr'!$A:$AD,$IU97+DT$23-$G$23,$IT97)</f>
        <v>65</v>
      </c>
      <c r="DU97" s="14">
        <f>INDEX('O3-8hr'!$A:$AD,$IU97+DU$23-$G$23,$IT97)</f>
        <v>55</v>
      </c>
      <c r="DV97" s="14">
        <f>INDEX('O3-8hr'!$A:$AD,$IU97+DV$23-$G$23,$IT97)</f>
        <v>41</v>
      </c>
      <c r="DW97" s="14">
        <f>INDEX('O3-8hr'!$A:$AD,$IU97+DW$23-$G$23,$IT97)</f>
        <v>52.000000000000007</v>
      </c>
      <c r="DX97" s="14">
        <f>INDEX('O3-8hr'!$A:$AD,$IU97+DX$23-$G$23,$IT97)</f>
        <v>53.000000000000007</v>
      </c>
      <c r="DY97" s="14">
        <f>INDEX('O3-8hr'!$A:$AD,$IU97+DY$23-$G$23,$IT97)</f>
        <v>47</v>
      </c>
      <c r="DZ97" s="14">
        <f>INDEX('O3-8hr'!$A:$AD,$IU97+DZ$23-$G$23,$IT97)</f>
        <v>35</v>
      </c>
      <c r="EA97" s="14">
        <f>INDEX('O3-8hr'!$A:$AD,$IU97+EA$23-$G$23,$IT97)</f>
        <v>46</v>
      </c>
      <c r="EB97" s="14">
        <f>INDEX('O3-8hr'!$A:$AD,$IU97+EB$23-$G$23,$IT97)</f>
        <v>55</v>
      </c>
      <c r="EC97" s="14">
        <f>INDEX('O3-8hr'!$A:$AD,$IU97+EC$23-$G$23,$IT97)</f>
        <v>45.000000000000007</v>
      </c>
      <c r="ED97" s="14">
        <f>INDEX('O3-8hr'!$A:$AD,$IU97+ED$23-$G$23,$IT97)</f>
        <v>59.000000000000007</v>
      </c>
      <c r="EE97" s="14">
        <f>INDEX('O3-8hr'!$A:$AD,$IU97+EE$23-$G$23,$IT97)</f>
        <v>65</v>
      </c>
      <c r="EF97" s="14">
        <f>INDEX('O3-8hr'!$A:$AD,$IU97+EF$23-$G$23,$IT97)</f>
        <v>65</v>
      </c>
      <c r="EG97" s="14">
        <f>INDEX('O3-8hr'!$A:$AD,$IU97+EG$23-$G$23,$IT97)</f>
        <v>23</v>
      </c>
      <c r="EH97" s="14">
        <f>INDEX('O3-8hr'!$A:$AD,$IU97+EH$23-$G$23,$IT97)</f>
        <v>37.000000000000007</v>
      </c>
      <c r="EI97" s="14">
        <f>INDEX('O3-8hr'!$A:$AD,$IU97+EI$23-$G$23,$IT97)</f>
        <v>44.000000000000007</v>
      </c>
      <c r="EJ97" s="14">
        <f>INDEX('O3-8hr'!$A:$AD,$IU97+EJ$23-$G$23,$IT97)</f>
        <v>56</v>
      </c>
      <c r="EK97" s="14">
        <f>INDEX('O3-8hr'!$A:$AD,$IU97+EK$23-$G$23,$IT97)</f>
        <v>37.000000000000007</v>
      </c>
      <c r="EL97" s="14">
        <f>INDEX('O3-8hr'!$A:$AD,$IU97+EL$23-$G$23,$IT97)</f>
        <v>57</v>
      </c>
      <c r="EM97" s="14">
        <f>INDEX('O3-8hr'!$A:$AD,$IU97+EM$23-$G$23,$IT97)</f>
        <v>61.000000000000007</v>
      </c>
      <c r="EN97" s="14">
        <f>INDEX('O3-8hr'!$A:$AD,$IU97+EN$23-$G$23,$IT97)</f>
        <v>64</v>
      </c>
      <c r="EO97" s="14">
        <f>INDEX('O3-8hr'!$A:$AD,$IU97+EO$23-$G$23,$IT97)</f>
        <v>58</v>
      </c>
      <c r="EP97" s="14">
        <f>INDEX('O3-8hr'!$A:$AD,$IU97+EP$23-$G$23,$IT97)</f>
        <v>60</v>
      </c>
      <c r="EQ97" s="14">
        <f>INDEX('O3-8hr'!$A:$AD,$IU97+EQ$23-$G$23,$IT97)</f>
        <v>43</v>
      </c>
      <c r="ER97" s="14">
        <f>INDEX('O3-8hr'!$A:$AD,$IU97+ER$23-$G$23,$IT97)</f>
        <v>51.000000000000007</v>
      </c>
      <c r="ES97" s="14">
        <f>INDEX('O3-8hr'!$A:$AD,$IU97+ES$23-$G$23,$IT97)</f>
        <v>74.000000000000014</v>
      </c>
      <c r="ET97" s="14">
        <f>INDEX('O3-8hr'!$A:$AD,$IU97+ET$23-$G$23,$IT97)</f>
        <v>78</v>
      </c>
      <c r="EU97" s="14">
        <f>INDEX('O3-8hr'!$A:$AD,$IU97+EU$23-$G$23,$IT97)</f>
        <v>58</v>
      </c>
      <c r="EV97" s="14">
        <f>INDEX('O3-8hr'!$A:$AD,$IU97+EV$23-$G$23,$IT97)</f>
        <v>49</v>
      </c>
      <c r="EW97" s="14">
        <f>INDEX('O3-8hr'!$A:$AD,$IU97+EW$23-$G$23,$IT97)</f>
        <v>65</v>
      </c>
      <c r="EX97" s="14">
        <f>INDEX('O3-8hr'!$A:$AD,$IU97+EX$23-$G$23,$IT97)</f>
        <v>53.000000000000007</v>
      </c>
      <c r="EY97" s="14">
        <f>INDEX('O3-8hr'!$A:$AD,$IU97+EY$23-$G$23,$IT97)</f>
        <v>56</v>
      </c>
      <c r="EZ97" s="14">
        <f>INDEX('O3-8hr'!$A:$AD,$IU97+EZ$23-$G$23,$IT97)</f>
        <v>64</v>
      </c>
      <c r="FA97" s="14">
        <f>INDEX('O3-8hr'!$A:$AD,$IU97+FA$23-$G$23,$IT97)</f>
        <v>76</v>
      </c>
      <c r="FB97" s="14">
        <f>INDEX('O3-8hr'!$A:$AD,$IU97+FB$23-$G$23,$IT97)</f>
        <v>53.000000000000007</v>
      </c>
      <c r="FC97" s="14">
        <f>INDEX('O3-8hr'!$A:$AD,$IU97+FC$23-$G$23,$IT97)</f>
        <v>40</v>
      </c>
      <c r="FD97" s="14">
        <f>INDEX('O3-8hr'!$A:$AD,$IU97+FD$23-$G$23,$IT97)</f>
        <v>40</v>
      </c>
      <c r="FE97" s="14">
        <f>INDEX('O3-8hr'!$A:$AD,$IU97+FE$23-$G$23,$IT97)</f>
        <v>31</v>
      </c>
      <c r="FF97" s="14">
        <f>INDEX('O3-8hr'!$A:$AD,$IU97+FF$23-$G$23,$IT97)</f>
        <v>32</v>
      </c>
      <c r="FG97" s="14">
        <f>INDEX('O3-8hr'!$A:$AD,$IU97+FG$23-$G$23,$IT97)</f>
        <v>40</v>
      </c>
      <c r="FH97" s="14">
        <f>INDEX('O3-8hr'!$A:$AD,$IU97+FH$23-$G$23,$IT97)</f>
        <v>55</v>
      </c>
      <c r="FI97" s="14" t="str">
        <f>INDEX('O3-8hr'!$A:$AD,$IU97+FI$23-$G$23,$IT97)</f>
        <v/>
      </c>
      <c r="FJ97" s="14" t="str">
        <f>INDEX('O3-8hr'!$A:$AD,$IU97+FJ$23-$G$23,$IT97)</f>
        <v/>
      </c>
      <c r="FK97" s="14">
        <f>INDEX('O3-8hr'!$A:$AD,$IU97+FK$23-$G$23,$IT97)</f>
        <v>51.000000000000007</v>
      </c>
      <c r="FL97" s="14">
        <f>INDEX('O3-8hr'!$A:$AD,$IU97+FL$23-$G$23,$IT97)</f>
        <v>58</v>
      </c>
      <c r="FM97" s="14">
        <f>INDEX('O3-8hr'!$A:$AD,$IU97+FM$23-$G$23,$IT97)</f>
        <v>40</v>
      </c>
      <c r="FN97" s="14">
        <f>INDEX('O3-8hr'!$A:$AD,$IU97+FN$23-$G$23,$IT97)</f>
        <v>59.000000000000007</v>
      </c>
      <c r="FO97" s="14">
        <f>INDEX('O3-8hr'!$A:$AD,$IU97+FO$23-$G$23,$IT97)</f>
        <v>50</v>
      </c>
      <c r="FP97" s="14" t="str">
        <f>INDEX('O3-8hr'!$A:$AD,$IU97+FP$23-$G$23,$IT97)</f>
        <v/>
      </c>
      <c r="FQ97" s="14" t="str">
        <f>INDEX('O3-8hr'!$A:$AD,$IU97+FQ$23-$G$23,$IT97)</f>
        <v/>
      </c>
      <c r="FR97" s="14">
        <f>INDEX('O3-8hr'!$A:$AD,$IU97+FR$23-$G$23,$IT97)</f>
        <v>48</v>
      </c>
      <c r="FS97" s="14">
        <f>INDEX('O3-8hr'!$A:$AD,$IU97+FS$23-$G$23,$IT97)</f>
        <v>51.000000000000007</v>
      </c>
      <c r="FT97" s="14">
        <f>INDEX('O3-8hr'!$A:$AD,$IU97+FT$23-$G$23,$IT97)</f>
        <v>45.000000000000007</v>
      </c>
      <c r="FU97" s="14">
        <f>INDEX('O3-8hr'!$A:$AD,$IU97+FU$23-$G$23,$IT97)</f>
        <v>46</v>
      </c>
      <c r="FV97" s="14">
        <f>INDEX('O3-8hr'!$A:$AD,$IU97+FV$23-$G$23,$IT97)</f>
        <v>66</v>
      </c>
      <c r="FW97" s="14">
        <f>INDEX('O3-8hr'!$A:$AD,$IU97+FW$23-$G$23,$IT97)</f>
        <v>60</v>
      </c>
      <c r="FX97" s="14">
        <f>INDEX('O3-8hr'!$A:$AD,$IU97+FX$23-$G$23,$IT97)</f>
        <v>46</v>
      </c>
      <c r="FY97" s="14">
        <f>INDEX('O3-8hr'!$A:$AD,$IU97+FY$23-$G$23,$IT97)</f>
        <v>33</v>
      </c>
      <c r="FZ97" s="14">
        <f>INDEX('O3-8hr'!$A:$AD,$IU97+FZ$23-$G$23,$IT97)</f>
        <v>48</v>
      </c>
      <c r="GA97" s="14">
        <f>INDEX('O3-8hr'!$A:$AD,$IU97+GA$23-$G$23,$IT97)</f>
        <v>75</v>
      </c>
      <c r="GB97" s="14">
        <f>INDEX('O3-8hr'!$A:$AD,$IU97+GB$23-$G$23,$IT97)</f>
        <v>55</v>
      </c>
      <c r="GC97" s="14">
        <f>INDEX('O3-8hr'!$A:$AD,$IU97+GC$23-$G$23,$IT97)</f>
        <v>49</v>
      </c>
      <c r="GD97" s="14" t="str">
        <f>INDEX('O3-8hr'!$A:$AD,$IU97+GD$23-$G$23,$IT97)</f>
        <v/>
      </c>
      <c r="GE97" s="14" t="str">
        <f>INDEX('O3-8hr'!$A:$AD,$IU97+GE$23-$G$23,$IT97)</f>
        <v/>
      </c>
      <c r="GF97" s="14">
        <f>INDEX('O3-8hr'!$A:$AD,$IU97+GF$23-$G$23,$IT97)</f>
        <v>53.000000000000007</v>
      </c>
      <c r="GG97" s="14">
        <f>INDEX('O3-8hr'!$A:$AD,$IU97+GG$23-$G$23,$IT97)</f>
        <v>45.000000000000007</v>
      </c>
      <c r="GH97" s="14">
        <f>INDEX('O3-8hr'!$A:$AD,$IU97+GH$23-$G$23,$IT97)</f>
        <v>67</v>
      </c>
      <c r="GI97" s="14">
        <f>INDEX('O3-8hr'!$A:$AD,$IU97+GI$23-$G$23,$IT97)</f>
        <v>9.0000000000000018</v>
      </c>
      <c r="GJ97" s="14">
        <f>INDEX('O3-8hr'!$A:$AD,$IU97+GJ$23-$G$23,$IT97)</f>
        <v>15.000000000000002</v>
      </c>
      <c r="GK97" s="14">
        <f>INDEX('O3-8hr'!$A:$AD,$IU97+GK$23-$G$23,$IT97)</f>
        <v>15.000000000000002</v>
      </c>
      <c r="GL97" s="14">
        <f>INDEX('O3-8hr'!$A:$AD,$IU97+GL$23-$G$23,$IT97)</f>
        <v>21</v>
      </c>
      <c r="GM97" s="14" t="str">
        <f>INDEX('O3-8hr'!$A:$AD,$IU97+GM$23-$G$23,$IT97)</f>
        <v/>
      </c>
      <c r="GN97" s="14">
        <f>INDEX('O3-8hr'!$A:$AD,$IU97+GN$23-$G$23,$IT97)</f>
        <v>33</v>
      </c>
      <c r="GO97" s="14">
        <f>INDEX('O3-8hr'!$A:$AD,$IU97+GO$23-$G$23,$IT97)</f>
        <v>44.000000000000007</v>
      </c>
      <c r="GP97" s="14">
        <f>INDEX('O3-8hr'!$A:$AD,$IU97+GP$23-$G$23,$IT97)</f>
        <v>62</v>
      </c>
      <c r="GQ97" s="14">
        <f>INDEX('O3-8hr'!$A:$AD,$IU97+GQ$23-$G$23,$IT97)</f>
        <v>52.000000000000007</v>
      </c>
      <c r="GR97" s="14">
        <f>INDEX('O3-8hr'!$A:$AD,$IU97+GR$23-$G$23,$IT97)</f>
        <v>61.000000000000007</v>
      </c>
      <c r="GS97" s="14">
        <f>INDEX('O3-8hr'!$A:$AD,$IU97+GS$23-$G$23,$IT97)</f>
        <v>38</v>
      </c>
      <c r="GT97" s="14">
        <f>INDEX('O3-8hr'!$A:$AD,$IU97+GT$23-$G$23,$IT97)</f>
        <v>37.000000000000007</v>
      </c>
      <c r="GU97" s="14">
        <f>INDEX('O3-8hr'!$A:$AD,$IU97+GU$23-$G$23,$IT97)</f>
        <v>54</v>
      </c>
      <c r="GV97" s="14">
        <f>INDEX('O3-8hr'!$A:$AD,$IU97+GV$23-$G$23,$IT97)</f>
        <v>62</v>
      </c>
      <c r="GW97" s="14">
        <f>INDEX('O3-8hr'!$A:$AD,$IU97+GW$23-$G$23,$IT97)</f>
        <v>37.000000000000007</v>
      </c>
      <c r="GX97" s="14">
        <f>INDEX('O3-8hr'!$A:$AD,$IU97+GX$23-$G$23,$IT97)</f>
        <v>38</v>
      </c>
      <c r="GY97" s="14">
        <f>INDEX('O3-8hr'!$A:$AD,$IU97+GY$23-$G$23,$IT97)</f>
        <v>38</v>
      </c>
      <c r="GZ97" s="14">
        <f>INDEX('O3-8hr'!$A:$AD,$IU97+GZ$23-$G$23,$IT97)</f>
        <v>37.000000000000007</v>
      </c>
      <c r="HA97" s="14">
        <f>INDEX('O3-8hr'!$A:$AD,$IU97+HA$23-$G$23,$IT97)</f>
        <v>23</v>
      </c>
      <c r="HB97" s="14">
        <f>INDEX('O3-8hr'!$A:$AD,$IU97+HB$23-$G$23,$IT97)</f>
        <v>40</v>
      </c>
      <c r="HC97" s="14">
        <f>INDEX('O3-8hr'!$A:$AD,$IU97+HC$23-$G$23,$IT97)</f>
        <v>47</v>
      </c>
      <c r="HD97" s="14">
        <f>INDEX('O3-8hr'!$A:$AD,$IU97+HD$23-$G$23,$IT97)</f>
        <v>50</v>
      </c>
      <c r="HE97" s="14">
        <f>INDEX('O3-8hr'!$A:$AD,$IU97+HE$23-$G$23,$IT97)</f>
        <v>69</v>
      </c>
      <c r="HF97" s="14">
        <f>INDEX('O3-8hr'!$A:$AD,$IU97+HF$23-$G$23,$IT97)</f>
        <v>32</v>
      </c>
      <c r="HG97" s="14">
        <f>INDEX('O3-8hr'!$A:$AD,$IU97+HG$23-$G$23,$IT97)</f>
        <v>34</v>
      </c>
      <c r="HH97" s="14">
        <f>INDEX('O3-8hr'!$A:$AD,$IU97+HH$23-$G$23,$IT97)</f>
        <v>43</v>
      </c>
      <c r="HI97" s="14">
        <f>INDEX('O3-8hr'!$A:$AD,$IU97+HI$23-$G$23,$IT97)</f>
        <v>39</v>
      </c>
      <c r="HJ97" s="14">
        <f>INDEX('O3-8hr'!$A:$AD,$IU97+HJ$23-$G$23,$IT97)</f>
        <v>33</v>
      </c>
      <c r="HK97" s="14">
        <f>INDEX('O3-8hr'!$A:$AD,$IU97+HK$23-$G$23,$IT97)</f>
        <v>26.000000000000004</v>
      </c>
      <c r="HL97" s="14">
        <f>INDEX('O3-8hr'!$A:$AD,$IU97+HL$23-$G$23,$IT97)</f>
        <v>17</v>
      </c>
      <c r="HM97" s="14">
        <f>INDEX('O3-8hr'!$A:$AD,$IU97+HM$23-$G$23,$IT97)</f>
        <v>17</v>
      </c>
      <c r="HN97" s="14">
        <f>INDEX('O3-8hr'!$A:$AD,$IU97+HN$23-$G$23,$IT97)</f>
        <v>12</v>
      </c>
      <c r="HO97" s="14">
        <f>INDEX('O3-8hr'!$A:$AD,$IU97+HO$23-$G$23,$IT97)</f>
        <v>29</v>
      </c>
      <c r="HP97" s="14">
        <f>INDEX('O3-8hr'!$A:$AD,$IU97+HP$23-$G$23,$IT97)</f>
        <v>23</v>
      </c>
      <c r="HQ97" s="14">
        <f>INDEX('O3-8hr'!$A:$AD,$IU97+HQ$23-$G$23,$IT97)</f>
        <v>27</v>
      </c>
      <c r="HR97" s="14">
        <f>INDEX('O3-8hr'!$A:$AD,$IU97+HR$23-$G$23,$IT97)</f>
        <v>37.000000000000007</v>
      </c>
      <c r="HS97" s="14">
        <f>INDEX('O3-8hr'!$A:$AD,$IU97+HS$23-$G$23,$IT97)</f>
        <v>42</v>
      </c>
      <c r="HT97" s="14">
        <f>INDEX('O3-8hr'!$A:$AD,$IU97+HT$23-$G$23,$IT97)</f>
        <v>18.000000000000004</v>
      </c>
      <c r="HU97" s="14">
        <f>INDEX('O3-8hr'!$A:$AD,$IU97+HU$23-$G$23,$IT97)</f>
        <v>20</v>
      </c>
      <c r="HV97" s="14">
        <f>INDEX('O3-8hr'!$A:$AD,$IU97+HV$23-$G$23,$IT97)</f>
        <v>34</v>
      </c>
      <c r="HW97" s="14">
        <f>INDEX('O3-8hr'!$A:$AD,$IU97+HW$23-$G$23,$IT97)</f>
        <v>26.000000000000004</v>
      </c>
      <c r="HX97" s="14">
        <f>INDEX('O3-8hr'!$A:$AD,$IU97+HX$23-$G$23,$IT97)</f>
        <v>34</v>
      </c>
      <c r="HY97" s="14">
        <f>INDEX('O3-8hr'!$A:$AD,$IU97+HY$23-$G$23,$IT97)</f>
        <v>21</v>
      </c>
      <c r="HZ97" s="14">
        <f>INDEX('O3-8hr'!$A:$AD,$IU97+HZ$23-$G$23,$IT97)</f>
        <v>24</v>
      </c>
      <c r="IA97" s="14">
        <f>INDEX('O3-8hr'!$A:$AD,$IU97+IA$23-$G$23,$IT97)</f>
        <v>34</v>
      </c>
      <c r="IB97" s="14">
        <f>INDEX('O3-8hr'!$A:$AD,$IU97+IB$23-$G$23,$IT97)</f>
        <v>40</v>
      </c>
      <c r="IC97" s="14">
        <f>INDEX('O3-8hr'!$A:$AD,$IU97+IC$23-$G$23,$IT97)</f>
        <v>44.000000000000007</v>
      </c>
      <c r="ID97" s="14">
        <f>INDEX('O3-8hr'!$A:$AD,$IU97+ID$23-$G$23,$IT97)</f>
        <v>47</v>
      </c>
      <c r="IE97" s="14">
        <f>INDEX('O3-8hr'!$A:$AD,$IU97+IE$23-$G$23,$IT97)</f>
        <v>46</v>
      </c>
      <c r="IF97" s="14">
        <f>INDEX('O3-8hr'!$A:$AD,$IU97+IF$23-$G$23,$IT97)</f>
        <v>31</v>
      </c>
      <c r="IG97" s="14">
        <f>INDEX('O3-8hr'!$A:$AD,$IU97+IG$23-$G$23,$IT97)</f>
        <v>20</v>
      </c>
      <c r="IH97" s="14">
        <f>INDEX('O3-8hr'!$A:$AD,$IU97+IH$23-$G$23,$IT97)</f>
        <v>23</v>
      </c>
      <c r="II97" s="14">
        <f>INDEX('O3-8hr'!$A:$AD,$IU97+II$23-$G$23,$IT97)</f>
        <v>35</v>
      </c>
      <c r="IJ97" s="14">
        <f>INDEX('O3-8hr'!$A:$AD,$IU97+IJ$23-$G$23,$IT97)</f>
        <v>33</v>
      </c>
      <c r="IK97" s="14">
        <f>INDEX('O3-8hr'!$A:$AD,$IU97+IK$23-$G$23,$IT97)</f>
        <v>26.000000000000004</v>
      </c>
      <c r="IL97" s="14">
        <f>INDEX('O3-8hr'!$A:$AD,$IU97+IL$23-$G$23,$IT97)</f>
        <v>31</v>
      </c>
      <c r="IM97" s="14">
        <f>INDEX('O3-8hr'!$A:$AD,$IU97+IM$23-$G$23,$IT97)</f>
        <v>22.000000000000004</v>
      </c>
      <c r="IN97" s="14">
        <f>INDEX('O3-8hr'!$A:$AD,$IU97+IN$23-$G$23,$IT97)</f>
        <v>30</v>
      </c>
      <c r="IO97" s="14">
        <f>INDEX('O3-8hr'!$A:$AD,$IU97+IO$23-$G$23,$IT97)</f>
        <v>35</v>
      </c>
      <c r="IP97" s="14">
        <f>INDEX('O3-8hr'!$A:$AD,$IU97+IP$23-$G$23,$IT97)</f>
        <v>45.000000000000007</v>
      </c>
      <c r="IQ97" s="19">
        <f>INDEX('O3-8hr'!$A:$AD,$IU97+IQ$23-$G$23,$IT97)</f>
        <v>26.000000000000004</v>
      </c>
      <c r="IR97" s="100">
        <f t="shared" si="59"/>
        <v>78</v>
      </c>
      <c r="IT97" s="44">
        <f>MATCH($B97,'O3-8hr'!$1:$1,0)</f>
        <v>15</v>
      </c>
      <c r="IU97" s="43">
        <f>MATCH(DATE($A97,$IT$19,$IU$19),'O3-8hr'!$B:$B,0)</f>
        <v>431</v>
      </c>
    </row>
    <row r="98" spans="1:255" ht="12.75" customHeight="1" x14ac:dyDescent="0.2">
      <c r="A98" s="100">
        <v>2016</v>
      </c>
      <c r="B98" s="100">
        <v>361030002</v>
      </c>
      <c r="C98" s="103">
        <f>INDEX(Sites!$A:$N,MATCH($B98,Sites!$A:$A,0),2)</f>
        <v>40.745289999999997</v>
      </c>
      <c r="D98" s="100" t="str">
        <f>INDEX(Sites!$A:$N,MATCH($B98,Sites!$A:$A,0),4)</f>
        <v>NY</v>
      </c>
      <c r="E98" s="100" t="str">
        <f>INDEX(Sites!$A:$N,MATCH($B98,Sites!$A:$A,0),10)</f>
        <v>27.0</v>
      </c>
      <c r="F98" s="44" t="str">
        <f>INDEX(Sites!$A:$N,MATCH($B98,Sites!$A:$A,0),6)</f>
        <v>Babylon</v>
      </c>
      <c r="G98" s="20">
        <f>INDEX('O3-8hr'!$A:$AD,$IU98+G$23-$G$23,$IT98)</f>
        <v>42</v>
      </c>
      <c r="H98" s="14">
        <f>INDEX('O3-8hr'!$A:$AD,$IU98+H$23-$G$23,$IT98)</f>
        <v>35</v>
      </c>
      <c r="I98" s="14">
        <f>INDEX('O3-8hr'!$A:$AD,$IU98+I$23-$G$23,$IT98)</f>
        <v>30</v>
      </c>
      <c r="J98" s="14">
        <f>INDEX('O3-8hr'!$A:$AD,$IU98+J$23-$G$23,$IT98)</f>
        <v>31</v>
      </c>
      <c r="K98" s="14">
        <f>INDEX('O3-8hr'!$A:$AD,$IU98+K$23-$G$23,$IT98)</f>
        <v>26.000000000000004</v>
      </c>
      <c r="L98" s="14">
        <f>INDEX('O3-8hr'!$A:$AD,$IU98+L$23-$G$23,$IT98)</f>
        <v>38</v>
      </c>
      <c r="M98" s="14">
        <f>INDEX('O3-8hr'!$A:$AD,$IU98+M$23-$G$23,$IT98)</f>
        <v>34</v>
      </c>
      <c r="N98" s="14">
        <f>INDEX('O3-8hr'!$A:$AD,$IU98+N$23-$G$23,$IT98)</f>
        <v>35</v>
      </c>
      <c r="O98" s="14">
        <f>INDEX('O3-8hr'!$A:$AD,$IU98+O$23-$G$23,$IT98)</f>
        <v>44.000000000000007</v>
      </c>
      <c r="P98" s="14">
        <f>INDEX('O3-8hr'!$A:$AD,$IU98+P$23-$G$23,$IT98)</f>
        <v>32</v>
      </c>
      <c r="Q98" s="14">
        <f>INDEX('O3-8hr'!$A:$AD,$IU98+Q$23-$G$23,$IT98)</f>
        <v>30</v>
      </c>
      <c r="R98" s="14">
        <f>INDEX('O3-8hr'!$A:$AD,$IU98+R$23-$G$23,$IT98)</f>
        <v>30</v>
      </c>
      <c r="S98" s="14">
        <f>INDEX('O3-8hr'!$A:$AD,$IU98+S$23-$G$23,$IT98)</f>
        <v>39</v>
      </c>
      <c r="T98" s="14">
        <f>INDEX('O3-8hr'!$A:$AD,$IU98+T$23-$G$23,$IT98)</f>
        <v>37.000000000000007</v>
      </c>
      <c r="U98" s="14">
        <f>INDEX('O3-8hr'!$A:$AD,$IU98+U$23-$G$23,$IT98)</f>
        <v>33</v>
      </c>
      <c r="V98" s="14">
        <f>INDEX('O3-8hr'!$A:$AD,$IU98+V$23-$G$23,$IT98)</f>
        <v>32</v>
      </c>
      <c r="W98" s="14">
        <f>INDEX('O3-8hr'!$A:$AD,$IU98+W$23-$G$23,$IT98)</f>
        <v>15.000000000000002</v>
      </c>
      <c r="X98" s="14">
        <f>INDEX('O3-8hr'!$A:$AD,$IU98+X$23-$G$23,$IT98)</f>
        <v>29</v>
      </c>
      <c r="Y98" s="14">
        <f>INDEX('O3-8hr'!$A:$AD,$IU98+Y$23-$G$23,$IT98)</f>
        <v>33</v>
      </c>
      <c r="Z98" s="14">
        <f>INDEX('O3-8hr'!$A:$AD,$IU98+Z$23-$G$23,$IT98)</f>
        <v>39</v>
      </c>
      <c r="AA98" s="14">
        <f>INDEX('O3-8hr'!$A:$AD,$IU98+AA$23-$G$23,$IT98)</f>
        <v>39</v>
      </c>
      <c r="AB98" s="14">
        <f>INDEX('O3-8hr'!$A:$AD,$IU98+AB$23-$G$23,$IT98)</f>
        <v>42</v>
      </c>
      <c r="AC98" s="14">
        <f>INDEX('O3-8hr'!$A:$AD,$IU98+AC$23-$G$23,$IT98)</f>
        <v>39</v>
      </c>
      <c r="AD98" s="14">
        <f>INDEX('O3-8hr'!$A:$AD,$IU98+AD$23-$G$23,$IT98)</f>
        <v>37.000000000000007</v>
      </c>
      <c r="AE98" s="14">
        <f>INDEX('O3-8hr'!$A:$AD,$IU98+AE$23-$G$23,$IT98)</f>
        <v>28</v>
      </c>
      <c r="AF98" s="14">
        <f>INDEX('O3-8hr'!$A:$AD,$IU98+AF$23-$G$23,$IT98)</f>
        <v>30</v>
      </c>
      <c r="AG98" s="14">
        <f>INDEX('O3-8hr'!$A:$AD,$IU98+AG$23-$G$23,$IT98)</f>
        <v>37.000000000000007</v>
      </c>
      <c r="AH98" s="14">
        <f>INDEX('O3-8hr'!$A:$AD,$IU98+AH$23-$G$23,$IT98)</f>
        <v>37.000000000000007</v>
      </c>
      <c r="AI98" s="14">
        <f>INDEX('O3-8hr'!$A:$AD,$IU98+AI$23-$G$23,$IT98)</f>
        <v>43</v>
      </c>
      <c r="AJ98" s="14">
        <f>INDEX('O3-8hr'!$A:$AD,$IU98+AJ$23-$G$23,$IT98)</f>
        <v>44.000000000000007</v>
      </c>
      <c r="AK98" s="14">
        <f>INDEX('O3-8hr'!$A:$AD,$IU98+AK$23-$G$23,$IT98)</f>
        <v>45.000000000000007</v>
      </c>
      <c r="AL98" s="14">
        <f>INDEX('O3-8hr'!$A:$AD,$IU98+AL$23-$G$23,$IT98)</f>
        <v>24</v>
      </c>
      <c r="AM98" s="14">
        <f>INDEX('O3-8hr'!$A:$AD,$IU98+AM$23-$G$23,$IT98)</f>
        <v>35</v>
      </c>
      <c r="AN98" s="14">
        <f>INDEX('O3-8hr'!$A:$AD,$IU98+AN$23-$G$23,$IT98)</f>
        <v>38</v>
      </c>
      <c r="AO98" s="14">
        <f>INDEX('O3-8hr'!$A:$AD,$IU98+AO$23-$G$23,$IT98)</f>
        <v>31</v>
      </c>
      <c r="AP98" s="14">
        <f>INDEX('O3-8hr'!$A:$AD,$IU98+AP$23-$G$23,$IT98)</f>
        <v>28</v>
      </c>
      <c r="AQ98" s="14">
        <f>INDEX('O3-8hr'!$A:$AD,$IU98+AQ$23-$G$23,$IT98)</f>
        <v>45.000000000000007</v>
      </c>
      <c r="AR98" s="14">
        <f>INDEX('O3-8hr'!$A:$AD,$IU98+AR$23-$G$23,$IT98)</f>
        <v>40</v>
      </c>
      <c r="AS98" s="14">
        <f>INDEX('O3-8hr'!$A:$AD,$IU98+AS$23-$G$23,$IT98)</f>
        <v>31</v>
      </c>
      <c r="AT98" s="14">
        <f>INDEX('O3-8hr'!$A:$AD,$IU98+AT$23-$G$23,$IT98)</f>
        <v>36.000000000000007</v>
      </c>
      <c r="AU98" s="14">
        <f>INDEX('O3-8hr'!$A:$AD,$IU98+AU$23-$G$23,$IT98)</f>
        <v>40</v>
      </c>
      <c r="AV98" s="14">
        <f>INDEX('O3-8hr'!$A:$AD,$IU98+AV$23-$G$23,$IT98)</f>
        <v>46</v>
      </c>
      <c r="AW98" s="14">
        <f>INDEX('O3-8hr'!$A:$AD,$IU98+AW$23-$G$23,$IT98)</f>
        <v>34</v>
      </c>
      <c r="AX98" s="14">
        <f>INDEX('O3-8hr'!$A:$AD,$IU98+AX$23-$G$23,$IT98)</f>
        <v>37.000000000000007</v>
      </c>
      <c r="AY98" s="14">
        <f>INDEX('O3-8hr'!$A:$AD,$IU98+AY$23-$G$23,$IT98)</f>
        <v>40</v>
      </c>
      <c r="AZ98" s="14">
        <f>INDEX('O3-8hr'!$A:$AD,$IU98+AZ$23-$G$23,$IT98)</f>
        <v>42</v>
      </c>
      <c r="BA98" s="14">
        <f>INDEX('O3-8hr'!$A:$AD,$IU98+BA$23-$G$23,$IT98)</f>
        <v>47</v>
      </c>
      <c r="BB98" s="14">
        <f>INDEX('O3-8hr'!$A:$AD,$IU98+BB$23-$G$23,$IT98)</f>
        <v>44.000000000000007</v>
      </c>
      <c r="BC98" s="14">
        <f>INDEX('O3-8hr'!$A:$AD,$IU98+BC$23-$G$23,$IT98)</f>
        <v>53.000000000000007</v>
      </c>
      <c r="BD98" s="14">
        <f>INDEX('O3-8hr'!$A:$AD,$IU98+BD$23-$G$23,$IT98)</f>
        <v>50</v>
      </c>
      <c r="BE98" s="14">
        <f>INDEX('O3-8hr'!$A:$AD,$IU98+BE$23-$G$23,$IT98)</f>
        <v>48</v>
      </c>
      <c r="BF98" s="14">
        <f>INDEX('O3-8hr'!$A:$AD,$IU98+BF$23-$G$23,$IT98)</f>
        <v>47</v>
      </c>
      <c r="BG98" s="14">
        <f>INDEX('O3-8hr'!$A:$AD,$IU98+BG$23-$G$23,$IT98)</f>
        <v>43</v>
      </c>
      <c r="BH98" s="14">
        <f>INDEX('O3-8hr'!$A:$AD,$IU98+BH$23-$G$23,$IT98)</f>
        <v>38</v>
      </c>
      <c r="BI98" s="14">
        <f>INDEX('O3-8hr'!$A:$AD,$IU98+BI$23-$G$23,$IT98)</f>
        <v>48</v>
      </c>
      <c r="BJ98" s="14">
        <f>INDEX('O3-8hr'!$A:$AD,$IU98+BJ$23-$G$23,$IT98)</f>
        <v>46</v>
      </c>
      <c r="BK98" s="14">
        <f>INDEX('O3-8hr'!$A:$AD,$IU98+BK$23-$G$23,$IT98)</f>
        <v>35</v>
      </c>
      <c r="BL98" s="14">
        <f>INDEX('O3-8hr'!$A:$AD,$IU98+BL$23-$G$23,$IT98)</f>
        <v>35</v>
      </c>
      <c r="BM98" s="14">
        <f>INDEX('O3-8hr'!$A:$AD,$IU98+BM$23-$G$23,$IT98)</f>
        <v>41</v>
      </c>
      <c r="BN98" s="14">
        <f>INDEX('O3-8hr'!$A:$AD,$IU98+BN$23-$G$23,$IT98)</f>
        <v>35</v>
      </c>
      <c r="BO98" s="14">
        <f>INDEX('O3-8hr'!$A:$AD,$IU98+BO$23-$G$23,$IT98)</f>
        <v>37.000000000000007</v>
      </c>
      <c r="BP98" s="14">
        <f>INDEX('O3-8hr'!$A:$AD,$IU98+BP$23-$G$23,$IT98)</f>
        <v>37.000000000000007</v>
      </c>
      <c r="BQ98" s="14">
        <f>INDEX('O3-8hr'!$A:$AD,$IU98+BQ$23-$G$23,$IT98)</f>
        <v>28</v>
      </c>
      <c r="BR98" s="14">
        <f>INDEX('O3-8hr'!$A:$AD,$IU98+BR$23-$G$23,$IT98)</f>
        <v>23</v>
      </c>
      <c r="BS98" s="14" t="str">
        <f>INDEX('O3-8hr'!$A:$AD,$IU98+BS$23-$G$23,$IT98)</f>
        <v/>
      </c>
      <c r="BT98" s="14" t="str">
        <f>INDEX('O3-8hr'!$A:$AD,$IU98+BT$23-$G$23,$IT98)</f>
        <v/>
      </c>
      <c r="BU98" s="14" t="str">
        <f>INDEX('O3-8hr'!$A:$AD,$IU98+BU$23-$G$23,$IT98)</f>
        <v/>
      </c>
      <c r="BV98" s="14" t="str">
        <f>INDEX('O3-8hr'!$A:$AD,$IU98+BV$23-$G$23,$IT98)</f>
        <v/>
      </c>
      <c r="BW98" s="14" t="str">
        <f>INDEX('O3-8hr'!$A:$AD,$IU98+BW$23-$G$23,$IT98)</f>
        <v/>
      </c>
      <c r="BX98" s="14">
        <f>INDEX('O3-8hr'!$A:$AD,$IU98+BX$23-$G$23,$IT98)</f>
        <v>49</v>
      </c>
      <c r="BY98" s="14">
        <f>INDEX('O3-8hr'!$A:$AD,$IU98+BY$23-$G$23,$IT98)</f>
        <v>40</v>
      </c>
      <c r="BZ98" s="14">
        <f>INDEX('O3-8hr'!$A:$AD,$IU98+BZ$23-$G$23,$IT98)</f>
        <v>48</v>
      </c>
      <c r="CA98" s="14">
        <f>INDEX('O3-8hr'!$A:$AD,$IU98+CA$23-$G$23,$IT98)</f>
        <v>64</v>
      </c>
      <c r="CB98" s="14">
        <f>INDEX('O3-8hr'!$A:$AD,$IU98+CB$23-$G$23,$IT98)</f>
        <v>45.000000000000007</v>
      </c>
      <c r="CC98" s="14">
        <f>INDEX('O3-8hr'!$A:$AD,$IU98+CC$23-$G$23,$IT98)</f>
        <v>51.000000000000007</v>
      </c>
      <c r="CD98" s="14">
        <f>INDEX('O3-8hr'!$A:$AD,$IU98+CD$23-$G$23,$IT98)</f>
        <v>29</v>
      </c>
      <c r="CE98" s="14">
        <f>INDEX('O3-8hr'!$A:$AD,$IU98+CE$23-$G$23,$IT98)</f>
        <v>44.000000000000007</v>
      </c>
      <c r="CF98" s="14">
        <f>INDEX('O3-8hr'!$A:$AD,$IU98+CF$23-$G$23,$IT98)</f>
        <v>43</v>
      </c>
      <c r="CG98" s="14">
        <f>INDEX('O3-8hr'!$A:$AD,$IU98+CG$23-$G$23,$IT98)</f>
        <v>39</v>
      </c>
      <c r="CH98" s="14" t="str">
        <f>INDEX('O3-8hr'!$A:$AD,$IU98+CH$23-$G$23,$IT98)</f>
        <v/>
      </c>
      <c r="CI98" s="14">
        <f>INDEX('O3-8hr'!$A:$AD,$IU98+CI$23-$G$23,$IT98)</f>
        <v>52.000000000000007</v>
      </c>
      <c r="CJ98" s="14">
        <f>INDEX('O3-8hr'!$A:$AD,$IU98+CJ$23-$G$23,$IT98)</f>
        <v>44.000000000000007</v>
      </c>
      <c r="CK98" s="14">
        <f>INDEX('O3-8hr'!$A:$AD,$IU98+CK$23-$G$23,$IT98)</f>
        <v>55</v>
      </c>
      <c r="CL98" s="14">
        <f>INDEX('O3-8hr'!$A:$AD,$IU98+CL$23-$G$23,$IT98)</f>
        <v>57</v>
      </c>
      <c r="CM98" s="14">
        <f>INDEX('O3-8hr'!$A:$AD,$IU98+CM$23-$G$23,$IT98)</f>
        <v>42</v>
      </c>
      <c r="CN98" s="14">
        <f>INDEX('O3-8hr'!$A:$AD,$IU98+CN$23-$G$23,$IT98)</f>
        <v>85</v>
      </c>
      <c r="CO98" s="14">
        <f>INDEX('O3-8hr'!$A:$AD,$IU98+CO$23-$G$23,$IT98)</f>
        <v>73.000000000000014</v>
      </c>
      <c r="CP98" s="14">
        <f>INDEX('O3-8hr'!$A:$AD,$IU98+CP$23-$G$23,$IT98)</f>
        <v>54</v>
      </c>
      <c r="CQ98" s="14">
        <f>INDEX('O3-8hr'!$A:$AD,$IU98+CQ$23-$G$23,$IT98)</f>
        <v>57</v>
      </c>
      <c r="CR98" s="14">
        <f>INDEX('O3-8hr'!$A:$AD,$IU98+CR$23-$G$23,$IT98)</f>
        <v>40</v>
      </c>
      <c r="CS98" s="14">
        <f>INDEX('O3-8hr'!$A:$AD,$IU98+CS$23-$G$23,$IT98)</f>
        <v>25</v>
      </c>
      <c r="CT98" s="14">
        <f>INDEX('O3-8hr'!$A:$AD,$IU98+CT$23-$G$23,$IT98)</f>
        <v>46</v>
      </c>
      <c r="CU98" s="14">
        <f>INDEX('O3-8hr'!$A:$AD,$IU98+CU$23-$G$23,$IT98)</f>
        <v>49</v>
      </c>
      <c r="CV98" s="14">
        <f>INDEX('O3-8hr'!$A:$AD,$IU98+CV$23-$G$23,$IT98)</f>
        <v>38</v>
      </c>
      <c r="CW98" s="14">
        <f>INDEX('O3-8hr'!$A:$AD,$IU98+CW$23-$G$23,$IT98)</f>
        <v>26.000000000000004</v>
      </c>
      <c r="CX98" s="14">
        <f>INDEX('O3-8hr'!$A:$AD,$IU98+CX$23-$G$23,$IT98)</f>
        <v>55</v>
      </c>
      <c r="CY98" s="14">
        <f>INDEX('O3-8hr'!$A:$AD,$IU98+CY$23-$G$23,$IT98)</f>
        <v>39</v>
      </c>
      <c r="CZ98" s="14">
        <f>INDEX('O3-8hr'!$A:$AD,$IU98+CZ$23-$G$23,$IT98)</f>
        <v>61.000000000000007</v>
      </c>
      <c r="DA98" s="14">
        <f>INDEX('O3-8hr'!$A:$AD,$IU98+DA$23-$G$23,$IT98)</f>
        <v>63</v>
      </c>
      <c r="DB98" s="14">
        <f>INDEX('O3-8hr'!$A:$AD,$IU98+DB$23-$G$23,$IT98)</f>
        <v>28</v>
      </c>
      <c r="DC98" s="14">
        <f>INDEX('O3-8hr'!$A:$AD,$IU98+DC$23-$G$23,$IT98)</f>
        <v>44.000000000000007</v>
      </c>
      <c r="DD98" s="14">
        <f>INDEX('O3-8hr'!$A:$AD,$IU98+DD$23-$G$23,$IT98)</f>
        <v>43</v>
      </c>
      <c r="DE98" s="14">
        <f>INDEX('O3-8hr'!$A:$AD,$IU98+DE$23-$G$23,$IT98)</f>
        <v>62</v>
      </c>
      <c r="DF98" s="14">
        <f>INDEX('O3-8hr'!$A:$AD,$IU98+DF$23-$G$23,$IT98)</f>
        <v>48</v>
      </c>
      <c r="DG98" s="14">
        <f>INDEX('O3-8hr'!$A:$AD,$IU98+DG$23-$G$23,$IT98)</f>
        <v>31</v>
      </c>
      <c r="DH98" s="14">
        <f>INDEX('O3-8hr'!$A:$AD,$IU98+DH$23-$G$23,$IT98)</f>
        <v>42</v>
      </c>
      <c r="DI98" s="14">
        <f>INDEX('O3-8hr'!$A:$AD,$IU98+DI$23-$G$23,$IT98)</f>
        <v>60</v>
      </c>
      <c r="DJ98" s="14">
        <f>INDEX('O3-8hr'!$A:$AD,$IU98+DJ$23-$G$23,$IT98)</f>
        <v>48</v>
      </c>
      <c r="DK98" s="14">
        <f>INDEX('O3-8hr'!$A:$AD,$IU98+DK$23-$G$23,$IT98)</f>
        <v>35</v>
      </c>
      <c r="DL98" s="14">
        <f>INDEX('O3-8hr'!$A:$AD,$IU98+DL$23-$G$23,$IT98)</f>
        <v>59.000000000000007</v>
      </c>
      <c r="DM98" s="14">
        <f>INDEX('O3-8hr'!$A:$AD,$IU98+DM$23-$G$23,$IT98)</f>
        <v>49</v>
      </c>
      <c r="DN98" s="14">
        <f>INDEX('O3-8hr'!$A:$AD,$IU98+DN$23-$G$23,$IT98)</f>
        <v>52.000000000000007</v>
      </c>
      <c r="DO98" s="14">
        <f>INDEX('O3-8hr'!$A:$AD,$IU98+DO$23-$G$23,$IT98)</f>
        <v>73.000000000000014</v>
      </c>
      <c r="DP98" s="14">
        <f>INDEX('O3-8hr'!$A:$AD,$IU98+DP$23-$G$23,$IT98)</f>
        <v>55</v>
      </c>
      <c r="DQ98" s="14">
        <f>INDEX('O3-8hr'!$A:$AD,$IU98+DQ$23-$G$23,$IT98)</f>
        <v>58</v>
      </c>
      <c r="DR98" s="14">
        <f>INDEX('O3-8hr'!$A:$AD,$IU98+DR$23-$G$23,$IT98)</f>
        <v>56</v>
      </c>
      <c r="DS98" s="14">
        <f>INDEX('O3-8hr'!$A:$AD,$IU98+DS$23-$G$23,$IT98)</f>
        <v>54</v>
      </c>
      <c r="DT98" s="14">
        <f>INDEX('O3-8hr'!$A:$AD,$IU98+DT$23-$G$23,$IT98)</f>
        <v>48</v>
      </c>
      <c r="DU98" s="14">
        <f>INDEX('O3-8hr'!$A:$AD,$IU98+DU$23-$G$23,$IT98)</f>
        <v>44.000000000000007</v>
      </c>
      <c r="DV98" s="14">
        <f>INDEX('O3-8hr'!$A:$AD,$IU98+DV$23-$G$23,$IT98)</f>
        <v>40</v>
      </c>
      <c r="DW98" s="14">
        <f>INDEX('O3-8hr'!$A:$AD,$IU98+DW$23-$G$23,$IT98)</f>
        <v>60</v>
      </c>
      <c r="DX98" s="14">
        <f>INDEX('O3-8hr'!$A:$AD,$IU98+DX$23-$G$23,$IT98)</f>
        <v>56</v>
      </c>
      <c r="DY98" s="14">
        <f>INDEX('O3-8hr'!$A:$AD,$IU98+DY$23-$G$23,$IT98)</f>
        <v>46</v>
      </c>
      <c r="DZ98" s="14">
        <f>INDEX('O3-8hr'!$A:$AD,$IU98+DZ$23-$G$23,$IT98)</f>
        <v>34</v>
      </c>
      <c r="EA98" s="14">
        <f>INDEX('O3-8hr'!$A:$AD,$IU98+EA$23-$G$23,$IT98)</f>
        <v>45.000000000000007</v>
      </c>
      <c r="EB98" s="14">
        <f>INDEX('O3-8hr'!$A:$AD,$IU98+EB$23-$G$23,$IT98)</f>
        <v>53.000000000000007</v>
      </c>
      <c r="EC98" s="14">
        <f>INDEX('O3-8hr'!$A:$AD,$IU98+EC$23-$G$23,$IT98)</f>
        <v>45.000000000000007</v>
      </c>
      <c r="ED98" s="14">
        <f>INDEX('O3-8hr'!$A:$AD,$IU98+ED$23-$G$23,$IT98)</f>
        <v>62</v>
      </c>
      <c r="EE98" s="14">
        <f>INDEX('O3-8hr'!$A:$AD,$IU98+EE$23-$G$23,$IT98)</f>
        <v>60</v>
      </c>
      <c r="EF98" s="14">
        <f>INDEX('O3-8hr'!$A:$AD,$IU98+EF$23-$G$23,$IT98)</f>
        <v>38</v>
      </c>
      <c r="EG98" s="14">
        <f>INDEX('O3-8hr'!$A:$AD,$IU98+EG$23-$G$23,$IT98)</f>
        <v>25</v>
      </c>
      <c r="EH98" s="14">
        <f>INDEX('O3-8hr'!$A:$AD,$IU98+EH$23-$G$23,$IT98)</f>
        <v>42</v>
      </c>
      <c r="EI98" s="14">
        <f>INDEX('O3-8hr'!$A:$AD,$IU98+EI$23-$G$23,$IT98)</f>
        <v>38</v>
      </c>
      <c r="EJ98" s="14">
        <f>INDEX('O3-8hr'!$A:$AD,$IU98+EJ$23-$G$23,$IT98)</f>
        <v>42</v>
      </c>
      <c r="EK98" s="14">
        <f>INDEX('O3-8hr'!$A:$AD,$IU98+EK$23-$G$23,$IT98)</f>
        <v>40</v>
      </c>
      <c r="EL98" s="14">
        <f>INDEX('O3-8hr'!$A:$AD,$IU98+EL$23-$G$23,$IT98)</f>
        <v>44.000000000000007</v>
      </c>
      <c r="EM98" s="14">
        <f>INDEX('O3-8hr'!$A:$AD,$IU98+EM$23-$G$23,$IT98)</f>
        <v>76</v>
      </c>
      <c r="EN98" s="14">
        <f>INDEX('O3-8hr'!$A:$AD,$IU98+EN$23-$G$23,$IT98)</f>
        <v>70</v>
      </c>
      <c r="EO98" s="14">
        <f>INDEX('O3-8hr'!$A:$AD,$IU98+EO$23-$G$23,$IT98)</f>
        <v>67</v>
      </c>
      <c r="EP98" s="14">
        <f>INDEX('O3-8hr'!$A:$AD,$IU98+EP$23-$G$23,$IT98)</f>
        <v>60</v>
      </c>
      <c r="EQ98" s="14">
        <f>INDEX('O3-8hr'!$A:$AD,$IU98+EQ$23-$G$23,$IT98)</f>
        <v>39</v>
      </c>
      <c r="ER98" s="14">
        <f>INDEX('O3-8hr'!$A:$AD,$IU98+ER$23-$G$23,$IT98)</f>
        <v>40</v>
      </c>
      <c r="ES98" s="14">
        <f>INDEX('O3-8hr'!$A:$AD,$IU98+ES$23-$G$23,$IT98)</f>
        <v>67</v>
      </c>
      <c r="ET98" s="14">
        <f>INDEX('O3-8hr'!$A:$AD,$IU98+ET$23-$G$23,$IT98)</f>
        <v>70</v>
      </c>
      <c r="EU98" s="14">
        <f>INDEX('O3-8hr'!$A:$AD,$IU98+EU$23-$G$23,$IT98)</f>
        <v>53.000000000000007</v>
      </c>
      <c r="EV98" s="14">
        <f>INDEX('O3-8hr'!$A:$AD,$IU98+EV$23-$G$23,$IT98)</f>
        <v>51.000000000000007</v>
      </c>
      <c r="EW98" s="14">
        <f>INDEX('O3-8hr'!$A:$AD,$IU98+EW$23-$G$23,$IT98)</f>
        <v>57</v>
      </c>
      <c r="EX98" s="14">
        <f>INDEX('O3-8hr'!$A:$AD,$IU98+EX$23-$G$23,$IT98)</f>
        <v>45.000000000000007</v>
      </c>
      <c r="EY98" s="14">
        <f>INDEX('O3-8hr'!$A:$AD,$IU98+EY$23-$G$23,$IT98)</f>
        <v>55</v>
      </c>
      <c r="EZ98" s="14">
        <f>INDEX('O3-8hr'!$A:$AD,$IU98+EZ$23-$G$23,$IT98)</f>
        <v>63</v>
      </c>
      <c r="FA98" s="14">
        <f>INDEX('O3-8hr'!$A:$AD,$IU98+FA$23-$G$23,$IT98)</f>
        <v>60</v>
      </c>
      <c r="FB98" s="14">
        <f>INDEX('O3-8hr'!$A:$AD,$IU98+FB$23-$G$23,$IT98)</f>
        <v>65</v>
      </c>
      <c r="FC98" s="14">
        <f>INDEX('O3-8hr'!$A:$AD,$IU98+FC$23-$G$23,$IT98)</f>
        <v>38</v>
      </c>
      <c r="FD98" s="14">
        <f>INDEX('O3-8hr'!$A:$AD,$IU98+FD$23-$G$23,$IT98)</f>
        <v>31</v>
      </c>
      <c r="FE98" s="14">
        <f>INDEX('O3-8hr'!$A:$AD,$IU98+FE$23-$G$23,$IT98)</f>
        <v>30</v>
      </c>
      <c r="FF98" s="14">
        <f>INDEX('O3-8hr'!$A:$AD,$IU98+FF$23-$G$23,$IT98)</f>
        <v>27</v>
      </c>
      <c r="FG98" s="14">
        <f>INDEX('O3-8hr'!$A:$AD,$IU98+FG$23-$G$23,$IT98)</f>
        <v>29</v>
      </c>
      <c r="FH98" s="14">
        <f>INDEX('O3-8hr'!$A:$AD,$IU98+FH$23-$G$23,$IT98)</f>
        <v>36.000000000000007</v>
      </c>
      <c r="FI98" s="14">
        <f>INDEX('O3-8hr'!$A:$AD,$IU98+FI$23-$G$23,$IT98)</f>
        <v>44.000000000000007</v>
      </c>
      <c r="FJ98" s="14">
        <f>INDEX('O3-8hr'!$A:$AD,$IU98+FJ$23-$G$23,$IT98)</f>
        <v>37.000000000000007</v>
      </c>
      <c r="FK98" s="14">
        <f>INDEX('O3-8hr'!$A:$AD,$IU98+FK$23-$G$23,$IT98)</f>
        <v>45.000000000000007</v>
      </c>
      <c r="FL98" s="14">
        <f>INDEX('O3-8hr'!$A:$AD,$IU98+FL$23-$G$23,$IT98)</f>
        <v>52.000000000000007</v>
      </c>
      <c r="FM98" s="14">
        <f>INDEX('O3-8hr'!$A:$AD,$IU98+FM$23-$G$23,$IT98)</f>
        <v>27</v>
      </c>
      <c r="FN98" s="14">
        <f>INDEX('O3-8hr'!$A:$AD,$IU98+FN$23-$G$23,$IT98)</f>
        <v>48</v>
      </c>
      <c r="FO98" s="14">
        <f>INDEX('O3-8hr'!$A:$AD,$IU98+FO$23-$G$23,$IT98)</f>
        <v>56</v>
      </c>
      <c r="FP98" s="14">
        <f>INDEX('O3-8hr'!$A:$AD,$IU98+FP$23-$G$23,$IT98)</f>
        <v>51.000000000000007</v>
      </c>
      <c r="FQ98" s="14">
        <f>INDEX('O3-8hr'!$A:$AD,$IU98+FQ$23-$G$23,$IT98)</f>
        <v>59.000000000000007</v>
      </c>
      <c r="FR98" s="14">
        <f>INDEX('O3-8hr'!$A:$AD,$IU98+FR$23-$G$23,$IT98)</f>
        <v>56</v>
      </c>
      <c r="FS98" s="14">
        <f>INDEX('O3-8hr'!$A:$AD,$IU98+FS$23-$G$23,$IT98)</f>
        <v>41</v>
      </c>
      <c r="FT98" s="14">
        <f>INDEX('O3-8hr'!$A:$AD,$IU98+FT$23-$G$23,$IT98)</f>
        <v>41</v>
      </c>
      <c r="FU98" s="14">
        <f>INDEX('O3-8hr'!$A:$AD,$IU98+FU$23-$G$23,$IT98)</f>
        <v>55</v>
      </c>
      <c r="FV98" s="14">
        <f>INDEX('O3-8hr'!$A:$AD,$IU98+FV$23-$G$23,$IT98)</f>
        <v>61.000000000000007</v>
      </c>
      <c r="FW98" s="14">
        <f>INDEX('O3-8hr'!$A:$AD,$IU98+FW$23-$G$23,$IT98)</f>
        <v>52.000000000000007</v>
      </c>
      <c r="FX98" s="14">
        <f>INDEX('O3-8hr'!$A:$AD,$IU98+FX$23-$G$23,$IT98)</f>
        <v>41</v>
      </c>
      <c r="FY98" s="14">
        <f>INDEX('O3-8hr'!$A:$AD,$IU98+FY$23-$G$23,$IT98)</f>
        <v>32</v>
      </c>
      <c r="FZ98" s="14">
        <f>INDEX('O3-8hr'!$A:$AD,$IU98+FZ$23-$G$23,$IT98)</f>
        <v>51.000000000000007</v>
      </c>
      <c r="GA98" s="14">
        <f>INDEX('O3-8hr'!$A:$AD,$IU98+GA$23-$G$23,$IT98)</f>
        <v>64</v>
      </c>
      <c r="GB98" s="14">
        <f>INDEX('O3-8hr'!$A:$AD,$IU98+GB$23-$G$23,$IT98)</f>
        <v>54</v>
      </c>
      <c r="GC98" s="14">
        <f>INDEX('O3-8hr'!$A:$AD,$IU98+GC$23-$G$23,$IT98)</f>
        <v>52.000000000000007</v>
      </c>
      <c r="GD98" s="14">
        <f>INDEX('O3-8hr'!$A:$AD,$IU98+GD$23-$G$23,$IT98)</f>
        <v>42</v>
      </c>
      <c r="GE98" s="14">
        <f>INDEX('O3-8hr'!$A:$AD,$IU98+GE$23-$G$23,$IT98)</f>
        <v>36.000000000000007</v>
      </c>
      <c r="GF98" s="14">
        <f>INDEX('O3-8hr'!$A:$AD,$IU98+GF$23-$G$23,$IT98)</f>
        <v>52.000000000000007</v>
      </c>
      <c r="GG98" s="14">
        <f>INDEX('O3-8hr'!$A:$AD,$IU98+GG$23-$G$23,$IT98)</f>
        <v>36.000000000000007</v>
      </c>
      <c r="GH98" s="14">
        <f>INDEX('O3-8hr'!$A:$AD,$IU98+GH$23-$G$23,$IT98)</f>
        <v>60</v>
      </c>
      <c r="GI98" s="14">
        <f>INDEX('O3-8hr'!$A:$AD,$IU98+GI$23-$G$23,$IT98)</f>
        <v>43</v>
      </c>
      <c r="GJ98" s="14">
        <f>INDEX('O3-8hr'!$A:$AD,$IU98+GJ$23-$G$23,$IT98)</f>
        <v>31</v>
      </c>
      <c r="GK98" s="14">
        <f>INDEX('O3-8hr'!$A:$AD,$IU98+GK$23-$G$23,$IT98)</f>
        <v>27</v>
      </c>
      <c r="GL98" s="14">
        <f>INDEX('O3-8hr'!$A:$AD,$IU98+GL$23-$G$23,$IT98)</f>
        <v>31</v>
      </c>
      <c r="GM98" s="14">
        <f>INDEX('O3-8hr'!$A:$AD,$IU98+GM$23-$G$23,$IT98)</f>
        <v>29</v>
      </c>
      <c r="GN98" s="14">
        <f>INDEX('O3-8hr'!$A:$AD,$IU98+GN$23-$G$23,$IT98)</f>
        <v>32</v>
      </c>
      <c r="GO98" s="14">
        <f>INDEX('O3-8hr'!$A:$AD,$IU98+GO$23-$G$23,$IT98)</f>
        <v>33</v>
      </c>
      <c r="GP98" s="14">
        <f>INDEX('O3-8hr'!$A:$AD,$IU98+GP$23-$G$23,$IT98)</f>
        <v>53.000000000000007</v>
      </c>
      <c r="GQ98" s="14">
        <f>INDEX('O3-8hr'!$A:$AD,$IU98+GQ$23-$G$23,$IT98)</f>
        <v>58</v>
      </c>
      <c r="GR98" s="14">
        <f>INDEX('O3-8hr'!$A:$AD,$IU98+GR$23-$G$23,$IT98)</f>
        <v>46</v>
      </c>
      <c r="GS98" s="14">
        <f>INDEX('O3-8hr'!$A:$AD,$IU98+GS$23-$G$23,$IT98)</f>
        <v>37.000000000000007</v>
      </c>
      <c r="GT98" s="14">
        <f>INDEX('O3-8hr'!$A:$AD,$IU98+GT$23-$G$23,$IT98)</f>
        <v>32</v>
      </c>
      <c r="GU98" s="14">
        <f>INDEX('O3-8hr'!$A:$AD,$IU98+GU$23-$G$23,$IT98)</f>
        <v>42</v>
      </c>
      <c r="GV98" s="14">
        <f>INDEX('O3-8hr'!$A:$AD,$IU98+GV$23-$G$23,$IT98)</f>
        <v>58</v>
      </c>
      <c r="GW98" s="14">
        <f>INDEX('O3-8hr'!$A:$AD,$IU98+GW$23-$G$23,$IT98)</f>
        <v>32</v>
      </c>
      <c r="GX98" s="14">
        <f>INDEX('O3-8hr'!$A:$AD,$IU98+GX$23-$G$23,$IT98)</f>
        <v>31</v>
      </c>
      <c r="GY98" s="14">
        <f>INDEX('O3-8hr'!$A:$AD,$IU98+GY$23-$G$23,$IT98)</f>
        <v>32</v>
      </c>
      <c r="GZ98" s="14">
        <f>INDEX('O3-8hr'!$A:$AD,$IU98+GZ$23-$G$23,$IT98)</f>
        <v>30</v>
      </c>
      <c r="HA98" s="14">
        <f>INDEX('O3-8hr'!$A:$AD,$IU98+HA$23-$G$23,$IT98)</f>
        <v>24</v>
      </c>
      <c r="HB98" s="14">
        <f>INDEX('O3-8hr'!$A:$AD,$IU98+HB$23-$G$23,$IT98)</f>
        <v>33</v>
      </c>
      <c r="HC98" s="14">
        <f>INDEX('O3-8hr'!$A:$AD,$IU98+HC$23-$G$23,$IT98)</f>
        <v>45.000000000000007</v>
      </c>
      <c r="HD98" s="14">
        <f>INDEX('O3-8hr'!$A:$AD,$IU98+HD$23-$G$23,$IT98)</f>
        <v>38</v>
      </c>
      <c r="HE98" s="14">
        <f>INDEX('O3-8hr'!$A:$AD,$IU98+HE$23-$G$23,$IT98)</f>
        <v>49</v>
      </c>
      <c r="HF98" s="14">
        <f>INDEX('O3-8hr'!$A:$AD,$IU98+HF$23-$G$23,$IT98)</f>
        <v>31</v>
      </c>
      <c r="HG98" s="14">
        <f>INDEX('O3-8hr'!$A:$AD,$IU98+HG$23-$G$23,$IT98)</f>
        <v>35</v>
      </c>
      <c r="HH98" s="14">
        <f>INDEX('O3-8hr'!$A:$AD,$IU98+HH$23-$G$23,$IT98)</f>
        <v>43</v>
      </c>
      <c r="HI98" s="14">
        <f>INDEX('O3-8hr'!$A:$AD,$IU98+HI$23-$G$23,$IT98)</f>
        <v>32</v>
      </c>
      <c r="HJ98" s="14">
        <f>INDEX('O3-8hr'!$A:$AD,$IU98+HJ$23-$G$23,$IT98)</f>
        <v>29</v>
      </c>
      <c r="HK98" s="14">
        <f>INDEX('O3-8hr'!$A:$AD,$IU98+HK$23-$G$23,$IT98)</f>
        <v>27</v>
      </c>
      <c r="HL98" s="14">
        <f>INDEX('O3-8hr'!$A:$AD,$IU98+HL$23-$G$23,$IT98)</f>
        <v>27</v>
      </c>
      <c r="HM98" s="14">
        <f>INDEX('O3-8hr'!$A:$AD,$IU98+HM$23-$G$23,$IT98)</f>
        <v>24</v>
      </c>
      <c r="HN98" s="14" t="str">
        <f>INDEX('O3-8hr'!$A:$AD,$IU98+HN$23-$G$23,$IT98)</f>
        <v/>
      </c>
      <c r="HO98" s="14">
        <f>INDEX('O3-8hr'!$A:$AD,$IU98+HO$23-$G$23,$IT98)</f>
        <v>33</v>
      </c>
      <c r="HP98" s="14">
        <f>INDEX('O3-8hr'!$A:$AD,$IU98+HP$23-$G$23,$IT98)</f>
        <v>27</v>
      </c>
      <c r="HQ98" s="14">
        <f>INDEX('O3-8hr'!$A:$AD,$IU98+HQ$23-$G$23,$IT98)</f>
        <v>33</v>
      </c>
      <c r="HR98" s="14">
        <f>INDEX('O3-8hr'!$A:$AD,$IU98+HR$23-$G$23,$IT98)</f>
        <v>36.000000000000007</v>
      </c>
      <c r="HS98" s="14">
        <f>INDEX('O3-8hr'!$A:$AD,$IU98+HS$23-$G$23,$IT98)</f>
        <v>40</v>
      </c>
      <c r="HT98" s="14">
        <f>INDEX('O3-8hr'!$A:$AD,$IU98+HT$23-$G$23,$IT98)</f>
        <v>30</v>
      </c>
      <c r="HU98" s="14">
        <f>INDEX('O3-8hr'!$A:$AD,$IU98+HU$23-$G$23,$IT98)</f>
        <v>23</v>
      </c>
      <c r="HV98" s="14">
        <f>INDEX('O3-8hr'!$A:$AD,$IU98+HV$23-$G$23,$IT98)</f>
        <v>29</v>
      </c>
      <c r="HW98" s="14">
        <f>INDEX('O3-8hr'!$A:$AD,$IU98+HW$23-$G$23,$IT98)</f>
        <v>29</v>
      </c>
      <c r="HX98" s="14">
        <f>INDEX('O3-8hr'!$A:$AD,$IU98+HX$23-$G$23,$IT98)</f>
        <v>28</v>
      </c>
      <c r="HY98" s="14">
        <f>INDEX('O3-8hr'!$A:$AD,$IU98+HY$23-$G$23,$IT98)</f>
        <v>29</v>
      </c>
      <c r="HZ98" s="14">
        <f>INDEX('O3-8hr'!$A:$AD,$IU98+HZ$23-$G$23,$IT98)</f>
        <v>29</v>
      </c>
      <c r="IA98" s="14">
        <f>INDEX('O3-8hr'!$A:$AD,$IU98+IA$23-$G$23,$IT98)</f>
        <v>37.000000000000007</v>
      </c>
      <c r="IB98" s="14">
        <f>INDEX('O3-8hr'!$A:$AD,$IU98+IB$23-$G$23,$IT98)</f>
        <v>42</v>
      </c>
      <c r="IC98" s="14">
        <f>INDEX('O3-8hr'!$A:$AD,$IU98+IC$23-$G$23,$IT98)</f>
        <v>36.000000000000007</v>
      </c>
      <c r="ID98" s="14">
        <f>INDEX('O3-8hr'!$A:$AD,$IU98+ID$23-$G$23,$IT98)</f>
        <v>45.000000000000007</v>
      </c>
      <c r="IE98" s="14">
        <f>INDEX('O3-8hr'!$A:$AD,$IU98+IE$23-$G$23,$IT98)</f>
        <v>39</v>
      </c>
      <c r="IF98" s="14">
        <f>INDEX('O3-8hr'!$A:$AD,$IU98+IF$23-$G$23,$IT98)</f>
        <v>33</v>
      </c>
      <c r="IG98" s="14">
        <f>INDEX('O3-8hr'!$A:$AD,$IU98+IG$23-$G$23,$IT98)</f>
        <v>24</v>
      </c>
      <c r="IH98" s="14">
        <f>INDEX('O3-8hr'!$A:$AD,$IU98+IH$23-$G$23,$IT98)</f>
        <v>21</v>
      </c>
      <c r="II98" s="14">
        <f>INDEX('O3-8hr'!$A:$AD,$IU98+II$23-$G$23,$IT98)</f>
        <v>33</v>
      </c>
      <c r="IJ98" s="14">
        <f>INDEX('O3-8hr'!$A:$AD,$IU98+IJ$23-$G$23,$IT98)</f>
        <v>31</v>
      </c>
      <c r="IK98" s="14">
        <f>INDEX('O3-8hr'!$A:$AD,$IU98+IK$23-$G$23,$IT98)</f>
        <v>26.000000000000004</v>
      </c>
      <c r="IL98" s="14">
        <f>INDEX('O3-8hr'!$A:$AD,$IU98+IL$23-$G$23,$IT98)</f>
        <v>28</v>
      </c>
      <c r="IM98" s="14">
        <f>INDEX('O3-8hr'!$A:$AD,$IU98+IM$23-$G$23,$IT98)</f>
        <v>34</v>
      </c>
      <c r="IN98" s="14">
        <f>INDEX('O3-8hr'!$A:$AD,$IU98+IN$23-$G$23,$IT98)</f>
        <v>23</v>
      </c>
      <c r="IO98" s="14">
        <f>INDEX('O3-8hr'!$A:$AD,$IU98+IO$23-$G$23,$IT98)</f>
        <v>32</v>
      </c>
      <c r="IP98" s="14">
        <f>INDEX('O3-8hr'!$A:$AD,$IU98+IP$23-$G$23,$IT98)</f>
        <v>38</v>
      </c>
      <c r="IQ98" s="19">
        <f>INDEX('O3-8hr'!$A:$AD,$IU98+IQ$23-$G$23,$IT98)</f>
        <v>25</v>
      </c>
      <c r="IR98" s="100">
        <f t="shared" si="59"/>
        <v>85</v>
      </c>
      <c r="IT98" s="44">
        <f>MATCH($B98,'O3-8hr'!$1:$1,0)</f>
        <v>27</v>
      </c>
      <c r="IU98" s="43">
        <f>MATCH(DATE($A98,$IT$19,$IU$19),'O3-8hr'!$B:$B,0)</f>
        <v>431</v>
      </c>
    </row>
    <row r="99" spans="1:255" ht="12.75" customHeight="1" x14ac:dyDescent="0.2">
      <c r="A99" s="100">
        <v>2016</v>
      </c>
      <c r="B99" s="100">
        <v>360610135</v>
      </c>
      <c r="C99" s="103">
        <f>INDEX(Sites!$A:$N,MATCH($B99,Sites!$A:$A,0),2)</f>
        <v>40.819760000000002</v>
      </c>
      <c r="D99" s="100" t="str">
        <f>INDEX(Sites!$A:$N,MATCH($B99,Sites!$A:$A,0),4)</f>
        <v>NY</v>
      </c>
      <c r="E99" s="100" t="str">
        <f>INDEX(Sites!$A:$N,MATCH($B99,Sites!$A:$A,0),10)</f>
        <v>45.0</v>
      </c>
      <c r="F99" s="44" t="str">
        <f>INDEX(Sites!$A:$N,MATCH($B99,Sites!$A:$A,0),6)</f>
        <v>Convent Av</v>
      </c>
      <c r="G99" s="20">
        <f>INDEX('O3-8hr'!$A:$AD,$IU99+G$23-$G$23,$IT99)</f>
        <v>35</v>
      </c>
      <c r="H99" s="14">
        <f>INDEX('O3-8hr'!$A:$AD,$IU99+H$23-$G$23,$IT99)</f>
        <v>33</v>
      </c>
      <c r="I99" s="14">
        <f>INDEX('O3-8hr'!$A:$AD,$IU99+I$23-$G$23,$IT99)</f>
        <v>30</v>
      </c>
      <c r="J99" s="14">
        <f>INDEX('O3-8hr'!$A:$AD,$IU99+J$23-$G$23,$IT99)</f>
        <v>26.000000000000004</v>
      </c>
      <c r="K99" s="14">
        <f>INDEX('O3-8hr'!$A:$AD,$IU99+K$23-$G$23,$IT99)</f>
        <v>35</v>
      </c>
      <c r="L99" s="14">
        <f>INDEX('O3-8hr'!$A:$AD,$IU99+L$23-$G$23,$IT99)</f>
        <v>37.000000000000007</v>
      </c>
      <c r="M99" s="14">
        <f>INDEX('O3-8hr'!$A:$AD,$IU99+M$23-$G$23,$IT99)</f>
        <v>28</v>
      </c>
      <c r="N99" s="14">
        <f>INDEX('O3-8hr'!$A:$AD,$IU99+N$23-$G$23,$IT99)</f>
        <v>28</v>
      </c>
      <c r="O99" s="14">
        <f>INDEX('O3-8hr'!$A:$AD,$IU99+O$23-$G$23,$IT99)</f>
        <v>28</v>
      </c>
      <c r="P99" s="14">
        <f>INDEX('O3-8hr'!$A:$AD,$IU99+P$23-$G$23,$IT99)</f>
        <v>36.000000000000007</v>
      </c>
      <c r="Q99" s="14">
        <f>INDEX('O3-8hr'!$A:$AD,$IU99+Q$23-$G$23,$IT99)</f>
        <v>26.000000000000004</v>
      </c>
      <c r="R99" s="14">
        <f>INDEX('O3-8hr'!$A:$AD,$IU99+R$23-$G$23,$IT99)</f>
        <v>22.000000000000004</v>
      </c>
      <c r="S99" s="14">
        <f>INDEX('O3-8hr'!$A:$AD,$IU99+S$23-$G$23,$IT99)</f>
        <v>36.000000000000007</v>
      </c>
      <c r="T99" s="14">
        <f>INDEX('O3-8hr'!$A:$AD,$IU99+T$23-$G$23,$IT99)</f>
        <v>36.000000000000007</v>
      </c>
      <c r="U99" s="14">
        <f>INDEX('O3-8hr'!$A:$AD,$IU99+U$23-$G$23,$IT99)</f>
        <v>26.000000000000004</v>
      </c>
      <c r="V99" s="14">
        <f>INDEX('O3-8hr'!$A:$AD,$IU99+V$23-$G$23,$IT99)</f>
        <v>24</v>
      </c>
      <c r="W99" s="14">
        <f>INDEX('O3-8hr'!$A:$AD,$IU99+W$23-$G$23,$IT99)</f>
        <v>35</v>
      </c>
      <c r="X99" s="14">
        <f>INDEX('O3-8hr'!$A:$AD,$IU99+X$23-$G$23,$IT99)</f>
        <v>34</v>
      </c>
      <c r="Y99" s="14">
        <f>INDEX('O3-8hr'!$A:$AD,$IU99+Y$23-$G$23,$IT99)</f>
        <v>37.000000000000007</v>
      </c>
      <c r="Z99" s="14">
        <f>INDEX('O3-8hr'!$A:$AD,$IU99+Z$23-$G$23,$IT99)</f>
        <v>37.000000000000007</v>
      </c>
      <c r="AA99" s="14">
        <f>INDEX('O3-8hr'!$A:$AD,$IU99+AA$23-$G$23,$IT99)</f>
        <v>39</v>
      </c>
      <c r="AB99" s="14">
        <f>INDEX('O3-8hr'!$A:$AD,$IU99+AB$23-$G$23,$IT99)</f>
        <v>37.000000000000007</v>
      </c>
      <c r="AC99" s="14">
        <f>INDEX('O3-8hr'!$A:$AD,$IU99+AC$23-$G$23,$IT99)</f>
        <v>40</v>
      </c>
      <c r="AD99" s="14">
        <f>INDEX('O3-8hr'!$A:$AD,$IU99+AD$23-$G$23,$IT99)</f>
        <v>38</v>
      </c>
      <c r="AE99" s="14">
        <f>INDEX('O3-8hr'!$A:$AD,$IU99+AE$23-$G$23,$IT99)</f>
        <v>35</v>
      </c>
      <c r="AF99" s="14">
        <f>INDEX('O3-8hr'!$A:$AD,$IU99+AF$23-$G$23,$IT99)</f>
        <v>34</v>
      </c>
      <c r="AG99" s="14">
        <f>INDEX('O3-8hr'!$A:$AD,$IU99+AG$23-$G$23,$IT99)</f>
        <v>33</v>
      </c>
      <c r="AH99" s="14">
        <f>INDEX('O3-8hr'!$A:$AD,$IU99+AH$23-$G$23,$IT99)</f>
        <v>39</v>
      </c>
      <c r="AI99" s="14">
        <f>INDEX('O3-8hr'!$A:$AD,$IU99+AI$23-$G$23,$IT99)</f>
        <v>41</v>
      </c>
      <c r="AJ99" s="14">
        <f>INDEX('O3-8hr'!$A:$AD,$IU99+AJ$23-$G$23,$IT99)</f>
        <v>35</v>
      </c>
      <c r="AK99" s="14">
        <f>INDEX('O3-8hr'!$A:$AD,$IU99+AK$23-$G$23,$IT99)</f>
        <v>42</v>
      </c>
      <c r="AL99" s="14">
        <f>INDEX('O3-8hr'!$A:$AD,$IU99+AL$23-$G$23,$IT99)</f>
        <v>35</v>
      </c>
      <c r="AM99" s="14">
        <f>INDEX('O3-8hr'!$A:$AD,$IU99+AM$23-$G$23,$IT99)</f>
        <v>34</v>
      </c>
      <c r="AN99" s="14">
        <f>INDEX('O3-8hr'!$A:$AD,$IU99+AN$23-$G$23,$IT99)</f>
        <v>39</v>
      </c>
      <c r="AO99" s="14">
        <f>INDEX('O3-8hr'!$A:$AD,$IU99+AO$23-$G$23,$IT99)</f>
        <v>30</v>
      </c>
      <c r="AP99" s="14">
        <f>INDEX('O3-8hr'!$A:$AD,$IU99+AP$23-$G$23,$IT99)</f>
        <v>38</v>
      </c>
      <c r="AQ99" s="14">
        <f>INDEX('O3-8hr'!$A:$AD,$IU99+AQ$23-$G$23,$IT99)</f>
        <v>40</v>
      </c>
      <c r="AR99" s="14">
        <f>INDEX('O3-8hr'!$A:$AD,$IU99+AR$23-$G$23,$IT99)</f>
        <v>36.000000000000007</v>
      </c>
      <c r="AS99" s="14">
        <f>INDEX('O3-8hr'!$A:$AD,$IU99+AS$23-$G$23,$IT99)</f>
        <v>34</v>
      </c>
      <c r="AT99" s="14">
        <f>INDEX('O3-8hr'!$A:$AD,$IU99+AT$23-$G$23,$IT99)</f>
        <v>31</v>
      </c>
      <c r="AU99" s="14">
        <f>INDEX('O3-8hr'!$A:$AD,$IU99+AU$23-$G$23,$IT99)</f>
        <v>37.000000000000007</v>
      </c>
      <c r="AV99" s="14">
        <f>INDEX('O3-8hr'!$A:$AD,$IU99+AV$23-$G$23,$IT99)</f>
        <v>34</v>
      </c>
      <c r="AW99" s="14">
        <f>INDEX('O3-8hr'!$A:$AD,$IU99+AW$23-$G$23,$IT99)</f>
        <v>30</v>
      </c>
      <c r="AX99" s="14">
        <f>INDEX('O3-8hr'!$A:$AD,$IU99+AX$23-$G$23,$IT99)</f>
        <v>38</v>
      </c>
      <c r="AY99" s="14">
        <f>INDEX('O3-8hr'!$A:$AD,$IU99+AY$23-$G$23,$IT99)</f>
        <v>38</v>
      </c>
      <c r="AZ99" s="14">
        <f>INDEX('O3-8hr'!$A:$AD,$IU99+AZ$23-$G$23,$IT99)</f>
        <v>39</v>
      </c>
      <c r="BA99" s="14">
        <f>INDEX('O3-8hr'!$A:$AD,$IU99+BA$23-$G$23,$IT99)</f>
        <v>46</v>
      </c>
      <c r="BB99" s="14">
        <f>INDEX('O3-8hr'!$A:$AD,$IU99+BB$23-$G$23,$IT99)</f>
        <v>48</v>
      </c>
      <c r="BC99" s="14">
        <f>INDEX('O3-8hr'!$A:$AD,$IU99+BC$23-$G$23,$IT99)</f>
        <v>59.000000000000007</v>
      </c>
      <c r="BD99" s="14">
        <f>INDEX('O3-8hr'!$A:$AD,$IU99+BD$23-$G$23,$IT99)</f>
        <v>50</v>
      </c>
      <c r="BE99" s="14">
        <f>INDEX('O3-8hr'!$A:$AD,$IU99+BE$23-$G$23,$IT99)</f>
        <v>49</v>
      </c>
      <c r="BF99" s="14">
        <f>INDEX('O3-8hr'!$A:$AD,$IU99+BF$23-$G$23,$IT99)</f>
        <v>41</v>
      </c>
      <c r="BG99" s="14">
        <f>INDEX('O3-8hr'!$A:$AD,$IU99+BG$23-$G$23,$IT99)</f>
        <v>50</v>
      </c>
      <c r="BH99" s="14">
        <f>INDEX('O3-8hr'!$A:$AD,$IU99+BH$23-$G$23,$IT99)</f>
        <v>38</v>
      </c>
      <c r="BI99" s="14">
        <f>INDEX('O3-8hr'!$A:$AD,$IU99+BI$23-$G$23,$IT99)</f>
        <v>47</v>
      </c>
      <c r="BJ99" s="14">
        <f>INDEX('O3-8hr'!$A:$AD,$IU99+BJ$23-$G$23,$IT99)</f>
        <v>38</v>
      </c>
      <c r="BK99" s="14">
        <f>INDEX('O3-8hr'!$A:$AD,$IU99+BK$23-$G$23,$IT99)</f>
        <v>29</v>
      </c>
      <c r="BL99" s="14">
        <f>INDEX('O3-8hr'!$A:$AD,$IU99+BL$23-$G$23,$IT99)</f>
        <v>28</v>
      </c>
      <c r="BM99" s="14">
        <f>INDEX('O3-8hr'!$A:$AD,$IU99+BM$23-$G$23,$IT99)</f>
        <v>39</v>
      </c>
      <c r="BN99" s="14">
        <f>INDEX('O3-8hr'!$A:$AD,$IU99+BN$23-$G$23,$IT99)</f>
        <v>38</v>
      </c>
      <c r="BO99" s="14">
        <f>INDEX('O3-8hr'!$A:$AD,$IU99+BO$23-$G$23,$IT99)</f>
        <v>45.000000000000007</v>
      </c>
      <c r="BP99" s="14">
        <f>INDEX('O3-8hr'!$A:$AD,$IU99+BP$23-$G$23,$IT99)</f>
        <v>33</v>
      </c>
      <c r="BQ99" s="14">
        <f>INDEX('O3-8hr'!$A:$AD,$IU99+BQ$23-$G$23,$IT99)</f>
        <v>16</v>
      </c>
      <c r="BR99" s="14">
        <f>INDEX('O3-8hr'!$A:$AD,$IU99+BR$23-$G$23,$IT99)</f>
        <v>21</v>
      </c>
      <c r="BS99" s="14">
        <f>INDEX('O3-8hr'!$A:$AD,$IU99+BS$23-$G$23,$IT99)</f>
        <v>25</v>
      </c>
      <c r="BT99" s="14">
        <f>INDEX('O3-8hr'!$A:$AD,$IU99+BT$23-$G$23,$IT99)</f>
        <v>25</v>
      </c>
      <c r="BU99" s="14">
        <f>INDEX('O3-8hr'!$A:$AD,$IU99+BU$23-$G$23,$IT99)</f>
        <v>20</v>
      </c>
      <c r="BV99" s="14">
        <f>INDEX('O3-8hr'!$A:$AD,$IU99+BV$23-$G$23,$IT99)</f>
        <v>23</v>
      </c>
      <c r="BW99" s="14">
        <f>INDEX('O3-8hr'!$A:$AD,$IU99+BW$23-$G$23,$IT99)</f>
        <v>35</v>
      </c>
      <c r="BX99" s="14">
        <f>INDEX('O3-8hr'!$A:$AD,$IU99+BX$23-$G$23,$IT99)</f>
        <v>47</v>
      </c>
      <c r="BY99" s="14">
        <f>INDEX('O3-8hr'!$A:$AD,$IU99+BY$23-$G$23,$IT99)</f>
        <v>28</v>
      </c>
      <c r="BZ99" s="14">
        <f>INDEX('O3-8hr'!$A:$AD,$IU99+BZ$23-$G$23,$IT99)</f>
        <v>38</v>
      </c>
      <c r="CA99" s="14">
        <f>INDEX('O3-8hr'!$A:$AD,$IU99+CA$23-$G$23,$IT99)</f>
        <v>59.000000000000007</v>
      </c>
      <c r="CB99" s="14">
        <f>INDEX('O3-8hr'!$A:$AD,$IU99+CB$23-$G$23,$IT99)</f>
        <v>21</v>
      </c>
      <c r="CC99" s="14">
        <f>INDEX('O3-8hr'!$A:$AD,$IU99+CC$23-$G$23,$IT99)</f>
        <v>46</v>
      </c>
      <c r="CD99" s="14">
        <f>INDEX('O3-8hr'!$A:$AD,$IU99+CD$23-$G$23,$IT99)</f>
        <v>27</v>
      </c>
      <c r="CE99" s="14">
        <f>INDEX('O3-8hr'!$A:$AD,$IU99+CE$23-$G$23,$IT99)</f>
        <v>41</v>
      </c>
      <c r="CF99" s="14">
        <f>INDEX('O3-8hr'!$A:$AD,$IU99+CF$23-$G$23,$IT99)</f>
        <v>30</v>
      </c>
      <c r="CG99" s="14">
        <f>INDEX('O3-8hr'!$A:$AD,$IU99+CG$23-$G$23,$IT99)</f>
        <v>40</v>
      </c>
      <c r="CH99" s="14">
        <f>INDEX('O3-8hr'!$A:$AD,$IU99+CH$23-$G$23,$IT99)</f>
        <v>38</v>
      </c>
      <c r="CI99" s="14">
        <f>INDEX('O3-8hr'!$A:$AD,$IU99+CI$23-$G$23,$IT99)</f>
        <v>50</v>
      </c>
      <c r="CJ99" s="14">
        <f>INDEX('O3-8hr'!$A:$AD,$IU99+CJ$23-$G$23,$IT99)</f>
        <v>40</v>
      </c>
      <c r="CK99" s="14">
        <f>INDEX('O3-8hr'!$A:$AD,$IU99+CK$23-$G$23,$IT99)</f>
        <v>45.000000000000007</v>
      </c>
      <c r="CL99" s="14">
        <f>INDEX('O3-8hr'!$A:$AD,$IU99+CL$23-$G$23,$IT99)</f>
        <v>51.000000000000007</v>
      </c>
      <c r="CM99" s="14">
        <f>INDEX('O3-8hr'!$A:$AD,$IU99+CM$23-$G$23,$IT99)</f>
        <v>37.000000000000007</v>
      </c>
      <c r="CN99" s="14">
        <f>INDEX('O3-8hr'!$A:$AD,$IU99+CN$23-$G$23,$IT99)</f>
        <v>78</v>
      </c>
      <c r="CO99" s="14">
        <f>INDEX('O3-8hr'!$A:$AD,$IU99+CO$23-$G$23,$IT99)</f>
        <v>71.000000000000014</v>
      </c>
      <c r="CP99" s="14">
        <f>INDEX('O3-8hr'!$A:$AD,$IU99+CP$23-$G$23,$IT99)</f>
        <v>55</v>
      </c>
      <c r="CQ99" s="14">
        <f>INDEX('O3-8hr'!$A:$AD,$IU99+CQ$23-$G$23,$IT99)</f>
        <v>69</v>
      </c>
      <c r="CR99" s="14">
        <f>INDEX('O3-8hr'!$A:$AD,$IU99+CR$23-$G$23,$IT99)</f>
        <v>45.000000000000007</v>
      </c>
      <c r="CS99" s="14">
        <f>INDEX('O3-8hr'!$A:$AD,$IU99+CS$23-$G$23,$IT99)</f>
        <v>37.000000000000007</v>
      </c>
      <c r="CT99" s="14">
        <f>INDEX('O3-8hr'!$A:$AD,$IU99+CT$23-$G$23,$IT99)</f>
        <v>56</v>
      </c>
      <c r="CU99" s="14">
        <f>INDEX('O3-8hr'!$A:$AD,$IU99+CU$23-$G$23,$IT99)</f>
        <v>55</v>
      </c>
      <c r="CV99" s="14">
        <f>INDEX('O3-8hr'!$A:$AD,$IU99+CV$23-$G$23,$IT99)</f>
        <v>37.000000000000007</v>
      </c>
      <c r="CW99" s="14">
        <f>INDEX('O3-8hr'!$A:$AD,$IU99+CW$23-$G$23,$IT99)</f>
        <v>14</v>
      </c>
      <c r="CX99" s="14">
        <f>INDEX('O3-8hr'!$A:$AD,$IU99+CX$23-$G$23,$IT99)</f>
        <v>61.000000000000007</v>
      </c>
      <c r="CY99" s="14">
        <f>INDEX('O3-8hr'!$A:$AD,$IU99+CY$23-$G$23,$IT99)</f>
        <v>31</v>
      </c>
      <c r="CZ99" s="14">
        <f>INDEX('O3-8hr'!$A:$AD,$IU99+CZ$23-$G$23,$IT99)</f>
        <v>52.000000000000007</v>
      </c>
      <c r="DA99" s="14">
        <f>INDEX('O3-8hr'!$A:$AD,$IU99+DA$23-$G$23,$IT99)</f>
        <v>54</v>
      </c>
      <c r="DB99" s="14">
        <f>INDEX('O3-8hr'!$A:$AD,$IU99+DB$23-$G$23,$IT99)</f>
        <v>26.000000000000004</v>
      </c>
      <c r="DC99" s="14">
        <f>INDEX('O3-8hr'!$A:$AD,$IU99+DC$23-$G$23,$IT99)</f>
        <v>42</v>
      </c>
      <c r="DD99" s="14">
        <f>INDEX('O3-8hr'!$A:$AD,$IU99+DD$23-$G$23,$IT99)</f>
        <v>37.000000000000007</v>
      </c>
      <c r="DE99" s="14">
        <f>INDEX('O3-8hr'!$A:$AD,$IU99+DE$23-$G$23,$IT99)</f>
        <v>63</v>
      </c>
      <c r="DF99" s="14">
        <f>INDEX('O3-8hr'!$A:$AD,$IU99+DF$23-$G$23,$IT99)</f>
        <v>44.000000000000007</v>
      </c>
      <c r="DG99" s="14">
        <f>INDEX('O3-8hr'!$A:$AD,$IU99+DG$23-$G$23,$IT99)</f>
        <v>24</v>
      </c>
      <c r="DH99" s="14">
        <f>INDEX('O3-8hr'!$A:$AD,$IU99+DH$23-$G$23,$IT99)</f>
        <v>38</v>
      </c>
      <c r="DI99" s="14">
        <f>INDEX('O3-8hr'!$A:$AD,$IU99+DI$23-$G$23,$IT99)</f>
        <v>52.000000000000007</v>
      </c>
      <c r="DJ99" s="14">
        <f>INDEX('O3-8hr'!$A:$AD,$IU99+DJ$23-$G$23,$IT99)</f>
        <v>33</v>
      </c>
      <c r="DK99" s="14">
        <f>INDEX('O3-8hr'!$A:$AD,$IU99+DK$23-$G$23,$IT99)</f>
        <v>45.000000000000007</v>
      </c>
      <c r="DL99" s="14">
        <f>INDEX('O3-8hr'!$A:$AD,$IU99+DL$23-$G$23,$IT99)</f>
        <v>65</v>
      </c>
      <c r="DM99" s="14">
        <f>INDEX('O3-8hr'!$A:$AD,$IU99+DM$23-$G$23,$IT99)</f>
        <v>63</v>
      </c>
      <c r="DN99" s="14">
        <f>INDEX('O3-8hr'!$A:$AD,$IU99+DN$23-$G$23,$IT99)</f>
        <v>47</v>
      </c>
      <c r="DO99" s="14">
        <f>INDEX('O3-8hr'!$A:$AD,$IU99+DO$23-$G$23,$IT99)</f>
        <v>56</v>
      </c>
      <c r="DP99" s="14">
        <f>INDEX('O3-8hr'!$A:$AD,$IU99+DP$23-$G$23,$IT99)</f>
        <v>49</v>
      </c>
      <c r="DQ99" s="14">
        <f>INDEX('O3-8hr'!$A:$AD,$IU99+DQ$23-$G$23,$IT99)</f>
        <v>47</v>
      </c>
      <c r="DR99" s="14">
        <f>INDEX('O3-8hr'!$A:$AD,$IU99+DR$23-$G$23,$IT99)</f>
        <v>60</v>
      </c>
      <c r="DS99" s="14">
        <f>INDEX('O3-8hr'!$A:$AD,$IU99+DS$23-$G$23,$IT99)</f>
        <v>63</v>
      </c>
      <c r="DT99" s="14">
        <f>INDEX('O3-8hr'!$A:$AD,$IU99+DT$23-$G$23,$IT99)</f>
        <v>61.000000000000007</v>
      </c>
      <c r="DU99" s="14">
        <f>INDEX('O3-8hr'!$A:$AD,$IU99+DU$23-$G$23,$IT99)</f>
        <v>45.000000000000007</v>
      </c>
      <c r="DV99" s="14">
        <f>INDEX('O3-8hr'!$A:$AD,$IU99+DV$23-$G$23,$IT99)</f>
        <v>37.000000000000007</v>
      </c>
      <c r="DW99" s="14">
        <f>INDEX('O3-8hr'!$A:$AD,$IU99+DW$23-$G$23,$IT99)</f>
        <v>51.000000000000007</v>
      </c>
      <c r="DX99" s="14">
        <f>INDEX('O3-8hr'!$A:$AD,$IU99+DX$23-$G$23,$IT99)</f>
        <v>52.000000000000007</v>
      </c>
      <c r="DY99" s="14">
        <f>INDEX('O3-8hr'!$A:$AD,$IU99+DY$23-$G$23,$IT99)</f>
        <v>44.000000000000007</v>
      </c>
      <c r="DZ99" s="14">
        <f>INDEX('O3-8hr'!$A:$AD,$IU99+DZ$23-$G$23,$IT99)</f>
        <v>31</v>
      </c>
      <c r="EA99" s="14">
        <f>INDEX('O3-8hr'!$A:$AD,$IU99+EA$23-$G$23,$IT99)</f>
        <v>45.000000000000007</v>
      </c>
      <c r="EB99" s="14">
        <f>INDEX('O3-8hr'!$A:$AD,$IU99+EB$23-$G$23,$IT99)</f>
        <v>56</v>
      </c>
      <c r="EC99" s="14">
        <f>INDEX('O3-8hr'!$A:$AD,$IU99+EC$23-$G$23,$IT99)</f>
        <v>42</v>
      </c>
      <c r="ED99" s="14">
        <f>INDEX('O3-8hr'!$A:$AD,$IU99+ED$23-$G$23,$IT99)</f>
        <v>71.000000000000014</v>
      </c>
      <c r="EE99" s="14">
        <f>INDEX('O3-8hr'!$A:$AD,$IU99+EE$23-$G$23,$IT99)</f>
        <v>56</v>
      </c>
      <c r="EF99" s="14">
        <f>INDEX('O3-8hr'!$A:$AD,$IU99+EF$23-$G$23,$IT99)</f>
        <v>53.000000000000007</v>
      </c>
      <c r="EG99" s="14">
        <f>INDEX('O3-8hr'!$A:$AD,$IU99+EG$23-$G$23,$IT99)</f>
        <v>20</v>
      </c>
      <c r="EH99" s="14">
        <f>INDEX('O3-8hr'!$A:$AD,$IU99+EH$23-$G$23,$IT99)</f>
        <v>34</v>
      </c>
      <c r="EI99" s="14">
        <f>INDEX('O3-8hr'!$A:$AD,$IU99+EI$23-$G$23,$IT99)</f>
        <v>37.000000000000007</v>
      </c>
      <c r="EJ99" s="14">
        <f>INDEX('O3-8hr'!$A:$AD,$IU99+EJ$23-$G$23,$IT99)</f>
        <v>49</v>
      </c>
      <c r="EK99" s="14">
        <f>INDEX('O3-8hr'!$A:$AD,$IU99+EK$23-$G$23,$IT99)</f>
        <v>41</v>
      </c>
      <c r="EL99" s="14">
        <f>INDEX('O3-8hr'!$A:$AD,$IU99+EL$23-$G$23,$IT99)</f>
        <v>47</v>
      </c>
      <c r="EM99" s="14">
        <f>INDEX('O3-8hr'!$A:$AD,$IU99+EM$23-$G$23,$IT99)</f>
        <v>65</v>
      </c>
      <c r="EN99" s="14">
        <f>INDEX('O3-8hr'!$A:$AD,$IU99+EN$23-$G$23,$IT99)</f>
        <v>67</v>
      </c>
      <c r="EO99" s="14">
        <f>INDEX('O3-8hr'!$A:$AD,$IU99+EO$23-$G$23,$IT99)</f>
        <v>69</v>
      </c>
      <c r="EP99" s="14">
        <f>INDEX('O3-8hr'!$A:$AD,$IU99+EP$23-$G$23,$IT99)</f>
        <v>56</v>
      </c>
      <c r="EQ99" s="14">
        <f>INDEX('O3-8hr'!$A:$AD,$IU99+EQ$23-$G$23,$IT99)</f>
        <v>31</v>
      </c>
      <c r="ER99" s="14">
        <f>INDEX('O3-8hr'!$A:$AD,$IU99+ER$23-$G$23,$IT99)</f>
        <v>47</v>
      </c>
      <c r="ES99" s="14">
        <f>INDEX('O3-8hr'!$A:$AD,$IU99+ES$23-$G$23,$IT99)</f>
        <v>69</v>
      </c>
      <c r="ET99" s="14">
        <f>INDEX('O3-8hr'!$A:$AD,$IU99+ET$23-$G$23,$IT99)</f>
        <v>72.000000000000014</v>
      </c>
      <c r="EU99" s="14">
        <f>INDEX('O3-8hr'!$A:$AD,$IU99+EU$23-$G$23,$IT99)</f>
        <v>48</v>
      </c>
      <c r="EV99" s="14">
        <f>INDEX('O3-8hr'!$A:$AD,$IU99+EV$23-$G$23,$IT99)</f>
        <v>47</v>
      </c>
      <c r="EW99" s="14">
        <f>INDEX('O3-8hr'!$A:$AD,$IU99+EW$23-$G$23,$IT99)</f>
        <v>65</v>
      </c>
      <c r="EX99" s="14">
        <f>INDEX('O3-8hr'!$A:$AD,$IU99+EX$23-$G$23,$IT99)</f>
        <v>40</v>
      </c>
      <c r="EY99" s="14">
        <f>INDEX('O3-8hr'!$A:$AD,$IU99+EY$23-$G$23,$IT99)</f>
        <v>62</v>
      </c>
      <c r="EZ99" s="14">
        <f>INDEX('O3-8hr'!$A:$AD,$IU99+EZ$23-$G$23,$IT99)</f>
        <v>69</v>
      </c>
      <c r="FA99" s="14">
        <f>INDEX('O3-8hr'!$A:$AD,$IU99+FA$23-$G$23,$IT99)</f>
        <v>63</v>
      </c>
      <c r="FB99" s="14">
        <f>INDEX('O3-8hr'!$A:$AD,$IU99+FB$23-$G$23,$IT99)</f>
        <v>56</v>
      </c>
      <c r="FC99" s="14">
        <f>INDEX('O3-8hr'!$A:$AD,$IU99+FC$23-$G$23,$IT99)</f>
        <v>38</v>
      </c>
      <c r="FD99" s="14">
        <f>INDEX('O3-8hr'!$A:$AD,$IU99+FD$23-$G$23,$IT99)</f>
        <v>38</v>
      </c>
      <c r="FE99" s="14">
        <f>INDEX('O3-8hr'!$A:$AD,$IU99+FE$23-$G$23,$IT99)</f>
        <v>29</v>
      </c>
      <c r="FF99" s="14">
        <f>INDEX('O3-8hr'!$A:$AD,$IU99+FF$23-$G$23,$IT99)</f>
        <v>33</v>
      </c>
      <c r="FG99" s="14">
        <f>INDEX('O3-8hr'!$A:$AD,$IU99+FG$23-$G$23,$IT99)</f>
        <v>29</v>
      </c>
      <c r="FH99" s="14">
        <f>INDEX('O3-8hr'!$A:$AD,$IU99+FH$23-$G$23,$IT99)</f>
        <v>44.000000000000007</v>
      </c>
      <c r="FI99" s="14">
        <f>INDEX('O3-8hr'!$A:$AD,$IU99+FI$23-$G$23,$IT99)</f>
        <v>50</v>
      </c>
      <c r="FJ99" s="14">
        <f>INDEX('O3-8hr'!$A:$AD,$IU99+FJ$23-$G$23,$IT99)</f>
        <v>33</v>
      </c>
      <c r="FK99" s="14">
        <f>INDEX('O3-8hr'!$A:$AD,$IU99+FK$23-$G$23,$IT99)</f>
        <v>46</v>
      </c>
      <c r="FL99" s="14">
        <f>INDEX('O3-8hr'!$A:$AD,$IU99+FL$23-$G$23,$IT99)</f>
        <v>56</v>
      </c>
      <c r="FM99" s="14">
        <f>INDEX('O3-8hr'!$A:$AD,$IU99+FM$23-$G$23,$IT99)</f>
        <v>33</v>
      </c>
      <c r="FN99" s="14">
        <f>INDEX('O3-8hr'!$A:$AD,$IU99+FN$23-$G$23,$IT99)</f>
        <v>59.000000000000007</v>
      </c>
      <c r="FO99" s="14">
        <f>INDEX('O3-8hr'!$A:$AD,$IU99+FO$23-$G$23,$IT99)</f>
        <v>50</v>
      </c>
      <c r="FP99" s="14">
        <f>INDEX('O3-8hr'!$A:$AD,$IU99+FP$23-$G$23,$IT99)</f>
        <v>61.000000000000007</v>
      </c>
      <c r="FQ99" s="14">
        <f>INDEX('O3-8hr'!$A:$AD,$IU99+FQ$23-$G$23,$IT99)</f>
        <v>43</v>
      </c>
      <c r="FR99" s="14">
        <f>INDEX('O3-8hr'!$A:$AD,$IU99+FR$23-$G$23,$IT99)</f>
        <v>46</v>
      </c>
      <c r="FS99" s="14">
        <f>INDEX('O3-8hr'!$A:$AD,$IU99+FS$23-$G$23,$IT99)</f>
        <v>45.000000000000007</v>
      </c>
      <c r="FT99" s="14">
        <f>INDEX('O3-8hr'!$A:$AD,$IU99+FT$23-$G$23,$IT99)</f>
        <v>33</v>
      </c>
      <c r="FU99" s="14">
        <f>INDEX('O3-8hr'!$A:$AD,$IU99+FU$23-$G$23,$IT99)</f>
        <v>47</v>
      </c>
      <c r="FV99" s="14">
        <f>INDEX('O3-8hr'!$A:$AD,$IU99+FV$23-$G$23,$IT99)</f>
        <v>54</v>
      </c>
      <c r="FW99" s="14">
        <f>INDEX('O3-8hr'!$A:$AD,$IU99+FW$23-$G$23,$IT99)</f>
        <v>54</v>
      </c>
      <c r="FX99" s="14">
        <f>INDEX('O3-8hr'!$A:$AD,$IU99+FX$23-$G$23,$IT99)</f>
        <v>47</v>
      </c>
      <c r="FY99" s="14">
        <f>INDEX('O3-8hr'!$A:$AD,$IU99+FY$23-$G$23,$IT99)</f>
        <v>28</v>
      </c>
      <c r="FZ99" s="14">
        <f>INDEX('O3-8hr'!$A:$AD,$IU99+FZ$23-$G$23,$IT99)</f>
        <v>50</v>
      </c>
      <c r="GA99" s="14">
        <f>INDEX('O3-8hr'!$A:$AD,$IU99+GA$23-$G$23,$IT99)</f>
        <v>66</v>
      </c>
      <c r="GB99" s="14">
        <f>INDEX('O3-8hr'!$A:$AD,$IU99+GB$23-$G$23,$IT99)</f>
        <v>51.000000000000007</v>
      </c>
      <c r="GC99" s="14">
        <f>INDEX('O3-8hr'!$A:$AD,$IU99+GC$23-$G$23,$IT99)</f>
        <v>42</v>
      </c>
      <c r="GD99" s="14">
        <f>INDEX('O3-8hr'!$A:$AD,$IU99+GD$23-$G$23,$IT99)</f>
        <v>47</v>
      </c>
      <c r="GE99" s="14">
        <f>INDEX('O3-8hr'!$A:$AD,$IU99+GE$23-$G$23,$IT99)</f>
        <v>42</v>
      </c>
      <c r="GF99" s="14">
        <f>INDEX('O3-8hr'!$A:$AD,$IU99+GF$23-$G$23,$IT99)</f>
        <v>41</v>
      </c>
      <c r="GG99" s="14">
        <f>INDEX('O3-8hr'!$A:$AD,$IU99+GG$23-$G$23,$IT99)</f>
        <v>42</v>
      </c>
      <c r="GH99" s="14">
        <f>INDEX('O3-8hr'!$A:$AD,$IU99+GH$23-$G$23,$IT99)</f>
        <v>57</v>
      </c>
      <c r="GI99" s="14">
        <f>INDEX('O3-8hr'!$A:$AD,$IU99+GI$23-$G$23,$IT99)</f>
        <v>36.000000000000007</v>
      </c>
      <c r="GJ99" s="14">
        <f>INDEX('O3-8hr'!$A:$AD,$IU99+GJ$23-$G$23,$IT99)</f>
        <v>30</v>
      </c>
      <c r="GK99" s="14">
        <f>INDEX('O3-8hr'!$A:$AD,$IU99+GK$23-$G$23,$IT99)</f>
        <v>32</v>
      </c>
      <c r="GL99" s="14">
        <f>INDEX('O3-8hr'!$A:$AD,$IU99+GL$23-$G$23,$IT99)</f>
        <v>36.000000000000007</v>
      </c>
      <c r="GM99" s="14">
        <f>INDEX('O3-8hr'!$A:$AD,$IU99+GM$23-$G$23,$IT99)</f>
        <v>33</v>
      </c>
      <c r="GN99" s="14">
        <f>INDEX('O3-8hr'!$A:$AD,$IU99+GN$23-$G$23,$IT99)</f>
        <v>29</v>
      </c>
      <c r="GO99" s="14">
        <f>INDEX('O3-8hr'!$A:$AD,$IU99+GO$23-$G$23,$IT99)</f>
        <v>39</v>
      </c>
      <c r="GP99" s="14">
        <f>INDEX('O3-8hr'!$A:$AD,$IU99+GP$23-$G$23,$IT99)</f>
        <v>56</v>
      </c>
      <c r="GQ99" s="14">
        <f>INDEX('O3-8hr'!$A:$AD,$IU99+GQ$23-$G$23,$IT99)</f>
        <v>40</v>
      </c>
      <c r="GR99" s="14">
        <f>INDEX('O3-8hr'!$A:$AD,$IU99+GR$23-$G$23,$IT99)</f>
        <v>58</v>
      </c>
      <c r="GS99" s="14">
        <f>INDEX('O3-8hr'!$A:$AD,$IU99+GS$23-$G$23,$IT99)</f>
        <v>32</v>
      </c>
      <c r="GT99" s="14">
        <f>INDEX('O3-8hr'!$A:$AD,$IU99+GT$23-$G$23,$IT99)</f>
        <v>30</v>
      </c>
      <c r="GU99" s="14">
        <f>INDEX('O3-8hr'!$A:$AD,$IU99+GU$23-$G$23,$IT99)</f>
        <v>39</v>
      </c>
      <c r="GV99" s="14">
        <f>INDEX('O3-8hr'!$A:$AD,$IU99+GV$23-$G$23,$IT99)</f>
        <v>58</v>
      </c>
      <c r="GW99" s="14">
        <f>INDEX('O3-8hr'!$A:$AD,$IU99+GW$23-$G$23,$IT99)</f>
        <v>36.000000000000007</v>
      </c>
      <c r="GX99" s="14">
        <f>INDEX('O3-8hr'!$A:$AD,$IU99+GX$23-$G$23,$IT99)</f>
        <v>33</v>
      </c>
      <c r="GY99" s="14">
        <f>INDEX('O3-8hr'!$A:$AD,$IU99+GY$23-$G$23,$IT99)</f>
        <v>33</v>
      </c>
      <c r="GZ99" s="14">
        <f>INDEX('O3-8hr'!$A:$AD,$IU99+GZ$23-$G$23,$IT99)</f>
        <v>29</v>
      </c>
      <c r="HA99" s="14">
        <f>INDEX('O3-8hr'!$A:$AD,$IU99+HA$23-$G$23,$IT99)</f>
        <v>14</v>
      </c>
      <c r="HB99" s="14">
        <f>INDEX('O3-8hr'!$A:$AD,$IU99+HB$23-$G$23,$IT99)</f>
        <v>34</v>
      </c>
      <c r="HC99" s="14">
        <f>INDEX('O3-8hr'!$A:$AD,$IU99+HC$23-$G$23,$IT99)</f>
        <v>44.000000000000007</v>
      </c>
      <c r="HD99" s="14">
        <f>INDEX('O3-8hr'!$A:$AD,$IU99+HD$23-$G$23,$IT99)</f>
        <v>44.000000000000007</v>
      </c>
      <c r="HE99" s="14">
        <f>INDEX('O3-8hr'!$A:$AD,$IU99+HE$23-$G$23,$IT99)</f>
        <v>62</v>
      </c>
      <c r="HF99" s="14">
        <f>INDEX('O3-8hr'!$A:$AD,$IU99+HF$23-$G$23,$IT99)</f>
        <v>32</v>
      </c>
      <c r="HG99" s="14">
        <f>INDEX('O3-8hr'!$A:$AD,$IU99+HG$23-$G$23,$IT99)</f>
        <v>35</v>
      </c>
      <c r="HH99" s="14">
        <f>INDEX('O3-8hr'!$A:$AD,$IU99+HH$23-$G$23,$IT99)</f>
        <v>43</v>
      </c>
      <c r="HI99" s="14">
        <f>INDEX('O3-8hr'!$A:$AD,$IU99+HI$23-$G$23,$IT99)</f>
        <v>32</v>
      </c>
      <c r="HJ99" s="14">
        <f>INDEX('O3-8hr'!$A:$AD,$IU99+HJ$23-$G$23,$IT99)</f>
        <v>30</v>
      </c>
      <c r="HK99" s="14">
        <f>INDEX('O3-8hr'!$A:$AD,$IU99+HK$23-$G$23,$IT99)</f>
        <v>29</v>
      </c>
      <c r="HL99" s="14">
        <f>INDEX('O3-8hr'!$A:$AD,$IU99+HL$23-$G$23,$IT99)</f>
        <v>20</v>
      </c>
      <c r="HM99" s="14">
        <f>INDEX('O3-8hr'!$A:$AD,$IU99+HM$23-$G$23,$IT99)</f>
        <v>20</v>
      </c>
      <c r="HN99" s="14">
        <f>INDEX('O3-8hr'!$A:$AD,$IU99+HN$23-$G$23,$IT99)</f>
        <v>14</v>
      </c>
      <c r="HO99" s="14">
        <f>INDEX('O3-8hr'!$A:$AD,$IU99+HO$23-$G$23,$IT99)</f>
        <v>29</v>
      </c>
      <c r="HP99" s="14">
        <f>INDEX('O3-8hr'!$A:$AD,$IU99+HP$23-$G$23,$IT99)</f>
        <v>29</v>
      </c>
      <c r="HQ99" s="14">
        <f>INDEX('O3-8hr'!$A:$AD,$IU99+HQ$23-$G$23,$IT99)</f>
        <v>32</v>
      </c>
      <c r="HR99" s="14">
        <f>INDEX('O3-8hr'!$A:$AD,$IU99+HR$23-$G$23,$IT99)</f>
        <v>32</v>
      </c>
      <c r="HS99" s="14">
        <f>INDEX('O3-8hr'!$A:$AD,$IU99+HS$23-$G$23,$IT99)</f>
        <v>33</v>
      </c>
      <c r="HT99" s="14">
        <f>INDEX('O3-8hr'!$A:$AD,$IU99+HT$23-$G$23,$IT99)</f>
        <v>23</v>
      </c>
      <c r="HU99" s="14">
        <f>INDEX('O3-8hr'!$A:$AD,$IU99+HU$23-$G$23,$IT99)</f>
        <v>23</v>
      </c>
      <c r="HV99" s="14">
        <f>INDEX('O3-8hr'!$A:$AD,$IU99+HV$23-$G$23,$IT99)</f>
        <v>32</v>
      </c>
      <c r="HW99" s="14">
        <f>INDEX('O3-8hr'!$A:$AD,$IU99+HW$23-$G$23,$IT99)</f>
        <v>23</v>
      </c>
      <c r="HX99" s="14">
        <f>INDEX('O3-8hr'!$A:$AD,$IU99+HX$23-$G$23,$IT99)</f>
        <v>27</v>
      </c>
      <c r="HY99" s="14">
        <f>INDEX('O3-8hr'!$A:$AD,$IU99+HY$23-$G$23,$IT99)</f>
        <v>21</v>
      </c>
      <c r="HZ99" s="14">
        <f>INDEX('O3-8hr'!$A:$AD,$IU99+HZ$23-$G$23,$IT99)</f>
        <v>27</v>
      </c>
      <c r="IA99" s="14">
        <f>INDEX('O3-8hr'!$A:$AD,$IU99+IA$23-$G$23,$IT99)</f>
        <v>35</v>
      </c>
      <c r="IB99" s="14">
        <f>INDEX('O3-8hr'!$A:$AD,$IU99+IB$23-$G$23,$IT99)</f>
        <v>33</v>
      </c>
      <c r="IC99" s="14">
        <f>INDEX('O3-8hr'!$A:$AD,$IU99+IC$23-$G$23,$IT99)</f>
        <v>29</v>
      </c>
      <c r="ID99" s="14">
        <f>INDEX('O3-8hr'!$A:$AD,$IU99+ID$23-$G$23,$IT99)</f>
        <v>30</v>
      </c>
      <c r="IE99" s="14">
        <f>INDEX('O3-8hr'!$A:$AD,$IU99+IE$23-$G$23,$IT99)</f>
        <v>37.000000000000007</v>
      </c>
      <c r="IF99" s="14">
        <f>INDEX('O3-8hr'!$A:$AD,$IU99+IF$23-$G$23,$IT99)</f>
        <v>25</v>
      </c>
      <c r="IG99" s="14">
        <f>INDEX('O3-8hr'!$A:$AD,$IU99+IG$23-$G$23,$IT99)</f>
        <v>11.000000000000002</v>
      </c>
      <c r="IH99" s="14">
        <f>INDEX('O3-8hr'!$A:$AD,$IU99+IH$23-$G$23,$IT99)</f>
        <v>21</v>
      </c>
      <c r="II99" s="14">
        <f>INDEX('O3-8hr'!$A:$AD,$IU99+II$23-$G$23,$IT99)</f>
        <v>32</v>
      </c>
      <c r="IJ99" s="14">
        <f>INDEX('O3-8hr'!$A:$AD,$IU99+IJ$23-$G$23,$IT99)</f>
        <v>31</v>
      </c>
      <c r="IK99" s="14">
        <f>INDEX('O3-8hr'!$A:$AD,$IU99+IK$23-$G$23,$IT99)</f>
        <v>23</v>
      </c>
      <c r="IL99" s="14">
        <f>INDEX('O3-8hr'!$A:$AD,$IU99+IL$23-$G$23,$IT99)</f>
        <v>25</v>
      </c>
      <c r="IM99" s="14">
        <f>INDEX('O3-8hr'!$A:$AD,$IU99+IM$23-$G$23,$IT99)</f>
        <v>11.000000000000002</v>
      </c>
      <c r="IN99" s="14">
        <f>INDEX('O3-8hr'!$A:$AD,$IU99+IN$23-$G$23,$IT99)</f>
        <v>23</v>
      </c>
      <c r="IO99" s="14">
        <f>INDEX('O3-8hr'!$A:$AD,$IU99+IO$23-$G$23,$IT99)</f>
        <v>20</v>
      </c>
      <c r="IP99" s="14">
        <f>INDEX('O3-8hr'!$A:$AD,$IU99+IP$23-$G$23,$IT99)</f>
        <v>30</v>
      </c>
      <c r="IQ99" s="19">
        <f>INDEX('O3-8hr'!$A:$AD,$IU99+IQ$23-$G$23,$IT99)</f>
        <v>24</v>
      </c>
      <c r="IR99" s="100">
        <f t="shared" si="59"/>
        <v>78</v>
      </c>
      <c r="IT99" s="44">
        <f>MATCH($B99,'O3-8hr'!$1:$1,0)</f>
        <v>22</v>
      </c>
      <c r="IU99" s="43">
        <f>MATCH(DATE($A99,$IT$19,$IU$19),'O3-8hr'!$B:$B,0)</f>
        <v>431</v>
      </c>
    </row>
    <row r="100" spans="1:255" ht="12.75" customHeight="1" x14ac:dyDescent="0.2">
      <c r="A100" s="100">
        <v>2016</v>
      </c>
      <c r="B100" s="100">
        <v>361030009</v>
      </c>
      <c r="C100" s="103">
        <f>INDEX(Sites!$A:$N,MATCH($B100,Sites!$A:$A,0),2)</f>
        <v>40.82799</v>
      </c>
      <c r="D100" s="100" t="str">
        <f>INDEX(Sites!$A:$N,MATCH($B100,Sites!$A:$A,0),4)</f>
        <v>NY</v>
      </c>
      <c r="E100" s="100" t="str">
        <f>INDEX(Sites!$A:$N,MATCH($B100,Sites!$A:$A,0),10)</f>
        <v>45.0</v>
      </c>
      <c r="F100" s="44" t="str">
        <f>INDEX(Sites!$A:$N,MATCH($B100,Sites!$A:$A,0),6)</f>
        <v>Holtsville</v>
      </c>
      <c r="G100" s="20">
        <f>INDEX('O3-8hr'!$A:$AD,$IU100+G$23-$G$23,$IT100)</f>
        <v>47</v>
      </c>
      <c r="H100" s="14">
        <f>INDEX('O3-8hr'!$A:$AD,$IU100+H$23-$G$23,$IT100)</f>
        <v>39</v>
      </c>
      <c r="I100" s="14">
        <f>INDEX('O3-8hr'!$A:$AD,$IU100+I$23-$G$23,$IT100)</f>
        <v>35</v>
      </c>
      <c r="J100" s="14">
        <f>INDEX('O3-8hr'!$A:$AD,$IU100+J$23-$G$23,$IT100)</f>
        <v>34</v>
      </c>
      <c r="K100" s="14">
        <f>INDEX('O3-8hr'!$A:$AD,$IU100+K$23-$G$23,$IT100)</f>
        <v>38</v>
      </c>
      <c r="L100" s="14">
        <f>INDEX('O3-8hr'!$A:$AD,$IU100+L$23-$G$23,$IT100)</f>
        <v>42</v>
      </c>
      <c r="M100" s="14">
        <f>INDEX('O3-8hr'!$A:$AD,$IU100+M$23-$G$23,$IT100)</f>
        <v>39</v>
      </c>
      <c r="N100" s="14">
        <f>INDEX('O3-8hr'!$A:$AD,$IU100+N$23-$G$23,$IT100)</f>
        <v>39</v>
      </c>
      <c r="O100" s="14">
        <f>INDEX('O3-8hr'!$A:$AD,$IU100+O$23-$G$23,$IT100)</f>
        <v>52.000000000000007</v>
      </c>
      <c r="P100" s="14">
        <f>INDEX('O3-8hr'!$A:$AD,$IU100+P$23-$G$23,$IT100)</f>
        <v>40</v>
      </c>
      <c r="Q100" s="14">
        <f>INDEX('O3-8hr'!$A:$AD,$IU100+Q$23-$G$23,$IT100)</f>
        <v>37.000000000000007</v>
      </c>
      <c r="R100" s="14">
        <f>INDEX('O3-8hr'!$A:$AD,$IU100+R$23-$G$23,$IT100)</f>
        <v>37.000000000000007</v>
      </c>
      <c r="S100" s="14">
        <f>INDEX('O3-8hr'!$A:$AD,$IU100+S$23-$G$23,$IT100)</f>
        <v>45.000000000000007</v>
      </c>
      <c r="T100" s="14">
        <f>INDEX('O3-8hr'!$A:$AD,$IU100+T$23-$G$23,$IT100)</f>
        <v>43</v>
      </c>
      <c r="U100" s="14">
        <f>INDEX('O3-8hr'!$A:$AD,$IU100+U$23-$G$23,$IT100)</f>
        <v>34</v>
      </c>
      <c r="V100" s="14">
        <f>INDEX('O3-8hr'!$A:$AD,$IU100+V$23-$G$23,$IT100)</f>
        <v>35</v>
      </c>
      <c r="W100" s="14">
        <f>INDEX('O3-8hr'!$A:$AD,$IU100+W$23-$G$23,$IT100)</f>
        <v>39</v>
      </c>
      <c r="X100" s="14">
        <f>INDEX('O3-8hr'!$A:$AD,$IU100+X$23-$G$23,$IT100)</f>
        <v>37.000000000000007</v>
      </c>
      <c r="Y100" s="14">
        <f>INDEX('O3-8hr'!$A:$AD,$IU100+Y$23-$G$23,$IT100)</f>
        <v>42</v>
      </c>
      <c r="Z100" s="14">
        <f>INDEX('O3-8hr'!$A:$AD,$IU100+Z$23-$G$23,$IT100)</f>
        <v>41</v>
      </c>
      <c r="AA100" s="14">
        <f>INDEX('O3-8hr'!$A:$AD,$IU100+AA$23-$G$23,$IT100)</f>
        <v>44.000000000000007</v>
      </c>
      <c r="AB100" s="14">
        <f>INDEX('O3-8hr'!$A:$AD,$IU100+AB$23-$G$23,$IT100)</f>
        <v>48</v>
      </c>
      <c r="AC100" s="14">
        <f>INDEX('O3-8hr'!$A:$AD,$IU100+AC$23-$G$23,$IT100)</f>
        <v>44.000000000000007</v>
      </c>
      <c r="AD100" s="14">
        <f>INDEX('O3-8hr'!$A:$AD,$IU100+AD$23-$G$23,$IT100)</f>
        <v>42</v>
      </c>
      <c r="AE100" s="14">
        <f>INDEX('O3-8hr'!$A:$AD,$IU100+AE$23-$G$23,$IT100)</f>
        <v>35</v>
      </c>
      <c r="AF100" s="14">
        <f>INDEX('O3-8hr'!$A:$AD,$IU100+AF$23-$G$23,$IT100)</f>
        <v>38</v>
      </c>
      <c r="AG100" s="14">
        <f>INDEX('O3-8hr'!$A:$AD,$IU100+AG$23-$G$23,$IT100)</f>
        <v>40</v>
      </c>
      <c r="AH100" s="14">
        <f>INDEX('O3-8hr'!$A:$AD,$IU100+AH$23-$G$23,$IT100)</f>
        <v>41</v>
      </c>
      <c r="AI100" s="14">
        <f>INDEX('O3-8hr'!$A:$AD,$IU100+AI$23-$G$23,$IT100)</f>
        <v>47</v>
      </c>
      <c r="AJ100" s="14">
        <f>INDEX('O3-8hr'!$A:$AD,$IU100+AJ$23-$G$23,$IT100)</f>
        <v>48</v>
      </c>
      <c r="AK100" s="14">
        <f>INDEX('O3-8hr'!$A:$AD,$IU100+AK$23-$G$23,$IT100)</f>
        <v>49</v>
      </c>
      <c r="AL100" s="14">
        <f>INDEX('O3-8hr'!$A:$AD,$IU100+AL$23-$G$23,$IT100)</f>
        <v>29</v>
      </c>
      <c r="AM100" s="14">
        <f>INDEX('O3-8hr'!$A:$AD,$IU100+AM$23-$G$23,$IT100)</f>
        <v>39</v>
      </c>
      <c r="AN100" s="14">
        <f>INDEX('O3-8hr'!$A:$AD,$IU100+AN$23-$G$23,$IT100)</f>
        <v>41</v>
      </c>
      <c r="AO100" s="14">
        <f>INDEX('O3-8hr'!$A:$AD,$IU100+AO$23-$G$23,$IT100)</f>
        <v>36.000000000000007</v>
      </c>
      <c r="AP100" s="14">
        <f>INDEX('O3-8hr'!$A:$AD,$IU100+AP$23-$G$23,$IT100)</f>
        <v>44.000000000000007</v>
      </c>
      <c r="AQ100" s="14">
        <f>INDEX('O3-8hr'!$A:$AD,$IU100+AQ$23-$G$23,$IT100)</f>
        <v>51.000000000000007</v>
      </c>
      <c r="AR100" s="14">
        <f>INDEX('O3-8hr'!$A:$AD,$IU100+AR$23-$G$23,$IT100)</f>
        <v>45.000000000000007</v>
      </c>
      <c r="AS100" s="14">
        <f>INDEX('O3-8hr'!$A:$AD,$IU100+AS$23-$G$23,$IT100)</f>
        <v>36.000000000000007</v>
      </c>
      <c r="AT100" s="14">
        <f>INDEX('O3-8hr'!$A:$AD,$IU100+AT$23-$G$23,$IT100)</f>
        <v>40</v>
      </c>
      <c r="AU100" s="14">
        <f>INDEX('O3-8hr'!$A:$AD,$IU100+AU$23-$G$23,$IT100)</f>
        <v>43</v>
      </c>
      <c r="AV100" s="14">
        <f>INDEX('O3-8hr'!$A:$AD,$IU100+AV$23-$G$23,$IT100)</f>
        <v>50</v>
      </c>
      <c r="AW100" s="14">
        <f>INDEX('O3-8hr'!$A:$AD,$IU100+AW$23-$G$23,$IT100)</f>
        <v>37.000000000000007</v>
      </c>
      <c r="AX100" s="14">
        <f>INDEX('O3-8hr'!$A:$AD,$IU100+AX$23-$G$23,$IT100)</f>
        <v>40</v>
      </c>
      <c r="AY100" s="14">
        <f>INDEX('O3-8hr'!$A:$AD,$IU100+AY$23-$G$23,$IT100)</f>
        <v>43</v>
      </c>
      <c r="AZ100" s="14">
        <f>INDEX('O3-8hr'!$A:$AD,$IU100+AZ$23-$G$23,$IT100)</f>
        <v>47</v>
      </c>
      <c r="BA100" s="14">
        <f>INDEX('O3-8hr'!$A:$AD,$IU100+BA$23-$G$23,$IT100)</f>
        <v>48</v>
      </c>
      <c r="BB100" s="14">
        <f>INDEX('O3-8hr'!$A:$AD,$IU100+BB$23-$G$23,$IT100)</f>
        <v>49</v>
      </c>
      <c r="BC100" s="14">
        <f>INDEX('O3-8hr'!$A:$AD,$IU100+BC$23-$G$23,$IT100)</f>
        <v>56</v>
      </c>
      <c r="BD100" s="14">
        <f>INDEX('O3-8hr'!$A:$AD,$IU100+BD$23-$G$23,$IT100)</f>
        <v>52.000000000000007</v>
      </c>
      <c r="BE100" s="14">
        <f>INDEX('O3-8hr'!$A:$AD,$IU100+BE$23-$G$23,$IT100)</f>
        <v>52.000000000000007</v>
      </c>
      <c r="BF100" s="14">
        <f>INDEX('O3-8hr'!$A:$AD,$IU100+BF$23-$G$23,$IT100)</f>
        <v>52.000000000000007</v>
      </c>
      <c r="BG100" s="14">
        <f>INDEX('O3-8hr'!$A:$AD,$IU100+BG$23-$G$23,$IT100)</f>
        <v>48</v>
      </c>
      <c r="BH100" s="14">
        <f>INDEX('O3-8hr'!$A:$AD,$IU100+BH$23-$G$23,$IT100)</f>
        <v>41</v>
      </c>
      <c r="BI100" s="14">
        <f>INDEX('O3-8hr'!$A:$AD,$IU100+BI$23-$G$23,$IT100)</f>
        <v>51.000000000000007</v>
      </c>
      <c r="BJ100" s="14">
        <f>INDEX('O3-8hr'!$A:$AD,$IU100+BJ$23-$G$23,$IT100)</f>
        <v>51.000000000000007</v>
      </c>
      <c r="BK100" s="14">
        <f>INDEX('O3-8hr'!$A:$AD,$IU100+BK$23-$G$23,$IT100)</f>
        <v>39</v>
      </c>
      <c r="BL100" s="14">
        <f>INDEX('O3-8hr'!$A:$AD,$IU100+BL$23-$G$23,$IT100)</f>
        <v>44.000000000000007</v>
      </c>
      <c r="BM100" s="14">
        <f>INDEX('O3-8hr'!$A:$AD,$IU100+BM$23-$G$23,$IT100)</f>
        <v>44.000000000000007</v>
      </c>
      <c r="BN100" s="14">
        <f>INDEX('O3-8hr'!$A:$AD,$IU100+BN$23-$G$23,$IT100)</f>
        <v>44.000000000000007</v>
      </c>
      <c r="BO100" s="14">
        <f>INDEX('O3-8hr'!$A:$AD,$IU100+BO$23-$G$23,$IT100)</f>
        <v>45.000000000000007</v>
      </c>
      <c r="BP100" s="14">
        <f>INDEX('O3-8hr'!$A:$AD,$IU100+BP$23-$G$23,$IT100)</f>
        <v>42</v>
      </c>
      <c r="BQ100" s="14" t="str">
        <f>INDEX('O3-8hr'!$A:$AD,$IU100+BQ$23-$G$23,$IT100)</f>
        <v/>
      </c>
      <c r="BR100" s="14">
        <f>INDEX('O3-8hr'!$A:$AD,$IU100+BR$23-$G$23,$IT100)</f>
        <v>27</v>
      </c>
      <c r="BS100" s="14">
        <f>INDEX('O3-8hr'!$A:$AD,$IU100+BS$23-$G$23,$IT100)</f>
        <v>31</v>
      </c>
      <c r="BT100" s="14">
        <f>INDEX('O3-8hr'!$A:$AD,$IU100+BT$23-$G$23,$IT100)</f>
        <v>28</v>
      </c>
      <c r="BU100" s="14">
        <f>INDEX('O3-8hr'!$A:$AD,$IU100+BU$23-$G$23,$IT100)</f>
        <v>29</v>
      </c>
      <c r="BV100" s="14">
        <f>INDEX('O3-8hr'!$A:$AD,$IU100+BV$23-$G$23,$IT100)</f>
        <v>27</v>
      </c>
      <c r="BW100" s="14">
        <f>INDEX('O3-8hr'!$A:$AD,$IU100+BW$23-$G$23,$IT100)</f>
        <v>38</v>
      </c>
      <c r="BX100" s="14">
        <f>INDEX('O3-8hr'!$A:$AD,$IU100+BX$23-$G$23,$IT100)</f>
        <v>45.000000000000007</v>
      </c>
      <c r="BY100" s="14">
        <f>INDEX('O3-8hr'!$A:$AD,$IU100+BY$23-$G$23,$IT100)</f>
        <v>42</v>
      </c>
      <c r="BZ100" s="14">
        <f>INDEX('O3-8hr'!$A:$AD,$IU100+BZ$23-$G$23,$IT100)</f>
        <v>49</v>
      </c>
      <c r="CA100" s="14">
        <f>INDEX('O3-8hr'!$A:$AD,$IU100+CA$23-$G$23,$IT100)</f>
        <v>67</v>
      </c>
      <c r="CB100" s="14">
        <f>INDEX('O3-8hr'!$A:$AD,$IU100+CB$23-$G$23,$IT100)</f>
        <v>48</v>
      </c>
      <c r="CC100" s="14">
        <f>INDEX('O3-8hr'!$A:$AD,$IU100+CC$23-$G$23,$IT100)</f>
        <v>52.000000000000007</v>
      </c>
      <c r="CD100" s="14">
        <f>INDEX('O3-8hr'!$A:$AD,$IU100+CD$23-$G$23,$IT100)</f>
        <v>32</v>
      </c>
      <c r="CE100" s="14">
        <f>INDEX('O3-8hr'!$A:$AD,$IU100+CE$23-$G$23,$IT100)</f>
        <v>44.000000000000007</v>
      </c>
      <c r="CF100" s="14">
        <f>INDEX('O3-8hr'!$A:$AD,$IU100+CF$23-$G$23,$IT100)</f>
        <v>45.000000000000007</v>
      </c>
      <c r="CG100" s="14">
        <f>INDEX('O3-8hr'!$A:$AD,$IU100+CG$23-$G$23,$IT100)</f>
        <v>43</v>
      </c>
      <c r="CH100" s="14">
        <f>INDEX('O3-8hr'!$A:$AD,$IU100+CH$23-$G$23,$IT100)</f>
        <v>44.000000000000007</v>
      </c>
      <c r="CI100" s="14">
        <f>INDEX('O3-8hr'!$A:$AD,$IU100+CI$23-$G$23,$IT100)</f>
        <v>53.000000000000007</v>
      </c>
      <c r="CJ100" s="14">
        <f>INDEX('O3-8hr'!$A:$AD,$IU100+CJ$23-$G$23,$IT100)</f>
        <v>43</v>
      </c>
      <c r="CK100" s="14">
        <f>INDEX('O3-8hr'!$A:$AD,$IU100+CK$23-$G$23,$IT100)</f>
        <v>52.000000000000007</v>
      </c>
      <c r="CL100" s="14">
        <f>INDEX('O3-8hr'!$A:$AD,$IU100+CL$23-$G$23,$IT100)</f>
        <v>55</v>
      </c>
      <c r="CM100" s="14">
        <f>INDEX('O3-8hr'!$A:$AD,$IU100+CM$23-$G$23,$IT100)</f>
        <v>35</v>
      </c>
      <c r="CN100" s="14">
        <f>INDEX('O3-8hr'!$A:$AD,$IU100+CN$23-$G$23,$IT100)</f>
        <v>81</v>
      </c>
      <c r="CO100" s="14">
        <f>INDEX('O3-8hr'!$A:$AD,$IU100+CO$23-$G$23,$IT100)</f>
        <v>76</v>
      </c>
      <c r="CP100" s="14">
        <f>INDEX('O3-8hr'!$A:$AD,$IU100+CP$23-$G$23,$IT100)</f>
        <v>53.000000000000007</v>
      </c>
      <c r="CQ100" s="14">
        <f>INDEX('O3-8hr'!$A:$AD,$IU100+CQ$23-$G$23,$IT100)</f>
        <v>53.000000000000007</v>
      </c>
      <c r="CR100" s="14">
        <f>INDEX('O3-8hr'!$A:$AD,$IU100+CR$23-$G$23,$IT100)</f>
        <v>38</v>
      </c>
      <c r="CS100" s="14">
        <f>INDEX('O3-8hr'!$A:$AD,$IU100+CS$23-$G$23,$IT100)</f>
        <v>22.000000000000004</v>
      </c>
      <c r="CT100" s="14">
        <f>INDEX('O3-8hr'!$A:$AD,$IU100+CT$23-$G$23,$IT100)</f>
        <v>42</v>
      </c>
      <c r="CU100" s="14">
        <f>INDEX('O3-8hr'!$A:$AD,$IU100+CU$23-$G$23,$IT100)</f>
        <v>47</v>
      </c>
      <c r="CV100" s="14">
        <f>INDEX('O3-8hr'!$A:$AD,$IU100+CV$23-$G$23,$IT100)</f>
        <v>37.000000000000007</v>
      </c>
      <c r="CW100" s="14">
        <f>INDEX('O3-8hr'!$A:$AD,$IU100+CW$23-$G$23,$IT100)</f>
        <v>23</v>
      </c>
      <c r="CX100" s="14">
        <f>INDEX('O3-8hr'!$A:$AD,$IU100+CX$23-$G$23,$IT100)</f>
        <v>51.000000000000007</v>
      </c>
      <c r="CY100" s="14">
        <f>INDEX('O3-8hr'!$A:$AD,$IU100+CY$23-$G$23,$IT100)</f>
        <v>36.000000000000007</v>
      </c>
      <c r="CZ100" s="14">
        <f>INDEX('O3-8hr'!$A:$AD,$IU100+CZ$23-$G$23,$IT100)</f>
        <v>57</v>
      </c>
      <c r="DA100" s="14">
        <f>INDEX('O3-8hr'!$A:$AD,$IU100+DA$23-$G$23,$IT100)</f>
        <v>59.000000000000007</v>
      </c>
      <c r="DB100" s="14">
        <f>INDEX('O3-8hr'!$A:$AD,$IU100+DB$23-$G$23,$IT100)</f>
        <v>29</v>
      </c>
      <c r="DC100" s="14">
        <f>INDEX('O3-8hr'!$A:$AD,$IU100+DC$23-$G$23,$IT100)</f>
        <v>45.000000000000007</v>
      </c>
      <c r="DD100" s="14">
        <f>INDEX('O3-8hr'!$A:$AD,$IU100+DD$23-$G$23,$IT100)</f>
        <v>43</v>
      </c>
      <c r="DE100" s="14">
        <f>INDEX('O3-8hr'!$A:$AD,$IU100+DE$23-$G$23,$IT100)</f>
        <v>56</v>
      </c>
      <c r="DF100" s="14">
        <f>INDEX('O3-8hr'!$A:$AD,$IU100+DF$23-$G$23,$IT100)</f>
        <v>45.000000000000007</v>
      </c>
      <c r="DG100" s="14">
        <f>INDEX('O3-8hr'!$A:$AD,$IU100+DG$23-$G$23,$IT100)</f>
        <v>31</v>
      </c>
      <c r="DH100" s="14">
        <f>INDEX('O3-8hr'!$A:$AD,$IU100+DH$23-$G$23,$IT100)</f>
        <v>37.000000000000007</v>
      </c>
      <c r="DI100" s="14">
        <f>INDEX('O3-8hr'!$A:$AD,$IU100+DI$23-$G$23,$IT100)</f>
        <v>57</v>
      </c>
      <c r="DJ100" s="14">
        <f>INDEX('O3-8hr'!$A:$AD,$IU100+DJ$23-$G$23,$IT100)</f>
        <v>54</v>
      </c>
      <c r="DK100" s="14">
        <f>INDEX('O3-8hr'!$A:$AD,$IU100+DK$23-$G$23,$IT100)</f>
        <v>38</v>
      </c>
      <c r="DL100" s="14">
        <f>INDEX('O3-8hr'!$A:$AD,$IU100+DL$23-$G$23,$IT100)</f>
        <v>55</v>
      </c>
      <c r="DM100" s="14">
        <f>INDEX('O3-8hr'!$A:$AD,$IU100+DM$23-$G$23,$IT100)</f>
        <v>46</v>
      </c>
      <c r="DN100" s="14">
        <f>INDEX('O3-8hr'!$A:$AD,$IU100+DN$23-$G$23,$IT100)</f>
        <v>46</v>
      </c>
      <c r="DO100" s="14">
        <f>INDEX('O3-8hr'!$A:$AD,$IU100+DO$23-$G$23,$IT100)</f>
        <v>73.000000000000014</v>
      </c>
      <c r="DP100" s="14">
        <f>INDEX('O3-8hr'!$A:$AD,$IU100+DP$23-$G$23,$IT100)</f>
        <v>57</v>
      </c>
      <c r="DQ100" s="14">
        <f>INDEX('O3-8hr'!$A:$AD,$IU100+DQ$23-$G$23,$IT100)</f>
        <v>58</v>
      </c>
      <c r="DR100" s="14" t="str">
        <f>INDEX('O3-8hr'!$A:$AD,$IU100+DR$23-$G$23,$IT100)</f>
        <v/>
      </c>
      <c r="DS100" s="14">
        <f>INDEX('O3-8hr'!$A:$AD,$IU100+DS$23-$G$23,$IT100)</f>
        <v>49</v>
      </c>
      <c r="DT100" s="14">
        <f>INDEX('O3-8hr'!$A:$AD,$IU100+DT$23-$G$23,$IT100)</f>
        <v>45.000000000000007</v>
      </c>
      <c r="DU100" s="14">
        <f>INDEX('O3-8hr'!$A:$AD,$IU100+DU$23-$G$23,$IT100)</f>
        <v>44.000000000000007</v>
      </c>
      <c r="DV100" s="14">
        <f>INDEX('O3-8hr'!$A:$AD,$IU100+DV$23-$G$23,$IT100)</f>
        <v>39</v>
      </c>
      <c r="DW100" s="14">
        <f>INDEX('O3-8hr'!$A:$AD,$IU100+DW$23-$G$23,$IT100)</f>
        <v>66</v>
      </c>
      <c r="DX100" s="14">
        <f>INDEX('O3-8hr'!$A:$AD,$IU100+DX$23-$G$23,$IT100)</f>
        <v>56</v>
      </c>
      <c r="DY100" s="14">
        <f>INDEX('O3-8hr'!$A:$AD,$IU100+DY$23-$G$23,$IT100)</f>
        <v>45.000000000000007</v>
      </c>
      <c r="DZ100" s="14">
        <f>INDEX('O3-8hr'!$A:$AD,$IU100+DZ$23-$G$23,$IT100)</f>
        <v>36.000000000000007</v>
      </c>
      <c r="EA100" s="14">
        <f>INDEX('O3-8hr'!$A:$AD,$IU100+EA$23-$G$23,$IT100)</f>
        <v>45.000000000000007</v>
      </c>
      <c r="EB100" s="14">
        <f>INDEX('O3-8hr'!$A:$AD,$IU100+EB$23-$G$23,$IT100)</f>
        <v>53.000000000000007</v>
      </c>
      <c r="EC100" s="14">
        <f>INDEX('O3-8hr'!$A:$AD,$IU100+EC$23-$G$23,$IT100)</f>
        <v>45.000000000000007</v>
      </c>
      <c r="ED100" s="14">
        <f>INDEX('O3-8hr'!$A:$AD,$IU100+ED$23-$G$23,$IT100)</f>
        <v>70</v>
      </c>
      <c r="EE100" s="14">
        <f>INDEX('O3-8hr'!$A:$AD,$IU100+EE$23-$G$23,$IT100)</f>
        <v>66</v>
      </c>
      <c r="EF100" s="14">
        <f>INDEX('O3-8hr'!$A:$AD,$IU100+EF$23-$G$23,$IT100)</f>
        <v>36.000000000000007</v>
      </c>
      <c r="EG100" s="14">
        <f>INDEX('O3-8hr'!$A:$AD,$IU100+EG$23-$G$23,$IT100)</f>
        <v>24</v>
      </c>
      <c r="EH100" s="14">
        <f>INDEX('O3-8hr'!$A:$AD,$IU100+EH$23-$G$23,$IT100)</f>
        <v>40</v>
      </c>
      <c r="EI100" s="14">
        <f>INDEX('O3-8hr'!$A:$AD,$IU100+EI$23-$G$23,$IT100)</f>
        <v>38</v>
      </c>
      <c r="EJ100" s="14">
        <f>INDEX('O3-8hr'!$A:$AD,$IU100+EJ$23-$G$23,$IT100)</f>
        <v>44.000000000000007</v>
      </c>
      <c r="EK100" s="14">
        <f>INDEX('O3-8hr'!$A:$AD,$IU100+EK$23-$G$23,$IT100)</f>
        <v>43</v>
      </c>
      <c r="EL100" s="14">
        <f>INDEX('O3-8hr'!$A:$AD,$IU100+EL$23-$G$23,$IT100)</f>
        <v>45.000000000000007</v>
      </c>
      <c r="EM100" s="14">
        <f>INDEX('O3-8hr'!$A:$AD,$IU100+EM$23-$G$23,$IT100)</f>
        <v>75</v>
      </c>
      <c r="EN100" s="14">
        <f>INDEX('O3-8hr'!$A:$AD,$IU100+EN$23-$G$23,$IT100)</f>
        <v>69</v>
      </c>
      <c r="EO100" s="14">
        <f>INDEX('O3-8hr'!$A:$AD,$IU100+EO$23-$G$23,$IT100)</f>
        <v>71.000000000000014</v>
      </c>
      <c r="EP100" s="14">
        <f>INDEX('O3-8hr'!$A:$AD,$IU100+EP$23-$G$23,$IT100)</f>
        <v>58</v>
      </c>
      <c r="EQ100" s="14">
        <f>INDEX('O3-8hr'!$A:$AD,$IU100+EQ$23-$G$23,$IT100)</f>
        <v>40</v>
      </c>
      <c r="ER100" s="14">
        <f>INDEX('O3-8hr'!$A:$AD,$IU100+ER$23-$G$23,$IT100)</f>
        <v>36.000000000000007</v>
      </c>
      <c r="ES100" s="14">
        <f>INDEX('O3-8hr'!$A:$AD,$IU100+ES$23-$G$23,$IT100)</f>
        <v>64</v>
      </c>
      <c r="ET100" s="14">
        <f>INDEX('O3-8hr'!$A:$AD,$IU100+ET$23-$G$23,$IT100)</f>
        <v>62</v>
      </c>
      <c r="EU100" s="14">
        <f>INDEX('O3-8hr'!$A:$AD,$IU100+EU$23-$G$23,$IT100)</f>
        <v>49</v>
      </c>
      <c r="EV100" s="14">
        <f>INDEX('O3-8hr'!$A:$AD,$IU100+EV$23-$G$23,$IT100)</f>
        <v>47</v>
      </c>
      <c r="EW100" s="14">
        <f>INDEX('O3-8hr'!$A:$AD,$IU100+EW$23-$G$23,$IT100)</f>
        <v>54</v>
      </c>
      <c r="EX100" s="14">
        <f>INDEX('O3-8hr'!$A:$AD,$IU100+EX$23-$G$23,$IT100)</f>
        <v>47</v>
      </c>
      <c r="EY100" s="14">
        <f>INDEX('O3-8hr'!$A:$AD,$IU100+EY$23-$G$23,$IT100)</f>
        <v>50</v>
      </c>
      <c r="EZ100" s="14">
        <f>INDEX('O3-8hr'!$A:$AD,$IU100+EZ$23-$G$23,$IT100)</f>
        <v>64</v>
      </c>
      <c r="FA100" s="14">
        <f>INDEX('O3-8hr'!$A:$AD,$IU100+FA$23-$G$23,$IT100)</f>
        <v>55</v>
      </c>
      <c r="FB100" s="14">
        <f>INDEX('O3-8hr'!$A:$AD,$IU100+FB$23-$G$23,$IT100)</f>
        <v>65</v>
      </c>
      <c r="FC100" s="14">
        <f>INDEX('O3-8hr'!$A:$AD,$IU100+FC$23-$G$23,$IT100)</f>
        <v>39</v>
      </c>
      <c r="FD100" s="14">
        <f>INDEX('O3-8hr'!$A:$AD,$IU100+FD$23-$G$23,$IT100)</f>
        <v>32</v>
      </c>
      <c r="FE100" s="14">
        <f>INDEX('O3-8hr'!$A:$AD,$IU100+FE$23-$G$23,$IT100)</f>
        <v>28</v>
      </c>
      <c r="FF100" s="14">
        <f>INDEX('O3-8hr'!$A:$AD,$IU100+FF$23-$G$23,$IT100)</f>
        <v>28</v>
      </c>
      <c r="FG100" s="14">
        <f>INDEX('O3-8hr'!$A:$AD,$IU100+FG$23-$G$23,$IT100)</f>
        <v>34</v>
      </c>
      <c r="FH100" s="14">
        <f>INDEX('O3-8hr'!$A:$AD,$IU100+FH$23-$G$23,$IT100)</f>
        <v>39</v>
      </c>
      <c r="FI100" s="14">
        <f>INDEX('O3-8hr'!$A:$AD,$IU100+FI$23-$G$23,$IT100)</f>
        <v>43</v>
      </c>
      <c r="FJ100" s="14">
        <f>INDEX('O3-8hr'!$A:$AD,$IU100+FJ$23-$G$23,$IT100)</f>
        <v>46</v>
      </c>
      <c r="FK100" s="14">
        <f>INDEX('O3-8hr'!$A:$AD,$IU100+FK$23-$G$23,$IT100)</f>
        <v>40</v>
      </c>
      <c r="FL100" s="14">
        <f>INDEX('O3-8hr'!$A:$AD,$IU100+FL$23-$G$23,$IT100)</f>
        <v>55</v>
      </c>
      <c r="FM100" s="14">
        <f>INDEX('O3-8hr'!$A:$AD,$IU100+FM$23-$G$23,$IT100)</f>
        <v>29</v>
      </c>
      <c r="FN100" s="14">
        <f>INDEX('O3-8hr'!$A:$AD,$IU100+FN$23-$G$23,$IT100)</f>
        <v>50</v>
      </c>
      <c r="FO100" s="14">
        <f>INDEX('O3-8hr'!$A:$AD,$IU100+FO$23-$G$23,$IT100)</f>
        <v>50</v>
      </c>
      <c r="FP100" s="14">
        <f>INDEX('O3-8hr'!$A:$AD,$IU100+FP$23-$G$23,$IT100)</f>
        <v>54</v>
      </c>
      <c r="FQ100" s="14">
        <f>INDEX('O3-8hr'!$A:$AD,$IU100+FQ$23-$G$23,$IT100)</f>
        <v>60</v>
      </c>
      <c r="FR100" s="14">
        <f>INDEX('O3-8hr'!$A:$AD,$IU100+FR$23-$G$23,$IT100)</f>
        <v>55</v>
      </c>
      <c r="FS100" s="14">
        <f>INDEX('O3-8hr'!$A:$AD,$IU100+FS$23-$G$23,$IT100)</f>
        <v>46</v>
      </c>
      <c r="FT100" s="14">
        <f>INDEX('O3-8hr'!$A:$AD,$IU100+FT$23-$G$23,$IT100)</f>
        <v>42</v>
      </c>
      <c r="FU100" s="14">
        <f>INDEX('O3-8hr'!$A:$AD,$IU100+FU$23-$G$23,$IT100)</f>
        <v>54</v>
      </c>
      <c r="FV100" s="14">
        <f>INDEX('O3-8hr'!$A:$AD,$IU100+FV$23-$G$23,$IT100)</f>
        <v>56</v>
      </c>
      <c r="FW100" s="14">
        <f>INDEX('O3-8hr'!$A:$AD,$IU100+FW$23-$G$23,$IT100)</f>
        <v>50</v>
      </c>
      <c r="FX100" s="14">
        <f>INDEX('O3-8hr'!$A:$AD,$IU100+FX$23-$G$23,$IT100)</f>
        <v>40</v>
      </c>
      <c r="FY100" s="14">
        <f>INDEX('O3-8hr'!$A:$AD,$IU100+FY$23-$G$23,$IT100)</f>
        <v>34</v>
      </c>
      <c r="FZ100" s="14">
        <f>INDEX('O3-8hr'!$A:$AD,$IU100+FZ$23-$G$23,$IT100)</f>
        <v>53.000000000000007</v>
      </c>
      <c r="GA100" s="14">
        <f>INDEX('O3-8hr'!$A:$AD,$IU100+GA$23-$G$23,$IT100)</f>
        <v>70</v>
      </c>
      <c r="GB100" s="14">
        <f>INDEX('O3-8hr'!$A:$AD,$IU100+GB$23-$G$23,$IT100)</f>
        <v>57</v>
      </c>
      <c r="GC100" s="14">
        <f>INDEX('O3-8hr'!$A:$AD,$IU100+GC$23-$G$23,$IT100)</f>
        <v>58</v>
      </c>
      <c r="GD100" s="14">
        <f>INDEX('O3-8hr'!$A:$AD,$IU100+GD$23-$G$23,$IT100)</f>
        <v>43</v>
      </c>
      <c r="GE100" s="14">
        <f>INDEX('O3-8hr'!$A:$AD,$IU100+GE$23-$G$23,$IT100)</f>
        <v>35</v>
      </c>
      <c r="GF100" s="14">
        <f>INDEX('O3-8hr'!$A:$AD,$IU100+GF$23-$G$23,$IT100)</f>
        <v>53.000000000000007</v>
      </c>
      <c r="GG100" s="14">
        <f>INDEX('O3-8hr'!$A:$AD,$IU100+GG$23-$G$23,$IT100)</f>
        <v>38</v>
      </c>
      <c r="GH100" s="14">
        <f>INDEX('O3-8hr'!$A:$AD,$IU100+GH$23-$G$23,$IT100)</f>
        <v>60</v>
      </c>
      <c r="GI100" s="14">
        <f>INDEX('O3-8hr'!$A:$AD,$IU100+GI$23-$G$23,$IT100)</f>
        <v>41</v>
      </c>
      <c r="GJ100" s="14">
        <f>INDEX('O3-8hr'!$A:$AD,$IU100+GJ$23-$G$23,$IT100)</f>
        <v>36.000000000000007</v>
      </c>
      <c r="GK100" s="14">
        <f>INDEX('O3-8hr'!$A:$AD,$IU100+GK$23-$G$23,$IT100)</f>
        <v>26.000000000000004</v>
      </c>
      <c r="GL100" s="14">
        <f>INDEX('O3-8hr'!$A:$AD,$IU100+GL$23-$G$23,$IT100)</f>
        <v>31</v>
      </c>
      <c r="GM100" s="14">
        <f>INDEX('O3-8hr'!$A:$AD,$IU100+GM$23-$G$23,$IT100)</f>
        <v>30</v>
      </c>
      <c r="GN100" s="14">
        <f>INDEX('O3-8hr'!$A:$AD,$IU100+GN$23-$G$23,$IT100)</f>
        <v>34</v>
      </c>
      <c r="GO100" s="14">
        <f>INDEX('O3-8hr'!$A:$AD,$IU100+GO$23-$G$23,$IT100)</f>
        <v>39</v>
      </c>
      <c r="GP100" s="14">
        <f>INDEX('O3-8hr'!$A:$AD,$IU100+GP$23-$G$23,$IT100)</f>
        <v>51.000000000000007</v>
      </c>
      <c r="GQ100" s="14">
        <f>INDEX('O3-8hr'!$A:$AD,$IU100+GQ$23-$G$23,$IT100)</f>
        <v>55</v>
      </c>
      <c r="GR100" s="14">
        <f>INDEX('O3-8hr'!$A:$AD,$IU100+GR$23-$G$23,$IT100)</f>
        <v>48</v>
      </c>
      <c r="GS100" s="14">
        <f>INDEX('O3-8hr'!$A:$AD,$IU100+GS$23-$G$23,$IT100)</f>
        <v>39</v>
      </c>
      <c r="GT100" s="14">
        <f>INDEX('O3-8hr'!$A:$AD,$IU100+GT$23-$G$23,$IT100)</f>
        <v>33</v>
      </c>
      <c r="GU100" s="14">
        <f>INDEX('O3-8hr'!$A:$AD,$IU100+GU$23-$G$23,$IT100)</f>
        <v>41</v>
      </c>
      <c r="GV100" s="14">
        <f>INDEX('O3-8hr'!$A:$AD,$IU100+GV$23-$G$23,$IT100)</f>
        <v>63</v>
      </c>
      <c r="GW100" s="14">
        <f>INDEX('O3-8hr'!$A:$AD,$IU100+GW$23-$G$23,$IT100)</f>
        <v>30</v>
      </c>
      <c r="GX100" s="14">
        <f>INDEX('O3-8hr'!$A:$AD,$IU100+GX$23-$G$23,$IT100)</f>
        <v>33</v>
      </c>
      <c r="GY100" s="14">
        <f>INDEX('O3-8hr'!$A:$AD,$IU100+GY$23-$G$23,$IT100)</f>
        <v>32</v>
      </c>
      <c r="GZ100" s="14">
        <f>INDEX('O3-8hr'!$A:$AD,$IU100+GZ$23-$G$23,$IT100)</f>
        <v>32</v>
      </c>
      <c r="HA100" s="14">
        <f>INDEX('O3-8hr'!$A:$AD,$IU100+HA$23-$G$23,$IT100)</f>
        <v>22.000000000000004</v>
      </c>
      <c r="HB100" s="14">
        <f>INDEX('O3-8hr'!$A:$AD,$IU100+HB$23-$G$23,$IT100)</f>
        <v>29</v>
      </c>
      <c r="HC100" s="14">
        <f>INDEX('O3-8hr'!$A:$AD,$IU100+HC$23-$G$23,$IT100)</f>
        <v>49</v>
      </c>
      <c r="HD100" s="14">
        <f>INDEX('O3-8hr'!$A:$AD,$IU100+HD$23-$G$23,$IT100)</f>
        <v>40</v>
      </c>
      <c r="HE100" s="14">
        <f>INDEX('O3-8hr'!$A:$AD,$IU100+HE$23-$G$23,$IT100)</f>
        <v>50</v>
      </c>
      <c r="HF100" s="14">
        <f>INDEX('O3-8hr'!$A:$AD,$IU100+HF$23-$G$23,$IT100)</f>
        <v>32</v>
      </c>
      <c r="HG100" s="14">
        <f>INDEX('O3-8hr'!$A:$AD,$IU100+HG$23-$G$23,$IT100)</f>
        <v>37.000000000000007</v>
      </c>
      <c r="HH100" s="14">
        <f>INDEX('O3-8hr'!$A:$AD,$IU100+HH$23-$G$23,$IT100)</f>
        <v>44.000000000000007</v>
      </c>
      <c r="HI100" s="14">
        <f>INDEX('O3-8hr'!$A:$AD,$IU100+HI$23-$G$23,$IT100)</f>
        <v>30</v>
      </c>
      <c r="HJ100" s="14">
        <f>INDEX('O3-8hr'!$A:$AD,$IU100+HJ$23-$G$23,$IT100)</f>
        <v>31</v>
      </c>
      <c r="HK100" s="14">
        <f>INDEX('O3-8hr'!$A:$AD,$IU100+HK$23-$G$23,$IT100)</f>
        <v>29</v>
      </c>
      <c r="HL100" s="14">
        <f>INDEX('O3-8hr'!$A:$AD,$IU100+HL$23-$G$23,$IT100)</f>
        <v>31</v>
      </c>
      <c r="HM100" s="14">
        <f>INDEX('O3-8hr'!$A:$AD,$IU100+HM$23-$G$23,$IT100)</f>
        <v>26.000000000000004</v>
      </c>
      <c r="HN100" s="14">
        <f>INDEX('O3-8hr'!$A:$AD,$IU100+HN$23-$G$23,$IT100)</f>
        <v>21</v>
      </c>
      <c r="HO100" s="14">
        <f>INDEX('O3-8hr'!$A:$AD,$IU100+HO$23-$G$23,$IT100)</f>
        <v>32</v>
      </c>
      <c r="HP100" s="14">
        <f>INDEX('O3-8hr'!$A:$AD,$IU100+HP$23-$G$23,$IT100)</f>
        <v>27</v>
      </c>
      <c r="HQ100" s="14">
        <f>INDEX('O3-8hr'!$A:$AD,$IU100+HQ$23-$G$23,$IT100)</f>
        <v>34</v>
      </c>
      <c r="HR100" s="14">
        <f>INDEX('O3-8hr'!$A:$AD,$IU100+HR$23-$G$23,$IT100)</f>
        <v>41</v>
      </c>
      <c r="HS100" s="14">
        <f>INDEX('O3-8hr'!$A:$AD,$IU100+HS$23-$G$23,$IT100)</f>
        <v>44.000000000000007</v>
      </c>
      <c r="HT100" s="14">
        <f>INDEX('O3-8hr'!$A:$AD,$IU100+HT$23-$G$23,$IT100)</f>
        <v>30</v>
      </c>
      <c r="HU100" s="14">
        <f>INDEX('O3-8hr'!$A:$AD,$IU100+HU$23-$G$23,$IT100)</f>
        <v>26.000000000000004</v>
      </c>
      <c r="HV100" s="14">
        <f>INDEX('O3-8hr'!$A:$AD,$IU100+HV$23-$G$23,$IT100)</f>
        <v>33</v>
      </c>
      <c r="HW100" s="14">
        <f>INDEX('O3-8hr'!$A:$AD,$IU100+HW$23-$G$23,$IT100)</f>
        <v>30</v>
      </c>
      <c r="HX100" s="14">
        <f>INDEX('O3-8hr'!$A:$AD,$IU100+HX$23-$G$23,$IT100)</f>
        <v>30</v>
      </c>
      <c r="HY100" s="14">
        <f>INDEX('O3-8hr'!$A:$AD,$IU100+HY$23-$G$23,$IT100)</f>
        <v>32</v>
      </c>
      <c r="HZ100" s="14">
        <f>INDEX('O3-8hr'!$A:$AD,$IU100+HZ$23-$G$23,$IT100)</f>
        <v>30</v>
      </c>
      <c r="IA100" s="14">
        <f>INDEX('O3-8hr'!$A:$AD,$IU100+IA$23-$G$23,$IT100)</f>
        <v>35</v>
      </c>
      <c r="IB100" s="14">
        <f>INDEX('O3-8hr'!$A:$AD,$IU100+IB$23-$G$23,$IT100)</f>
        <v>43</v>
      </c>
      <c r="IC100" s="14">
        <f>INDEX('O3-8hr'!$A:$AD,$IU100+IC$23-$G$23,$IT100)</f>
        <v>39</v>
      </c>
      <c r="ID100" s="14">
        <f>INDEX('O3-8hr'!$A:$AD,$IU100+ID$23-$G$23,$IT100)</f>
        <v>47</v>
      </c>
      <c r="IE100" s="14">
        <f>INDEX('O3-8hr'!$A:$AD,$IU100+IE$23-$G$23,$IT100)</f>
        <v>43</v>
      </c>
      <c r="IF100" s="14">
        <f>INDEX('O3-8hr'!$A:$AD,$IU100+IF$23-$G$23,$IT100)</f>
        <v>34</v>
      </c>
      <c r="IG100" s="14">
        <f>INDEX('O3-8hr'!$A:$AD,$IU100+IG$23-$G$23,$IT100)</f>
        <v>30</v>
      </c>
      <c r="IH100" s="14">
        <f>INDEX('O3-8hr'!$A:$AD,$IU100+IH$23-$G$23,$IT100)</f>
        <v>22.000000000000004</v>
      </c>
      <c r="II100" s="14">
        <f>INDEX('O3-8hr'!$A:$AD,$IU100+II$23-$G$23,$IT100)</f>
        <v>34</v>
      </c>
      <c r="IJ100" s="14">
        <f>INDEX('O3-8hr'!$A:$AD,$IU100+IJ$23-$G$23,$IT100)</f>
        <v>34</v>
      </c>
      <c r="IK100" s="14">
        <f>INDEX('O3-8hr'!$A:$AD,$IU100+IK$23-$G$23,$IT100)</f>
        <v>34</v>
      </c>
      <c r="IL100" s="14">
        <f>INDEX('O3-8hr'!$A:$AD,$IU100+IL$23-$G$23,$IT100)</f>
        <v>33</v>
      </c>
      <c r="IM100" s="14">
        <f>INDEX('O3-8hr'!$A:$AD,$IU100+IM$23-$G$23,$IT100)</f>
        <v>37.000000000000007</v>
      </c>
      <c r="IN100" s="14">
        <f>INDEX('O3-8hr'!$A:$AD,$IU100+IN$23-$G$23,$IT100)</f>
        <v>25</v>
      </c>
      <c r="IO100" s="14">
        <f>INDEX('O3-8hr'!$A:$AD,$IU100+IO$23-$G$23,$IT100)</f>
        <v>33</v>
      </c>
      <c r="IP100" s="14">
        <f>INDEX('O3-8hr'!$A:$AD,$IU100+IP$23-$G$23,$IT100)</f>
        <v>41</v>
      </c>
      <c r="IQ100" s="19">
        <f>INDEX('O3-8hr'!$A:$AD,$IU100+IQ$23-$G$23,$IT100)</f>
        <v>25</v>
      </c>
      <c r="IR100" s="100">
        <f t="shared" si="59"/>
        <v>81</v>
      </c>
      <c r="IT100" s="44">
        <f>MATCH($B100,'O3-8hr'!$1:$1,0)</f>
        <v>29</v>
      </c>
      <c r="IU100" s="43">
        <f>MATCH(DATE($A100,$IT$19,$IU$19),'O3-8hr'!$B:$B,0)</f>
        <v>431</v>
      </c>
    </row>
    <row r="101" spans="1:255" ht="12.75" customHeight="1" x14ac:dyDescent="0.2">
      <c r="A101" s="100">
        <v>2016</v>
      </c>
      <c r="B101" s="100">
        <v>360050110</v>
      </c>
      <c r="C101" s="103">
        <f>INDEX(Sites!$A:$N,MATCH($B101,Sites!$A:$A,0),2)</f>
        <v>40.816180000000003</v>
      </c>
      <c r="D101" s="100" t="str">
        <f>INDEX(Sites!$A:$N,MATCH($B101,Sites!$A:$A,0),4)</f>
        <v>NY</v>
      </c>
      <c r="E101" s="100" t="str">
        <f>INDEX(Sites!$A:$N,MATCH($B101,Sites!$A:$A,0),10)</f>
        <v>17.0</v>
      </c>
      <c r="F101" s="44" t="str">
        <f>INDEX(Sites!$A:$N,MATCH($B101,Sites!$A:$A,0),6)</f>
        <v>IS52</v>
      </c>
      <c r="G101" s="20">
        <f>INDEX('O3-8hr'!$A:$AD,$IU101+G$23-$G$23,$IT101)</f>
        <v>37.000000000000007</v>
      </c>
      <c r="H101" s="14">
        <f>INDEX('O3-8hr'!$A:$AD,$IU101+H$23-$G$23,$IT101)</f>
        <v>32</v>
      </c>
      <c r="I101" s="14">
        <f>INDEX('O3-8hr'!$A:$AD,$IU101+I$23-$G$23,$IT101)</f>
        <v>29</v>
      </c>
      <c r="J101" s="14">
        <f>INDEX('O3-8hr'!$A:$AD,$IU101+J$23-$G$23,$IT101)</f>
        <v>25</v>
      </c>
      <c r="K101" s="14">
        <f>INDEX('O3-8hr'!$A:$AD,$IU101+K$23-$G$23,$IT101)</f>
        <v>32</v>
      </c>
      <c r="L101" s="14">
        <f>INDEX('O3-8hr'!$A:$AD,$IU101+L$23-$G$23,$IT101)</f>
        <v>36.000000000000007</v>
      </c>
      <c r="M101" s="14">
        <f>INDEX('O3-8hr'!$A:$AD,$IU101+M$23-$G$23,$IT101)</f>
        <v>25</v>
      </c>
      <c r="N101" s="14">
        <f>INDEX('O3-8hr'!$A:$AD,$IU101+N$23-$G$23,$IT101)</f>
        <v>27</v>
      </c>
      <c r="O101" s="14">
        <f>INDEX('O3-8hr'!$A:$AD,$IU101+O$23-$G$23,$IT101)</f>
        <v>31</v>
      </c>
      <c r="P101" s="14">
        <f>INDEX('O3-8hr'!$A:$AD,$IU101+P$23-$G$23,$IT101)</f>
        <v>33</v>
      </c>
      <c r="Q101" s="14">
        <f>INDEX('O3-8hr'!$A:$AD,$IU101+Q$23-$G$23,$IT101)</f>
        <v>29</v>
      </c>
      <c r="R101" s="14">
        <f>INDEX('O3-8hr'!$A:$AD,$IU101+R$23-$G$23,$IT101)</f>
        <v>23</v>
      </c>
      <c r="S101" s="14">
        <f>INDEX('O3-8hr'!$A:$AD,$IU101+S$23-$G$23,$IT101)</f>
        <v>35</v>
      </c>
      <c r="T101" s="14">
        <f>INDEX('O3-8hr'!$A:$AD,$IU101+T$23-$G$23,$IT101)</f>
        <v>37.000000000000007</v>
      </c>
      <c r="U101" s="14">
        <f>INDEX('O3-8hr'!$A:$AD,$IU101+U$23-$G$23,$IT101)</f>
        <v>24</v>
      </c>
      <c r="V101" s="14">
        <f>INDEX('O3-8hr'!$A:$AD,$IU101+V$23-$G$23,$IT101)</f>
        <v>24</v>
      </c>
      <c r="W101" s="14">
        <f>INDEX('O3-8hr'!$A:$AD,$IU101+W$23-$G$23,$IT101)</f>
        <v>32</v>
      </c>
      <c r="X101" s="14">
        <f>INDEX('O3-8hr'!$A:$AD,$IU101+X$23-$G$23,$IT101)</f>
        <v>32</v>
      </c>
      <c r="Y101" s="14">
        <f>INDEX('O3-8hr'!$A:$AD,$IU101+Y$23-$G$23,$IT101)</f>
        <v>35</v>
      </c>
      <c r="Z101" s="14">
        <f>INDEX('O3-8hr'!$A:$AD,$IU101+Z$23-$G$23,$IT101)</f>
        <v>38</v>
      </c>
      <c r="AA101" s="14">
        <f>INDEX('O3-8hr'!$A:$AD,$IU101+AA$23-$G$23,$IT101)</f>
        <v>39</v>
      </c>
      <c r="AB101" s="14">
        <f>INDEX('O3-8hr'!$A:$AD,$IU101+AB$23-$G$23,$IT101)</f>
        <v>36.000000000000007</v>
      </c>
      <c r="AC101" s="14">
        <f>INDEX('O3-8hr'!$A:$AD,$IU101+AC$23-$G$23,$IT101)</f>
        <v>41</v>
      </c>
      <c r="AD101" s="14">
        <f>INDEX('O3-8hr'!$A:$AD,$IU101+AD$23-$G$23,$IT101)</f>
        <v>40</v>
      </c>
      <c r="AE101" s="14">
        <f>INDEX('O3-8hr'!$A:$AD,$IU101+AE$23-$G$23,$IT101)</f>
        <v>34</v>
      </c>
      <c r="AF101" s="14">
        <f>INDEX('O3-8hr'!$A:$AD,$IU101+AF$23-$G$23,$IT101)</f>
        <v>34</v>
      </c>
      <c r="AG101" s="14">
        <f>INDEX('O3-8hr'!$A:$AD,$IU101+AG$23-$G$23,$IT101)</f>
        <v>35</v>
      </c>
      <c r="AH101" s="14">
        <f>INDEX('O3-8hr'!$A:$AD,$IU101+AH$23-$G$23,$IT101)</f>
        <v>39</v>
      </c>
      <c r="AI101" s="14">
        <f>INDEX('O3-8hr'!$A:$AD,$IU101+AI$23-$G$23,$IT101)</f>
        <v>41</v>
      </c>
      <c r="AJ101" s="14">
        <f>INDEX('O3-8hr'!$A:$AD,$IU101+AJ$23-$G$23,$IT101)</f>
        <v>37.000000000000007</v>
      </c>
      <c r="AK101" s="14">
        <f>INDEX('O3-8hr'!$A:$AD,$IU101+AK$23-$G$23,$IT101)</f>
        <v>40</v>
      </c>
      <c r="AL101" s="14">
        <f>INDEX('O3-8hr'!$A:$AD,$IU101+AL$23-$G$23,$IT101)</f>
        <v>31</v>
      </c>
      <c r="AM101" s="14">
        <f>INDEX('O3-8hr'!$A:$AD,$IU101+AM$23-$G$23,$IT101)</f>
        <v>33</v>
      </c>
      <c r="AN101" s="14">
        <f>INDEX('O3-8hr'!$A:$AD,$IU101+AN$23-$G$23,$IT101)</f>
        <v>38</v>
      </c>
      <c r="AO101" s="14">
        <f>INDEX('O3-8hr'!$A:$AD,$IU101+AO$23-$G$23,$IT101)</f>
        <v>29</v>
      </c>
      <c r="AP101" s="14">
        <f>INDEX('O3-8hr'!$A:$AD,$IU101+AP$23-$G$23,$IT101)</f>
        <v>37.000000000000007</v>
      </c>
      <c r="AQ101" s="14">
        <f>INDEX('O3-8hr'!$A:$AD,$IU101+AQ$23-$G$23,$IT101)</f>
        <v>42</v>
      </c>
      <c r="AR101" s="14">
        <f>INDEX('O3-8hr'!$A:$AD,$IU101+AR$23-$G$23,$IT101)</f>
        <v>38</v>
      </c>
      <c r="AS101" s="14">
        <f>INDEX('O3-8hr'!$A:$AD,$IU101+AS$23-$G$23,$IT101)</f>
        <v>32</v>
      </c>
      <c r="AT101" s="14">
        <f>INDEX('O3-8hr'!$A:$AD,$IU101+AT$23-$G$23,$IT101)</f>
        <v>33</v>
      </c>
      <c r="AU101" s="14">
        <f>INDEX('O3-8hr'!$A:$AD,$IU101+AU$23-$G$23,$IT101)</f>
        <v>37.000000000000007</v>
      </c>
      <c r="AV101" s="14">
        <f>INDEX('O3-8hr'!$A:$AD,$IU101+AV$23-$G$23,$IT101)</f>
        <v>37.000000000000007</v>
      </c>
      <c r="AW101" s="14">
        <f>INDEX('O3-8hr'!$A:$AD,$IU101+AW$23-$G$23,$IT101)</f>
        <v>34</v>
      </c>
      <c r="AX101" s="14">
        <f>INDEX('O3-8hr'!$A:$AD,$IU101+AX$23-$G$23,$IT101)</f>
        <v>35</v>
      </c>
      <c r="AY101" s="14">
        <f>INDEX('O3-8hr'!$A:$AD,$IU101+AY$23-$G$23,$IT101)</f>
        <v>37.000000000000007</v>
      </c>
      <c r="AZ101" s="14">
        <f>INDEX('O3-8hr'!$A:$AD,$IU101+AZ$23-$G$23,$IT101)</f>
        <v>39</v>
      </c>
      <c r="BA101" s="14">
        <f>INDEX('O3-8hr'!$A:$AD,$IU101+BA$23-$G$23,$IT101)</f>
        <v>46</v>
      </c>
      <c r="BB101" s="14">
        <f>INDEX('O3-8hr'!$A:$AD,$IU101+BB$23-$G$23,$IT101)</f>
        <v>47</v>
      </c>
      <c r="BC101" s="14">
        <f>INDEX('O3-8hr'!$A:$AD,$IU101+BC$23-$G$23,$IT101)</f>
        <v>57</v>
      </c>
      <c r="BD101" s="14">
        <f>INDEX('O3-8hr'!$A:$AD,$IU101+BD$23-$G$23,$IT101)</f>
        <v>52.000000000000007</v>
      </c>
      <c r="BE101" s="14">
        <f>INDEX('O3-8hr'!$A:$AD,$IU101+BE$23-$G$23,$IT101)</f>
        <v>50</v>
      </c>
      <c r="BF101" s="14">
        <f>INDEX('O3-8hr'!$A:$AD,$IU101+BF$23-$G$23,$IT101)</f>
        <v>43</v>
      </c>
      <c r="BG101" s="14">
        <f>INDEX('O3-8hr'!$A:$AD,$IU101+BG$23-$G$23,$IT101)</f>
        <v>47</v>
      </c>
      <c r="BH101" s="14">
        <f>INDEX('O3-8hr'!$A:$AD,$IU101+BH$23-$G$23,$IT101)</f>
        <v>39</v>
      </c>
      <c r="BI101" s="14">
        <f>INDEX('O3-8hr'!$A:$AD,$IU101+BI$23-$G$23,$IT101)</f>
        <v>48</v>
      </c>
      <c r="BJ101" s="14">
        <f>INDEX('O3-8hr'!$A:$AD,$IU101+BJ$23-$G$23,$IT101)</f>
        <v>40</v>
      </c>
      <c r="BK101" s="14">
        <f>INDEX('O3-8hr'!$A:$AD,$IU101+BK$23-$G$23,$IT101)</f>
        <v>34</v>
      </c>
      <c r="BL101" s="14">
        <f>INDEX('O3-8hr'!$A:$AD,$IU101+BL$23-$G$23,$IT101)</f>
        <v>22.000000000000004</v>
      </c>
      <c r="BM101" s="14">
        <f>INDEX('O3-8hr'!$A:$AD,$IU101+BM$23-$G$23,$IT101)</f>
        <v>38</v>
      </c>
      <c r="BN101" s="14">
        <f>INDEX('O3-8hr'!$A:$AD,$IU101+BN$23-$G$23,$IT101)</f>
        <v>39</v>
      </c>
      <c r="BO101" s="14">
        <f>INDEX('O3-8hr'!$A:$AD,$IU101+BO$23-$G$23,$IT101)</f>
        <v>45.000000000000007</v>
      </c>
      <c r="BP101" s="14">
        <f>INDEX('O3-8hr'!$A:$AD,$IU101+BP$23-$G$23,$IT101)</f>
        <v>34</v>
      </c>
      <c r="BQ101" s="14">
        <f>INDEX('O3-8hr'!$A:$AD,$IU101+BQ$23-$G$23,$IT101)</f>
        <v>17</v>
      </c>
      <c r="BR101" s="14">
        <f>INDEX('O3-8hr'!$A:$AD,$IU101+BR$23-$G$23,$IT101)</f>
        <v>20</v>
      </c>
      <c r="BS101" s="14">
        <f>INDEX('O3-8hr'!$A:$AD,$IU101+BS$23-$G$23,$IT101)</f>
        <v>25</v>
      </c>
      <c r="BT101" s="14">
        <f>INDEX('O3-8hr'!$A:$AD,$IU101+BT$23-$G$23,$IT101)</f>
        <v>24</v>
      </c>
      <c r="BU101" s="14">
        <f>INDEX('O3-8hr'!$A:$AD,$IU101+BU$23-$G$23,$IT101)</f>
        <v>21</v>
      </c>
      <c r="BV101" s="14">
        <f>INDEX('O3-8hr'!$A:$AD,$IU101+BV$23-$G$23,$IT101)</f>
        <v>25</v>
      </c>
      <c r="BW101" s="14">
        <f>INDEX('O3-8hr'!$A:$AD,$IU101+BW$23-$G$23,$IT101)</f>
        <v>36.000000000000007</v>
      </c>
      <c r="BX101" s="14">
        <f>INDEX('O3-8hr'!$A:$AD,$IU101+BX$23-$G$23,$IT101)</f>
        <v>48</v>
      </c>
      <c r="BY101" s="14">
        <f>INDEX('O3-8hr'!$A:$AD,$IU101+BY$23-$G$23,$IT101)</f>
        <v>27</v>
      </c>
      <c r="BZ101" s="14">
        <f>INDEX('O3-8hr'!$A:$AD,$IU101+BZ$23-$G$23,$IT101)</f>
        <v>38</v>
      </c>
      <c r="CA101" s="14">
        <f>INDEX('O3-8hr'!$A:$AD,$IU101+CA$23-$G$23,$IT101)</f>
        <v>51.000000000000007</v>
      </c>
      <c r="CB101" s="14">
        <f>INDEX('O3-8hr'!$A:$AD,$IU101+CB$23-$G$23,$IT101)</f>
        <v>30</v>
      </c>
      <c r="CC101" s="14">
        <f>INDEX('O3-8hr'!$A:$AD,$IU101+CC$23-$G$23,$IT101)</f>
        <v>47</v>
      </c>
      <c r="CD101" s="14">
        <f>INDEX('O3-8hr'!$A:$AD,$IU101+CD$23-$G$23,$IT101)</f>
        <v>28</v>
      </c>
      <c r="CE101" s="14">
        <f>INDEX('O3-8hr'!$A:$AD,$IU101+CE$23-$G$23,$IT101)</f>
        <v>41</v>
      </c>
      <c r="CF101" s="14">
        <f>INDEX('O3-8hr'!$A:$AD,$IU101+CF$23-$G$23,$IT101)</f>
        <v>28</v>
      </c>
      <c r="CG101" s="14">
        <f>INDEX('O3-8hr'!$A:$AD,$IU101+CG$23-$G$23,$IT101)</f>
        <v>39</v>
      </c>
      <c r="CH101" s="14">
        <f>INDEX('O3-8hr'!$A:$AD,$IU101+CH$23-$G$23,$IT101)</f>
        <v>40</v>
      </c>
      <c r="CI101" s="14">
        <f>INDEX('O3-8hr'!$A:$AD,$IU101+CI$23-$G$23,$IT101)</f>
        <v>49</v>
      </c>
      <c r="CJ101" s="14">
        <f>INDEX('O3-8hr'!$A:$AD,$IU101+CJ$23-$G$23,$IT101)</f>
        <v>40</v>
      </c>
      <c r="CK101" s="14">
        <f>INDEX('O3-8hr'!$A:$AD,$IU101+CK$23-$G$23,$IT101)</f>
        <v>46</v>
      </c>
      <c r="CL101" s="14">
        <f>INDEX('O3-8hr'!$A:$AD,$IU101+CL$23-$G$23,$IT101)</f>
        <v>52.000000000000007</v>
      </c>
      <c r="CM101" s="14">
        <f>INDEX('O3-8hr'!$A:$AD,$IU101+CM$23-$G$23,$IT101)</f>
        <v>37.000000000000007</v>
      </c>
      <c r="CN101" s="14">
        <f>INDEX('O3-8hr'!$A:$AD,$IU101+CN$23-$G$23,$IT101)</f>
        <v>82</v>
      </c>
      <c r="CO101" s="14">
        <f>INDEX('O3-8hr'!$A:$AD,$IU101+CO$23-$G$23,$IT101)</f>
        <v>69</v>
      </c>
      <c r="CP101" s="14">
        <f>INDEX('O3-8hr'!$A:$AD,$IU101+CP$23-$G$23,$IT101)</f>
        <v>55</v>
      </c>
      <c r="CQ101" s="14">
        <f>INDEX('O3-8hr'!$A:$AD,$IU101+CQ$23-$G$23,$IT101)</f>
        <v>65</v>
      </c>
      <c r="CR101" s="14">
        <f>INDEX('O3-8hr'!$A:$AD,$IU101+CR$23-$G$23,$IT101)</f>
        <v>47</v>
      </c>
      <c r="CS101" s="14">
        <f>INDEX('O3-8hr'!$A:$AD,$IU101+CS$23-$G$23,$IT101)</f>
        <v>34</v>
      </c>
      <c r="CT101" s="14">
        <f>INDEX('O3-8hr'!$A:$AD,$IU101+CT$23-$G$23,$IT101)</f>
        <v>55</v>
      </c>
      <c r="CU101" s="14">
        <f>INDEX('O3-8hr'!$A:$AD,$IU101+CU$23-$G$23,$IT101)</f>
        <v>54</v>
      </c>
      <c r="CV101" s="14">
        <f>INDEX('O3-8hr'!$A:$AD,$IU101+CV$23-$G$23,$IT101)</f>
        <v>36.000000000000007</v>
      </c>
      <c r="CW101" s="14">
        <f>INDEX('O3-8hr'!$A:$AD,$IU101+CW$23-$G$23,$IT101)</f>
        <v>19</v>
      </c>
      <c r="CX101" s="14">
        <f>INDEX('O3-8hr'!$A:$AD,$IU101+CX$23-$G$23,$IT101)</f>
        <v>55</v>
      </c>
      <c r="CY101" s="14">
        <f>INDEX('O3-8hr'!$A:$AD,$IU101+CY$23-$G$23,$IT101)</f>
        <v>32</v>
      </c>
      <c r="CZ101" s="14">
        <f>INDEX('O3-8hr'!$A:$AD,$IU101+CZ$23-$G$23,$IT101)</f>
        <v>56</v>
      </c>
      <c r="DA101" s="14">
        <f>INDEX('O3-8hr'!$A:$AD,$IU101+DA$23-$G$23,$IT101)</f>
        <v>58</v>
      </c>
      <c r="DB101" s="14">
        <f>INDEX('O3-8hr'!$A:$AD,$IU101+DB$23-$G$23,$IT101)</f>
        <v>25</v>
      </c>
      <c r="DC101" s="14">
        <f>INDEX('O3-8hr'!$A:$AD,$IU101+DC$23-$G$23,$IT101)</f>
        <v>42</v>
      </c>
      <c r="DD101" s="14">
        <f>INDEX('O3-8hr'!$A:$AD,$IU101+DD$23-$G$23,$IT101)</f>
        <v>39</v>
      </c>
      <c r="DE101" s="14">
        <f>INDEX('O3-8hr'!$A:$AD,$IU101+DE$23-$G$23,$IT101)</f>
        <v>65</v>
      </c>
      <c r="DF101" s="14">
        <f>INDEX('O3-8hr'!$A:$AD,$IU101+DF$23-$G$23,$IT101)</f>
        <v>45.000000000000007</v>
      </c>
      <c r="DG101" s="14">
        <f>INDEX('O3-8hr'!$A:$AD,$IU101+DG$23-$G$23,$IT101)</f>
        <v>26.000000000000004</v>
      </c>
      <c r="DH101" s="14">
        <f>INDEX('O3-8hr'!$A:$AD,$IU101+DH$23-$G$23,$IT101)</f>
        <v>40</v>
      </c>
      <c r="DI101" s="14">
        <f>INDEX('O3-8hr'!$A:$AD,$IU101+DI$23-$G$23,$IT101)</f>
        <v>54</v>
      </c>
      <c r="DJ101" s="14">
        <f>INDEX('O3-8hr'!$A:$AD,$IU101+DJ$23-$G$23,$IT101)</f>
        <v>25</v>
      </c>
      <c r="DK101" s="14">
        <f>INDEX('O3-8hr'!$A:$AD,$IU101+DK$23-$G$23,$IT101)</f>
        <v>44.000000000000007</v>
      </c>
      <c r="DL101" s="14">
        <f>INDEX('O3-8hr'!$A:$AD,$IU101+DL$23-$G$23,$IT101)</f>
        <v>65</v>
      </c>
      <c r="DM101" s="14">
        <f>INDEX('O3-8hr'!$A:$AD,$IU101+DM$23-$G$23,$IT101)</f>
        <v>62</v>
      </c>
      <c r="DN101" s="14">
        <f>INDEX('O3-8hr'!$A:$AD,$IU101+DN$23-$G$23,$IT101)</f>
        <v>48</v>
      </c>
      <c r="DO101" s="14">
        <f>INDEX('O3-8hr'!$A:$AD,$IU101+DO$23-$G$23,$IT101)</f>
        <v>58</v>
      </c>
      <c r="DP101" s="14">
        <f>INDEX('O3-8hr'!$A:$AD,$IU101+DP$23-$G$23,$IT101)</f>
        <v>50</v>
      </c>
      <c r="DQ101" s="14">
        <f>INDEX('O3-8hr'!$A:$AD,$IU101+DQ$23-$G$23,$IT101)</f>
        <v>41</v>
      </c>
      <c r="DR101" s="14">
        <f>INDEX('O3-8hr'!$A:$AD,$IU101+DR$23-$G$23,$IT101)</f>
        <v>58</v>
      </c>
      <c r="DS101" s="14">
        <f>INDEX('O3-8hr'!$A:$AD,$IU101+DS$23-$G$23,$IT101)</f>
        <v>60</v>
      </c>
      <c r="DT101" s="14">
        <f>INDEX('O3-8hr'!$A:$AD,$IU101+DT$23-$G$23,$IT101)</f>
        <v>57</v>
      </c>
      <c r="DU101" s="14">
        <f>INDEX('O3-8hr'!$A:$AD,$IU101+DU$23-$G$23,$IT101)</f>
        <v>44.000000000000007</v>
      </c>
      <c r="DV101" s="14">
        <f>INDEX('O3-8hr'!$A:$AD,$IU101+DV$23-$G$23,$IT101)</f>
        <v>34</v>
      </c>
      <c r="DW101" s="14">
        <f>INDEX('O3-8hr'!$A:$AD,$IU101+DW$23-$G$23,$IT101)</f>
        <v>52.000000000000007</v>
      </c>
      <c r="DX101" s="14">
        <f>INDEX('O3-8hr'!$A:$AD,$IU101+DX$23-$G$23,$IT101)</f>
        <v>53.000000000000007</v>
      </c>
      <c r="DY101" s="14">
        <f>INDEX('O3-8hr'!$A:$AD,$IU101+DY$23-$G$23,$IT101)</f>
        <v>37.000000000000007</v>
      </c>
      <c r="DZ101" s="14">
        <f>INDEX('O3-8hr'!$A:$AD,$IU101+DZ$23-$G$23,$IT101)</f>
        <v>32</v>
      </c>
      <c r="EA101" s="14">
        <f>INDEX('O3-8hr'!$A:$AD,$IU101+EA$23-$G$23,$IT101)</f>
        <v>43</v>
      </c>
      <c r="EB101" s="14">
        <f>INDEX('O3-8hr'!$A:$AD,$IU101+EB$23-$G$23,$IT101)</f>
        <v>54</v>
      </c>
      <c r="EC101" s="14">
        <f>INDEX('O3-8hr'!$A:$AD,$IU101+EC$23-$G$23,$IT101)</f>
        <v>42</v>
      </c>
      <c r="ED101" s="14">
        <f>INDEX('O3-8hr'!$A:$AD,$IU101+ED$23-$G$23,$IT101)</f>
        <v>69</v>
      </c>
      <c r="EE101" s="14">
        <f>INDEX('O3-8hr'!$A:$AD,$IU101+EE$23-$G$23,$IT101)</f>
        <v>53.000000000000007</v>
      </c>
      <c r="EF101" s="14">
        <f>INDEX('O3-8hr'!$A:$AD,$IU101+EF$23-$G$23,$IT101)</f>
        <v>50</v>
      </c>
      <c r="EG101" s="14">
        <f>INDEX('O3-8hr'!$A:$AD,$IU101+EG$23-$G$23,$IT101)</f>
        <v>21</v>
      </c>
      <c r="EH101" s="14">
        <f>INDEX('O3-8hr'!$A:$AD,$IU101+EH$23-$G$23,$IT101)</f>
        <v>35</v>
      </c>
      <c r="EI101" s="14">
        <f>INDEX('O3-8hr'!$A:$AD,$IU101+EI$23-$G$23,$IT101)</f>
        <v>37.000000000000007</v>
      </c>
      <c r="EJ101" s="14">
        <f>INDEX('O3-8hr'!$A:$AD,$IU101+EJ$23-$G$23,$IT101)</f>
        <v>48</v>
      </c>
      <c r="EK101" s="14">
        <f>INDEX('O3-8hr'!$A:$AD,$IU101+EK$23-$G$23,$IT101)</f>
        <v>37.000000000000007</v>
      </c>
      <c r="EL101" s="14">
        <f>INDEX('O3-8hr'!$A:$AD,$IU101+EL$23-$G$23,$IT101)</f>
        <v>42</v>
      </c>
      <c r="EM101" s="14">
        <f>INDEX('O3-8hr'!$A:$AD,$IU101+EM$23-$G$23,$IT101)</f>
        <v>69</v>
      </c>
      <c r="EN101" s="14">
        <f>INDEX('O3-8hr'!$A:$AD,$IU101+EN$23-$G$23,$IT101)</f>
        <v>63</v>
      </c>
      <c r="EO101" s="14">
        <f>INDEX('O3-8hr'!$A:$AD,$IU101+EO$23-$G$23,$IT101)</f>
        <v>71.000000000000014</v>
      </c>
      <c r="EP101" s="14">
        <f>INDEX('O3-8hr'!$A:$AD,$IU101+EP$23-$G$23,$IT101)</f>
        <v>59.000000000000007</v>
      </c>
      <c r="EQ101" s="14">
        <f>INDEX('O3-8hr'!$A:$AD,$IU101+EQ$23-$G$23,$IT101)</f>
        <v>33</v>
      </c>
      <c r="ER101" s="14">
        <f>INDEX('O3-8hr'!$A:$AD,$IU101+ER$23-$G$23,$IT101)</f>
        <v>46</v>
      </c>
      <c r="ES101" s="14">
        <f>INDEX('O3-8hr'!$A:$AD,$IU101+ES$23-$G$23,$IT101)</f>
        <v>66</v>
      </c>
      <c r="ET101" s="14">
        <f>INDEX('O3-8hr'!$A:$AD,$IU101+ET$23-$G$23,$IT101)</f>
        <v>73.000000000000014</v>
      </c>
      <c r="EU101" s="14">
        <f>INDEX('O3-8hr'!$A:$AD,$IU101+EU$23-$G$23,$IT101)</f>
        <v>48</v>
      </c>
      <c r="EV101" s="14">
        <f>INDEX('O3-8hr'!$A:$AD,$IU101+EV$23-$G$23,$IT101)</f>
        <v>48</v>
      </c>
      <c r="EW101" s="14">
        <f>INDEX('O3-8hr'!$A:$AD,$IU101+EW$23-$G$23,$IT101)</f>
        <v>62</v>
      </c>
      <c r="EX101" s="14">
        <f>INDEX('O3-8hr'!$A:$AD,$IU101+EX$23-$G$23,$IT101)</f>
        <v>43</v>
      </c>
      <c r="EY101" s="14">
        <f>INDEX('O3-8hr'!$A:$AD,$IU101+EY$23-$G$23,$IT101)</f>
        <v>60</v>
      </c>
      <c r="EZ101" s="14">
        <f>INDEX('O3-8hr'!$A:$AD,$IU101+EZ$23-$G$23,$IT101)</f>
        <v>63</v>
      </c>
      <c r="FA101" s="14">
        <f>INDEX('O3-8hr'!$A:$AD,$IU101+FA$23-$G$23,$IT101)</f>
        <v>63</v>
      </c>
      <c r="FB101" s="14">
        <f>INDEX('O3-8hr'!$A:$AD,$IU101+FB$23-$G$23,$IT101)</f>
        <v>54</v>
      </c>
      <c r="FC101" s="14">
        <f>INDEX('O3-8hr'!$A:$AD,$IU101+FC$23-$G$23,$IT101)</f>
        <v>36.000000000000007</v>
      </c>
      <c r="FD101" s="14">
        <f>INDEX('O3-8hr'!$A:$AD,$IU101+FD$23-$G$23,$IT101)</f>
        <v>40</v>
      </c>
      <c r="FE101" s="14">
        <f>INDEX('O3-8hr'!$A:$AD,$IU101+FE$23-$G$23,$IT101)</f>
        <v>28</v>
      </c>
      <c r="FF101" s="14">
        <f>INDEX('O3-8hr'!$A:$AD,$IU101+FF$23-$G$23,$IT101)</f>
        <v>37.000000000000007</v>
      </c>
      <c r="FG101" s="14">
        <f>INDEX('O3-8hr'!$A:$AD,$IU101+FG$23-$G$23,$IT101)</f>
        <v>31</v>
      </c>
      <c r="FH101" s="14">
        <f>INDEX('O3-8hr'!$A:$AD,$IU101+FH$23-$G$23,$IT101)</f>
        <v>43</v>
      </c>
      <c r="FI101" s="14">
        <f>INDEX('O3-8hr'!$A:$AD,$IU101+FI$23-$G$23,$IT101)</f>
        <v>51.000000000000007</v>
      </c>
      <c r="FJ101" s="14">
        <f>INDEX('O3-8hr'!$A:$AD,$IU101+FJ$23-$G$23,$IT101)</f>
        <v>35</v>
      </c>
      <c r="FK101" s="14">
        <f>INDEX('O3-8hr'!$A:$AD,$IU101+FK$23-$G$23,$IT101)</f>
        <v>47</v>
      </c>
      <c r="FL101" s="14">
        <f>INDEX('O3-8hr'!$A:$AD,$IU101+FL$23-$G$23,$IT101)</f>
        <v>57</v>
      </c>
      <c r="FM101" s="14">
        <f>INDEX('O3-8hr'!$A:$AD,$IU101+FM$23-$G$23,$IT101)</f>
        <v>26.000000000000004</v>
      </c>
      <c r="FN101" s="14">
        <f>INDEX('O3-8hr'!$A:$AD,$IU101+FN$23-$G$23,$IT101)</f>
        <v>54</v>
      </c>
      <c r="FO101" s="14">
        <f>INDEX('O3-8hr'!$A:$AD,$IU101+FO$23-$G$23,$IT101)</f>
        <v>52.000000000000007</v>
      </c>
      <c r="FP101" s="14">
        <f>INDEX('O3-8hr'!$A:$AD,$IU101+FP$23-$G$23,$IT101)</f>
        <v>59.000000000000007</v>
      </c>
      <c r="FQ101" s="14">
        <f>INDEX('O3-8hr'!$A:$AD,$IU101+FQ$23-$G$23,$IT101)</f>
        <v>46</v>
      </c>
      <c r="FR101" s="14">
        <f>INDEX('O3-8hr'!$A:$AD,$IU101+FR$23-$G$23,$IT101)</f>
        <v>47</v>
      </c>
      <c r="FS101" s="14">
        <f>INDEX('O3-8hr'!$A:$AD,$IU101+FS$23-$G$23,$IT101)</f>
        <v>46</v>
      </c>
      <c r="FT101" s="14">
        <f>INDEX('O3-8hr'!$A:$AD,$IU101+FT$23-$G$23,$IT101)</f>
        <v>34</v>
      </c>
      <c r="FU101" s="14">
        <f>INDEX('O3-8hr'!$A:$AD,$IU101+FU$23-$G$23,$IT101)</f>
        <v>51.000000000000007</v>
      </c>
      <c r="FV101" s="14">
        <f>INDEX('O3-8hr'!$A:$AD,$IU101+FV$23-$G$23,$IT101)</f>
        <v>50</v>
      </c>
      <c r="FW101" s="14">
        <f>INDEX('O3-8hr'!$A:$AD,$IU101+FW$23-$G$23,$IT101)</f>
        <v>51.000000000000007</v>
      </c>
      <c r="FX101" s="14">
        <f>INDEX('O3-8hr'!$A:$AD,$IU101+FX$23-$G$23,$IT101)</f>
        <v>45.000000000000007</v>
      </c>
      <c r="FY101" s="14">
        <f>INDEX('O3-8hr'!$A:$AD,$IU101+FY$23-$G$23,$IT101)</f>
        <v>29</v>
      </c>
      <c r="FZ101" s="14">
        <f>INDEX('O3-8hr'!$A:$AD,$IU101+FZ$23-$G$23,$IT101)</f>
        <v>52.000000000000007</v>
      </c>
      <c r="GA101" s="14">
        <f>INDEX('O3-8hr'!$A:$AD,$IU101+GA$23-$G$23,$IT101)</f>
        <v>64</v>
      </c>
      <c r="GB101" s="14">
        <f>INDEX('O3-8hr'!$A:$AD,$IU101+GB$23-$G$23,$IT101)</f>
        <v>48</v>
      </c>
      <c r="GC101" s="14">
        <f>INDEX('O3-8hr'!$A:$AD,$IU101+GC$23-$G$23,$IT101)</f>
        <v>43</v>
      </c>
      <c r="GD101" s="14">
        <f>INDEX('O3-8hr'!$A:$AD,$IU101+GD$23-$G$23,$IT101)</f>
        <v>44.000000000000007</v>
      </c>
      <c r="GE101" s="14">
        <f>INDEX('O3-8hr'!$A:$AD,$IU101+GE$23-$G$23,$IT101)</f>
        <v>43</v>
      </c>
      <c r="GF101" s="14">
        <f>INDEX('O3-8hr'!$A:$AD,$IU101+GF$23-$G$23,$IT101)</f>
        <v>46</v>
      </c>
      <c r="GG101" s="14">
        <f>INDEX('O3-8hr'!$A:$AD,$IU101+GG$23-$G$23,$IT101)</f>
        <v>38</v>
      </c>
      <c r="GH101" s="14">
        <f>INDEX('O3-8hr'!$A:$AD,$IU101+GH$23-$G$23,$IT101)</f>
        <v>58</v>
      </c>
      <c r="GI101" s="14">
        <f>INDEX('O3-8hr'!$A:$AD,$IU101+GI$23-$G$23,$IT101)</f>
        <v>37.000000000000007</v>
      </c>
      <c r="GJ101" s="14">
        <f>INDEX('O3-8hr'!$A:$AD,$IU101+GJ$23-$G$23,$IT101)</f>
        <v>30</v>
      </c>
      <c r="GK101" s="14">
        <f>INDEX('O3-8hr'!$A:$AD,$IU101+GK$23-$G$23,$IT101)</f>
        <v>32</v>
      </c>
      <c r="GL101" s="14">
        <f>INDEX('O3-8hr'!$A:$AD,$IU101+GL$23-$G$23,$IT101)</f>
        <v>35</v>
      </c>
      <c r="GM101" s="14">
        <f>INDEX('O3-8hr'!$A:$AD,$IU101+GM$23-$G$23,$IT101)</f>
        <v>31</v>
      </c>
      <c r="GN101" s="14">
        <f>INDEX('O3-8hr'!$A:$AD,$IU101+GN$23-$G$23,$IT101)</f>
        <v>29</v>
      </c>
      <c r="GO101" s="14">
        <f>INDEX('O3-8hr'!$A:$AD,$IU101+GO$23-$G$23,$IT101)</f>
        <v>37.000000000000007</v>
      </c>
      <c r="GP101" s="14">
        <f>INDEX('O3-8hr'!$A:$AD,$IU101+GP$23-$G$23,$IT101)</f>
        <v>52.000000000000007</v>
      </c>
      <c r="GQ101" s="14">
        <f>INDEX('O3-8hr'!$A:$AD,$IU101+GQ$23-$G$23,$IT101)</f>
        <v>43</v>
      </c>
      <c r="GR101" s="14">
        <f>INDEX('O3-8hr'!$A:$AD,$IU101+GR$23-$G$23,$IT101)</f>
        <v>48</v>
      </c>
      <c r="GS101" s="14">
        <f>INDEX('O3-8hr'!$A:$AD,$IU101+GS$23-$G$23,$IT101)</f>
        <v>36.000000000000007</v>
      </c>
      <c r="GT101" s="14">
        <f>INDEX('O3-8hr'!$A:$AD,$IU101+GT$23-$G$23,$IT101)</f>
        <v>32</v>
      </c>
      <c r="GU101" s="14">
        <f>INDEX('O3-8hr'!$A:$AD,$IU101+GU$23-$G$23,$IT101)</f>
        <v>39</v>
      </c>
      <c r="GV101" s="14">
        <f>INDEX('O3-8hr'!$A:$AD,$IU101+GV$23-$G$23,$IT101)</f>
        <v>59.000000000000007</v>
      </c>
      <c r="GW101" s="14">
        <f>INDEX('O3-8hr'!$A:$AD,$IU101+GW$23-$G$23,$IT101)</f>
        <v>33</v>
      </c>
      <c r="GX101" s="14">
        <f>INDEX('O3-8hr'!$A:$AD,$IU101+GX$23-$G$23,$IT101)</f>
        <v>28</v>
      </c>
      <c r="GY101" s="14">
        <f>INDEX('O3-8hr'!$A:$AD,$IU101+GY$23-$G$23,$IT101)</f>
        <v>32</v>
      </c>
      <c r="GZ101" s="14">
        <f>INDEX('O3-8hr'!$A:$AD,$IU101+GZ$23-$G$23,$IT101)</f>
        <v>25</v>
      </c>
      <c r="HA101" s="14">
        <f>INDEX('O3-8hr'!$A:$AD,$IU101+HA$23-$G$23,$IT101)</f>
        <v>13.000000000000002</v>
      </c>
      <c r="HB101" s="14">
        <f>INDEX('O3-8hr'!$A:$AD,$IU101+HB$23-$G$23,$IT101)</f>
        <v>32</v>
      </c>
      <c r="HC101" s="14">
        <f>INDEX('O3-8hr'!$A:$AD,$IU101+HC$23-$G$23,$IT101)</f>
        <v>44.000000000000007</v>
      </c>
      <c r="HD101" s="14">
        <f>INDEX('O3-8hr'!$A:$AD,$IU101+HD$23-$G$23,$IT101)</f>
        <v>51.000000000000007</v>
      </c>
      <c r="HE101" s="14">
        <f>INDEX('O3-8hr'!$A:$AD,$IU101+HE$23-$G$23,$IT101)</f>
        <v>60</v>
      </c>
      <c r="HF101" s="14">
        <f>INDEX('O3-8hr'!$A:$AD,$IU101+HF$23-$G$23,$IT101)</f>
        <v>31</v>
      </c>
      <c r="HG101" s="14">
        <f>INDEX('O3-8hr'!$A:$AD,$IU101+HG$23-$G$23,$IT101)</f>
        <v>34</v>
      </c>
      <c r="HH101" s="14">
        <f>INDEX('O3-8hr'!$A:$AD,$IU101+HH$23-$G$23,$IT101)</f>
        <v>42</v>
      </c>
      <c r="HI101" s="14">
        <f>INDEX('O3-8hr'!$A:$AD,$IU101+HI$23-$G$23,$IT101)</f>
        <v>29</v>
      </c>
      <c r="HJ101" s="14">
        <f>INDEX('O3-8hr'!$A:$AD,$IU101+HJ$23-$G$23,$IT101)</f>
        <v>28</v>
      </c>
      <c r="HK101" s="14">
        <f>INDEX('O3-8hr'!$A:$AD,$IU101+HK$23-$G$23,$IT101)</f>
        <v>25</v>
      </c>
      <c r="HL101" s="14">
        <f>INDEX('O3-8hr'!$A:$AD,$IU101+HL$23-$G$23,$IT101)</f>
        <v>21</v>
      </c>
      <c r="HM101" s="14">
        <f>INDEX('O3-8hr'!$A:$AD,$IU101+HM$23-$G$23,$IT101)</f>
        <v>20</v>
      </c>
      <c r="HN101" s="14">
        <f>INDEX('O3-8hr'!$A:$AD,$IU101+HN$23-$G$23,$IT101)</f>
        <v>15.000000000000002</v>
      </c>
      <c r="HO101" s="14">
        <f>INDEX('O3-8hr'!$A:$AD,$IU101+HO$23-$G$23,$IT101)</f>
        <v>25</v>
      </c>
      <c r="HP101" s="14">
        <f>INDEX('O3-8hr'!$A:$AD,$IU101+HP$23-$G$23,$IT101)</f>
        <v>28</v>
      </c>
      <c r="HQ101" s="14">
        <f>INDEX('O3-8hr'!$A:$AD,$IU101+HQ$23-$G$23,$IT101)</f>
        <v>30</v>
      </c>
      <c r="HR101" s="14">
        <f>INDEX('O3-8hr'!$A:$AD,$IU101+HR$23-$G$23,$IT101)</f>
        <v>29</v>
      </c>
      <c r="HS101" s="14">
        <f>INDEX('O3-8hr'!$A:$AD,$IU101+HS$23-$G$23,$IT101)</f>
        <v>35</v>
      </c>
      <c r="HT101" s="14">
        <f>INDEX('O3-8hr'!$A:$AD,$IU101+HT$23-$G$23,$IT101)</f>
        <v>23</v>
      </c>
      <c r="HU101" s="14">
        <f>INDEX('O3-8hr'!$A:$AD,$IU101+HU$23-$G$23,$IT101)</f>
        <v>19</v>
      </c>
      <c r="HV101" s="14">
        <f>INDEX('O3-8hr'!$A:$AD,$IU101+HV$23-$G$23,$IT101)</f>
        <v>30</v>
      </c>
      <c r="HW101" s="14">
        <f>INDEX('O3-8hr'!$A:$AD,$IU101+HW$23-$G$23,$IT101)</f>
        <v>23</v>
      </c>
      <c r="HX101" s="14">
        <f>INDEX('O3-8hr'!$A:$AD,$IU101+HX$23-$G$23,$IT101)</f>
        <v>27</v>
      </c>
      <c r="HY101" s="14">
        <f>INDEX('O3-8hr'!$A:$AD,$IU101+HY$23-$G$23,$IT101)</f>
        <v>20</v>
      </c>
      <c r="HZ101" s="14">
        <f>INDEX('O3-8hr'!$A:$AD,$IU101+HZ$23-$G$23,$IT101)</f>
        <v>27</v>
      </c>
      <c r="IA101" s="14">
        <f>INDEX('O3-8hr'!$A:$AD,$IU101+IA$23-$G$23,$IT101)</f>
        <v>33</v>
      </c>
      <c r="IB101" s="14">
        <f>INDEX('O3-8hr'!$A:$AD,$IU101+IB$23-$G$23,$IT101)</f>
        <v>34</v>
      </c>
      <c r="IC101" s="14">
        <f>INDEX('O3-8hr'!$A:$AD,$IU101+IC$23-$G$23,$IT101)</f>
        <v>29</v>
      </c>
      <c r="ID101" s="14">
        <f>INDEX('O3-8hr'!$A:$AD,$IU101+ID$23-$G$23,$IT101)</f>
        <v>30</v>
      </c>
      <c r="IE101" s="14">
        <f>INDEX('O3-8hr'!$A:$AD,$IU101+IE$23-$G$23,$IT101)</f>
        <v>39</v>
      </c>
      <c r="IF101" s="14">
        <f>INDEX('O3-8hr'!$A:$AD,$IU101+IF$23-$G$23,$IT101)</f>
        <v>21</v>
      </c>
      <c r="IG101" s="14">
        <f>INDEX('O3-8hr'!$A:$AD,$IU101+IG$23-$G$23,$IT101)</f>
        <v>12</v>
      </c>
      <c r="IH101" s="14">
        <f>INDEX('O3-8hr'!$A:$AD,$IU101+IH$23-$G$23,$IT101)</f>
        <v>19</v>
      </c>
      <c r="II101" s="14">
        <f>INDEX('O3-8hr'!$A:$AD,$IU101+II$23-$G$23,$IT101)</f>
        <v>31</v>
      </c>
      <c r="IJ101" s="14">
        <f>INDEX('O3-8hr'!$A:$AD,$IU101+IJ$23-$G$23,$IT101)</f>
        <v>30</v>
      </c>
      <c r="IK101" s="14">
        <f>INDEX('O3-8hr'!$A:$AD,$IU101+IK$23-$G$23,$IT101)</f>
        <v>22.000000000000004</v>
      </c>
      <c r="IL101" s="14">
        <f>INDEX('O3-8hr'!$A:$AD,$IU101+IL$23-$G$23,$IT101)</f>
        <v>24</v>
      </c>
      <c r="IM101" s="14">
        <f>INDEX('O3-8hr'!$A:$AD,$IU101+IM$23-$G$23,$IT101)</f>
        <v>9.0000000000000018</v>
      </c>
      <c r="IN101" s="14">
        <f>INDEX('O3-8hr'!$A:$AD,$IU101+IN$23-$G$23,$IT101)</f>
        <v>19</v>
      </c>
      <c r="IO101" s="14">
        <f>INDEX('O3-8hr'!$A:$AD,$IU101+IO$23-$G$23,$IT101)</f>
        <v>19</v>
      </c>
      <c r="IP101" s="14">
        <f>INDEX('O3-8hr'!$A:$AD,$IU101+IP$23-$G$23,$IT101)</f>
        <v>30</v>
      </c>
      <c r="IQ101" s="19">
        <f>INDEX('O3-8hr'!$A:$AD,$IU101+IQ$23-$G$23,$IT101)</f>
        <v>23</v>
      </c>
      <c r="IR101" s="100">
        <f t="shared" si="59"/>
        <v>82</v>
      </c>
      <c r="IT101" s="44">
        <f>MATCH($B101,'O3-8hr'!$1:$1,0)</f>
        <v>20</v>
      </c>
      <c r="IU101" s="43">
        <f>MATCH(DATE($A101,$IT$19,$IU$19),'O3-8hr'!$B:$B,0)</f>
        <v>431</v>
      </c>
    </row>
    <row r="102" spans="1:255" ht="12.75" customHeight="1" x14ac:dyDescent="0.2">
      <c r="A102" s="100">
        <v>2016</v>
      </c>
      <c r="B102" s="100">
        <v>360050133</v>
      </c>
      <c r="C102" s="103">
        <f>INDEX(Sites!$A:$N,MATCH($B102,Sites!$A:$A,0),2)</f>
        <v>40.867899999999999</v>
      </c>
      <c r="D102" s="100" t="str">
        <f>INDEX(Sites!$A:$N,MATCH($B102,Sites!$A:$A,0),4)</f>
        <v>NY</v>
      </c>
      <c r="E102" s="100" t="str">
        <f>INDEX(Sites!$A:$N,MATCH($B102,Sites!$A:$A,0),10)</f>
        <v>31.0</v>
      </c>
      <c r="F102" s="44" t="str">
        <f>INDEX(Sites!$A:$N,MATCH($B102,Sites!$A:$A,0),6)</f>
        <v>Pfizer Lab</v>
      </c>
      <c r="G102" s="20">
        <f>INDEX('O3-8hr'!$A:$AD,$IU102+G$23-$G$23,$IT102)</f>
        <v>38</v>
      </c>
      <c r="H102" s="14">
        <f>INDEX('O3-8hr'!$A:$AD,$IU102+H$23-$G$23,$IT102)</f>
        <v>35</v>
      </c>
      <c r="I102" s="14">
        <f>INDEX('O3-8hr'!$A:$AD,$IU102+I$23-$G$23,$IT102)</f>
        <v>32</v>
      </c>
      <c r="J102" s="14">
        <f>INDEX('O3-8hr'!$A:$AD,$IU102+J$23-$G$23,$IT102)</f>
        <v>28</v>
      </c>
      <c r="K102" s="14">
        <f>INDEX('O3-8hr'!$A:$AD,$IU102+K$23-$G$23,$IT102)</f>
        <v>35</v>
      </c>
      <c r="L102" s="14">
        <f>INDEX('O3-8hr'!$A:$AD,$IU102+L$23-$G$23,$IT102)</f>
        <v>39</v>
      </c>
      <c r="M102" s="14">
        <f>INDEX('O3-8hr'!$A:$AD,$IU102+M$23-$G$23,$IT102)</f>
        <v>28</v>
      </c>
      <c r="N102" s="14">
        <f>INDEX('O3-8hr'!$A:$AD,$IU102+N$23-$G$23,$IT102)</f>
        <v>30</v>
      </c>
      <c r="O102" s="14">
        <f>INDEX('O3-8hr'!$A:$AD,$IU102+O$23-$G$23,$IT102)</f>
        <v>25</v>
      </c>
      <c r="P102" s="14">
        <f>INDEX('O3-8hr'!$A:$AD,$IU102+P$23-$G$23,$IT102)</f>
        <v>35</v>
      </c>
      <c r="Q102" s="14">
        <f>INDEX('O3-8hr'!$A:$AD,$IU102+Q$23-$G$23,$IT102)</f>
        <v>31</v>
      </c>
      <c r="R102" s="14">
        <f>INDEX('O3-8hr'!$A:$AD,$IU102+R$23-$G$23,$IT102)</f>
        <v>23</v>
      </c>
      <c r="S102" s="14">
        <f>INDEX('O3-8hr'!$A:$AD,$IU102+S$23-$G$23,$IT102)</f>
        <v>38</v>
      </c>
      <c r="T102" s="14">
        <f>INDEX('O3-8hr'!$A:$AD,$IU102+T$23-$G$23,$IT102)</f>
        <v>37.000000000000007</v>
      </c>
      <c r="U102" s="14">
        <f>INDEX('O3-8hr'!$A:$AD,$IU102+U$23-$G$23,$IT102)</f>
        <v>28</v>
      </c>
      <c r="V102" s="14">
        <f>INDEX('O3-8hr'!$A:$AD,$IU102+V$23-$G$23,$IT102)</f>
        <v>26.000000000000004</v>
      </c>
      <c r="W102" s="14">
        <f>INDEX('O3-8hr'!$A:$AD,$IU102+W$23-$G$23,$IT102)</f>
        <v>32</v>
      </c>
      <c r="X102" s="14">
        <f>INDEX('O3-8hr'!$A:$AD,$IU102+X$23-$G$23,$IT102)</f>
        <v>33</v>
      </c>
      <c r="Y102" s="14">
        <f>INDEX('O3-8hr'!$A:$AD,$IU102+Y$23-$G$23,$IT102)</f>
        <v>38</v>
      </c>
      <c r="Z102" s="14">
        <f>INDEX('O3-8hr'!$A:$AD,$IU102+Z$23-$G$23,$IT102)</f>
        <v>40</v>
      </c>
      <c r="AA102" s="14">
        <f>INDEX('O3-8hr'!$A:$AD,$IU102+AA$23-$G$23,$IT102)</f>
        <v>39</v>
      </c>
      <c r="AB102" s="14">
        <f>INDEX('O3-8hr'!$A:$AD,$IU102+AB$23-$G$23,$IT102)</f>
        <v>37.000000000000007</v>
      </c>
      <c r="AC102" s="14">
        <f>INDEX('O3-8hr'!$A:$AD,$IU102+AC$23-$G$23,$IT102)</f>
        <v>40</v>
      </c>
      <c r="AD102" s="14">
        <f>INDEX('O3-8hr'!$A:$AD,$IU102+AD$23-$G$23,$IT102)</f>
        <v>41</v>
      </c>
      <c r="AE102" s="14">
        <f>INDEX('O3-8hr'!$A:$AD,$IU102+AE$23-$G$23,$IT102)</f>
        <v>36.000000000000007</v>
      </c>
      <c r="AF102" s="14">
        <f>INDEX('O3-8hr'!$A:$AD,$IU102+AF$23-$G$23,$IT102)</f>
        <v>36.000000000000007</v>
      </c>
      <c r="AG102" s="14">
        <f>INDEX('O3-8hr'!$A:$AD,$IU102+AG$23-$G$23,$IT102)</f>
        <v>37.000000000000007</v>
      </c>
      <c r="AH102" s="14">
        <f>INDEX('O3-8hr'!$A:$AD,$IU102+AH$23-$G$23,$IT102)</f>
        <v>38</v>
      </c>
      <c r="AI102" s="14">
        <f>INDEX('O3-8hr'!$A:$AD,$IU102+AI$23-$G$23,$IT102)</f>
        <v>42</v>
      </c>
      <c r="AJ102" s="14">
        <f>INDEX('O3-8hr'!$A:$AD,$IU102+AJ$23-$G$23,$IT102)</f>
        <v>38</v>
      </c>
      <c r="AK102" s="14">
        <f>INDEX('O3-8hr'!$A:$AD,$IU102+AK$23-$G$23,$IT102)</f>
        <v>44.000000000000007</v>
      </c>
      <c r="AL102" s="14">
        <f>INDEX('O3-8hr'!$A:$AD,$IU102+AL$23-$G$23,$IT102)</f>
        <v>32</v>
      </c>
      <c r="AM102" s="14">
        <f>INDEX('O3-8hr'!$A:$AD,$IU102+AM$23-$G$23,$IT102)</f>
        <v>33</v>
      </c>
      <c r="AN102" s="14">
        <f>INDEX('O3-8hr'!$A:$AD,$IU102+AN$23-$G$23,$IT102)</f>
        <v>38</v>
      </c>
      <c r="AO102" s="14">
        <f>INDEX('O3-8hr'!$A:$AD,$IU102+AO$23-$G$23,$IT102)</f>
        <v>29</v>
      </c>
      <c r="AP102" s="14">
        <f>INDEX('O3-8hr'!$A:$AD,$IU102+AP$23-$G$23,$IT102)</f>
        <v>38</v>
      </c>
      <c r="AQ102" s="14">
        <f>INDEX('O3-8hr'!$A:$AD,$IU102+AQ$23-$G$23,$IT102)</f>
        <v>43</v>
      </c>
      <c r="AR102" s="14">
        <f>INDEX('O3-8hr'!$A:$AD,$IU102+AR$23-$G$23,$IT102)</f>
        <v>39</v>
      </c>
      <c r="AS102" s="14">
        <f>INDEX('O3-8hr'!$A:$AD,$IU102+AS$23-$G$23,$IT102)</f>
        <v>32</v>
      </c>
      <c r="AT102" s="14">
        <f>INDEX('O3-8hr'!$A:$AD,$IU102+AT$23-$G$23,$IT102)</f>
        <v>35</v>
      </c>
      <c r="AU102" s="14">
        <f>INDEX('O3-8hr'!$A:$AD,$IU102+AU$23-$G$23,$IT102)</f>
        <v>39</v>
      </c>
      <c r="AV102" s="14">
        <f>INDEX('O3-8hr'!$A:$AD,$IU102+AV$23-$G$23,$IT102)</f>
        <v>38</v>
      </c>
      <c r="AW102" s="14">
        <f>INDEX('O3-8hr'!$A:$AD,$IU102+AW$23-$G$23,$IT102)</f>
        <v>35</v>
      </c>
      <c r="AX102" s="14">
        <f>INDEX('O3-8hr'!$A:$AD,$IU102+AX$23-$G$23,$IT102)</f>
        <v>39</v>
      </c>
      <c r="AY102" s="14">
        <f>INDEX('O3-8hr'!$A:$AD,$IU102+AY$23-$G$23,$IT102)</f>
        <v>39</v>
      </c>
      <c r="AZ102" s="14">
        <f>INDEX('O3-8hr'!$A:$AD,$IU102+AZ$23-$G$23,$IT102)</f>
        <v>43</v>
      </c>
      <c r="BA102" s="14">
        <f>INDEX('O3-8hr'!$A:$AD,$IU102+BA$23-$G$23,$IT102)</f>
        <v>47</v>
      </c>
      <c r="BB102" s="14">
        <f>INDEX('O3-8hr'!$A:$AD,$IU102+BB$23-$G$23,$IT102)</f>
        <v>48</v>
      </c>
      <c r="BC102" s="14">
        <f>INDEX('O3-8hr'!$A:$AD,$IU102+BC$23-$G$23,$IT102)</f>
        <v>56</v>
      </c>
      <c r="BD102" s="14">
        <f>INDEX('O3-8hr'!$A:$AD,$IU102+BD$23-$G$23,$IT102)</f>
        <v>52.000000000000007</v>
      </c>
      <c r="BE102" s="14">
        <f>INDEX('O3-8hr'!$A:$AD,$IU102+BE$23-$G$23,$IT102)</f>
        <v>50</v>
      </c>
      <c r="BF102" s="14">
        <f>INDEX('O3-8hr'!$A:$AD,$IU102+BF$23-$G$23,$IT102)</f>
        <v>46</v>
      </c>
      <c r="BG102" s="14">
        <f>INDEX('O3-8hr'!$A:$AD,$IU102+BG$23-$G$23,$IT102)</f>
        <v>50</v>
      </c>
      <c r="BH102" s="14">
        <f>INDEX('O3-8hr'!$A:$AD,$IU102+BH$23-$G$23,$IT102)</f>
        <v>39</v>
      </c>
      <c r="BI102" s="14">
        <f>INDEX('O3-8hr'!$A:$AD,$IU102+BI$23-$G$23,$IT102)</f>
        <v>48</v>
      </c>
      <c r="BJ102" s="14">
        <f>INDEX('O3-8hr'!$A:$AD,$IU102+BJ$23-$G$23,$IT102)</f>
        <v>44.000000000000007</v>
      </c>
      <c r="BK102" s="14">
        <f>INDEX('O3-8hr'!$A:$AD,$IU102+BK$23-$G$23,$IT102)</f>
        <v>36.000000000000007</v>
      </c>
      <c r="BL102" s="14">
        <f>INDEX('O3-8hr'!$A:$AD,$IU102+BL$23-$G$23,$IT102)</f>
        <v>28</v>
      </c>
      <c r="BM102" s="14">
        <f>INDEX('O3-8hr'!$A:$AD,$IU102+BM$23-$G$23,$IT102)</f>
        <v>41</v>
      </c>
      <c r="BN102" s="14">
        <f>INDEX('O3-8hr'!$A:$AD,$IU102+BN$23-$G$23,$IT102)</f>
        <v>41</v>
      </c>
      <c r="BO102" s="14">
        <f>INDEX('O3-8hr'!$A:$AD,$IU102+BO$23-$G$23,$IT102)</f>
        <v>47</v>
      </c>
      <c r="BP102" s="14">
        <f>INDEX('O3-8hr'!$A:$AD,$IU102+BP$23-$G$23,$IT102)</f>
        <v>37.000000000000007</v>
      </c>
      <c r="BQ102" s="14">
        <f>INDEX('O3-8hr'!$A:$AD,$IU102+BQ$23-$G$23,$IT102)</f>
        <v>16</v>
      </c>
      <c r="BR102" s="14">
        <f>INDEX('O3-8hr'!$A:$AD,$IU102+BR$23-$G$23,$IT102)</f>
        <v>23</v>
      </c>
      <c r="BS102" s="14">
        <f>INDEX('O3-8hr'!$A:$AD,$IU102+BS$23-$G$23,$IT102)</f>
        <v>29</v>
      </c>
      <c r="BT102" s="14">
        <f>INDEX('O3-8hr'!$A:$AD,$IU102+BT$23-$G$23,$IT102)</f>
        <v>26.000000000000004</v>
      </c>
      <c r="BU102" s="14">
        <f>INDEX('O3-8hr'!$A:$AD,$IU102+BU$23-$G$23,$IT102)</f>
        <v>25</v>
      </c>
      <c r="BV102" s="14">
        <f>INDEX('O3-8hr'!$A:$AD,$IU102+BV$23-$G$23,$IT102)</f>
        <v>25</v>
      </c>
      <c r="BW102" s="14">
        <f>INDEX('O3-8hr'!$A:$AD,$IU102+BW$23-$G$23,$IT102)</f>
        <v>36.000000000000007</v>
      </c>
      <c r="BX102" s="14">
        <f>INDEX('O3-8hr'!$A:$AD,$IU102+BX$23-$G$23,$IT102)</f>
        <v>47</v>
      </c>
      <c r="BY102" s="14">
        <f>INDEX('O3-8hr'!$A:$AD,$IU102+BY$23-$G$23,$IT102)</f>
        <v>29</v>
      </c>
      <c r="BZ102" s="14">
        <f>INDEX('O3-8hr'!$A:$AD,$IU102+BZ$23-$G$23,$IT102)</f>
        <v>41</v>
      </c>
      <c r="CA102" s="14">
        <f>INDEX('O3-8hr'!$A:$AD,$IU102+CA$23-$G$23,$IT102)</f>
        <v>58</v>
      </c>
      <c r="CB102" s="14">
        <f>INDEX('O3-8hr'!$A:$AD,$IU102+CB$23-$G$23,$IT102)</f>
        <v>30</v>
      </c>
      <c r="CC102" s="14">
        <f>INDEX('O3-8hr'!$A:$AD,$IU102+CC$23-$G$23,$IT102)</f>
        <v>48</v>
      </c>
      <c r="CD102" s="14">
        <f>INDEX('O3-8hr'!$A:$AD,$IU102+CD$23-$G$23,$IT102)</f>
        <v>27</v>
      </c>
      <c r="CE102" s="14">
        <f>INDEX('O3-8hr'!$A:$AD,$IU102+CE$23-$G$23,$IT102)</f>
        <v>40</v>
      </c>
      <c r="CF102" s="14">
        <f>INDEX('O3-8hr'!$A:$AD,$IU102+CF$23-$G$23,$IT102)</f>
        <v>30</v>
      </c>
      <c r="CG102" s="14">
        <f>INDEX('O3-8hr'!$A:$AD,$IU102+CG$23-$G$23,$IT102)</f>
        <v>41</v>
      </c>
      <c r="CH102" s="14">
        <f>INDEX('O3-8hr'!$A:$AD,$IU102+CH$23-$G$23,$IT102)</f>
        <v>40</v>
      </c>
      <c r="CI102" s="14">
        <f>INDEX('O3-8hr'!$A:$AD,$IU102+CI$23-$G$23,$IT102)</f>
        <v>48</v>
      </c>
      <c r="CJ102" s="14">
        <f>INDEX('O3-8hr'!$A:$AD,$IU102+CJ$23-$G$23,$IT102)</f>
        <v>41</v>
      </c>
      <c r="CK102" s="14">
        <f>INDEX('O3-8hr'!$A:$AD,$IU102+CK$23-$G$23,$IT102)</f>
        <v>46</v>
      </c>
      <c r="CL102" s="14">
        <f>INDEX('O3-8hr'!$A:$AD,$IU102+CL$23-$G$23,$IT102)</f>
        <v>53.000000000000007</v>
      </c>
      <c r="CM102" s="14">
        <f>INDEX('O3-8hr'!$A:$AD,$IU102+CM$23-$G$23,$IT102)</f>
        <v>36.000000000000007</v>
      </c>
      <c r="CN102" s="14">
        <f>INDEX('O3-8hr'!$A:$AD,$IU102+CN$23-$G$23,$IT102)</f>
        <v>79</v>
      </c>
      <c r="CO102" s="14">
        <f>INDEX('O3-8hr'!$A:$AD,$IU102+CO$23-$G$23,$IT102)</f>
        <v>71.000000000000014</v>
      </c>
      <c r="CP102" s="14">
        <f>INDEX('O3-8hr'!$A:$AD,$IU102+CP$23-$G$23,$IT102)</f>
        <v>59.000000000000007</v>
      </c>
      <c r="CQ102" s="14">
        <f>INDEX('O3-8hr'!$A:$AD,$IU102+CQ$23-$G$23,$IT102)</f>
        <v>68</v>
      </c>
      <c r="CR102" s="14">
        <f>INDEX('O3-8hr'!$A:$AD,$IU102+CR$23-$G$23,$IT102)</f>
        <v>50</v>
      </c>
      <c r="CS102" s="14">
        <f>INDEX('O3-8hr'!$A:$AD,$IU102+CS$23-$G$23,$IT102)</f>
        <v>37.000000000000007</v>
      </c>
      <c r="CT102" s="14">
        <f>INDEX('O3-8hr'!$A:$AD,$IU102+CT$23-$G$23,$IT102)</f>
        <v>58</v>
      </c>
      <c r="CU102" s="14">
        <f>INDEX('O3-8hr'!$A:$AD,$IU102+CU$23-$G$23,$IT102)</f>
        <v>51.000000000000007</v>
      </c>
      <c r="CV102" s="14">
        <f>INDEX('O3-8hr'!$A:$AD,$IU102+CV$23-$G$23,$IT102)</f>
        <v>38</v>
      </c>
      <c r="CW102" s="14">
        <f>INDEX('O3-8hr'!$A:$AD,$IU102+CW$23-$G$23,$IT102)</f>
        <v>21</v>
      </c>
      <c r="CX102" s="14">
        <f>INDEX('O3-8hr'!$A:$AD,$IU102+CX$23-$G$23,$IT102)</f>
        <v>61.000000000000007</v>
      </c>
      <c r="CY102" s="14">
        <f>INDEX('O3-8hr'!$A:$AD,$IU102+CY$23-$G$23,$IT102)</f>
        <v>31</v>
      </c>
      <c r="CZ102" s="14">
        <f>INDEX('O3-8hr'!$A:$AD,$IU102+CZ$23-$G$23,$IT102)</f>
        <v>54</v>
      </c>
      <c r="DA102" s="14">
        <f>INDEX('O3-8hr'!$A:$AD,$IU102+DA$23-$G$23,$IT102)</f>
        <v>57</v>
      </c>
      <c r="DB102" s="14">
        <f>INDEX('O3-8hr'!$A:$AD,$IU102+DB$23-$G$23,$IT102)</f>
        <v>24</v>
      </c>
      <c r="DC102" s="14">
        <f>INDEX('O3-8hr'!$A:$AD,$IU102+DC$23-$G$23,$IT102)</f>
        <v>41</v>
      </c>
      <c r="DD102" s="14">
        <f>INDEX('O3-8hr'!$A:$AD,$IU102+DD$23-$G$23,$IT102)</f>
        <v>38</v>
      </c>
      <c r="DE102" s="14">
        <f>INDEX('O3-8hr'!$A:$AD,$IU102+DE$23-$G$23,$IT102)</f>
        <v>63</v>
      </c>
      <c r="DF102" s="14">
        <f>INDEX('O3-8hr'!$A:$AD,$IU102+DF$23-$G$23,$IT102)</f>
        <v>43</v>
      </c>
      <c r="DG102" s="14">
        <f>INDEX('O3-8hr'!$A:$AD,$IU102+DG$23-$G$23,$IT102)</f>
        <v>26.000000000000004</v>
      </c>
      <c r="DH102" s="14">
        <f>INDEX('O3-8hr'!$A:$AD,$IU102+DH$23-$G$23,$IT102)</f>
        <v>38</v>
      </c>
      <c r="DI102" s="14">
        <f>INDEX('O3-8hr'!$A:$AD,$IU102+DI$23-$G$23,$IT102)</f>
        <v>55</v>
      </c>
      <c r="DJ102" s="14">
        <f>INDEX('O3-8hr'!$A:$AD,$IU102+DJ$23-$G$23,$IT102)</f>
        <v>30</v>
      </c>
      <c r="DK102" s="14">
        <f>INDEX('O3-8hr'!$A:$AD,$IU102+DK$23-$G$23,$IT102)</f>
        <v>45.000000000000007</v>
      </c>
      <c r="DL102" s="14">
        <f>INDEX('O3-8hr'!$A:$AD,$IU102+DL$23-$G$23,$IT102)</f>
        <v>64</v>
      </c>
      <c r="DM102" s="14">
        <f>INDEX('O3-8hr'!$A:$AD,$IU102+DM$23-$G$23,$IT102)</f>
        <v>64</v>
      </c>
      <c r="DN102" s="14">
        <f>INDEX('O3-8hr'!$A:$AD,$IU102+DN$23-$G$23,$IT102)</f>
        <v>50</v>
      </c>
      <c r="DO102" s="14">
        <f>INDEX('O3-8hr'!$A:$AD,$IU102+DO$23-$G$23,$IT102)</f>
        <v>56</v>
      </c>
      <c r="DP102" s="14">
        <f>INDEX('O3-8hr'!$A:$AD,$IU102+DP$23-$G$23,$IT102)</f>
        <v>48</v>
      </c>
      <c r="DQ102" s="14">
        <f>INDEX('O3-8hr'!$A:$AD,$IU102+DQ$23-$G$23,$IT102)</f>
        <v>45.000000000000007</v>
      </c>
      <c r="DR102" s="14">
        <f>INDEX('O3-8hr'!$A:$AD,$IU102+DR$23-$G$23,$IT102)</f>
        <v>58</v>
      </c>
      <c r="DS102" s="14">
        <f>INDEX('O3-8hr'!$A:$AD,$IU102+DS$23-$G$23,$IT102)</f>
        <v>56</v>
      </c>
      <c r="DT102" s="14">
        <f>INDEX('O3-8hr'!$A:$AD,$IU102+DT$23-$G$23,$IT102)</f>
        <v>62</v>
      </c>
      <c r="DU102" s="14">
        <f>INDEX('O3-8hr'!$A:$AD,$IU102+DU$23-$G$23,$IT102)</f>
        <v>46</v>
      </c>
      <c r="DV102" s="14">
        <f>INDEX('O3-8hr'!$A:$AD,$IU102+DV$23-$G$23,$IT102)</f>
        <v>38</v>
      </c>
      <c r="DW102" s="14">
        <f>INDEX('O3-8hr'!$A:$AD,$IU102+DW$23-$G$23,$IT102)</f>
        <v>50</v>
      </c>
      <c r="DX102" s="14">
        <f>INDEX('O3-8hr'!$A:$AD,$IU102+DX$23-$G$23,$IT102)</f>
        <v>53.000000000000007</v>
      </c>
      <c r="DY102" s="14">
        <f>INDEX('O3-8hr'!$A:$AD,$IU102+DY$23-$G$23,$IT102)</f>
        <v>43</v>
      </c>
      <c r="DZ102" s="14">
        <f>INDEX('O3-8hr'!$A:$AD,$IU102+DZ$23-$G$23,$IT102)</f>
        <v>30</v>
      </c>
      <c r="EA102" s="14">
        <f>INDEX('O3-8hr'!$A:$AD,$IU102+EA$23-$G$23,$IT102)</f>
        <v>43</v>
      </c>
      <c r="EB102" s="14">
        <f>INDEX('O3-8hr'!$A:$AD,$IU102+EB$23-$G$23,$IT102)</f>
        <v>57</v>
      </c>
      <c r="EC102" s="14">
        <f>INDEX('O3-8hr'!$A:$AD,$IU102+EC$23-$G$23,$IT102)</f>
        <v>40</v>
      </c>
      <c r="ED102" s="14">
        <f>INDEX('O3-8hr'!$A:$AD,$IU102+ED$23-$G$23,$IT102)</f>
        <v>70</v>
      </c>
      <c r="EE102" s="14">
        <f>INDEX('O3-8hr'!$A:$AD,$IU102+EE$23-$G$23,$IT102)</f>
        <v>53.000000000000007</v>
      </c>
      <c r="EF102" s="14">
        <f>INDEX('O3-8hr'!$A:$AD,$IU102+EF$23-$G$23,$IT102)</f>
        <v>50</v>
      </c>
      <c r="EG102" s="14">
        <f>INDEX('O3-8hr'!$A:$AD,$IU102+EG$23-$G$23,$IT102)</f>
        <v>23</v>
      </c>
      <c r="EH102" s="14">
        <f>INDEX('O3-8hr'!$A:$AD,$IU102+EH$23-$G$23,$IT102)</f>
        <v>32</v>
      </c>
      <c r="EI102" s="14">
        <f>INDEX('O3-8hr'!$A:$AD,$IU102+EI$23-$G$23,$IT102)</f>
        <v>36.000000000000007</v>
      </c>
      <c r="EJ102" s="14">
        <f>INDEX('O3-8hr'!$A:$AD,$IU102+EJ$23-$G$23,$IT102)</f>
        <v>52.000000000000007</v>
      </c>
      <c r="EK102" s="14">
        <f>INDEX('O3-8hr'!$A:$AD,$IU102+EK$23-$G$23,$IT102)</f>
        <v>42</v>
      </c>
      <c r="EL102" s="14">
        <f>INDEX('O3-8hr'!$A:$AD,$IU102+EL$23-$G$23,$IT102)</f>
        <v>45.000000000000007</v>
      </c>
      <c r="EM102" s="14">
        <f>INDEX('O3-8hr'!$A:$AD,$IU102+EM$23-$G$23,$IT102)</f>
        <v>65</v>
      </c>
      <c r="EN102" s="14">
        <f>INDEX('O3-8hr'!$A:$AD,$IU102+EN$23-$G$23,$IT102)</f>
        <v>60</v>
      </c>
      <c r="EO102" s="14">
        <f>INDEX('O3-8hr'!$A:$AD,$IU102+EO$23-$G$23,$IT102)</f>
        <v>67</v>
      </c>
      <c r="EP102" s="14">
        <f>INDEX('O3-8hr'!$A:$AD,$IU102+EP$23-$G$23,$IT102)</f>
        <v>59.000000000000007</v>
      </c>
      <c r="EQ102" s="14">
        <f>INDEX('O3-8hr'!$A:$AD,$IU102+EQ$23-$G$23,$IT102)</f>
        <v>33</v>
      </c>
      <c r="ER102" s="14">
        <f>INDEX('O3-8hr'!$A:$AD,$IU102+ER$23-$G$23,$IT102)</f>
        <v>48</v>
      </c>
      <c r="ES102" s="14">
        <f>INDEX('O3-8hr'!$A:$AD,$IU102+ES$23-$G$23,$IT102)</f>
        <v>68</v>
      </c>
      <c r="ET102" s="14">
        <f>INDEX('O3-8hr'!$A:$AD,$IU102+ET$23-$G$23,$IT102)</f>
        <v>72.000000000000014</v>
      </c>
      <c r="EU102" s="14">
        <f>INDEX('O3-8hr'!$A:$AD,$IU102+EU$23-$G$23,$IT102)</f>
        <v>45.000000000000007</v>
      </c>
      <c r="EV102" s="14">
        <f>INDEX('O3-8hr'!$A:$AD,$IU102+EV$23-$G$23,$IT102)</f>
        <v>47</v>
      </c>
      <c r="EW102" s="14">
        <f>INDEX('O3-8hr'!$A:$AD,$IU102+EW$23-$G$23,$IT102)</f>
        <v>68</v>
      </c>
      <c r="EX102" s="14">
        <f>INDEX('O3-8hr'!$A:$AD,$IU102+EX$23-$G$23,$IT102)</f>
        <v>39</v>
      </c>
      <c r="EY102" s="14">
        <f>INDEX('O3-8hr'!$A:$AD,$IU102+EY$23-$G$23,$IT102)</f>
        <v>54</v>
      </c>
      <c r="EZ102" s="14">
        <f>INDEX('O3-8hr'!$A:$AD,$IU102+EZ$23-$G$23,$IT102)</f>
        <v>66</v>
      </c>
      <c r="FA102" s="14">
        <f>INDEX('O3-8hr'!$A:$AD,$IU102+FA$23-$G$23,$IT102)</f>
        <v>61.000000000000007</v>
      </c>
      <c r="FB102" s="14">
        <f>INDEX('O3-8hr'!$A:$AD,$IU102+FB$23-$G$23,$IT102)</f>
        <v>54</v>
      </c>
      <c r="FC102" s="14">
        <f>INDEX('O3-8hr'!$A:$AD,$IU102+FC$23-$G$23,$IT102)</f>
        <v>37.000000000000007</v>
      </c>
      <c r="FD102" s="14">
        <f>INDEX('O3-8hr'!$A:$AD,$IU102+FD$23-$G$23,$IT102)</f>
        <v>40</v>
      </c>
      <c r="FE102" s="14">
        <f>INDEX('O3-8hr'!$A:$AD,$IU102+FE$23-$G$23,$IT102)</f>
        <v>28</v>
      </c>
      <c r="FF102" s="14">
        <f>INDEX('O3-8hr'!$A:$AD,$IU102+FF$23-$G$23,$IT102)</f>
        <v>39</v>
      </c>
      <c r="FG102" s="14">
        <f>INDEX('O3-8hr'!$A:$AD,$IU102+FG$23-$G$23,$IT102)</f>
        <v>33</v>
      </c>
      <c r="FH102" s="14">
        <f>INDEX('O3-8hr'!$A:$AD,$IU102+FH$23-$G$23,$IT102)</f>
        <v>46</v>
      </c>
      <c r="FI102" s="14">
        <f>INDEX('O3-8hr'!$A:$AD,$IU102+FI$23-$G$23,$IT102)</f>
        <v>51.000000000000007</v>
      </c>
      <c r="FJ102" s="14">
        <f>INDEX('O3-8hr'!$A:$AD,$IU102+FJ$23-$G$23,$IT102)</f>
        <v>33</v>
      </c>
      <c r="FK102" s="14">
        <f>INDEX('O3-8hr'!$A:$AD,$IU102+FK$23-$G$23,$IT102)</f>
        <v>48</v>
      </c>
      <c r="FL102" s="14">
        <f>INDEX('O3-8hr'!$A:$AD,$IU102+FL$23-$G$23,$IT102)</f>
        <v>60</v>
      </c>
      <c r="FM102" s="14">
        <f>INDEX('O3-8hr'!$A:$AD,$IU102+FM$23-$G$23,$IT102)</f>
        <v>29</v>
      </c>
      <c r="FN102" s="14">
        <f>INDEX('O3-8hr'!$A:$AD,$IU102+FN$23-$G$23,$IT102)</f>
        <v>57</v>
      </c>
      <c r="FO102" s="14">
        <f>INDEX('O3-8hr'!$A:$AD,$IU102+FO$23-$G$23,$IT102)</f>
        <v>53.000000000000007</v>
      </c>
      <c r="FP102" s="14">
        <f>INDEX('O3-8hr'!$A:$AD,$IU102+FP$23-$G$23,$IT102)</f>
        <v>62</v>
      </c>
      <c r="FQ102" s="14">
        <f>INDEX('O3-8hr'!$A:$AD,$IU102+FQ$23-$G$23,$IT102)</f>
        <v>45.000000000000007</v>
      </c>
      <c r="FR102" s="14">
        <f>INDEX('O3-8hr'!$A:$AD,$IU102+FR$23-$G$23,$IT102)</f>
        <v>41</v>
      </c>
      <c r="FS102" s="14">
        <f>INDEX('O3-8hr'!$A:$AD,$IU102+FS$23-$G$23,$IT102)</f>
        <v>47</v>
      </c>
      <c r="FT102" s="14">
        <f>INDEX('O3-8hr'!$A:$AD,$IU102+FT$23-$G$23,$IT102)</f>
        <v>33</v>
      </c>
      <c r="FU102" s="14">
        <f>INDEX('O3-8hr'!$A:$AD,$IU102+FU$23-$G$23,$IT102)</f>
        <v>51.000000000000007</v>
      </c>
      <c r="FV102" s="14">
        <f>INDEX('O3-8hr'!$A:$AD,$IU102+FV$23-$G$23,$IT102)</f>
        <v>50</v>
      </c>
      <c r="FW102" s="14">
        <f>INDEX('O3-8hr'!$A:$AD,$IU102+FW$23-$G$23,$IT102)</f>
        <v>52.000000000000007</v>
      </c>
      <c r="FX102" s="14">
        <f>INDEX('O3-8hr'!$A:$AD,$IU102+FX$23-$G$23,$IT102)</f>
        <v>47</v>
      </c>
      <c r="FY102" s="14">
        <f>INDEX('O3-8hr'!$A:$AD,$IU102+FY$23-$G$23,$IT102)</f>
        <v>29</v>
      </c>
      <c r="FZ102" s="14">
        <f>INDEX('O3-8hr'!$A:$AD,$IU102+FZ$23-$G$23,$IT102)</f>
        <v>49</v>
      </c>
      <c r="GA102" s="14">
        <f>INDEX('O3-8hr'!$A:$AD,$IU102+GA$23-$G$23,$IT102)</f>
        <v>68</v>
      </c>
      <c r="GB102" s="14">
        <f>INDEX('O3-8hr'!$A:$AD,$IU102+GB$23-$G$23,$IT102)</f>
        <v>54</v>
      </c>
      <c r="GC102" s="14">
        <f>INDEX('O3-8hr'!$A:$AD,$IU102+GC$23-$G$23,$IT102)</f>
        <v>43</v>
      </c>
      <c r="GD102" s="14">
        <f>INDEX('O3-8hr'!$A:$AD,$IU102+GD$23-$G$23,$IT102)</f>
        <v>44.000000000000007</v>
      </c>
      <c r="GE102" s="14">
        <f>INDEX('O3-8hr'!$A:$AD,$IU102+GE$23-$G$23,$IT102)</f>
        <v>45.000000000000007</v>
      </c>
      <c r="GF102" s="14">
        <f>INDEX('O3-8hr'!$A:$AD,$IU102+GF$23-$G$23,$IT102)</f>
        <v>45.000000000000007</v>
      </c>
      <c r="GG102" s="14">
        <f>INDEX('O3-8hr'!$A:$AD,$IU102+GG$23-$G$23,$IT102)</f>
        <v>42</v>
      </c>
      <c r="GH102" s="14">
        <f>INDEX('O3-8hr'!$A:$AD,$IU102+GH$23-$G$23,$IT102)</f>
        <v>61.000000000000007</v>
      </c>
      <c r="GI102" s="14">
        <f>INDEX('O3-8hr'!$A:$AD,$IU102+GI$23-$G$23,$IT102)</f>
        <v>36.000000000000007</v>
      </c>
      <c r="GJ102" s="14">
        <f>INDEX('O3-8hr'!$A:$AD,$IU102+GJ$23-$G$23,$IT102)</f>
        <v>28</v>
      </c>
      <c r="GK102" s="14">
        <f>INDEX('O3-8hr'!$A:$AD,$IU102+GK$23-$G$23,$IT102)</f>
        <v>33</v>
      </c>
      <c r="GL102" s="14">
        <f>INDEX('O3-8hr'!$A:$AD,$IU102+GL$23-$G$23,$IT102)</f>
        <v>35</v>
      </c>
      <c r="GM102" s="14">
        <f>INDEX('O3-8hr'!$A:$AD,$IU102+GM$23-$G$23,$IT102)</f>
        <v>30</v>
      </c>
      <c r="GN102" s="14">
        <f>INDEX('O3-8hr'!$A:$AD,$IU102+GN$23-$G$23,$IT102)</f>
        <v>29</v>
      </c>
      <c r="GO102" s="14">
        <f>INDEX('O3-8hr'!$A:$AD,$IU102+GO$23-$G$23,$IT102)</f>
        <v>39</v>
      </c>
      <c r="GP102" s="14">
        <f>INDEX('O3-8hr'!$A:$AD,$IU102+GP$23-$G$23,$IT102)</f>
        <v>58</v>
      </c>
      <c r="GQ102" s="14">
        <f>INDEX('O3-8hr'!$A:$AD,$IU102+GQ$23-$G$23,$IT102)</f>
        <v>41</v>
      </c>
      <c r="GR102" s="14">
        <f>INDEX('O3-8hr'!$A:$AD,$IU102+GR$23-$G$23,$IT102)</f>
        <v>49</v>
      </c>
      <c r="GS102" s="14">
        <f>INDEX('O3-8hr'!$A:$AD,$IU102+GS$23-$G$23,$IT102)</f>
        <v>35</v>
      </c>
      <c r="GT102" s="14">
        <f>INDEX('O3-8hr'!$A:$AD,$IU102+GT$23-$G$23,$IT102)</f>
        <v>34</v>
      </c>
      <c r="GU102" s="14">
        <f>INDEX('O3-8hr'!$A:$AD,$IU102+GU$23-$G$23,$IT102)</f>
        <v>43</v>
      </c>
      <c r="GV102" s="14">
        <f>INDEX('O3-8hr'!$A:$AD,$IU102+GV$23-$G$23,$IT102)</f>
        <v>58</v>
      </c>
      <c r="GW102" s="14">
        <f>INDEX('O3-8hr'!$A:$AD,$IU102+GW$23-$G$23,$IT102)</f>
        <v>35</v>
      </c>
      <c r="GX102" s="14">
        <f>INDEX('O3-8hr'!$A:$AD,$IU102+GX$23-$G$23,$IT102)</f>
        <v>37.000000000000007</v>
      </c>
      <c r="GY102" s="14">
        <f>INDEX('O3-8hr'!$A:$AD,$IU102+GY$23-$G$23,$IT102)</f>
        <v>34</v>
      </c>
      <c r="GZ102" s="14">
        <f>INDEX('O3-8hr'!$A:$AD,$IU102+GZ$23-$G$23,$IT102)</f>
        <v>29</v>
      </c>
      <c r="HA102" s="14">
        <f>INDEX('O3-8hr'!$A:$AD,$IU102+HA$23-$G$23,$IT102)</f>
        <v>18.000000000000004</v>
      </c>
      <c r="HB102" s="14">
        <f>INDEX('O3-8hr'!$A:$AD,$IU102+HB$23-$G$23,$IT102)</f>
        <v>36.000000000000007</v>
      </c>
      <c r="HC102" s="14">
        <f>INDEX('O3-8hr'!$A:$AD,$IU102+HC$23-$G$23,$IT102)</f>
        <v>41</v>
      </c>
      <c r="HD102" s="14">
        <f>INDEX('O3-8hr'!$A:$AD,$IU102+HD$23-$G$23,$IT102)</f>
        <v>52.000000000000007</v>
      </c>
      <c r="HE102" s="14">
        <f>INDEX('O3-8hr'!$A:$AD,$IU102+HE$23-$G$23,$IT102)</f>
        <v>61.000000000000007</v>
      </c>
      <c r="HF102" s="14">
        <f>INDEX('O3-8hr'!$A:$AD,$IU102+HF$23-$G$23,$IT102)</f>
        <v>31</v>
      </c>
      <c r="HG102" s="14">
        <f>INDEX('O3-8hr'!$A:$AD,$IU102+HG$23-$G$23,$IT102)</f>
        <v>34</v>
      </c>
      <c r="HH102" s="14">
        <f>INDEX('O3-8hr'!$A:$AD,$IU102+HH$23-$G$23,$IT102)</f>
        <v>44.000000000000007</v>
      </c>
      <c r="HI102" s="14">
        <f>INDEX('O3-8hr'!$A:$AD,$IU102+HI$23-$G$23,$IT102)</f>
        <v>32</v>
      </c>
      <c r="HJ102" s="14">
        <f>INDEX('O3-8hr'!$A:$AD,$IU102+HJ$23-$G$23,$IT102)</f>
        <v>31</v>
      </c>
      <c r="HK102" s="14">
        <f>INDEX('O3-8hr'!$A:$AD,$IU102+HK$23-$G$23,$IT102)</f>
        <v>30</v>
      </c>
      <c r="HL102" s="14">
        <f>INDEX('O3-8hr'!$A:$AD,$IU102+HL$23-$G$23,$IT102)</f>
        <v>22.000000000000004</v>
      </c>
      <c r="HM102" s="14">
        <f>INDEX('O3-8hr'!$A:$AD,$IU102+HM$23-$G$23,$IT102)</f>
        <v>22.000000000000004</v>
      </c>
      <c r="HN102" s="14">
        <f>INDEX('O3-8hr'!$A:$AD,$IU102+HN$23-$G$23,$IT102)</f>
        <v>16</v>
      </c>
      <c r="HO102" s="14">
        <f>INDEX('O3-8hr'!$A:$AD,$IU102+HO$23-$G$23,$IT102)</f>
        <v>28</v>
      </c>
      <c r="HP102" s="14">
        <f>INDEX('O3-8hr'!$A:$AD,$IU102+HP$23-$G$23,$IT102)</f>
        <v>30</v>
      </c>
      <c r="HQ102" s="14">
        <f>INDEX('O3-8hr'!$A:$AD,$IU102+HQ$23-$G$23,$IT102)</f>
        <v>32</v>
      </c>
      <c r="HR102" s="14">
        <f>INDEX('O3-8hr'!$A:$AD,$IU102+HR$23-$G$23,$IT102)</f>
        <v>37.000000000000007</v>
      </c>
      <c r="HS102" s="14">
        <f>INDEX('O3-8hr'!$A:$AD,$IU102+HS$23-$G$23,$IT102)</f>
        <v>43</v>
      </c>
      <c r="HT102" s="14">
        <f>INDEX('O3-8hr'!$A:$AD,$IU102+HT$23-$G$23,$IT102)</f>
        <v>24</v>
      </c>
      <c r="HU102" s="14">
        <f>INDEX('O3-8hr'!$A:$AD,$IU102+HU$23-$G$23,$IT102)</f>
        <v>22.000000000000004</v>
      </c>
      <c r="HV102" s="14">
        <f>INDEX('O3-8hr'!$A:$AD,$IU102+HV$23-$G$23,$IT102)</f>
        <v>30</v>
      </c>
      <c r="HW102" s="14">
        <f>INDEX('O3-8hr'!$A:$AD,$IU102+HW$23-$G$23,$IT102)</f>
        <v>25</v>
      </c>
      <c r="HX102" s="14">
        <f>INDEX('O3-8hr'!$A:$AD,$IU102+HX$23-$G$23,$IT102)</f>
        <v>29</v>
      </c>
      <c r="HY102" s="14">
        <f>INDEX('O3-8hr'!$A:$AD,$IU102+HY$23-$G$23,$IT102)</f>
        <v>22.000000000000004</v>
      </c>
      <c r="HZ102" s="14">
        <f>INDEX('O3-8hr'!$A:$AD,$IU102+HZ$23-$G$23,$IT102)</f>
        <v>27</v>
      </c>
      <c r="IA102" s="14">
        <f>INDEX('O3-8hr'!$A:$AD,$IU102+IA$23-$G$23,$IT102)</f>
        <v>33</v>
      </c>
      <c r="IB102" s="14">
        <f>INDEX('O3-8hr'!$A:$AD,$IU102+IB$23-$G$23,$IT102)</f>
        <v>35</v>
      </c>
      <c r="IC102" s="14">
        <f>INDEX('O3-8hr'!$A:$AD,$IU102+IC$23-$G$23,$IT102)</f>
        <v>31</v>
      </c>
      <c r="ID102" s="14">
        <f>INDEX('O3-8hr'!$A:$AD,$IU102+ID$23-$G$23,$IT102)</f>
        <v>32</v>
      </c>
      <c r="IE102" s="14">
        <f>INDEX('O3-8hr'!$A:$AD,$IU102+IE$23-$G$23,$IT102)</f>
        <v>37.000000000000007</v>
      </c>
      <c r="IF102" s="14">
        <f>INDEX('O3-8hr'!$A:$AD,$IU102+IF$23-$G$23,$IT102)</f>
        <v>27</v>
      </c>
      <c r="IG102" s="14">
        <f>INDEX('O3-8hr'!$A:$AD,$IU102+IG$23-$G$23,$IT102)</f>
        <v>15.000000000000002</v>
      </c>
      <c r="IH102" s="14">
        <f>INDEX('O3-8hr'!$A:$AD,$IU102+IH$23-$G$23,$IT102)</f>
        <v>20</v>
      </c>
      <c r="II102" s="14">
        <f>INDEX('O3-8hr'!$A:$AD,$IU102+II$23-$G$23,$IT102)</f>
        <v>31</v>
      </c>
      <c r="IJ102" s="14">
        <f>INDEX('O3-8hr'!$A:$AD,$IU102+IJ$23-$G$23,$IT102)</f>
        <v>30</v>
      </c>
      <c r="IK102" s="14">
        <f>INDEX('O3-8hr'!$A:$AD,$IU102+IK$23-$G$23,$IT102)</f>
        <v>25</v>
      </c>
      <c r="IL102" s="14">
        <f>INDEX('O3-8hr'!$A:$AD,$IU102+IL$23-$G$23,$IT102)</f>
        <v>26.000000000000004</v>
      </c>
      <c r="IM102" s="14">
        <f>INDEX('O3-8hr'!$A:$AD,$IU102+IM$23-$G$23,$IT102)</f>
        <v>14</v>
      </c>
      <c r="IN102" s="14">
        <f>INDEX('O3-8hr'!$A:$AD,$IU102+IN$23-$G$23,$IT102)</f>
        <v>19</v>
      </c>
      <c r="IO102" s="14">
        <f>INDEX('O3-8hr'!$A:$AD,$IU102+IO$23-$G$23,$IT102)</f>
        <v>18.000000000000004</v>
      </c>
      <c r="IP102" s="14">
        <f>INDEX('O3-8hr'!$A:$AD,$IU102+IP$23-$G$23,$IT102)</f>
        <v>27</v>
      </c>
      <c r="IQ102" s="19">
        <f>INDEX('O3-8hr'!$A:$AD,$IU102+IQ$23-$G$23,$IT102)</f>
        <v>20</v>
      </c>
      <c r="IR102" s="100">
        <f t="shared" si="59"/>
        <v>79</v>
      </c>
      <c r="IT102" s="44">
        <f>MATCH($B102,'O3-8hr'!$1:$1,0)</f>
        <v>21</v>
      </c>
      <c r="IU102" s="43">
        <f>MATCH(DATE($A102,$IT$19,$IU$19),'O3-8hr'!$B:$B,0)</f>
        <v>431</v>
      </c>
    </row>
    <row r="103" spans="1:255" ht="12.75" customHeight="1" x14ac:dyDescent="0.2">
      <c r="A103" s="100">
        <v>2016</v>
      </c>
      <c r="B103" s="100">
        <v>360810124</v>
      </c>
      <c r="C103" s="103">
        <f>INDEX(Sites!$A:$N,MATCH($B103,Sites!$A:$A,0),2)</f>
        <v>40.736139999999999</v>
      </c>
      <c r="D103" s="100" t="str">
        <f>INDEX(Sites!$A:$N,MATCH($B103,Sites!$A:$A,0),4)</f>
        <v>NY</v>
      </c>
      <c r="E103" s="100" t="str">
        <f>INDEX(Sites!$A:$N,MATCH($B103,Sites!$A:$A,0),10)</f>
        <v>25.0</v>
      </c>
      <c r="F103" s="44" t="str">
        <f>INDEX(Sites!$A:$N,MATCH($B103,Sites!$A:$A,0),6)</f>
        <v>Queens</v>
      </c>
      <c r="G103" s="20">
        <f>INDEX('O3-8hr'!$A:$AD,$IU103+G$23-$G$23,$IT103)</f>
        <v>43</v>
      </c>
      <c r="H103" s="14">
        <f>INDEX('O3-8hr'!$A:$AD,$IU103+H$23-$G$23,$IT103)</f>
        <v>34</v>
      </c>
      <c r="I103" s="14">
        <f>INDEX('O3-8hr'!$A:$AD,$IU103+I$23-$G$23,$IT103)</f>
        <v>29</v>
      </c>
      <c r="J103" s="14">
        <f>INDEX('O3-8hr'!$A:$AD,$IU103+J$23-$G$23,$IT103)</f>
        <v>30</v>
      </c>
      <c r="K103" s="14">
        <f>INDEX('O3-8hr'!$A:$AD,$IU103+K$23-$G$23,$IT103)</f>
        <v>33</v>
      </c>
      <c r="L103" s="14">
        <f>INDEX('O3-8hr'!$A:$AD,$IU103+L$23-$G$23,$IT103)</f>
        <v>37.000000000000007</v>
      </c>
      <c r="M103" s="14">
        <f>INDEX('O3-8hr'!$A:$AD,$IU103+M$23-$G$23,$IT103)</f>
        <v>32</v>
      </c>
      <c r="N103" s="14">
        <f>INDEX('O3-8hr'!$A:$AD,$IU103+N$23-$G$23,$IT103)</f>
        <v>34</v>
      </c>
      <c r="O103" s="14">
        <f>INDEX('O3-8hr'!$A:$AD,$IU103+O$23-$G$23,$IT103)</f>
        <v>29</v>
      </c>
      <c r="P103" s="14">
        <f>INDEX('O3-8hr'!$A:$AD,$IU103+P$23-$G$23,$IT103)</f>
        <v>31</v>
      </c>
      <c r="Q103" s="14">
        <f>INDEX('O3-8hr'!$A:$AD,$IU103+Q$23-$G$23,$IT103)</f>
        <v>28</v>
      </c>
      <c r="R103" s="14">
        <f>INDEX('O3-8hr'!$A:$AD,$IU103+R$23-$G$23,$IT103)</f>
        <v>28</v>
      </c>
      <c r="S103" s="14">
        <f>INDEX('O3-8hr'!$A:$AD,$IU103+S$23-$G$23,$IT103)</f>
        <v>40</v>
      </c>
      <c r="T103" s="14">
        <f>INDEX('O3-8hr'!$A:$AD,$IU103+T$23-$G$23,$IT103)</f>
        <v>38</v>
      </c>
      <c r="U103" s="14">
        <f>INDEX('O3-8hr'!$A:$AD,$IU103+U$23-$G$23,$IT103)</f>
        <v>30</v>
      </c>
      <c r="V103" s="14">
        <f>INDEX('O3-8hr'!$A:$AD,$IU103+V$23-$G$23,$IT103)</f>
        <v>29</v>
      </c>
      <c r="W103" s="14">
        <f>INDEX('O3-8hr'!$A:$AD,$IU103+W$23-$G$23,$IT103)</f>
        <v>34</v>
      </c>
      <c r="X103" s="14">
        <f>INDEX('O3-8hr'!$A:$AD,$IU103+X$23-$G$23,$IT103)</f>
        <v>36.000000000000007</v>
      </c>
      <c r="Y103" s="14">
        <f>INDEX('O3-8hr'!$A:$AD,$IU103+Y$23-$G$23,$IT103)</f>
        <v>35</v>
      </c>
      <c r="Z103" s="14">
        <f>INDEX('O3-8hr'!$A:$AD,$IU103+Z$23-$G$23,$IT103)</f>
        <v>41</v>
      </c>
      <c r="AA103" s="14">
        <f>INDEX('O3-8hr'!$A:$AD,$IU103+AA$23-$G$23,$IT103)</f>
        <v>40</v>
      </c>
      <c r="AB103" s="14">
        <f>INDEX('O3-8hr'!$A:$AD,$IU103+AB$23-$G$23,$IT103)</f>
        <v>39</v>
      </c>
      <c r="AC103" s="14">
        <f>INDEX('O3-8hr'!$A:$AD,$IU103+AC$23-$G$23,$IT103)</f>
        <v>42</v>
      </c>
      <c r="AD103" s="14">
        <f>INDEX('O3-8hr'!$A:$AD,$IU103+AD$23-$G$23,$IT103)</f>
        <v>42</v>
      </c>
      <c r="AE103" s="14">
        <f>INDEX('O3-8hr'!$A:$AD,$IU103+AE$23-$G$23,$IT103)</f>
        <v>30</v>
      </c>
      <c r="AF103" s="14">
        <f>INDEX('O3-8hr'!$A:$AD,$IU103+AF$23-$G$23,$IT103)</f>
        <v>37.000000000000007</v>
      </c>
      <c r="AG103" s="14">
        <f>INDEX('O3-8hr'!$A:$AD,$IU103+AG$23-$G$23,$IT103)</f>
        <v>38</v>
      </c>
      <c r="AH103" s="14">
        <f>INDEX('O3-8hr'!$A:$AD,$IU103+AH$23-$G$23,$IT103)</f>
        <v>39</v>
      </c>
      <c r="AI103" s="14">
        <f>INDEX('O3-8hr'!$A:$AD,$IU103+AI$23-$G$23,$IT103)</f>
        <v>42</v>
      </c>
      <c r="AJ103" s="14">
        <f>INDEX('O3-8hr'!$A:$AD,$IU103+AJ$23-$G$23,$IT103)</f>
        <v>42</v>
      </c>
      <c r="AK103" s="14">
        <f>INDEX('O3-8hr'!$A:$AD,$IU103+AK$23-$G$23,$IT103)</f>
        <v>46</v>
      </c>
      <c r="AL103" s="14">
        <f>INDEX('O3-8hr'!$A:$AD,$IU103+AL$23-$G$23,$IT103)</f>
        <v>28</v>
      </c>
      <c r="AM103" s="14">
        <f>INDEX('O3-8hr'!$A:$AD,$IU103+AM$23-$G$23,$IT103)</f>
        <v>35</v>
      </c>
      <c r="AN103" s="14">
        <f>INDEX('O3-8hr'!$A:$AD,$IU103+AN$23-$G$23,$IT103)</f>
        <v>39</v>
      </c>
      <c r="AO103" s="14">
        <f>INDEX('O3-8hr'!$A:$AD,$IU103+AO$23-$G$23,$IT103)</f>
        <v>28</v>
      </c>
      <c r="AP103" s="14">
        <f>INDEX('O3-8hr'!$A:$AD,$IU103+AP$23-$G$23,$IT103)</f>
        <v>39</v>
      </c>
      <c r="AQ103" s="14">
        <f>INDEX('O3-8hr'!$A:$AD,$IU103+AQ$23-$G$23,$IT103)</f>
        <v>43</v>
      </c>
      <c r="AR103" s="14">
        <f>INDEX('O3-8hr'!$A:$AD,$IU103+AR$23-$G$23,$IT103)</f>
        <v>40</v>
      </c>
      <c r="AS103" s="14">
        <f>INDEX('O3-8hr'!$A:$AD,$IU103+AS$23-$G$23,$IT103)</f>
        <v>35</v>
      </c>
      <c r="AT103" s="14">
        <f>INDEX('O3-8hr'!$A:$AD,$IU103+AT$23-$G$23,$IT103)</f>
        <v>35</v>
      </c>
      <c r="AU103" s="14">
        <f>INDEX('O3-8hr'!$A:$AD,$IU103+AU$23-$G$23,$IT103)</f>
        <v>39</v>
      </c>
      <c r="AV103" s="14">
        <f>INDEX('O3-8hr'!$A:$AD,$IU103+AV$23-$G$23,$IT103)</f>
        <v>43</v>
      </c>
      <c r="AW103" s="14">
        <f>INDEX('O3-8hr'!$A:$AD,$IU103+AW$23-$G$23,$IT103)</f>
        <v>34</v>
      </c>
      <c r="AX103" s="14">
        <f>INDEX('O3-8hr'!$A:$AD,$IU103+AX$23-$G$23,$IT103)</f>
        <v>40</v>
      </c>
      <c r="AY103" s="14">
        <f>INDEX('O3-8hr'!$A:$AD,$IU103+AY$23-$G$23,$IT103)</f>
        <v>37.000000000000007</v>
      </c>
      <c r="AZ103" s="14">
        <f>INDEX('O3-8hr'!$A:$AD,$IU103+AZ$23-$G$23,$IT103)</f>
        <v>39</v>
      </c>
      <c r="BA103" s="14">
        <f>INDEX('O3-8hr'!$A:$AD,$IU103+BA$23-$G$23,$IT103)</f>
        <v>49</v>
      </c>
      <c r="BB103" s="14">
        <f>INDEX('O3-8hr'!$A:$AD,$IU103+BB$23-$G$23,$IT103)</f>
        <v>46</v>
      </c>
      <c r="BC103" s="14">
        <f>INDEX('O3-8hr'!$A:$AD,$IU103+BC$23-$G$23,$IT103)</f>
        <v>58</v>
      </c>
      <c r="BD103" s="14">
        <f>INDEX('O3-8hr'!$A:$AD,$IU103+BD$23-$G$23,$IT103)</f>
        <v>53.000000000000007</v>
      </c>
      <c r="BE103" s="14">
        <f>INDEX('O3-8hr'!$A:$AD,$IU103+BE$23-$G$23,$IT103)</f>
        <v>50</v>
      </c>
      <c r="BF103" s="14">
        <f>INDEX('O3-8hr'!$A:$AD,$IU103+BF$23-$G$23,$IT103)</f>
        <v>47</v>
      </c>
      <c r="BG103" s="14">
        <f>INDEX('O3-8hr'!$A:$AD,$IU103+BG$23-$G$23,$IT103)</f>
        <v>42</v>
      </c>
      <c r="BH103" s="14">
        <f>INDEX('O3-8hr'!$A:$AD,$IU103+BH$23-$G$23,$IT103)</f>
        <v>40</v>
      </c>
      <c r="BI103" s="14">
        <f>INDEX('O3-8hr'!$A:$AD,$IU103+BI$23-$G$23,$IT103)</f>
        <v>47</v>
      </c>
      <c r="BJ103" s="14">
        <f>INDEX('O3-8hr'!$A:$AD,$IU103+BJ$23-$G$23,$IT103)</f>
        <v>46</v>
      </c>
      <c r="BK103" s="14">
        <f>INDEX('O3-8hr'!$A:$AD,$IU103+BK$23-$G$23,$IT103)</f>
        <v>26.000000000000004</v>
      </c>
      <c r="BL103" s="14">
        <f>INDEX('O3-8hr'!$A:$AD,$IU103+BL$23-$G$23,$IT103)</f>
        <v>29</v>
      </c>
      <c r="BM103" s="14">
        <f>INDEX('O3-8hr'!$A:$AD,$IU103+BM$23-$G$23,$IT103)</f>
        <v>43</v>
      </c>
      <c r="BN103" s="14">
        <f>INDEX('O3-8hr'!$A:$AD,$IU103+BN$23-$G$23,$IT103)</f>
        <v>45.000000000000007</v>
      </c>
      <c r="BO103" s="14">
        <f>INDEX('O3-8hr'!$A:$AD,$IU103+BO$23-$G$23,$IT103)</f>
        <v>46</v>
      </c>
      <c r="BP103" s="14">
        <f>INDEX('O3-8hr'!$A:$AD,$IU103+BP$23-$G$23,$IT103)</f>
        <v>38</v>
      </c>
      <c r="BQ103" s="14">
        <f>INDEX('O3-8hr'!$A:$AD,$IU103+BQ$23-$G$23,$IT103)</f>
        <v>28</v>
      </c>
      <c r="BR103" s="14">
        <f>INDEX('O3-8hr'!$A:$AD,$IU103+BR$23-$G$23,$IT103)</f>
        <v>22.000000000000004</v>
      </c>
      <c r="BS103" s="14">
        <f>INDEX('O3-8hr'!$A:$AD,$IU103+BS$23-$G$23,$IT103)</f>
        <v>27</v>
      </c>
      <c r="BT103" s="14">
        <f>INDEX('O3-8hr'!$A:$AD,$IU103+BT$23-$G$23,$IT103)</f>
        <v>28</v>
      </c>
      <c r="BU103" s="14">
        <f>INDEX('O3-8hr'!$A:$AD,$IU103+BU$23-$G$23,$IT103)</f>
        <v>25</v>
      </c>
      <c r="BV103" s="14">
        <f>INDEX('O3-8hr'!$A:$AD,$IU103+BV$23-$G$23,$IT103)</f>
        <v>21</v>
      </c>
      <c r="BW103" s="14">
        <f>INDEX('O3-8hr'!$A:$AD,$IU103+BW$23-$G$23,$IT103)</f>
        <v>37.000000000000007</v>
      </c>
      <c r="BX103" s="14">
        <f>INDEX('O3-8hr'!$A:$AD,$IU103+BX$23-$G$23,$IT103)</f>
        <v>47</v>
      </c>
      <c r="BY103" s="14">
        <f>INDEX('O3-8hr'!$A:$AD,$IU103+BY$23-$G$23,$IT103)</f>
        <v>32</v>
      </c>
      <c r="BZ103" s="14">
        <f>INDEX('O3-8hr'!$A:$AD,$IU103+BZ$23-$G$23,$IT103)</f>
        <v>45.000000000000007</v>
      </c>
      <c r="CA103" s="14">
        <f>INDEX('O3-8hr'!$A:$AD,$IU103+CA$23-$G$23,$IT103)</f>
        <v>60</v>
      </c>
      <c r="CB103" s="14">
        <f>INDEX('O3-8hr'!$A:$AD,$IU103+CB$23-$G$23,$IT103)</f>
        <v>37.000000000000007</v>
      </c>
      <c r="CC103" s="14">
        <f>INDEX('O3-8hr'!$A:$AD,$IU103+CC$23-$G$23,$IT103)</f>
        <v>51.000000000000007</v>
      </c>
      <c r="CD103" s="14">
        <f>INDEX('O3-8hr'!$A:$AD,$IU103+CD$23-$G$23,$IT103)</f>
        <v>29</v>
      </c>
      <c r="CE103" s="14">
        <f>INDEX('O3-8hr'!$A:$AD,$IU103+CE$23-$G$23,$IT103)</f>
        <v>41</v>
      </c>
      <c r="CF103" s="14">
        <f>INDEX('O3-8hr'!$A:$AD,$IU103+CF$23-$G$23,$IT103)</f>
        <v>36.000000000000007</v>
      </c>
      <c r="CG103" s="14">
        <f>INDEX('O3-8hr'!$A:$AD,$IU103+CG$23-$G$23,$IT103)</f>
        <v>38</v>
      </c>
      <c r="CH103" s="14">
        <f>INDEX('O3-8hr'!$A:$AD,$IU103+CH$23-$G$23,$IT103)</f>
        <v>40</v>
      </c>
      <c r="CI103" s="14">
        <f>INDEX('O3-8hr'!$A:$AD,$IU103+CI$23-$G$23,$IT103)</f>
        <v>48</v>
      </c>
      <c r="CJ103" s="14">
        <f>INDEX('O3-8hr'!$A:$AD,$IU103+CJ$23-$G$23,$IT103)</f>
        <v>45.000000000000007</v>
      </c>
      <c r="CK103" s="14">
        <f>INDEX('O3-8hr'!$A:$AD,$IU103+CK$23-$G$23,$IT103)</f>
        <v>50</v>
      </c>
      <c r="CL103" s="14">
        <f>INDEX('O3-8hr'!$A:$AD,$IU103+CL$23-$G$23,$IT103)</f>
        <v>52.000000000000007</v>
      </c>
      <c r="CM103" s="14">
        <f>INDEX('O3-8hr'!$A:$AD,$IU103+CM$23-$G$23,$IT103)</f>
        <v>35</v>
      </c>
      <c r="CN103" s="14">
        <f>INDEX('O3-8hr'!$A:$AD,$IU103+CN$23-$G$23,$IT103)</f>
        <v>83</v>
      </c>
      <c r="CO103" s="14">
        <f>INDEX('O3-8hr'!$A:$AD,$IU103+CO$23-$G$23,$IT103)</f>
        <v>71.000000000000014</v>
      </c>
      <c r="CP103" s="14">
        <f>INDEX('O3-8hr'!$A:$AD,$IU103+CP$23-$G$23,$IT103)</f>
        <v>51.000000000000007</v>
      </c>
      <c r="CQ103" s="14">
        <f>INDEX('O3-8hr'!$A:$AD,$IU103+CQ$23-$G$23,$IT103)</f>
        <v>60</v>
      </c>
      <c r="CR103" s="14">
        <f>INDEX('O3-8hr'!$A:$AD,$IU103+CR$23-$G$23,$IT103)</f>
        <v>37.000000000000007</v>
      </c>
      <c r="CS103" s="14">
        <f>INDEX('O3-8hr'!$A:$AD,$IU103+CS$23-$G$23,$IT103)</f>
        <v>29</v>
      </c>
      <c r="CT103" s="14">
        <f>INDEX('O3-8hr'!$A:$AD,$IU103+CT$23-$G$23,$IT103)</f>
        <v>50</v>
      </c>
      <c r="CU103" s="14">
        <f>INDEX('O3-8hr'!$A:$AD,$IU103+CU$23-$G$23,$IT103)</f>
        <v>56</v>
      </c>
      <c r="CV103" s="14">
        <f>INDEX('O3-8hr'!$A:$AD,$IU103+CV$23-$G$23,$IT103)</f>
        <v>43</v>
      </c>
      <c r="CW103" s="14">
        <f>INDEX('O3-8hr'!$A:$AD,$IU103+CW$23-$G$23,$IT103)</f>
        <v>22.000000000000004</v>
      </c>
      <c r="CX103" s="14">
        <f>INDEX('O3-8hr'!$A:$AD,$IU103+CX$23-$G$23,$IT103)</f>
        <v>52.000000000000007</v>
      </c>
      <c r="CY103" s="14">
        <f>INDEX('O3-8hr'!$A:$AD,$IU103+CY$23-$G$23,$IT103)</f>
        <v>38</v>
      </c>
      <c r="CZ103" s="14">
        <f>INDEX('O3-8hr'!$A:$AD,$IU103+CZ$23-$G$23,$IT103)</f>
        <v>57</v>
      </c>
      <c r="DA103" s="14">
        <f>INDEX('O3-8hr'!$A:$AD,$IU103+DA$23-$G$23,$IT103)</f>
        <v>61.000000000000007</v>
      </c>
      <c r="DB103" s="14">
        <f>INDEX('O3-8hr'!$A:$AD,$IU103+DB$23-$G$23,$IT103)</f>
        <v>26.000000000000004</v>
      </c>
      <c r="DC103" s="14">
        <f>INDEX('O3-8hr'!$A:$AD,$IU103+DC$23-$G$23,$IT103)</f>
        <v>42</v>
      </c>
      <c r="DD103" s="14">
        <f>INDEX('O3-8hr'!$A:$AD,$IU103+DD$23-$G$23,$IT103)</f>
        <v>41</v>
      </c>
      <c r="DE103" s="14">
        <f>INDEX('O3-8hr'!$A:$AD,$IU103+DE$23-$G$23,$IT103)</f>
        <v>67</v>
      </c>
      <c r="DF103" s="14">
        <f>INDEX('O3-8hr'!$A:$AD,$IU103+DF$23-$G$23,$IT103)</f>
        <v>47</v>
      </c>
      <c r="DG103" s="14">
        <f>INDEX('O3-8hr'!$A:$AD,$IU103+DG$23-$G$23,$IT103)</f>
        <v>27</v>
      </c>
      <c r="DH103" s="14">
        <f>INDEX('O3-8hr'!$A:$AD,$IU103+DH$23-$G$23,$IT103)</f>
        <v>42</v>
      </c>
      <c r="DI103" s="14">
        <f>INDEX('O3-8hr'!$A:$AD,$IU103+DI$23-$G$23,$IT103)</f>
        <v>53.000000000000007</v>
      </c>
      <c r="DJ103" s="14">
        <f>INDEX('O3-8hr'!$A:$AD,$IU103+DJ$23-$G$23,$IT103)</f>
        <v>38</v>
      </c>
      <c r="DK103" s="14">
        <f>INDEX('O3-8hr'!$A:$AD,$IU103+DK$23-$G$23,$IT103)</f>
        <v>44.000000000000007</v>
      </c>
      <c r="DL103" s="14">
        <f>INDEX('O3-8hr'!$A:$AD,$IU103+DL$23-$G$23,$IT103)</f>
        <v>61.000000000000007</v>
      </c>
      <c r="DM103" s="14">
        <f>INDEX('O3-8hr'!$A:$AD,$IU103+DM$23-$G$23,$IT103)</f>
        <v>60</v>
      </c>
      <c r="DN103" s="14">
        <f>INDEX('O3-8hr'!$A:$AD,$IU103+DN$23-$G$23,$IT103)</f>
        <v>48</v>
      </c>
      <c r="DO103" s="14">
        <f>INDEX('O3-8hr'!$A:$AD,$IU103+DO$23-$G$23,$IT103)</f>
        <v>66</v>
      </c>
      <c r="DP103" s="14">
        <f>INDEX('O3-8hr'!$A:$AD,$IU103+DP$23-$G$23,$IT103)</f>
        <v>53.000000000000007</v>
      </c>
      <c r="DQ103" s="14">
        <f>INDEX('O3-8hr'!$A:$AD,$IU103+DQ$23-$G$23,$IT103)</f>
        <v>53.000000000000007</v>
      </c>
      <c r="DR103" s="14">
        <f>INDEX('O3-8hr'!$A:$AD,$IU103+DR$23-$G$23,$IT103)</f>
        <v>65</v>
      </c>
      <c r="DS103" s="14">
        <f>INDEX('O3-8hr'!$A:$AD,$IU103+DS$23-$G$23,$IT103)</f>
        <v>60</v>
      </c>
      <c r="DT103" s="14">
        <f>INDEX('O3-8hr'!$A:$AD,$IU103+DT$23-$G$23,$IT103)</f>
        <v>52.000000000000007</v>
      </c>
      <c r="DU103" s="14">
        <f>INDEX('O3-8hr'!$A:$AD,$IU103+DU$23-$G$23,$IT103)</f>
        <v>47</v>
      </c>
      <c r="DV103" s="14">
        <f>INDEX('O3-8hr'!$A:$AD,$IU103+DV$23-$G$23,$IT103)</f>
        <v>38</v>
      </c>
      <c r="DW103" s="14">
        <f>INDEX('O3-8hr'!$A:$AD,$IU103+DW$23-$G$23,$IT103)</f>
        <v>56</v>
      </c>
      <c r="DX103" s="14">
        <f>INDEX('O3-8hr'!$A:$AD,$IU103+DX$23-$G$23,$IT103)</f>
        <v>54</v>
      </c>
      <c r="DY103" s="14">
        <f>INDEX('O3-8hr'!$A:$AD,$IU103+DY$23-$G$23,$IT103)</f>
        <v>45.000000000000007</v>
      </c>
      <c r="DZ103" s="14">
        <f>INDEX('O3-8hr'!$A:$AD,$IU103+DZ$23-$G$23,$IT103)</f>
        <v>34</v>
      </c>
      <c r="EA103" s="14">
        <f>INDEX('O3-8hr'!$A:$AD,$IU103+EA$23-$G$23,$IT103)</f>
        <v>43</v>
      </c>
      <c r="EB103" s="14">
        <f>INDEX('O3-8hr'!$A:$AD,$IU103+EB$23-$G$23,$IT103)</f>
        <v>52.000000000000007</v>
      </c>
      <c r="EC103" s="14">
        <f>INDEX('O3-8hr'!$A:$AD,$IU103+EC$23-$G$23,$IT103)</f>
        <v>47</v>
      </c>
      <c r="ED103" s="14">
        <f>INDEX('O3-8hr'!$A:$AD,$IU103+ED$23-$G$23,$IT103)</f>
        <v>71.000000000000014</v>
      </c>
      <c r="EE103" s="14">
        <f>INDEX('O3-8hr'!$A:$AD,$IU103+EE$23-$G$23,$IT103)</f>
        <v>64</v>
      </c>
      <c r="EF103" s="14">
        <f>INDEX('O3-8hr'!$A:$AD,$IU103+EF$23-$G$23,$IT103)</f>
        <v>54</v>
      </c>
      <c r="EG103" s="14">
        <f>INDEX('O3-8hr'!$A:$AD,$IU103+EG$23-$G$23,$IT103)</f>
        <v>25</v>
      </c>
      <c r="EH103" s="14">
        <f>INDEX('O3-8hr'!$A:$AD,$IU103+EH$23-$G$23,$IT103)</f>
        <v>37.000000000000007</v>
      </c>
      <c r="EI103" s="14">
        <f>INDEX('O3-8hr'!$A:$AD,$IU103+EI$23-$G$23,$IT103)</f>
        <v>38</v>
      </c>
      <c r="EJ103" s="14">
        <f>INDEX('O3-8hr'!$A:$AD,$IU103+EJ$23-$G$23,$IT103)</f>
        <v>50</v>
      </c>
      <c r="EK103" s="14">
        <f>INDEX('O3-8hr'!$A:$AD,$IU103+EK$23-$G$23,$IT103)</f>
        <v>44.000000000000007</v>
      </c>
      <c r="EL103" s="14">
        <f>INDEX('O3-8hr'!$A:$AD,$IU103+EL$23-$G$23,$IT103)</f>
        <v>48</v>
      </c>
      <c r="EM103" s="14">
        <f>INDEX('O3-8hr'!$A:$AD,$IU103+EM$23-$G$23,$IT103)</f>
        <v>75</v>
      </c>
      <c r="EN103" s="14">
        <f>INDEX('O3-8hr'!$A:$AD,$IU103+EN$23-$G$23,$IT103)</f>
        <v>64</v>
      </c>
      <c r="EO103" s="14">
        <f>INDEX('O3-8hr'!$A:$AD,$IU103+EO$23-$G$23,$IT103)</f>
        <v>71.000000000000014</v>
      </c>
      <c r="EP103" s="14">
        <f>INDEX('O3-8hr'!$A:$AD,$IU103+EP$23-$G$23,$IT103)</f>
        <v>67</v>
      </c>
      <c r="EQ103" s="14">
        <f>INDEX('O3-8hr'!$A:$AD,$IU103+EQ$23-$G$23,$IT103)</f>
        <v>32</v>
      </c>
      <c r="ER103" s="14">
        <f>INDEX('O3-8hr'!$A:$AD,$IU103+ER$23-$G$23,$IT103)</f>
        <v>46</v>
      </c>
      <c r="ES103" s="14">
        <f>INDEX('O3-8hr'!$A:$AD,$IU103+ES$23-$G$23,$IT103)</f>
        <v>69</v>
      </c>
      <c r="ET103" s="14">
        <f>INDEX('O3-8hr'!$A:$AD,$IU103+ET$23-$G$23,$IT103)</f>
        <v>82</v>
      </c>
      <c r="EU103" s="14">
        <f>INDEX('O3-8hr'!$A:$AD,$IU103+EU$23-$G$23,$IT103)</f>
        <v>51.000000000000007</v>
      </c>
      <c r="EV103" s="14">
        <f>INDEX('O3-8hr'!$A:$AD,$IU103+EV$23-$G$23,$IT103)</f>
        <v>55</v>
      </c>
      <c r="EW103" s="14">
        <f>INDEX('O3-8hr'!$A:$AD,$IU103+EW$23-$G$23,$IT103)</f>
        <v>63</v>
      </c>
      <c r="EX103" s="14">
        <f>INDEX('O3-8hr'!$A:$AD,$IU103+EX$23-$G$23,$IT103)</f>
        <v>47</v>
      </c>
      <c r="EY103" s="14">
        <f>INDEX('O3-8hr'!$A:$AD,$IU103+EY$23-$G$23,$IT103)</f>
        <v>62</v>
      </c>
      <c r="EZ103" s="14">
        <f>INDEX('O3-8hr'!$A:$AD,$IU103+EZ$23-$G$23,$IT103)</f>
        <v>60</v>
      </c>
      <c r="FA103" s="14">
        <f>INDEX('O3-8hr'!$A:$AD,$IU103+FA$23-$G$23,$IT103)</f>
        <v>65</v>
      </c>
      <c r="FB103" s="14">
        <f>INDEX('O3-8hr'!$A:$AD,$IU103+FB$23-$G$23,$IT103)</f>
        <v>60</v>
      </c>
      <c r="FC103" s="14">
        <f>INDEX('O3-8hr'!$A:$AD,$IU103+FC$23-$G$23,$IT103)</f>
        <v>41</v>
      </c>
      <c r="FD103" s="14">
        <f>INDEX('O3-8hr'!$A:$AD,$IU103+FD$23-$G$23,$IT103)</f>
        <v>37.000000000000007</v>
      </c>
      <c r="FE103" s="14">
        <f>INDEX('O3-8hr'!$A:$AD,$IU103+FE$23-$G$23,$IT103)</f>
        <v>28</v>
      </c>
      <c r="FF103" s="14">
        <f>INDEX('O3-8hr'!$A:$AD,$IU103+FF$23-$G$23,$IT103)</f>
        <v>31</v>
      </c>
      <c r="FG103" s="14">
        <f>INDEX('O3-8hr'!$A:$AD,$IU103+FG$23-$G$23,$IT103)</f>
        <v>28</v>
      </c>
      <c r="FH103" s="14">
        <f>INDEX('O3-8hr'!$A:$AD,$IU103+FH$23-$G$23,$IT103)</f>
        <v>43</v>
      </c>
      <c r="FI103" s="14">
        <f>INDEX('O3-8hr'!$A:$AD,$IU103+FI$23-$G$23,$IT103)</f>
        <v>51.000000000000007</v>
      </c>
      <c r="FJ103" s="14">
        <f>INDEX('O3-8hr'!$A:$AD,$IU103+FJ$23-$G$23,$IT103)</f>
        <v>38</v>
      </c>
      <c r="FK103" s="14">
        <f>INDEX('O3-8hr'!$A:$AD,$IU103+FK$23-$G$23,$IT103)</f>
        <v>48</v>
      </c>
      <c r="FL103" s="14">
        <f>INDEX('O3-8hr'!$A:$AD,$IU103+FL$23-$G$23,$IT103)</f>
        <v>56</v>
      </c>
      <c r="FM103" s="14">
        <f>INDEX('O3-8hr'!$A:$AD,$IU103+FM$23-$G$23,$IT103)</f>
        <v>28</v>
      </c>
      <c r="FN103" s="14">
        <f>INDEX('O3-8hr'!$A:$AD,$IU103+FN$23-$G$23,$IT103)</f>
        <v>65</v>
      </c>
      <c r="FO103" s="14">
        <f>INDEX('O3-8hr'!$A:$AD,$IU103+FO$23-$G$23,$IT103)</f>
        <v>61.000000000000007</v>
      </c>
      <c r="FP103" s="14">
        <f>INDEX('O3-8hr'!$A:$AD,$IU103+FP$23-$G$23,$IT103)</f>
        <v>59.000000000000007</v>
      </c>
      <c r="FQ103" s="14">
        <f>INDEX('O3-8hr'!$A:$AD,$IU103+FQ$23-$G$23,$IT103)</f>
        <v>53.000000000000007</v>
      </c>
      <c r="FR103" s="14">
        <f>INDEX('O3-8hr'!$A:$AD,$IU103+FR$23-$G$23,$IT103)</f>
        <v>54</v>
      </c>
      <c r="FS103" s="14">
        <f>INDEX('O3-8hr'!$A:$AD,$IU103+FS$23-$G$23,$IT103)</f>
        <v>30</v>
      </c>
      <c r="FT103" s="14">
        <f>INDEX('O3-8hr'!$A:$AD,$IU103+FT$23-$G$23,$IT103)</f>
        <v>38</v>
      </c>
      <c r="FU103" s="14">
        <f>INDEX('O3-8hr'!$A:$AD,$IU103+FU$23-$G$23,$IT103)</f>
        <v>56</v>
      </c>
      <c r="FV103" s="14">
        <f>INDEX('O3-8hr'!$A:$AD,$IU103+FV$23-$G$23,$IT103)</f>
        <v>59.000000000000007</v>
      </c>
      <c r="FW103" s="14">
        <f>INDEX('O3-8hr'!$A:$AD,$IU103+FW$23-$G$23,$IT103)</f>
        <v>48</v>
      </c>
      <c r="FX103" s="14">
        <f>INDEX('O3-8hr'!$A:$AD,$IU103+FX$23-$G$23,$IT103)</f>
        <v>46</v>
      </c>
      <c r="FY103" s="14">
        <f>INDEX('O3-8hr'!$A:$AD,$IU103+FY$23-$G$23,$IT103)</f>
        <v>29</v>
      </c>
      <c r="FZ103" s="14">
        <f>INDEX('O3-8hr'!$A:$AD,$IU103+FZ$23-$G$23,$IT103)</f>
        <v>53.000000000000007</v>
      </c>
      <c r="GA103" s="14">
        <f>INDEX('O3-8hr'!$A:$AD,$IU103+GA$23-$G$23,$IT103)</f>
        <v>66</v>
      </c>
      <c r="GB103" s="14">
        <f>INDEX('O3-8hr'!$A:$AD,$IU103+GB$23-$G$23,$IT103)</f>
        <v>54</v>
      </c>
      <c r="GC103" s="14">
        <f>INDEX('O3-8hr'!$A:$AD,$IU103+GC$23-$G$23,$IT103)</f>
        <v>47</v>
      </c>
      <c r="GD103" s="14">
        <f>INDEX('O3-8hr'!$A:$AD,$IU103+GD$23-$G$23,$IT103)</f>
        <v>45.000000000000007</v>
      </c>
      <c r="GE103" s="14">
        <f>INDEX('O3-8hr'!$A:$AD,$IU103+GE$23-$G$23,$IT103)</f>
        <v>37.000000000000007</v>
      </c>
      <c r="GF103" s="14">
        <f>INDEX('O3-8hr'!$A:$AD,$IU103+GF$23-$G$23,$IT103)</f>
        <v>50</v>
      </c>
      <c r="GG103" s="14">
        <f>INDEX('O3-8hr'!$A:$AD,$IU103+GG$23-$G$23,$IT103)</f>
        <v>38</v>
      </c>
      <c r="GH103" s="14">
        <f>INDEX('O3-8hr'!$A:$AD,$IU103+GH$23-$G$23,$IT103)</f>
        <v>62</v>
      </c>
      <c r="GI103" s="14">
        <f>INDEX('O3-8hr'!$A:$AD,$IU103+GI$23-$G$23,$IT103)</f>
        <v>32</v>
      </c>
      <c r="GJ103" s="14">
        <f>INDEX('O3-8hr'!$A:$AD,$IU103+GJ$23-$G$23,$IT103)</f>
        <v>32</v>
      </c>
      <c r="GK103" s="14">
        <f>INDEX('O3-8hr'!$A:$AD,$IU103+GK$23-$G$23,$IT103)</f>
        <v>31</v>
      </c>
      <c r="GL103" s="14">
        <f>INDEX('O3-8hr'!$A:$AD,$IU103+GL$23-$G$23,$IT103)</f>
        <v>36.000000000000007</v>
      </c>
      <c r="GM103" s="14">
        <f>INDEX('O3-8hr'!$A:$AD,$IU103+GM$23-$G$23,$IT103)</f>
        <v>31</v>
      </c>
      <c r="GN103" s="14">
        <f>INDEX('O3-8hr'!$A:$AD,$IU103+GN$23-$G$23,$IT103)</f>
        <v>28</v>
      </c>
      <c r="GO103" s="14">
        <f>INDEX('O3-8hr'!$A:$AD,$IU103+GO$23-$G$23,$IT103)</f>
        <v>42</v>
      </c>
      <c r="GP103" s="14">
        <f>INDEX('O3-8hr'!$A:$AD,$IU103+GP$23-$G$23,$IT103)</f>
        <v>50</v>
      </c>
      <c r="GQ103" s="14">
        <f>INDEX('O3-8hr'!$A:$AD,$IU103+GQ$23-$G$23,$IT103)</f>
        <v>47</v>
      </c>
      <c r="GR103" s="14">
        <f>INDEX('O3-8hr'!$A:$AD,$IU103+GR$23-$G$23,$IT103)</f>
        <v>50</v>
      </c>
      <c r="GS103" s="14">
        <f>INDEX('O3-8hr'!$A:$AD,$IU103+GS$23-$G$23,$IT103)</f>
        <v>37.000000000000007</v>
      </c>
      <c r="GT103" s="14">
        <f>INDEX('O3-8hr'!$A:$AD,$IU103+GT$23-$G$23,$IT103)</f>
        <v>29</v>
      </c>
      <c r="GU103" s="14">
        <f>INDEX('O3-8hr'!$A:$AD,$IU103+GU$23-$G$23,$IT103)</f>
        <v>46</v>
      </c>
      <c r="GV103" s="14">
        <f>INDEX('O3-8hr'!$A:$AD,$IU103+GV$23-$G$23,$IT103)</f>
        <v>58</v>
      </c>
      <c r="GW103" s="14">
        <f>INDEX('O3-8hr'!$A:$AD,$IU103+GW$23-$G$23,$IT103)</f>
        <v>35</v>
      </c>
      <c r="GX103" s="14">
        <f>INDEX('O3-8hr'!$A:$AD,$IU103+GX$23-$G$23,$IT103)</f>
        <v>35</v>
      </c>
      <c r="GY103" s="14">
        <f>INDEX('O3-8hr'!$A:$AD,$IU103+GY$23-$G$23,$IT103)</f>
        <v>32</v>
      </c>
      <c r="GZ103" s="14">
        <f>INDEX('O3-8hr'!$A:$AD,$IU103+GZ$23-$G$23,$IT103)</f>
        <v>31</v>
      </c>
      <c r="HA103" s="14">
        <f>INDEX('O3-8hr'!$A:$AD,$IU103+HA$23-$G$23,$IT103)</f>
        <v>22.000000000000004</v>
      </c>
      <c r="HB103" s="14">
        <f>INDEX('O3-8hr'!$A:$AD,$IU103+HB$23-$G$23,$IT103)</f>
        <v>34</v>
      </c>
      <c r="HC103" s="14">
        <f>INDEX('O3-8hr'!$A:$AD,$IU103+HC$23-$G$23,$IT103)</f>
        <v>50</v>
      </c>
      <c r="HD103" s="14">
        <f>INDEX('O3-8hr'!$A:$AD,$IU103+HD$23-$G$23,$IT103)</f>
        <v>44.000000000000007</v>
      </c>
      <c r="HE103" s="14">
        <f>INDEX('O3-8hr'!$A:$AD,$IU103+HE$23-$G$23,$IT103)</f>
        <v>53.000000000000007</v>
      </c>
      <c r="HF103" s="14">
        <f>INDEX('O3-8hr'!$A:$AD,$IU103+HF$23-$G$23,$IT103)</f>
        <v>32</v>
      </c>
      <c r="HG103" s="14">
        <f>INDEX('O3-8hr'!$A:$AD,$IU103+HG$23-$G$23,$IT103)</f>
        <v>36.000000000000007</v>
      </c>
      <c r="HH103" s="14">
        <f>INDEX('O3-8hr'!$A:$AD,$IU103+HH$23-$G$23,$IT103)</f>
        <v>44.000000000000007</v>
      </c>
      <c r="HI103" s="14">
        <f>INDEX('O3-8hr'!$A:$AD,$IU103+HI$23-$G$23,$IT103)</f>
        <v>34</v>
      </c>
      <c r="HJ103" s="14">
        <f>INDEX('O3-8hr'!$A:$AD,$IU103+HJ$23-$G$23,$IT103)</f>
        <v>32</v>
      </c>
      <c r="HK103" s="14">
        <f>INDEX('O3-8hr'!$A:$AD,$IU103+HK$23-$G$23,$IT103)</f>
        <v>26.000000000000004</v>
      </c>
      <c r="HL103" s="14">
        <f>INDEX('O3-8hr'!$A:$AD,$IU103+HL$23-$G$23,$IT103)</f>
        <v>25</v>
      </c>
      <c r="HM103" s="14">
        <f>INDEX('O3-8hr'!$A:$AD,$IU103+HM$23-$G$23,$IT103)</f>
        <v>24</v>
      </c>
      <c r="HN103" s="14">
        <f>INDEX('O3-8hr'!$A:$AD,$IU103+HN$23-$G$23,$IT103)</f>
        <v>18.000000000000004</v>
      </c>
      <c r="HO103" s="14">
        <f>INDEX('O3-8hr'!$A:$AD,$IU103+HO$23-$G$23,$IT103)</f>
        <v>31</v>
      </c>
      <c r="HP103" s="14">
        <f>INDEX('O3-8hr'!$A:$AD,$IU103+HP$23-$G$23,$IT103)</f>
        <v>29</v>
      </c>
      <c r="HQ103" s="14">
        <f>INDEX('O3-8hr'!$A:$AD,$IU103+HQ$23-$G$23,$IT103)</f>
        <v>33</v>
      </c>
      <c r="HR103" s="14">
        <f>INDEX('O3-8hr'!$A:$AD,$IU103+HR$23-$G$23,$IT103)</f>
        <v>35</v>
      </c>
      <c r="HS103" s="14">
        <f>INDEX('O3-8hr'!$A:$AD,$IU103+HS$23-$G$23,$IT103)</f>
        <v>38</v>
      </c>
      <c r="HT103" s="14">
        <f>INDEX('O3-8hr'!$A:$AD,$IU103+HT$23-$G$23,$IT103)</f>
        <v>28</v>
      </c>
      <c r="HU103" s="14">
        <f>INDEX('O3-8hr'!$A:$AD,$IU103+HU$23-$G$23,$IT103)</f>
        <v>22.000000000000004</v>
      </c>
      <c r="HV103" s="14">
        <f>INDEX('O3-8hr'!$A:$AD,$IU103+HV$23-$G$23,$IT103)</f>
        <v>32</v>
      </c>
      <c r="HW103" s="14">
        <f>INDEX('O3-8hr'!$A:$AD,$IU103+HW$23-$G$23,$IT103)</f>
        <v>26.000000000000004</v>
      </c>
      <c r="HX103" s="14">
        <f>INDEX('O3-8hr'!$A:$AD,$IU103+HX$23-$G$23,$IT103)</f>
        <v>32</v>
      </c>
      <c r="HY103" s="14">
        <f>INDEX('O3-8hr'!$A:$AD,$IU103+HY$23-$G$23,$IT103)</f>
        <v>25</v>
      </c>
      <c r="HZ103" s="14">
        <f>INDEX('O3-8hr'!$A:$AD,$IU103+HZ$23-$G$23,$IT103)</f>
        <v>28</v>
      </c>
      <c r="IA103" s="14">
        <f>INDEX('O3-8hr'!$A:$AD,$IU103+IA$23-$G$23,$IT103)</f>
        <v>36.000000000000007</v>
      </c>
      <c r="IB103" s="14">
        <f>INDEX('O3-8hr'!$A:$AD,$IU103+IB$23-$G$23,$IT103)</f>
        <v>39</v>
      </c>
      <c r="IC103" s="14">
        <f>INDEX('O3-8hr'!$A:$AD,$IU103+IC$23-$G$23,$IT103)</f>
        <v>22.000000000000004</v>
      </c>
      <c r="ID103" s="14">
        <f>INDEX('O3-8hr'!$A:$AD,$IU103+ID$23-$G$23,$IT103)</f>
        <v>41</v>
      </c>
      <c r="IE103" s="14">
        <f>INDEX('O3-8hr'!$A:$AD,$IU103+IE$23-$G$23,$IT103)</f>
        <v>38</v>
      </c>
      <c r="IF103" s="14">
        <f>INDEX('O3-8hr'!$A:$AD,$IU103+IF$23-$G$23,$IT103)</f>
        <v>36.000000000000007</v>
      </c>
      <c r="IG103" s="14">
        <f>INDEX('O3-8hr'!$A:$AD,$IU103+IG$23-$G$23,$IT103)</f>
        <v>22.000000000000004</v>
      </c>
      <c r="IH103" s="14">
        <f>INDEX('O3-8hr'!$A:$AD,$IU103+IH$23-$G$23,$IT103)</f>
        <v>20</v>
      </c>
      <c r="II103" s="14">
        <f>INDEX('O3-8hr'!$A:$AD,$IU103+II$23-$G$23,$IT103)</f>
        <v>32</v>
      </c>
      <c r="IJ103" s="14">
        <f>INDEX('O3-8hr'!$A:$AD,$IU103+IJ$23-$G$23,$IT103)</f>
        <v>32</v>
      </c>
      <c r="IK103" s="14">
        <f>INDEX('O3-8hr'!$A:$AD,$IU103+IK$23-$G$23,$IT103)</f>
        <v>24</v>
      </c>
      <c r="IL103" s="14">
        <f>INDEX('O3-8hr'!$A:$AD,$IU103+IL$23-$G$23,$IT103)</f>
        <v>26.000000000000004</v>
      </c>
      <c r="IM103" s="14">
        <f>INDEX('O3-8hr'!$A:$AD,$IU103+IM$23-$G$23,$IT103)</f>
        <v>21</v>
      </c>
      <c r="IN103" s="14">
        <f>INDEX('O3-8hr'!$A:$AD,$IU103+IN$23-$G$23,$IT103)</f>
        <v>22.000000000000004</v>
      </c>
      <c r="IO103" s="14">
        <f>INDEX('O3-8hr'!$A:$AD,$IU103+IO$23-$G$23,$IT103)</f>
        <v>26.000000000000004</v>
      </c>
      <c r="IP103" s="14">
        <f>INDEX('O3-8hr'!$A:$AD,$IU103+IP$23-$G$23,$IT103)</f>
        <v>32</v>
      </c>
      <c r="IQ103" s="19">
        <f>INDEX('O3-8hr'!$A:$AD,$IU103+IQ$23-$G$23,$IT103)</f>
        <v>24</v>
      </c>
      <c r="IR103" s="100">
        <f t="shared" si="59"/>
        <v>83</v>
      </c>
      <c r="IT103" s="44">
        <f>MATCH($B103,'O3-8hr'!$1:$1,0)</f>
        <v>23</v>
      </c>
      <c r="IU103" s="43">
        <f>MATCH(DATE($A103,$IT$19,$IU$19),'O3-8hr'!$B:$B,0)</f>
        <v>431</v>
      </c>
    </row>
    <row r="104" spans="1:255" ht="12.75" customHeight="1" x14ac:dyDescent="0.2">
      <c r="A104" s="100">
        <v>2016</v>
      </c>
      <c r="B104" s="100">
        <v>361030004</v>
      </c>
      <c r="C104" s="103">
        <f>INDEX(Sites!$A:$N,MATCH($B104,Sites!$A:$A,0),2)</f>
        <v>40.96078</v>
      </c>
      <c r="D104" s="100" t="str">
        <f>INDEX(Sites!$A:$N,MATCH($B104,Sites!$A:$A,0),4)</f>
        <v>NY</v>
      </c>
      <c r="E104" s="100" t="str">
        <f>INDEX(Sites!$A:$N,MATCH($B104,Sites!$A:$A,0),10)</f>
        <v>31.0</v>
      </c>
      <c r="F104" s="44" t="str">
        <f>INDEX(Sites!$A:$N,MATCH($B104,Sites!$A:$A,0),6)</f>
        <v>Riverhead</v>
      </c>
      <c r="G104" s="20" t="str">
        <f>INDEX('O3-8hr'!$A:$AD,$IU104+G$23-$G$23,$IT104)</f>
        <v/>
      </c>
      <c r="H104" s="14" t="str">
        <f>INDEX('O3-8hr'!$A:$AD,$IU104+H$23-$G$23,$IT104)</f>
        <v/>
      </c>
      <c r="I104" s="14" t="str">
        <f>INDEX('O3-8hr'!$A:$AD,$IU104+I$23-$G$23,$IT104)</f>
        <v/>
      </c>
      <c r="J104" s="14" t="str">
        <f>INDEX('O3-8hr'!$A:$AD,$IU104+J$23-$G$23,$IT104)</f>
        <v/>
      </c>
      <c r="K104" s="14" t="str">
        <f>INDEX('O3-8hr'!$A:$AD,$IU104+K$23-$G$23,$IT104)</f>
        <v/>
      </c>
      <c r="L104" s="14" t="str">
        <f>INDEX('O3-8hr'!$A:$AD,$IU104+L$23-$G$23,$IT104)</f>
        <v/>
      </c>
      <c r="M104" s="14" t="str">
        <f>INDEX('O3-8hr'!$A:$AD,$IU104+M$23-$G$23,$IT104)</f>
        <v/>
      </c>
      <c r="N104" s="14" t="str">
        <f>INDEX('O3-8hr'!$A:$AD,$IU104+N$23-$G$23,$IT104)</f>
        <v/>
      </c>
      <c r="O104" s="14" t="str">
        <f>INDEX('O3-8hr'!$A:$AD,$IU104+O$23-$G$23,$IT104)</f>
        <v/>
      </c>
      <c r="P104" s="14" t="str">
        <f>INDEX('O3-8hr'!$A:$AD,$IU104+P$23-$G$23,$IT104)</f>
        <v/>
      </c>
      <c r="Q104" s="14" t="str">
        <f>INDEX('O3-8hr'!$A:$AD,$IU104+Q$23-$G$23,$IT104)</f>
        <v/>
      </c>
      <c r="R104" s="14" t="str">
        <f>INDEX('O3-8hr'!$A:$AD,$IU104+R$23-$G$23,$IT104)</f>
        <v/>
      </c>
      <c r="S104" s="14" t="str">
        <f>INDEX('O3-8hr'!$A:$AD,$IU104+S$23-$G$23,$IT104)</f>
        <v/>
      </c>
      <c r="T104" s="14" t="str">
        <f>INDEX('O3-8hr'!$A:$AD,$IU104+T$23-$G$23,$IT104)</f>
        <v/>
      </c>
      <c r="U104" s="14" t="str">
        <f>INDEX('O3-8hr'!$A:$AD,$IU104+U$23-$G$23,$IT104)</f>
        <v/>
      </c>
      <c r="V104" s="14" t="str">
        <f>INDEX('O3-8hr'!$A:$AD,$IU104+V$23-$G$23,$IT104)</f>
        <v/>
      </c>
      <c r="W104" s="14" t="str">
        <f>INDEX('O3-8hr'!$A:$AD,$IU104+W$23-$G$23,$IT104)</f>
        <v/>
      </c>
      <c r="X104" s="14" t="str">
        <f>INDEX('O3-8hr'!$A:$AD,$IU104+X$23-$G$23,$IT104)</f>
        <v/>
      </c>
      <c r="Y104" s="14" t="str">
        <f>INDEX('O3-8hr'!$A:$AD,$IU104+Y$23-$G$23,$IT104)</f>
        <v/>
      </c>
      <c r="Z104" s="14" t="str">
        <f>INDEX('O3-8hr'!$A:$AD,$IU104+Z$23-$G$23,$IT104)</f>
        <v/>
      </c>
      <c r="AA104" s="14" t="str">
        <f>INDEX('O3-8hr'!$A:$AD,$IU104+AA$23-$G$23,$IT104)</f>
        <v/>
      </c>
      <c r="AB104" s="14" t="str">
        <f>INDEX('O3-8hr'!$A:$AD,$IU104+AB$23-$G$23,$IT104)</f>
        <v/>
      </c>
      <c r="AC104" s="14" t="str">
        <f>INDEX('O3-8hr'!$A:$AD,$IU104+AC$23-$G$23,$IT104)</f>
        <v/>
      </c>
      <c r="AD104" s="14" t="str">
        <f>INDEX('O3-8hr'!$A:$AD,$IU104+AD$23-$G$23,$IT104)</f>
        <v/>
      </c>
      <c r="AE104" s="14" t="str">
        <f>INDEX('O3-8hr'!$A:$AD,$IU104+AE$23-$G$23,$IT104)</f>
        <v/>
      </c>
      <c r="AF104" s="14">
        <f>INDEX('O3-8hr'!$A:$AD,$IU104+AF$23-$G$23,$IT104)</f>
        <v>37.000000000000007</v>
      </c>
      <c r="AG104" s="14">
        <f>INDEX('O3-8hr'!$A:$AD,$IU104+AG$23-$G$23,$IT104)</f>
        <v>40</v>
      </c>
      <c r="AH104" s="14">
        <f>INDEX('O3-8hr'!$A:$AD,$IU104+AH$23-$G$23,$IT104)</f>
        <v>40</v>
      </c>
      <c r="AI104" s="14">
        <f>INDEX('O3-8hr'!$A:$AD,$IU104+AI$23-$G$23,$IT104)</f>
        <v>47</v>
      </c>
      <c r="AJ104" s="14">
        <f>INDEX('O3-8hr'!$A:$AD,$IU104+AJ$23-$G$23,$IT104)</f>
        <v>49</v>
      </c>
      <c r="AK104" s="14">
        <f>INDEX('O3-8hr'!$A:$AD,$IU104+AK$23-$G$23,$IT104)</f>
        <v>51.000000000000007</v>
      </c>
      <c r="AL104" s="14">
        <f>INDEX('O3-8hr'!$A:$AD,$IU104+AL$23-$G$23,$IT104)</f>
        <v>32</v>
      </c>
      <c r="AM104" s="14">
        <f>INDEX('O3-8hr'!$A:$AD,$IU104+AM$23-$G$23,$IT104)</f>
        <v>41</v>
      </c>
      <c r="AN104" s="14">
        <f>INDEX('O3-8hr'!$A:$AD,$IU104+AN$23-$G$23,$IT104)</f>
        <v>43</v>
      </c>
      <c r="AO104" s="14">
        <f>INDEX('O3-8hr'!$A:$AD,$IU104+AO$23-$G$23,$IT104)</f>
        <v>37.000000000000007</v>
      </c>
      <c r="AP104" s="14">
        <f>INDEX('O3-8hr'!$A:$AD,$IU104+AP$23-$G$23,$IT104)</f>
        <v>46</v>
      </c>
      <c r="AQ104" s="14">
        <f>INDEX('O3-8hr'!$A:$AD,$IU104+AQ$23-$G$23,$IT104)</f>
        <v>51.000000000000007</v>
      </c>
      <c r="AR104" s="14">
        <f>INDEX('O3-8hr'!$A:$AD,$IU104+AR$23-$G$23,$IT104)</f>
        <v>48</v>
      </c>
      <c r="AS104" s="14">
        <f>INDEX('O3-8hr'!$A:$AD,$IU104+AS$23-$G$23,$IT104)</f>
        <v>42</v>
      </c>
      <c r="AT104" s="14">
        <f>INDEX('O3-8hr'!$A:$AD,$IU104+AT$23-$G$23,$IT104)</f>
        <v>44.000000000000007</v>
      </c>
      <c r="AU104" s="14">
        <f>INDEX('O3-8hr'!$A:$AD,$IU104+AU$23-$G$23,$IT104)</f>
        <v>44.000000000000007</v>
      </c>
      <c r="AV104" s="14">
        <f>INDEX('O3-8hr'!$A:$AD,$IU104+AV$23-$G$23,$IT104)</f>
        <v>52.000000000000007</v>
      </c>
      <c r="AW104" s="14">
        <f>INDEX('O3-8hr'!$A:$AD,$IU104+AW$23-$G$23,$IT104)</f>
        <v>39</v>
      </c>
      <c r="AX104" s="14">
        <f>INDEX('O3-8hr'!$A:$AD,$IU104+AX$23-$G$23,$IT104)</f>
        <v>40</v>
      </c>
      <c r="AY104" s="14">
        <f>INDEX('O3-8hr'!$A:$AD,$IU104+AY$23-$G$23,$IT104)</f>
        <v>42</v>
      </c>
      <c r="AZ104" s="14">
        <f>INDEX('O3-8hr'!$A:$AD,$IU104+AZ$23-$G$23,$IT104)</f>
        <v>47</v>
      </c>
      <c r="BA104" s="14">
        <f>INDEX('O3-8hr'!$A:$AD,$IU104+BA$23-$G$23,$IT104)</f>
        <v>48</v>
      </c>
      <c r="BB104" s="14">
        <f>INDEX('O3-8hr'!$A:$AD,$IU104+BB$23-$G$23,$IT104)</f>
        <v>48</v>
      </c>
      <c r="BC104" s="14">
        <f>INDEX('O3-8hr'!$A:$AD,$IU104+BC$23-$G$23,$IT104)</f>
        <v>57</v>
      </c>
      <c r="BD104" s="14">
        <f>INDEX('O3-8hr'!$A:$AD,$IU104+BD$23-$G$23,$IT104)</f>
        <v>52.000000000000007</v>
      </c>
      <c r="BE104" s="14">
        <f>INDEX('O3-8hr'!$A:$AD,$IU104+BE$23-$G$23,$IT104)</f>
        <v>51.000000000000007</v>
      </c>
      <c r="BF104" s="14">
        <f>INDEX('O3-8hr'!$A:$AD,$IU104+BF$23-$G$23,$IT104)</f>
        <v>53.000000000000007</v>
      </c>
      <c r="BG104" s="14">
        <f>INDEX('O3-8hr'!$A:$AD,$IU104+BG$23-$G$23,$IT104)</f>
        <v>53.000000000000007</v>
      </c>
      <c r="BH104" s="14">
        <f>INDEX('O3-8hr'!$A:$AD,$IU104+BH$23-$G$23,$IT104)</f>
        <v>44.000000000000007</v>
      </c>
      <c r="BI104" s="14">
        <f>INDEX('O3-8hr'!$A:$AD,$IU104+BI$23-$G$23,$IT104)</f>
        <v>49</v>
      </c>
      <c r="BJ104" s="14">
        <f>INDEX('O3-8hr'!$A:$AD,$IU104+BJ$23-$G$23,$IT104)</f>
        <v>50</v>
      </c>
      <c r="BK104" s="14" t="str">
        <f>INDEX('O3-8hr'!$A:$AD,$IU104+BK$23-$G$23,$IT104)</f>
        <v/>
      </c>
      <c r="BL104" s="14">
        <f>INDEX('O3-8hr'!$A:$AD,$IU104+BL$23-$G$23,$IT104)</f>
        <v>38</v>
      </c>
      <c r="BM104" s="14">
        <f>INDEX('O3-8hr'!$A:$AD,$IU104+BM$23-$G$23,$IT104)</f>
        <v>46</v>
      </c>
      <c r="BN104" s="14">
        <f>INDEX('O3-8hr'!$A:$AD,$IU104+BN$23-$G$23,$IT104)</f>
        <v>43</v>
      </c>
      <c r="BO104" s="14">
        <f>INDEX('O3-8hr'!$A:$AD,$IU104+BO$23-$G$23,$IT104)</f>
        <v>48</v>
      </c>
      <c r="BP104" s="14">
        <f>INDEX('O3-8hr'!$A:$AD,$IU104+BP$23-$G$23,$IT104)</f>
        <v>46</v>
      </c>
      <c r="BQ104" s="14">
        <f>INDEX('O3-8hr'!$A:$AD,$IU104+BQ$23-$G$23,$IT104)</f>
        <v>31</v>
      </c>
      <c r="BR104" s="14">
        <f>INDEX('O3-8hr'!$A:$AD,$IU104+BR$23-$G$23,$IT104)</f>
        <v>30</v>
      </c>
      <c r="BS104" s="14">
        <f>INDEX('O3-8hr'!$A:$AD,$IU104+BS$23-$G$23,$IT104)</f>
        <v>34</v>
      </c>
      <c r="BT104" s="14">
        <f>INDEX('O3-8hr'!$A:$AD,$IU104+BT$23-$G$23,$IT104)</f>
        <v>28</v>
      </c>
      <c r="BU104" s="14">
        <f>INDEX('O3-8hr'!$A:$AD,$IU104+BU$23-$G$23,$IT104)</f>
        <v>31</v>
      </c>
      <c r="BV104" s="14">
        <f>INDEX('O3-8hr'!$A:$AD,$IU104+BV$23-$G$23,$IT104)</f>
        <v>29</v>
      </c>
      <c r="BW104" s="14">
        <f>INDEX('O3-8hr'!$A:$AD,$IU104+BW$23-$G$23,$IT104)</f>
        <v>39</v>
      </c>
      <c r="BX104" s="14">
        <f>INDEX('O3-8hr'!$A:$AD,$IU104+BX$23-$G$23,$IT104)</f>
        <v>52.000000000000007</v>
      </c>
      <c r="BY104" s="14">
        <f>INDEX('O3-8hr'!$A:$AD,$IU104+BY$23-$G$23,$IT104)</f>
        <v>46</v>
      </c>
      <c r="BZ104" s="14">
        <f>INDEX('O3-8hr'!$A:$AD,$IU104+BZ$23-$G$23,$IT104)</f>
        <v>50</v>
      </c>
      <c r="CA104" s="14">
        <f>INDEX('O3-8hr'!$A:$AD,$IU104+CA$23-$G$23,$IT104)</f>
        <v>66</v>
      </c>
      <c r="CB104" s="14">
        <f>INDEX('O3-8hr'!$A:$AD,$IU104+CB$23-$G$23,$IT104)</f>
        <v>49</v>
      </c>
      <c r="CC104" s="14">
        <f>INDEX('O3-8hr'!$A:$AD,$IU104+CC$23-$G$23,$IT104)</f>
        <v>53.000000000000007</v>
      </c>
      <c r="CD104" s="14">
        <f>INDEX('O3-8hr'!$A:$AD,$IU104+CD$23-$G$23,$IT104)</f>
        <v>37.000000000000007</v>
      </c>
      <c r="CE104" s="14">
        <f>INDEX('O3-8hr'!$A:$AD,$IU104+CE$23-$G$23,$IT104)</f>
        <v>45.000000000000007</v>
      </c>
      <c r="CF104" s="14">
        <f>INDEX('O3-8hr'!$A:$AD,$IU104+CF$23-$G$23,$IT104)</f>
        <v>46</v>
      </c>
      <c r="CG104" s="14">
        <f>INDEX('O3-8hr'!$A:$AD,$IU104+CG$23-$G$23,$IT104)</f>
        <v>45.000000000000007</v>
      </c>
      <c r="CH104" s="14">
        <f>INDEX('O3-8hr'!$A:$AD,$IU104+CH$23-$G$23,$IT104)</f>
        <v>47</v>
      </c>
      <c r="CI104" s="14">
        <f>INDEX('O3-8hr'!$A:$AD,$IU104+CI$23-$G$23,$IT104)</f>
        <v>52.000000000000007</v>
      </c>
      <c r="CJ104" s="14">
        <f>INDEX('O3-8hr'!$A:$AD,$IU104+CJ$23-$G$23,$IT104)</f>
        <v>46</v>
      </c>
      <c r="CK104" s="14">
        <f>INDEX('O3-8hr'!$A:$AD,$IU104+CK$23-$G$23,$IT104)</f>
        <v>52.000000000000007</v>
      </c>
      <c r="CL104" s="14">
        <f>INDEX('O3-8hr'!$A:$AD,$IU104+CL$23-$G$23,$IT104)</f>
        <v>56</v>
      </c>
      <c r="CM104" s="14">
        <f>INDEX('O3-8hr'!$A:$AD,$IU104+CM$23-$G$23,$IT104)</f>
        <v>30</v>
      </c>
      <c r="CN104" s="14">
        <f>INDEX('O3-8hr'!$A:$AD,$IU104+CN$23-$G$23,$IT104)</f>
        <v>85</v>
      </c>
      <c r="CO104" s="14">
        <f>INDEX('O3-8hr'!$A:$AD,$IU104+CO$23-$G$23,$IT104)</f>
        <v>79</v>
      </c>
      <c r="CP104" s="14">
        <f>INDEX('O3-8hr'!$A:$AD,$IU104+CP$23-$G$23,$IT104)</f>
        <v>56</v>
      </c>
      <c r="CQ104" s="14">
        <f>INDEX('O3-8hr'!$A:$AD,$IU104+CQ$23-$G$23,$IT104)</f>
        <v>57</v>
      </c>
      <c r="CR104" s="14">
        <f>INDEX('O3-8hr'!$A:$AD,$IU104+CR$23-$G$23,$IT104)</f>
        <v>44.000000000000007</v>
      </c>
      <c r="CS104" s="14">
        <f>INDEX('O3-8hr'!$A:$AD,$IU104+CS$23-$G$23,$IT104)</f>
        <v>25</v>
      </c>
      <c r="CT104" s="14">
        <f>INDEX('O3-8hr'!$A:$AD,$IU104+CT$23-$G$23,$IT104)</f>
        <v>51.000000000000007</v>
      </c>
      <c r="CU104" s="14">
        <f>INDEX('O3-8hr'!$A:$AD,$IU104+CU$23-$G$23,$IT104)</f>
        <v>45.000000000000007</v>
      </c>
      <c r="CV104" s="14">
        <f>INDEX('O3-8hr'!$A:$AD,$IU104+CV$23-$G$23,$IT104)</f>
        <v>36.000000000000007</v>
      </c>
      <c r="CW104" s="14">
        <f>INDEX('O3-8hr'!$A:$AD,$IU104+CW$23-$G$23,$IT104)</f>
        <v>29</v>
      </c>
      <c r="CX104" s="14">
        <f>INDEX('O3-8hr'!$A:$AD,$IU104+CX$23-$G$23,$IT104)</f>
        <v>51.000000000000007</v>
      </c>
      <c r="CY104" s="14">
        <f>INDEX('O3-8hr'!$A:$AD,$IU104+CY$23-$G$23,$IT104)</f>
        <v>39</v>
      </c>
      <c r="CZ104" s="14">
        <f>INDEX('O3-8hr'!$A:$AD,$IU104+CZ$23-$G$23,$IT104)</f>
        <v>59.000000000000007</v>
      </c>
      <c r="DA104" s="14">
        <f>INDEX('O3-8hr'!$A:$AD,$IU104+DA$23-$G$23,$IT104)</f>
        <v>75</v>
      </c>
      <c r="DB104" s="14">
        <f>INDEX('O3-8hr'!$A:$AD,$IU104+DB$23-$G$23,$IT104)</f>
        <v>32</v>
      </c>
      <c r="DC104" s="14">
        <f>INDEX('O3-8hr'!$A:$AD,$IU104+DC$23-$G$23,$IT104)</f>
        <v>44.000000000000007</v>
      </c>
      <c r="DD104" s="14">
        <f>INDEX('O3-8hr'!$A:$AD,$IU104+DD$23-$G$23,$IT104)</f>
        <v>43</v>
      </c>
      <c r="DE104" s="14">
        <f>INDEX('O3-8hr'!$A:$AD,$IU104+DE$23-$G$23,$IT104)</f>
        <v>55</v>
      </c>
      <c r="DF104" s="14">
        <f>INDEX('O3-8hr'!$A:$AD,$IU104+DF$23-$G$23,$IT104)</f>
        <v>47</v>
      </c>
      <c r="DG104" s="14">
        <f>INDEX('O3-8hr'!$A:$AD,$IU104+DG$23-$G$23,$IT104)</f>
        <v>30</v>
      </c>
      <c r="DH104" s="14">
        <f>INDEX('O3-8hr'!$A:$AD,$IU104+DH$23-$G$23,$IT104)</f>
        <v>38</v>
      </c>
      <c r="DI104" s="14">
        <f>INDEX('O3-8hr'!$A:$AD,$IU104+DI$23-$G$23,$IT104)</f>
        <v>57</v>
      </c>
      <c r="DJ104" s="14">
        <f>INDEX('O3-8hr'!$A:$AD,$IU104+DJ$23-$G$23,$IT104)</f>
        <v>79</v>
      </c>
      <c r="DK104" s="14">
        <f>INDEX('O3-8hr'!$A:$AD,$IU104+DK$23-$G$23,$IT104)</f>
        <v>40</v>
      </c>
      <c r="DL104" s="14">
        <f>INDEX('O3-8hr'!$A:$AD,$IU104+DL$23-$G$23,$IT104)</f>
        <v>50</v>
      </c>
      <c r="DM104" s="14">
        <f>INDEX('O3-8hr'!$A:$AD,$IU104+DM$23-$G$23,$IT104)</f>
        <v>49</v>
      </c>
      <c r="DN104" s="14">
        <f>INDEX('O3-8hr'!$A:$AD,$IU104+DN$23-$G$23,$IT104)</f>
        <v>47</v>
      </c>
      <c r="DO104" s="14">
        <f>INDEX('O3-8hr'!$A:$AD,$IU104+DO$23-$G$23,$IT104)</f>
        <v>71.000000000000014</v>
      </c>
      <c r="DP104" s="14">
        <f>INDEX('O3-8hr'!$A:$AD,$IU104+DP$23-$G$23,$IT104)</f>
        <v>60</v>
      </c>
      <c r="DQ104" s="14">
        <f>INDEX('O3-8hr'!$A:$AD,$IU104+DQ$23-$G$23,$IT104)</f>
        <v>67</v>
      </c>
      <c r="DR104" s="14">
        <f>INDEX('O3-8hr'!$A:$AD,$IU104+DR$23-$G$23,$IT104)</f>
        <v>54</v>
      </c>
      <c r="DS104" s="14">
        <f>INDEX('O3-8hr'!$A:$AD,$IU104+DS$23-$G$23,$IT104)</f>
        <v>47</v>
      </c>
      <c r="DT104" s="14">
        <f>INDEX('O3-8hr'!$A:$AD,$IU104+DT$23-$G$23,$IT104)</f>
        <v>43</v>
      </c>
      <c r="DU104" s="14">
        <f>INDEX('O3-8hr'!$A:$AD,$IU104+DU$23-$G$23,$IT104)</f>
        <v>44.000000000000007</v>
      </c>
      <c r="DV104" s="14">
        <f>INDEX('O3-8hr'!$A:$AD,$IU104+DV$23-$G$23,$IT104)</f>
        <v>39</v>
      </c>
      <c r="DW104" s="14">
        <f>INDEX('O3-8hr'!$A:$AD,$IU104+DW$23-$G$23,$IT104)</f>
        <v>67</v>
      </c>
      <c r="DX104" s="14">
        <f>INDEX('O3-8hr'!$A:$AD,$IU104+DX$23-$G$23,$IT104)</f>
        <v>54</v>
      </c>
      <c r="DY104" s="14">
        <f>INDEX('O3-8hr'!$A:$AD,$IU104+DY$23-$G$23,$IT104)</f>
        <v>48</v>
      </c>
      <c r="DZ104" s="14">
        <f>INDEX('O3-8hr'!$A:$AD,$IU104+DZ$23-$G$23,$IT104)</f>
        <v>41</v>
      </c>
      <c r="EA104" s="14">
        <f>INDEX('O3-8hr'!$A:$AD,$IU104+EA$23-$G$23,$IT104)</f>
        <v>46</v>
      </c>
      <c r="EB104" s="14">
        <f>INDEX('O3-8hr'!$A:$AD,$IU104+EB$23-$G$23,$IT104)</f>
        <v>53.000000000000007</v>
      </c>
      <c r="EC104" s="14">
        <f>INDEX('O3-8hr'!$A:$AD,$IU104+EC$23-$G$23,$IT104)</f>
        <v>50</v>
      </c>
      <c r="ED104" s="14">
        <f>INDEX('O3-8hr'!$A:$AD,$IU104+ED$23-$G$23,$IT104)</f>
        <v>72.000000000000014</v>
      </c>
      <c r="EE104" s="14">
        <f>INDEX('O3-8hr'!$A:$AD,$IU104+EE$23-$G$23,$IT104)</f>
        <v>67</v>
      </c>
      <c r="EF104" s="14">
        <f>INDEX('O3-8hr'!$A:$AD,$IU104+EF$23-$G$23,$IT104)</f>
        <v>37.000000000000007</v>
      </c>
      <c r="EG104" s="14">
        <f>INDEX('O3-8hr'!$A:$AD,$IU104+EG$23-$G$23,$IT104)</f>
        <v>27</v>
      </c>
      <c r="EH104" s="14">
        <f>INDEX('O3-8hr'!$A:$AD,$IU104+EH$23-$G$23,$IT104)</f>
        <v>41</v>
      </c>
      <c r="EI104" s="14">
        <f>INDEX('O3-8hr'!$A:$AD,$IU104+EI$23-$G$23,$IT104)</f>
        <v>36.000000000000007</v>
      </c>
      <c r="EJ104" s="14">
        <f>INDEX('O3-8hr'!$A:$AD,$IU104+EJ$23-$G$23,$IT104)</f>
        <v>49</v>
      </c>
      <c r="EK104" s="14">
        <f>INDEX('O3-8hr'!$A:$AD,$IU104+EK$23-$G$23,$IT104)</f>
        <v>43</v>
      </c>
      <c r="EL104" s="14">
        <f>INDEX('O3-8hr'!$A:$AD,$IU104+EL$23-$G$23,$IT104)</f>
        <v>44.000000000000007</v>
      </c>
      <c r="EM104" s="14">
        <f>INDEX('O3-8hr'!$A:$AD,$IU104+EM$23-$G$23,$IT104)</f>
        <v>78</v>
      </c>
      <c r="EN104" s="14">
        <f>INDEX('O3-8hr'!$A:$AD,$IU104+EN$23-$G$23,$IT104)</f>
        <v>65</v>
      </c>
      <c r="EO104" s="14">
        <f>INDEX('O3-8hr'!$A:$AD,$IU104+EO$23-$G$23,$IT104)</f>
        <v>69</v>
      </c>
      <c r="EP104" s="14">
        <f>INDEX('O3-8hr'!$A:$AD,$IU104+EP$23-$G$23,$IT104)</f>
        <v>57</v>
      </c>
      <c r="EQ104" s="14">
        <f>INDEX('O3-8hr'!$A:$AD,$IU104+EQ$23-$G$23,$IT104)</f>
        <v>40</v>
      </c>
      <c r="ER104" s="14">
        <f>INDEX('O3-8hr'!$A:$AD,$IU104+ER$23-$G$23,$IT104)</f>
        <v>35</v>
      </c>
      <c r="ES104" s="14">
        <f>INDEX('O3-8hr'!$A:$AD,$IU104+ES$23-$G$23,$IT104)</f>
        <v>70</v>
      </c>
      <c r="ET104" s="14">
        <f>INDEX('O3-8hr'!$A:$AD,$IU104+ET$23-$G$23,$IT104)</f>
        <v>62</v>
      </c>
      <c r="EU104" s="14">
        <f>INDEX('O3-8hr'!$A:$AD,$IU104+EU$23-$G$23,$IT104)</f>
        <v>52.000000000000007</v>
      </c>
      <c r="EV104" s="14">
        <f>INDEX('O3-8hr'!$A:$AD,$IU104+EV$23-$G$23,$IT104)</f>
        <v>44.000000000000007</v>
      </c>
      <c r="EW104" s="14">
        <f>INDEX('O3-8hr'!$A:$AD,$IU104+EW$23-$G$23,$IT104)</f>
        <v>57</v>
      </c>
      <c r="EX104" s="14">
        <f>INDEX('O3-8hr'!$A:$AD,$IU104+EX$23-$G$23,$IT104)</f>
        <v>45.000000000000007</v>
      </c>
      <c r="EY104" s="14">
        <f>INDEX('O3-8hr'!$A:$AD,$IU104+EY$23-$G$23,$IT104)</f>
        <v>43</v>
      </c>
      <c r="EZ104" s="14">
        <f>INDEX('O3-8hr'!$A:$AD,$IU104+EZ$23-$G$23,$IT104)</f>
        <v>60</v>
      </c>
      <c r="FA104" s="14">
        <f>INDEX('O3-8hr'!$A:$AD,$IU104+FA$23-$G$23,$IT104)</f>
        <v>54</v>
      </c>
      <c r="FB104" s="14">
        <f>INDEX('O3-8hr'!$A:$AD,$IU104+FB$23-$G$23,$IT104)</f>
        <v>60</v>
      </c>
      <c r="FC104" s="14">
        <f>INDEX('O3-8hr'!$A:$AD,$IU104+FC$23-$G$23,$IT104)</f>
        <v>39</v>
      </c>
      <c r="FD104" s="14">
        <f>INDEX('O3-8hr'!$A:$AD,$IU104+FD$23-$G$23,$IT104)</f>
        <v>33</v>
      </c>
      <c r="FE104" s="14">
        <f>INDEX('O3-8hr'!$A:$AD,$IU104+FE$23-$G$23,$IT104)</f>
        <v>30</v>
      </c>
      <c r="FF104" s="14">
        <f>INDEX('O3-8hr'!$A:$AD,$IU104+FF$23-$G$23,$IT104)</f>
        <v>28</v>
      </c>
      <c r="FG104" s="14">
        <f>INDEX('O3-8hr'!$A:$AD,$IU104+FG$23-$G$23,$IT104)</f>
        <v>33</v>
      </c>
      <c r="FH104" s="14">
        <f>INDEX('O3-8hr'!$A:$AD,$IU104+FH$23-$G$23,$IT104)</f>
        <v>43</v>
      </c>
      <c r="FI104" s="14">
        <f>INDEX('O3-8hr'!$A:$AD,$IU104+FI$23-$G$23,$IT104)</f>
        <v>44.000000000000007</v>
      </c>
      <c r="FJ104" s="14">
        <f>INDEX('O3-8hr'!$A:$AD,$IU104+FJ$23-$G$23,$IT104)</f>
        <v>38</v>
      </c>
      <c r="FK104" s="14">
        <f>INDEX('O3-8hr'!$A:$AD,$IU104+FK$23-$G$23,$IT104)</f>
        <v>37.000000000000007</v>
      </c>
      <c r="FL104" s="14">
        <f>INDEX('O3-8hr'!$A:$AD,$IU104+FL$23-$G$23,$IT104)</f>
        <v>56</v>
      </c>
      <c r="FM104" s="14">
        <f>INDEX('O3-8hr'!$A:$AD,$IU104+FM$23-$G$23,$IT104)</f>
        <v>29</v>
      </c>
      <c r="FN104" s="14">
        <f>INDEX('O3-8hr'!$A:$AD,$IU104+FN$23-$G$23,$IT104)</f>
        <v>53.000000000000007</v>
      </c>
      <c r="FO104" s="14">
        <f>INDEX('O3-8hr'!$A:$AD,$IU104+FO$23-$G$23,$IT104)</f>
        <v>53.000000000000007</v>
      </c>
      <c r="FP104" s="14">
        <f>INDEX('O3-8hr'!$A:$AD,$IU104+FP$23-$G$23,$IT104)</f>
        <v>54</v>
      </c>
      <c r="FQ104" s="14">
        <f>INDEX('O3-8hr'!$A:$AD,$IU104+FQ$23-$G$23,$IT104)</f>
        <v>53.000000000000007</v>
      </c>
      <c r="FR104" s="14">
        <f>INDEX('O3-8hr'!$A:$AD,$IU104+FR$23-$G$23,$IT104)</f>
        <v>51.000000000000007</v>
      </c>
      <c r="FS104" s="14">
        <f>INDEX('O3-8hr'!$A:$AD,$IU104+FS$23-$G$23,$IT104)</f>
        <v>45.000000000000007</v>
      </c>
      <c r="FT104" s="14">
        <f>INDEX('O3-8hr'!$A:$AD,$IU104+FT$23-$G$23,$IT104)</f>
        <v>38</v>
      </c>
      <c r="FU104" s="14">
        <f>INDEX('O3-8hr'!$A:$AD,$IU104+FU$23-$G$23,$IT104)</f>
        <v>53.000000000000007</v>
      </c>
      <c r="FV104" s="14">
        <f>INDEX('O3-8hr'!$A:$AD,$IU104+FV$23-$G$23,$IT104)</f>
        <v>54</v>
      </c>
      <c r="FW104" s="14">
        <f>INDEX('O3-8hr'!$A:$AD,$IU104+FW$23-$G$23,$IT104)</f>
        <v>48</v>
      </c>
      <c r="FX104" s="14">
        <f>INDEX('O3-8hr'!$A:$AD,$IU104+FX$23-$G$23,$IT104)</f>
        <v>34</v>
      </c>
      <c r="FY104" s="14">
        <f>INDEX('O3-8hr'!$A:$AD,$IU104+FY$23-$G$23,$IT104)</f>
        <v>36.000000000000007</v>
      </c>
      <c r="FZ104" s="14">
        <f>INDEX('O3-8hr'!$A:$AD,$IU104+FZ$23-$G$23,$IT104)</f>
        <v>46</v>
      </c>
      <c r="GA104" s="14">
        <f>INDEX('O3-8hr'!$A:$AD,$IU104+GA$23-$G$23,$IT104)</f>
        <v>63</v>
      </c>
      <c r="GB104" s="14">
        <f>INDEX('O3-8hr'!$A:$AD,$IU104+GB$23-$G$23,$IT104)</f>
        <v>55</v>
      </c>
      <c r="GC104" s="14">
        <f>INDEX('O3-8hr'!$A:$AD,$IU104+GC$23-$G$23,$IT104)</f>
        <v>61.000000000000007</v>
      </c>
      <c r="GD104" s="14">
        <f>INDEX('O3-8hr'!$A:$AD,$IU104+GD$23-$G$23,$IT104)</f>
        <v>43</v>
      </c>
      <c r="GE104" s="14">
        <f>INDEX('O3-8hr'!$A:$AD,$IU104+GE$23-$G$23,$IT104)</f>
        <v>35</v>
      </c>
      <c r="GF104" s="14">
        <f>INDEX('O3-8hr'!$A:$AD,$IU104+GF$23-$G$23,$IT104)</f>
        <v>49</v>
      </c>
      <c r="GG104" s="14">
        <f>INDEX('O3-8hr'!$A:$AD,$IU104+GG$23-$G$23,$IT104)</f>
        <v>38</v>
      </c>
      <c r="GH104" s="14">
        <f>INDEX('O3-8hr'!$A:$AD,$IU104+GH$23-$G$23,$IT104)</f>
        <v>60</v>
      </c>
      <c r="GI104" s="14">
        <f>INDEX('O3-8hr'!$A:$AD,$IU104+GI$23-$G$23,$IT104)</f>
        <v>42</v>
      </c>
      <c r="GJ104" s="14">
        <f>INDEX('O3-8hr'!$A:$AD,$IU104+GJ$23-$G$23,$IT104)</f>
        <v>32</v>
      </c>
      <c r="GK104" s="14">
        <f>INDEX('O3-8hr'!$A:$AD,$IU104+GK$23-$G$23,$IT104)</f>
        <v>26.000000000000004</v>
      </c>
      <c r="GL104" s="14">
        <f>INDEX('O3-8hr'!$A:$AD,$IU104+GL$23-$G$23,$IT104)</f>
        <v>30</v>
      </c>
      <c r="GM104" s="14">
        <f>INDEX('O3-8hr'!$A:$AD,$IU104+GM$23-$G$23,$IT104)</f>
        <v>32</v>
      </c>
      <c r="GN104" s="14">
        <f>INDEX('O3-8hr'!$A:$AD,$IU104+GN$23-$G$23,$IT104)</f>
        <v>37.000000000000007</v>
      </c>
      <c r="GO104" s="14">
        <f>INDEX('O3-8hr'!$A:$AD,$IU104+GO$23-$G$23,$IT104)</f>
        <v>38</v>
      </c>
      <c r="GP104" s="14">
        <f>INDEX('O3-8hr'!$A:$AD,$IU104+GP$23-$G$23,$IT104)</f>
        <v>51.000000000000007</v>
      </c>
      <c r="GQ104" s="14">
        <f>INDEX('O3-8hr'!$A:$AD,$IU104+GQ$23-$G$23,$IT104)</f>
        <v>50</v>
      </c>
      <c r="GR104" s="14">
        <f>INDEX('O3-8hr'!$A:$AD,$IU104+GR$23-$G$23,$IT104)</f>
        <v>47</v>
      </c>
      <c r="GS104" s="14">
        <f>INDEX('O3-8hr'!$A:$AD,$IU104+GS$23-$G$23,$IT104)</f>
        <v>40</v>
      </c>
      <c r="GT104" s="14">
        <f>INDEX('O3-8hr'!$A:$AD,$IU104+GT$23-$G$23,$IT104)</f>
        <v>32</v>
      </c>
      <c r="GU104" s="14">
        <f>INDEX('O3-8hr'!$A:$AD,$IU104+GU$23-$G$23,$IT104)</f>
        <v>44.000000000000007</v>
      </c>
      <c r="GV104" s="14">
        <f>INDEX('O3-8hr'!$A:$AD,$IU104+GV$23-$G$23,$IT104)</f>
        <v>69</v>
      </c>
      <c r="GW104" s="14">
        <f>INDEX('O3-8hr'!$A:$AD,$IU104+GW$23-$G$23,$IT104)</f>
        <v>31</v>
      </c>
      <c r="GX104" s="14">
        <f>INDEX('O3-8hr'!$A:$AD,$IU104+GX$23-$G$23,$IT104)</f>
        <v>34</v>
      </c>
      <c r="GY104" s="14">
        <f>INDEX('O3-8hr'!$A:$AD,$IU104+GY$23-$G$23,$IT104)</f>
        <v>33</v>
      </c>
      <c r="GZ104" s="14">
        <f>INDEX('O3-8hr'!$A:$AD,$IU104+GZ$23-$G$23,$IT104)</f>
        <v>30</v>
      </c>
      <c r="HA104" s="14">
        <f>INDEX('O3-8hr'!$A:$AD,$IU104+HA$23-$G$23,$IT104)</f>
        <v>27</v>
      </c>
      <c r="HB104" s="14">
        <f>INDEX('O3-8hr'!$A:$AD,$IU104+HB$23-$G$23,$IT104)</f>
        <v>29</v>
      </c>
      <c r="HC104" s="14">
        <f>INDEX('O3-8hr'!$A:$AD,$IU104+HC$23-$G$23,$IT104)</f>
        <v>50</v>
      </c>
      <c r="HD104" s="14">
        <f>INDEX('O3-8hr'!$A:$AD,$IU104+HD$23-$G$23,$IT104)</f>
        <v>43</v>
      </c>
      <c r="HE104" s="14">
        <f>INDEX('O3-8hr'!$A:$AD,$IU104+HE$23-$G$23,$IT104)</f>
        <v>57</v>
      </c>
      <c r="HF104" s="14">
        <f>INDEX('O3-8hr'!$A:$AD,$IU104+HF$23-$G$23,$IT104)</f>
        <v>32</v>
      </c>
      <c r="HG104" s="14">
        <f>INDEX('O3-8hr'!$A:$AD,$IU104+HG$23-$G$23,$IT104)</f>
        <v>38</v>
      </c>
      <c r="HH104" s="14">
        <f>INDEX('O3-8hr'!$A:$AD,$IU104+HH$23-$G$23,$IT104)</f>
        <v>40</v>
      </c>
      <c r="HI104" s="14">
        <f>INDEX('O3-8hr'!$A:$AD,$IU104+HI$23-$G$23,$IT104)</f>
        <v>35</v>
      </c>
      <c r="HJ104" s="14">
        <f>INDEX('O3-8hr'!$A:$AD,$IU104+HJ$23-$G$23,$IT104)</f>
        <v>34</v>
      </c>
      <c r="HK104" s="14">
        <f>INDEX('O3-8hr'!$A:$AD,$IU104+HK$23-$G$23,$IT104)</f>
        <v>30</v>
      </c>
      <c r="HL104" s="14">
        <f>INDEX('O3-8hr'!$A:$AD,$IU104+HL$23-$G$23,$IT104)</f>
        <v>33</v>
      </c>
      <c r="HM104" s="14">
        <f>INDEX('O3-8hr'!$A:$AD,$IU104+HM$23-$G$23,$IT104)</f>
        <v>32</v>
      </c>
      <c r="HN104" s="14">
        <f>INDEX('O3-8hr'!$A:$AD,$IU104+HN$23-$G$23,$IT104)</f>
        <v>24</v>
      </c>
      <c r="HO104" s="14">
        <f>INDEX('O3-8hr'!$A:$AD,$IU104+HO$23-$G$23,$IT104)</f>
        <v>39</v>
      </c>
      <c r="HP104" s="14">
        <f>INDEX('O3-8hr'!$A:$AD,$IU104+HP$23-$G$23,$IT104)</f>
        <v>29</v>
      </c>
      <c r="HQ104" s="14">
        <f>INDEX('O3-8hr'!$A:$AD,$IU104+HQ$23-$G$23,$IT104)</f>
        <v>36.000000000000007</v>
      </c>
      <c r="HR104" s="14">
        <f>INDEX('O3-8hr'!$A:$AD,$IU104+HR$23-$G$23,$IT104)</f>
        <v>44.000000000000007</v>
      </c>
      <c r="HS104" s="14">
        <f>INDEX('O3-8hr'!$A:$AD,$IU104+HS$23-$G$23,$IT104)</f>
        <v>48</v>
      </c>
      <c r="HT104" s="14">
        <f>INDEX('O3-8hr'!$A:$AD,$IU104+HT$23-$G$23,$IT104)</f>
        <v>34</v>
      </c>
      <c r="HU104" s="14">
        <f>INDEX('O3-8hr'!$A:$AD,$IU104+HU$23-$G$23,$IT104)</f>
        <v>29</v>
      </c>
      <c r="HV104" s="14">
        <f>INDEX('O3-8hr'!$A:$AD,$IU104+HV$23-$G$23,$IT104)</f>
        <v>36.000000000000007</v>
      </c>
      <c r="HW104" s="14">
        <f>INDEX('O3-8hr'!$A:$AD,$IU104+HW$23-$G$23,$IT104)</f>
        <v>30</v>
      </c>
      <c r="HX104" s="14">
        <f>INDEX('O3-8hr'!$A:$AD,$IU104+HX$23-$G$23,$IT104)</f>
        <v>31</v>
      </c>
      <c r="HY104" s="14">
        <f>INDEX('O3-8hr'!$A:$AD,$IU104+HY$23-$G$23,$IT104)</f>
        <v>30</v>
      </c>
      <c r="HZ104" s="14">
        <f>INDEX('O3-8hr'!$A:$AD,$IU104+HZ$23-$G$23,$IT104)</f>
        <v>30</v>
      </c>
      <c r="IA104" s="14">
        <f>INDEX('O3-8hr'!$A:$AD,$IU104+IA$23-$G$23,$IT104)</f>
        <v>33</v>
      </c>
      <c r="IB104" s="14">
        <f>INDEX('O3-8hr'!$A:$AD,$IU104+IB$23-$G$23,$IT104)</f>
        <v>42</v>
      </c>
      <c r="IC104" s="14">
        <f>INDEX('O3-8hr'!$A:$AD,$IU104+IC$23-$G$23,$IT104)</f>
        <v>44.000000000000007</v>
      </c>
      <c r="ID104" s="14">
        <f>INDEX('O3-8hr'!$A:$AD,$IU104+ID$23-$G$23,$IT104)</f>
        <v>48</v>
      </c>
      <c r="IE104" s="14">
        <f>INDEX('O3-8hr'!$A:$AD,$IU104+IE$23-$G$23,$IT104)</f>
        <v>45.000000000000007</v>
      </c>
      <c r="IF104" s="14">
        <f>INDEX('O3-8hr'!$A:$AD,$IU104+IF$23-$G$23,$IT104)</f>
        <v>34</v>
      </c>
      <c r="IG104" s="14">
        <f>INDEX('O3-8hr'!$A:$AD,$IU104+IG$23-$G$23,$IT104)</f>
        <v>31</v>
      </c>
      <c r="IH104" s="14">
        <f>INDEX('O3-8hr'!$A:$AD,$IU104+IH$23-$G$23,$IT104)</f>
        <v>23</v>
      </c>
      <c r="II104" s="14">
        <f>INDEX('O3-8hr'!$A:$AD,$IU104+II$23-$G$23,$IT104)</f>
        <v>36.000000000000007</v>
      </c>
      <c r="IJ104" s="14">
        <f>INDEX('O3-8hr'!$A:$AD,$IU104+IJ$23-$G$23,$IT104)</f>
        <v>35</v>
      </c>
      <c r="IK104" s="14">
        <f>INDEX('O3-8hr'!$A:$AD,$IU104+IK$23-$G$23,$IT104)</f>
        <v>35</v>
      </c>
      <c r="IL104" s="14">
        <f>INDEX('O3-8hr'!$A:$AD,$IU104+IL$23-$G$23,$IT104)</f>
        <v>33</v>
      </c>
      <c r="IM104" s="14">
        <f>INDEX('O3-8hr'!$A:$AD,$IU104+IM$23-$G$23,$IT104)</f>
        <v>37.000000000000007</v>
      </c>
      <c r="IN104" s="14">
        <f>INDEX('O3-8hr'!$A:$AD,$IU104+IN$23-$G$23,$IT104)</f>
        <v>27</v>
      </c>
      <c r="IO104" s="14">
        <f>INDEX('O3-8hr'!$A:$AD,$IU104+IO$23-$G$23,$IT104)</f>
        <v>38</v>
      </c>
      <c r="IP104" s="14">
        <f>INDEX('O3-8hr'!$A:$AD,$IU104+IP$23-$G$23,$IT104)</f>
        <v>41</v>
      </c>
      <c r="IQ104" s="19">
        <f>INDEX('O3-8hr'!$A:$AD,$IU104+IQ$23-$G$23,$IT104)</f>
        <v>26.000000000000004</v>
      </c>
      <c r="IR104" s="100">
        <f t="shared" si="59"/>
        <v>85</v>
      </c>
      <c r="IT104" s="44">
        <f>MATCH($B104,'O3-8hr'!$1:$1,0)</f>
        <v>28</v>
      </c>
      <c r="IU104" s="43">
        <f>MATCH(DATE($A104,$IT$19,$IU$19),'O3-8hr'!$B:$B,0)</f>
        <v>431</v>
      </c>
    </row>
    <row r="105" spans="1:255" ht="12.75" customHeight="1" x14ac:dyDescent="0.2">
      <c r="A105" s="100">
        <v>2016</v>
      </c>
      <c r="B105" s="100">
        <v>360870005</v>
      </c>
      <c r="C105" s="103">
        <f>INDEX(Sites!$A:$N,MATCH($B105,Sites!$A:$A,0),2)</f>
        <v>41.182079999999999</v>
      </c>
      <c r="D105" s="100" t="str">
        <f>INDEX(Sites!$A:$N,MATCH($B105,Sites!$A:$A,0),4)</f>
        <v>NY</v>
      </c>
      <c r="E105" s="100" t="str">
        <f>INDEX(Sites!$A:$N,MATCH($B105,Sites!$A:$A,0),10)</f>
        <v>140.0</v>
      </c>
      <c r="F105" s="44" t="str">
        <f>INDEX(Sites!$A:$N,MATCH($B105,Sites!$A:$A,0),6)</f>
        <v>South Mountain Rd</v>
      </c>
      <c r="G105" s="20">
        <f>INDEX('O3-8hr'!$A:$AD,$IU105+G$23-$G$23,$IT105)</f>
        <v>38</v>
      </c>
      <c r="H105" s="14">
        <f>INDEX('O3-8hr'!$A:$AD,$IU105+H$23-$G$23,$IT105)</f>
        <v>38</v>
      </c>
      <c r="I105" s="14">
        <f>INDEX('O3-8hr'!$A:$AD,$IU105+I$23-$G$23,$IT105)</f>
        <v>38</v>
      </c>
      <c r="J105" s="14">
        <f>INDEX('O3-8hr'!$A:$AD,$IU105+J$23-$G$23,$IT105)</f>
        <v>33</v>
      </c>
      <c r="K105" s="14">
        <f>INDEX('O3-8hr'!$A:$AD,$IU105+K$23-$G$23,$IT105)</f>
        <v>40</v>
      </c>
      <c r="L105" s="14">
        <f>INDEX('O3-8hr'!$A:$AD,$IU105+L$23-$G$23,$IT105)</f>
        <v>41</v>
      </c>
      <c r="M105" s="14">
        <f>INDEX('O3-8hr'!$A:$AD,$IU105+M$23-$G$23,$IT105)</f>
        <v>38</v>
      </c>
      <c r="N105" s="14">
        <f>INDEX('O3-8hr'!$A:$AD,$IU105+N$23-$G$23,$IT105)</f>
        <v>32</v>
      </c>
      <c r="O105" s="14">
        <f>INDEX('O3-8hr'!$A:$AD,$IU105+O$23-$G$23,$IT105)</f>
        <v>60</v>
      </c>
      <c r="P105" s="14">
        <f>INDEX('O3-8hr'!$A:$AD,$IU105+P$23-$G$23,$IT105)</f>
        <v>50</v>
      </c>
      <c r="Q105" s="14">
        <f>INDEX('O3-8hr'!$A:$AD,$IU105+Q$23-$G$23,$IT105)</f>
        <v>34</v>
      </c>
      <c r="R105" s="14">
        <f>INDEX('O3-8hr'!$A:$AD,$IU105+R$23-$G$23,$IT105)</f>
        <v>36.000000000000007</v>
      </c>
      <c r="S105" s="14">
        <f>INDEX('O3-8hr'!$A:$AD,$IU105+S$23-$G$23,$IT105)</f>
        <v>44.000000000000007</v>
      </c>
      <c r="T105" s="14">
        <f>INDEX('O3-8hr'!$A:$AD,$IU105+T$23-$G$23,$IT105)</f>
        <v>38</v>
      </c>
      <c r="U105" s="14">
        <f>INDEX('O3-8hr'!$A:$AD,$IU105+U$23-$G$23,$IT105)</f>
        <v>36.000000000000007</v>
      </c>
      <c r="V105" s="14">
        <f>INDEX('O3-8hr'!$A:$AD,$IU105+V$23-$G$23,$IT105)</f>
        <v>33</v>
      </c>
      <c r="W105" s="14">
        <f>INDEX('O3-8hr'!$A:$AD,$IU105+W$23-$G$23,$IT105)</f>
        <v>43</v>
      </c>
      <c r="X105" s="14">
        <f>INDEX('O3-8hr'!$A:$AD,$IU105+X$23-$G$23,$IT105)</f>
        <v>36.000000000000007</v>
      </c>
      <c r="Y105" s="14">
        <f>INDEX('O3-8hr'!$A:$AD,$IU105+Y$23-$G$23,$IT105)</f>
        <v>42</v>
      </c>
      <c r="Z105" s="14">
        <f>INDEX('O3-8hr'!$A:$AD,$IU105+Z$23-$G$23,$IT105)</f>
        <v>41</v>
      </c>
      <c r="AA105" s="14">
        <f>INDEX('O3-8hr'!$A:$AD,$IU105+AA$23-$G$23,$IT105)</f>
        <v>44.000000000000007</v>
      </c>
      <c r="AB105" s="14">
        <f>INDEX('O3-8hr'!$A:$AD,$IU105+AB$23-$G$23,$IT105)</f>
        <v>44.000000000000007</v>
      </c>
      <c r="AC105" s="14">
        <f>INDEX('O3-8hr'!$A:$AD,$IU105+AC$23-$G$23,$IT105)</f>
        <v>47</v>
      </c>
      <c r="AD105" s="14">
        <f>INDEX('O3-8hr'!$A:$AD,$IU105+AD$23-$G$23,$IT105)</f>
        <v>47</v>
      </c>
      <c r="AE105" s="14">
        <f>INDEX('O3-8hr'!$A:$AD,$IU105+AE$23-$G$23,$IT105)</f>
        <v>41</v>
      </c>
      <c r="AF105" s="14">
        <f>INDEX('O3-8hr'!$A:$AD,$IU105+AF$23-$G$23,$IT105)</f>
        <v>40</v>
      </c>
      <c r="AG105" s="14">
        <f>INDEX('O3-8hr'!$A:$AD,$IU105+AG$23-$G$23,$IT105)</f>
        <v>38</v>
      </c>
      <c r="AH105" s="14">
        <f>INDEX('O3-8hr'!$A:$AD,$IU105+AH$23-$G$23,$IT105)</f>
        <v>42</v>
      </c>
      <c r="AI105" s="14">
        <f>INDEX('O3-8hr'!$A:$AD,$IU105+AI$23-$G$23,$IT105)</f>
        <v>47</v>
      </c>
      <c r="AJ105" s="14">
        <f>INDEX('O3-8hr'!$A:$AD,$IU105+AJ$23-$G$23,$IT105)</f>
        <v>39</v>
      </c>
      <c r="AK105" s="14">
        <f>INDEX('O3-8hr'!$A:$AD,$IU105+AK$23-$G$23,$IT105)</f>
        <v>52.000000000000007</v>
      </c>
      <c r="AL105" s="14">
        <f>INDEX('O3-8hr'!$A:$AD,$IU105+AL$23-$G$23,$IT105)</f>
        <v>46</v>
      </c>
      <c r="AM105" s="14">
        <f>INDEX('O3-8hr'!$A:$AD,$IU105+AM$23-$G$23,$IT105)</f>
        <v>39</v>
      </c>
      <c r="AN105" s="14">
        <f>INDEX('O3-8hr'!$A:$AD,$IU105+AN$23-$G$23,$IT105)</f>
        <v>40</v>
      </c>
      <c r="AO105" s="14">
        <f>INDEX('O3-8hr'!$A:$AD,$IU105+AO$23-$G$23,$IT105)</f>
        <v>37.000000000000007</v>
      </c>
      <c r="AP105" s="14">
        <f>INDEX('O3-8hr'!$A:$AD,$IU105+AP$23-$G$23,$IT105)</f>
        <v>44.000000000000007</v>
      </c>
      <c r="AQ105" s="14">
        <f>INDEX('O3-8hr'!$A:$AD,$IU105+AQ$23-$G$23,$IT105)</f>
        <v>42</v>
      </c>
      <c r="AR105" s="14">
        <f>INDEX('O3-8hr'!$A:$AD,$IU105+AR$23-$G$23,$IT105)</f>
        <v>42</v>
      </c>
      <c r="AS105" s="14">
        <f>INDEX('O3-8hr'!$A:$AD,$IU105+AS$23-$G$23,$IT105)</f>
        <v>40</v>
      </c>
      <c r="AT105" s="14">
        <f>INDEX('O3-8hr'!$A:$AD,$IU105+AT$23-$G$23,$IT105)</f>
        <v>41</v>
      </c>
      <c r="AU105" s="14">
        <f>INDEX('O3-8hr'!$A:$AD,$IU105+AU$23-$G$23,$IT105)</f>
        <v>42</v>
      </c>
      <c r="AV105" s="14">
        <f>INDEX('O3-8hr'!$A:$AD,$IU105+AV$23-$G$23,$IT105)</f>
        <v>39</v>
      </c>
      <c r="AW105" s="14">
        <f>INDEX('O3-8hr'!$A:$AD,$IU105+AW$23-$G$23,$IT105)</f>
        <v>41</v>
      </c>
      <c r="AX105" s="14">
        <f>INDEX('O3-8hr'!$A:$AD,$IU105+AX$23-$G$23,$IT105)</f>
        <v>44.000000000000007</v>
      </c>
      <c r="AY105" s="14">
        <f>INDEX('O3-8hr'!$A:$AD,$IU105+AY$23-$G$23,$IT105)</f>
        <v>45.000000000000007</v>
      </c>
      <c r="AZ105" s="14">
        <f>INDEX('O3-8hr'!$A:$AD,$IU105+AZ$23-$G$23,$IT105)</f>
        <v>46</v>
      </c>
      <c r="BA105" s="14">
        <f>INDEX('O3-8hr'!$A:$AD,$IU105+BA$23-$G$23,$IT105)</f>
        <v>49</v>
      </c>
      <c r="BB105" s="14">
        <f>INDEX('O3-8hr'!$A:$AD,$IU105+BB$23-$G$23,$IT105)</f>
        <v>55</v>
      </c>
      <c r="BC105" s="14">
        <f>INDEX('O3-8hr'!$A:$AD,$IU105+BC$23-$G$23,$IT105)</f>
        <v>58</v>
      </c>
      <c r="BD105" s="14">
        <f>INDEX('O3-8hr'!$A:$AD,$IU105+BD$23-$G$23,$IT105)</f>
        <v>53.000000000000007</v>
      </c>
      <c r="BE105" s="14">
        <f>INDEX('O3-8hr'!$A:$AD,$IU105+BE$23-$G$23,$IT105)</f>
        <v>53.000000000000007</v>
      </c>
      <c r="BF105" s="14">
        <f>INDEX('O3-8hr'!$A:$AD,$IU105+BF$23-$G$23,$IT105)</f>
        <v>62</v>
      </c>
      <c r="BG105" s="14">
        <f>INDEX('O3-8hr'!$A:$AD,$IU105+BG$23-$G$23,$IT105)</f>
        <v>63</v>
      </c>
      <c r="BH105" s="14">
        <f>INDEX('O3-8hr'!$A:$AD,$IU105+BH$23-$G$23,$IT105)</f>
        <v>40</v>
      </c>
      <c r="BI105" s="14">
        <f>INDEX('O3-8hr'!$A:$AD,$IU105+BI$23-$G$23,$IT105)</f>
        <v>48</v>
      </c>
      <c r="BJ105" s="14">
        <f>INDEX('O3-8hr'!$A:$AD,$IU105+BJ$23-$G$23,$IT105)</f>
        <v>48</v>
      </c>
      <c r="BK105" s="14">
        <f>INDEX('O3-8hr'!$A:$AD,$IU105+BK$23-$G$23,$IT105)</f>
        <v>36.000000000000007</v>
      </c>
      <c r="BL105" s="14">
        <f>INDEX('O3-8hr'!$A:$AD,$IU105+BL$23-$G$23,$IT105)</f>
        <v>43</v>
      </c>
      <c r="BM105" s="14">
        <f>INDEX('O3-8hr'!$A:$AD,$IU105+BM$23-$G$23,$IT105)</f>
        <v>44.000000000000007</v>
      </c>
      <c r="BN105" s="14">
        <f>INDEX('O3-8hr'!$A:$AD,$IU105+BN$23-$G$23,$IT105)</f>
        <v>47</v>
      </c>
      <c r="BO105" s="14">
        <f>INDEX('O3-8hr'!$A:$AD,$IU105+BO$23-$G$23,$IT105)</f>
        <v>52.000000000000007</v>
      </c>
      <c r="BP105" s="14" t="str">
        <f>INDEX('O3-8hr'!$A:$AD,$IU105+BP$23-$G$23,$IT105)</f>
        <v/>
      </c>
      <c r="BQ105" s="14">
        <f>INDEX('O3-8hr'!$A:$AD,$IU105+BQ$23-$G$23,$IT105)</f>
        <v>15.000000000000002</v>
      </c>
      <c r="BR105" s="14">
        <f>INDEX('O3-8hr'!$A:$AD,$IU105+BR$23-$G$23,$IT105)</f>
        <v>21</v>
      </c>
      <c r="BS105" s="14">
        <f>INDEX('O3-8hr'!$A:$AD,$IU105+BS$23-$G$23,$IT105)</f>
        <v>27</v>
      </c>
      <c r="BT105" s="14">
        <f>INDEX('O3-8hr'!$A:$AD,$IU105+BT$23-$G$23,$IT105)</f>
        <v>33</v>
      </c>
      <c r="BU105" s="14">
        <f>INDEX('O3-8hr'!$A:$AD,$IU105+BU$23-$G$23,$IT105)</f>
        <v>28</v>
      </c>
      <c r="BV105" s="14">
        <f>INDEX('O3-8hr'!$A:$AD,$IU105+BV$23-$G$23,$IT105)</f>
        <v>25</v>
      </c>
      <c r="BW105" s="14">
        <f>INDEX('O3-8hr'!$A:$AD,$IU105+BW$23-$G$23,$IT105)</f>
        <v>39</v>
      </c>
      <c r="BX105" s="14">
        <f>INDEX('O3-8hr'!$A:$AD,$IU105+BX$23-$G$23,$IT105)</f>
        <v>50</v>
      </c>
      <c r="BY105" s="14">
        <f>INDEX('O3-8hr'!$A:$AD,$IU105+BY$23-$G$23,$IT105)</f>
        <v>41</v>
      </c>
      <c r="BZ105" s="14">
        <f>INDEX('O3-8hr'!$A:$AD,$IU105+BZ$23-$G$23,$IT105)</f>
        <v>52.000000000000007</v>
      </c>
      <c r="CA105" s="14">
        <f>INDEX('O3-8hr'!$A:$AD,$IU105+CA$23-$G$23,$IT105)</f>
        <v>64</v>
      </c>
      <c r="CB105" s="14">
        <f>INDEX('O3-8hr'!$A:$AD,$IU105+CB$23-$G$23,$IT105)</f>
        <v>22.000000000000004</v>
      </c>
      <c r="CC105" s="14">
        <f>INDEX('O3-8hr'!$A:$AD,$IU105+CC$23-$G$23,$IT105)</f>
        <v>51.000000000000007</v>
      </c>
      <c r="CD105" s="14">
        <f>INDEX('O3-8hr'!$A:$AD,$IU105+CD$23-$G$23,$IT105)</f>
        <v>32</v>
      </c>
      <c r="CE105" s="14">
        <f>INDEX('O3-8hr'!$A:$AD,$IU105+CE$23-$G$23,$IT105)</f>
        <v>44.000000000000007</v>
      </c>
      <c r="CF105" s="14">
        <f>INDEX('O3-8hr'!$A:$AD,$IU105+CF$23-$G$23,$IT105)</f>
        <v>46</v>
      </c>
      <c r="CG105" s="14">
        <f>INDEX('O3-8hr'!$A:$AD,$IU105+CG$23-$G$23,$IT105)</f>
        <v>45.000000000000007</v>
      </c>
      <c r="CH105" s="14">
        <f>INDEX('O3-8hr'!$A:$AD,$IU105+CH$23-$G$23,$IT105)</f>
        <v>49</v>
      </c>
      <c r="CI105" s="14">
        <f>INDEX('O3-8hr'!$A:$AD,$IU105+CI$23-$G$23,$IT105)</f>
        <v>49</v>
      </c>
      <c r="CJ105" s="14">
        <f>INDEX('O3-8hr'!$A:$AD,$IU105+CJ$23-$G$23,$IT105)</f>
        <v>42</v>
      </c>
      <c r="CK105" s="14">
        <f>INDEX('O3-8hr'!$A:$AD,$IU105+CK$23-$G$23,$IT105)</f>
        <v>46</v>
      </c>
      <c r="CL105" s="14">
        <f>INDEX('O3-8hr'!$A:$AD,$IU105+CL$23-$G$23,$IT105)</f>
        <v>44.000000000000007</v>
      </c>
      <c r="CM105" s="14">
        <f>INDEX('O3-8hr'!$A:$AD,$IU105+CM$23-$G$23,$IT105)</f>
        <v>44.000000000000007</v>
      </c>
      <c r="CN105" s="14">
        <f>INDEX('O3-8hr'!$A:$AD,$IU105+CN$23-$G$23,$IT105)</f>
        <v>78</v>
      </c>
      <c r="CO105" s="14">
        <f>INDEX('O3-8hr'!$A:$AD,$IU105+CO$23-$G$23,$IT105)</f>
        <v>81</v>
      </c>
      <c r="CP105" s="14">
        <f>INDEX('O3-8hr'!$A:$AD,$IU105+CP$23-$G$23,$IT105)</f>
        <v>69</v>
      </c>
      <c r="CQ105" s="14">
        <f>INDEX('O3-8hr'!$A:$AD,$IU105+CQ$23-$G$23,$IT105)</f>
        <v>56</v>
      </c>
      <c r="CR105" s="14">
        <f>INDEX('O3-8hr'!$A:$AD,$IU105+CR$23-$G$23,$IT105)</f>
        <v>65</v>
      </c>
      <c r="CS105" s="14">
        <f>INDEX('O3-8hr'!$A:$AD,$IU105+CS$23-$G$23,$IT105)</f>
        <v>40</v>
      </c>
      <c r="CT105" s="14">
        <f>INDEX('O3-8hr'!$A:$AD,$IU105+CT$23-$G$23,$IT105)</f>
        <v>55</v>
      </c>
      <c r="CU105" s="14">
        <f>INDEX('O3-8hr'!$A:$AD,$IU105+CU$23-$G$23,$IT105)</f>
        <v>65</v>
      </c>
      <c r="CV105" s="14">
        <f>INDEX('O3-8hr'!$A:$AD,$IU105+CV$23-$G$23,$IT105)</f>
        <v>58</v>
      </c>
      <c r="CW105" s="14">
        <f>INDEX('O3-8hr'!$A:$AD,$IU105+CW$23-$G$23,$IT105)</f>
        <v>20</v>
      </c>
      <c r="CX105" s="14">
        <f>INDEX('O3-8hr'!$A:$AD,$IU105+CX$23-$G$23,$IT105)</f>
        <v>63</v>
      </c>
      <c r="CY105" s="14">
        <f>INDEX('O3-8hr'!$A:$AD,$IU105+CY$23-$G$23,$IT105)</f>
        <v>26.000000000000004</v>
      </c>
      <c r="CZ105" s="14">
        <f>INDEX('O3-8hr'!$A:$AD,$IU105+CZ$23-$G$23,$IT105)</f>
        <v>50</v>
      </c>
      <c r="DA105" s="14">
        <f>INDEX('O3-8hr'!$A:$AD,$IU105+DA$23-$G$23,$IT105)</f>
        <v>52.000000000000007</v>
      </c>
      <c r="DB105" s="14">
        <f>INDEX('O3-8hr'!$A:$AD,$IU105+DB$23-$G$23,$IT105)</f>
        <v>28</v>
      </c>
      <c r="DC105" s="14">
        <f>INDEX('O3-8hr'!$A:$AD,$IU105+DC$23-$G$23,$IT105)</f>
        <v>45.000000000000007</v>
      </c>
      <c r="DD105" s="14">
        <f>INDEX('O3-8hr'!$A:$AD,$IU105+DD$23-$G$23,$IT105)</f>
        <v>44.000000000000007</v>
      </c>
      <c r="DE105" s="14">
        <f>INDEX('O3-8hr'!$A:$AD,$IU105+DE$23-$G$23,$IT105)</f>
        <v>62</v>
      </c>
      <c r="DF105" s="14" t="str">
        <f>INDEX('O3-8hr'!$A:$AD,$IU105+DF$23-$G$23,$IT105)</f>
        <v/>
      </c>
      <c r="DG105" s="14" t="str">
        <f>INDEX('O3-8hr'!$A:$AD,$IU105+DG$23-$G$23,$IT105)</f>
        <v/>
      </c>
      <c r="DH105" s="14">
        <f>INDEX('O3-8hr'!$A:$AD,$IU105+DH$23-$G$23,$IT105)</f>
        <v>37.000000000000007</v>
      </c>
      <c r="DI105" s="14">
        <f>INDEX('O3-8hr'!$A:$AD,$IU105+DI$23-$G$23,$IT105)</f>
        <v>39</v>
      </c>
      <c r="DJ105" s="14">
        <f>INDEX('O3-8hr'!$A:$AD,$IU105+DJ$23-$G$23,$IT105)</f>
        <v>43</v>
      </c>
      <c r="DK105" s="14">
        <f>INDEX('O3-8hr'!$A:$AD,$IU105+DK$23-$G$23,$IT105)</f>
        <v>60</v>
      </c>
      <c r="DL105" s="14">
        <f>INDEX('O3-8hr'!$A:$AD,$IU105+DL$23-$G$23,$IT105)</f>
        <v>56</v>
      </c>
      <c r="DM105" s="14">
        <f>INDEX('O3-8hr'!$A:$AD,$IU105+DM$23-$G$23,$IT105)</f>
        <v>68</v>
      </c>
      <c r="DN105" s="14">
        <f>INDEX('O3-8hr'!$A:$AD,$IU105+DN$23-$G$23,$IT105)</f>
        <v>76</v>
      </c>
      <c r="DO105" s="14">
        <f>INDEX('O3-8hr'!$A:$AD,$IU105+DO$23-$G$23,$IT105)</f>
        <v>47</v>
      </c>
      <c r="DP105" s="14">
        <f>INDEX('O3-8hr'!$A:$AD,$IU105+DP$23-$G$23,$IT105)</f>
        <v>50</v>
      </c>
      <c r="DQ105" s="14">
        <f>INDEX('O3-8hr'!$A:$AD,$IU105+DQ$23-$G$23,$IT105)</f>
        <v>70</v>
      </c>
      <c r="DR105" s="14">
        <f>INDEX('O3-8hr'!$A:$AD,$IU105+DR$23-$G$23,$IT105)</f>
        <v>64</v>
      </c>
      <c r="DS105" s="14">
        <f>INDEX('O3-8hr'!$A:$AD,$IU105+DS$23-$G$23,$IT105)</f>
        <v>66</v>
      </c>
      <c r="DT105" s="14">
        <f>INDEX('O3-8hr'!$A:$AD,$IU105+DT$23-$G$23,$IT105)</f>
        <v>70</v>
      </c>
      <c r="DU105" s="14">
        <f>INDEX('O3-8hr'!$A:$AD,$IU105+DU$23-$G$23,$IT105)</f>
        <v>68</v>
      </c>
      <c r="DV105" s="14">
        <f>INDEX('O3-8hr'!$A:$AD,$IU105+DV$23-$G$23,$IT105)</f>
        <v>35</v>
      </c>
      <c r="DW105" s="14">
        <f>INDEX('O3-8hr'!$A:$AD,$IU105+DW$23-$G$23,$IT105)</f>
        <v>44.000000000000007</v>
      </c>
      <c r="DX105" s="14">
        <f>INDEX('O3-8hr'!$A:$AD,$IU105+DX$23-$G$23,$IT105)</f>
        <v>39</v>
      </c>
      <c r="DY105" s="14">
        <f>INDEX('O3-8hr'!$A:$AD,$IU105+DY$23-$G$23,$IT105)</f>
        <v>50</v>
      </c>
      <c r="DZ105" s="14">
        <f>INDEX('O3-8hr'!$A:$AD,$IU105+DZ$23-$G$23,$IT105)</f>
        <v>31</v>
      </c>
      <c r="EA105" s="14">
        <f>INDEX('O3-8hr'!$A:$AD,$IU105+EA$23-$G$23,$IT105)</f>
        <v>36.000000000000007</v>
      </c>
      <c r="EB105" s="14">
        <f>INDEX('O3-8hr'!$A:$AD,$IU105+EB$23-$G$23,$IT105)</f>
        <v>55</v>
      </c>
      <c r="EC105" s="14">
        <f>INDEX('O3-8hr'!$A:$AD,$IU105+EC$23-$G$23,$IT105)</f>
        <v>38</v>
      </c>
      <c r="ED105" s="14">
        <f>INDEX('O3-8hr'!$A:$AD,$IU105+ED$23-$G$23,$IT105)</f>
        <v>54</v>
      </c>
      <c r="EE105" s="14">
        <f>INDEX('O3-8hr'!$A:$AD,$IU105+EE$23-$G$23,$IT105)</f>
        <v>59.000000000000007</v>
      </c>
      <c r="EF105" s="14">
        <f>INDEX('O3-8hr'!$A:$AD,$IU105+EF$23-$G$23,$IT105)</f>
        <v>52.000000000000007</v>
      </c>
      <c r="EG105" s="14">
        <f>INDEX('O3-8hr'!$A:$AD,$IU105+EG$23-$G$23,$IT105)</f>
        <v>25</v>
      </c>
      <c r="EH105" s="14">
        <f>INDEX('O3-8hr'!$A:$AD,$IU105+EH$23-$G$23,$IT105)</f>
        <v>30</v>
      </c>
      <c r="EI105" s="14">
        <f>INDEX('O3-8hr'!$A:$AD,$IU105+EI$23-$G$23,$IT105)</f>
        <v>33</v>
      </c>
      <c r="EJ105" s="14">
        <f>INDEX('O3-8hr'!$A:$AD,$IU105+EJ$23-$G$23,$IT105)</f>
        <v>66</v>
      </c>
      <c r="EK105" s="14">
        <f>INDEX('O3-8hr'!$A:$AD,$IU105+EK$23-$G$23,$IT105)</f>
        <v>54</v>
      </c>
      <c r="EL105" s="14">
        <f>INDEX('O3-8hr'!$A:$AD,$IU105+EL$23-$G$23,$IT105)</f>
        <v>43</v>
      </c>
      <c r="EM105" s="14">
        <f>INDEX('O3-8hr'!$A:$AD,$IU105+EM$23-$G$23,$IT105)</f>
        <v>55</v>
      </c>
      <c r="EN105" s="14">
        <f>INDEX('O3-8hr'!$A:$AD,$IU105+EN$23-$G$23,$IT105)</f>
        <v>64</v>
      </c>
      <c r="EO105" s="14">
        <f>INDEX('O3-8hr'!$A:$AD,$IU105+EO$23-$G$23,$IT105)</f>
        <v>51.000000000000007</v>
      </c>
      <c r="EP105" s="14">
        <f>INDEX('O3-8hr'!$A:$AD,$IU105+EP$23-$G$23,$IT105)</f>
        <v>60</v>
      </c>
      <c r="EQ105" s="14">
        <f>INDEX('O3-8hr'!$A:$AD,$IU105+EQ$23-$G$23,$IT105)</f>
        <v>35</v>
      </c>
      <c r="ER105" s="14">
        <f>INDEX('O3-8hr'!$A:$AD,$IU105+ER$23-$G$23,$IT105)</f>
        <v>38</v>
      </c>
      <c r="ES105" s="14">
        <f>INDEX('O3-8hr'!$A:$AD,$IU105+ES$23-$G$23,$IT105)</f>
        <v>65</v>
      </c>
      <c r="ET105" s="14">
        <f>INDEX('O3-8hr'!$A:$AD,$IU105+ET$23-$G$23,$IT105)</f>
        <v>68</v>
      </c>
      <c r="EU105" s="14">
        <f>INDEX('O3-8hr'!$A:$AD,$IU105+EU$23-$G$23,$IT105)</f>
        <v>46</v>
      </c>
      <c r="EV105" s="14">
        <f>INDEX('O3-8hr'!$A:$AD,$IU105+EV$23-$G$23,$IT105)</f>
        <v>37.000000000000007</v>
      </c>
      <c r="EW105" s="14">
        <f>INDEX('O3-8hr'!$A:$AD,$IU105+EW$23-$G$23,$IT105)</f>
        <v>64</v>
      </c>
      <c r="EX105" s="14">
        <f>INDEX('O3-8hr'!$A:$AD,$IU105+EX$23-$G$23,$IT105)</f>
        <v>37.000000000000007</v>
      </c>
      <c r="EY105" s="14">
        <f>INDEX('O3-8hr'!$A:$AD,$IU105+EY$23-$G$23,$IT105)</f>
        <v>38</v>
      </c>
      <c r="EZ105" s="14">
        <f>INDEX('O3-8hr'!$A:$AD,$IU105+EZ$23-$G$23,$IT105)</f>
        <v>65</v>
      </c>
      <c r="FA105" s="14">
        <f>INDEX('O3-8hr'!$A:$AD,$IU105+FA$23-$G$23,$IT105)</f>
        <v>55</v>
      </c>
      <c r="FB105" s="14">
        <f>INDEX('O3-8hr'!$A:$AD,$IU105+FB$23-$G$23,$IT105)</f>
        <v>49</v>
      </c>
      <c r="FC105" s="14">
        <f>INDEX('O3-8hr'!$A:$AD,$IU105+FC$23-$G$23,$IT105)</f>
        <v>36.000000000000007</v>
      </c>
      <c r="FD105" s="14">
        <f>INDEX('O3-8hr'!$A:$AD,$IU105+FD$23-$G$23,$IT105)</f>
        <v>35</v>
      </c>
      <c r="FE105" s="14">
        <f>INDEX('O3-8hr'!$A:$AD,$IU105+FE$23-$G$23,$IT105)</f>
        <v>29</v>
      </c>
      <c r="FF105" s="14">
        <f>INDEX('O3-8hr'!$A:$AD,$IU105+FF$23-$G$23,$IT105)</f>
        <v>45.000000000000007</v>
      </c>
      <c r="FG105" s="14">
        <f>INDEX('O3-8hr'!$A:$AD,$IU105+FG$23-$G$23,$IT105)</f>
        <v>53.000000000000007</v>
      </c>
      <c r="FH105" s="14">
        <f>INDEX('O3-8hr'!$A:$AD,$IU105+FH$23-$G$23,$IT105)</f>
        <v>53.000000000000007</v>
      </c>
      <c r="FI105" s="14">
        <f>INDEX('O3-8hr'!$A:$AD,$IU105+FI$23-$G$23,$IT105)</f>
        <v>43</v>
      </c>
      <c r="FJ105" s="14">
        <f>INDEX('O3-8hr'!$A:$AD,$IU105+FJ$23-$G$23,$IT105)</f>
        <v>31</v>
      </c>
      <c r="FK105" s="14">
        <f>INDEX('O3-8hr'!$A:$AD,$IU105+FK$23-$G$23,$IT105)</f>
        <v>35</v>
      </c>
      <c r="FL105" s="14">
        <f>INDEX('O3-8hr'!$A:$AD,$IU105+FL$23-$G$23,$IT105)</f>
        <v>73.000000000000014</v>
      </c>
      <c r="FM105" s="14">
        <f>INDEX('O3-8hr'!$A:$AD,$IU105+FM$23-$G$23,$IT105)</f>
        <v>33</v>
      </c>
      <c r="FN105" s="14">
        <f>INDEX('O3-8hr'!$A:$AD,$IU105+FN$23-$G$23,$IT105)</f>
        <v>43</v>
      </c>
      <c r="FO105" s="14">
        <f>INDEX('O3-8hr'!$A:$AD,$IU105+FO$23-$G$23,$IT105)</f>
        <v>37.000000000000007</v>
      </c>
      <c r="FP105" s="14">
        <f>INDEX('O3-8hr'!$A:$AD,$IU105+FP$23-$G$23,$IT105)</f>
        <v>50</v>
      </c>
      <c r="FQ105" s="14">
        <f>INDEX('O3-8hr'!$A:$AD,$IU105+FQ$23-$G$23,$IT105)</f>
        <v>34</v>
      </c>
      <c r="FR105" s="14">
        <f>INDEX('O3-8hr'!$A:$AD,$IU105+FR$23-$G$23,$IT105)</f>
        <v>35</v>
      </c>
      <c r="FS105" s="14">
        <f>INDEX('O3-8hr'!$A:$AD,$IU105+FS$23-$G$23,$IT105)</f>
        <v>53.000000000000007</v>
      </c>
      <c r="FT105" s="14">
        <f>INDEX('O3-8hr'!$A:$AD,$IU105+FT$23-$G$23,$IT105)</f>
        <v>33</v>
      </c>
      <c r="FU105" s="14">
        <f>INDEX('O3-8hr'!$A:$AD,$IU105+FU$23-$G$23,$IT105)</f>
        <v>43</v>
      </c>
      <c r="FV105" s="14">
        <f>INDEX('O3-8hr'!$A:$AD,$IU105+FV$23-$G$23,$IT105)</f>
        <v>39</v>
      </c>
      <c r="FW105" s="14">
        <f>INDEX('O3-8hr'!$A:$AD,$IU105+FW$23-$G$23,$IT105)</f>
        <v>53.000000000000007</v>
      </c>
      <c r="FX105" s="14">
        <f>INDEX('O3-8hr'!$A:$AD,$IU105+FX$23-$G$23,$IT105)</f>
        <v>47</v>
      </c>
      <c r="FY105" s="14">
        <f>INDEX('O3-8hr'!$A:$AD,$IU105+FY$23-$G$23,$IT105)</f>
        <v>32</v>
      </c>
      <c r="FZ105" s="14">
        <f>INDEX('O3-8hr'!$A:$AD,$IU105+FZ$23-$G$23,$IT105)</f>
        <v>38</v>
      </c>
      <c r="GA105" s="14">
        <f>INDEX('O3-8hr'!$A:$AD,$IU105+GA$23-$G$23,$IT105)</f>
        <v>60</v>
      </c>
      <c r="GB105" s="14">
        <f>INDEX('O3-8hr'!$A:$AD,$IU105+GB$23-$G$23,$IT105)</f>
        <v>60</v>
      </c>
      <c r="GC105" s="14">
        <f>INDEX('O3-8hr'!$A:$AD,$IU105+GC$23-$G$23,$IT105)</f>
        <v>40</v>
      </c>
      <c r="GD105" s="14">
        <f>INDEX('O3-8hr'!$A:$AD,$IU105+GD$23-$G$23,$IT105)</f>
        <v>47</v>
      </c>
      <c r="GE105" s="14">
        <f>INDEX('O3-8hr'!$A:$AD,$IU105+GE$23-$G$23,$IT105)</f>
        <v>64</v>
      </c>
      <c r="GF105" s="14">
        <f>INDEX('O3-8hr'!$A:$AD,$IU105+GF$23-$G$23,$IT105)</f>
        <v>40</v>
      </c>
      <c r="GG105" s="14">
        <f>INDEX('O3-8hr'!$A:$AD,$IU105+GG$23-$G$23,$IT105)</f>
        <v>54</v>
      </c>
      <c r="GH105" s="14">
        <f>INDEX('O3-8hr'!$A:$AD,$IU105+GH$23-$G$23,$IT105)</f>
        <v>51.000000000000007</v>
      </c>
      <c r="GI105" s="14">
        <f>INDEX('O3-8hr'!$A:$AD,$IU105+GI$23-$G$23,$IT105)</f>
        <v>33</v>
      </c>
      <c r="GJ105" s="14">
        <f>INDEX('O3-8hr'!$A:$AD,$IU105+GJ$23-$G$23,$IT105)</f>
        <v>28</v>
      </c>
      <c r="GK105" s="14">
        <f>INDEX('O3-8hr'!$A:$AD,$IU105+GK$23-$G$23,$IT105)</f>
        <v>28</v>
      </c>
      <c r="GL105" s="14">
        <f>INDEX('O3-8hr'!$A:$AD,$IU105+GL$23-$G$23,$IT105)</f>
        <v>30</v>
      </c>
      <c r="GM105" s="14">
        <f>INDEX('O3-8hr'!$A:$AD,$IU105+GM$23-$G$23,$IT105)</f>
        <v>32</v>
      </c>
      <c r="GN105" s="14">
        <f>INDEX('O3-8hr'!$A:$AD,$IU105+GN$23-$G$23,$IT105)</f>
        <v>31</v>
      </c>
      <c r="GO105" s="14">
        <f>INDEX('O3-8hr'!$A:$AD,$IU105+GO$23-$G$23,$IT105)</f>
        <v>35</v>
      </c>
      <c r="GP105" s="14">
        <f>INDEX('O3-8hr'!$A:$AD,$IU105+GP$23-$G$23,$IT105)</f>
        <v>61.000000000000007</v>
      </c>
      <c r="GQ105" s="14">
        <f>INDEX('O3-8hr'!$A:$AD,$IU105+GQ$23-$G$23,$IT105)</f>
        <v>34</v>
      </c>
      <c r="GR105" s="14">
        <f>INDEX('O3-8hr'!$A:$AD,$IU105+GR$23-$G$23,$IT105)</f>
        <v>70</v>
      </c>
      <c r="GS105" s="14">
        <f>INDEX('O3-8hr'!$A:$AD,$IU105+GS$23-$G$23,$IT105)</f>
        <v>35</v>
      </c>
      <c r="GT105" s="14">
        <f>INDEX('O3-8hr'!$A:$AD,$IU105+GT$23-$G$23,$IT105)</f>
        <v>38</v>
      </c>
      <c r="GU105" s="14">
        <f>INDEX('O3-8hr'!$A:$AD,$IU105+GU$23-$G$23,$IT105)</f>
        <v>50</v>
      </c>
      <c r="GV105" s="14">
        <f>INDEX('O3-8hr'!$A:$AD,$IU105+GV$23-$G$23,$IT105)</f>
        <v>55</v>
      </c>
      <c r="GW105" s="14">
        <f>INDEX('O3-8hr'!$A:$AD,$IU105+GW$23-$G$23,$IT105)</f>
        <v>32</v>
      </c>
      <c r="GX105" s="14">
        <f>INDEX('O3-8hr'!$A:$AD,$IU105+GX$23-$G$23,$IT105)</f>
        <v>41</v>
      </c>
      <c r="GY105" s="14">
        <f>INDEX('O3-8hr'!$A:$AD,$IU105+GY$23-$G$23,$IT105)</f>
        <v>45.000000000000007</v>
      </c>
      <c r="GZ105" s="14">
        <f>INDEX('O3-8hr'!$A:$AD,$IU105+GZ$23-$G$23,$IT105)</f>
        <v>32</v>
      </c>
      <c r="HA105" s="14">
        <f>INDEX('O3-8hr'!$A:$AD,$IU105+HA$23-$G$23,$IT105)</f>
        <v>12</v>
      </c>
      <c r="HB105" s="14">
        <f>INDEX('O3-8hr'!$A:$AD,$IU105+HB$23-$G$23,$IT105)</f>
        <v>36.000000000000007</v>
      </c>
      <c r="HC105" s="14">
        <f>INDEX('O3-8hr'!$A:$AD,$IU105+HC$23-$G$23,$IT105)</f>
        <v>41</v>
      </c>
      <c r="HD105" s="14">
        <f>INDEX('O3-8hr'!$A:$AD,$IU105+HD$23-$G$23,$IT105)</f>
        <v>58</v>
      </c>
      <c r="HE105" s="14">
        <f>INDEX('O3-8hr'!$A:$AD,$IU105+HE$23-$G$23,$IT105)</f>
        <v>59.000000000000007</v>
      </c>
      <c r="HF105" s="14">
        <f>INDEX('O3-8hr'!$A:$AD,$IU105+HF$23-$G$23,$IT105)</f>
        <v>32</v>
      </c>
      <c r="HG105" s="14">
        <f>INDEX('O3-8hr'!$A:$AD,$IU105+HG$23-$G$23,$IT105)</f>
        <v>34</v>
      </c>
      <c r="HH105" s="14">
        <f>INDEX('O3-8hr'!$A:$AD,$IU105+HH$23-$G$23,$IT105)</f>
        <v>43</v>
      </c>
      <c r="HI105" s="14">
        <f>INDEX('O3-8hr'!$A:$AD,$IU105+HI$23-$G$23,$IT105)</f>
        <v>39</v>
      </c>
      <c r="HJ105" s="14">
        <f>INDEX('O3-8hr'!$A:$AD,$IU105+HJ$23-$G$23,$IT105)</f>
        <v>30</v>
      </c>
      <c r="HK105" s="14">
        <f>INDEX('O3-8hr'!$A:$AD,$IU105+HK$23-$G$23,$IT105)</f>
        <v>29</v>
      </c>
      <c r="HL105" s="14">
        <f>INDEX('O3-8hr'!$A:$AD,$IU105+HL$23-$G$23,$IT105)</f>
        <v>22.000000000000004</v>
      </c>
      <c r="HM105" s="14">
        <f>INDEX('O3-8hr'!$A:$AD,$IU105+HM$23-$G$23,$IT105)</f>
        <v>21</v>
      </c>
      <c r="HN105" s="14">
        <f>INDEX('O3-8hr'!$A:$AD,$IU105+HN$23-$G$23,$IT105)</f>
        <v>17</v>
      </c>
      <c r="HO105" s="14">
        <f>INDEX('O3-8hr'!$A:$AD,$IU105+HO$23-$G$23,$IT105)</f>
        <v>31</v>
      </c>
      <c r="HP105" s="14">
        <f>INDEX('O3-8hr'!$A:$AD,$IU105+HP$23-$G$23,$IT105)</f>
        <v>30</v>
      </c>
      <c r="HQ105" s="14">
        <f>INDEX('O3-8hr'!$A:$AD,$IU105+HQ$23-$G$23,$IT105)</f>
        <v>37.000000000000007</v>
      </c>
      <c r="HR105" s="14">
        <f>INDEX('O3-8hr'!$A:$AD,$IU105+HR$23-$G$23,$IT105)</f>
        <v>45.000000000000007</v>
      </c>
      <c r="HS105" s="14">
        <f>INDEX('O3-8hr'!$A:$AD,$IU105+HS$23-$G$23,$IT105)</f>
        <v>53.000000000000007</v>
      </c>
      <c r="HT105" s="14">
        <f>INDEX('O3-8hr'!$A:$AD,$IU105+HT$23-$G$23,$IT105)</f>
        <v>25</v>
      </c>
      <c r="HU105" s="14">
        <f>INDEX('O3-8hr'!$A:$AD,$IU105+HU$23-$G$23,$IT105)</f>
        <v>21</v>
      </c>
      <c r="HV105" s="14">
        <f>INDEX('O3-8hr'!$A:$AD,$IU105+HV$23-$G$23,$IT105)</f>
        <v>33</v>
      </c>
      <c r="HW105" s="14">
        <f>INDEX('O3-8hr'!$A:$AD,$IU105+HW$23-$G$23,$IT105)</f>
        <v>30</v>
      </c>
      <c r="HX105" s="14">
        <f>INDEX('O3-8hr'!$A:$AD,$IU105+HX$23-$G$23,$IT105)</f>
        <v>25</v>
      </c>
      <c r="HY105" s="14">
        <f>INDEX('O3-8hr'!$A:$AD,$IU105+HY$23-$G$23,$IT105)</f>
        <v>24</v>
      </c>
      <c r="HZ105" s="14">
        <f>INDEX('O3-8hr'!$A:$AD,$IU105+HZ$23-$G$23,$IT105)</f>
        <v>31</v>
      </c>
      <c r="IA105" s="14">
        <f>INDEX('O3-8hr'!$A:$AD,$IU105+IA$23-$G$23,$IT105)</f>
        <v>30</v>
      </c>
      <c r="IB105" s="14">
        <f>INDEX('O3-8hr'!$A:$AD,$IU105+IB$23-$G$23,$IT105)</f>
        <v>39</v>
      </c>
      <c r="IC105" s="14">
        <f>INDEX('O3-8hr'!$A:$AD,$IU105+IC$23-$G$23,$IT105)</f>
        <v>38</v>
      </c>
      <c r="ID105" s="14">
        <f>INDEX('O3-8hr'!$A:$AD,$IU105+ID$23-$G$23,$IT105)</f>
        <v>48</v>
      </c>
      <c r="IE105" s="14">
        <f>INDEX('O3-8hr'!$A:$AD,$IU105+IE$23-$G$23,$IT105)</f>
        <v>40</v>
      </c>
      <c r="IF105" s="14">
        <f>INDEX('O3-8hr'!$A:$AD,$IU105+IF$23-$G$23,$IT105)</f>
        <v>33</v>
      </c>
      <c r="IG105" s="14">
        <f>INDEX('O3-8hr'!$A:$AD,$IU105+IG$23-$G$23,$IT105)</f>
        <v>20</v>
      </c>
      <c r="IH105" s="14">
        <f>INDEX('O3-8hr'!$A:$AD,$IU105+IH$23-$G$23,$IT105)</f>
        <v>22.000000000000004</v>
      </c>
      <c r="II105" s="14">
        <f>INDEX('O3-8hr'!$A:$AD,$IU105+II$23-$G$23,$IT105)</f>
        <v>33</v>
      </c>
      <c r="IJ105" s="14">
        <f>INDEX('O3-8hr'!$A:$AD,$IU105+IJ$23-$G$23,$IT105)</f>
        <v>32</v>
      </c>
      <c r="IK105" s="14">
        <f>INDEX('O3-8hr'!$A:$AD,$IU105+IK$23-$G$23,$IT105)</f>
        <v>30</v>
      </c>
      <c r="IL105" s="14">
        <f>INDEX('O3-8hr'!$A:$AD,$IU105+IL$23-$G$23,$IT105)</f>
        <v>31</v>
      </c>
      <c r="IM105" s="14">
        <f>INDEX('O3-8hr'!$A:$AD,$IU105+IM$23-$G$23,$IT105)</f>
        <v>20</v>
      </c>
      <c r="IN105" s="14">
        <f>INDEX('O3-8hr'!$A:$AD,$IU105+IN$23-$G$23,$IT105)</f>
        <v>24</v>
      </c>
      <c r="IO105" s="14">
        <f>INDEX('O3-8hr'!$A:$AD,$IU105+IO$23-$G$23,$IT105)</f>
        <v>30</v>
      </c>
      <c r="IP105" s="14">
        <f>INDEX('O3-8hr'!$A:$AD,$IU105+IP$23-$G$23,$IT105)</f>
        <v>33</v>
      </c>
      <c r="IQ105" s="19">
        <f>INDEX('O3-8hr'!$A:$AD,$IU105+IQ$23-$G$23,$IT105)</f>
        <v>29</v>
      </c>
      <c r="IR105" s="100">
        <f t="shared" si="59"/>
        <v>81</v>
      </c>
      <c r="IT105" s="44">
        <f>MATCH($B105,'O3-8hr'!$1:$1,0)</f>
        <v>26</v>
      </c>
      <c r="IU105" s="43">
        <f>MATCH(DATE($A105,$IT$19,$IU$19),'O3-8hr'!$B:$B,0)</f>
        <v>431</v>
      </c>
    </row>
    <row r="106" spans="1:255" ht="12.75" customHeight="1" x14ac:dyDescent="0.2">
      <c r="A106" s="100">
        <v>2016</v>
      </c>
      <c r="B106" s="100">
        <v>360850067</v>
      </c>
      <c r="C106" s="103">
        <f>INDEX(Sites!$A:$N,MATCH($B106,Sites!$A:$A,0),2)</f>
        <v>40.596640000000001</v>
      </c>
      <c r="D106" s="100" t="str">
        <f>INDEX(Sites!$A:$N,MATCH($B106,Sites!$A:$A,0),4)</f>
        <v>NY</v>
      </c>
      <c r="E106" s="100" t="str">
        <f>INDEX(Sites!$A:$N,MATCH($B106,Sites!$A:$A,0),10)</f>
        <v>95.0</v>
      </c>
      <c r="F106" s="44" t="str">
        <f>INDEX(Sites!$A:$N,MATCH($B106,Sites!$A:$A,0),6)</f>
        <v>Susan Wagner</v>
      </c>
      <c r="G106" s="20" t="str">
        <f>INDEX('O3-8hr'!$A:$AD,$IU106+G$23-$G$23,$IT106)</f>
        <v/>
      </c>
      <c r="H106" s="14" t="str">
        <f>INDEX('O3-8hr'!$A:$AD,$IU106+H$23-$G$23,$IT106)</f>
        <v/>
      </c>
      <c r="I106" s="14" t="str">
        <f>INDEX('O3-8hr'!$A:$AD,$IU106+I$23-$G$23,$IT106)</f>
        <v/>
      </c>
      <c r="J106" s="14" t="str">
        <f>INDEX('O3-8hr'!$A:$AD,$IU106+J$23-$G$23,$IT106)</f>
        <v/>
      </c>
      <c r="K106" s="14" t="str">
        <f>INDEX('O3-8hr'!$A:$AD,$IU106+K$23-$G$23,$IT106)</f>
        <v/>
      </c>
      <c r="L106" s="14" t="str">
        <f>INDEX('O3-8hr'!$A:$AD,$IU106+L$23-$G$23,$IT106)</f>
        <v/>
      </c>
      <c r="M106" s="14" t="str">
        <f>INDEX('O3-8hr'!$A:$AD,$IU106+M$23-$G$23,$IT106)</f>
        <v/>
      </c>
      <c r="N106" s="14" t="str">
        <f>INDEX('O3-8hr'!$A:$AD,$IU106+N$23-$G$23,$IT106)</f>
        <v/>
      </c>
      <c r="O106" s="14" t="str">
        <f>INDEX('O3-8hr'!$A:$AD,$IU106+O$23-$G$23,$IT106)</f>
        <v/>
      </c>
      <c r="P106" s="14" t="str">
        <f>INDEX('O3-8hr'!$A:$AD,$IU106+P$23-$G$23,$IT106)</f>
        <v/>
      </c>
      <c r="Q106" s="14" t="str">
        <f>INDEX('O3-8hr'!$A:$AD,$IU106+Q$23-$G$23,$IT106)</f>
        <v/>
      </c>
      <c r="R106" s="14" t="str">
        <f>INDEX('O3-8hr'!$A:$AD,$IU106+R$23-$G$23,$IT106)</f>
        <v/>
      </c>
      <c r="S106" s="14" t="str">
        <f>INDEX('O3-8hr'!$A:$AD,$IU106+S$23-$G$23,$IT106)</f>
        <v/>
      </c>
      <c r="T106" s="14" t="str">
        <f>INDEX('O3-8hr'!$A:$AD,$IU106+T$23-$G$23,$IT106)</f>
        <v/>
      </c>
      <c r="U106" s="14" t="str">
        <f>INDEX('O3-8hr'!$A:$AD,$IU106+U$23-$G$23,$IT106)</f>
        <v/>
      </c>
      <c r="V106" s="14" t="str">
        <f>INDEX('O3-8hr'!$A:$AD,$IU106+V$23-$G$23,$IT106)</f>
        <v/>
      </c>
      <c r="W106" s="14" t="str">
        <f>INDEX('O3-8hr'!$A:$AD,$IU106+W$23-$G$23,$IT106)</f>
        <v/>
      </c>
      <c r="X106" s="14">
        <f>INDEX('O3-8hr'!$A:$AD,$IU106+X$23-$G$23,$IT106)</f>
        <v>40</v>
      </c>
      <c r="Y106" s="14">
        <f>INDEX('O3-8hr'!$A:$AD,$IU106+Y$23-$G$23,$IT106)</f>
        <v>34</v>
      </c>
      <c r="Z106" s="14">
        <f>INDEX('O3-8hr'!$A:$AD,$IU106+Z$23-$G$23,$IT106)</f>
        <v>36.000000000000007</v>
      </c>
      <c r="AA106" s="14">
        <f>INDEX('O3-8hr'!$A:$AD,$IU106+AA$23-$G$23,$IT106)</f>
        <v>43</v>
      </c>
      <c r="AB106" s="14">
        <f>INDEX('O3-8hr'!$A:$AD,$IU106+AB$23-$G$23,$IT106)</f>
        <v>45.000000000000007</v>
      </c>
      <c r="AC106" s="14">
        <f>INDEX('O3-8hr'!$A:$AD,$IU106+AC$23-$G$23,$IT106)</f>
        <v>57</v>
      </c>
      <c r="AD106" s="14">
        <f>INDEX('O3-8hr'!$A:$AD,$IU106+AD$23-$G$23,$IT106)</f>
        <v>43</v>
      </c>
      <c r="AE106" s="14">
        <f>INDEX('O3-8hr'!$A:$AD,$IU106+AE$23-$G$23,$IT106)</f>
        <v>45.000000000000007</v>
      </c>
      <c r="AF106" s="14">
        <f>INDEX('O3-8hr'!$A:$AD,$IU106+AF$23-$G$23,$IT106)</f>
        <v>38</v>
      </c>
      <c r="AG106" s="14">
        <f>INDEX('O3-8hr'!$A:$AD,$IU106+AG$23-$G$23,$IT106)</f>
        <v>40</v>
      </c>
      <c r="AH106" s="14">
        <f>INDEX('O3-8hr'!$A:$AD,$IU106+AH$23-$G$23,$IT106)</f>
        <v>43</v>
      </c>
      <c r="AI106" s="14">
        <f>INDEX('O3-8hr'!$A:$AD,$IU106+AI$23-$G$23,$IT106)</f>
        <v>47</v>
      </c>
      <c r="AJ106" s="14">
        <f>INDEX('O3-8hr'!$A:$AD,$IU106+AJ$23-$G$23,$IT106)</f>
        <v>47</v>
      </c>
      <c r="AK106" s="14">
        <f>INDEX('O3-8hr'!$A:$AD,$IU106+AK$23-$G$23,$IT106)</f>
        <v>53.000000000000007</v>
      </c>
      <c r="AL106" s="14">
        <f>INDEX('O3-8hr'!$A:$AD,$IU106+AL$23-$G$23,$IT106)</f>
        <v>49</v>
      </c>
      <c r="AM106" s="14">
        <f>INDEX('O3-8hr'!$A:$AD,$IU106+AM$23-$G$23,$IT106)</f>
        <v>40</v>
      </c>
      <c r="AN106" s="14">
        <f>INDEX('O3-8hr'!$A:$AD,$IU106+AN$23-$G$23,$IT106)</f>
        <v>43</v>
      </c>
      <c r="AO106" s="14">
        <f>INDEX('O3-8hr'!$A:$AD,$IU106+AO$23-$G$23,$IT106)</f>
        <v>31</v>
      </c>
      <c r="AP106" s="14">
        <f>INDEX('O3-8hr'!$A:$AD,$IU106+AP$23-$G$23,$IT106)</f>
        <v>39</v>
      </c>
      <c r="AQ106" s="14">
        <f>INDEX('O3-8hr'!$A:$AD,$IU106+AQ$23-$G$23,$IT106)</f>
        <v>50</v>
      </c>
      <c r="AR106" s="14">
        <f>INDEX('O3-8hr'!$A:$AD,$IU106+AR$23-$G$23,$IT106)</f>
        <v>46</v>
      </c>
      <c r="AS106" s="14">
        <f>INDEX('O3-8hr'!$A:$AD,$IU106+AS$23-$G$23,$IT106)</f>
        <v>41</v>
      </c>
      <c r="AT106" s="14">
        <f>INDEX('O3-8hr'!$A:$AD,$IU106+AT$23-$G$23,$IT106)</f>
        <v>36.000000000000007</v>
      </c>
      <c r="AU106" s="14">
        <f>INDEX('O3-8hr'!$A:$AD,$IU106+AU$23-$G$23,$IT106)</f>
        <v>43</v>
      </c>
      <c r="AV106" s="14">
        <f>INDEX('O3-8hr'!$A:$AD,$IU106+AV$23-$G$23,$IT106)</f>
        <v>47</v>
      </c>
      <c r="AW106" s="14">
        <f>INDEX('O3-8hr'!$A:$AD,$IU106+AW$23-$G$23,$IT106)</f>
        <v>39</v>
      </c>
      <c r="AX106" s="14">
        <f>INDEX('O3-8hr'!$A:$AD,$IU106+AX$23-$G$23,$IT106)</f>
        <v>39</v>
      </c>
      <c r="AY106" s="14">
        <f>INDEX('O3-8hr'!$A:$AD,$IU106+AY$23-$G$23,$IT106)</f>
        <v>41</v>
      </c>
      <c r="AZ106" s="14">
        <f>INDEX('O3-8hr'!$A:$AD,$IU106+AZ$23-$G$23,$IT106)</f>
        <v>41</v>
      </c>
      <c r="BA106" s="14">
        <f>INDEX('O3-8hr'!$A:$AD,$IU106+BA$23-$G$23,$IT106)</f>
        <v>50</v>
      </c>
      <c r="BB106" s="14">
        <f>INDEX('O3-8hr'!$A:$AD,$IU106+BB$23-$G$23,$IT106)</f>
        <v>50</v>
      </c>
      <c r="BC106" s="14">
        <f>INDEX('O3-8hr'!$A:$AD,$IU106+BC$23-$G$23,$IT106)</f>
        <v>62</v>
      </c>
      <c r="BD106" s="14">
        <f>INDEX('O3-8hr'!$A:$AD,$IU106+BD$23-$G$23,$IT106)</f>
        <v>55</v>
      </c>
      <c r="BE106" s="14">
        <f>INDEX('O3-8hr'!$A:$AD,$IU106+BE$23-$G$23,$IT106)</f>
        <v>51.000000000000007</v>
      </c>
      <c r="BF106" s="14">
        <f>INDEX('O3-8hr'!$A:$AD,$IU106+BF$23-$G$23,$IT106)</f>
        <v>61.000000000000007</v>
      </c>
      <c r="BG106" s="14">
        <f>INDEX('O3-8hr'!$A:$AD,$IU106+BG$23-$G$23,$IT106)</f>
        <v>62</v>
      </c>
      <c r="BH106" s="14">
        <f>INDEX('O3-8hr'!$A:$AD,$IU106+BH$23-$G$23,$IT106)</f>
        <v>42</v>
      </c>
      <c r="BI106" s="14">
        <f>INDEX('O3-8hr'!$A:$AD,$IU106+BI$23-$G$23,$IT106)</f>
        <v>51.000000000000007</v>
      </c>
      <c r="BJ106" s="14">
        <f>INDEX('O3-8hr'!$A:$AD,$IU106+BJ$23-$G$23,$IT106)</f>
        <v>51.000000000000007</v>
      </c>
      <c r="BK106" s="14">
        <f>INDEX('O3-8hr'!$A:$AD,$IU106+BK$23-$G$23,$IT106)</f>
        <v>28</v>
      </c>
      <c r="BL106" s="14">
        <f>INDEX('O3-8hr'!$A:$AD,$IU106+BL$23-$G$23,$IT106)</f>
        <v>28</v>
      </c>
      <c r="BM106" s="14">
        <f>INDEX('O3-8hr'!$A:$AD,$IU106+BM$23-$G$23,$IT106)</f>
        <v>49</v>
      </c>
      <c r="BN106" s="14">
        <f>INDEX('O3-8hr'!$A:$AD,$IU106+BN$23-$G$23,$IT106)</f>
        <v>44.000000000000007</v>
      </c>
      <c r="BO106" s="14">
        <f>INDEX('O3-8hr'!$A:$AD,$IU106+BO$23-$G$23,$IT106)</f>
        <v>50</v>
      </c>
      <c r="BP106" s="14">
        <f>INDEX('O3-8hr'!$A:$AD,$IU106+BP$23-$G$23,$IT106)</f>
        <v>41</v>
      </c>
      <c r="BQ106" s="14">
        <f>INDEX('O3-8hr'!$A:$AD,$IU106+BQ$23-$G$23,$IT106)</f>
        <v>34</v>
      </c>
      <c r="BR106" s="14">
        <f>INDEX('O3-8hr'!$A:$AD,$IU106+BR$23-$G$23,$IT106)</f>
        <v>31</v>
      </c>
      <c r="BS106" s="14">
        <f>INDEX('O3-8hr'!$A:$AD,$IU106+BS$23-$G$23,$IT106)</f>
        <v>23</v>
      </c>
      <c r="BT106" s="14">
        <f>INDEX('O3-8hr'!$A:$AD,$IU106+BT$23-$G$23,$IT106)</f>
        <v>23</v>
      </c>
      <c r="BU106" s="14">
        <f>INDEX('O3-8hr'!$A:$AD,$IU106+BU$23-$G$23,$IT106)</f>
        <v>26.000000000000004</v>
      </c>
      <c r="BV106" s="14">
        <f>INDEX('O3-8hr'!$A:$AD,$IU106+BV$23-$G$23,$IT106)</f>
        <v>27</v>
      </c>
      <c r="BW106" s="14">
        <f>INDEX('O3-8hr'!$A:$AD,$IU106+BW$23-$G$23,$IT106)</f>
        <v>40</v>
      </c>
      <c r="BX106" s="14">
        <f>INDEX('O3-8hr'!$A:$AD,$IU106+BX$23-$G$23,$IT106)</f>
        <v>51.000000000000007</v>
      </c>
      <c r="BY106" s="14">
        <f>INDEX('O3-8hr'!$A:$AD,$IU106+BY$23-$G$23,$IT106)</f>
        <v>37.000000000000007</v>
      </c>
      <c r="BZ106" s="14">
        <f>INDEX('O3-8hr'!$A:$AD,$IU106+BZ$23-$G$23,$IT106)</f>
        <v>48</v>
      </c>
      <c r="CA106" s="14">
        <f>INDEX('O3-8hr'!$A:$AD,$IU106+CA$23-$G$23,$IT106)</f>
        <v>69</v>
      </c>
      <c r="CB106" s="14">
        <f>INDEX('O3-8hr'!$A:$AD,$IU106+CB$23-$G$23,$IT106)</f>
        <v>35</v>
      </c>
      <c r="CC106" s="14">
        <f>INDEX('O3-8hr'!$A:$AD,$IU106+CC$23-$G$23,$IT106)</f>
        <v>53.000000000000007</v>
      </c>
      <c r="CD106" s="14">
        <f>INDEX('O3-8hr'!$A:$AD,$IU106+CD$23-$G$23,$IT106)</f>
        <v>32</v>
      </c>
      <c r="CE106" s="14">
        <f>INDEX('O3-8hr'!$A:$AD,$IU106+CE$23-$G$23,$IT106)</f>
        <v>44.000000000000007</v>
      </c>
      <c r="CF106" s="14">
        <f>INDEX('O3-8hr'!$A:$AD,$IU106+CF$23-$G$23,$IT106)</f>
        <v>41</v>
      </c>
      <c r="CG106" s="14">
        <f>INDEX('O3-8hr'!$A:$AD,$IU106+CG$23-$G$23,$IT106)</f>
        <v>44.000000000000007</v>
      </c>
      <c r="CH106" s="14">
        <f>INDEX('O3-8hr'!$A:$AD,$IU106+CH$23-$G$23,$IT106)</f>
        <v>49</v>
      </c>
      <c r="CI106" s="14">
        <f>INDEX('O3-8hr'!$A:$AD,$IU106+CI$23-$G$23,$IT106)</f>
        <v>52.000000000000007</v>
      </c>
      <c r="CJ106" s="14">
        <f>INDEX('O3-8hr'!$A:$AD,$IU106+CJ$23-$G$23,$IT106)</f>
        <v>48</v>
      </c>
      <c r="CK106" s="14">
        <f>INDEX('O3-8hr'!$A:$AD,$IU106+CK$23-$G$23,$IT106)</f>
        <v>50</v>
      </c>
      <c r="CL106" s="14">
        <f>INDEX('O3-8hr'!$A:$AD,$IU106+CL$23-$G$23,$IT106)</f>
        <v>57</v>
      </c>
      <c r="CM106" s="14">
        <f>INDEX('O3-8hr'!$A:$AD,$IU106+CM$23-$G$23,$IT106)</f>
        <v>41</v>
      </c>
      <c r="CN106" s="14">
        <f>INDEX('O3-8hr'!$A:$AD,$IU106+CN$23-$G$23,$IT106)</f>
        <v>86</v>
      </c>
      <c r="CO106" s="14">
        <f>INDEX('O3-8hr'!$A:$AD,$IU106+CO$23-$G$23,$IT106)</f>
        <v>78</v>
      </c>
      <c r="CP106" s="14">
        <f>INDEX('O3-8hr'!$A:$AD,$IU106+CP$23-$G$23,$IT106)</f>
        <v>58</v>
      </c>
      <c r="CQ106" s="14">
        <f>INDEX('O3-8hr'!$A:$AD,$IU106+CQ$23-$G$23,$IT106)</f>
        <v>74.000000000000014</v>
      </c>
      <c r="CR106" s="14">
        <f>INDEX('O3-8hr'!$A:$AD,$IU106+CR$23-$G$23,$IT106)</f>
        <v>47</v>
      </c>
      <c r="CS106" s="14">
        <f>INDEX('O3-8hr'!$A:$AD,$IU106+CS$23-$G$23,$IT106)</f>
        <v>37.000000000000007</v>
      </c>
      <c r="CT106" s="14">
        <f>INDEX('O3-8hr'!$A:$AD,$IU106+CT$23-$G$23,$IT106)</f>
        <v>54</v>
      </c>
      <c r="CU106" s="14">
        <f>INDEX('O3-8hr'!$A:$AD,$IU106+CU$23-$G$23,$IT106)</f>
        <v>55</v>
      </c>
      <c r="CV106" s="14">
        <f>INDEX('O3-8hr'!$A:$AD,$IU106+CV$23-$G$23,$IT106)</f>
        <v>35</v>
      </c>
      <c r="CW106" s="14">
        <f>INDEX('O3-8hr'!$A:$AD,$IU106+CW$23-$G$23,$IT106)</f>
        <v>26.000000000000004</v>
      </c>
      <c r="CX106" s="14">
        <f>INDEX('O3-8hr'!$A:$AD,$IU106+CX$23-$G$23,$IT106)</f>
        <v>54</v>
      </c>
      <c r="CY106" s="14">
        <f>INDEX('O3-8hr'!$A:$AD,$IU106+CY$23-$G$23,$IT106)</f>
        <v>38</v>
      </c>
      <c r="CZ106" s="14">
        <f>INDEX('O3-8hr'!$A:$AD,$IU106+CZ$23-$G$23,$IT106)</f>
        <v>61.000000000000007</v>
      </c>
      <c r="DA106" s="14">
        <f>INDEX('O3-8hr'!$A:$AD,$IU106+DA$23-$G$23,$IT106)</f>
        <v>61.000000000000007</v>
      </c>
      <c r="DB106" s="14">
        <f>INDEX('O3-8hr'!$A:$AD,$IU106+DB$23-$G$23,$IT106)</f>
        <v>30</v>
      </c>
      <c r="DC106" s="14">
        <f>INDEX('O3-8hr'!$A:$AD,$IU106+DC$23-$G$23,$IT106)</f>
        <v>45.000000000000007</v>
      </c>
      <c r="DD106" s="14">
        <f>INDEX('O3-8hr'!$A:$AD,$IU106+DD$23-$G$23,$IT106)</f>
        <v>45.000000000000007</v>
      </c>
      <c r="DE106" s="14">
        <f>INDEX('O3-8hr'!$A:$AD,$IU106+DE$23-$G$23,$IT106)</f>
        <v>71.000000000000014</v>
      </c>
      <c r="DF106" s="14">
        <f>INDEX('O3-8hr'!$A:$AD,$IU106+DF$23-$G$23,$IT106)</f>
        <v>51.000000000000007</v>
      </c>
      <c r="DG106" s="14">
        <f>INDEX('O3-8hr'!$A:$AD,$IU106+DG$23-$G$23,$IT106)</f>
        <v>31</v>
      </c>
      <c r="DH106" s="14">
        <f>INDEX('O3-8hr'!$A:$AD,$IU106+DH$23-$G$23,$IT106)</f>
        <v>43</v>
      </c>
      <c r="DI106" s="14">
        <f>INDEX('O3-8hr'!$A:$AD,$IU106+DI$23-$G$23,$IT106)</f>
        <v>66</v>
      </c>
      <c r="DJ106" s="14">
        <f>INDEX('O3-8hr'!$A:$AD,$IU106+DJ$23-$G$23,$IT106)</f>
        <v>48</v>
      </c>
      <c r="DK106" s="14">
        <f>INDEX('O3-8hr'!$A:$AD,$IU106+DK$23-$G$23,$IT106)</f>
        <v>42</v>
      </c>
      <c r="DL106" s="14">
        <f>INDEX('O3-8hr'!$A:$AD,$IU106+DL$23-$G$23,$IT106)</f>
        <v>64</v>
      </c>
      <c r="DM106" s="14">
        <f>INDEX('O3-8hr'!$A:$AD,$IU106+DM$23-$G$23,$IT106)</f>
        <v>65</v>
      </c>
      <c r="DN106" s="14">
        <f>INDEX('O3-8hr'!$A:$AD,$IU106+DN$23-$G$23,$IT106)</f>
        <v>59.000000000000007</v>
      </c>
      <c r="DO106" s="14">
        <f>INDEX('O3-8hr'!$A:$AD,$IU106+DO$23-$G$23,$IT106)</f>
        <v>67</v>
      </c>
      <c r="DP106" s="14">
        <f>INDEX('O3-8hr'!$A:$AD,$IU106+DP$23-$G$23,$IT106)</f>
        <v>56</v>
      </c>
      <c r="DQ106" s="14">
        <f>INDEX('O3-8hr'!$A:$AD,$IU106+DQ$23-$G$23,$IT106)</f>
        <v>59.000000000000007</v>
      </c>
      <c r="DR106" s="14">
        <f>INDEX('O3-8hr'!$A:$AD,$IU106+DR$23-$G$23,$IT106)</f>
        <v>66</v>
      </c>
      <c r="DS106" s="14">
        <f>INDEX('O3-8hr'!$A:$AD,$IU106+DS$23-$G$23,$IT106)</f>
        <v>57</v>
      </c>
      <c r="DT106" s="14">
        <f>INDEX('O3-8hr'!$A:$AD,$IU106+DT$23-$G$23,$IT106)</f>
        <v>56</v>
      </c>
      <c r="DU106" s="14">
        <f>INDEX('O3-8hr'!$A:$AD,$IU106+DU$23-$G$23,$IT106)</f>
        <v>49</v>
      </c>
      <c r="DV106" s="14">
        <f>INDEX('O3-8hr'!$A:$AD,$IU106+DV$23-$G$23,$IT106)</f>
        <v>39</v>
      </c>
      <c r="DW106" s="14">
        <f>INDEX('O3-8hr'!$A:$AD,$IU106+DW$23-$G$23,$IT106)</f>
        <v>54</v>
      </c>
      <c r="DX106" s="14">
        <f>INDEX('O3-8hr'!$A:$AD,$IU106+DX$23-$G$23,$IT106)</f>
        <v>57</v>
      </c>
      <c r="DY106" s="14">
        <f>INDEX('O3-8hr'!$A:$AD,$IU106+DY$23-$G$23,$IT106)</f>
        <v>48</v>
      </c>
      <c r="DZ106" s="14">
        <f>INDEX('O3-8hr'!$A:$AD,$IU106+DZ$23-$G$23,$IT106)</f>
        <v>35</v>
      </c>
      <c r="EA106" s="14">
        <f>INDEX('O3-8hr'!$A:$AD,$IU106+EA$23-$G$23,$IT106)</f>
        <v>47</v>
      </c>
      <c r="EB106" s="14">
        <f>INDEX('O3-8hr'!$A:$AD,$IU106+EB$23-$G$23,$IT106)</f>
        <v>54</v>
      </c>
      <c r="EC106" s="14">
        <f>INDEX('O3-8hr'!$A:$AD,$IU106+EC$23-$G$23,$IT106)</f>
        <v>44.000000000000007</v>
      </c>
      <c r="ED106" s="14">
        <f>INDEX('O3-8hr'!$A:$AD,$IU106+ED$23-$G$23,$IT106)</f>
        <v>75</v>
      </c>
      <c r="EE106" s="14">
        <f>INDEX('O3-8hr'!$A:$AD,$IU106+EE$23-$G$23,$IT106)</f>
        <v>64</v>
      </c>
      <c r="EF106" s="14">
        <f>INDEX('O3-8hr'!$A:$AD,$IU106+EF$23-$G$23,$IT106)</f>
        <v>50</v>
      </c>
      <c r="EG106" s="14">
        <f>INDEX('O3-8hr'!$A:$AD,$IU106+EG$23-$G$23,$IT106)</f>
        <v>24</v>
      </c>
      <c r="EH106" s="14">
        <f>INDEX('O3-8hr'!$A:$AD,$IU106+EH$23-$G$23,$IT106)</f>
        <v>36.000000000000007</v>
      </c>
      <c r="EI106" s="14">
        <f>INDEX('O3-8hr'!$A:$AD,$IU106+EI$23-$G$23,$IT106)</f>
        <v>45.000000000000007</v>
      </c>
      <c r="EJ106" s="14">
        <f>INDEX('O3-8hr'!$A:$AD,$IU106+EJ$23-$G$23,$IT106)</f>
        <v>53.000000000000007</v>
      </c>
      <c r="EK106" s="14">
        <f>INDEX('O3-8hr'!$A:$AD,$IU106+EK$23-$G$23,$IT106)</f>
        <v>45.000000000000007</v>
      </c>
      <c r="EL106" s="14">
        <f>INDEX('O3-8hr'!$A:$AD,$IU106+EL$23-$G$23,$IT106)</f>
        <v>53.000000000000007</v>
      </c>
      <c r="EM106" s="14">
        <f>INDEX('O3-8hr'!$A:$AD,$IU106+EM$23-$G$23,$IT106)</f>
        <v>71.000000000000014</v>
      </c>
      <c r="EN106" s="14">
        <f>INDEX('O3-8hr'!$A:$AD,$IU106+EN$23-$G$23,$IT106)</f>
        <v>65</v>
      </c>
      <c r="EO106" s="14">
        <f>INDEX('O3-8hr'!$A:$AD,$IU106+EO$23-$G$23,$IT106)</f>
        <v>65</v>
      </c>
      <c r="EP106" s="14">
        <f>INDEX('O3-8hr'!$A:$AD,$IU106+EP$23-$G$23,$IT106)</f>
        <v>64</v>
      </c>
      <c r="EQ106" s="14">
        <f>INDEX('O3-8hr'!$A:$AD,$IU106+EQ$23-$G$23,$IT106)</f>
        <v>39</v>
      </c>
      <c r="ER106" s="14">
        <f>INDEX('O3-8hr'!$A:$AD,$IU106+ER$23-$G$23,$IT106)</f>
        <v>45.000000000000007</v>
      </c>
      <c r="ES106" s="14">
        <f>INDEX('O3-8hr'!$A:$AD,$IU106+ES$23-$G$23,$IT106)</f>
        <v>77</v>
      </c>
      <c r="ET106" s="14">
        <f>INDEX('O3-8hr'!$A:$AD,$IU106+ET$23-$G$23,$IT106)</f>
        <v>81</v>
      </c>
      <c r="EU106" s="14">
        <f>INDEX('O3-8hr'!$A:$AD,$IU106+EU$23-$G$23,$IT106)</f>
        <v>55</v>
      </c>
      <c r="EV106" s="14">
        <f>INDEX('O3-8hr'!$A:$AD,$IU106+EV$23-$G$23,$IT106)</f>
        <v>59.000000000000007</v>
      </c>
      <c r="EW106" s="14">
        <f>INDEX('O3-8hr'!$A:$AD,$IU106+EW$23-$G$23,$IT106)</f>
        <v>62</v>
      </c>
      <c r="EX106" s="14">
        <f>INDEX('O3-8hr'!$A:$AD,$IU106+EX$23-$G$23,$IT106)</f>
        <v>50</v>
      </c>
      <c r="EY106" s="14">
        <f>INDEX('O3-8hr'!$A:$AD,$IU106+EY$23-$G$23,$IT106)</f>
        <v>61.000000000000007</v>
      </c>
      <c r="EZ106" s="14">
        <f>INDEX('O3-8hr'!$A:$AD,$IU106+EZ$23-$G$23,$IT106)</f>
        <v>71.000000000000014</v>
      </c>
      <c r="FA106" s="14">
        <f>INDEX('O3-8hr'!$A:$AD,$IU106+FA$23-$G$23,$IT106)</f>
        <v>73.000000000000014</v>
      </c>
      <c r="FB106" s="14">
        <f>INDEX('O3-8hr'!$A:$AD,$IU106+FB$23-$G$23,$IT106)</f>
        <v>64</v>
      </c>
      <c r="FC106" s="14">
        <f>INDEX('O3-8hr'!$A:$AD,$IU106+FC$23-$G$23,$IT106)</f>
        <v>39</v>
      </c>
      <c r="FD106" s="14">
        <f>INDEX('O3-8hr'!$A:$AD,$IU106+FD$23-$G$23,$IT106)</f>
        <v>30</v>
      </c>
      <c r="FE106" s="14">
        <f>INDEX('O3-8hr'!$A:$AD,$IU106+FE$23-$G$23,$IT106)</f>
        <v>29</v>
      </c>
      <c r="FF106" s="14">
        <f>INDEX('O3-8hr'!$A:$AD,$IU106+FF$23-$G$23,$IT106)</f>
        <v>29</v>
      </c>
      <c r="FG106" s="14">
        <f>INDEX('O3-8hr'!$A:$AD,$IU106+FG$23-$G$23,$IT106)</f>
        <v>31</v>
      </c>
      <c r="FH106" s="14">
        <f>INDEX('O3-8hr'!$A:$AD,$IU106+FH$23-$G$23,$IT106)</f>
        <v>47</v>
      </c>
      <c r="FI106" s="14">
        <f>INDEX('O3-8hr'!$A:$AD,$IU106+FI$23-$G$23,$IT106)</f>
        <v>48</v>
      </c>
      <c r="FJ106" s="14">
        <f>INDEX('O3-8hr'!$A:$AD,$IU106+FJ$23-$G$23,$IT106)</f>
        <v>40</v>
      </c>
      <c r="FK106" s="14">
        <f>INDEX('O3-8hr'!$A:$AD,$IU106+FK$23-$G$23,$IT106)</f>
        <v>53.000000000000007</v>
      </c>
      <c r="FL106" s="14">
        <f>INDEX('O3-8hr'!$A:$AD,$IU106+FL$23-$G$23,$IT106)</f>
        <v>57</v>
      </c>
      <c r="FM106" s="14">
        <f>INDEX('O3-8hr'!$A:$AD,$IU106+FM$23-$G$23,$IT106)</f>
        <v>39</v>
      </c>
      <c r="FN106" s="14">
        <f>INDEX('O3-8hr'!$A:$AD,$IU106+FN$23-$G$23,$IT106)</f>
        <v>64</v>
      </c>
      <c r="FO106" s="14">
        <f>INDEX('O3-8hr'!$A:$AD,$IU106+FO$23-$G$23,$IT106)</f>
        <v>54</v>
      </c>
      <c r="FP106" s="14">
        <f>INDEX('O3-8hr'!$A:$AD,$IU106+FP$23-$G$23,$IT106)</f>
        <v>60</v>
      </c>
      <c r="FQ106" s="14">
        <f>INDEX('O3-8hr'!$A:$AD,$IU106+FQ$23-$G$23,$IT106)</f>
        <v>48</v>
      </c>
      <c r="FR106" s="14">
        <f>INDEX('O3-8hr'!$A:$AD,$IU106+FR$23-$G$23,$IT106)</f>
        <v>59.000000000000007</v>
      </c>
      <c r="FS106" s="14">
        <f>INDEX('O3-8hr'!$A:$AD,$IU106+FS$23-$G$23,$IT106)</f>
        <v>48</v>
      </c>
      <c r="FT106" s="14">
        <f>INDEX('O3-8hr'!$A:$AD,$IU106+FT$23-$G$23,$IT106)</f>
        <v>41</v>
      </c>
      <c r="FU106" s="14">
        <f>INDEX('O3-8hr'!$A:$AD,$IU106+FU$23-$G$23,$IT106)</f>
        <v>50</v>
      </c>
      <c r="FV106" s="14">
        <f>INDEX('O3-8hr'!$A:$AD,$IU106+FV$23-$G$23,$IT106)</f>
        <v>62</v>
      </c>
      <c r="FW106" s="14">
        <f>INDEX('O3-8hr'!$A:$AD,$IU106+FW$23-$G$23,$IT106)</f>
        <v>55</v>
      </c>
      <c r="FX106" s="14">
        <f>INDEX('O3-8hr'!$A:$AD,$IU106+FX$23-$G$23,$IT106)</f>
        <v>47</v>
      </c>
      <c r="FY106" s="14">
        <f>INDEX('O3-8hr'!$A:$AD,$IU106+FY$23-$G$23,$IT106)</f>
        <v>33</v>
      </c>
      <c r="FZ106" s="14">
        <f>INDEX('O3-8hr'!$A:$AD,$IU106+FZ$23-$G$23,$IT106)</f>
        <v>58</v>
      </c>
      <c r="GA106" s="14">
        <f>INDEX('O3-8hr'!$A:$AD,$IU106+GA$23-$G$23,$IT106)</f>
        <v>67</v>
      </c>
      <c r="GB106" s="14">
        <f>INDEX('O3-8hr'!$A:$AD,$IU106+GB$23-$G$23,$IT106)</f>
        <v>55</v>
      </c>
      <c r="GC106" s="14">
        <f>INDEX('O3-8hr'!$A:$AD,$IU106+GC$23-$G$23,$IT106)</f>
        <v>48</v>
      </c>
      <c r="GD106" s="14">
        <f>INDEX('O3-8hr'!$A:$AD,$IU106+GD$23-$G$23,$IT106)</f>
        <v>48</v>
      </c>
      <c r="GE106" s="14">
        <f>INDEX('O3-8hr'!$A:$AD,$IU106+GE$23-$G$23,$IT106)</f>
        <v>35</v>
      </c>
      <c r="GF106" s="14">
        <f>INDEX('O3-8hr'!$A:$AD,$IU106+GF$23-$G$23,$IT106)</f>
        <v>50</v>
      </c>
      <c r="GG106" s="14">
        <f>INDEX('O3-8hr'!$A:$AD,$IU106+GG$23-$G$23,$IT106)</f>
        <v>36.000000000000007</v>
      </c>
      <c r="GH106" s="14">
        <f>INDEX('O3-8hr'!$A:$AD,$IU106+GH$23-$G$23,$IT106)</f>
        <v>63</v>
      </c>
      <c r="GI106" s="14">
        <f>INDEX('O3-8hr'!$A:$AD,$IU106+GI$23-$G$23,$IT106)</f>
        <v>42</v>
      </c>
      <c r="GJ106" s="14">
        <f>INDEX('O3-8hr'!$A:$AD,$IU106+GJ$23-$G$23,$IT106)</f>
        <v>32</v>
      </c>
      <c r="GK106" s="14">
        <f>INDEX('O3-8hr'!$A:$AD,$IU106+GK$23-$G$23,$IT106)</f>
        <v>33</v>
      </c>
      <c r="GL106" s="14">
        <f>INDEX('O3-8hr'!$A:$AD,$IU106+GL$23-$G$23,$IT106)</f>
        <v>37.000000000000007</v>
      </c>
      <c r="GM106" s="14">
        <f>INDEX('O3-8hr'!$A:$AD,$IU106+GM$23-$G$23,$IT106)</f>
        <v>36.000000000000007</v>
      </c>
      <c r="GN106" s="14">
        <f>INDEX('O3-8hr'!$A:$AD,$IU106+GN$23-$G$23,$IT106)</f>
        <v>30</v>
      </c>
      <c r="GO106" s="14">
        <f>INDEX('O3-8hr'!$A:$AD,$IU106+GO$23-$G$23,$IT106)</f>
        <v>39</v>
      </c>
      <c r="GP106" s="14">
        <f>INDEX('O3-8hr'!$A:$AD,$IU106+GP$23-$G$23,$IT106)</f>
        <v>57</v>
      </c>
      <c r="GQ106" s="14">
        <f>INDEX('O3-8hr'!$A:$AD,$IU106+GQ$23-$G$23,$IT106)</f>
        <v>59.000000000000007</v>
      </c>
      <c r="GR106" s="14">
        <f>INDEX('O3-8hr'!$A:$AD,$IU106+GR$23-$G$23,$IT106)</f>
        <v>53.000000000000007</v>
      </c>
      <c r="GS106" s="14">
        <f>INDEX('O3-8hr'!$A:$AD,$IU106+GS$23-$G$23,$IT106)</f>
        <v>38</v>
      </c>
      <c r="GT106" s="14">
        <f>INDEX('O3-8hr'!$A:$AD,$IU106+GT$23-$G$23,$IT106)</f>
        <v>35</v>
      </c>
      <c r="GU106" s="14">
        <f>INDEX('O3-8hr'!$A:$AD,$IU106+GU$23-$G$23,$IT106)</f>
        <v>48</v>
      </c>
      <c r="GV106" s="14">
        <f>INDEX('O3-8hr'!$A:$AD,$IU106+GV$23-$G$23,$IT106)</f>
        <v>66</v>
      </c>
      <c r="GW106" s="14">
        <f>INDEX('O3-8hr'!$A:$AD,$IU106+GW$23-$G$23,$IT106)</f>
        <v>37.000000000000007</v>
      </c>
      <c r="GX106" s="14">
        <f>INDEX('O3-8hr'!$A:$AD,$IU106+GX$23-$G$23,$IT106)</f>
        <v>36.000000000000007</v>
      </c>
      <c r="GY106" s="14">
        <f>INDEX('O3-8hr'!$A:$AD,$IU106+GY$23-$G$23,$IT106)</f>
        <v>34</v>
      </c>
      <c r="GZ106" s="14">
        <f>INDEX('O3-8hr'!$A:$AD,$IU106+GZ$23-$G$23,$IT106)</f>
        <v>33</v>
      </c>
      <c r="HA106" s="14">
        <f>INDEX('O3-8hr'!$A:$AD,$IU106+HA$23-$G$23,$IT106)</f>
        <v>27</v>
      </c>
      <c r="HB106" s="14">
        <f>INDEX('O3-8hr'!$A:$AD,$IU106+HB$23-$G$23,$IT106)</f>
        <v>31</v>
      </c>
      <c r="HC106" s="14">
        <f>INDEX('O3-8hr'!$A:$AD,$IU106+HC$23-$G$23,$IT106)</f>
        <v>50</v>
      </c>
      <c r="HD106" s="14">
        <f>INDEX('O3-8hr'!$A:$AD,$IU106+HD$23-$G$23,$IT106)</f>
        <v>50</v>
      </c>
      <c r="HE106" s="14">
        <f>INDEX('O3-8hr'!$A:$AD,$IU106+HE$23-$G$23,$IT106)</f>
        <v>68</v>
      </c>
      <c r="HF106" s="14">
        <f>INDEX('O3-8hr'!$A:$AD,$IU106+HF$23-$G$23,$IT106)</f>
        <v>33</v>
      </c>
      <c r="HG106" s="14">
        <f>INDEX('O3-8hr'!$A:$AD,$IU106+HG$23-$G$23,$IT106)</f>
        <v>36.000000000000007</v>
      </c>
      <c r="HH106" s="14">
        <f>INDEX('O3-8hr'!$A:$AD,$IU106+HH$23-$G$23,$IT106)</f>
        <v>48</v>
      </c>
      <c r="HI106" s="14">
        <f>INDEX('O3-8hr'!$A:$AD,$IU106+HI$23-$G$23,$IT106)</f>
        <v>42</v>
      </c>
      <c r="HJ106" s="14">
        <f>INDEX('O3-8hr'!$A:$AD,$IU106+HJ$23-$G$23,$IT106)</f>
        <v>32</v>
      </c>
      <c r="HK106" s="14">
        <f>INDEX('O3-8hr'!$A:$AD,$IU106+HK$23-$G$23,$IT106)</f>
        <v>26.000000000000004</v>
      </c>
      <c r="HL106" s="14">
        <f>INDEX('O3-8hr'!$A:$AD,$IU106+HL$23-$G$23,$IT106)</f>
        <v>20</v>
      </c>
      <c r="HM106" s="14">
        <f>INDEX('O3-8hr'!$A:$AD,$IU106+HM$23-$G$23,$IT106)</f>
        <v>21</v>
      </c>
      <c r="HN106" s="14">
        <f>INDEX('O3-8hr'!$A:$AD,$IU106+HN$23-$G$23,$IT106)</f>
        <v>14</v>
      </c>
      <c r="HO106" s="14">
        <f>INDEX('O3-8hr'!$A:$AD,$IU106+HO$23-$G$23,$IT106)</f>
        <v>27</v>
      </c>
      <c r="HP106" s="14">
        <f>INDEX('O3-8hr'!$A:$AD,$IU106+HP$23-$G$23,$IT106)</f>
        <v>27</v>
      </c>
      <c r="HQ106" s="14">
        <f>INDEX('O3-8hr'!$A:$AD,$IU106+HQ$23-$G$23,$IT106)</f>
        <v>32</v>
      </c>
      <c r="HR106" s="14" t="str">
        <f>INDEX('O3-8hr'!$A:$AD,$IU106+HR$23-$G$23,$IT106)</f>
        <v/>
      </c>
      <c r="HS106" s="14">
        <f>INDEX('O3-8hr'!$A:$AD,$IU106+HS$23-$G$23,$IT106)</f>
        <v>36.000000000000007</v>
      </c>
      <c r="HT106" s="14">
        <f>INDEX('O3-8hr'!$A:$AD,$IU106+HT$23-$G$23,$IT106)</f>
        <v>22.000000000000004</v>
      </c>
      <c r="HU106" s="14">
        <f>INDEX('O3-8hr'!$A:$AD,$IU106+HU$23-$G$23,$IT106)</f>
        <v>21</v>
      </c>
      <c r="HV106" s="14">
        <f>INDEX('O3-8hr'!$A:$AD,$IU106+HV$23-$G$23,$IT106)</f>
        <v>33</v>
      </c>
      <c r="HW106" s="14">
        <f>INDEX('O3-8hr'!$A:$AD,$IU106+HW$23-$G$23,$IT106)</f>
        <v>29</v>
      </c>
      <c r="HX106" s="14">
        <f>INDEX('O3-8hr'!$A:$AD,$IU106+HX$23-$G$23,$IT106)</f>
        <v>35</v>
      </c>
      <c r="HY106" s="14">
        <f>INDEX('O3-8hr'!$A:$AD,$IU106+HY$23-$G$23,$IT106)</f>
        <v>24</v>
      </c>
      <c r="HZ106" s="14">
        <f>INDEX('O3-8hr'!$A:$AD,$IU106+HZ$23-$G$23,$IT106)</f>
        <v>20</v>
      </c>
      <c r="IA106" s="14">
        <f>INDEX('O3-8hr'!$A:$AD,$IU106+IA$23-$G$23,$IT106)</f>
        <v>42</v>
      </c>
      <c r="IB106" s="14">
        <f>INDEX('O3-8hr'!$A:$AD,$IU106+IB$23-$G$23,$IT106)</f>
        <v>43</v>
      </c>
      <c r="IC106" s="14">
        <f>INDEX('O3-8hr'!$A:$AD,$IU106+IC$23-$G$23,$IT106)</f>
        <v>49</v>
      </c>
      <c r="ID106" s="14">
        <f>INDEX('O3-8hr'!$A:$AD,$IU106+ID$23-$G$23,$IT106)</f>
        <v>46</v>
      </c>
      <c r="IE106" s="14">
        <f>INDEX('O3-8hr'!$A:$AD,$IU106+IE$23-$G$23,$IT106)</f>
        <v>43</v>
      </c>
      <c r="IF106" s="14">
        <f>INDEX('O3-8hr'!$A:$AD,$IU106+IF$23-$G$23,$IT106)</f>
        <v>35</v>
      </c>
      <c r="IG106" s="14">
        <f>INDEX('O3-8hr'!$A:$AD,$IU106+IG$23-$G$23,$IT106)</f>
        <v>25</v>
      </c>
      <c r="IH106" s="14">
        <f>INDEX('O3-8hr'!$A:$AD,$IU106+IH$23-$G$23,$IT106)</f>
        <v>25</v>
      </c>
      <c r="II106" s="14">
        <f>INDEX('O3-8hr'!$A:$AD,$IU106+II$23-$G$23,$IT106)</f>
        <v>34</v>
      </c>
      <c r="IJ106" s="14">
        <f>INDEX('O3-8hr'!$A:$AD,$IU106+IJ$23-$G$23,$IT106)</f>
        <v>35</v>
      </c>
      <c r="IK106" s="14">
        <f>INDEX('O3-8hr'!$A:$AD,$IU106+IK$23-$G$23,$IT106)</f>
        <v>25</v>
      </c>
      <c r="IL106" s="14">
        <f>INDEX('O3-8hr'!$A:$AD,$IU106+IL$23-$G$23,$IT106)</f>
        <v>29</v>
      </c>
      <c r="IM106" s="14">
        <f>INDEX('O3-8hr'!$A:$AD,$IU106+IM$23-$G$23,$IT106)</f>
        <v>36.000000000000007</v>
      </c>
      <c r="IN106" s="14">
        <f>INDEX('O3-8hr'!$A:$AD,$IU106+IN$23-$G$23,$IT106)</f>
        <v>26.000000000000004</v>
      </c>
      <c r="IO106" s="14">
        <f>INDEX('O3-8hr'!$A:$AD,$IU106+IO$23-$G$23,$IT106)</f>
        <v>35</v>
      </c>
      <c r="IP106" s="14">
        <f>INDEX('O3-8hr'!$A:$AD,$IU106+IP$23-$G$23,$IT106)</f>
        <v>42</v>
      </c>
      <c r="IQ106" s="19">
        <f>INDEX('O3-8hr'!$A:$AD,$IU106+IQ$23-$G$23,$IT106)</f>
        <v>24</v>
      </c>
      <c r="IR106" s="100">
        <f t="shared" si="59"/>
        <v>86</v>
      </c>
      <c r="IT106" s="44">
        <f>MATCH($B106,'O3-8hr'!$1:$1,0)</f>
        <v>24</v>
      </c>
      <c r="IU106" s="43">
        <f>MATCH(DATE($A106,$IT$19,$IU$19),'O3-8hr'!$B:$B,0)</f>
        <v>431</v>
      </c>
    </row>
    <row r="107" spans="1:255" ht="12.75" customHeight="1" x14ac:dyDescent="0.2">
      <c r="A107" s="101">
        <v>2016</v>
      </c>
      <c r="B107" s="101">
        <v>361192004</v>
      </c>
      <c r="C107" s="104">
        <f>INDEX(Sites!$A:$N,MATCH($B107,Sites!$A:$A,0),2)</f>
        <v>41.051920000000003</v>
      </c>
      <c r="D107" s="101" t="str">
        <f>INDEX(Sites!$A:$N,MATCH($B107,Sites!$A:$A,0),4)</f>
        <v>NY</v>
      </c>
      <c r="E107" s="101" t="str">
        <f>INDEX(Sites!$A:$N,MATCH($B107,Sites!$A:$A,0),10)</f>
        <v>64.0</v>
      </c>
      <c r="F107" s="80" t="str">
        <f>INDEX(Sites!$A:$N,MATCH($B107,Sites!$A:$A,0),6)</f>
        <v>White Plains</v>
      </c>
      <c r="G107" s="18">
        <f>INDEX('O3-8hr'!$A:$AD,$IU107+G$23-$G$23,$IT107)</f>
        <v>42</v>
      </c>
      <c r="H107" s="16">
        <f>INDEX('O3-8hr'!$A:$AD,$IU107+H$23-$G$23,$IT107)</f>
        <v>37.000000000000007</v>
      </c>
      <c r="I107" s="16">
        <f>INDEX('O3-8hr'!$A:$AD,$IU107+I$23-$G$23,$IT107)</f>
        <v>36.000000000000007</v>
      </c>
      <c r="J107" s="16">
        <f>INDEX('O3-8hr'!$A:$AD,$IU107+J$23-$G$23,$IT107)</f>
        <v>35</v>
      </c>
      <c r="K107" s="16">
        <f>INDEX('O3-8hr'!$A:$AD,$IU107+K$23-$G$23,$IT107)</f>
        <v>38</v>
      </c>
      <c r="L107" s="16">
        <f>INDEX('O3-8hr'!$A:$AD,$IU107+L$23-$G$23,$IT107)</f>
        <v>41</v>
      </c>
      <c r="M107" s="16">
        <f>INDEX('O3-8hr'!$A:$AD,$IU107+M$23-$G$23,$IT107)</f>
        <v>33</v>
      </c>
      <c r="N107" s="16">
        <f>INDEX('O3-8hr'!$A:$AD,$IU107+N$23-$G$23,$IT107)</f>
        <v>38</v>
      </c>
      <c r="O107" s="16">
        <f>INDEX('O3-8hr'!$A:$AD,$IU107+O$23-$G$23,$IT107)</f>
        <v>33</v>
      </c>
      <c r="P107" s="16">
        <f>INDEX('O3-8hr'!$A:$AD,$IU107+P$23-$G$23,$IT107)</f>
        <v>47</v>
      </c>
      <c r="Q107" s="16">
        <f>INDEX('O3-8hr'!$A:$AD,$IU107+Q$23-$G$23,$IT107)</f>
        <v>33</v>
      </c>
      <c r="R107" s="16">
        <f>INDEX('O3-8hr'!$A:$AD,$IU107+R$23-$G$23,$IT107)</f>
        <v>27</v>
      </c>
      <c r="S107" s="16">
        <f>INDEX('O3-8hr'!$A:$AD,$IU107+S$23-$G$23,$IT107)</f>
        <v>42</v>
      </c>
      <c r="T107" s="16">
        <f>INDEX('O3-8hr'!$A:$AD,$IU107+T$23-$G$23,$IT107)</f>
        <v>38</v>
      </c>
      <c r="U107" s="16">
        <f>INDEX('O3-8hr'!$A:$AD,$IU107+U$23-$G$23,$IT107)</f>
        <v>36.000000000000007</v>
      </c>
      <c r="V107" s="16">
        <f>INDEX('O3-8hr'!$A:$AD,$IU107+V$23-$G$23,$IT107)</f>
        <v>31</v>
      </c>
      <c r="W107" s="16">
        <f>INDEX('O3-8hr'!$A:$AD,$IU107+W$23-$G$23,$IT107)</f>
        <v>42</v>
      </c>
      <c r="X107" s="16">
        <f>INDEX('O3-8hr'!$A:$AD,$IU107+X$23-$G$23,$IT107)</f>
        <v>35</v>
      </c>
      <c r="Y107" s="16">
        <f>INDEX('O3-8hr'!$A:$AD,$IU107+Y$23-$G$23,$IT107)</f>
        <v>40</v>
      </c>
      <c r="Z107" s="16">
        <f>INDEX('O3-8hr'!$A:$AD,$IU107+Z$23-$G$23,$IT107)</f>
        <v>43</v>
      </c>
      <c r="AA107" s="16">
        <f>INDEX('O3-8hr'!$A:$AD,$IU107+AA$23-$G$23,$IT107)</f>
        <v>43</v>
      </c>
      <c r="AB107" s="16">
        <f>INDEX('O3-8hr'!$A:$AD,$IU107+AB$23-$G$23,$IT107)</f>
        <v>42</v>
      </c>
      <c r="AC107" s="16">
        <f>INDEX('O3-8hr'!$A:$AD,$IU107+AC$23-$G$23,$IT107)</f>
        <v>43</v>
      </c>
      <c r="AD107" s="16">
        <f>INDEX('O3-8hr'!$A:$AD,$IU107+AD$23-$G$23,$IT107)</f>
        <v>45.000000000000007</v>
      </c>
      <c r="AE107" s="16">
        <f>INDEX('O3-8hr'!$A:$AD,$IU107+AE$23-$G$23,$IT107)</f>
        <v>38</v>
      </c>
      <c r="AF107" s="16">
        <f>INDEX('O3-8hr'!$A:$AD,$IU107+AF$23-$G$23,$IT107)</f>
        <v>38</v>
      </c>
      <c r="AG107" s="16">
        <f>INDEX('O3-8hr'!$A:$AD,$IU107+AG$23-$G$23,$IT107)</f>
        <v>42</v>
      </c>
      <c r="AH107" s="16">
        <f>INDEX('O3-8hr'!$A:$AD,$IU107+AH$23-$G$23,$IT107)</f>
        <v>41</v>
      </c>
      <c r="AI107" s="16">
        <f>INDEX('O3-8hr'!$A:$AD,$IU107+AI$23-$G$23,$IT107)</f>
        <v>46</v>
      </c>
      <c r="AJ107" s="16">
        <f>INDEX('O3-8hr'!$A:$AD,$IU107+AJ$23-$G$23,$IT107)</f>
        <v>40</v>
      </c>
      <c r="AK107" s="16">
        <f>INDEX('O3-8hr'!$A:$AD,$IU107+AK$23-$G$23,$IT107)</f>
        <v>46</v>
      </c>
      <c r="AL107" s="16">
        <f>INDEX('O3-8hr'!$A:$AD,$IU107+AL$23-$G$23,$IT107)</f>
        <v>38</v>
      </c>
      <c r="AM107" s="16">
        <f>INDEX('O3-8hr'!$A:$AD,$IU107+AM$23-$G$23,$IT107)</f>
        <v>36.000000000000007</v>
      </c>
      <c r="AN107" s="16">
        <f>INDEX('O3-8hr'!$A:$AD,$IU107+AN$23-$G$23,$IT107)</f>
        <v>40</v>
      </c>
      <c r="AO107" s="16">
        <f>INDEX('O3-8hr'!$A:$AD,$IU107+AO$23-$G$23,$IT107)</f>
        <v>34</v>
      </c>
      <c r="AP107" s="16">
        <f>INDEX('O3-8hr'!$A:$AD,$IU107+AP$23-$G$23,$IT107)</f>
        <v>43</v>
      </c>
      <c r="AQ107" s="16">
        <f>INDEX('O3-8hr'!$A:$AD,$IU107+AQ$23-$G$23,$IT107)</f>
        <v>44.000000000000007</v>
      </c>
      <c r="AR107" s="16">
        <f>INDEX('O3-8hr'!$A:$AD,$IU107+AR$23-$G$23,$IT107)</f>
        <v>43</v>
      </c>
      <c r="AS107" s="16">
        <f>INDEX('O3-8hr'!$A:$AD,$IU107+AS$23-$G$23,$IT107)</f>
        <v>38</v>
      </c>
      <c r="AT107" s="16">
        <f>INDEX('O3-8hr'!$A:$AD,$IU107+AT$23-$G$23,$IT107)</f>
        <v>39</v>
      </c>
      <c r="AU107" s="16">
        <f>INDEX('O3-8hr'!$A:$AD,$IU107+AU$23-$G$23,$IT107)</f>
        <v>42</v>
      </c>
      <c r="AV107" s="16">
        <f>INDEX('O3-8hr'!$A:$AD,$IU107+AV$23-$G$23,$IT107)</f>
        <v>42</v>
      </c>
      <c r="AW107" s="16">
        <f>INDEX('O3-8hr'!$A:$AD,$IU107+AW$23-$G$23,$IT107)</f>
        <v>39</v>
      </c>
      <c r="AX107" s="16">
        <f>INDEX('O3-8hr'!$A:$AD,$IU107+AX$23-$G$23,$IT107)</f>
        <v>42</v>
      </c>
      <c r="AY107" s="16">
        <f>INDEX('O3-8hr'!$A:$AD,$IU107+AY$23-$G$23,$IT107)</f>
        <v>42</v>
      </c>
      <c r="AZ107" s="16">
        <f>INDEX('O3-8hr'!$A:$AD,$IU107+AZ$23-$G$23,$IT107)</f>
        <v>45.000000000000007</v>
      </c>
      <c r="BA107" s="16">
        <f>INDEX('O3-8hr'!$A:$AD,$IU107+BA$23-$G$23,$IT107)</f>
        <v>50</v>
      </c>
      <c r="BB107" s="16">
        <f>INDEX('O3-8hr'!$A:$AD,$IU107+BB$23-$G$23,$IT107)</f>
        <v>54</v>
      </c>
      <c r="BC107" s="16">
        <f>INDEX('O3-8hr'!$A:$AD,$IU107+BC$23-$G$23,$IT107)</f>
        <v>61.000000000000007</v>
      </c>
      <c r="BD107" s="16">
        <f>INDEX('O3-8hr'!$A:$AD,$IU107+BD$23-$G$23,$IT107)</f>
        <v>53.000000000000007</v>
      </c>
      <c r="BE107" s="16">
        <f>INDEX('O3-8hr'!$A:$AD,$IU107+BE$23-$G$23,$IT107)</f>
        <v>53.000000000000007</v>
      </c>
      <c r="BF107" s="16">
        <f>INDEX('O3-8hr'!$A:$AD,$IU107+BF$23-$G$23,$IT107)</f>
        <v>51.000000000000007</v>
      </c>
      <c r="BG107" s="16">
        <f>INDEX('O3-8hr'!$A:$AD,$IU107+BG$23-$G$23,$IT107)</f>
        <v>57</v>
      </c>
      <c r="BH107" s="16">
        <f>INDEX('O3-8hr'!$A:$AD,$IU107+BH$23-$G$23,$IT107)</f>
        <v>40</v>
      </c>
      <c r="BI107" s="16">
        <f>INDEX('O3-8hr'!$A:$AD,$IU107+BI$23-$G$23,$IT107)</f>
        <v>49</v>
      </c>
      <c r="BJ107" s="16">
        <f>INDEX('O3-8hr'!$A:$AD,$IU107+BJ$23-$G$23,$IT107)</f>
        <v>47</v>
      </c>
      <c r="BK107" s="16">
        <f>INDEX('O3-8hr'!$A:$AD,$IU107+BK$23-$G$23,$IT107)</f>
        <v>35</v>
      </c>
      <c r="BL107" s="16">
        <f>INDEX('O3-8hr'!$A:$AD,$IU107+BL$23-$G$23,$IT107)</f>
        <v>38</v>
      </c>
      <c r="BM107" s="16">
        <f>INDEX('O3-8hr'!$A:$AD,$IU107+BM$23-$G$23,$IT107)</f>
        <v>44.000000000000007</v>
      </c>
      <c r="BN107" s="16">
        <f>INDEX('O3-8hr'!$A:$AD,$IU107+BN$23-$G$23,$IT107)</f>
        <v>46</v>
      </c>
      <c r="BO107" s="16">
        <f>INDEX('O3-8hr'!$A:$AD,$IU107+BO$23-$G$23,$IT107)</f>
        <v>52.000000000000007</v>
      </c>
      <c r="BP107" s="16">
        <f>INDEX('O3-8hr'!$A:$AD,$IU107+BP$23-$G$23,$IT107)</f>
        <v>39</v>
      </c>
      <c r="BQ107" s="16">
        <f>INDEX('O3-8hr'!$A:$AD,$IU107+BQ$23-$G$23,$IT107)</f>
        <v>19</v>
      </c>
      <c r="BR107" s="16">
        <f>INDEX('O3-8hr'!$A:$AD,$IU107+BR$23-$G$23,$IT107)</f>
        <v>21</v>
      </c>
      <c r="BS107" s="16">
        <f>INDEX('O3-8hr'!$A:$AD,$IU107+BS$23-$G$23,$IT107)</f>
        <v>30</v>
      </c>
      <c r="BT107" s="16">
        <f>INDEX('O3-8hr'!$A:$AD,$IU107+BT$23-$G$23,$IT107)</f>
        <v>31</v>
      </c>
      <c r="BU107" s="16">
        <f>INDEX('O3-8hr'!$A:$AD,$IU107+BU$23-$G$23,$IT107)</f>
        <v>30</v>
      </c>
      <c r="BV107" s="16">
        <f>INDEX('O3-8hr'!$A:$AD,$IU107+BV$23-$G$23,$IT107)</f>
        <v>21</v>
      </c>
      <c r="BW107" s="16">
        <f>INDEX('O3-8hr'!$A:$AD,$IU107+BW$23-$G$23,$IT107)</f>
        <v>38</v>
      </c>
      <c r="BX107" s="16">
        <f>INDEX('O3-8hr'!$A:$AD,$IU107+BX$23-$G$23,$IT107)</f>
        <v>51.000000000000007</v>
      </c>
      <c r="BY107" s="16">
        <f>INDEX('O3-8hr'!$A:$AD,$IU107+BY$23-$G$23,$IT107)</f>
        <v>38</v>
      </c>
      <c r="BZ107" s="16">
        <f>INDEX('O3-8hr'!$A:$AD,$IU107+BZ$23-$G$23,$IT107)</f>
        <v>48</v>
      </c>
      <c r="CA107" s="16">
        <f>INDEX('O3-8hr'!$A:$AD,$IU107+CA$23-$G$23,$IT107)</f>
        <v>63</v>
      </c>
      <c r="CB107" s="16">
        <f>INDEX('O3-8hr'!$A:$AD,$IU107+CB$23-$G$23,$IT107)</f>
        <v>36.000000000000007</v>
      </c>
      <c r="CC107" s="16">
        <f>INDEX('O3-8hr'!$A:$AD,$IU107+CC$23-$G$23,$IT107)</f>
        <v>50</v>
      </c>
      <c r="CD107" s="16">
        <f>INDEX('O3-8hr'!$A:$AD,$IU107+CD$23-$G$23,$IT107)</f>
        <v>32</v>
      </c>
      <c r="CE107" s="16">
        <f>INDEX('O3-8hr'!$A:$AD,$IU107+CE$23-$G$23,$IT107)</f>
        <v>42</v>
      </c>
      <c r="CF107" s="16">
        <f>INDEX('O3-8hr'!$A:$AD,$IU107+CF$23-$G$23,$IT107)</f>
        <v>38</v>
      </c>
      <c r="CG107" s="16">
        <f>INDEX('O3-8hr'!$A:$AD,$IU107+CG$23-$G$23,$IT107)</f>
        <v>45.000000000000007</v>
      </c>
      <c r="CH107" s="16">
        <f>INDEX('O3-8hr'!$A:$AD,$IU107+CH$23-$G$23,$IT107)</f>
        <v>45.000000000000007</v>
      </c>
      <c r="CI107" s="16">
        <f>INDEX('O3-8hr'!$A:$AD,$IU107+CI$23-$G$23,$IT107)</f>
        <v>50</v>
      </c>
      <c r="CJ107" s="16">
        <f>INDEX('O3-8hr'!$A:$AD,$IU107+CJ$23-$G$23,$IT107)</f>
        <v>43</v>
      </c>
      <c r="CK107" s="16">
        <f>INDEX('O3-8hr'!$A:$AD,$IU107+CK$23-$G$23,$IT107)</f>
        <v>52.000000000000007</v>
      </c>
      <c r="CL107" s="16">
        <f>INDEX('O3-8hr'!$A:$AD,$IU107+CL$23-$G$23,$IT107)</f>
        <v>56</v>
      </c>
      <c r="CM107" s="16">
        <f>INDEX('O3-8hr'!$A:$AD,$IU107+CM$23-$G$23,$IT107)</f>
        <v>38</v>
      </c>
      <c r="CN107" s="16">
        <f>INDEX('O3-8hr'!$A:$AD,$IU107+CN$23-$G$23,$IT107)</f>
        <v>82</v>
      </c>
      <c r="CO107" s="16">
        <f>INDEX('O3-8hr'!$A:$AD,$IU107+CO$23-$G$23,$IT107)</f>
        <v>80</v>
      </c>
      <c r="CP107" s="16">
        <f>INDEX('O3-8hr'!$A:$AD,$IU107+CP$23-$G$23,$IT107)</f>
        <v>71.000000000000014</v>
      </c>
      <c r="CQ107" s="16">
        <f>INDEX('O3-8hr'!$A:$AD,$IU107+CQ$23-$G$23,$IT107)</f>
        <v>74.000000000000014</v>
      </c>
      <c r="CR107" s="16">
        <f>INDEX('O3-8hr'!$A:$AD,$IU107+CR$23-$G$23,$IT107)</f>
        <v>62</v>
      </c>
      <c r="CS107" s="16">
        <f>INDEX('O3-8hr'!$A:$AD,$IU107+CS$23-$G$23,$IT107)</f>
        <v>40</v>
      </c>
      <c r="CT107" s="16">
        <f>INDEX('O3-8hr'!$A:$AD,$IU107+CT$23-$G$23,$IT107)</f>
        <v>59.000000000000007</v>
      </c>
      <c r="CU107" s="16">
        <f>INDEX('O3-8hr'!$A:$AD,$IU107+CU$23-$G$23,$IT107)</f>
        <v>55</v>
      </c>
      <c r="CV107" s="16">
        <f>INDEX('O3-8hr'!$A:$AD,$IU107+CV$23-$G$23,$IT107)</f>
        <v>47</v>
      </c>
      <c r="CW107" s="16">
        <f>INDEX('O3-8hr'!$A:$AD,$IU107+CW$23-$G$23,$IT107)</f>
        <v>25</v>
      </c>
      <c r="CX107" s="16">
        <f>INDEX('O3-8hr'!$A:$AD,$IU107+CX$23-$G$23,$IT107)</f>
        <v>60</v>
      </c>
      <c r="CY107" s="16">
        <f>INDEX('O3-8hr'!$A:$AD,$IU107+CY$23-$G$23,$IT107)</f>
        <v>29</v>
      </c>
      <c r="CZ107" s="16">
        <f>INDEX('O3-8hr'!$A:$AD,$IU107+CZ$23-$G$23,$IT107)</f>
        <v>55</v>
      </c>
      <c r="DA107" s="16">
        <f>INDEX('O3-8hr'!$A:$AD,$IU107+DA$23-$G$23,$IT107)</f>
        <v>56</v>
      </c>
      <c r="DB107" s="16">
        <f>INDEX('O3-8hr'!$A:$AD,$IU107+DB$23-$G$23,$IT107)</f>
        <v>26.000000000000004</v>
      </c>
      <c r="DC107" s="16">
        <f>INDEX('O3-8hr'!$A:$AD,$IU107+DC$23-$G$23,$IT107)</f>
        <v>43</v>
      </c>
      <c r="DD107" s="16">
        <f>INDEX('O3-8hr'!$A:$AD,$IU107+DD$23-$G$23,$IT107)</f>
        <v>41</v>
      </c>
      <c r="DE107" s="16">
        <f>INDEX('O3-8hr'!$A:$AD,$IU107+DE$23-$G$23,$IT107)</f>
        <v>62</v>
      </c>
      <c r="DF107" s="16">
        <f>INDEX('O3-8hr'!$A:$AD,$IU107+DF$23-$G$23,$IT107)</f>
        <v>41</v>
      </c>
      <c r="DG107" s="16">
        <f>INDEX('O3-8hr'!$A:$AD,$IU107+DG$23-$G$23,$IT107)</f>
        <v>27</v>
      </c>
      <c r="DH107" s="16">
        <f>INDEX('O3-8hr'!$A:$AD,$IU107+DH$23-$G$23,$IT107)</f>
        <v>38</v>
      </c>
      <c r="DI107" s="16">
        <f>INDEX('O3-8hr'!$A:$AD,$IU107+DI$23-$G$23,$IT107)</f>
        <v>53.000000000000007</v>
      </c>
      <c r="DJ107" s="16">
        <f>INDEX('O3-8hr'!$A:$AD,$IU107+DJ$23-$G$23,$IT107)</f>
        <v>44.000000000000007</v>
      </c>
      <c r="DK107" s="16">
        <f>INDEX('O3-8hr'!$A:$AD,$IU107+DK$23-$G$23,$IT107)</f>
        <v>54</v>
      </c>
      <c r="DL107" s="16">
        <f>INDEX('O3-8hr'!$A:$AD,$IU107+DL$23-$G$23,$IT107)</f>
        <v>62</v>
      </c>
      <c r="DM107" s="16">
        <f>INDEX('O3-8hr'!$A:$AD,$IU107+DM$23-$G$23,$IT107)</f>
        <v>65</v>
      </c>
      <c r="DN107" s="16">
        <f>INDEX('O3-8hr'!$A:$AD,$IU107+DN$23-$G$23,$IT107)</f>
        <v>61.000000000000007</v>
      </c>
      <c r="DO107" s="16">
        <f>INDEX('O3-8hr'!$A:$AD,$IU107+DO$23-$G$23,$IT107)</f>
        <v>48</v>
      </c>
      <c r="DP107" s="16">
        <f>INDEX('O3-8hr'!$A:$AD,$IU107+DP$23-$G$23,$IT107)</f>
        <v>49</v>
      </c>
      <c r="DQ107" s="16">
        <f>INDEX('O3-8hr'!$A:$AD,$IU107+DQ$23-$G$23,$IT107)</f>
        <v>54</v>
      </c>
      <c r="DR107" s="16">
        <f>INDEX('O3-8hr'!$A:$AD,$IU107+DR$23-$G$23,$IT107)</f>
        <v>60</v>
      </c>
      <c r="DS107" s="16">
        <f>INDEX('O3-8hr'!$A:$AD,$IU107+DS$23-$G$23,$IT107)</f>
        <v>59.000000000000007</v>
      </c>
      <c r="DT107" s="16">
        <f>INDEX('O3-8hr'!$A:$AD,$IU107+DT$23-$G$23,$IT107)</f>
        <v>75</v>
      </c>
      <c r="DU107" s="16">
        <f>INDEX('O3-8hr'!$A:$AD,$IU107+DU$23-$G$23,$IT107)</f>
        <v>53.000000000000007</v>
      </c>
      <c r="DV107" s="16">
        <f>INDEX('O3-8hr'!$A:$AD,$IU107+DV$23-$G$23,$IT107)</f>
        <v>38</v>
      </c>
      <c r="DW107" s="16">
        <f>INDEX('O3-8hr'!$A:$AD,$IU107+DW$23-$G$23,$IT107)</f>
        <v>44.000000000000007</v>
      </c>
      <c r="DX107" s="16">
        <f>INDEX('O3-8hr'!$A:$AD,$IU107+DX$23-$G$23,$IT107)</f>
        <v>49</v>
      </c>
      <c r="DY107" s="16">
        <f>INDEX('O3-8hr'!$A:$AD,$IU107+DY$23-$G$23,$IT107)</f>
        <v>48</v>
      </c>
      <c r="DZ107" s="16">
        <f>INDEX('O3-8hr'!$A:$AD,$IU107+DZ$23-$G$23,$IT107)</f>
        <v>31</v>
      </c>
      <c r="EA107" s="16">
        <f>INDEX('O3-8hr'!$A:$AD,$IU107+EA$23-$G$23,$IT107)</f>
        <v>40</v>
      </c>
      <c r="EB107" s="16">
        <f>INDEX('O3-8hr'!$A:$AD,$IU107+EB$23-$G$23,$IT107)</f>
        <v>59.000000000000007</v>
      </c>
      <c r="EC107" s="16">
        <f>INDEX('O3-8hr'!$A:$AD,$IU107+EC$23-$G$23,$IT107)</f>
        <v>39</v>
      </c>
      <c r="ED107" s="16">
        <f>INDEX('O3-8hr'!$A:$AD,$IU107+ED$23-$G$23,$IT107)</f>
        <v>69</v>
      </c>
      <c r="EE107" s="16">
        <f>INDEX('O3-8hr'!$A:$AD,$IU107+EE$23-$G$23,$IT107)</f>
        <v>60</v>
      </c>
      <c r="EF107" s="16">
        <f>INDEX('O3-8hr'!$A:$AD,$IU107+EF$23-$G$23,$IT107)</f>
        <v>48</v>
      </c>
      <c r="EG107" s="16">
        <f>INDEX('O3-8hr'!$A:$AD,$IU107+EG$23-$G$23,$IT107)</f>
        <v>25</v>
      </c>
      <c r="EH107" s="16">
        <f>INDEX('O3-8hr'!$A:$AD,$IU107+EH$23-$G$23,$IT107)</f>
        <v>30</v>
      </c>
      <c r="EI107" s="16">
        <f>INDEX('O3-8hr'!$A:$AD,$IU107+EI$23-$G$23,$IT107)</f>
        <v>31</v>
      </c>
      <c r="EJ107" s="16">
        <f>INDEX('O3-8hr'!$A:$AD,$IU107+EJ$23-$G$23,$IT107)</f>
        <v>60</v>
      </c>
      <c r="EK107" s="16">
        <f>INDEX('O3-8hr'!$A:$AD,$IU107+EK$23-$G$23,$IT107)</f>
        <v>48</v>
      </c>
      <c r="EL107" s="16">
        <f>INDEX('O3-8hr'!$A:$AD,$IU107+EL$23-$G$23,$IT107)</f>
        <v>48</v>
      </c>
      <c r="EM107" s="16">
        <f>INDEX('O3-8hr'!$A:$AD,$IU107+EM$23-$G$23,$IT107)</f>
        <v>61.000000000000007</v>
      </c>
      <c r="EN107" s="16">
        <f>INDEX('O3-8hr'!$A:$AD,$IU107+EN$23-$G$23,$IT107)</f>
        <v>58</v>
      </c>
      <c r="EO107" s="16">
        <f>INDEX('O3-8hr'!$A:$AD,$IU107+EO$23-$G$23,$IT107)</f>
        <v>59.000000000000007</v>
      </c>
      <c r="EP107" s="16">
        <f>INDEX('O3-8hr'!$A:$AD,$IU107+EP$23-$G$23,$IT107)</f>
        <v>61.000000000000007</v>
      </c>
      <c r="EQ107" s="16">
        <f>INDEX('O3-8hr'!$A:$AD,$IU107+EQ$23-$G$23,$IT107)</f>
        <v>32</v>
      </c>
      <c r="ER107" s="16">
        <f>INDEX('O3-8hr'!$A:$AD,$IU107+ER$23-$G$23,$IT107)</f>
        <v>40</v>
      </c>
      <c r="ES107" s="16">
        <f>INDEX('O3-8hr'!$A:$AD,$IU107+ES$23-$G$23,$IT107)</f>
        <v>70</v>
      </c>
      <c r="ET107" s="16">
        <f>INDEX('O3-8hr'!$A:$AD,$IU107+ET$23-$G$23,$IT107)</f>
        <v>76</v>
      </c>
      <c r="EU107" s="16">
        <f>INDEX('O3-8hr'!$A:$AD,$IU107+EU$23-$G$23,$IT107)</f>
        <v>43</v>
      </c>
      <c r="EV107" s="16">
        <f>INDEX('O3-8hr'!$A:$AD,$IU107+EV$23-$G$23,$IT107)</f>
        <v>51.000000000000007</v>
      </c>
      <c r="EW107" s="16">
        <f>INDEX('O3-8hr'!$A:$AD,$IU107+EW$23-$G$23,$IT107)</f>
        <v>70</v>
      </c>
      <c r="EX107" s="16">
        <f>INDEX('O3-8hr'!$A:$AD,$IU107+EX$23-$G$23,$IT107)</f>
        <v>38</v>
      </c>
      <c r="EY107" s="16">
        <f>INDEX('O3-8hr'!$A:$AD,$IU107+EY$23-$G$23,$IT107)</f>
        <v>52.000000000000007</v>
      </c>
      <c r="EZ107" s="16">
        <f>INDEX('O3-8hr'!$A:$AD,$IU107+EZ$23-$G$23,$IT107)</f>
        <v>65</v>
      </c>
      <c r="FA107" s="16">
        <f>INDEX('O3-8hr'!$A:$AD,$IU107+FA$23-$G$23,$IT107)</f>
        <v>59.000000000000007</v>
      </c>
      <c r="FB107" s="16">
        <f>INDEX('O3-8hr'!$A:$AD,$IU107+FB$23-$G$23,$IT107)</f>
        <v>52.000000000000007</v>
      </c>
      <c r="FC107" s="16">
        <f>INDEX('O3-8hr'!$A:$AD,$IU107+FC$23-$G$23,$IT107)</f>
        <v>39</v>
      </c>
      <c r="FD107" s="16">
        <f>INDEX('O3-8hr'!$A:$AD,$IU107+FD$23-$G$23,$IT107)</f>
        <v>41</v>
      </c>
      <c r="FE107" s="16">
        <f>INDEX('O3-8hr'!$A:$AD,$IU107+FE$23-$G$23,$IT107)</f>
        <v>28</v>
      </c>
      <c r="FF107" s="16">
        <f>INDEX('O3-8hr'!$A:$AD,$IU107+FF$23-$G$23,$IT107)</f>
        <v>41</v>
      </c>
      <c r="FG107" s="16">
        <f>INDEX('O3-8hr'!$A:$AD,$IU107+FG$23-$G$23,$IT107)</f>
        <v>47</v>
      </c>
      <c r="FH107" s="16">
        <f>INDEX('O3-8hr'!$A:$AD,$IU107+FH$23-$G$23,$IT107)</f>
        <v>58</v>
      </c>
      <c r="FI107" s="16">
        <f>INDEX('O3-8hr'!$A:$AD,$IU107+FI$23-$G$23,$IT107)</f>
        <v>50</v>
      </c>
      <c r="FJ107" s="16">
        <f>INDEX('O3-8hr'!$A:$AD,$IU107+FJ$23-$G$23,$IT107)</f>
        <v>32</v>
      </c>
      <c r="FK107" s="16">
        <f>INDEX('O3-8hr'!$A:$AD,$IU107+FK$23-$G$23,$IT107)</f>
        <v>39</v>
      </c>
      <c r="FL107" s="16">
        <f>INDEX('O3-8hr'!$A:$AD,$IU107+FL$23-$G$23,$IT107)</f>
        <v>67</v>
      </c>
      <c r="FM107" s="16">
        <f>INDEX('O3-8hr'!$A:$AD,$IU107+FM$23-$G$23,$IT107)</f>
        <v>30</v>
      </c>
      <c r="FN107" s="16">
        <f>INDEX('O3-8hr'!$A:$AD,$IU107+FN$23-$G$23,$IT107)</f>
        <v>57</v>
      </c>
      <c r="FO107" s="16">
        <f>INDEX('O3-8hr'!$A:$AD,$IU107+FO$23-$G$23,$IT107)</f>
        <v>49</v>
      </c>
      <c r="FP107" s="16">
        <f>INDEX('O3-8hr'!$A:$AD,$IU107+FP$23-$G$23,$IT107)</f>
        <v>66</v>
      </c>
      <c r="FQ107" s="16">
        <f>INDEX('O3-8hr'!$A:$AD,$IU107+FQ$23-$G$23,$IT107)</f>
        <v>41</v>
      </c>
      <c r="FR107" s="16">
        <f>INDEX('O3-8hr'!$A:$AD,$IU107+FR$23-$G$23,$IT107)</f>
        <v>40</v>
      </c>
      <c r="FS107" s="16">
        <f>INDEX('O3-8hr'!$A:$AD,$IU107+FS$23-$G$23,$IT107)</f>
        <v>51.000000000000007</v>
      </c>
      <c r="FT107" s="16">
        <f>INDEX('O3-8hr'!$A:$AD,$IU107+FT$23-$G$23,$IT107)</f>
        <v>34</v>
      </c>
      <c r="FU107" s="16">
        <f>INDEX('O3-8hr'!$A:$AD,$IU107+FU$23-$G$23,$IT107)</f>
        <v>53.000000000000007</v>
      </c>
      <c r="FV107" s="16">
        <f>INDEX('O3-8hr'!$A:$AD,$IU107+FV$23-$G$23,$IT107)</f>
        <v>43</v>
      </c>
      <c r="FW107" s="16">
        <f>INDEX('O3-8hr'!$A:$AD,$IU107+FW$23-$G$23,$IT107)</f>
        <v>53.000000000000007</v>
      </c>
      <c r="FX107" s="16">
        <f>INDEX('O3-8hr'!$A:$AD,$IU107+FX$23-$G$23,$IT107)</f>
        <v>46</v>
      </c>
      <c r="FY107" s="16">
        <f>INDEX('O3-8hr'!$A:$AD,$IU107+FY$23-$G$23,$IT107)</f>
        <v>31</v>
      </c>
      <c r="FZ107" s="16">
        <f>INDEX('O3-8hr'!$A:$AD,$IU107+FZ$23-$G$23,$IT107)</f>
        <v>43</v>
      </c>
      <c r="GA107" s="16">
        <f>INDEX('O3-8hr'!$A:$AD,$IU107+GA$23-$G$23,$IT107)</f>
        <v>69</v>
      </c>
      <c r="GB107" s="16">
        <f>INDEX('O3-8hr'!$A:$AD,$IU107+GB$23-$G$23,$IT107)</f>
        <v>58</v>
      </c>
      <c r="GC107" s="16">
        <f>INDEX('O3-8hr'!$A:$AD,$IU107+GC$23-$G$23,$IT107)</f>
        <v>43</v>
      </c>
      <c r="GD107" s="16">
        <f>INDEX('O3-8hr'!$A:$AD,$IU107+GD$23-$G$23,$IT107)</f>
        <v>46</v>
      </c>
      <c r="GE107" s="16">
        <f>INDEX('O3-8hr'!$A:$AD,$IU107+GE$23-$G$23,$IT107)</f>
        <v>55</v>
      </c>
      <c r="GF107" s="16">
        <f>INDEX('O3-8hr'!$A:$AD,$IU107+GF$23-$G$23,$IT107)</f>
        <v>45.000000000000007</v>
      </c>
      <c r="GG107" s="16">
        <f>INDEX('O3-8hr'!$A:$AD,$IU107+GG$23-$G$23,$IT107)</f>
        <v>56</v>
      </c>
      <c r="GH107" s="16">
        <f>INDEX('O3-8hr'!$A:$AD,$IU107+GH$23-$G$23,$IT107)</f>
        <v>62</v>
      </c>
      <c r="GI107" s="16">
        <f>INDEX('O3-8hr'!$A:$AD,$IU107+GI$23-$G$23,$IT107)</f>
        <v>37.000000000000007</v>
      </c>
      <c r="GJ107" s="16">
        <f>INDEX('O3-8hr'!$A:$AD,$IU107+GJ$23-$G$23,$IT107)</f>
        <v>28</v>
      </c>
      <c r="GK107" s="16">
        <f>INDEX('O3-8hr'!$A:$AD,$IU107+GK$23-$G$23,$IT107)</f>
        <v>31</v>
      </c>
      <c r="GL107" s="16">
        <f>INDEX('O3-8hr'!$A:$AD,$IU107+GL$23-$G$23,$IT107)</f>
        <v>32</v>
      </c>
      <c r="GM107" s="16">
        <f>INDEX('O3-8hr'!$A:$AD,$IU107+GM$23-$G$23,$IT107)</f>
        <v>30</v>
      </c>
      <c r="GN107" s="16">
        <f>INDEX('O3-8hr'!$A:$AD,$IU107+GN$23-$G$23,$IT107)</f>
        <v>33</v>
      </c>
      <c r="GO107" s="16">
        <f>INDEX('O3-8hr'!$A:$AD,$IU107+GO$23-$G$23,$IT107)</f>
        <v>38</v>
      </c>
      <c r="GP107" s="16">
        <f>INDEX('O3-8hr'!$A:$AD,$IU107+GP$23-$G$23,$IT107)</f>
        <v>69</v>
      </c>
      <c r="GQ107" s="16">
        <f>INDEX('O3-8hr'!$A:$AD,$IU107+GQ$23-$G$23,$IT107)</f>
        <v>38</v>
      </c>
      <c r="GR107" s="16">
        <f>INDEX('O3-8hr'!$A:$AD,$IU107+GR$23-$G$23,$IT107)</f>
        <v>60</v>
      </c>
      <c r="GS107" s="16">
        <f>INDEX('O3-8hr'!$A:$AD,$IU107+GS$23-$G$23,$IT107)</f>
        <v>35</v>
      </c>
      <c r="GT107" s="16">
        <f>INDEX('O3-8hr'!$A:$AD,$IU107+GT$23-$G$23,$IT107)</f>
        <v>40</v>
      </c>
      <c r="GU107" s="16">
        <f>INDEX('O3-8hr'!$A:$AD,$IU107+GU$23-$G$23,$IT107)</f>
        <v>45.000000000000007</v>
      </c>
      <c r="GV107" s="16">
        <f>INDEX('O3-8hr'!$A:$AD,$IU107+GV$23-$G$23,$IT107)</f>
        <v>59.000000000000007</v>
      </c>
      <c r="GW107" s="16">
        <f>INDEX('O3-8hr'!$A:$AD,$IU107+GW$23-$G$23,$IT107)</f>
        <v>36.000000000000007</v>
      </c>
      <c r="GX107" s="16">
        <f>INDEX('O3-8hr'!$A:$AD,$IU107+GX$23-$G$23,$IT107)</f>
        <v>41</v>
      </c>
      <c r="GY107" s="16">
        <f>INDEX('O3-8hr'!$A:$AD,$IU107+GY$23-$G$23,$IT107)</f>
        <v>37.000000000000007</v>
      </c>
      <c r="GZ107" s="16">
        <f>INDEX('O3-8hr'!$A:$AD,$IU107+GZ$23-$G$23,$IT107)</f>
        <v>32</v>
      </c>
      <c r="HA107" s="16">
        <f>INDEX('O3-8hr'!$A:$AD,$IU107+HA$23-$G$23,$IT107)</f>
        <v>18.000000000000004</v>
      </c>
      <c r="HB107" s="16">
        <f>INDEX('O3-8hr'!$A:$AD,$IU107+HB$23-$G$23,$IT107)</f>
        <v>37.000000000000007</v>
      </c>
      <c r="HC107" s="16">
        <f>INDEX('O3-8hr'!$A:$AD,$IU107+HC$23-$G$23,$IT107)</f>
        <v>40</v>
      </c>
      <c r="HD107" s="16">
        <f>INDEX('O3-8hr'!$A:$AD,$IU107+HD$23-$G$23,$IT107)</f>
        <v>56</v>
      </c>
      <c r="HE107" s="16">
        <f>INDEX('O3-8hr'!$A:$AD,$IU107+HE$23-$G$23,$IT107)</f>
        <v>60</v>
      </c>
      <c r="HF107" s="16">
        <f>INDEX('O3-8hr'!$A:$AD,$IU107+HF$23-$G$23,$IT107)</f>
        <v>31</v>
      </c>
      <c r="HG107" s="16">
        <f>INDEX('O3-8hr'!$A:$AD,$IU107+HG$23-$G$23,$IT107)</f>
        <v>34</v>
      </c>
      <c r="HH107" s="16">
        <f>INDEX('O3-8hr'!$A:$AD,$IU107+HH$23-$G$23,$IT107)</f>
        <v>45.000000000000007</v>
      </c>
      <c r="HI107" s="16">
        <f>INDEX('O3-8hr'!$A:$AD,$IU107+HI$23-$G$23,$IT107)</f>
        <v>35</v>
      </c>
      <c r="HJ107" s="16">
        <f>INDEX('O3-8hr'!$A:$AD,$IU107+HJ$23-$G$23,$IT107)</f>
        <v>29</v>
      </c>
      <c r="HK107" s="16">
        <f>INDEX('O3-8hr'!$A:$AD,$IU107+HK$23-$G$23,$IT107)</f>
        <v>31</v>
      </c>
      <c r="HL107" s="16">
        <f>INDEX('O3-8hr'!$A:$AD,$IU107+HL$23-$G$23,$IT107)</f>
        <v>23</v>
      </c>
      <c r="HM107" s="16">
        <f>INDEX('O3-8hr'!$A:$AD,$IU107+HM$23-$G$23,$IT107)</f>
        <v>24</v>
      </c>
      <c r="HN107" s="16">
        <f>INDEX('O3-8hr'!$A:$AD,$IU107+HN$23-$G$23,$IT107)</f>
        <v>17</v>
      </c>
      <c r="HO107" s="16">
        <f>INDEX('O3-8hr'!$A:$AD,$IU107+HO$23-$G$23,$IT107)</f>
        <v>27</v>
      </c>
      <c r="HP107" s="16">
        <f>INDEX('O3-8hr'!$A:$AD,$IU107+HP$23-$G$23,$IT107)</f>
        <v>29</v>
      </c>
      <c r="HQ107" s="16">
        <f>INDEX('O3-8hr'!$A:$AD,$IU107+HQ$23-$G$23,$IT107)</f>
        <v>34</v>
      </c>
      <c r="HR107" s="16">
        <f>INDEX('O3-8hr'!$A:$AD,$IU107+HR$23-$G$23,$IT107)</f>
        <v>44.000000000000007</v>
      </c>
      <c r="HS107" s="16">
        <f>INDEX('O3-8hr'!$A:$AD,$IU107+HS$23-$G$23,$IT107)</f>
        <v>52.000000000000007</v>
      </c>
      <c r="HT107" s="16">
        <f>INDEX('O3-8hr'!$A:$AD,$IU107+HT$23-$G$23,$IT107)</f>
        <v>24</v>
      </c>
      <c r="HU107" s="16">
        <f>INDEX('O3-8hr'!$A:$AD,$IU107+HU$23-$G$23,$IT107)</f>
        <v>22.000000000000004</v>
      </c>
      <c r="HV107" s="16">
        <f>INDEX('O3-8hr'!$A:$AD,$IU107+HV$23-$G$23,$IT107)</f>
        <v>32</v>
      </c>
      <c r="HW107" s="16">
        <f>INDEX('O3-8hr'!$A:$AD,$IU107+HW$23-$G$23,$IT107)</f>
        <v>28</v>
      </c>
      <c r="HX107" s="16">
        <f>INDEX('O3-8hr'!$A:$AD,$IU107+HX$23-$G$23,$IT107)</f>
        <v>30</v>
      </c>
      <c r="HY107" s="16">
        <f>INDEX('O3-8hr'!$A:$AD,$IU107+HY$23-$G$23,$IT107)</f>
        <v>24</v>
      </c>
      <c r="HZ107" s="16">
        <f>INDEX('O3-8hr'!$A:$AD,$IU107+HZ$23-$G$23,$IT107)</f>
        <v>30</v>
      </c>
      <c r="IA107" s="16">
        <f>INDEX('O3-8hr'!$A:$AD,$IU107+IA$23-$G$23,$IT107)</f>
        <v>28</v>
      </c>
      <c r="IB107" s="16">
        <f>INDEX('O3-8hr'!$A:$AD,$IU107+IB$23-$G$23,$IT107)</f>
        <v>38</v>
      </c>
      <c r="IC107" s="16">
        <f>INDEX('O3-8hr'!$A:$AD,$IU107+IC$23-$G$23,$IT107)</f>
        <v>38</v>
      </c>
      <c r="ID107" s="16">
        <f>INDEX('O3-8hr'!$A:$AD,$IU107+ID$23-$G$23,$IT107)</f>
        <v>37.000000000000007</v>
      </c>
      <c r="IE107" s="16">
        <f>INDEX('O3-8hr'!$A:$AD,$IU107+IE$23-$G$23,$IT107)</f>
        <v>38</v>
      </c>
      <c r="IF107" s="16">
        <f>INDEX('O3-8hr'!$A:$AD,$IU107+IF$23-$G$23,$IT107)</f>
        <v>32</v>
      </c>
      <c r="IG107" s="16">
        <f>INDEX('O3-8hr'!$A:$AD,$IU107+IG$23-$G$23,$IT107)</f>
        <v>18.000000000000004</v>
      </c>
      <c r="IH107" s="16">
        <f>INDEX('O3-8hr'!$A:$AD,$IU107+IH$23-$G$23,$IT107)</f>
        <v>21</v>
      </c>
      <c r="II107" s="16">
        <f>INDEX('O3-8hr'!$A:$AD,$IU107+II$23-$G$23,$IT107)</f>
        <v>33</v>
      </c>
      <c r="IJ107" s="16">
        <f>INDEX('O3-8hr'!$A:$AD,$IU107+IJ$23-$G$23,$IT107)</f>
        <v>30</v>
      </c>
      <c r="IK107" s="16">
        <f>INDEX('O3-8hr'!$A:$AD,$IU107+IK$23-$G$23,$IT107)</f>
        <v>27</v>
      </c>
      <c r="IL107" s="16">
        <f>INDEX('O3-8hr'!$A:$AD,$IU107+IL$23-$G$23,$IT107)</f>
        <v>29</v>
      </c>
      <c r="IM107" s="16">
        <f>INDEX('O3-8hr'!$A:$AD,$IU107+IM$23-$G$23,$IT107)</f>
        <v>24</v>
      </c>
      <c r="IN107" s="16">
        <f>INDEX('O3-8hr'!$A:$AD,$IU107+IN$23-$G$23,$IT107)</f>
        <v>23</v>
      </c>
      <c r="IO107" s="16">
        <f>INDEX('O3-8hr'!$A:$AD,$IU107+IO$23-$G$23,$IT107)</f>
        <v>29</v>
      </c>
      <c r="IP107" s="16">
        <f>INDEX('O3-8hr'!$A:$AD,$IU107+IP$23-$G$23,$IT107)</f>
        <v>33</v>
      </c>
      <c r="IQ107" s="13">
        <f>INDEX('O3-8hr'!$A:$AD,$IU107+IQ$23-$G$23,$IT107)</f>
        <v>28</v>
      </c>
      <c r="IR107" s="101">
        <f t="shared" si="59"/>
        <v>82</v>
      </c>
      <c r="IT107" s="80">
        <f>MATCH($B107,'O3-8hr'!$1:$1,0)</f>
        <v>30</v>
      </c>
      <c r="IU107" s="119">
        <f>MATCH(DATE($A107,$IT$19,$IU$19),'O3-8hr'!$B:$B,0)</f>
        <v>431</v>
      </c>
    </row>
    <row r="108" spans="1:255" s="25" customFormat="1" ht="12.75" customHeight="1" x14ac:dyDescent="0.2">
      <c r="B108" s="45" t="s">
        <v>78</v>
      </c>
      <c r="C108" s="55"/>
      <c r="F108" s="4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/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/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/>
      <c r="CH108" s="105"/>
      <c r="CI108" s="105"/>
      <c r="CJ108" s="105"/>
      <c r="CK108" s="105"/>
      <c r="CL108" s="105"/>
      <c r="CM108" s="105"/>
      <c r="CN108" s="105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/>
      <c r="CY108" s="105"/>
      <c r="CZ108" s="105"/>
      <c r="DA108" s="105"/>
      <c r="DB108" s="105"/>
      <c r="DC108" s="105"/>
      <c r="DD108" s="105"/>
      <c r="DE108" s="105"/>
      <c r="DF108" s="105"/>
      <c r="DG108" s="105"/>
      <c r="DH108" s="105"/>
      <c r="DI108" s="105"/>
      <c r="DJ108" s="105"/>
      <c r="DK108" s="105"/>
      <c r="DL108" s="105"/>
      <c r="DM108" s="105"/>
      <c r="DN108" s="105"/>
      <c r="DO108" s="105"/>
      <c r="DP108" s="105"/>
      <c r="DQ108" s="105"/>
      <c r="DR108" s="105"/>
      <c r="DS108" s="105"/>
      <c r="DT108" s="105"/>
      <c r="DU108" s="105"/>
      <c r="DV108" s="105"/>
      <c r="DW108" s="105"/>
      <c r="DX108" s="105"/>
      <c r="DY108" s="105"/>
      <c r="DZ108" s="105"/>
      <c r="EA108" s="105"/>
      <c r="EB108" s="105"/>
      <c r="EC108" s="105"/>
      <c r="ED108" s="105"/>
      <c r="EE108" s="105"/>
      <c r="EF108" s="105"/>
      <c r="EG108" s="105"/>
      <c r="EH108" s="105"/>
      <c r="EI108" s="105"/>
      <c r="EJ108" s="105"/>
      <c r="EK108" s="105"/>
      <c r="EL108" s="105"/>
      <c r="EM108" s="105"/>
      <c r="EN108" s="105"/>
      <c r="EO108" s="105"/>
      <c r="EP108" s="105"/>
      <c r="EQ108" s="105"/>
      <c r="ER108" s="105"/>
      <c r="ES108" s="105"/>
      <c r="ET108" s="105"/>
      <c r="EU108" s="105"/>
      <c r="EV108" s="105"/>
      <c r="EW108" s="105"/>
      <c r="EX108" s="105"/>
      <c r="EY108" s="105"/>
      <c r="EZ108" s="105"/>
      <c r="FA108" s="105"/>
      <c r="FB108" s="105"/>
      <c r="FC108" s="105"/>
      <c r="FD108" s="105"/>
      <c r="FE108" s="105"/>
      <c r="FF108" s="105"/>
      <c r="FG108" s="105"/>
      <c r="FH108" s="105"/>
      <c r="FI108" s="105"/>
      <c r="FJ108" s="105"/>
      <c r="FK108" s="105"/>
      <c r="FL108" s="105"/>
      <c r="FM108" s="105"/>
      <c r="FN108" s="105"/>
      <c r="FO108" s="105"/>
      <c r="FP108" s="105"/>
      <c r="FQ108" s="105"/>
      <c r="FR108" s="105"/>
      <c r="FS108" s="105"/>
      <c r="FT108" s="105"/>
      <c r="FU108" s="105"/>
      <c r="FV108" s="105"/>
      <c r="FW108" s="105"/>
      <c r="FX108" s="105"/>
      <c r="FY108" s="105"/>
      <c r="FZ108" s="105"/>
      <c r="GA108" s="105"/>
      <c r="GB108" s="105"/>
      <c r="GC108" s="105"/>
      <c r="GD108" s="105"/>
      <c r="GE108" s="105"/>
      <c r="GF108" s="105"/>
      <c r="GG108" s="105"/>
      <c r="GH108" s="105"/>
      <c r="GI108" s="105"/>
      <c r="GJ108" s="105"/>
      <c r="GK108" s="105"/>
      <c r="GL108" s="105"/>
      <c r="GM108" s="105"/>
      <c r="GN108" s="105"/>
      <c r="GO108" s="105"/>
      <c r="GP108" s="105"/>
      <c r="GQ108" s="105"/>
      <c r="GR108" s="105"/>
      <c r="GS108" s="105"/>
      <c r="GT108" s="105"/>
      <c r="GU108" s="105"/>
      <c r="GV108" s="105"/>
      <c r="GW108" s="105"/>
      <c r="GX108" s="105"/>
      <c r="GY108" s="105"/>
      <c r="GZ108" s="105"/>
      <c r="HA108" s="105"/>
      <c r="HB108" s="105"/>
      <c r="HC108" s="105"/>
      <c r="HD108" s="105"/>
      <c r="HE108" s="105"/>
      <c r="HF108" s="105"/>
      <c r="HG108" s="105"/>
      <c r="HH108" s="105"/>
      <c r="HI108" s="105"/>
      <c r="HJ108" s="105"/>
      <c r="HK108" s="105"/>
      <c r="HL108" s="105"/>
      <c r="HM108" s="105"/>
      <c r="HN108" s="105"/>
      <c r="HO108" s="105"/>
      <c r="HP108" s="105"/>
      <c r="HQ108" s="105"/>
      <c r="HR108" s="105"/>
      <c r="HS108" s="105"/>
      <c r="HT108" s="105"/>
      <c r="HU108" s="105"/>
      <c r="HV108" s="105"/>
      <c r="HW108" s="105"/>
      <c r="HX108" s="105"/>
      <c r="HY108" s="105"/>
      <c r="HZ108" s="105"/>
      <c r="IA108" s="105"/>
      <c r="IB108" s="105"/>
      <c r="IC108" s="105"/>
      <c r="ID108" s="105"/>
      <c r="IE108" s="105"/>
      <c r="IF108" s="105"/>
      <c r="IG108" s="105"/>
      <c r="IH108" s="105"/>
      <c r="II108" s="105"/>
      <c r="IJ108" s="105"/>
      <c r="IK108" s="105"/>
      <c r="IL108" s="105"/>
      <c r="IM108" s="105"/>
      <c r="IN108" s="105"/>
      <c r="IO108" s="105"/>
      <c r="IP108" s="105"/>
      <c r="IQ108" s="105"/>
      <c r="IR108" s="15"/>
      <c r="IT108" s="45"/>
      <c r="IU108" s="46"/>
    </row>
    <row r="109" spans="1:255" s="25" customFormat="1" ht="12.75" customHeight="1" x14ac:dyDescent="0.2">
      <c r="B109" s="45" t="s">
        <v>78</v>
      </c>
      <c r="C109" s="55"/>
      <c r="F109" s="4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  <c r="AF109" s="105"/>
      <c r="AG109" s="105"/>
      <c r="AH109" s="105"/>
      <c r="AI109" s="105"/>
      <c r="AJ109" s="105"/>
      <c r="AK109" s="105"/>
      <c r="AL109" s="105"/>
      <c r="AM109" s="105"/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/>
      <c r="CM109" s="105"/>
      <c r="CN109" s="105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  <c r="CZ109" s="105"/>
      <c r="DA109" s="105"/>
      <c r="DB109" s="105"/>
      <c r="DC109" s="105"/>
      <c r="DD109" s="105"/>
      <c r="DE109" s="105"/>
      <c r="DF109" s="105"/>
      <c r="DG109" s="105"/>
      <c r="DH109" s="105"/>
      <c r="DI109" s="105"/>
      <c r="DJ109" s="105"/>
      <c r="DK109" s="105"/>
      <c r="DL109" s="105"/>
      <c r="DM109" s="105"/>
      <c r="DN109" s="105"/>
      <c r="DO109" s="105"/>
      <c r="DP109" s="105"/>
      <c r="DQ109" s="105"/>
      <c r="DR109" s="105"/>
      <c r="DS109" s="105"/>
      <c r="DT109" s="105"/>
      <c r="DU109" s="105"/>
      <c r="DV109" s="105"/>
      <c r="DW109" s="105"/>
      <c r="DX109" s="105"/>
      <c r="DY109" s="105"/>
      <c r="DZ109" s="105"/>
      <c r="EA109" s="105"/>
      <c r="EB109" s="105"/>
      <c r="EC109" s="105"/>
      <c r="ED109" s="105"/>
      <c r="EE109" s="105"/>
      <c r="EF109" s="105"/>
      <c r="EG109" s="105"/>
      <c r="EH109" s="105"/>
      <c r="EI109" s="105"/>
      <c r="EJ109" s="105"/>
      <c r="EK109" s="105"/>
      <c r="EL109" s="105"/>
      <c r="EM109" s="105"/>
      <c r="EN109" s="105"/>
      <c r="EO109" s="105"/>
      <c r="EP109" s="105"/>
      <c r="EQ109" s="105"/>
      <c r="ER109" s="105"/>
      <c r="ES109" s="105"/>
      <c r="ET109" s="105"/>
      <c r="EU109" s="105"/>
      <c r="EV109" s="105"/>
      <c r="EW109" s="105"/>
      <c r="EX109" s="105"/>
      <c r="EY109" s="105"/>
      <c r="EZ109" s="105"/>
      <c r="FA109" s="105"/>
      <c r="FB109" s="105"/>
      <c r="FC109" s="105"/>
      <c r="FD109" s="105"/>
      <c r="FE109" s="105"/>
      <c r="FF109" s="105"/>
      <c r="FG109" s="105"/>
      <c r="FH109" s="105"/>
      <c r="FI109" s="105"/>
      <c r="FJ109" s="105"/>
      <c r="FK109" s="105"/>
      <c r="FL109" s="105"/>
      <c r="FM109" s="105"/>
      <c r="FN109" s="105"/>
      <c r="FO109" s="105"/>
      <c r="FP109" s="105"/>
      <c r="FQ109" s="105"/>
      <c r="FR109" s="105"/>
      <c r="FS109" s="105"/>
      <c r="FT109" s="105"/>
      <c r="FU109" s="105"/>
      <c r="FV109" s="105"/>
      <c r="FW109" s="105"/>
      <c r="FX109" s="105"/>
      <c r="FY109" s="105"/>
      <c r="FZ109" s="105"/>
      <c r="GA109" s="105"/>
      <c r="GB109" s="105"/>
      <c r="GC109" s="105"/>
      <c r="GD109" s="105"/>
      <c r="GE109" s="105"/>
      <c r="GF109" s="105"/>
      <c r="GG109" s="105"/>
      <c r="GH109" s="105"/>
      <c r="GI109" s="105"/>
      <c r="GJ109" s="105"/>
      <c r="GK109" s="105"/>
      <c r="GL109" s="105"/>
      <c r="GM109" s="105"/>
      <c r="GN109" s="105"/>
      <c r="GO109" s="105"/>
      <c r="GP109" s="105"/>
      <c r="GQ109" s="105"/>
      <c r="GR109" s="105"/>
      <c r="GS109" s="105"/>
      <c r="GT109" s="105"/>
      <c r="GU109" s="105"/>
      <c r="GV109" s="105"/>
      <c r="GW109" s="105"/>
      <c r="GX109" s="105"/>
      <c r="GY109" s="105"/>
      <c r="GZ109" s="105"/>
      <c r="HA109" s="105"/>
      <c r="HB109" s="105"/>
      <c r="HC109" s="105"/>
      <c r="HD109" s="105"/>
      <c r="HE109" s="105"/>
      <c r="HF109" s="105"/>
      <c r="HG109" s="105"/>
      <c r="HH109" s="105"/>
      <c r="HI109" s="105"/>
      <c r="HJ109" s="105"/>
      <c r="HK109" s="105"/>
      <c r="HL109" s="105"/>
      <c r="HM109" s="105"/>
      <c r="HN109" s="105"/>
      <c r="HO109" s="105"/>
      <c r="HP109" s="105"/>
      <c r="HQ109" s="105"/>
      <c r="HR109" s="105"/>
      <c r="HS109" s="105"/>
      <c r="HT109" s="105"/>
      <c r="HU109" s="105"/>
      <c r="HV109" s="105"/>
      <c r="HW109" s="105"/>
      <c r="HX109" s="105"/>
      <c r="HY109" s="105"/>
      <c r="HZ109" s="105"/>
      <c r="IA109" s="105"/>
      <c r="IB109" s="105"/>
      <c r="IC109" s="105"/>
      <c r="ID109" s="105"/>
      <c r="IE109" s="105"/>
      <c r="IF109" s="105"/>
      <c r="IG109" s="105"/>
      <c r="IH109" s="105"/>
      <c r="II109" s="105"/>
      <c r="IJ109" s="105"/>
      <c r="IK109" s="105"/>
      <c r="IL109" s="105"/>
      <c r="IM109" s="105"/>
      <c r="IN109" s="105"/>
      <c r="IO109" s="105"/>
      <c r="IP109" s="105"/>
      <c r="IQ109" s="105"/>
      <c r="IR109" s="15"/>
      <c r="IT109" s="45"/>
      <c r="IU109" s="46"/>
    </row>
    <row r="110" spans="1:255" s="25" customFormat="1" ht="12.75" customHeight="1" x14ac:dyDescent="0.2">
      <c r="A110" s="9"/>
      <c r="B110" s="45" t="s">
        <v>78</v>
      </c>
      <c r="C110" s="55"/>
      <c r="F110" s="4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  <c r="AC110" s="105"/>
      <c r="AD110" s="105"/>
      <c r="AE110" s="105"/>
      <c r="AF110" s="105"/>
      <c r="AG110" s="105"/>
      <c r="AH110" s="105"/>
      <c r="AI110" s="105"/>
      <c r="AJ110" s="105"/>
      <c r="AK110" s="105"/>
      <c r="AL110" s="105"/>
      <c r="AM110" s="105"/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/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/>
      <c r="CL110" s="105"/>
      <c r="CM110" s="105"/>
      <c r="CN110" s="105"/>
      <c r="CO110" s="105"/>
      <c r="CP110" s="105"/>
      <c r="CQ110" s="105"/>
      <c r="CR110" s="105"/>
      <c r="CS110" s="105"/>
      <c r="CT110" s="105"/>
      <c r="CU110" s="105"/>
      <c r="CV110" s="105"/>
      <c r="CW110" s="105"/>
      <c r="CX110" s="105"/>
      <c r="CY110" s="105"/>
      <c r="CZ110" s="105"/>
      <c r="DA110" s="105"/>
      <c r="DB110" s="105"/>
      <c r="DC110" s="105"/>
      <c r="DD110" s="105"/>
      <c r="DE110" s="105"/>
      <c r="DF110" s="105"/>
      <c r="DG110" s="105"/>
      <c r="DH110" s="105"/>
      <c r="DI110" s="105"/>
      <c r="DJ110" s="105"/>
      <c r="DK110" s="105"/>
      <c r="DL110" s="105"/>
      <c r="DM110" s="105"/>
      <c r="DN110" s="105"/>
      <c r="DO110" s="105"/>
      <c r="DP110" s="105"/>
      <c r="DQ110" s="105"/>
      <c r="DR110" s="105"/>
      <c r="DS110" s="105"/>
      <c r="DT110" s="105"/>
      <c r="DU110" s="105"/>
      <c r="DV110" s="105"/>
      <c r="DW110" s="105"/>
      <c r="DX110" s="105"/>
      <c r="DY110" s="105"/>
      <c r="DZ110" s="105"/>
      <c r="EA110" s="105"/>
      <c r="EB110" s="105"/>
      <c r="EC110" s="105"/>
      <c r="ED110" s="105"/>
      <c r="EE110" s="105"/>
      <c r="EF110" s="105"/>
      <c r="EG110" s="105"/>
      <c r="EH110" s="105"/>
      <c r="EI110" s="105"/>
      <c r="EJ110" s="105"/>
      <c r="EK110" s="105"/>
      <c r="EL110" s="105"/>
      <c r="EM110" s="105"/>
      <c r="EN110" s="105"/>
      <c r="EO110" s="105"/>
      <c r="EP110" s="105"/>
      <c r="EQ110" s="105"/>
      <c r="ER110" s="105"/>
      <c r="ES110" s="105"/>
      <c r="ET110" s="105"/>
      <c r="EU110" s="105"/>
      <c r="EV110" s="105"/>
      <c r="EW110" s="105"/>
      <c r="EX110" s="105"/>
      <c r="EY110" s="105"/>
      <c r="EZ110" s="105"/>
      <c r="FA110" s="105"/>
      <c r="FB110" s="105"/>
      <c r="FC110" s="105"/>
      <c r="FD110" s="105"/>
      <c r="FE110" s="105"/>
      <c r="FF110" s="105"/>
      <c r="FG110" s="105"/>
      <c r="FH110" s="105"/>
      <c r="FI110" s="105"/>
      <c r="FJ110" s="105"/>
      <c r="FK110" s="105"/>
      <c r="FL110" s="105"/>
      <c r="FM110" s="105"/>
      <c r="FN110" s="105"/>
      <c r="FO110" s="105"/>
      <c r="FP110" s="105"/>
      <c r="FQ110" s="105"/>
      <c r="FR110" s="105"/>
      <c r="FS110" s="105"/>
      <c r="FT110" s="105"/>
      <c r="FU110" s="105"/>
      <c r="FV110" s="105"/>
      <c r="FW110" s="105"/>
      <c r="FX110" s="105"/>
      <c r="FY110" s="105"/>
      <c r="FZ110" s="105"/>
      <c r="GA110" s="105"/>
      <c r="GB110" s="105"/>
      <c r="GC110" s="105"/>
      <c r="GD110" s="105"/>
      <c r="GE110" s="105"/>
      <c r="GF110" s="105"/>
      <c r="GG110" s="105"/>
      <c r="GH110" s="105"/>
      <c r="GI110" s="105"/>
      <c r="GJ110" s="105"/>
      <c r="GK110" s="105"/>
      <c r="GL110" s="105"/>
      <c r="GM110" s="105"/>
      <c r="GN110" s="105"/>
      <c r="GO110" s="105"/>
      <c r="GP110" s="105"/>
      <c r="GQ110" s="105"/>
      <c r="GR110" s="105"/>
      <c r="GS110" s="105"/>
      <c r="GT110" s="105"/>
      <c r="GU110" s="105"/>
      <c r="GV110" s="105"/>
      <c r="GW110" s="105"/>
      <c r="GX110" s="105"/>
      <c r="GY110" s="105"/>
      <c r="GZ110" s="105"/>
      <c r="HA110" s="105"/>
      <c r="HB110" s="105"/>
      <c r="HC110" s="105"/>
      <c r="HD110" s="105"/>
      <c r="HE110" s="105"/>
      <c r="HF110" s="105"/>
      <c r="HG110" s="105"/>
      <c r="HH110" s="105"/>
      <c r="HI110" s="105"/>
      <c r="HJ110" s="105"/>
      <c r="HK110" s="105"/>
      <c r="HL110" s="105"/>
      <c r="HM110" s="105"/>
      <c r="HN110" s="105"/>
      <c r="HO110" s="105"/>
      <c r="HP110" s="105"/>
      <c r="HQ110" s="105"/>
      <c r="HR110" s="105"/>
      <c r="HS110" s="105"/>
      <c r="HT110" s="105"/>
      <c r="HU110" s="105"/>
      <c r="HV110" s="105"/>
      <c r="HW110" s="105"/>
      <c r="HX110" s="105"/>
      <c r="HY110" s="105"/>
      <c r="HZ110" s="105"/>
      <c r="IA110" s="105"/>
      <c r="IB110" s="105"/>
      <c r="IC110" s="105"/>
      <c r="ID110" s="105"/>
      <c r="IE110" s="105"/>
      <c r="IF110" s="105"/>
      <c r="IG110" s="105"/>
      <c r="IH110" s="105"/>
      <c r="II110" s="105"/>
      <c r="IJ110" s="105"/>
      <c r="IK110" s="105"/>
      <c r="IL110" s="105"/>
      <c r="IM110" s="105"/>
      <c r="IN110" s="105"/>
      <c r="IO110" s="105"/>
      <c r="IP110" s="105"/>
      <c r="IQ110" s="105"/>
      <c r="IR110" s="106"/>
      <c r="IT110" s="47"/>
      <c r="IU110" s="48"/>
    </row>
    <row r="111" spans="1:255" ht="12.75" customHeight="1" x14ac:dyDescent="0.2">
      <c r="A111" s="99">
        <v>2015</v>
      </c>
      <c r="B111" s="99">
        <v>90090027</v>
      </c>
      <c r="C111" s="102">
        <f>INDEX(Sites!$A:$N,MATCH($B111,Sites!$A:$A,0),2)</f>
        <v>41.301400000000001</v>
      </c>
      <c r="D111" s="99" t="str">
        <f>INDEX(Sites!$A:$N,MATCH($B111,Sites!$A:$A,0),4)</f>
        <v>CT</v>
      </c>
      <c r="E111" s="99" t="str">
        <f>INDEX(Sites!$A:$N,MATCH($B111,Sites!$A:$A,0),10)</f>
        <v>3.6</v>
      </c>
      <c r="F111" s="30" t="str">
        <f>INDEX(Sites!$A:$N,MATCH($B111,Sites!$A:$A,0),6)</f>
        <v>New Haven-Criscuolo Pk</v>
      </c>
      <c r="G111" s="22">
        <f>INDEX('O3-8hr'!$A:$AD,$IU111+G$23-$G$23,$IT111)</f>
        <v>25</v>
      </c>
      <c r="H111" s="21">
        <f>INDEX('O3-8hr'!$A:$AD,$IU111+H$23-$G$23,$IT111)</f>
        <v>47</v>
      </c>
      <c r="I111" s="21">
        <f>INDEX('O3-8hr'!$A:$AD,$IU111+I$23-$G$23,$IT111)</f>
        <v>33</v>
      </c>
      <c r="J111" s="21">
        <f>INDEX('O3-8hr'!$A:$AD,$IU111+J$23-$G$23,$IT111)</f>
        <v>17</v>
      </c>
      <c r="K111" s="21">
        <f>INDEX('O3-8hr'!$A:$AD,$IU111+K$23-$G$23,$IT111)</f>
        <v>34</v>
      </c>
      <c r="L111" s="21">
        <f>INDEX('O3-8hr'!$A:$AD,$IU111+L$23-$G$23,$IT111)</f>
        <v>32</v>
      </c>
      <c r="M111" s="21">
        <f>INDEX('O3-8hr'!$A:$AD,$IU111+M$23-$G$23,$IT111)</f>
        <v>29</v>
      </c>
      <c r="N111" s="21">
        <f>INDEX('O3-8hr'!$A:$AD,$IU111+N$23-$G$23,$IT111)</f>
        <v>44.000000000000007</v>
      </c>
      <c r="O111" s="21">
        <f>INDEX('O3-8hr'!$A:$AD,$IU111+O$23-$G$23,$IT111)</f>
        <v>46</v>
      </c>
      <c r="P111" s="21">
        <f>INDEX('O3-8hr'!$A:$AD,$IU111+P$23-$G$23,$IT111)</f>
        <v>29</v>
      </c>
      <c r="Q111" s="21">
        <f>INDEX('O3-8hr'!$A:$AD,$IU111+Q$23-$G$23,$IT111)</f>
        <v>43</v>
      </c>
      <c r="R111" s="21">
        <f>INDEX('O3-8hr'!$A:$AD,$IU111+R$23-$G$23,$IT111)</f>
        <v>47</v>
      </c>
      <c r="S111" s="21">
        <f>INDEX('O3-8hr'!$A:$AD,$IU111+S$23-$G$23,$IT111)</f>
        <v>38</v>
      </c>
      <c r="T111" s="21">
        <f>INDEX('O3-8hr'!$A:$AD,$IU111+T$23-$G$23,$IT111)</f>
        <v>34</v>
      </c>
      <c r="U111" s="21">
        <f>INDEX('O3-8hr'!$A:$AD,$IU111+U$23-$G$23,$IT111)</f>
        <v>43</v>
      </c>
      <c r="V111" s="21">
        <f>INDEX('O3-8hr'!$A:$AD,$IU111+V$23-$G$23,$IT111)</f>
        <v>36.000000000000007</v>
      </c>
      <c r="W111" s="21">
        <f>INDEX('O3-8hr'!$A:$AD,$IU111+W$23-$G$23,$IT111)</f>
        <v>41</v>
      </c>
      <c r="X111" s="21">
        <f>INDEX('O3-8hr'!$A:$AD,$IU111+X$23-$G$23,$IT111)</f>
        <v>42</v>
      </c>
      <c r="Y111" s="21">
        <f>INDEX('O3-8hr'!$A:$AD,$IU111+Y$23-$G$23,$IT111)</f>
        <v>45.000000000000007</v>
      </c>
      <c r="Z111" s="21">
        <f>INDEX('O3-8hr'!$A:$AD,$IU111+Z$23-$G$23,$IT111)</f>
        <v>39</v>
      </c>
      <c r="AA111" s="21">
        <f>INDEX('O3-8hr'!$A:$AD,$IU111+AA$23-$G$23,$IT111)</f>
        <v>32</v>
      </c>
      <c r="AB111" s="21">
        <f>INDEX('O3-8hr'!$A:$AD,$IU111+AB$23-$G$23,$IT111)</f>
        <v>37.000000000000007</v>
      </c>
      <c r="AC111" s="21">
        <f>INDEX('O3-8hr'!$A:$AD,$IU111+AC$23-$G$23,$IT111)</f>
        <v>39</v>
      </c>
      <c r="AD111" s="21">
        <f>INDEX('O3-8hr'!$A:$AD,$IU111+AD$23-$G$23,$IT111)</f>
        <v>33</v>
      </c>
      <c r="AE111" s="21">
        <f>INDEX('O3-8hr'!$A:$AD,$IU111+AE$23-$G$23,$IT111)</f>
        <v>31</v>
      </c>
      <c r="AF111" s="21">
        <f>INDEX('O3-8hr'!$A:$AD,$IU111+AF$23-$G$23,$IT111)</f>
        <v>27</v>
      </c>
      <c r="AG111" s="21">
        <f>INDEX('O3-8hr'!$A:$AD,$IU111+AG$23-$G$23,$IT111)</f>
        <v>33</v>
      </c>
      <c r="AH111" s="21">
        <f>INDEX('O3-8hr'!$A:$AD,$IU111+AH$23-$G$23,$IT111)</f>
        <v>34</v>
      </c>
      <c r="AI111" s="21">
        <f>INDEX('O3-8hr'!$A:$AD,$IU111+AI$23-$G$23,$IT111)</f>
        <v>46</v>
      </c>
      <c r="AJ111" s="21">
        <f>INDEX('O3-8hr'!$A:$AD,$IU111+AJ$23-$G$23,$IT111)</f>
        <v>28</v>
      </c>
      <c r="AK111" s="21">
        <f>INDEX('O3-8hr'!$A:$AD,$IU111+AK$23-$G$23,$IT111)</f>
        <v>32</v>
      </c>
      <c r="AL111" s="21" t="str">
        <f>INDEX('O3-8hr'!$A:$AD,$IU111+AL$23-$G$23,$IT111)</f>
        <v/>
      </c>
      <c r="AM111" s="21">
        <f>INDEX('O3-8hr'!$A:$AD,$IU111+AM$23-$G$23,$IT111)</f>
        <v>35</v>
      </c>
      <c r="AN111" s="21">
        <f>INDEX('O3-8hr'!$A:$AD,$IU111+AN$23-$G$23,$IT111)</f>
        <v>28</v>
      </c>
      <c r="AO111" s="21">
        <f>INDEX('O3-8hr'!$A:$AD,$IU111+AO$23-$G$23,$IT111)</f>
        <v>42</v>
      </c>
      <c r="AP111" s="21">
        <f>INDEX('O3-8hr'!$A:$AD,$IU111+AP$23-$G$23,$IT111)</f>
        <v>39</v>
      </c>
      <c r="AQ111" s="21">
        <f>INDEX('O3-8hr'!$A:$AD,$IU111+AQ$23-$G$23,$IT111)</f>
        <v>49</v>
      </c>
      <c r="AR111" s="21">
        <f>INDEX('O3-8hr'!$A:$AD,$IU111+AR$23-$G$23,$IT111)</f>
        <v>30</v>
      </c>
      <c r="AS111" s="21">
        <f>INDEX('O3-8hr'!$A:$AD,$IU111+AS$23-$G$23,$IT111)</f>
        <v>40</v>
      </c>
      <c r="AT111" s="21">
        <f>INDEX('O3-8hr'!$A:$AD,$IU111+AT$23-$G$23,$IT111)</f>
        <v>36.000000000000007</v>
      </c>
      <c r="AU111" s="21">
        <f>INDEX('O3-8hr'!$A:$AD,$IU111+AU$23-$G$23,$IT111)</f>
        <v>29</v>
      </c>
      <c r="AV111" s="21">
        <f>INDEX('O3-8hr'!$A:$AD,$IU111+AV$23-$G$23,$IT111)</f>
        <v>47</v>
      </c>
      <c r="AW111" s="21">
        <f>INDEX('O3-8hr'!$A:$AD,$IU111+AW$23-$G$23,$IT111)</f>
        <v>46</v>
      </c>
      <c r="AX111" s="21">
        <f>INDEX('O3-8hr'!$A:$AD,$IU111+AX$23-$G$23,$IT111)</f>
        <v>49</v>
      </c>
      <c r="AY111" s="21">
        <f>INDEX('O3-8hr'!$A:$AD,$IU111+AY$23-$G$23,$IT111)</f>
        <v>40</v>
      </c>
      <c r="AZ111" s="21">
        <f>INDEX('O3-8hr'!$A:$AD,$IU111+AZ$23-$G$23,$IT111)</f>
        <v>49</v>
      </c>
      <c r="BA111" s="21">
        <f>INDEX('O3-8hr'!$A:$AD,$IU111+BA$23-$G$23,$IT111)</f>
        <v>47</v>
      </c>
      <c r="BB111" s="21">
        <f>INDEX('O3-8hr'!$A:$AD,$IU111+BB$23-$G$23,$IT111)</f>
        <v>25</v>
      </c>
      <c r="BC111" s="21">
        <f>INDEX('O3-8hr'!$A:$AD,$IU111+BC$23-$G$23,$IT111)</f>
        <v>65</v>
      </c>
      <c r="BD111" s="21">
        <f>INDEX('O3-8hr'!$A:$AD,$IU111+BD$23-$G$23,$IT111)</f>
        <v>43</v>
      </c>
      <c r="BE111" s="21">
        <f>INDEX('O3-8hr'!$A:$AD,$IU111+BE$23-$G$23,$IT111)</f>
        <v>47</v>
      </c>
      <c r="BF111" s="21">
        <f>INDEX('O3-8hr'!$A:$AD,$IU111+BF$23-$G$23,$IT111)</f>
        <v>38</v>
      </c>
      <c r="BG111" s="21">
        <f>INDEX('O3-8hr'!$A:$AD,$IU111+BG$23-$G$23,$IT111)</f>
        <v>45.000000000000007</v>
      </c>
      <c r="BH111" s="21">
        <f>INDEX('O3-8hr'!$A:$AD,$IU111+BH$23-$G$23,$IT111)</f>
        <v>35</v>
      </c>
      <c r="BI111" s="21">
        <f>INDEX('O3-8hr'!$A:$AD,$IU111+BI$23-$G$23,$IT111)</f>
        <v>35</v>
      </c>
      <c r="BJ111" s="21">
        <f>INDEX('O3-8hr'!$A:$AD,$IU111+BJ$23-$G$23,$IT111)</f>
        <v>40</v>
      </c>
      <c r="BK111" s="21">
        <f>INDEX('O3-8hr'!$A:$AD,$IU111+BK$23-$G$23,$IT111)</f>
        <v>41</v>
      </c>
      <c r="BL111" s="21">
        <f>INDEX('O3-8hr'!$A:$AD,$IU111+BL$23-$G$23,$IT111)</f>
        <v>37.000000000000007</v>
      </c>
      <c r="BM111" s="21">
        <f>INDEX('O3-8hr'!$A:$AD,$IU111+BM$23-$G$23,$IT111)</f>
        <v>47</v>
      </c>
      <c r="BN111" s="21">
        <f>INDEX('O3-8hr'!$A:$AD,$IU111+BN$23-$G$23,$IT111)</f>
        <v>50</v>
      </c>
      <c r="BO111" s="21">
        <f>INDEX('O3-8hr'!$A:$AD,$IU111+BO$23-$G$23,$IT111)</f>
        <v>45.000000000000007</v>
      </c>
      <c r="BP111" s="21">
        <f>INDEX('O3-8hr'!$A:$AD,$IU111+BP$23-$G$23,$IT111)</f>
        <v>43</v>
      </c>
      <c r="BQ111" s="21">
        <f>INDEX('O3-8hr'!$A:$AD,$IU111+BQ$23-$G$23,$IT111)</f>
        <v>44.000000000000007</v>
      </c>
      <c r="BR111" s="21">
        <f>INDEX('O3-8hr'!$A:$AD,$IU111+BR$23-$G$23,$IT111)</f>
        <v>49</v>
      </c>
      <c r="BS111" s="21">
        <f>INDEX('O3-8hr'!$A:$AD,$IU111+BS$23-$G$23,$IT111)</f>
        <v>56</v>
      </c>
      <c r="BT111" s="21">
        <f>INDEX('O3-8hr'!$A:$AD,$IU111+BT$23-$G$23,$IT111)</f>
        <v>47</v>
      </c>
      <c r="BU111" s="21">
        <f>INDEX('O3-8hr'!$A:$AD,$IU111+BU$23-$G$23,$IT111)</f>
        <v>48</v>
      </c>
      <c r="BV111" s="21">
        <f>INDEX('O3-8hr'!$A:$AD,$IU111+BV$23-$G$23,$IT111)</f>
        <v>35</v>
      </c>
      <c r="BW111" s="21">
        <f>INDEX('O3-8hr'!$A:$AD,$IU111+BW$23-$G$23,$IT111)</f>
        <v>58</v>
      </c>
      <c r="BX111" s="21">
        <f>INDEX('O3-8hr'!$A:$AD,$IU111+BX$23-$G$23,$IT111)</f>
        <v>42</v>
      </c>
      <c r="BY111" s="21">
        <f>INDEX('O3-8hr'!$A:$AD,$IU111+BY$23-$G$23,$IT111)</f>
        <v>34</v>
      </c>
      <c r="BZ111" s="21">
        <f>INDEX('O3-8hr'!$A:$AD,$IU111+BZ$23-$G$23,$IT111)</f>
        <v>20</v>
      </c>
      <c r="CA111" s="21">
        <f>INDEX('O3-8hr'!$A:$AD,$IU111+CA$23-$G$23,$IT111)</f>
        <v>52.000000000000007</v>
      </c>
      <c r="CB111" s="21">
        <f>INDEX('O3-8hr'!$A:$AD,$IU111+CB$23-$G$23,$IT111)</f>
        <v>38</v>
      </c>
      <c r="CC111" s="21">
        <f>INDEX('O3-8hr'!$A:$AD,$IU111+CC$23-$G$23,$IT111)</f>
        <v>48</v>
      </c>
      <c r="CD111" s="21">
        <f>INDEX('O3-8hr'!$A:$AD,$IU111+CD$23-$G$23,$IT111)</f>
        <v>46</v>
      </c>
      <c r="CE111" s="21">
        <f>INDEX('O3-8hr'!$A:$AD,$IU111+CE$23-$G$23,$IT111)</f>
        <v>42</v>
      </c>
      <c r="CF111" s="21">
        <f>INDEX('O3-8hr'!$A:$AD,$IU111+CF$23-$G$23,$IT111)</f>
        <v>46</v>
      </c>
      <c r="CG111" s="21">
        <f>INDEX('O3-8hr'!$A:$AD,$IU111+CG$23-$G$23,$IT111)</f>
        <v>50</v>
      </c>
      <c r="CH111" s="21">
        <f>INDEX('O3-8hr'!$A:$AD,$IU111+CH$23-$G$23,$IT111)</f>
        <v>30</v>
      </c>
      <c r="CI111" s="21">
        <f>INDEX('O3-8hr'!$A:$AD,$IU111+CI$23-$G$23,$IT111)</f>
        <v>32</v>
      </c>
      <c r="CJ111" s="21">
        <f>INDEX('O3-8hr'!$A:$AD,$IU111+CJ$23-$G$23,$IT111)</f>
        <v>39</v>
      </c>
      <c r="CK111" s="21">
        <f>INDEX('O3-8hr'!$A:$AD,$IU111+CK$23-$G$23,$IT111)</f>
        <v>53.000000000000007</v>
      </c>
      <c r="CL111" s="21">
        <f>INDEX('O3-8hr'!$A:$AD,$IU111+CL$23-$G$23,$IT111)</f>
        <v>44.000000000000007</v>
      </c>
      <c r="CM111" s="21">
        <f>INDEX('O3-8hr'!$A:$AD,$IU111+CM$23-$G$23,$IT111)</f>
        <v>64</v>
      </c>
      <c r="CN111" s="21">
        <f>INDEX('O3-8hr'!$A:$AD,$IU111+CN$23-$G$23,$IT111)</f>
        <v>61.000000000000007</v>
      </c>
      <c r="CO111" s="21">
        <f>INDEX('O3-8hr'!$A:$AD,$IU111+CO$23-$G$23,$IT111)</f>
        <v>59.000000000000007</v>
      </c>
      <c r="CP111" s="21">
        <f>INDEX('O3-8hr'!$A:$AD,$IU111+CP$23-$G$23,$IT111)</f>
        <v>36.000000000000007</v>
      </c>
      <c r="CQ111" s="21">
        <f>INDEX('O3-8hr'!$A:$AD,$IU111+CQ$23-$G$23,$IT111)</f>
        <v>50</v>
      </c>
      <c r="CR111" s="21">
        <f>INDEX('O3-8hr'!$A:$AD,$IU111+CR$23-$G$23,$IT111)</f>
        <v>39</v>
      </c>
      <c r="CS111" s="21">
        <f>INDEX('O3-8hr'!$A:$AD,$IU111+CS$23-$G$23,$IT111)</f>
        <v>31</v>
      </c>
      <c r="CT111" s="21">
        <f>INDEX('O3-8hr'!$A:$AD,$IU111+CT$23-$G$23,$IT111)</f>
        <v>36.000000000000007</v>
      </c>
      <c r="CU111" s="21">
        <f>INDEX('O3-8hr'!$A:$AD,$IU111+CU$23-$G$23,$IT111)</f>
        <v>19</v>
      </c>
      <c r="CV111" s="21">
        <f>INDEX('O3-8hr'!$A:$AD,$IU111+CV$23-$G$23,$IT111)</f>
        <v>18.000000000000004</v>
      </c>
      <c r="CW111" s="21">
        <f>INDEX('O3-8hr'!$A:$AD,$IU111+CW$23-$G$23,$IT111)</f>
        <v>36.000000000000007</v>
      </c>
      <c r="CX111" s="21">
        <f>INDEX('O3-8hr'!$A:$AD,$IU111+CX$23-$G$23,$IT111)</f>
        <v>40</v>
      </c>
      <c r="CY111" s="21">
        <f>INDEX('O3-8hr'!$A:$AD,$IU111+CY$23-$G$23,$IT111)</f>
        <v>49</v>
      </c>
      <c r="CZ111" s="21">
        <f>INDEX('O3-8hr'!$A:$AD,$IU111+CZ$23-$G$23,$IT111)</f>
        <v>45.000000000000007</v>
      </c>
      <c r="DA111" s="21">
        <f>INDEX('O3-8hr'!$A:$AD,$IU111+DA$23-$G$23,$IT111)</f>
        <v>47</v>
      </c>
      <c r="DB111" s="21">
        <f>INDEX('O3-8hr'!$A:$AD,$IU111+DB$23-$G$23,$IT111)</f>
        <v>47</v>
      </c>
      <c r="DC111" s="21">
        <f>INDEX('O3-8hr'!$A:$AD,$IU111+DC$23-$G$23,$IT111)</f>
        <v>48</v>
      </c>
      <c r="DD111" s="21">
        <f>INDEX('O3-8hr'!$A:$AD,$IU111+DD$23-$G$23,$IT111)</f>
        <v>54</v>
      </c>
      <c r="DE111" s="21">
        <f>INDEX('O3-8hr'!$A:$AD,$IU111+DE$23-$G$23,$IT111)</f>
        <v>93</v>
      </c>
      <c r="DF111" s="21">
        <f>INDEX('O3-8hr'!$A:$AD,$IU111+DF$23-$G$23,$IT111)</f>
        <v>69</v>
      </c>
      <c r="DG111" s="21">
        <f>INDEX('O3-8hr'!$A:$AD,$IU111+DG$23-$G$23,$IT111)</f>
        <v>50</v>
      </c>
      <c r="DH111" s="21">
        <f>INDEX('O3-8hr'!$A:$AD,$IU111+DH$23-$G$23,$IT111)</f>
        <v>57</v>
      </c>
      <c r="DI111" s="21">
        <f>INDEX('O3-8hr'!$A:$AD,$IU111+DI$23-$G$23,$IT111)</f>
        <v>40</v>
      </c>
      <c r="DJ111" s="21">
        <f>INDEX('O3-8hr'!$A:$AD,$IU111+DJ$23-$G$23,$IT111)</f>
        <v>35</v>
      </c>
      <c r="DK111" s="21">
        <f>INDEX('O3-8hr'!$A:$AD,$IU111+DK$23-$G$23,$IT111)</f>
        <v>38</v>
      </c>
      <c r="DL111" s="21">
        <f>INDEX('O3-8hr'!$A:$AD,$IU111+DL$23-$G$23,$IT111)</f>
        <v>37.000000000000007</v>
      </c>
      <c r="DM111" s="21">
        <f>INDEX('O3-8hr'!$A:$AD,$IU111+DM$23-$G$23,$IT111)</f>
        <v>46</v>
      </c>
      <c r="DN111" s="21">
        <f>INDEX('O3-8hr'!$A:$AD,$IU111+DN$23-$G$23,$IT111)</f>
        <v>39</v>
      </c>
      <c r="DO111" s="21">
        <f>INDEX('O3-8hr'!$A:$AD,$IU111+DO$23-$G$23,$IT111)</f>
        <v>36.000000000000007</v>
      </c>
      <c r="DP111" s="21">
        <f>INDEX('O3-8hr'!$A:$AD,$IU111+DP$23-$G$23,$IT111)</f>
        <v>46</v>
      </c>
      <c r="DQ111" s="21">
        <f>INDEX('O3-8hr'!$A:$AD,$IU111+DQ$23-$G$23,$IT111)</f>
        <v>47</v>
      </c>
      <c r="DR111" s="21">
        <f>INDEX('O3-8hr'!$A:$AD,$IU111+DR$23-$G$23,$IT111)</f>
        <v>39</v>
      </c>
      <c r="DS111" s="21">
        <f>INDEX('O3-8hr'!$A:$AD,$IU111+DS$23-$G$23,$IT111)</f>
        <v>42</v>
      </c>
      <c r="DT111" s="21">
        <f>INDEX('O3-8hr'!$A:$AD,$IU111+DT$23-$G$23,$IT111)</f>
        <v>45.000000000000007</v>
      </c>
      <c r="DU111" s="21">
        <f>INDEX('O3-8hr'!$A:$AD,$IU111+DU$23-$G$23,$IT111)</f>
        <v>36.000000000000007</v>
      </c>
      <c r="DV111" s="21">
        <f>INDEX('O3-8hr'!$A:$AD,$IU111+DV$23-$G$23,$IT111)</f>
        <v>24</v>
      </c>
      <c r="DW111" s="21">
        <f>INDEX('O3-8hr'!$A:$AD,$IU111+DW$23-$G$23,$IT111)</f>
        <v>30</v>
      </c>
      <c r="DX111" s="21">
        <f>INDEX('O3-8hr'!$A:$AD,$IU111+DX$23-$G$23,$IT111)</f>
        <v>55</v>
      </c>
      <c r="DY111" s="21">
        <f>INDEX('O3-8hr'!$A:$AD,$IU111+DY$23-$G$23,$IT111)</f>
        <v>58</v>
      </c>
      <c r="DZ111" s="21" t="str">
        <f>INDEX('O3-8hr'!$A:$AD,$IU111+DZ$23-$G$23,$IT111)</f>
        <v/>
      </c>
      <c r="EA111" s="21" t="str">
        <f>INDEX('O3-8hr'!$A:$AD,$IU111+EA$23-$G$23,$IT111)</f>
        <v/>
      </c>
      <c r="EB111" s="21" t="str">
        <f>INDEX('O3-8hr'!$A:$AD,$IU111+EB$23-$G$23,$IT111)</f>
        <v/>
      </c>
      <c r="EC111" s="21" t="str">
        <f>INDEX('O3-8hr'!$A:$AD,$IU111+EC$23-$G$23,$IT111)</f>
        <v/>
      </c>
      <c r="ED111" s="21" t="str">
        <f>INDEX('O3-8hr'!$A:$AD,$IU111+ED$23-$G$23,$IT111)</f>
        <v/>
      </c>
      <c r="EE111" s="21">
        <f>INDEX('O3-8hr'!$A:$AD,$IU111+EE$23-$G$23,$IT111)</f>
        <v>40</v>
      </c>
      <c r="EF111" s="21">
        <f>INDEX('O3-8hr'!$A:$AD,$IU111+EF$23-$G$23,$IT111)</f>
        <v>45.000000000000007</v>
      </c>
      <c r="EG111" s="21">
        <f>INDEX('O3-8hr'!$A:$AD,$IU111+EG$23-$G$23,$IT111)</f>
        <v>40</v>
      </c>
      <c r="EH111" s="21">
        <f>INDEX('O3-8hr'!$A:$AD,$IU111+EH$23-$G$23,$IT111)</f>
        <v>40</v>
      </c>
      <c r="EI111" s="21">
        <f>INDEX('O3-8hr'!$A:$AD,$IU111+EI$23-$G$23,$IT111)</f>
        <v>42</v>
      </c>
      <c r="EJ111" s="21">
        <f>INDEX('O3-8hr'!$A:$AD,$IU111+EJ$23-$G$23,$IT111)</f>
        <v>44.000000000000007</v>
      </c>
      <c r="EK111" s="21">
        <f>INDEX('O3-8hr'!$A:$AD,$IU111+EK$23-$G$23,$IT111)</f>
        <v>55</v>
      </c>
      <c r="EL111" s="21">
        <f>INDEX('O3-8hr'!$A:$AD,$IU111+EL$23-$G$23,$IT111)</f>
        <v>43</v>
      </c>
      <c r="EM111" s="21">
        <f>INDEX('O3-8hr'!$A:$AD,$IU111+EM$23-$G$23,$IT111)</f>
        <v>47</v>
      </c>
      <c r="EN111" s="21">
        <f>INDEX('O3-8hr'!$A:$AD,$IU111+EN$23-$G$23,$IT111)</f>
        <v>48</v>
      </c>
      <c r="EO111" s="21">
        <f>INDEX('O3-8hr'!$A:$AD,$IU111+EO$23-$G$23,$IT111)</f>
        <v>57</v>
      </c>
      <c r="EP111" s="21">
        <f>INDEX('O3-8hr'!$A:$AD,$IU111+EP$23-$G$23,$IT111)</f>
        <v>46</v>
      </c>
      <c r="EQ111" s="21">
        <f>INDEX('O3-8hr'!$A:$AD,$IU111+EQ$23-$G$23,$IT111)</f>
        <v>62</v>
      </c>
      <c r="ER111" s="21">
        <f>INDEX('O3-8hr'!$A:$AD,$IU111+ER$23-$G$23,$IT111)</f>
        <v>49</v>
      </c>
      <c r="ES111" s="21">
        <f>INDEX('O3-8hr'!$A:$AD,$IU111+ES$23-$G$23,$IT111)</f>
        <v>60</v>
      </c>
      <c r="ET111" s="21">
        <f>INDEX('O3-8hr'!$A:$AD,$IU111+ET$23-$G$23,$IT111)</f>
        <v>38</v>
      </c>
      <c r="EU111" s="21">
        <f>INDEX('O3-8hr'!$A:$AD,$IU111+EU$23-$G$23,$IT111)</f>
        <v>39</v>
      </c>
      <c r="EV111" s="21">
        <f>INDEX('O3-8hr'!$A:$AD,$IU111+EV$23-$G$23,$IT111)</f>
        <v>38</v>
      </c>
      <c r="EW111" s="21">
        <f>INDEX('O3-8hr'!$A:$AD,$IU111+EW$23-$G$23,$IT111)</f>
        <v>46</v>
      </c>
      <c r="EX111" s="21">
        <f>INDEX('O3-8hr'!$A:$AD,$IU111+EX$23-$G$23,$IT111)</f>
        <v>57</v>
      </c>
      <c r="EY111" s="21">
        <f>INDEX('O3-8hr'!$A:$AD,$IU111+EY$23-$G$23,$IT111)</f>
        <v>54</v>
      </c>
      <c r="EZ111" s="21">
        <f>INDEX('O3-8hr'!$A:$AD,$IU111+EZ$23-$G$23,$IT111)</f>
        <v>53.000000000000007</v>
      </c>
      <c r="FA111" s="21">
        <f>INDEX('O3-8hr'!$A:$AD,$IU111+FA$23-$G$23,$IT111)</f>
        <v>67</v>
      </c>
      <c r="FB111" s="21">
        <f>INDEX('O3-8hr'!$A:$AD,$IU111+FB$23-$G$23,$IT111)</f>
        <v>28</v>
      </c>
      <c r="FC111" s="21">
        <f>INDEX('O3-8hr'!$A:$AD,$IU111+FC$23-$G$23,$IT111)</f>
        <v>42</v>
      </c>
      <c r="FD111" s="21">
        <f>INDEX('O3-8hr'!$A:$AD,$IU111+FD$23-$G$23,$IT111)</f>
        <v>55</v>
      </c>
      <c r="FE111" s="21">
        <f>INDEX('O3-8hr'!$A:$AD,$IU111+FE$23-$G$23,$IT111)</f>
        <v>55</v>
      </c>
      <c r="FF111" s="21">
        <f>INDEX('O3-8hr'!$A:$AD,$IU111+FF$23-$G$23,$IT111)</f>
        <v>53.000000000000007</v>
      </c>
      <c r="FG111" s="21">
        <f>INDEX('O3-8hr'!$A:$AD,$IU111+FG$23-$G$23,$IT111)</f>
        <v>69</v>
      </c>
      <c r="FH111" s="21">
        <f>INDEX('O3-8hr'!$A:$AD,$IU111+FH$23-$G$23,$IT111)</f>
        <v>48</v>
      </c>
      <c r="FI111" s="21">
        <f>INDEX('O3-8hr'!$A:$AD,$IU111+FI$23-$G$23,$IT111)</f>
        <v>38</v>
      </c>
      <c r="FJ111" s="21">
        <f>INDEX('O3-8hr'!$A:$AD,$IU111+FJ$23-$G$23,$IT111)</f>
        <v>43</v>
      </c>
      <c r="FK111" s="21">
        <f>INDEX('O3-8hr'!$A:$AD,$IU111+FK$23-$G$23,$IT111)</f>
        <v>37.000000000000007</v>
      </c>
      <c r="FL111" s="21">
        <f>INDEX('O3-8hr'!$A:$AD,$IU111+FL$23-$G$23,$IT111)</f>
        <v>33</v>
      </c>
      <c r="FM111" s="21">
        <f>INDEX('O3-8hr'!$A:$AD,$IU111+FM$23-$G$23,$IT111)</f>
        <v>33</v>
      </c>
      <c r="FN111" s="21">
        <f>INDEX('O3-8hr'!$A:$AD,$IU111+FN$23-$G$23,$IT111)</f>
        <v>41</v>
      </c>
      <c r="FO111" s="21">
        <f>INDEX('O3-8hr'!$A:$AD,$IU111+FO$23-$G$23,$IT111)</f>
        <v>44.000000000000007</v>
      </c>
      <c r="FP111" s="21">
        <f>INDEX('O3-8hr'!$A:$AD,$IU111+FP$23-$G$23,$IT111)</f>
        <v>34</v>
      </c>
      <c r="FQ111" s="21">
        <f>INDEX('O3-8hr'!$A:$AD,$IU111+FQ$23-$G$23,$IT111)</f>
        <v>61.000000000000007</v>
      </c>
      <c r="FR111" s="21">
        <f>INDEX('O3-8hr'!$A:$AD,$IU111+FR$23-$G$23,$IT111)</f>
        <v>84</v>
      </c>
      <c r="FS111" s="21">
        <f>INDEX('O3-8hr'!$A:$AD,$IU111+FS$23-$G$23,$IT111)</f>
        <v>69</v>
      </c>
      <c r="FT111" s="21">
        <f>INDEX('O3-8hr'!$A:$AD,$IU111+FT$23-$G$23,$IT111)</f>
        <v>81</v>
      </c>
      <c r="FU111" s="21">
        <f>INDEX('O3-8hr'!$A:$AD,$IU111+FU$23-$G$23,$IT111)</f>
        <v>65</v>
      </c>
      <c r="FV111" s="21">
        <f>INDEX('O3-8hr'!$A:$AD,$IU111+FV$23-$G$23,$IT111)</f>
        <v>35</v>
      </c>
      <c r="FW111" s="21">
        <f>INDEX('O3-8hr'!$A:$AD,$IU111+FW$23-$G$23,$IT111)</f>
        <v>36.000000000000007</v>
      </c>
      <c r="FX111" s="21">
        <f>INDEX('O3-8hr'!$A:$AD,$IU111+FX$23-$G$23,$IT111)</f>
        <v>27</v>
      </c>
      <c r="FY111" s="21">
        <f>INDEX('O3-8hr'!$A:$AD,$IU111+FY$23-$G$23,$IT111)</f>
        <v>52.000000000000007</v>
      </c>
      <c r="FZ111" s="21">
        <f>INDEX('O3-8hr'!$A:$AD,$IU111+FZ$23-$G$23,$IT111)</f>
        <v>29</v>
      </c>
      <c r="GA111" s="21">
        <f>INDEX('O3-8hr'!$A:$AD,$IU111+GA$23-$G$23,$IT111)</f>
        <v>48</v>
      </c>
      <c r="GB111" s="21">
        <f>INDEX('O3-8hr'!$A:$AD,$IU111+GB$23-$G$23,$IT111)</f>
        <v>50</v>
      </c>
      <c r="GC111" s="21">
        <f>INDEX('O3-8hr'!$A:$AD,$IU111+GC$23-$G$23,$IT111)</f>
        <v>49</v>
      </c>
      <c r="GD111" s="21">
        <f>INDEX('O3-8hr'!$A:$AD,$IU111+GD$23-$G$23,$IT111)</f>
        <v>38</v>
      </c>
      <c r="GE111" s="21">
        <f>INDEX('O3-8hr'!$A:$AD,$IU111+GE$23-$G$23,$IT111)</f>
        <v>31</v>
      </c>
      <c r="GF111" s="21">
        <f>INDEX('O3-8hr'!$A:$AD,$IU111+GF$23-$G$23,$IT111)</f>
        <v>56</v>
      </c>
      <c r="GG111" s="21">
        <f>INDEX('O3-8hr'!$A:$AD,$IU111+GG$23-$G$23,$IT111)</f>
        <v>80</v>
      </c>
      <c r="GH111" s="21">
        <f>INDEX('O3-8hr'!$A:$AD,$IU111+GH$23-$G$23,$IT111)</f>
        <v>58</v>
      </c>
      <c r="GI111" s="21">
        <f>INDEX('O3-8hr'!$A:$AD,$IU111+GI$23-$G$23,$IT111)</f>
        <v>41</v>
      </c>
      <c r="GJ111" s="21">
        <f>INDEX('O3-8hr'!$A:$AD,$IU111+GJ$23-$G$23,$IT111)</f>
        <v>34</v>
      </c>
      <c r="GK111" s="21">
        <f>INDEX('O3-8hr'!$A:$AD,$IU111+GK$23-$G$23,$IT111)</f>
        <v>66</v>
      </c>
      <c r="GL111" s="21">
        <f>INDEX('O3-8hr'!$A:$AD,$IU111+GL$23-$G$23,$IT111)</f>
        <v>43</v>
      </c>
      <c r="GM111" s="21">
        <f>INDEX('O3-8hr'!$A:$AD,$IU111+GM$23-$G$23,$IT111)</f>
        <v>33</v>
      </c>
      <c r="GN111" s="21">
        <f>INDEX('O3-8hr'!$A:$AD,$IU111+GN$23-$G$23,$IT111)</f>
        <v>47</v>
      </c>
      <c r="GO111" s="21">
        <f>INDEX('O3-8hr'!$A:$AD,$IU111+GO$23-$G$23,$IT111)</f>
        <v>71.000000000000014</v>
      </c>
      <c r="GP111" s="21">
        <f>INDEX('O3-8hr'!$A:$AD,$IU111+GP$23-$G$23,$IT111)</f>
        <v>70</v>
      </c>
      <c r="GQ111" s="21">
        <f>INDEX('O3-8hr'!$A:$AD,$IU111+GQ$23-$G$23,$IT111)</f>
        <v>35</v>
      </c>
      <c r="GR111" s="21">
        <f>INDEX('O3-8hr'!$A:$AD,$IU111+GR$23-$G$23,$IT111)</f>
        <v>25</v>
      </c>
      <c r="GS111" s="21">
        <f>INDEX('O3-8hr'!$A:$AD,$IU111+GS$23-$G$23,$IT111)</f>
        <v>37.000000000000007</v>
      </c>
      <c r="GT111" s="21">
        <f>INDEX('O3-8hr'!$A:$AD,$IU111+GT$23-$G$23,$IT111)</f>
        <v>45.000000000000007</v>
      </c>
      <c r="GU111" s="21">
        <f>INDEX('O3-8hr'!$A:$AD,$IU111+GU$23-$G$23,$IT111)</f>
        <v>47</v>
      </c>
      <c r="GV111" s="21">
        <f>INDEX('O3-8hr'!$A:$AD,$IU111+GV$23-$G$23,$IT111)</f>
        <v>25</v>
      </c>
      <c r="GW111" s="21">
        <f>INDEX('O3-8hr'!$A:$AD,$IU111+GW$23-$G$23,$IT111)</f>
        <v>50</v>
      </c>
      <c r="GX111" s="21">
        <f>INDEX('O3-8hr'!$A:$AD,$IU111+GX$23-$G$23,$IT111)</f>
        <v>49</v>
      </c>
      <c r="GY111" s="21">
        <f>INDEX('O3-8hr'!$A:$AD,$IU111+GY$23-$G$23,$IT111)</f>
        <v>88.000000000000014</v>
      </c>
      <c r="GZ111" s="21">
        <f>INDEX('O3-8hr'!$A:$AD,$IU111+GZ$23-$G$23,$IT111)</f>
        <v>79</v>
      </c>
      <c r="HA111" s="21">
        <f>INDEX('O3-8hr'!$A:$AD,$IU111+HA$23-$G$23,$IT111)</f>
        <v>53.000000000000007</v>
      </c>
      <c r="HB111" s="21">
        <f>INDEX('O3-8hr'!$A:$AD,$IU111+HB$23-$G$23,$IT111)</f>
        <v>32</v>
      </c>
      <c r="HC111" s="21">
        <f>INDEX('O3-8hr'!$A:$AD,$IU111+HC$23-$G$23,$IT111)</f>
        <v>39</v>
      </c>
      <c r="HD111" s="21">
        <f>INDEX('O3-8hr'!$A:$AD,$IU111+HD$23-$G$23,$IT111)</f>
        <v>35</v>
      </c>
      <c r="HE111" s="21">
        <f>INDEX('O3-8hr'!$A:$AD,$IU111+HE$23-$G$23,$IT111)</f>
        <v>41</v>
      </c>
      <c r="HF111" s="21">
        <f>INDEX('O3-8hr'!$A:$AD,$IU111+HF$23-$G$23,$IT111)</f>
        <v>50</v>
      </c>
      <c r="HG111" s="21">
        <f>INDEX('O3-8hr'!$A:$AD,$IU111+HG$23-$G$23,$IT111)</f>
        <v>36.000000000000007</v>
      </c>
      <c r="HH111" s="21">
        <f>INDEX('O3-8hr'!$A:$AD,$IU111+HH$23-$G$23,$IT111)</f>
        <v>37.000000000000007</v>
      </c>
      <c r="HI111" s="21">
        <f>INDEX('O3-8hr'!$A:$AD,$IU111+HI$23-$G$23,$IT111)</f>
        <v>36.000000000000007</v>
      </c>
      <c r="HJ111" s="21">
        <f>INDEX('O3-8hr'!$A:$AD,$IU111+HJ$23-$G$23,$IT111)</f>
        <v>35</v>
      </c>
      <c r="HK111" s="21">
        <f>INDEX('O3-8hr'!$A:$AD,$IU111+HK$23-$G$23,$IT111)</f>
        <v>28</v>
      </c>
      <c r="HL111" s="21">
        <f>INDEX('O3-8hr'!$A:$AD,$IU111+HL$23-$G$23,$IT111)</f>
        <v>24</v>
      </c>
      <c r="HM111" s="21">
        <f>INDEX('O3-8hr'!$A:$AD,$IU111+HM$23-$G$23,$IT111)</f>
        <v>17</v>
      </c>
      <c r="HN111" s="21">
        <f>INDEX('O3-8hr'!$A:$AD,$IU111+HN$23-$G$23,$IT111)</f>
        <v>16</v>
      </c>
      <c r="HO111" s="21">
        <f>INDEX('O3-8hr'!$A:$AD,$IU111+HO$23-$G$23,$IT111)</f>
        <v>19</v>
      </c>
      <c r="HP111" s="21">
        <f>INDEX('O3-8hr'!$A:$AD,$IU111+HP$23-$G$23,$IT111)</f>
        <v>33</v>
      </c>
      <c r="HQ111" s="21">
        <f>INDEX('O3-8hr'!$A:$AD,$IU111+HQ$23-$G$23,$IT111)</f>
        <v>29</v>
      </c>
      <c r="HR111" s="21">
        <f>INDEX('O3-8hr'!$A:$AD,$IU111+HR$23-$G$23,$IT111)</f>
        <v>29</v>
      </c>
      <c r="HS111" s="21">
        <f>INDEX('O3-8hr'!$A:$AD,$IU111+HS$23-$G$23,$IT111)</f>
        <v>30</v>
      </c>
      <c r="HT111" s="21">
        <f>INDEX('O3-8hr'!$A:$AD,$IU111+HT$23-$G$23,$IT111)</f>
        <v>30</v>
      </c>
      <c r="HU111" s="21">
        <f>INDEX('O3-8hr'!$A:$AD,$IU111+HU$23-$G$23,$IT111)</f>
        <v>42</v>
      </c>
      <c r="HV111" s="21">
        <f>INDEX('O3-8hr'!$A:$AD,$IU111+HV$23-$G$23,$IT111)</f>
        <v>31</v>
      </c>
      <c r="HW111" s="21">
        <f>INDEX('O3-8hr'!$A:$AD,$IU111+HW$23-$G$23,$IT111)</f>
        <v>41</v>
      </c>
      <c r="HX111" s="21">
        <f>INDEX('O3-8hr'!$A:$AD,$IU111+HX$23-$G$23,$IT111)</f>
        <v>50</v>
      </c>
      <c r="HY111" s="21">
        <f>INDEX('O3-8hr'!$A:$AD,$IU111+HY$23-$G$23,$IT111)</f>
        <v>27</v>
      </c>
      <c r="HZ111" s="21">
        <f>INDEX('O3-8hr'!$A:$AD,$IU111+HZ$23-$G$23,$IT111)</f>
        <v>18.000000000000004</v>
      </c>
      <c r="IA111" s="21">
        <f>INDEX('O3-8hr'!$A:$AD,$IU111+IA$23-$G$23,$IT111)</f>
        <v>26.000000000000004</v>
      </c>
      <c r="IB111" s="21">
        <f>INDEX('O3-8hr'!$A:$AD,$IU111+IB$23-$G$23,$IT111)</f>
        <v>37.000000000000007</v>
      </c>
      <c r="IC111" s="21">
        <f>INDEX('O3-8hr'!$A:$AD,$IU111+IC$23-$G$23,$IT111)</f>
        <v>27</v>
      </c>
      <c r="ID111" s="21">
        <f>INDEX('O3-8hr'!$A:$AD,$IU111+ID$23-$G$23,$IT111)</f>
        <v>31</v>
      </c>
      <c r="IE111" s="21">
        <f>INDEX('O3-8hr'!$A:$AD,$IU111+IE$23-$G$23,$IT111)</f>
        <v>26.000000000000004</v>
      </c>
      <c r="IF111" s="21">
        <f>INDEX('O3-8hr'!$A:$AD,$IU111+IF$23-$G$23,$IT111)</f>
        <v>27</v>
      </c>
      <c r="IG111" s="21">
        <f>INDEX('O3-8hr'!$A:$AD,$IU111+IG$23-$G$23,$IT111)</f>
        <v>37.000000000000007</v>
      </c>
      <c r="IH111" s="21">
        <f>INDEX('O3-8hr'!$A:$AD,$IU111+IH$23-$G$23,$IT111)</f>
        <v>36.000000000000007</v>
      </c>
      <c r="II111" s="21">
        <f>INDEX('O3-8hr'!$A:$AD,$IU111+II$23-$G$23,$IT111)</f>
        <v>35</v>
      </c>
      <c r="IJ111" s="21">
        <f>INDEX('O3-8hr'!$A:$AD,$IU111+IJ$23-$G$23,$IT111)</f>
        <v>29</v>
      </c>
      <c r="IK111" s="21">
        <f>INDEX('O3-8hr'!$A:$AD,$IU111+IK$23-$G$23,$IT111)</f>
        <v>28</v>
      </c>
      <c r="IL111" s="21">
        <f>INDEX('O3-8hr'!$A:$AD,$IU111+IL$23-$G$23,$IT111)</f>
        <v>20</v>
      </c>
      <c r="IM111" s="21">
        <f>INDEX('O3-8hr'!$A:$AD,$IU111+IM$23-$G$23,$IT111)</f>
        <v>25</v>
      </c>
      <c r="IN111" s="21">
        <f>INDEX('O3-8hr'!$A:$AD,$IU111+IN$23-$G$23,$IT111)</f>
        <v>36.000000000000007</v>
      </c>
      <c r="IO111" s="21">
        <f>INDEX('O3-8hr'!$A:$AD,$IU111+IO$23-$G$23,$IT111)</f>
        <v>31</v>
      </c>
      <c r="IP111" s="21">
        <f>INDEX('O3-8hr'!$A:$AD,$IU111+IP$23-$G$23,$IT111)</f>
        <v>28</v>
      </c>
      <c r="IQ111" s="12">
        <f>INDEX('O3-8hr'!$A:$AD,$IU111+IQ$23-$G$23,$IT111)</f>
        <v>26.000000000000004</v>
      </c>
      <c r="IR111" s="99">
        <f t="shared" ref="IR111:IR136" si="60">MAX(G111:IQ111)</f>
        <v>93</v>
      </c>
      <c r="IT111" s="44">
        <f>MATCH($B111,'O3-8hr'!$1:$1,0)</f>
        <v>9</v>
      </c>
      <c r="IU111" s="43">
        <f>MATCH(DATE($A111,$IT$19,$IU$19),'O3-8hr'!$B:$B,0)</f>
        <v>65</v>
      </c>
    </row>
    <row r="112" spans="1:255" ht="12.75" customHeight="1" x14ac:dyDescent="0.2">
      <c r="A112" s="100">
        <v>2015</v>
      </c>
      <c r="B112" s="100">
        <v>90011123</v>
      </c>
      <c r="C112" s="103">
        <f>INDEX(Sites!$A:$N,MATCH($B112,Sites!$A:$A,0),2)</f>
        <v>41.399166999999998</v>
      </c>
      <c r="D112" s="100" t="str">
        <f>INDEX(Sites!$A:$N,MATCH($B112,Sites!$A:$A,0),4)</f>
        <v>CT</v>
      </c>
      <c r="E112" s="100" t="str">
        <f>INDEX(Sites!$A:$N,MATCH($B112,Sites!$A:$A,0),10)</f>
        <v>116.0</v>
      </c>
      <c r="F112" s="44" t="str">
        <f>INDEX(Sites!$A:$N,MATCH($B112,Sites!$A:$A,0),6)</f>
        <v>Danbury</v>
      </c>
      <c r="G112" s="20" t="str">
        <f>INDEX('O3-8hr'!$A:$AD,$IU112+G$23-$G$23,$IT112)</f>
        <v/>
      </c>
      <c r="H112" s="14" t="str">
        <f>INDEX('O3-8hr'!$A:$AD,$IU112+H$23-$G$23,$IT112)</f>
        <v/>
      </c>
      <c r="I112" s="14" t="str">
        <f>INDEX('O3-8hr'!$A:$AD,$IU112+I$23-$G$23,$IT112)</f>
        <v/>
      </c>
      <c r="J112" s="14" t="str">
        <f>INDEX('O3-8hr'!$A:$AD,$IU112+J$23-$G$23,$IT112)</f>
        <v/>
      </c>
      <c r="K112" s="14" t="str">
        <f>INDEX('O3-8hr'!$A:$AD,$IU112+K$23-$G$23,$IT112)</f>
        <v/>
      </c>
      <c r="L112" s="14" t="str">
        <f>INDEX('O3-8hr'!$A:$AD,$IU112+L$23-$G$23,$IT112)</f>
        <v/>
      </c>
      <c r="M112" s="14" t="str">
        <f>INDEX('O3-8hr'!$A:$AD,$IU112+M$23-$G$23,$IT112)</f>
        <v/>
      </c>
      <c r="N112" s="14" t="str">
        <f>INDEX('O3-8hr'!$A:$AD,$IU112+N$23-$G$23,$IT112)</f>
        <v/>
      </c>
      <c r="O112" s="14" t="str">
        <f>INDEX('O3-8hr'!$A:$AD,$IU112+O$23-$G$23,$IT112)</f>
        <v/>
      </c>
      <c r="P112" s="14" t="str">
        <f>INDEX('O3-8hr'!$A:$AD,$IU112+P$23-$G$23,$IT112)</f>
        <v/>
      </c>
      <c r="Q112" s="14" t="str">
        <f>INDEX('O3-8hr'!$A:$AD,$IU112+Q$23-$G$23,$IT112)</f>
        <v/>
      </c>
      <c r="R112" s="14" t="str">
        <f>INDEX('O3-8hr'!$A:$AD,$IU112+R$23-$G$23,$IT112)</f>
        <v/>
      </c>
      <c r="S112" s="14" t="str">
        <f>INDEX('O3-8hr'!$A:$AD,$IU112+S$23-$G$23,$IT112)</f>
        <v/>
      </c>
      <c r="T112" s="14" t="str">
        <f>INDEX('O3-8hr'!$A:$AD,$IU112+T$23-$G$23,$IT112)</f>
        <v/>
      </c>
      <c r="U112" s="14" t="str">
        <f>INDEX('O3-8hr'!$A:$AD,$IU112+U$23-$G$23,$IT112)</f>
        <v/>
      </c>
      <c r="V112" s="14" t="str">
        <f>INDEX('O3-8hr'!$A:$AD,$IU112+V$23-$G$23,$IT112)</f>
        <v/>
      </c>
      <c r="W112" s="14" t="str">
        <f>INDEX('O3-8hr'!$A:$AD,$IU112+W$23-$G$23,$IT112)</f>
        <v/>
      </c>
      <c r="X112" s="14" t="str">
        <f>INDEX('O3-8hr'!$A:$AD,$IU112+X$23-$G$23,$IT112)</f>
        <v/>
      </c>
      <c r="Y112" s="14" t="str">
        <f>INDEX('O3-8hr'!$A:$AD,$IU112+Y$23-$G$23,$IT112)</f>
        <v/>
      </c>
      <c r="Z112" s="14" t="str">
        <f>INDEX('O3-8hr'!$A:$AD,$IU112+Z$23-$G$23,$IT112)</f>
        <v/>
      </c>
      <c r="AA112" s="14" t="str">
        <f>INDEX('O3-8hr'!$A:$AD,$IU112+AA$23-$G$23,$IT112)</f>
        <v/>
      </c>
      <c r="AB112" s="14" t="str">
        <f>INDEX('O3-8hr'!$A:$AD,$IU112+AB$23-$G$23,$IT112)</f>
        <v/>
      </c>
      <c r="AC112" s="14" t="str">
        <f>INDEX('O3-8hr'!$A:$AD,$IU112+AC$23-$G$23,$IT112)</f>
        <v/>
      </c>
      <c r="AD112" s="14" t="str">
        <f>INDEX('O3-8hr'!$A:$AD,$IU112+AD$23-$G$23,$IT112)</f>
        <v/>
      </c>
      <c r="AE112" s="14" t="str">
        <f>INDEX('O3-8hr'!$A:$AD,$IU112+AE$23-$G$23,$IT112)</f>
        <v/>
      </c>
      <c r="AF112" s="14" t="str">
        <f>INDEX('O3-8hr'!$A:$AD,$IU112+AF$23-$G$23,$IT112)</f>
        <v/>
      </c>
      <c r="AG112" s="14" t="str">
        <f>INDEX('O3-8hr'!$A:$AD,$IU112+AG$23-$G$23,$IT112)</f>
        <v/>
      </c>
      <c r="AH112" s="14" t="str">
        <f>INDEX('O3-8hr'!$A:$AD,$IU112+AH$23-$G$23,$IT112)</f>
        <v/>
      </c>
      <c r="AI112" s="14" t="str">
        <f>INDEX('O3-8hr'!$A:$AD,$IU112+AI$23-$G$23,$IT112)</f>
        <v/>
      </c>
      <c r="AJ112" s="14" t="str">
        <f>INDEX('O3-8hr'!$A:$AD,$IU112+AJ$23-$G$23,$IT112)</f>
        <v/>
      </c>
      <c r="AK112" s="14">
        <f>INDEX('O3-8hr'!$A:$AD,$IU112+AK$23-$G$23,$IT112)</f>
        <v>39</v>
      </c>
      <c r="AL112" s="14">
        <f>INDEX('O3-8hr'!$A:$AD,$IU112+AL$23-$G$23,$IT112)</f>
        <v>48</v>
      </c>
      <c r="AM112" s="14">
        <f>INDEX('O3-8hr'!$A:$AD,$IU112+AM$23-$G$23,$IT112)</f>
        <v>50</v>
      </c>
      <c r="AN112" s="14">
        <f>INDEX('O3-8hr'!$A:$AD,$IU112+AN$23-$G$23,$IT112)</f>
        <v>31</v>
      </c>
      <c r="AO112" s="14">
        <f>INDEX('O3-8hr'!$A:$AD,$IU112+AO$23-$G$23,$IT112)</f>
        <v>42</v>
      </c>
      <c r="AP112" s="14">
        <f>INDEX('O3-8hr'!$A:$AD,$IU112+AP$23-$G$23,$IT112)</f>
        <v>42</v>
      </c>
      <c r="AQ112" s="14">
        <f>INDEX('O3-8hr'!$A:$AD,$IU112+AQ$23-$G$23,$IT112)</f>
        <v>49</v>
      </c>
      <c r="AR112" s="14">
        <f>INDEX('O3-8hr'!$A:$AD,$IU112+AR$23-$G$23,$IT112)</f>
        <v>30</v>
      </c>
      <c r="AS112" s="14">
        <f>INDEX('O3-8hr'!$A:$AD,$IU112+AS$23-$G$23,$IT112)</f>
        <v>37.000000000000007</v>
      </c>
      <c r="AT112" s="14">
        <f>INDEX('O3-8hr'!$A:$AD,$IU112+AT$23-$G$23,$IT112)</f>
        <v>34</v>
      </c>
      <c r="AU112" s="14">
        <f>INDEX('O3-8hr'!$A:$AD,$IU112+AU$23-$G$23,$IT112)</f>
        <v>31</v>
      </c>
      <c r="AV112" s="14">
        <f>INDEX('O3-8hr'!$A:$AD,$IU112+AV$23-$G$23,$IT112)</f>
        <v>46</v>
      </c>
      <c r="AW112" s="14">
        <f>INDEX('O3-8hr'!$A:$AD,$IU112+AW$23-$G$23,$IT112)</f>
        <v>51.000000000000007</v>
      </c>
      <c r="AX112" s="14">
        <f>INDEX('O3-8hr'!$A:$AD,$IU112+AX$23-$G$23,$IT112)</f>
        <v>56</v>
      </c>
      <c r="AY112" s="14">
        <f>INDEX('O3-8hr'!$A:$AD,$IU112+AY$23-$G$23,$IT112)</f>
        <v>43</v>
      </c>
      <c r="AZ112" s="14">
        <f>INDEX('O3-8hr'!$A:$AD,$IU112+AZ$23-$G$23,$IT112)</f>
        <v>47</v>
      </c>
      <c r="BA112" s="14">
        <f>INDEX('O3-8hr'!$A:$AD,$IU112+BA$23-$G$23,$IT112)</f>
        <v>53.000000000000007</v>
      </c>
      <c r="BB112" s="14">
        <f>INDEX('O3-8hr'!$A:$AD,$IU112+BB$23-$G$23,$IT112)</f>
        <v>39</v>
      </c>
      <c r="BC112" s="14">
        <f>INDEX('O3-8hr'!$A:$AD,$IU112+BC$23-$G$23,$IT112)</f>
        <v>62</v>
      </c>
      <c r="BD112" s="14">
        <f>INDEX('O3-8hr'!$A:$AD,$IU112+BD$23-$G$23,$IT112)</f>
        <v>45.000000000000007</v>
      </c>
      <c r="BE112" s="14">
        <f>INDEX('O3-8hr'!$A:$AD,$IU112+BE$23-$G$23,$IT112)</f>
        <v>40</v>
      </c>
      <c r="BF112" s="14">
        <f>INDEX('O3-8hr'!$A:$AD,$IU112+BF$23-$G$23,$IT112)</f>
        <v>45.000000000000007</v>
      </c>
      <c r="BG112" s="14">
        <f>INDEX('O3-8hr'!$A:$AD,$IU112+BG$23-$G$23,$IT112)</f>
        <v>52.000000000000007</v>
      </c>
      <c r="BH112" s="14">
        <f>INDEX('O3-8hr'!$A:$AD,$IU112+BH$23-$G$23,$IT112)</f>
        <v>38</v>
      </c>
      <c r="BI112" s="14">
        <f>INDEX('O3-8hr'!$A:$AD,$IU112+BI$23-$G$23,$IT112)</f>
        <v>36.000000000000007</v>
      </c>
      <c r="BJ112" s="14">
        <f>INDEX('O3-8hr'!$A:$AD,$IU112+BJ$23-$G$23,$IT112)</f>
        <v>40</v>
      </c>
      <c r="BK112" s="14">
        <f>INDEX('O3-8hr'!$A:$AD,$IU112+BK$23-$G$23,$IT112)</f>
        <v>45.000000000000007</v>
      </c>
      <c r="BL112" s="14">
        <f>INDEX('O3-8hr'!$A:$AD,$IU112+BL$23-$G$23,$IT112)</f>
        <v>35</v>
      </c>
      <c r="BM112" s="14">
        <f>INDEX('O3-8hr'!$A:$AD,$IU112+BM$23-$G$23,$IT112)</f>
        <v>48</v>
      </c>
      <c r="BN112" s="14">
        <f>INDEX('O3-8hr'!$A:$AD,$IU112+BN$23-$G$23,$IT112)</f>
        <v>50</v>
      </c>
      <c r="BO112" s="14">
        <f>INDEX('O3-8hr'!$A:$AD,$IU112+BO$23-$G$23,$IT112)</f>
        <v>46</v>
      </c>
      <c r="BP112" s="14">
        <f>INDEX('O3-8hr'!$A:$AD,$IU112+BP$23-$G$23,$IT112)</f>
        <v>39</v>
      </c>
      <c r="BQ112" s="14">
        <f>INDEX('O3-8hr'!$A:$AD,$IU112+BQ$23-$G$23,$IT112)</f>
        <v>49</v>
      </c>
      <c r="BR112" s="14">
        <f>INDEX('O3-8hr'!$A:$AD,$IU112+BR$23-$G$23,$IT112)</f>
        <v>55</v>
      </c>
      <c r="BS112" s="14">
        <f>INDEX('O3-8hr'!$A:$AD,$IU112+BS$23-$G$23,$IT112)</f>
        <v>71.000000000000014</v>
      </c>
      <c r="BT112" s="14">
        <f>INDEX('O3-8hr'!$A:$AD,$IU112+BT$23-$G$23,$IT112)</f>
        <v>66</v>
      </c>
      <c r="BU112" s="14">
        <f>INDEX('O3-8hr'!$A:$AD,$IU112+BU$23-$G$23,$IT112)</f>
        <v>47</v>
      </c>
      <c r="BV112" s="14">
        <f>INDEX('O3-8hr'!$A:$AD,$IU112+BV$23-$G$23,$IT112)</f>
        <v>60</v>
      </c>
      <c r="BW112" s="14">
        <f>INDEX('O3-8hr'!$A:$AD,$IU112+BW$23-$G$23,$IT112)</f>
        <v>84</v>
      </c>
      <c r="BX112" s="14">
        <f>INDEX('O3-8hr'!$A:$AD,$IU112+BX$23-$G$23,$IT112)</f>
        <v>40</v>
      </c>
      <c r="BY112" s="14">
        <f>INDEX('O3-8hr'!$A:$AD,$IU112+BY$23-$G$23,$IT112)</f>
        <v>39</v>
      </c>
      <c r="BZ112" s="14">
        <f>INDEX('O3-8hr'!$A:$AD,$IU112+BZ$23-$G$23,$IT112)</f>
        <v>41</v>
      </c>
      <c r="CA112" s="14">
        <f>INDEX('O3-8hr'!$A:$AD,$IU112+CA$23-$G$23,$IT112)</f>
        <v>56</v>
      </c>
      <c r="CB112" s="14">
        <f>INDEX('O3-8hr'!$A:$AD,$IU112+CB$23-$G$23,$IT112)</f>
        <v>31</v>
      </c>
      <c r="CC112" s="14">
        <f>INDEX('O3-8hr'!$A:$AD,$IU112+CC$23-$G$23,$IT112)</f>
        <v>49</v>
      </c>
      <c r="CD112" s="14">
        <f>INDEX('O3-8hr'!$A:$AD,$IU112+CD$23-$G$23,$IT112)</f>
        <v>65</v>
      </c>
      <c r="CE112" s="14">
        <f>INDEX('O3-8hr'!$A:$AD,$IU112+CE$23-$G$23,$IT112)</f>
        <v>43</v>
      </c>
      <c r="CF112" s="14">
        <f>INDEX('O3-8hr'!$A:$AD,$IU112+CF$23-$G$23,$IT112)</f>
        <v>51.000000000000007</v>
      </c>
      <c r="CG112" s="14">
        <f>INDEX('O3-8hr'!$A:$AD,$IU112+CG$23-$G$23,$IT112)</f>
        <v>45.000000000000007</v>
      </c>
      <c r="CH112" s="14">
        <f>INDEX('O3-8hr'!$A:$AD,$IU112+CH$23-$G$23,$IT112)</f>
        <v>35</v>
      </c>
      <c r="CI112" s="14">
        <f>INDEX('O3-8hr'!$A:$AD,$IU112+CI$23-$G$23,$IT112)</f>
        <v>30</v>
      </c>
      <c r="CJ112" s="14">
        <f>INDEX('O3-8hr'!$A:$AD,$IU112+CJ$23-$G$23,$IT112)</f>
        <v>42</v>
      </c>
      <c r="CK112" s="14">
        <f>INDEX('O3-8hr'!$A:$AD,$IU112+CK$23-$G$23,$IT112)</f>
        <v>52.000000000000007</v>
      </c>
      <c r="CL112" s="14">
        <f>INDEX('O3-8hr'!$A:$AD,$IU112+CL$23-$G$23,$IT112)</f>
        <v>42</v>
      </c>
      <c r="CM112" s="14">
        <f>INDEX('O3-8hr'!$A:$AD,$IU112+CM$23-$G$23,$IT112)</f>
        <v>68</v>
      </c>
      <c r="CN112" s="14">
        <f>INDEX('O3-8hr'!$A:$AD,$IU112+CN$23-$G$23,$IT112)</f>
        <v>70</v>
      </c>
      <c r="CO112" s="14">
        <f>INDEX('O3-8hr'!$A:$AD,$IU112+CO$23-$G$23,$IT112)</f>
        <v>77</v>
      </c>
      <c r="CP112" s="14">
        <f>INDEX('O3-8hr'!$A:$AD,$IU112+CP$23-$G$23,$IT112)</f>
        <v>48</v>
      </c>
      <c r="CQ112" s="14">
        <f>INDEX('O3-8hr'!$A:$AD,$IU112+CQ$23-$G$23,$IT112)</f>
        <v>54</v>
      </c>
      <c r="CR112" s="14">
        <f>INDEX('O3-8hr'!$A:$AD,$IU112+CR$23-$G$23,$IT112)</f>
        <v>50</v>
      </c>
      <c r="CS112" s="14">
        <f>INDEX('O3-8hr'!$A:$AD,$IU112+CS$23-$G$23,$IT112)</f>
        <v>46</v>
      </c>
      <c r="CT112" s="14">
        <f>INDEX('O3-8hr'!$A:$AD,$IU112+CT$23-$G$23,$IT112)</f>
        <v>27</v>
      </c>
      <c r="CU112" s="14">
        <f>INDEX('O3-8hr'!$A:$AD,$IU112+CU$23-$G$23,$IT112)</f>
        <v>20</v>
      </c>
      <c r="CV112" s="14">
        <f>INDEX('O3-8hr'!$A:$AD,$IU112+CV$23-$G$23,$IT112)</f>
        <v>19</v>
      </c>
      <c r="CW112" s="14">
        <f>INDEX('O3-8hr'!$A:$AD,$IU112+CW$23-$G$23,$IT112)</f>
        <v>39</v>
      </c>
      <c r="CX112" s="14">
        <f>INDEX('O3-8hr'!$A:$AD,$IU112+CX$23-$G$23,$IT112)</f>
        <v>40</v>
      </c>
      <c r="CY112" s="14">
        <f>INDEX('O3-8hr'!$A:$AD,$IU112+CY$23-$G$23,$IT112)</f>
        <v>47</v>
      </c>
      <c r="CZ112" s="14">
        <f>INDEX('O3-8hr'!$A:$AD,$IU112+CZ$23-$G$23,$IT112)</f>
        <v>41</v>
      </c>
      <c r="DA112" s="14">
        <f>INDEX('O3-8hr'!$A:$AD,$IU112+DA$23-$G$23,$IT112)</f>
        <v>53.000000000000007</v>
      </c>
      <c r="DB112" s="14">
        <f>INDEX('O3-8hr'!$A:$AD,$IU112+DB$23-$G$23,$IT112)</f>
        <v>50</v>
      </c>
      <c r="DC112" s="14">
        <f>INDEX('O3-8hr'!$A:$AD,$IU112+DC$23-$G$23,$IT112)</f>
        <v>53.000000000000007</v>
      </c>
      <c r="DD112" s="14">
        <f>INDEX('O3-8hr'!$A:$AD,$IU112+DD$23-$G$23,$IT112)</f>
        <v>60</v>
      </c>
      <c r="DE112" s="14">
        <f>INDEX('O3-8hr'!$A:$AD,$IU112+DE$23-$G$23,$IT112)</f>
        <v>68</v>
      </c>
      <c r="DF112" s="14">
        <f>INDEX('O3-8hr'!$A:$AD,$IU112+DF$23-$G$23,$IT112)</f>
        <v>79</v>
      </c>
      <c r="DG112" s="14">
        <f>INDEX('O3-8hr'!$A:$AD,$IU112+DG$23-$G$23,$IT112)</f>
        <v>38</v>
      </c>
      <c r="DH112" s="14">
        <f>INDEX('O3-8hr'!$A:$AD,$IU112+DH$23-$G$23,$IT112)</f>
        <v>50</v>
      </c>
      <c r="DI112" s="14">
        <f>INDEX('O3-8hr'!$A:$AD,$IU112+DI$23-$G$23,$IT112)</f>
        <v>31</v>
      </c>
      <c r="DJ112" s="14">
        <f>INDEX('O3-8hr'!$A:$AD,$IU112+DJ$23-$G$23,$IT112)</f>
        <v>37.000000000000007</v>
      </c>
      <c r="DK112" s="14">
        <f>INDEX('O3-8hr'!$A:$AD,$IU112+DK$23-$G$23,$IT112)</f>
        <v>38</v>
      </c>
      <c r="DL112" s="14">
        <f>INDEX('O3-8hr'!$A:$AD,$IU112+DL$23-$G$23,$IT112)</f>
        <v>46</v>
      </c>
      <c r="DM112" s="14">
        <f>INDEX('O3-8hr'!$A:$AD,$IU112+DM$23-$G$23,$IT112)</f>
        <v>43</v>
      </c>
      <c r="DN112" s="14">
        <f>INDEX('O3-8hr'!$A:$AD,$IU112+DN$23-$G$23,$IT112)</f>
        <v>37.000000000000007</v>
      </c>
      <c r="DO112" s="14">
        <f>INDEX('O3-8hr'!$A:$AD,$IU112+DO$23-$G$23,$IT112)</f>
        <v>35</v>
      </c>
      <c r="DP112" s="14">
        <f>INDEX('O3-8hr'!$A:$AD,$IU112+DP$23-$G$23,$IT112)</f>
        <v>47</v>
      </c>
      <c r="DQ112" s="14">
        <f>INDEX('O3-8hr'!$A:$AD,$IU112+DQ$23-$G$23,$IT112)</f>
        <v>55</v>
      </c>
      <c r="DR112" s="14">
        <f>INDEX('O3-8hr'!$A:$AD,$IU112+DR$23-$G$23,$IT112)</f>
        <v>38</v>
      </c>
      <c r="DS112" s="14">
        <f>INDEX('O3-8hr'!$A:$AD,$IU112+DS$23-$G$23,$IT112)</f>
        <v>46</v>
      </c>
      <c r="DT112" s="14">
        <f>INDEX('O3-8hr'!$A:$AD,$IU112+DT$23-$G$23,$IT112)</f>
        <v>41</v>
      </c>
      <c r="DU112" s="14">
        <f>INDEX('O3-8hr'!$A:$AD,$IU112+DU$23-$G$23,$IT112)</f>
        <v>32</v>
      </c>
      <c r="DV112" s="14">
        <f>INDEX('O3-8hr'!$A:$AD,$IU112+DV$23-$G$23,$IT112)</f>
        <v>22.000000000000004</v>
      </c>
      <c r="DW112" s="14">
        <f>INDEX('O3-8hr'!$A:$AD,$IU112+DW$23-$G$23,$IT112)</f>
        <v>29</v>
      </c>
      <c r="DX112" s="14">
        <f>INDEX('O3-8hr'!$A:$AD,$IU112+DX$23-$G$23,$IT112)</f>
        <v>55</v>
      </c>
      <c r="DY112" s="14">
        <f>INDEX('O3-8hr'!$A:$AD,$IU112+DY$23-$G$23,$IT112)</f>
        <v>60</v>
      </c>
      <c r="DZ112" s="14">
        <f>INDEX('O3-8hr'!$A:$AD,$IU112+DZ$23-$G$23,$IT112)</f>
        <v>45.000000000000007</v>
      </c>
      <c r="EA112" s="14">
        <f>INDEX('O3-8hr'!$A:$AD,$IU112+EA$23-$G$23,$IT112)</f>
        <v>41</v>
      </c>
      <c r="EB112" s="14">
        <f>INDEX('O3-8hr'!$A:$AD,$IU112+EB$23-$G$23,$IT112)</f>
        <v>43</v>
      </c>
      <c r="EC112" s="14">
        <f>INDEX('O3-8hr'!$A:$AD,$IU112+EC$23-$G$23,$IT112)</f>
        <v>52.000000000000007</v>
      </c>
      <c r="ED112" s="14">
        <f>INDEX('O3-8hr'!$A:$AD,$IU112+ED$23-$G$23,$IT112)</f>
        <v>68</v>
      </c>
      <c r="EE112" s="14">
        <f>INDEX('O3-8hr'!$A:$AD,$IU112+EE$23-$G$23,$IT112)</f>
        <v>50</v>
      </c>
      <c r="EF112" s="14">
        <f>INDEX('O3-8hr'!$A:$AD,$IU112+EF$23-$G$23,$IT112)</f>
        <v>35</v>
      </c>
      <c r="EG112" s="14">
        <f>INDEX('O3-8hr'!$A:$AD,$IU112+EG$23-$G$23,$IT112)</f>
        <v>39</v>
      </c>
      <c r="EH112" s="14">
        <f>INDEX('O3-8hr'!$A:$AD,$IU112+EH$23-$G$23,$IT112)</f>
        <v>39</v>
      </c>
      <c r="EI112" s="14">
        <f>INDEX('O3-8hr'!$A:$AD,$IU112+EI$23-$G$23,$IT112)</f>
        <v>40</v>
      </c>
      <c r="EJ112" s="14">
        <f>INDEX('O3-8hr'!$A:$AD,$IU112+EJ$23-$G$23,$IT112)</f>
        <v>53.000000000000007</v>
      </c>
      <c r="EK112" s="14">
        <f>INDEX('O3-8hr'!$A:$AD,$IU112+EK$23-$G$23,$IT112)</f>
        <v>74.000000000000014</v>
      </c>
      <c r="EL112" s="14">
        <f>INDEX('O3-8hr'!$A:$AD,$IU112+EL$23-$G$23,$IT112)</f>
        <v>46</v>
      </c>
      <c r="EM112" s="14">
        <f>INDEX('O3-8hr'!$A:$AD,$IU112+EM$23-$G$23,$IT112)</f>
        <v>40</v>
      </c>
      <c r="EN112" s="14">
        <f>INDEX('O3-8hr'!$A:$AD,$IU112+EN$23-$G$23,$IT112)</f>
        <v>37.000000000000007</v>
      </c>
      <c r="EO112" s="14">
        <f>INDEX('O3-8hr'!$A:$AD,$IU112+EO$23-$G$23,$IT112)</f>
        <v>67</v>
      </c>
      <c r="EP112" s="14">
        <f>INDEX('O3-8hr'!$A:$AD,$IU112+EP$23-$G$23,$IT112)</f>
        <v>55</v>
      </c>
      <c r="EQ112" s="14">
        <f>INDEX('O3-8hr'!$A:$AD,$IU112+EQ$23-$G$23,$IT112)</f>
        <v>72.000000000000014</v>
      </c>
      <c r="ER112" s="14">
        <f>INDEX('O3-8hr'!$A:$AD,$IU112+ER$23-$G$23,$IT112)</f>
        <v>50</v>
      </c>
      <c r="ES112" s="14">
        <f>INDEX('O3-8hr'!$A:$AD,$IU112+ES$23-$G$23,$IT112)</f>
        <v>57</v>
      </c>
      <c r="ET112" s="14">
        <f>INDEX('O3-8hr'!$A:$AD,$IU112+ET$23-$G$23,$IT112)</f>
        <v>32</v>
      </c>
      <c r="EU112" s="14">
        <f>INDEX('O3-8hr'!$A:$AD,$IU112+EU$23-$G$23,$IT112)</f>
        <v>39</v>
      </c>
      <c r="EV112" s="14">
        <f>INDEX('O3-8hr'!$A:$AD,$IU112+EV$23-$G$23,$IT112)</f>
        <v>34</v>
      </c>
      <c r="EW112" s="14">
        <f>INDEX('O3-8hr'!$A:$AD,$IU112+EW$23-$G$23,$IT112)</f>
        <v>45.000000000000007</v>
      </c>
      <c r="EX112" s="14">
        <f>INDEX('O3-8hr'!$A:$AD,$IU112+EX$23-$G$23,$IT112)</f>
        <v>63</v>
      </c>
      <c r="EY112" s="14">
        <f>INDEX('O3-8hr'!$A:$AD,$IU112+EY$23-$G$23,$IT112)</f>
        <v>66</v>
      </c>
      <c r="EZ112" s="14">
        <f>INDEX('O3-8hr'!$A:$AD,$IU112+EZ$23-$G$23,$IT112)</f>
        <v>41</v>
      </c>
      <c r="FA112" s="14">
        <f>INDEX('O3-8hr'!$A:$AD,$IU112+FA$23-$G$23,$IT112)</f>
        <v>70</v>
      </c>
      <c r="FB112" s="14">
        <f>INDEX('O3-8hr'!$A:$AD,$IU112+FB$23-$G$23,$IT112)</f>
        <v>46</v>
      </c>
      <c r="FC112" s="14">
        <f>INDEX('O3-8hr'!$A:$AD,$IU112+FC$23-$G$23,$IT112)</f>
        <v>39</v>
      </c>
      <c r="FD112" s="14">
        <f>INDEX('O3-8hr'!$A:$AD,$IU112+FD$23-$G$23,$IT112)</f>
        <v>50</v>
      </c>
      <c r="FE112" s="14">
        <f>INDEX('O3-8hr'!$A:$AD,$IU112+FE$23-$G$23,$IT112)</f>
        <v>59.000000000000007</v>
      </c>
      <c r="FF112" s="14">
        <f>INDEX('O3-8hr'!$A:$AD,$IU112+FF$23-$G$23,$IT112)</f>
        <v>79</v>
      </c>
      <c r="FG112" s="14">
        <f>INDEX('O3-8hr'!$A:$AD,$IU112+FG$23-$G$23,$IT112)</f>
        <v>60</v>
      </c>
      <c r="FH112" s="14">
        <f>INDEX('O3-8hr'!$A:$AD,$IU112+FH$23-$G$23,$IT112)</f>
        <v>42</v>
      </c>
      <c r="FI112" s="14">
        <f>INDEX('O3-8hr'!$A:$AD,$IU112+FI$23-$G$23,$IT112)</f>
        <v>35</v>
      </c>
      <c r="FJ112" s="14">
        <f>INDEX('O3-8hr'!$A:$AD,$IU112+FJ$23-$G$23,$IT112)</f>
        <v>40</v>
      </c>
      <c r="FK112" s="14">
        <f>INDEX('O3-8hr'!$A:$AD,$IU112+FK$23-$G$23,$IT112)</f>
        <v>34</v>
      </c>
      <c r="FL112" s="14">
        <f>INDEX('O3-8hr'!$A:$AD,$IU112+FL$23-$G$23,$IT112)</f>
        <v>33</v>
      </c>
      <c r="FM112" s="14">
        <f>INDEX('O3-8hr'!$A:$AD,$IU112+FM$23-$G$23,$IT112)</f>
        <v>43</v>
      </c>
      <c r="FN112" s="14">
        <f>INDEX('O3-8hr'!$A:$AD,$IU112+FN$23-$G$23,$IT112)</f>
        <v>34</v>
      </c>
      <c r="FO112" s="14">
        <f>INDEX('O3-8hr'!$A:$AD,$IU112+FO$23-$G$23,$IT112)</f>
        <v>35</v>
      </c>
      <c r="FP112" s="14">
        <f>INDEX('O3-8hr'!$A:$AD,$IU112+FP$23-$G$23,$IT112)</f>
        <v>35</v>
      </c>
      <c r="FQ112" s="14">
        <f>INDEX('O3-8hr'!$A:$AD,$IU112+FQ$23-$G$23,$IT112)</f>
        <v>65</v>
      </c>
      <c r="FR112" s="14">
        <f>INDEX('O3-8hr'!$A:$AD,$IU112+FR$23-$G$23,$IT112)</f>
        <v>74.000000000000014</v>
      </c>
      <c r="FS112" s="14">
        <f>INDEX('O3-8hr'!$A:$AD,$IU112+FS$23-$G$23,$IT112)</f>
        <v>49</v>
      </c>
      <c r="FT112" s="14">
        <f>INDEX('O3-8hr'!$A:$AD,$IU112+FT$23-$G$23,$IT112)</f>
        <v>69</v>
      </c>
      <c r="FU112" s="14">
        <f>INDEX('O3-8hr'!$A:$AD,$IU112+FU$23-$G$23,$IT112)</f>
        <v>70</v>
      </c>
      <c r="FV112" s="14">
        <f>INDEX('O3-8hr'!$A:$AD,$IU112+FV$23-$G$23,$IT112)</f>
        <v>46</v>
      </c>
      <c r="FW112" s="14">
        <f>INDEX('O3-8hr'!$A:$AD,$IU112+FW$23-$G$23,$IT112)</f>
        <v>34</v>
      </c>
      <c r="FX112" s="14">
        <f>INDEX('O3-8hr'!$A:$AD,$IU112+FX$23-$G$23,$IT112)</f>
        <v>41</v>
      </c>
      <c r="FY112" s="14">
        <f>INDEX('O3-8hr'!$A:$AD,$IU112+FY$23-$G$23,$IT112)</f>
        <v>44.000000000000007</v>
      </c>
      <c r="FZ112" s="14">
        <f>INDEX('O3-8hr'!$A:$AD,$IU112+FZ$23-$G$23,$IT112)</f>
        <v>35</v>
      </c>
      <c r="GA112" s="14">
        <f>INDEX('O3-8hr'!$A:$AD,$IU112+GA$23-$G$23,$IT112)</f>
        <v>71.000000000000014</v>
      </c>
      <c r="GB112" s="14">
        <f>INDEX('O3-8hr'!$A:$AD,$IU112+GB$23-$G$23,$IT112)</f>
        <v>72.000000000000014</v>
      </c>
      <c r="GC112" s="14">
        <f>INDEX('O3-8hr'!$A:$AD,$IU112+GC$23-$G$23,$IT112)</f>
        <v>44.000000000000007</v>
      </c>
      <c r="GD112" s="14">
        <f>INDEX('O3-8hr'!$A:$AD,$IU112+GD$23-$G$23,$IT112)</f>
        <v>34</v>
      </c>
      <c r="GE112" s="14">
        <f>INDEX('O3-8hr'!$A:$AD,$IU112+GE$23-$G$23,$IT112)</f>
        <v>28</v>
      </c>
      <c r="GF112" s="14">
        <f>INDEX('O3-8hr'!$A:$AD,$IU112+GF$23-$G$23,$IT112)</f>
        <v>56</v>
      </c>
      <c r="GG112" s="14">
        <f>INDEX('O3-8hr'!$A:$AD,$IU112+GG$23-$G$23,$IT112)</f>
        <v>75</v>
      </c>
      <c r="GH112" s="14">
        <f>INDEX('O3-8hr'!$A:$AD,$IU112+GH$23-$G$23,$IT112)</f>
        <v>52.000000000000007</v>
      </c>
      <c r="GI112" s="14">
        <f>INDEX('O3-8hr'!$A:$AD,$IU112+GI$23-$G$23,$IT112)</f>
        <v>45.000000000000007</v>
      </c>
      <c r="GJ112" s="14">
        <f>INDEX('O3-8hr'!$A:$AD,$IU112+GJ$23-$G$23,$IT112)</f>
        <v>65</v>
      </c>
      <c r="GK112" s="14">
        <f>INDEX('O3-8hr'!$A:$AD,$IU112+GK$23-$G$23,$IT112)</f>
        <v>49</v>
      </c>
      <c r="GL112" s="14">
        <f>INDEX('O3-8hr'!$A:$AD,$IU112+GL$23-$G$23,$IT112)</f>
        <v>48</v>
      </c>
      <c r="GM112" s="14">
        <f>INDEX('O3-8hr'!$A:$AD,$IU112+GM$23-$G$23,$IT112)</f>
        <v>44.000000000000007</v>
      </c>
      <c r="GN112" s="14">
        <f>INDEX('O3-8hr'!$A:$AD,$IU112+GN$23-$G$23,$IT112)</f>
        <v>63</v>
      </c>
      <c r="GO112" s="14">
        <f>INDEX('O3-8hr'!$A:$AD,$IU112+GO$23-$G$23,$IT112)</f>
        <v>72.000000000000014</v>
      </c>
      <c r="GP112" s="14">
        <f>INDEX('O3-8hr'!$A:$AD,$IU112+GP$23-$G$23,$IT112)</f>
        <v>80</v>
      </c>
      <c r="GQ112" s="14">
        <f>INDEX('O3-8hr'!$A:$AD,$IU112+GQ$23-$G$23,$IT112)</f>
        <v>57</v>
      </c>
      <c r="GR112" s="14">
        <f>INDEX('O3-8hr'!$A:$AD,$IU112+GR$23-$G$23,$IT112)</f>
        <v>26.000000000000004</v>
      </c>
      <c r="GS112" s="14">
        <f>INDEX('O3-8hr'!$A:$AD,$IU112+GS$23-$G$23,$IT112)</f>
        <v>36.000000000000007</v>
      </c>
      <c r="GT112" s="14">
        <f>INDEX('O3-8hr'!$A:$AD,$IU112+GT$23-$G$23,$IT112)</f>
        <v>44.000000000000007</v>
      </c>
      <c r="GU112" s="14">
        <f>INDEX('O3-8hr'!$A:$AD,$IU112+GU$23-$G$23,$IT112)</f>
        <v>38</v>
      </c>
      <c r="GV112" s="14">
        <f>INDEX('O3-8hr'!$A:$AD,$IU112+GV$23-$G$23,$IT112)</f>
        <v>24</v>
      </c>
      <c r="GW112" s="14">
        <f>INDEX('O3-8hr'!$A:$AD,$IU112+GW$23-$G$23,$IT112)</f>
        <v>51.000000000000007</v>
      </c>
      <c r="GX112" s="14">
        <f>INDEX('O3-8hr'!$A:$AD,$IU112+GX$23-$G$23,$IT112)</f>
        <v>63</v>
      </c>
      <c r="GY112" s="14">
        <f>INDEX('O3-8hr'!$A:$AD,$IU112+GY$23-$G$23,$IT112)</f>
        <v>72.000000000000014</v>
      </c>
      <c r="GZ112" s="14">
        <f>INDEX('O3-8hr'!$A:$AD,$IU112+GZ$23-$G$23,$IT112)</f>
        <v>88.000000000000014</v>
      </c>
      <c r="HA112" s="14">
        <f>INDEX('O3-8hr'!$A:$AD,$IU112+HA$23-$G$23,$IT112)</f>
        <v>62</v>
      </c>
      <c r="HB112" s="14">
        <f>INDEX('O3-8hr'!$A:$AD,$IU112+HB$23-$G$23,$IT112)</f>
        <v>30</v>
      </c>
      <c r="HC112" s="14">
        <f>INDEX('O3-8hr'!$A:$AD,$IU112+HC$23-$G$23,$IT112)</f>
        <v>35</v>
      </c>
      <c r="HD112" s="14">
        <f>INDEX('O3-8hr'!$A:$AD,$IU112+HD$23-$G$23,$IT112)</f>
        <v>28</v>
      </c>
      <c r="HE112" s="14">
        <f>INDEX('O3-8hr'!$A:$AD,$IU112+HE$23-$G$23,$IT112)</f>
        <v>39</v>
      </c>
      <c r="HF112" s="14">
        <f>INDEX('O3-8hr'!$A:$AD,$IU112+HF$23-$G$23,$IT112)</f>
        <v>44.000000000000007</v>
      </c>
      <c r="HG112" s="14">
        <f>INDEX('O3-8hr'!$A:$AD,$IU112+HG$23-$G$23,$IT112)</f>
        <v>32</v>
      </c>
      <c r="HH112" s="14">
        <f>INDEX('O3-8hr'!$A:$AD,$IU112+HH$23-$G$23,$IT112)</f>
        <v>36.000000000000007</v>
      </c>
      <c r="HI112" s="14">
        <f>INDEX('O3-8hr'!$A:$AD,$IU112+HI$23-$G$23,$IT112)</f>
        <v>37.000000000000007</v>
      </c>
      <c r="HJ112" s="14">
        <f>INDEX('O3-8hr'!$A:$AD,$IU112+HJ$23-$G$23,$IT112)</f>
        <v>33</v>
      </c>
      <c r="HK112" s="14">
        <f>INDEX('O3-8hr'!$A:$AD,$IU112+HK$23-$G$23,$IT112)</f>
        <v>36.000000000000007</v>
      </c>
      <c r="HL112" s="14">
        <f>INDEX('O3-8hr'!$A:$AD,$IU112+HL$23-$G$23,$IT112)</f>
        <v>22.000000000000004</v>
      </c>
      <c r="HM112" s="14" t="str">
        <f>INDEX('O3-8hr'!$A:$AD,$IU112+HM$23-$G$23,$IT112)</f>
        <v/>
      </c>
      <c r="HN112" s="14" t="str">
        <f>INDEX('O3-8hr'!$A:$AD,$IU112+HN$23-$G$23,$IT112)</f>
        <v/>
      </c>
      <c r="HO112" s="14" t="str">
        <f>INDEX('O3-8hr'!$A:$AD,$IU112+HO$23-$G$23,$IT112)</f>
        <v/>
      </c>
      <c r="HP112" s="14" t="str">
        <f>INDEX('O3-8hr'!$A:$AD,$IU112+HP$23-$G$23,$IT112)</f>
        <v/>
      </c>
      <c r="HQ112" s="14" t="str">
        <f>INDEX('O3-8hr'!$A:$AD,$IU112+HQ$23-$G$23,$IT112)</f>
        <v/>
      </c>
      <c r="HR112" s="14" t="str">
        <f>INDEX('O3-8hr'!$A:$AD,$IU112+HR$23-$G$23,$IT112)</f>
        <v/>
      </c>
      <c r="HS112" s="14" t="str">
        <f>INDEX('O3-8hr'!$A:$AD,$IU112+HS$23-$G$23,$IT112)</f>
        <v/>
      </c>
      <c r="HT112" s="14" t="str">
        <f>INDEX('O3-8hr'!$A:$AD,$IU112+HT$23-$G$23,$IT112)</f>
        <v/>
      </c>
      <c r="HU112" s="14" t="str">
        <f>INDEX('O3-8hr'!$A:$AD,$IU112+HU$23-$G$23,$IT112)</f>
        <v/>
      </c>
      <c r="HV112" s="14" t="str">
        <f>INDEX('O3-8hr'!$A:$AD,$IU112+HV$23-$G$23,$IT112)</f>
        <v/>
      </c>
      <c r="HW112" s="14" t="str">
        <f>INDEX('O3-8hr'!$A:$AD,$IU112+HW$23-$G$23,$IT112)</f>
        <v/>
      </c>
      <c r="HX112" s="14" t="str">
        <f>INDEX('O3-8hr'!$A:$AD,$IU112+HX$23-$G$23,$IT112)</f>
        <v/>
      </c>
      <c r="HY112" s="14" t="str">
        <f>INDEX('O3-8hr'!$A:$AD,$IU112+HY$23-$G$23,$IT112)</f>
        <v/>
      </c>
      <c r="HZ112" s="14" t="str">
        <f>INDEX('O3-8hr'!$A:$AD,$IU112+HZ$23-$G$23,$IT112)</f>
        <v/>
      </c>
      <c r="IA112" s="14" t="str">
        <f>INDEX('O3-8hr'!$A:$AD,$IU112+IA$23-$G$23,$IT112)</f>
        <v/>
      </c>
      <c r="IB112" s="14" t="str">
        <f>INDEX('O3-8hr'!$A:$AD,$IU112+IB$23-$G$23,$IT112)</f>
        <v/>
      </c>
      <c r="IC112" s="14" t="str">
        <f>INDEX('O3-8hr'!$A:$AD,$IU112+IC$23-$G$23,$IT112)</f>
        <v/>
      </c>
      <c r="ID112" s="14" t="str">
        <f>INDEX('O3-8hr'!$A:$AD,$IU112+ID$23-$G$23,$IT112)</f>
        <v/>
      </c>
      <c r="IE112" s="14" t="str">
        <f>INDEX('O3-8hr'!$A:$AD,$IU112+IE$23-$G$23,$IT112)</f>
        <v/>
      </c>
      <c r="IF112" s="14" t="str">
        <f>INDEX('O3-8hr'!$A:$AD,$IU112+IF$23-$G$23,$IT112)</f>
        <v/>
      </c>
      <c r="IG112" s="14" t="str">
        <f>INDEX('O3-8hr'!$A:$AD,$IU112+IG$23-$G$23,$IT112)</f>
        <v/>
      </c>
      <c r="IH112" s="14" t="str">
        <f>INDEX('O3-8hr'!$A:$AD,$IU112+IH$23-$G$23,$IT112)</f>
        <v/>
      </c>
      <c r="II112" s="14" t="str">
        <f>INDEX('O3-8hr'!$A:$AD,$IU112+II$23-$G$23,$IT112)</f>
        <v/>
      </c>
      <c r="IJ112" s="14" t="str">
        <f>INDEX('O3-8hr'!$A:$AD,$IU112+IJ$23-$G$23,$IT112)</f>
        <v/>
      </c>
      <c r="IK112" s="14" t="str">
        <f>INDEX('O3-8hr'!$A:$AD,$IU112+IK$23-$G$23,$IT112)</f>
        <v/>
      </c>
      <c r="IL112" s="14" t="str">
        <f>INDEX('O3-8hr'!$A:$AD,$IU112+IL$23-$G$23,$IT112)</f>
        <v/>
      </c>
      <c r="IM112" s="14" t="str">
        <f>INDEX('O3-8hr'!$A:$AD,$IU112+IM$23-$G$23,$IT112)</f>
        <v/>
      </c>
      <c r="IN112" s="14" t="str">
        <f>INDEX('O3-8hr'!$A:$AD,$IU112+IN$23-$G$23,$IT112)</f>
        <v/>
      </c>
      <c r="IO112" s="14" t="str">
        <f>INDEX('O3-8hr'!$A:$AD,$IU112+IO$23-$G$23,$IT112)</f>
        <v/>
      </c>
      <c r="IP112" s="14" t="str">
        <f>INDEX('O3-8hr'!$A:$AD,$IU112+IP$23-$G$23,$IT112)</f>
        <v/>
      </c>
      <c r="IQ112" s="19" t="str">
        <f>INDEX('O3-8hr'!$A:$AD,$IU112+IQ$23-$G$23,$IT112)</f>
        <v/>
      </c>
      <c r="IR112" s="100">
        <f t="shared" si="60"/>
        <v>88.000000000000014</v>
      </c>
      <c r="IT112" s="44">
        <f>MATCH($B112,'O3-8hr'!$1:$1,0)</f>
        <v>4</v>
      </c>
      <c r="IU112" s="43">
        <f>MATCH(DATE($A112,$IT$19,$IU$19),'O3-8hr'!$B:$B,0)</f>
        <v>65</v>
      </c>
    </row>
    <row r="113" spans="1:255" ht="12.75" customHeight="1" x14ac:dyDescent="0.2">
      <c r="A113" s="100">
        <v>2015</v>
      </c>
      <c r="B113" s="100">
        <v>90010017</v>
      </c>
      <c r="C113" s="103">
        <f>INDEX(Sites!$A:$N,MATCH($B113,Sites!$A:$A,0),2)</f>
        <v>41.003610999999999</v>
      </c>
      <c r="D113" s="100" t="str">
        <f>INDEX(Sites!$A:$N,MATCH($B113,Sites!$A:$A,0),4)</f>
        <v>CT</v>
      </c>
      <c r="E113" s="100" t="str">
        <f>INDEX(Sites!$A:$N,MATCH($B113,Sites!$A:$A,0),10)</f>
        <v>3.0</v>
      </c>
      <c r="F113" s="100" t="str">
        <f>INDEX(Sites!$A:$N,MATCH($B113,Sites!$A:$A,0),6)</f>
        <v>Greenwich</v>
      </c>
      <c r="G113" s="20" t="str">
        <f>INDEX('O3-8hr'!$A:$AD,$IU113+G$23-$G$23,$IT113)</f>
        <v/>
      </c>
      <c r="H113" s="14" t="str">
        <f>INDEX('O3-8hr'!$A:$AD,$IU113+H$23-$G$23,$IT113)</f>
        <v/>
      </c>
      <c r="I113" s="14" t="str">
        <f>INDEX('O3-8hr'!$A:$AD,$IU113+I$23-$G$23,$IT113)</f>
        <v/>
      </c>
      <c r="J113" s="14" t="str">
        <f>INDEX('O3-8hr'!$A:$AD,$IU113+J$23-$G$23,$IT113)</f>
        <v/>
      </c>
      <c r="K113" s="14" t="str">
        <f>INDEX('O3-8hr'!$A:$AD,$IU113+K$23-$G$23,$IT113)</f>
        <v/>
      </c>
      <c r="L113" s="14" t="str">
        <f>INDEX('O3-8hr'!$A:$AD,$IU113+L$23-$G$23,$IT113)</f>
        <v/>
      </c>
      <c r="M113" s="14" t="str">
        <f>INDEX('O3-8hr'!$A:$AD,$IU113+M$23-$G$23,$IT113)</f>
        <v/>
      </c>
      <c r="N113" s="14" t="str">
        <f>INDEX('O3-8hr'!$A:$AD,$IU113+N$23-$G$23,$IT113)</f>
        <v/>
      </c>
      <c r="O113" s="14" t="str">
        <f>INDEX('O3-8hr'!$A:$AD,$IU113+O$23-$G$23,$IT113)</f>
        <v/>
      </c>
      <c r="P113" s="14" t="str">
        <f>INDEX('O3-8hr'!$A:$AD,$IU113+P$23-$G$23,$IT113)</f>
        <v/>
      </c>
      <c r="Q113" s="14" t="str">
        <f>INDEX('O3-8hr'!$A:$AD,$IU113+Q$23-$G$23,$IT113)</f>
        <v/>
      </c>
      <c r="R113" s="14" t="str">
        <f>INDEX('O3-8hr'!$A:$AD,$IU113+R$23-$G$23,$IT113)</f>
        <v/>
      </c>
      <c r="S113" s="14" t="str">
        <f>INDEX('O3-8hr'!$A:$AD,$IU113+S$23-$G$23,$IT113)</f>
        <v/>
      </c>
      <c r="T113" s="14" t="str">
        <f>INDEX('O3-8hr'!$A:$AD,$IU113+T$23-$G$23,$IT113)</f>
        <v/>
      </c>
      <c r="U113" s="14" t="str">
        <f>INDEX('O3-8hr'!$A:$AD,$IU113+U$23-$G$23,$IT113)</f>
        <v/>
      </c>
      <c r="V113" s="14" t="str">
        <f>INDEX('O3-8hr'!$A:$AD,$IU113+V$23-$G$23,$IT113)</f>
        <v/>
      </c>
      <c r="W113" s="14" t="str">
        <f>INDEX('O3-8hr'!$A:$AD,$IU113+W$23-$G$23,$IT113)</f>
        <v/>
      </c>
      <c r="X113" s="14" t="str">
        <f>INDEX('O3-8hr'!$A:$AD,$IU113+X$23-$G$23,$IT113)</f>
        <v/>
      </c>
      <c r="Y113" s="14" t="str">
        <f>INDEX('O3-8hr'!$A:$AD,$IU113+Y$23-$G$23,$IT113)</f>
        <v/>
      </c>
      <c r="Z113" s="14" t="str">
        <f>INDEX('O3-8hr'!$A:$AD,$IU113+Z$23-$G$23,$IT113)</f>
        <v/>
      </c>
      <c r="AA113" s="14" t="str">
        <f>INDEX('O3-8hr'!$A:$AD,$IU113+AA$23-$G$23,$IT113)</f>
        <v/>
      </c>
      <c r="AB113" s="14" t="str">
        <f>INDEX('O3-8hr'!$A:$AD,$IU113+AB$23-$G$23,$IT113)</f>
        <v/>
      </c>
      <c r="AC113" s="14" t="str">
        <f>INDEX('O3-8hr'!$A:$AD,$IU113+AC$23-$G$23,$IT113)</f>
        <v/>
      </c>
      <c r="AD113" s="14" t="str">
        <f>INDEX('O3-8hr'!$A:$AD,$IU113+AD$23-$G$23,$IT113)</f>
        <v/>
      </c>
      <c r="AE113" s="14" t="str">
        <f>INDEX('O3-8hr'!$A:$AD,$IU113+AE$23-$G$23,$IT113)</f>
        <v/>
      </c>
      <c r="AF113" s="14" t="str">
        <f>INDEX('O3-8hr'!$A:$AD,$IU113+AF$23-$G$23,$IT113)</f>
        <v/>
      </c>
      <c r="AG113" s="14" t="str">
        <f>INDEX('O3-8hr'!$A:$AD,$IU113+AG$23-$G$23,$IT113)</f>
        <v/>
      </c>
      <c r="AH113" s="14" t="str">
        <f>INDEX('O3-8hr'!$A:$AD,$IU113+AH$23-$G$23,$IT113)</f>
        <v/>
      </c>
      <c r="AI113" s="14" t="str">
        <f>INDEX('O3-8hr'!$A:$AD,$IU113+AI$23-$G$23,$IT113)</f>
        <v/>
      </c>
      <c r="AJ113" s="14" t="str">
        <f>INDEX('O3-8hr'!$A:$AD,$IU113+AJ$23-$G$23,$IT113)</f>
        <v/>
      </c>
      <c r="AK113" s="14">
        <f>INDEX('O3-8hr'!$A:$AD,$IU113+AK$23-$G$23,$IT113)</f>
        <v>39</v>
      </c>
      <c r="AL113" s="14">
        <f>INDEX('O3-8hr'!$A:$AD,$IU113+AL$23-$G$23,$IT113)</f>
        <v>52.000000000000007</v>
      </c>
      <c r="AM113" s="14">
        <f>INDEX('O3-8hr'!$A:$AD,$IU113+AM$23-$G$23,$IT113)</f>
        <v>52.000000000000007</v>
      </c>
      <c r="AN113" s="14">
        <f>INDEX('O3-8hr'!$A:$AD,$IU113+AN$23-$G$23,$IT113)</f>
        <v>24</v>
      </c>
      <c r="AO113" s="14">
        <f>INDEX('O3-8hr'!$A:$AD,$IU113+AO$23-$G$23,$IT113)</f>
        <v>44.000000000000007</v>
      </c>
      <c r="AP113" s="14">
        <f>INDEX('O3-8hr'!$A:$AD,$IU113+AP$23-$G$23,$IT113)</f>
        <v>46</v>
      </c>
      <c r="AQ113" s="14">
        <f>INDEX('O3-8hr'!$A:$AD,$IU113+AQ$23-$G$23,$IT113)</f>
        <v>47</v>
      </c>
      <c r="AR113" s="14">
        <f>INDEX('O3-8hr'!$A:$AD,$IU113+AR$23-$G$23,$IT113)</f>
        <v>30</v>
      </c>
      <c r="AS113" s="14">
        <f>INDEX('O3-8hr'!$A:$AD,$IU113+AS$23-$G$23,$IT113)</f>
        <v>45.000000000000007</v>
      </c>
      <c r="AT113" s="14">
        <f>INDEX('O3-8hr'!$A:$AD,$IU113+AT$23-$G$23,$IT113)</f>
        <v>39</v>
      </c>
      <c r="AU113" s="14">
        <f>INDEX('O3-8hr'!$A:$AD,$IU113+AU$23-$G$23,$IT113)</f>
        <v>38</v>
      </c>
      <c r="AV113" s="14">
        <f>INDEX('O3-8hr'!$A:$AD,$IU113+AV$23-$G$23,$IT113)</f>
        <v>47</v>
      </c>
      <c r="AW113" s="14">
        <f>INDEX('O3-8hr'!$A:$AD,$IU113+AW$23-$G$23,$IT113)</f>
        <v>45.000000000000007</v>
      </c>
      <c r="AX113" s="14">
        <f>INDEX('O3-8hr'!$A:$AD,$IU113+AX$23-$G$23,$IT113)</f>
        <v>55</v>
      </c>
      <c r="AY113" s="14">
        <f>INDEX('O3-8hr'!$A:$AD,$IU113+AY$23-$G$23,$IT113)</f>
        <v>45.000000000000007</v>
      </c>
      <c r="AZ113" s="14">
        <f>INDEX('O3-8hr'!$A:$AD,$IU113+AZ$23-$G$23,$IT113)</f>
        <v>50</v>
      </c>
      <c r="BA113" s="14">
        <f>INDEX('O3-8hr'!$A:$AD,$IU113+BA$23-$G$23,$IT113)</f>
        <v>50</v>
      </c>
      <c r="BB113" s="14">
        <f>INDEX('O3-8hr'!$A:$AD,$IU113+BB$23-$G$23,$IT113)</f>
        <v>35</v>
      </c>
      <c r="BC113" s="14">
        <f>INDEX('O3-8hr'!$A:$AD,$IU113+BC$23-$G$23,$IT113)</f>
        <v>64</v>
      </c>
      <c r="BD113" s="14">
        <f>INDEX('O3-8hr'!$A:$AD,$IU113+BD$23-$G$23,$IT113)</f>
        <v>42</v>
      </c>
      <c r="BE113" s="14">
        <f>INDEX('O3-8hr'!$A:$AD,$IU113+BE$23-$G$23,$IT113)</f>
        <v>44.000000000000007</v>
      </c>
      <c r="BF113" s="14">
        <f>INDEX('O3-8hr'!$A:$AD,$IU113+BF$23-$G$23,$IT113)</f>
        <v>5</v>
      </c>
      <c r="BG113" s="14">
        <f>INDEX('O3-8hr'!$A:$AD,$IU113+BG$23-$G$23,$IT113)</f>
        <v>49</v>
      </c>
      <c r="BH113" s="14">
        <f>INDEX('O3-8hr'!$A:$AD,$IU113+BH$23-$G$23,$IT113)</f>
        <v>40</v>
      </c>
      <c r="BI113" s="14">
        <f>INDEX('O3-8hr'!$A:$AD,$IU113+BI$23-$G$23,$IT113)</f>
        <v>38</v>
      </c>
      <c r="BJ113" s="14">
        <f>INDEX('O3-8hr'!$A:$AD,$IU113+BJ$23-$G$23,$IT113)</f>
        <v>41</v>
      </c>
      <c r="BK113" s="14">
        <f>INDEX('O3-8hr'!$A:$AD,$IU113+BK$23-$G$23,$IT113)</f>
        <v>46</v>
      </c>
      <c r="BL113" s="14">
        <f>INDEX('O3-8hr'!$A:$AD,$IU113+BL$23-$G$23,$IT113)</f>
        <v>40</v>
      </c>
      <c r="BM113" s="14">
        <f>INDEX('O3-8hr'!$A:$AD,$IU113+BM$23-$G$23,$IT113)</f>
        <v>52.000000000000007</v>
      </c>
      <c r="BN113" s="14">
        <f>INDEX('O3-8hr'!$A:$AD,$IU113+BN$23-$G$23,$IT113)</f>
        <v>50</v>
      </c>
      <c r="BO113" s="14">
        <f>INDEX('O3-8hr'!$A:$AD,$IU113+BO$23-$G$23,$IT113)</f>
        <v>43</v>
      </c>
      <c r="BP113" s="14">
        <f>INDEX('O3-8hr'!$A:$AD,$IU113+BP$23-$G$23,$IT113)</f>
        <v>42</v>
      </c>
      <c r="BQ113" s="14">
        <f>INDEX('O3-8hr'!$A:$AD,$IU113+BQ$23-$G$23,$IT113)</f>
        <v>44.000000000000007</v>
      </c>
      <c r="BR113" s="14">
        <f>INDEX('O3-8hr'!$A:$AD,$IU113+BR$23-$G$23,$IT113)</f>
        <v>51.000000000000007</v>
      </c>
      <c r="BS113" s="14">
        <f>INDEX('O3-8hr'!$A:$AD,$IU113+BS$23-$G$23,$IT113)</f>
        <v>61.000000000000007</v>
      </c>
      <c r="BT113" s="14">
        <f>INDEX('O3-8hr'!$A:$AD,$IU113+BT$23-$G$23,$IT113)</f>
        <v>68</v>
      </c>
      <c r="BU113" s="14">
        <f>INDEX('O3-8hr'!$A:$AD,$IU113+BU$23-$G$23,$IT113)</f>
        <v>49</v>
      </c>
      <c r="BV113" s="14">
        <f>INDEX('O3-8hr'!$A:$AD,$IU113+BV$23-$G$23,$IT113)</f>
        <v>56</v>
      </c>
      <c r="BW113" s="14">
        <f>INDEX('O3-8hr'!$A:$AD,$IU113+BW$23-$G$23,$IT113)</f>
        <v>62</v>
      </c>
      <c r="BX113" s="14">
        <f>INDEX('O3-8hr'!$A:$AD,$IU113+BX$23-$G$23,$IT113)</f>
        <v>42</v>
      </c>
      <c r="BY113" s="14">
        <f>INDEX('O3-8hr'!$A:$AD,$IU113+BY$23-$G$23,$IT113)</f>
        <v>30</v>
      </c>
      <c r="BZ113" s="14">
        <f>INDEX('O3-8hr'!$A:$AD,$IU113+BZ$23-$G$23,$IT113)</f>
        <v>30</v>
      </c>
      <c r="CA113" s="14">
        <f>INDEX('O3-8hr'!$A:$AD,$IU113+CA$23-$G$23,$IT113)</f>
        <v>61.000000000000007</v>
      </c>
      <c r="CB113" s="14">
        <f>INDEX('O3-8hr'!$A:$AD,$IU113+CB$23-$G$23,$IT113)</f>
        <v>38</v>
      </c>
      <c r="CC113" s="14">
        <f>INDEX('O3-8hr'!$A:$AD,$IU113+CC$23-$G$23,$IT113)</f>
        <v>54</v>
      </c>
      <c r="CD113" s="14">
        <f>INDEX('O3-8hr'!$A:$AD,$IU113+CD$23-$G$23,$IT113)</f>
        <v>63</v>
      </c>
      <c r="CE113" s="14">
        <f>INDEX('O3-8hr'!$A:$AD,$IU113+CE$23-$G$23,$IT113)</f>
        <v>42</v>
      </c>
      <c r="CF113" s="14">
        <f>INDEX('O3-8hr'!$A:$AD,$IU113+CF$23-$G$23,$IT113)</f>
        <v>57</v>
      </c>
      <c r="CG113" s="14">
        <f>INDEX('O3-8hr'!$A:$AD,$IU113+CG$23-$G$23,$IT113)</f>
        <v>46</v>
      </c>
      <c r="CH113" s="14">
        <f>INDEX('O3-8hr'!$A:$AD,$IU113+CH$23-$G$23,$IT113)</f>
        <v>36.000000000000007</v>
      </c>
      <c r="CI113" s="14">
        <f>INDEX('O3-8hr'!$A:$AD,$IU113+CI$23-$G$23,$IT113)</f>
        <v>32</v>
      </c>
      <c r="CJ113" s="14">
        <f>INDEX('O3-8hr'!$A:$AD,$IU113+CJ$23-$G$23,$IT113)</f>
        <v>41</v>
      </c>
      <c r="CK113" s="14">
        <f>INDEX('O3-8hr'!$A:$AD,$IU113+CK$23-$G$23,$IT113)</f>
        <v>53.000000000000007</v>
      </c>
      <c r="CL113" s="14">
        <f>INDEX('O3-8hr'!$A:$AD,$IU113+CL$23-$G$23,$IT113)</f>
        <v>46</v>
      </c>
      <c r="CM113" s="14">
        <f>INDEX('O3-8hr'!$A:$AD,$IU113+CM$23-$G$23,$IT113)</f>
        <v>63</v>
      </c>
      <c r="CN113" s="14">
        <f>INDEX('O3-8hr'!$A:$AD,$IU113+CN$23-$G$23,$IT113)</f>
        <v>60</v>
      </c>
      <c r="CO113" s="14">
        <f>INDEX('O3-8hr'!$A:$AD,$IU113+CO$23-$G$23,$IT113)</f>
        <v>62</v>
      </c>
      <c r="CP113" s="14">
        <f>INDEX('O3-8hr'!$A:$AD,$IU113+CP$23-$G$23,$IT113)</f>
        <v>46</v>
      </c>
      <c r="CQ113" s="14">
        <f>INDEX('O3-8hr'!$A:$AD,$IU113+CQ$23-$G$23,$IT113)</f>
        <v>54</v>
      </c>
      <c r="CR113" s="14">
        <f>INDEX('O3-8hr'!$A:$AD,$IU113+CR$23-$G$23,$IT113)</f>
        <v>41</v>
      </c>
      <c r="CS113" s="14">
        <f>INDEX('O3-8hr'!$A:$AD,$IU113+CS$23-$G$23,$IT113)</f>
        <v>34</v>
      </c>
      <c r="CT113" s="14">
        <f>INDEX('O3-8hr'!$A:$AD,$IU113+CT$23-$G$23,$IT113)</f>
        <v>49</v>
      </c>
      <c r="CU113" s="14">
        <f>INDEX('O3-8hr'!$A:$AD,$IU113+CU$23-$G$23,$IT113)</f>
        <v>20</v>
      </c>
      <c r="CV113" s="14">
        <f>INDEX('O3-8hr'!$A:$AD,$IU113+CV$23-$G$23,$IT113)</f>
        <v>18.000000000000004</v>
      </c>
      <c r="CW113" s="14">
        <f>INDEX('O3-8hr'!$A:$AD,$IU113+CW$23-$G$23,$IT113)</f>
        <v>38</v>
      </c>
      <c r="CX113" s="14">
        <f>INDEX('O3-8hr'!$A:$AD,$IU113+CX$23-$G$23,$IT113)</f>
        <v>39</v>
      </c>
      <c r="CY113" s="14">
        <f>INDEX('O3-8hr'!$A:$AD,$IU113+CY$23-$G$23,$IT113)</f>
        <v>45.000000000000007</v>
      </c>
      <c r="CZ113" s="14">
        <f>INDEX('O3-8hr'!$A:$AD,$IU113+CZ$23-$G$23,$IT113)</f>
        <v>45.000000000000007</v>
      </c>
      <c r="DA113" s="14">
        <f>INDEX('O3-8hr'!$A:$AD,$IU113+DA$23-$G$23,$IT113)</f>
        <v>44.000000000000007</v>
      </c>
      <c r="DB113" s="14">
        <f>INDEX('O3-8hr'!$A:$AD,$IU113+DB$23-$G$23,$IT113)</f>
        <v>48</v>
      </c>
      <c r="DC113" s="14">
        <f>INDEX('O3-8hr'!$A:$AD,$IU113+DC$23-$G$23,$IT113)</f>
        <v>60</v>
      </c>
      <c r="DD113" s="14">
        <f>INDEX('O3-8hr'!$A:$AD,$IU113+DD$23-$G$23,$IT113)</f>
        <v>61.000000000000007</v>
      </c>
      <c r="DE113" s="14">
        <f>INDEX('O3-8hr'!$A:$AD,$IU113+DE$23-$G$23,$IT113)</f>
        <v>86</v>
      </c>
      <c r="DF113" s="14">
        <f>INDEX('O3-8hr'!$A:$AD,$IU113+DF$23-$G$23,$IT113)</f>
        <v>67</v>
      </c>
      <c r="DG113" s="14">
        <f>INDEX('O3-8hr'!$A:$AD,$IU113+DG$23-$G$23,$IT113)</f>
        <v>44.000000000000007</v>
      </c>
      <c r="DH113" s="14">
        <f>INDEX('O3-8hr'!$A:$AD,$IU113+DH$23-$G$23,$IT113)</f>
        <v>50</v>
      </c>
      <c r="DI113" s="14">
        <f>INDEX('O3-8hr'!$A:$AD,$IU113+DI$23-$G$23,$IT113)</f>
        <v>39</v>
      </c>
      <c r="DJ113" s="14">
        <f>INDEX('O3-8hr'!$A:$AD,$IU113+DJ$23-$G$23,$IT113)</f>
        <v>35</v>
      </c>
      <c r="DK113" s="14">
        <f>INDEX('O3-8hr'!$A:$AD,$IU113+DK$23-$G$23,$IT113)</f>
        <v>42</v>
      </c>
      <c r="DL113" s="14">
        <f>INDEX('O3-8hr'!$A:$AD,$IU113+DL$23-$G$23,$IT113)</f>
        <v>43</v>
      </c>
      <c r="DM113" s="14">
        <f>INDEX('O3-8hr'!$A:$AD,$IU113+DM$23-$G$23,$IT113)</f>
        <v>47</v>
      </c>
      <c r="DN113" s="14">
        <f>INDEX('O3-8hr'!$A:$AD,$IU113+DN$23-$G$23,$IT113)</f>
        <v>42</v>
      </c>
      <c r="DO113" s="14">
        <f>INDEX('O3-8hr'!$A:$AD,$IU113+DO$23-$G$23,$IT113)</f>
        <v>39</v>
      </c>
      <c r="DP113" s="14">
        <f>INDEX('O3-8hr'!$A:$AD,$IU113+DP$23-$G$23,$IT113)</f>
        <v>53.000000000000007</v>
      </c>
      <c r="DQ113" s="14">
        <f>INDEX('O3-8hr'!$A:$AD,$IU113+DQ$23-$G$23,$IT113)</f>
        <v>68</v>
      </c>
      <c r="DR113" s="14">
        <f>INDEX('O3-8hr'!$A:$AD,$IU113+DR$23-$G$23,$IT113)</f>
        <v>47</v>
      </c>
      <c r="DS113" s="14">
        <f>INDEX('O3-8hr'!$A:$AD,$IU113+DS$23-$G$23,$IT113)</f>
        <v>49</v>
      </c>
      <c r="DT113" s="14">
        <f>INDEX('O3-8hr'!$A:$AD,$IU113+DT$23-$G$23,$IT113)</f>
        <v>52.000000000000007</v>
      </c>
      <c r="DU113" s="14">
        <f>INDEX('O3-8hr'!$A:$AD,$IU113+DU$23-$G$23,$IT113)</f>
        <v>36.000000000000007</v>
      </c>
      <c r="DV113" s="14">
        <f>INDEX('O3-8hr'!$A:$AD,$IU113+DV$23-$G$23,$IT113)</f>
        <v>28</v>
      </c>
      <c r="DW113" s="14">
        <f>INDEX('O3-8hr'!$A:$AD,$IU113+DW$23-$G$23,$IT113)</f>
        <v>37.000000000000007</v>
      </c>
      <c r="DX113" s="14">
        <f>INDEX('O3-8hr'!$A:$AD,$IU113+DX$23-$G$23,$IT113)</f>
        <v>51.000000000000007</v>
      </c>
      <c r="DY113" s="14">
        <f>INDEX('O3-8hr'!$A:$AD,$IU113+DY$23-$G$23,$IT113)</f>
        <v>69</v>
      </c>
      <c r="DZ113" s="14">
        <f>INDEX('O3-8hr'!$A:$AD,$IU113+DZ$23-$G$23,$IT113)</f>
        <v>48</v>
      </c>
      <c r="EA113" s="14">
        <f>INDEX('O3-8hr'!$A:$AD,$IU113+EA$23-$G$23,$IT113)</f>
        <v>56</v>
      </c>
      <c r="EB113" s="14">
        <f>INDEX('O3-8hr'!$A:$AD,$IU113+EB$23-$G$23,$IT113)</f>
        <v>49</v>
      </c>
      <c r="EC113" s="14">
        <f>INDEX('O3-8hr'!$A:$AD,$IU113+EC$23-$G$23,$IT113)</f>
        <v>62</v>
      </c>
      <c r="ED113" s="14">
        <f>INDEX('O3-8hr'!$A:$AD,$IU113+ED$23-$G$23,$IT113)</f>
        <v>59.000000000000007</v>
      </c>
      <c r="EE113" s="14">
        <f>INDEX('O3-8hr'!$A:$AD,$IU113+EE$23-$G$23,$IT113)</f>
        <v>52.000000000000007</v>
      </c>
      <c r="EF113" s="14">
        <f>INDEX('O3-8hr'!$A:$AD,$IU113+EF$23-$G$23,$IT113)</f>
        <v>51.000000000000007</v>
      </c>
      <c r="EG113" s="14">
        <f>INDEX('O3-8hr'!$A:$AD,$IU113+EG$23-$G$23,$IT113)</f>
        <v>45.000000000000007</v>
      </c>
      <c r="EH113" s="14">
        <f>INDEX('O3-8hr'!$A:$AD,$IU113+EH$23-$G$23,$IT113)</f>
        <v>43</v>
      </c>
      <c r="EI113" s="14">
        <f>INDEX('O3-8hr'!$A:$AD,$IU113+EI$23-$G$23,$IT113)</f>
        <v>48</v>
      </c>
      <c r="EJ113" s="14">
        <f>INDEX('O3-8hr'!$A:$AD,$IU113+EJ$23-$G$23,$IT113)</f>
        <v>70</v>
      </c>
      <c r="EK113" s="14">
        <f>INDEX('O3-8hr'!$A:$AD,$IU113+EK$23-$G$23,$IT113)</f>
        <v>62</v>
      </c>
      <c r="EL113" s="14">
        <f>INDEX('O3-8hr'!$A:$AD,$IU113+EL$23-$G$23,$IT113)</f>
        <v>42</v>
      </c>
      <c r="EM113" s="14">
        <f>INDEX('O3-8hr'!$A:$AD,$IU113+EM$23-$G$23,$IT113)</f>
        <v>43</v>
      </c>
      <c r="EN113" s="14">
        <f>INDEX('O3-8hr'!$A:$AD,$IU113+EN$23-$G$23,$IT113)</f>
        <v>49</v>
      </c>
      <c r="EO113" s="14">
        <f>INDEX('O3-8hr'!$A:$AD,$IU113+EO$23-$G$23,$IT113)</f>
        <v>56</v>
      </c>
      <c r="EP113" s="14">
        <f>INDEX('O3-8hr'!$A:$AD,$IU113+EP$23-$G$23,$IT113)</f>
        <v>52.000000000000007</v>
      </c>
      <c r="EQ113" s="14">
        <f>INDEX('O3-8hr'!$A:$AD,$IU113+EQ$23-$G$23,$IT113)</f>
        <v>79</v>
      </c>
      <c r="ER113" s="14">
        <f>INDEX('O3-8hr'!$A:$AD,$IU113+ER$23-$G$23,$IT113)</f>
        <v>65</v>
      </c>
      <c r="ES113" s="14">
        <f>INDEX('O3-8hr'!$A:$AD,$IU113+ES$23-$G$23,$IT113)</f>
        <v>70</v>
      </c>
      <c r="ET113" s="14">
        <f>INDEX('O3-8hr'!$A:$AD,$IU113+ET$23-$G$23,$IT113)</f>
        <v>43</v>
      </c>
      <c r="EU113" s="14">
        <f>INDEX('O3-8hr'!$A:$AD,$IU113+EU$23-$G$23,$IT113)</f>
        <v>46</v>
      </c>
      <c r="EV113" s="14">
        <f>INDEX('O3-8hr'!$A:$AD,$IU113+EV$23-$G$23,$IT113)</f>
        <v>47</v>
      </c>
      <c r="EW113" s="14">
        <f>INDEX('O3-8hr'!$A:$AD,$IU113+EW$23-$G$23,$IT113)</f>
        <v>56</v>
      </c>
      <c r="EX113" s="14">
        <f>INDEX('O3-8hr'!$A:$AD,$IU113+EX$23-$G$23,$IT113)</f>
        <v>60</v>
      </c>
      <c r="EY113" s="14">
        <f>INDEX('O3-8hr'!$A:$AD,$IU113+EY$23-$G$23,$IT113)</f>
        <v>55</v>
      </c>
      <c r="EZ113" s="14">
        <f>INDEX('O3-8hr'!$A:$AD,$IU113+EZ$23-$G$23,$IT113)</f>
        <v>75</v>
      </c>
      <c r="FA113" s="14">
        <f>INDEX('O3-8hr'!$A:$AD,$IU113+FA$23-$G$23,$IT113)</f>
        <v>84</v>
      </c>
      <c r="FB113" s="14">
        <f>INDEX('O3-8hr'!$A:$AD,$IU113+FB$23-$G$23,$IT113)</f>
        <v>46</v>
      </c>
      <c r="FC113" s="14">
        <f>INDEX('O3-8hr'!$A:$AD,$IU113+FC$23-$G$23,$IT113)</f>
        <v>46</v>
      </c>
      <c r="FD113" s="14">
        <f>INDEX('O3-8hr'!$A:$AD,$IU113+FD$23-$G$23,$IT113)</f>
        <v>59.000000000000007</v>
      </c>
      <c r="FE113" s="14">
        <f>INDEX('O3-8hr'!$A:$AD,$IU113+FE$23-$G$23,$IT113)</f>
        <v>60</v>
      </c>
      <c r="FF113" s="14">
        <f>INDEX('O3-8hr'!$A:$AD,$IU113+FF$23-$G$23,$IT113)</f>
        <v>70</v>
      </c>
      <c r="FG113" s="14">
        <f>INDEX('O3-8hr'!$A:$AD,$IU113+FG$23-$G$23,$IT113)</f>
        <v>66</v>
      </c>
      <c r="FH113" s="14">
        <f>INDEX('O3-8hr'!$A:$AD,$IU113+FH$23-$G$23,$IT113)</f>
        <v>51.000000000000007</v>
      </c>
      <c r="FI113" s="14">
        <f>INDEX('O3-8hr'!$A:$AD,$IU113+FI$23-$G$23,$IT113)</f>
        <v>42</v>
      </c>
      <c r="FJ113" s="14">
        <f>INDEX('O3-8hr'!$A:$AD,$IU113+FJ$23-$G$23,$IT113)</f>
        <v>41</v>
      </c>
      <c r="FK113" s="14">
        <f>INDEX('O3-8hr'!$A:$AD,$IU113+FK$23-$G$23,$IT113)</f>
        <v>44.000000000000007</v>
      </c>
      <c r="FL113" s="14">
        <f>INDEX('O3-8hr'!$A:$AD,$IU113+FL$23-$G$23,$IT113)</f>
        <v>38</v>
      </c>
      <c r="FM113" s="14">
        <f>INDEX('O3-8hr'!$A:$AD,$IU113+FM$23-$G$23,$IT113)</f>
        <v>40</v>
      </c>
      <c r="FN113" s="14">
        <f>INDEX('O3-8hr'!$A:$AD,$IU113+FN$23-$G$23,$IT113)</f>
        <v>41</v>
      </c>
      <c r="FO113" s="14">
        <f>INDEX('O3-8hr'!$A:$AD,$IU113+FO$23-$G$23,$IT113)</f>
        <v>44.000000000000007</v>
      </c>
      <c r="FP113" s="14">
        <f>INDEX('O3-8hr'!$A:$AD,$IU113+FP$23-$G$23,$IT113)</f>
        <v>46</v>
      </c>
      <c r="FQ113" s="14">
        <f>INDEX('O3-8hr'!$A:$AD,$IU113+FQ$23-$G$23,$IT113)</f>
        <v>69</v>
      </c>
      <c r="FR113" s="14">
        <f>INDEX('O3-8hr'!$A:$AD,$IU113+FR$23-$G$23,$IT113)</f>
        <v>89.000000000000014</v>
      </c>
      <c r="FS113" s="14">
        <f>INDEX('O3-8hr'!$A:$AD,$IU113+FS$23-$G$23,$IT113)</f>
        <v>71.000000000000014</v>
      </c>
      <c r="FT113" s="14">
        <f>INDEX('O3-8hr'!$A:$AD,$IU113+FT$23-$G$23,$IT113)</f>
        <v>84</v>
      </c>
      <c r="FU113" s="14" t="str">
        <f>INDEX('O3-8hr'!$A:$AD,$IU113+FU$23-$G$23,$IT113)</f>
        <v/>
      </c>
      <c r="FV113" s="14">
        <f>INDEX('O3-8hr'!$A:$AD,$IU113+FV$23-$G$23,$IT113)</f>
        <v>43</v>
      </c>
      <c r="FW113" s="14">
        <f>INDEX('O3-8hr'!$A:$AD,$IU113+FW$23-$G$23,$IT113)</f>
        <v>31</v>
      </c>
      <c r="FX113" s="14">
        <f>INDEX('O3-8hr'!$A:$AD,$IU113+FX$23-$G$23,$IT113)</f>
        <v>47</v>
      </c>
      <c r="FY113" s="14">
        <f>INDEX('O3-8hr'!$A:$AD,$IU113+FY$23-$G$23,$IT113)</f>
        <v>51.000000000000007</v>
      </c>
      <c r="FZ113" s="14">
        <f>INDEX('O3-8hr'!$A:$AD,$IU113+FZ$23-$G$23,$IT113)</f>
        <v>36.000000000000007</v>
      </c>
      <c r="GA113" s="14">
        <f>INDEX('O3-8hr'!$A:$AD,$IU113+GA$23-$G$23,$IT113)</f>
        <v>76</v>
      </c>
      <c r="GB113" s="14">
        <f>INDEX('O3-8hr'!$A:$AD,$IU113+GB$23-$G$23,$IT113)</f>
        <v>66</v>
      </c>
      <c r="GC113" s="14">
        <f>INDEX('O3-8hr'!$A:$AD,$IU113+GC$23-$G$23,$IT113)</f>
        <v>53.000000000000007</v>
      </c>
      <c r="GD113" s="14">
        <f>INDEX('O3-8hr'!$A:$AD,$IU113+GD$23-$G$23,$IT113)</f>
        <v>40</v>
      </c>
      <c r="GE113" s="14">
        <f>INDEX('O3-8hr'!$A:$AD,$IU113+GE$23-$G$23,$IT113)</f>
        <v>50</v>
      </c>
      <c r="GF113" s="14">
        <f>INDEX('O3-8hr'!$A:$AD,$IU113+GF$23-$G$23,$IT113)</f>
        <v>72.000000000000014</v>
      </c>
      <c r="GG113" s="14">
        <f>INDEX('O3-8hr'!$A:$AD,$IU113+GG$23-$G$23,$IT113)</f>
        <v>74.000000000000014</v>
      </c>
      <c r="GH113" s="14">
        <f>INDEX('O3-8hr'!$A:$AD,$IU113+GH$23-$G$23,$IT113)</f>
        <v>61.000000000000007</v>
      </c>
      <c r="GI113" s="14">
        <f>INDEX('O3-8hr'!$A:$AD,$IU113+GI$23-$G$23,$IT113)</f>
        <v>59.000000000000007</v>
      </c>
      <c r="GJ113" s="14">
        <f>INDEX('O3-8hr'!$A:$AD,$IU113+GJ$23-$G$23,$IT113)</f>
        <v>78</v>
      </c>
      <c r="GK113" s="14">
        <f>INDEX('O3-8hr'!$A:$AD,$IU113+GK$23-$G$23,$IT113)</f>
        <v>64</v>
      </c>
      <c r="GL113" s="14">
        <f>INDEX('O3-8hr'!$A:$AD,$IU113+GL$23-$G$23,$IT113)</f>
        <v>46</v>
      </c>
      <c r="GM113" s="14">
        <f>INDEX('O3-8hr'!$A:$AD,$IU113+GM$23-$G$23,$IT113)</f>
        <v>34</v>
      </c>
      <c r="GN113" s="14">
        <f>INDEX('O3-8hr'!$A:$AD,$IU113+GN$23-$G$23,$IT113)</f>
        <v>55</v>
      </c>
      <c r="GO113" s="14">
        <f>INDEX('O3-8hr'!$A:$AD,$IU113+GO$23-$G$23,$IT113)</f>
        <v>63</v>
      </c>
      <c r="GP113" s="14">
        <f>INDEX('O3-8hr'!$A:$AD,$IU113+GP$23-$G$23,$IT113)</f>
        <v>75</v>
      </c>
      <c r="GQ113" s="14">
        <f>INDEX('O3-8hr'!$A:$AD,$IU113+GQ$23-$G$23,$IT113)</f>
        <v>43</v>
      </c>
      <c r="GR113" s="14">
        <f>INDEX('O3-8hr'!$A:$AD,$IU113+GR$23-$G$23,$IT113)</f>
        <v>26.000000000000004</v>
      </c>
      <c r="GS113" s="14">
        <f>INDEX('O3-8hr'!$A:$AD,$IU113+GS$23-$G$23,$IT113)</f>
        <v>40</v>
      </c>
      <c r="GT113" s="14">
        <f>INDEX('O3-8hr'!$A:$AD,$IU113+GT$23-$G$23,$IT113)</f>
        <v>44.000000000000007</v>
      </c>
      <c r="GU113" s="14">
        <f>INDEX('O3-8hr'!$A:$AD,$IU113+GU$23-$G$23,$IT113)</f>
        <v>42</v>
      </c>
      <c r="GV113" s="14">
        <f>INDEX('O3-8hr'!$A:$AD,$IU113+GV$23-$G$23,$IT113)</f>
        <v>32</v>
      </c>
      <c r="GW113" s="14">
        <f>INDEX('O3-8hr'!$A:$AD,$IU113+GW$23-$G$23,$IT113)</f>
        <v>65</v>
      </c>
      <c r="GX113" s="14" t="str">
        <f>INDEX('O3-8hr'!$A:$AD,$IU113+GX$23-$G$23,$IT113)</f>
        <v/>
      </c>
      <c r="GY113" s="14">
        <f>INDEX('O3-8hr'!$A:$AD,$IU113+GY$23-$G$23,$IT113)</f>
        <v>91</v>
      </c>
      <c r="GZ113" s="14">
        <f>INDEX('O3-8hr'!$A:$AD,$IU113+GZ$23-$G$23,$IT113)</f>
        <v>78</v>
      </c>
      <c r="HA113" s="14">
        <f>INDEX('O3-8hr'!$A:$AD,$IU113+HA$23-$G$23,$IT113)</f>
        <v>51.000000000000007</v>
      </c>
      <c r="HB113" s="14">
        <f>INDEX('O3-8hr'!$A:$AD,$IU113+HB$23-$G$23,$IT113)</f>
        <v>34</v>
      </c>
      <c r="HC113" s="14">
        <f>INDEX('O3-8hr'!$A:$AD,$IU113+HC$23-$G$23,$IT113)</f>
        <v>39</v>
      </c>
      <c r="HD113" s="14">
        <f>INDEX('O3-8hr'!$A:$AD,$IU113+HD$23-$G$23,$IT113)</f>
        <v>38</v>
      </c>
      <c r="HE113" s="14">
        <f>INDEX('O3-8hr'!$A:$AD,$IU113+HE$23-$G$23,$IT113)</f>
        <v>50</v>
      </c>
      <c r="HF113" s="14">
        <f>INDEX('O3-8hr'!$A:$AD,$IU113+HF$23-$G$23,$IT113)</f>
        <v>53.000000000000007</v>
      </c>
      <c r="HG113" s="14">
        <f>INDEX('O3-8hr'!$A:$AD,$IU113+HG$23-$G$23,$IT113)</f>
        <v>36.000000000000007</v>
      </c>
      <c r="HH113" s="14">
        <f>INDEX('O3-8hr'!$A:$AD,$IU113+HH$23-$G$23,$IT113)</f>
        <v>41</v>
      </c>
      <c r="HI113" s="14">
        <f>INDEX('O3-8hr'!$A:$AD,$IU113+HI$23-$G$23,$IT113)</f>
        <v>38</v>
      </c>
      <c r="HJ113" s="14">
        <f>INDEX('O3-8hr'!$A:$AD,$IU113+HJ$23-$G$23,$IT113)</f>
        <v>39</v>
      </c>
      <c r="HK113" s="14">
        <f>INDEX('O3-8hr'!$A:$AD,$IU113+HK$23-$G$23,$IT113)</f>
        <v>32</v>
      </c>
      <c r="HL113" s="14">
        <f>INDEX('O3-8hr'!$A:$AD,$IU113+HL$23-$G$23,$IT113)</f>
        <v>26.000000000000004</v>
      </c>
      <c r="HM113" s="14" t="str">
        <f>INDEX('O3-8hr'!$A:$AD,$IU113+HM$23-$G$23,$IT113)</f>
        <v/>
      </c>
      <c r="HN113" s="14" t="str">
        <f>INDEX('O3-8hr'!$A:$AD,$IU113+HN$23-$G$23,$IT113)</f>
        <v/>
      </c>
      <c r="HO113" s="14" t="str">
        <f>INDEX('O3-8hr'!$A:$AD,$IU113+HO$23-$G$23,$IT113)</f>
        <v/>
      </c>
      <c r="HP113" s="14" t="str">
        <f>INDEX('O3-8hr'!$A:$AD,$IU113+HP$23-$G$23,$IT113)</f>
        <v/>
      </c>
      <c r="HQ113" s="14" t="str">
        <f>INDEX('O3-8hr'!$A:$AD,$IU113+HQ$23-$G$23,$IT113)</f>
        <v/>
      </c>
      <c r="HR113" s="14" t="str">
        <f>INDEX('O3-8hr'!$A:$AD,$IU113+HR$23-$G$23,$IT113)</f>
        <v/>
      </c>
      <c r="HS113" s="14" t="str">
        <f>INDEX('O3-8hr'!$A:$AD,$IU113+HS$23-$G$23,$IT113)</f>
        <v/>
      </c>
      <c r="HT113" s="14" t="str">
        <f>INDEX('O3-8hr'!$A:$AD,$IU113+HT$23-$G$23,$IT113)</f>
        <v/>
      </c>
      <c r="HU113" s="14" t="str">
        <f>INDEX('O3-8hr'!$A:$AD,$IU113+HU$23-$G$23,$IT113)</f>
        <v/>
      </c>
      <c r="HV113" s="14" t="str">
        <f>INDEX('O3-8hr'!$A:$AD,$IU113+HV$23-$G$23,$IT113)</f>
        <v/>
      </c>
      <c r="HW113" s="14" t="str">
        <f>INDEX('O3-8hr'!$A:$AD,$IU113+HW$23-$G$23,$IT113)</f>
        <v/>
      </c>
      <c r="HX113" s="14" t="str">
        <f>INDEX('O3-8hr'!$A:$AD,$IU113+HX$23-$G$23,$IT113)</f>
        <v/>
      </c>
      <c r="HY113" s="14" t="str">
        <f>INDEX('O3-8hr'!$A:$AD,$IU113+HY$23-$G$23,$IT113)</f>
        <v/>
      </c>
      <c r="HZ113" s="14" t="str">
        <f>INDEX('O3-8hr'!$A:$AD,$IU113+HZ$23-$G$23,$IT113)</f>
        <v/>
      </c>
      <c r="IA113" s="14" t="str">
        <f>INDEX('O3-8hr'!$A:$AD,$IU113+IA$23-$G$23,$IT113)</f>
        <v/>
      </c>
      <c r="IB113" s="14" t="str">
        <f>INDEX('O3-8hr'!$A:$AD,$IU113+IB$23-$G$23,$IT113)</f>
        <v/>
      </c>
      <c r="IC113" s="14" t="str">
        <f>INDEX('O3-8hr'!$A:$AD,$IU113+IC$23-$G$23,$IT113)</f>
        <v/>
      </c>
      <c r="ID113" s="14" t="str">
        <f>INDEX('O3-8hr'!$A:$AD,$IU113+ID$23-$G$23,$IT113)</f>
        <v/>
      </c>
      <c r="IE113" s="14" t="str">
        <f>INDEX('O3-8hr'!$A:$AD,$IU113+IE$23-$G$23,$IT113)</f>
        <v/>
      </c>
      <c r="IF113" s="14" t="str">
        <f>INDEX('O3-8hr'!$A:$AD,$IU113+IF$23-$G$23,$IT113)</f>
        <v/>
      </c>
      <c r="IG113" s="14" t="str">
        <f>INDEX('O3-8hr'!$A:$AD,$IU113+IG$23-$G$23,$IT113)</f>
        <v/>
      </c>
      <c r="IH113" s="14" t="str">
        <f>INDEX('O3-8hr'!$A:$AD,$IU113+IH$23-$G$23,$IT113)</f>
        <v/>
      </c>
      <c r="II113" s="14" t="str">
        <f>INDEX('O3-8hr'!$A:$AD,$IU113+II$23-$G$23,$IT113)</f>
        <v/>
      </c>
      <c r="IJ113" s="14" t="str">
        <f>INDEX('O3-8hr'!$A:$AD,$IU113+IJ$23-$G$23,$IT113)</f>
        <v/>
      </c>
      <c r="IK113" s="14" t="str">
        <f>INDEX('O3-8hr'!$A:$AD,$IU113+IK$23-$G$23,$IT113)</f>
        <v/>
      </c>
      <c r="IL113" s="14" t="str">
        <f>INDEX('O3-8hr'!$A:$AD,$IU113+IL$23-$G$23,$IT113)</f>
        <v/>
      </c>
      <c r="IM113" s="14" t="str">
        <f>INDEX('O3-8hr'!$A:$AD,$IU113+IM$23-$G$23,$IT113)</f>
        <v/>
      </c>
      <c r="IN113" s="14" t="str">
        <f>INDEX('O3-8hr'!$A:$AD,$IU113+IN$23-$G$23,$IT113)</f>
        <v/>
      </c>
      <c r="IO113" s="14" t="str">
        <f>INDEX('O3-8hr'!$A:$AD,$IU113+IO$23-$G$23,$IT113)</f>
        <v/>
      </c>
      <c r="IP113" s="14" t="str">
        <f>INDEX('O3-8hr'!$A:$AD,$IU113+IP$23-$G$23,$IT113)</f>
        <v/>
      </c>
      <c r="IQ113" s="19" t="str">
        <f>INDEX('O3-8hr'!$A:$AD,$IU113+IQ$23-$G$23,$IT113)</f>
        <v/>
      </c>
      <c r="IR113" s="100">
        <f t="shared" si="60"/>
        <v>91</v>
      </c>
      <c r="IT113" s="44">
        <f>MATCH($B113,'O3-8hr'!$1:$1,0)</f>
        <v>3</v>
      </c>
      <c r="IU113" s="43">
        <f>MATCH(DATE($A113,$IT$19,$IU$19),'O3-8hr'!$B:$B,0)</f>
        <v>65</v>
      </c>
    </row>
    <row r="114" spans="1:255" ht="12.75" customHeight="1" x14ac:dyDescent="0.2">
      <c r="A114" s="100">
        <v>2015</v>
      </c>
      <c r="B114" s="100">
        <v>90099002</v>
      </c>
      <c r="C114" s="103">
        <f>INDEX(Sites!$A:$N,MATCH($B114,Sites!$A:$A,0),2)</f>
        <v>41.256788</v>
      </c>
      <c r="D114" s="100" t="str">
        <f>INDEX(Sites!$A:$N,MATCH($B114,Sites!$A:$A,0),4)</f>
        <v>CT</v>
      </c>
      <c r="E114" s="100" t="str">
        <f>INDEX(Sites!$A:$N,MATCH($B114,Sites!$A:$A,0),10)</f>
        <v>3.0</v>
      </c>
      <c r="F114" s="44" t="str">
        <f>INDEX(Sites!$A:$N,MATCH($B114,Sites!$A:$A,0),6)</f>
        <v>Madison-Beach Rd</v>
      </c>
      <c r="G114" s="20" t="str">
        <f>INDEX('O3-8hr'!$A:$AD,$IU114+G$23-$G$23,$IT114)</f>
        <v/>
      </c>
      <c r="H114" s="14" t="str">
        <f>INDEX('O3-8hr'!$A:$AD,$IU114+H$23-$G$23,$IT114)</f>
        <v/>
      </c>
      <c r="I114" s="14" t="str">
        <f>INDEX('O3-8hr'!$A:$AD,$IU114+I$23-$G$23,$IT114)</f>
        <v/>
      </c>
      <c r="J114" s="14" t="str">
        <f>INDEX('O3-8hr'!$A:$AD,$IU114+J$23-$G$23,$IT114)</f>
        <v/>
      </c>
      <c r="K114" s="14" t="str">
        <f>INDEX('O3-8hr'!$A:$AD,$IU114+K$23-$G$23,$IT114)</f>
        <v/>
      </c>
      <c r="L114" s="14" t="str">
        <f>INDEX('O3-8hr'!$A:$AD,$IU114+L$23-$G$23,$IT114)</f>
        <v/>
      </c>
      <c r="M114" s="14" t="str">
        <f>INDEX('O3-8hr'!$A:$AD,$IU114+M$23-$G$23,$IT114)</f>
        <v/>
      </c>
      <c r="N114" s="14" t="str">
        <f>INDEX('O3-8hr'!$A:$AD,$IU114+N$23-$G$23,$IT114)</f>
        <v/>
      </c>
      <c r="O114" s="14" t="str">
        <f>INDEX('O3-8hr'!$A:$AD,$IU114+O$23-$G$23,$IT114)</f>
        <v/>
      </c>
      <c r="P114" s="14" t="str">
        <f>INDEX('O3-8hr'!$A:$AD,$IU114+P$23-$G$23,$IT114)</f>
        <v/>
      </c>
      <c r="Q114" s="14" t="str">
        <f>INDEX('O3-8hr'!$A:$AD,$IU114+Q$23-$G$23,$IT114)</f>
        <v/>
      </c>
      <c r="R114" s="14" t="str">
        <f>INDEX('O3-8hr'!$A:$AD,$IU114+R$23-$G$23,$IT114)</f>
        <v/>
      </c>
      <c r="S114" s="14" t="str">
        <f>INDEX('O3-8hr'!$A:$AD,$IU114+S$23-$G$23,$IT114)</f>
        <v/>
      </c>
      <c r="T114" s="14" t="str">
        <f>INDEX('O3-8hr'!$A:$AD,$IU114+T$23-$G$23,$IT114)</f>
        <v/>
      </c>
      <c r="U114" s="14" t="str">
        <f>INDEX('O3-8hr'!$A:$AD,$IU114+U$23-$G$23,$IT114)</f>
        <v/>
      </c>
      <c r="V114" s="14" t="str">
        <f>INDEX('O3-8hr'!$A:$AD,$IU114+V$23-$G$23,$IT114)</f>
        <v/>
      </c>
      <c r="W114" s="14" t="str">
        <f>INDEX('O3-8hr'!$A:$AD,$IU114+W$23-$G$23,$IT114)</f>
        <v/>
      </c>
      <c r="X114" s="14" t="str">
        <f>INDEX('O3-8hr'!$A:$AD,$IU114+X$23-$G$23,$IT114)</f>
        <v/>
      </c>
      <c r="Y114" s="14" t="str">
        <f>INDEX('O3-8hr'!$A:$AD,$IU114+Y$23-$G$23,$IT114)</f>
        <v/>
      </c>
      <c r="Z114" s="14" t="str">
        <f>INDEX('O3-8hr'!$A:$AD,$IU114+Z$23-$G$23,$IT114)</f>
        <v/>
      </c>
      <c r="AA114" s="14" t="str">
        <f>INDEX('O3-8hr'!$A:$AD,$IU114+AA$23-$G$23,$IT114)</f>
        <v/>
      </c>
      <c r="AB114" s="14" t="str">
        <f>INDEX('O3-8hr'!$A:$AD,$IU114+AB$23-$G$23,$IT114)</f>
        <v/>
      </c>
      <c r="AC114" s="14" t="str">
        <f>INDEX('O3-8hr'!$A:$AD,$IU114+AC$23-$G$23,$IT114)</f>
        <v/>
      </c>
      <c r="AD114" s="14" t="str">
        <f>INDEX('O3-8hr'!$A:$AD,$IU114+AD$23-$G$23,$IT114)</f>
        <v/>
      </c>
      <c r="AE114" s="14" t="str">
        <f>INDEX('O3-8hr'!$A:$AD,$IU114+AE$23-$G$23,$IT114)</f>
        <v/>
      </c>
      <c r="AF114" s="14" t="str">
        <f>INDEX('O3-8hr'!$A:$AD,$IU114+AF$23-$G$23,$IT114)</f>
        <v/>
      </c>
      <c r="AG114" s="14" t="str">
        <f>INDEX('O3-8hr'!$A:$AD,$IU114+AG$23-$G$23,$IT114)</f>
        <v/>
      </c>
      <c r="AH114" s="14" t="str">
        <f>INDEX('O3-8hr'!$A:$AD,$IU114+AH$23-$G$23,$IT114)</f>
        <v/>
      </c>
      <c r="AI114" s="14" t="str">
        <f>INDEX('O3-8hr'!$A:$AD,$IU114+AI$23-$G$23,$IT114)</f>
        <v/>
      </c>
      <c r="AJ114" s="14" t="str">
        <f>INDEX('O3-8hr'!$A:$AD,$IU114+AJ$23-$G$23,$IT114)</f>
        <v/>
      </c>
      <c r="AK114" s="14">
        <f>INDEX('O3-8hr'!$A:$AD,$IU114+AK$23-$G$23,$IT114)</f>
        <v>36.000000000000007</v>
      </c>
      <c r="AL114" s="14">
        <f>INDEX('O3-8hr'!$A:$AD,$IU114+AL$23-$G$23,$IT114)</f>
        <v>50</v>
      </c>
      <c r="AM114" s="14">
        <f>INDEX('O3-8hr'!$A:$AD,$IU114+AM$23-$G$23,$IT114)</f>
        <v>53.000000000000007</v>
      </c>
      <c r="AN114" s="14">
        <f>INDEX('O3-8hr'!$A:$AD,$IU114+AN$23-$G$23,$IT114)</f>
        <v>36.000000000000007</v>
      </c>
      <c r="AO114" s="14">
        <f>INDEX('O3-8hr'!$A:$AD,$IU114+AO$23-$G$23,$IT114)</f>
        <v>43</v>
      </c>
      <c r="AP114" s="14">
        <f>INDEX('O3-8hr'!$A:$AD,$IU114+AP$23-$G$23,$IT114)</f>
        <v>39</v>
      </c>
      <c r="AQ114" s="14">
        <f>INDEX('O3-8hr'!$A:$AD,$IU114+AQ$23-$G$23,$IT114)</f>
        <v>45.000000000000007</v>
      </c>
      <c r="AR114" s="14">
        <f>INDEX('O3-8hr'!$A:$AD,$IU114+AR$23-$G$23,$IT114)</f>
        <v>37.000000000000007</v>
      </c>
      <c r="AS114" s="14">
        <f>INDEX('O3-8hr'!$A:$AD,$IU114+AS$23-$G$23,$IT114)</f>
        <v>46</v>
      </c>
      <c r="AT114" s="14">
        <f>INDEX('O3-8hr'!$A:$AD,$IU114+AT$23-$G$23,$IT114)</f>
        <v>42</v>
      </c>
      <c r="AU114" s="14">
        <f>INDEX('O3-8hr'!$A:$AD,$IU114+AU$23-$G$23,$IT114)</f>
        <v>40</v>
      </c>
      <c r="AV114" s="14">
        <f>INDEX('O3-8hr'!$A:$AD,$IU114+AV$23-$G$23,$IT114)</f>
        <v>48</v>
      </c>
      <c r="AW114" s="14">
        <f>INDEX('O3-8hr'!$A:$AD,$IU114+AW$23-$G$23,$IT114)</f>
        <v>51.000000000000007</v>
      </c>
      <c r="AX114" s="14">
        <f>INDEX('O3-8hr'!$A:$AD,$IU114+AX$23-$G$23,$IT114)</f>
        <v>53.000000000000007</v>
      </c>
      <c r="AY114" s="14">
        <f>INDEX('O3-8hr'!$A:$AD,$IU114+AY$23-$G$23,$IT114)</f>
        <v>40</v>
      </c>
      <c r="AZ114" s="14">
        <f>INDEX('O3-8hr'!$A:$AD,$IU114+AZ$23-$G$23,$IT114)</f>
        <v>51.000000000000007</v>
      </c>
      <c r="BA114" s="14">
        <f>INDEX('O3-8hr'!$A:$AD,$IU114+BA$23-$G$23,$IT114)</f>
        <v>50</v>
      </c>
      <c r="BB114" s="14">
        <f>INDEX('O3-8hr'!$A:$AD,$IU114+BB$23-$G$23,$IT114)</f>
        <v>41</v>
      </c>
      <c r="BC114" s="14">
        <f>INDEX('O3-8hr'!$A:$AD,$IU114+BC$23-$G$23,$IT114)</f>
        <v>65</v>
      </c>
      <c r="BD114" s="14">
        <f>INDEX('O3-8hr'!$A:$AD,$IU114+BD$23-$G$23,$IT114)</f>
        <v>42</v>
      </c>
      <c r="BE114" s="14">
        <f>INDEX('O3-8hr'!$A:$AD,$IU114+BE$23-$G$23,$IT114)</f>
        <v>50</v>
      </c>
      <c r="BF114" s="14">
        <f>INDEX('O3-8hr'!$A:$AD,$IU114+BF$23-$G$23,$IT114)</f>
        <v>47</v>
      </c>
      <c r="BG114" s="14">
        <f>INDEX('O3-8hr'!$A:$AD,$IU114+BG$23-$G$23,$IT114)</f>
        <v>53.000000000000007</v>
      </c>
      <c r="BH114" s="14">
        <f>INDEX('O3-8hr'!$A:$AD,$IU114+BH$23-$G$23,$IT114)</f>
        <v>42</v>
      </c>
      <c r="BI114" s="14">
        <f>INDEX('O3-8hr'!$A:$AD,$IU114+BI$23-$G$23,$IT114)</f>
        <v>36.000000000000007</v>
      </c>
      <c r="BJ114" s="14">
        <f>INDEX('O3-8hr'!$A:$AD,$IU114+BJ$23-$G$23,$IT114)</f>
        <v>43</v>
      </c>
      <c r="BK114" s="14">
        <f>INDEX('O3-8hr'!$A:$AD,$IU114+BK$23-$G$23,$IT114)</f>
        <v>42</v>
      </c>
      <c r="BL114" s="14">
        <f>INDEX('O3-8hr'!$A:$AD,$IU114+BL$23-$G$23,$IT114)</f>
        <v>40</v>
      </c>
      <c r="BM114" s="14">
        <f>INDEX('O3-8hr'!$A:$AD,$IU114+BM$23-$G$23,$IT114)</f>
        <v>49</v>
      </c>
      <c r="BN114" s="14">
        <f>INDEX('O3-8hr'!$A:$AD,$IU114+BN$23-$G$23,$IT114)</f>
        <v>46</v>
      </c>
      <c r="BO114" s="14">
        <f>INDEX('O3-8hr'!$A:$AD,$IU114+BO$23-$G$23,$IT114)</f>
        <v>44.000000000000007</v>
      </c>
      <c r="BP114" s="14">
        <f>INDEX('O3-8hr'!$A:$AD,$IU114+BP$23-$G$23,$IT114)</f>
        <v>42</v>
      </c>
      <c r="BQ114" s="14">
        <f>INDEX('O3-8hr'!$A:$AD,$IU114+BQ$23-$G$23,$IT114)</f>
        <v>40</v>
      </c>
      <c r="BR114" s="14">
        <f>INDEX('O3-8hr'!$A:$AD,$IU114+BR$23-$G$23,$IT114)</f>
        <v>45.000000000000007</v>
      </c>
      <c r="BS114" s="14">
        <f>INDEX('O3-8hr'!$A:$AD,$IU114+BS$23-$G$23,$IT114)</f>
        <v>63</v>
      </c>
      <c r="BT114" s="14">
        <f>INDEX('O3-8hr'!$A:$AD,$IU114+BT$23-$G$23,$IT114)</f>
        <v>45.000000000000007</v>
      </c>
      <c r="BU114" s="14">
        <f>INDEX('O3-8hr'!$A:$AD,$IU114+BU$23-$G$23,$IT114)</f>
        <v>44.000000000000007</v>
      </c>
      <c r="BV114" s="14">
        <f>INDEX('O3-8hr'!$A:$AD,$IU114+BV$23-$G$23,$IT114)</f>
        <v>57</v>
      </c>
      <c r="BW114" s="14">
        <f>INDEX('O3-8hr'!$A:$AD,$IU114+BW$23-$G$23,$IT114)</f>
        <v>58</v>
      </c>
      <c r="BX114" s="14">
        <f>INDEX('O3-8hr'!$A:$AD,$IU114+BX$23-$G$23,$IT114)</f>
        <v>44.000000000000007</v>
      </c>
      <c r="BY114" s="14">
        <f>INDEX('O3-8hr'!$A:$AD,$IU114+BY$23-$G$23,$IT114)</f>
        <v>33</v>
      </c>
      <c r="BZ114" s="14">
        <f>INDEX('O3-8hr'!$A:$AD,$IU114+BZ$23-$G$23,$IT114)</f>
        <v>27</v>
      </c>
      <c r="CA114" s="14">
        <f>INDEX('O3-8hr'!$A:$AD,$IU114+CA$23-$G$23,$IT114)</f>
        <v>66</v>
      </c>
      <c r="CB114" s="14">
        <f>INDEX('O3-8hr'!$A:$AD,$IU114+CB$23-$G$23,$IT114)</f>
        <v>37.000000000000007</v>
      </c>
      <c r="CC114" s="14">
        <f>INDEX('O3-8hr'!$A:$AD,$IU114+CC$23-$G$23,$IT114)</f>
        <v>53.000000000000007</v>
      </c>
      <c r="CD114" s="14">
        <f>INDEX('O3-8hr'!$A:$AD,$IU114+CD$23-$G$23,$IT114)</f>
        <v>55</v>
      </c>
      <c r="CE114" s="14">
        <f>INDEX('O3-8hr'!$A:$AD,$IU114+CE$23-$G$23,$IT114)</f>
        <v>42</v>
      </c>
      <c r="CF114" s="14">
        <f>INDEX('O3-8hr'!$A:$AD,$IU114+CF$23-$G$23,$IT114)</f>
        <v>57</v>
      </c>
      <c r="CG114" s="14">
        <f>INDEX('O3-8hr'!$A:$AD,$IU114+CG$23-$G$23,$IT114)</f>
        <v>50</v>
      </c>
      <c r="CH114" s="14">
        <f>INDEX('O3-8hr'!$A:$AD,$IU114+CH$23-$G$23,$IT114)</f>
        <v>38</v>
      </c>
      <c r="CI114" s="14">
        <f>INDEX('O3-8hr'!$A:$AD,$IU114+CI$23-$G$23,$IT114)</f>
        <v>33</v>
      </c>
      <c r="CJ114" s="14">
        <f>INDEX('O3-8hr'!$A:$AD,$IU114+CJ$23-$G$23,$IT114)</f>
        <v>46</v>
      </c>
      <c r="CK114" s="14">
        <f>INDEX('O3-8hr'!$A:$AD,$IU114+CK$23-$G$23,$IT114)</f>
        <v>53.000000000000007</v>
      </c>
      <c r="CL114" s="14">
        <f>INDEX('O3-8hr'!$A:$AD,$IU114+CL$23-$G$23,$IT114)</f>
        <v>49</v>
      </c>
      <c r="CM114" s="14">
        <f>INDEX('O3-8hr'!$A:$AD,$IU114+CM$23-$G$23,$IT114)</f>
        <v>65</v>
      </c>
      <c r="CN114" s="14">
        <f>INDEX('O3-8hr'!$A:$AD,$IU114+CN$23-$G$23,$IT114)</f>
        <v>59.000000000000007</v>
      </c>
      <c r="CO114" s="14">
        <f>INDEX('O3-8hr'!$A:$AD,$IU114+CO$23-$G$23,$IT114)</f>
        <v>55</v>
      </c>
      <c r="CP114" s="14">
        <f>INDEX('O3-8hr'!$A:$AD,$IU114+CP$23-$G$23,$IT114)</f>
        <v>43</v>
      </c>
      <c r="CQ114" s="14">
        <f>INDEX('O3-8hr'!$A:$AD,$IU114+CQ$23-$G$23,$IT114)</f>
        <v>48</v>
      </c>
      <c r="CR114" s="14">
        <f>INDEX('O3-8hr'!$A:$AD,$IU114+CR$23-$G$23,$IT114)</f>
        <v>41</v>
      </c>
      <c r="CS114" s="14">
        <f>INDEX('O3-8hr'!$A:$AD,$IU114+CS$23-$G$23,$IT114)</f>
        <v>29</v>
      </c>
      <c r="CT114" s="14">
        <f>INDEX('O3-8hr'!$A:$AD,$IU114+CT$23-$G$23,$IT114)</f>
        <v>32</v>
      </c>
      <c r="CU114" s="14">
        <f>INDEX('O3-8hr'!$A:$AD,$IU114+CU$23-$G$23,$IT114)</f>
        <v>24</v>
      </c>
      <c r="CV114" s="14">
        <f>INDEX('O3-8hr'!$A:$AD,$IU114+CV$23-$G$23,$IT114)</f>
        <v>21</v>
      </c>
      <c r="CW114" s="14">
        <f>INDEX('O3-8hr'!$A:$AD,$IU114+CW$23-$G$23,$IT114)</f>
        <v>34</v>
      </c>
      <c r="CX114" s="14">
        <f>INDEX('O3-8hr'!$A:$AD,$IU114+CX$23-$G$23,$IT114)</f>
        <v>37.000000000000007</v>
      </c>
      <c r="CY114" s="14">
        <f>INDEX('O3-8hr'!$A:$AD,$IU114+CY$23-$G$23,$IT114)</f>
        <v>43</v>
      </c>
      <c r="CZ114" s="14">
        <f>INDEX('O3-8hr'!$A:$AD,$IU114+CZ$23-$G$23,$IT114)</f>
        <v>40</v>
      </c>
      <c r="DA114" s="14">
        <f>INDEX('O3-8hr'!$A:$AD,$IU114+DA$23-$G$23,$IT114)</f>
        <v>43</v>
      </c>
      <c r="DB114" s="14">
        <f>INDEX('O3-8hr'!$A:$AD,$IU114+DB$23-$G$23,$IT114)</f>
        <v>47</v>
      </c>
      <c r="DC114" s="14">
        <f>INDEX('O3-8hr'!$A:$AD,$IU114+DC$23-$G$23,$IT114)</f>
        <v>50</v>
      </c>
      <c r="DD114" s="14">
        <f>INDEX('O3-8hr'!$A:$AD,$IU114+DD$23-$G$23,$IT114)</f>
        <v>55</v>
      </c>
      <c r="DE114" s="14">
        <f>INDEX('O3-8hr'!$A:$AD,$IU114+DE$23-$G$23,$IT114)</f>
        <v>91</v>
      </c>
      <c r="DF114" s="14">
        <f>INDEX('O3-8hr'!$A:$AD,$IU114+DF$23-$G$23,$IT114)</f>
        <v>62</v>
      </c>
      <c r="DG114" s="14">
        <f>INDEX('O3-8hr'!$A:$AD,$IU114+DG$23-$G$23,$IT114)</f>
        <v>49</v>
      </c>
      <c r="DH114" s="14">
        <f>INDEX('O3-8hr'!$A:$AD,$IU114+DH$23-$G$23,$IT114)</f>
        <v>51.000000000000007</v>
      </c>
      <c r="DI114" s="14">
        <f>INDEX('O3-8hr'!$A:$AD,$IU114+DI$23-$G$23,$IT114)</f>
        <v>40</v>
      </c>
      <c r="DJ114" s="14">
        <f>INDEX('O3-8hr'!$A:$AD,$IU114+DJ$23-$G$23,$IT114)</f>
        <v>35</v>
      </c>
      <c r="DK114" s="14">
        <f>INDEX('O3-8hr'!$A:$AD,$IU114+DK$23-$G$23,$IT114)</f>
        <v>35</v>
      </c>
      <c r="DL114" s="14">
        <f>INDEX('O3-8hr'!$A:$AD,$IU114+DL$23-$G$23,$IT114)</f>
        <v>40</v>
      </c>
      <c r="DM114" s="14">
        <f>INDEX('O3-8hr'!$A:$AD,$IU114+DM$23-$G$23,$IT114)</f>
        <v>58</v>
      </c>
      <c r="DN114" s="14">
        <f>INDEX('O3-8hr'!$A:$AD,$IU114+DN$23-$G$23,$IT114)</f>
        <v>39</v>
      </c>
      <c r="DO114" s="14">
        <f>INDEX('O3-8hr'!$A:$AD,$IU114+DO$23-$G$23,$IT114)</f>
        <v>40</v>
      </c>
      <c r="DP114" s="14">
        <f>INDEX('O3-8hr'!$A:$AD,$IU114+DP$23-$G$23,$IT114)</f>
        <v>56</v>
      </c>
      <c r="DQ114" s="14">
        <f>INDEX('O3-8hr'!$A:$AD,$IU114+DQ$23-$G$23,$IT114)</f>
        <v>58</v>
      </c>
      <c r="DR114" s="14">
        <f>INDEX('O3-8hr'!$A:$AD,$IU114+DR$23-$G$23,$IT114)</f>
        <v>44.000000000000007</v>
      </c>
      <c r="DS114" s="14">
        <f>INDEX('O3-8hr'!$A:$AD,$IU114+DS$23-$G$23,$IT114)</f>
        <v>48</v>
      </c>
      <c r="DT114" s="14">
        <f>INDEX('O3-8hr'!$A:$AD,$IU114+DT$23-$G$23,$IT114)</f>
        <v>51.000000000000007</v>
      </c>
      <c r="DU114" s="14">
        <f>INDEX('O3-8hr'!$A:$AD,$IU114+DU$23-$G$23,$IT114)</f>
        <v>37.000000000000007</v>
      </c>
      <c r="DV114" s="14">
        <f>INDEX('O3-8hr'!$A:$AD,$IU114+DV$23-$G$23,$IT114)</f>
        <v>23</v>
      </c>
      <c r="DW114" s="14">
        <f>INDEX('O3-8hr'!$A:$AD,$IU114+DW$23-$G$23,$IT114)</f>
        <v>46</v>
      </c>
      <c r="DX114" s="14">
        <f>INDEX('O3-8hr'!$A:$AD,$IU114+DX$23-$G$23,$IT114)</f>
        <v>53.000000000000007</v>
      </c>
      <c r="DY114" s="14">
        <f>INDEX('O3-8hr'!$A:$AD,$IU114+DY$23-$G$23,$IT114)</f>
        <v>78</v>
      </c>
      <c r="DZ114" s="14">
        <f>INDEX('O3-8hr'!$A:$AD,$IU114+DZ$23-$G$23,$IT114)</f>
        <v>46</v>
      </c>
      <c r="EA114" s="14">
        <f>INDEX('O3-8hr'!$A:$AD,$IU114+EA$23-$G$23,$IT114)</f>
        <v>47</v>
      </c>
      <c r="EB114" s="14">
        <f>INDEX('O3-8hr'!$A:$AD,$IU114+EB$23-$G$23,$IT114)</f>
        <v>48</v>
      </c>
      <c r="EC114" s="14">
        <f>INDEX('O3-8hr'!$A:$AD,$IU114+EC$23-$G$23,$IT114)</f>
        <v>59.000000000000007</v>
      </c>
      <c r="ED114" s="14">
        <f>INDEX('O3-8hr'!$A:$AD,$IU114+ED$23-$G$23,$IT114)</f>
        <v>51.000000000000007</v>
      </c>
      <c r="EE114" s="14">
        <f>INDEX('O3-8hr'!$A:$AD,$IU114+EE$23-$G$23,$IT114)</f>
        <v>45.000000000000007</v>
      </c>
      <c r="EF114" s="14">
        <f>INDEX('O3-8hr'!$A:$AD,$IU114+EF$23-$G$23,$IT114)</f>
        <v>69</v>
      </c>
      <c r="EG114" s="14">
        <f>INDEX('O3-8hr'!$A:$AD,$IU114+EG$23-$G$23,$IT114)</f>
        <v>45.000000000000007</v>
      </c>
      <c r="EH114" s="14">
        <f>INDEX('O3-8hr'!$A:$AD,$IU114+EH$23-$G$23,$IT114)</f>
        <v>43</v>
      </c>
      <c r="EI114" s="14">
        <f>INDEX('O3-8hr'!$A:$AD,$IU114+EI$23-$G$23,$IT114)</f>
        <v>57</v>
      </c>
      <c r="EJ114" s="14">
        <f>INDEX('O3-8hr'!$A:$AD,$IU114+EJ$23-$G$23,$IT114)</f>
        <v>65</v>
      </c>
      <c r="EK114" s="14">
        <f>INDEX('O3-8hr'!$A:$AD,$IU114+EK$23-$G$23,$IT114)</f>
        <v>51.000000000000007</v>
      </c>
      <c r="EL114" s="14">
        <f>INDEX('O3-8hr'!$A:$AD,$IU114+EL$23-$G$23,$IT114)</f>
        <v>43</v>
      </c>
      <c r="EM114" s="14">
        <f>INDEX('O3-8hr'!$A:$AD,$IU114+EM$23-$G$23,$IT114)</f>
        <v>41</v>
      </c>
      <c r="EN114" s="14">
        <f>INDEX('O3-8hr'!$A:$AD,$IU114+EN$23-$G$23,$IT114)</f>
        <v>49</v>
      </c>
      <c r="EO114" s="14">
        <f>INDEX('O3-8hr'!$A:$AD,$IU114+EO$23-$G$23,$IT114)</f>
        <v>58</v>
      </c>
      <c r="EP114" s="14">
        <f>INDEX('O3-8hr'!$A:$AD,$IU114+EP$23-$G$23,$IT114)</f>
        <v>41</v>
      </c>
      <c r="EQ114" s="14">
        <f>INDEX('O3-8hr'!$A:$AD,$IU114+EQ$23-$G$23,$IT114)</f>
        <v>60</v>
      </c>
      <c r="ER114" s="14">
        <f>INDEX('O3-8hr'!$A:$AD,$IU114+ER$23-$G$23,$IT114)</f>
        <v>77</v>
      </c>
      <c r="ES114" s="14">
        <f>INDEX('O3-8hr'!$A:$AD,$IU114+ES$23-$G$23,$IT114)</f>
        <v>73.000000000000014</v>
      </c>
      <c r="ET114" s="14">
        <f>INDEX('O3-8hr'!$A:$AD,$IU114+ET$23-$G$23,$IT114)</f>
        <v>43</v>
      </c>
      <c r="EU114" s="14">
        <f>INDEX('O3-8hr'!$A:$AD,$IU114+EU$23-$G$23,$IT114)</f>
        <v>54</v>
      </c>
      <c r="EV114" s="14">
        <f>INDEX('O3-8hr'!$A:$AD,$IU114+EV$23-$G$23,$IT114)</f>
        <v>52.000000000000007</v>
      </c>
      <c r="EW114" s="14">
        <f>INDEX('O3-8hr'!$A:$AD,$IU114+EW$23-$G$23,$IT114)</f>
        <v>45.000000000000007</v>
      </c>
      <c r="EX114" s="14">
        <f>INDEX('O3-8hr'!$A:$AD,$IU114+EX$23-$G$23,$IT114)</f>
        <v>56</v>
      </c>
      <c r="EY114" s="14">
        <f>INDEX('O3-8hr'!$A:$AD,$IU114+EY$23-$G$23,$IT114)</f>
        <v>55</v>
      </c>
      <c r="EZ114" s="14">
        <f>INDEX('O3-8hr'!$A:$AD,$IU114+EZ$23-$G$23,$IT114)</f>
        <v>68</v>
      </c>
      <c r="FA114" s="14">
        <f>INDEX('O3-8hr'!$A:$AD,$IU114+FA$23-$G$23,$IT114)</f>
        <v>87.000000000000014</v>
      </c>
      <c r="FB114" s="14">
        <f>INDEX('O3-8hr'!$A:$AD,$IU114+FB$23-$G$23,$IT114)</f>
        <v>42</v>
      </c>
      <c r="FC114" s="14">
        <f>INDEX('O3-8hr'!$A:$AD,$IU114+FC$23-$G$23,$IT114)</f>
        <v>61.000000000000007</v>
      </c>
      <c r="FD114" s="14">
        <f>INDEX('O3-8hr'!$A:$AD,$IU114+FD$23-$G$23,$IT114)</f>
        <v>73.000000000000014</v>
      </c>
      <c r="FE114" s="14">
        <f>INDEX('O3-8hr'!$A:$AD,$IU114+FE$23-$G$23,$IT114)</f>
        <v>55</v>
      </c>
      <c r="FF114" s="14">
        <f>INDEX('O3-8hr'!$A:$AD,$IU114+FF$23-$G$23,$IT114)</f>
        <v>61.000000000000007</v>
      </c>
      <c r="FG114" s="14">
        <f>INDEX('O3-8hr'!$A:$AD,$IU114+FG$23-$G$23,$IT114)</f>
        <v>81</v>
      </c>
      <c r="FH114" s="14">
        <f>INDEX('O3-8hr'!$A:$AD,$IU114+FH$23-$G$23,$IT114)</f>
        <v>60</v>
      </c>
      <c r="FI114" s="14">
        <f>INDEX('O3-8hr'!$A:$AD,$IU114+FI$23-$G$23,$IT114)</f>
        <v>49</v>
      </c>
      <c r="FJ114" s="14">
        <f>INDEX('O3-8hr'!$A:$AD,$IU114+FJ$23-$G$23,$IT114)</f>
        <v>40</v>
      </c>
      <c r="FK114" s="14">
        <f>INDEX('O3-8hr'!$A:$AD,$IU114+FK$23-$G$23,$IT114)</f>
        <v>43</v>
      </c>
      <c r="FL114" s="14">
        <f>INDEX('O3-8hr'!$A:$AD,$IU114+FL$23-$G$23,$IT114)</f>
        <v>31</v>
      </c>
      <c r="FM114" s="14">
        <f>INDEX('O3-8hr'!$A:$AD,$IU114+FM$23-$G$23,$IT114)</f>
        <v>33</v>
      </c>
      <c r="FN114" s="14">
        <f>INDEX('O3-8hr'!$A:$AD,$IU114+FN$23-$G$23,$IT114)</f>
        <v>43</v>
      </c>
      <c r="FO114" s="14">
        <f>INDEX('O3-8hr'!$A:$AD,$IU114+FO$23-$G$23,$IT114)</f>
        <v>53.000000000000007</v>
      </c>
      <c r="FP114" s="14">
        <f>INDEX('O3-8hr'!$A:$AD,$IU114+FP$23-$G$23,$IT114)</f>
        <v>49</v>
      </c>
      <c r="FQ114" s="14">
        <f>INDEX('O3-8hr'!$A:$AD,$IU114+FQ$23-$G$23,$IT114)</f>
        <v>65</v>
      </c>
      <c r="FR114" s="14">
        <f>INDEX('O3-8hr'!$A:$AD,$IU114+FR$23-$G$23,$IT114)</f>
        <v>80</v>
      </c>
      <c r="FS114" s="14">
        <f>INDEX('O3-8hr'!$A:$AD,$IU114+FS$23-$G$23,$IT114)</f>
        <v>57</v>
      </c>
      <c r="FT114" s="14">
        <f>INDEX('O3-8hr'!$A:$AD,$IU114+FT$23-$G$23,$IT114)</f>
        <v>64</v>
      </c>
      <c r="FU114" s="14">
        <f>INDEX('O3-8hr'!$A:$AD,$IU114+FU$23-$G$23,$IT114)</f>
        <v>62</v>
      </c>
      <c r="FV114" s="14">
        <f>INDEX('O3-8hr'!$A:$AD,$IU114+FV$23-$G$23,$IT114)</f>
        <v>34</v>
      </c>
      <c r="FW114" s="14">
        <f>INDEX('O3-8hr'!$A:$AD,$IU114+FW$23-$G$23,$IT114)</f>
        <v>36.000000000000007</v>
      </c>
      <c r="FX114" s="14">
        <f>INDEX('O3-8hr'!$A:$AD,$IU114+FX$23-$G$23,$IT114)</f>
        <v>26.000000000000004</v>
      </c>
      <c r="FY114" s="14">
        <f>INDEX('O3-8hr'!$A:$AD,$IU114+FY$23-$G$23,$IT114)</f>
        <v>47</v>
      </c>
      <c r="FZ114" s="14">
        <f>INDEX('O3-8hr'!$A:$AD,$IU114+FZ$23-$G$23,$IT114)</f>
        <v>29</v>
      </c>
      <c r="GA114" s="14">
        <f>INDEX('O3-8hr'!$A:$AD,$IU114+GA$23-$G$23,$IT114)</f>
        <v>27</v>
      </c>
      <c r="GB114" s="14">
        <f>INDEX('O3-8hr'!$A:$AD,$IU114+GB$23-$G$23,$IT114)</f>
        <v>53.000000000000007</v>
      </c>
      <c r="GC114" s="14">
        <f>INDEX('O3-8hr'!$A:$AD,$IU114+GC$23-$G$23,$IT114)</f>
        <v>56</v>
      </c>
      <c r="GD114" s="14">
        <f>INDEX('O3-8hr'!$A:$AD,$IU114+GD$23-$G$23,$IT114)</f>
        <v>47</v>
      </c>
      <c r="GE114" s="14">
        <f>INDEX('O3-8hr'!$A:$AD,$IU114+GE$23-$G$23,$IT114)</f>
        <v>44.000000000000007</v>
      </c>
      <c r="GF114" s="14">
        <f>INDEX('O3-8hr'!$A:$AD,$IU114+GF$23-$G$23,$IT114)</f>
        <v>59.000000000000007</v>
      </c>
      <c r="GG114" s="14">
        <f>INDEX('O3-8hr'!$A:$AD,$IU114+GG$23-$G$23,$IT114)</f>
        <v>71.000000000000014</v>
      </c>
      <c r="GH114" s="14">
        <f>INDEX('O3-8hr'!$A:$AD,$IU114+GH$23-$G$23,$IT114)</f>
        <v>84</v>
      </c>
      <c r="GI114" s="14">
        <f>INDEX('O3-8hr'!$A:$AD,$IU114+GI$23-$G$23,$IT114)</f>
        <v>52.000000000000007</v>
      </c>
      <c r="GJ114" s="14">
        <f>INDEX('O3-8hr'!$A:$AD,$IU114+GJ$23-$G$23,$IT114)</f>
        <v>78</v>
      </c>
      <c r="GK114" s="14">
        <f>INDEX('O3-8hr'!$A:$AD,$IU114+GK$23-$G$23,$IT114)</f>
        <v>66</v>
      </c>
      <c r="GL114" s="14">
        <f>INDEX('O3-8hr'!$A:$AD,$IU114+GL$23-$G$23,$IT114)</f>
        <v>41</v>
      </c>
      <c r="GM114" s="14">
        <f>INDEX('O3-8hr'!$A:$AD,$IU114+GM$23-$G$23,$IT114)</f>
        <v>29</v>
      </c>
      <c r="GN114" s="14">
        <f>INDEX('O3-8hr'!$A:$AD,$IU114+GN$23-$G$23,$IT114)</f>
        <v>44.000000000000007</v>
      </c>
      <c r="GO114" s="14">
        <f>INDEX('O3-8hr'!$A:$AD,$IU114+GO$23-$G$23,$IT114)</f>
        <v>67</v>
      </c>
      <c r="GP114" s="14">
        <f>INDEX('O3-8hr'!$A:$AD,$IU114+GP$23-$G$23,$IT114)</f>
        <v>73.000000000000014</v>
      </c>
      <c r="GQ114" s="14">
        <f>INDEX('O3-8hr'!$A:$AD,$IU114+GQ$23-$G$23,$IT114)</f>
        <v>37.000000000000007</v>
      </c>
      <c r="GR114" s="14">
        <f>INDEX('O3-8hr'!$A:$AD,$IU114+GR$23-$G$23,$IT114)</f>
        <v>26.000000000000004</v>
      </c>
      <c r="GS114" s="14">
        <f>INDEX('O3-8hr'!$A:$AD,$IU114+GS$23-$G$23,$IT114)</f>
        <v>39</v>
      </c>
      <c r="GT114" s="14">
        <f>INDEX('O3-8hr'!$A:$AD,$IU114+GT$23-$G$23,$IT114)</f>
        <v>45.000000000000007</v>
      </c>
      <c r="GU114" s="14">
        <f>INDEX('O3-8hr'!$A:$AD,$IU114+GU$23-$G$23,$IT114)</f>
        <v>38</v>
      </c>
      <c r="GV114" s="14">
        <f>INDEX('O3-8hr'!$A:$AD,$IU114+GV$23-$G$23,$IT114)</f>
        <v>30</v>
      </c>
      <c r="GW114" s="14">
        <f>INDEX('O3-8hr'!$A:$AD,$IU114+GW$23-$G$23,$IT114)</f>
        <v>67</v>
      </c>
      <c r="GX114" s="14">
        <f>INDEX('O3-8hr'!$A:$AD,$IU114+GX$23-$G$23,$IT114)</f>
        <v>59.000000000000007</v>
      </c>
      <c r="GY114" s="14">
        <f>INDEX('O3-8hr'!$A:$AD,$IU114+GY$23-$G$23,$IT114)</f>
        <v>81</v>
      </c>
      <c r="GZ114" s="14">
        <f>INDEX('O3-8hr'!$A:$AD,$IU114+GZ$23-$G$23,$IT114)</f>
        <v>79</v>
      </c>
      <c r="HA114" s="14">
        <f>INDEX('O3-8hr'!$A:$AD,$IU114+HA$23-$G$23,$IT114)</f>
        <v>52.000000000000007</v>
      </c>
      <c r="HB114" s="14">
        <f>INDEX('O3-8hr'!$A:$AD,$IU114+HB$23-$G$23,$IT114)</f>
        <v>33</v>
      </c>
      <c r="HC114" s="14">
        <f>INDEX('O3-8hr'!$A:$AD,$IU114+HC$23-$G$23,$IT114)</f>
        <v>39</v>
      </c>
      <c r="HD114" s="14">
        <f>INDEX('O3-8hr'!$A:$AD,$IU114+HD$23-$G$23,$IT114)</f>
        <v>36.000000000000007</v>
      </c>
      <c r="HE114" s="14">
        <f>INDEX('O3-8hr'!$A:$AD,$IU114+HE$23-$G$23,$IT114)</f>
        <v>43</v>
      </c>
      <c r="HF114" s="14">
        <f>INDEX('O3-8hr'!$A:$AD,$IU114+HF$23-$G$23,$IT114)</f>
        <v>52.000000000000007</v>
      </c>
      <c r="HG114" s="14">
        <f>INDEX('O3-8hr'!$A:$AD,$IU114+HG$23-$G$23,$IT114)</f>
        <v>35</v>
      </c>
      <c r="HH114" s="14">
        <f>INDEX('O3-8hr'!$A:$AD,$IU114+HH$23-$G$23,$IT114)</f>
        <v>37.000000000000007</v>
      </c>
      <c r="HI114" s="14">
        <f>INDEX('O3-8hr'!$A:$AD,$IU114+HI$23-$G$23,$IT114)</f>
        <v>37.000000000000007</v>
      </c>
      <c r="HJ114" s="14">
        <f>INDEX('O3-8hr'!$A:$AD,$IU114+HJ$23-$G$23,$IT114)</f>
        <v>38</v>
      </c>
      <c r="HK114" s="14">
        <f>INDEX('O3-8hr'!$A:$AD,$IU114+HK$23-$G$23,$IT114)</f>
        <v>35</v>
      </c>
      <c r="HL114" s="14">
        <f>INDEX('O3-8hr'!$A:$AD,$IU114+HL$23-$G$23,$IT114)</f>
        <v>26.000000000000004</v>
      </c>
      <c r="HM114" s="14" t="str">
        <f>INDEX('O3-8hr'!$A:$AD,$IU114+HM$23-$G$23,$IT114)</f>
        <v/>
      </c>
      <c r="HN114" s="14" t="str">
        <f>INDEX('O3-8hr'!$A:$AD,$IU114+HN$23-$G$23,$IT114)</f>
        <v/>
      </c>
      <c r="HO114" s="14" t="str">
        <f>INDEX('O3-8hr'!$A:$AD,$IU114+HO$23-$G$23,$IT114)</f>
        <v/>
      </c>
      <c r="HP114" s="14" t="str">
        <f>INDEX('O3-8hr'!$A:$AD,$IU114+HP$23-$G$23,$IT114)</f>
        <v/>
      </c>
      <c r="HQ114" s="14" t="str">
        <f>INDEX('O3-8hr'!$A:$AD,$IU114+HQ$23-$G$23,$IT114)</f>
        <v/>
      </c>
      <c r="HR114" s="14" t="str">
        <f>INDEX('O3-8hr'!$A:$AD,$IU114+HR$23-$G$23,$IT114)</f>
        <v/>
      </c>
      <c r="HS114" s="14" t="str">
        <f>INDEX('O3-8hr'!$A:$AD,$IU114+HS$23-$G$23,$IT114)</f>
        <v/>
      </c>
      <c r="HT114" s="14" t="str">
        <f>INDEX('O3-8hr'!$A:$AD,$IU114+HT$23-$G$23,$IT114)</f>
        <v/>
      </c>
      <c r="HU114" s="14" t="str">
        <f>INDEX('O3-8hr'!$A:$AD,$IU114+HU$23-$G$23,$IT114)</f>
        <v/>
      </c>
      <c r="HV114" s="14" t="str">
        <f>INDEX('O3-8hr'!$A:$AD,$IU114+HV$23-$G$23,$IT114)</f>
        <v/>
      </c>
      <c r="HW114" s="14" t="str">
        <f>INDEX('O3-8hr'!$A:$AD,$IU114+HW$23-$G$23,$IT114)</f>
        <v/>
      </c>
      <c r="HX114" s="14" t="str">
        <f>INDEX('O3-8hr'!$A:$AD,$IU114+HX$23-$G$23,$IT114)</f>
        <v/>
      </c>
      <c r="HY114" s="14" t="str">
        <f>INDEX('O3-8hr'!$A:$AD,$IU114+HY$23-$G$23,$IT114)</f>
        <v/>
      </c>
      <c r="HZ114" s="14" t="str">
        <f>INDEX('O3-8hr'!$A:$AD,$IU114+HZ$23-$G$23,$IT114)</f>
        <v/>
      </c>
      <c r="IA114" s="14" t="str">
        <f>INDEX('O3-8hr'!$A:$AD,$IU114+IA$23-$G$23,$IT114)</f>
        <v/>
      </c>
      <c r="IB114" s="14" t="str">
        <f>INDEX('O3-8hr'!$A:$AD,$IU114+IB$23-$G$23,$IT114)</f>
        <v/>
      </c>
      <c r="IC114" s="14" t="str">
        <f>INDEX('O3-8hr'!$A:$AD,$IU114+IC$23-$G$23,$IT114)</f>
        <v/>
      </c>
      <c r="ID114" s="14" t="str">
        <f>INDEX('O3-8hr'!$A:$AD,$IU114+ID$23-$G$23,$IT114)</f>
        <v/>
      </c>
      <c r="IE114" s="14" t="str">
        <f>INDEX('O3-8hr'!$A:$AD,$IU114+IE$23-$G$23,$IT114)</f>
        <v/>
      </c>
      <c r="IF114" s="14" t="str">
        <f>INDEX('O3-8hr'!$A:$AD,$IU114+IF$23-$G$23,$IT114)</f>
        <v/>
      </c>
      <c r="IG114" s="14" t="str">
        <f>INDEX('O3-8hr'!$A:$AD,$IU114+IG$23-$G$23,$IT114)</f>
        <v/>
      </c>
      <c r="IH114" s="14" t="str">
        <f>INDEX('O3-8hr'!$A:$AD,$IU114+IH$23-$G$23,$IT114)</f>
        <v/>
      </c>
      <c r="II114" s="14" t="str">
        <f>INDEX('O3-8hr'!$A:$AD,$IU114+II$23-$G$23,$IT114)</f>
        <v/>
      </c>
      <c r="IJ114" s="14" t="str">
        <f>INDEX('O3-8hr'!$A:$AD,$IU114+IJ$23-$G$23,$IT114)</f>
        <v/>
      </c>
      <c r="IK114" s="14" t="str">
        <f>INDEX('O3-8hr'!$A:$AD,$IU114+IK$23-$G$23,$IT114)</f>
        <v/>
      </c>
      <c r="IL114" s="14" t="str">
        <f>INDEX('O3-8hr'!$A:$AD,$IU114+IL$23-$G$23,$IT114)</f>
        <v/>
      </c>
      <c r="IM114" s="14" t="str">
        <f>INDEX('O3-8hr'!$A:$AD,$IU114+IM$23-$G$23,$IT114)</f>
        <v/>
      </c>
      <c r="IN114" s="14" t="str">
        <f>INDEX('O3-8hr'!$A:$AD,$IU114+IN$23-$G$23,$IT114)</f>
        <v/>
      </c>
      <c r="IO114" s="14" t="str">
        <f>INDEX('O3-8hr'!$A:$AD,$IU114+IO$23-$G$23,$IT114)</f>
        <v/>
      </c>
      <c r="IP114" s="14" t="str">
        <f>INDEX('O3-8hr'!$A:$AD,$IU114+IP$23-$G$23,$IT114)</f>
        <v/>
      </c>
      <c r="IQ114" s="19" t="str">
        <f>INDEX('O3-8hr'!$A:$AD,$IU114+IQ$23-$G$23,$IT114)</f>
        <v/>
      </c>
      <c r="IR114" s="100">
        <f t="shared" si="60"/>
        <v>91</v>
      </c>
      <c r="IT114" s="44">
        <f>MATCH($B114,'O3-8hr'!$1:$1,0)</f>
        <v>10</v>
      </c>
      <c r="IU114" s="43">
        <f>MATCH(DATE($A114,$IT$19,$IU$19),'O3-8hr'!$B:$B,0)</f>
        <v>65</v>
      </c>
    </row>
    <row r="115" spans="1:255" ht="12.75" customHeight="1" x14ac:dyDescent="0.2">
      <c r="A115" s="100">
        <v>2015</v>
      </c>
      <c r="B115" s="100">
        <v>90070007</v>
      </c>
      <c r="C115" s="103">
        <f>INDEX(Sites!$A:$N,MATCH($B115,Sites!$A:$A,0),2)</f>
        <v>41.552222</v>
      </c>
      <c r="D115" s="100" t="str">
        <f>INDEX(Sites!$A:$N,MATCH($B115,Sites!$A:$A,0),4)</f>
        <v>CT</v>
      </c>
      <c r="E115" s="100" t="str">
        <f>INDEX(Sites!$A:$N,MATCH($B115,Sites!$A:$A,0),10)</f>
        <v>58.0</v>
      </c>
      <c r="F115" s="44" t="str">
        <f>INDEX(Sites!$A:$N,MATCH($B115,Sites!$A:$A,0),6)</f>
        <v>Middletown</v>
      </c>
      <c r="G115" s="20" t="str">
        <f>INDEX('O3-8hr'!$A:$AD,$IU115+G$23-$G$23,$IT115)</f>
        <v/>
      </c>
      <c r="H115" s="14" t="str">
        <f>INDEX('O3-8hr'!$A:$AD,$IU115+H$23-$G$23,$IT115)</f>
        <v/>
      </c>
      <c r="I115" s="14" t="str">
        <f>INDEX('O3-8hr'!$A:$AD,$IU115+I$23-$G$23,$IT115)</f>
        <v/>
      </c>
      <c r="J115" s="14" t="str">
        <f>INDEX('O3-8hr'!$A:$AD,$IU115+J$23-$G$23,$IT115)</f>
        <v/>
      </c>
      <c r="K115" s="14" t="str">
        <f>INDEX('O3-8hr'!$A:$AD,$IU115+K$23-$G$23,$IT115)</f>
        <v/>
      </c>
      <c r="L115" s="14" t="str">
        <f>INDEX('O3-8hr'!$A:$AD,$IU115+L$23-$G$23,$IT115)</f>
        <v/>
      </c>
      <c r="M115" s="14" t="str">
        <f>INDEX('O3-8hr'!$A:$AD,$IU115+M$23-$G$23,$IT115)</f>
        <v/>
      </c>
      <c r="N115" s="14" t="str">
        <f>INDEX('O3-8hr'!$A:$AD,$IU115+N$23-$G$23,$IT115)</f>
        <v/>
      </c>
      <c r="O115" s="14" t="str">
        <f>INDEX('O3-8hr'!$A:$AD,$IU115+O$23-$G$23,$IT115)</f>
        <v/>
      </c>
      <c r="P115" s="14" t="str">
        <f>INDEX('O3-8hr'!$A:$AD,$IU115+P$23-$G$23,$IT115)</f>
        <v/>
      </c>
      <c r="Q115" s="14" t="str">
        <f>INDEX('O3-8hr'!$A:$AD,$IU115+Q$23-$G$23,$IT115)</f>
        <v/>
      </c>
      <c r="R115" s="14" t="str">
        <f>INDEX('O3-8hr'!$A:$AD,$IU115+R$23-$G$23,$IT115)</f>
        <v/>
      </c>
      <c r="S115" s="14" t="str">
        <f>INDEX('O3-8hr'!$A:$AD,$IU115+S$23-$G$23,$IT115)</f>
        <v/>
      </c>
      <c r="T115" s="14" t="str">
        <f>INDEX('O3-8hr'!$A:$AD,$IU115+T$23-$G$23,$IT115)</f>
        <v/>
      </c>
      <c r="U115" s="14" t="str">
        <f>INDEX('O3-8hr'!$A:$AD,$IU115+U$23-$G$23,$IT115)</f>
        <v/>
      </c>
      <c r="V115" s="14" t="str">
        <f>INDEX('O3-8hr'!$A:$AD,$IU115+V$23-$G$23,$IT115)</f>
        <v/>
      </c>
      <c r="W115" s="14" t="str">
        <f>INDEX('O3-8hr'!$A:$AD,$IU115+W$23-$G$23,$IT115)</f>
        <v/>
      </c>
      <c r="X115" s="14" t="str">
        <f>INDEX('O3-8hr'!$A:$AD,$IU115+X$23-$G$23,$IT115)</f>
        <v/>
      </c>
      <c r="Y115" s="14" t="str">
        <f>INDEX('O3-8hr'!$A:$AD,$IU115+Y$23-$G$23,$IT115)</f>
        <v/>
      </c>
      <c r="Z115" s="14" t="str">
        <f>INDEX('O3-8hr'!$A:$AD,$IU115+Z$23-$G$23,$IT115)</f>
        <v/>
      </c>
      <c r="AA115" s="14" t="str">
        <f>INDEX('O3-8hr'!$A:$AD,$IU115+AA$23-$G$23,$IT115)</f>
        <v/>
      </c>
      <c r="AB115" s="14" t="str">
        <f>INDEX('O3-8hr'!$A:$AD,$IU115+AB$23-$G$23,$IT115)</f>
        <v/>
      </c>
      <c r="AC115" s="14" t="str">
        <f>INDEX('O3-8hr'!$A:$AD,$IU115+AC$23-$G$23,$IT115)</f>
        <v/>
      </c>
      <c r="AD115" s="14" t="str">
        <f>INDEX('O3-8hr'!$A:$AD,$IU115+AD$23-$G$23,$IT115)</f>
        <v/>
      </c>
      <c r="AE115" s="14" t="str">
        <f>INDEX('O3-8hr'!$A:$AD,$IU115+AE$23-$G$23,$IT115)</f>
        <v/>
      </c>
      <c r="AF115" s="14" t="str">
        <f>INDEX('O3-8hr'!$A:$AD,$IU115+AF$23-$G$23,$IT115)</f>
        <v/>
      </c>
      <c r="AG115" s="14" t="str">
        <f>INDEX('O3-8hr'!$A:$AD,$IU115+AG$23-$G$23,$IT115)</f>
        <v/>
      </c>
      <c r="AH115" s="14" t="str">
        <f>INDEX('O3-8hr'!$A:$AD,$IU115+AH$23-$G$23,$IT115)</f>
        <v/>
      </c>
      <c r="AI115" s="14" t="str">
        <f>INDEX('O3-8hr'!$A:$AD,$IU115+AI$23-$G$23,$IT115)</f>
        <v/>
      </c>
      <c r="AJ115" s="14" t="str">
        <f>INDEX('O3-8hr'!$A:$AD,$IU115+AJ$23-$G$23,$IT115)</f>
        <v/>
      </c>
      <c r="AK115" s="14">
        <f>INDEX('O3-8hr'!$A:$AD,$IU115+AK$23-$G$23,$IT115)</f>
        <v>20</v>
      </c>
      <c r="AL115" s="14">
        <f>INDEX('O3-8hr'!$A:$AD,$IU115+AL$23-$G$23,$IT115)</f>
        <v>51.000000000000007</v>
      </c>
      <c r="AM115" s="14">
        <f>INDEX('O3-8hr'!$A:$AD,$IU115+AM$23-$G$23,$IT115)</f>
        <v>53.000000000000007</v>
      </c>
      <c r="AN115" s="14">
        <f>INDEX('O3-8hr'!$A:$AD,$IU115+AN$23-$G$23,$IT115)</f>
        <v>33</v>
      </c>
      <c r="AO115" s="14">
        <f>INDEX('O3-8hr'!$A:$AD,$IU115+AO$23-$G$23,$IT115)</f>
        <v>41</v>
      </c>
      <c r="AP115" s="14">
        <f>INDEX('O3-8hr'!$A:$AD,$IU115+AP$23-$G$23,$IT115)</f>
        <v>43</v>
      </c>
      <c r="AQ115" s="14">
        <f>INDEX('O3-8hr'!$A:$AD,$IU115+AQ$23-$G$23,$IT115)</f>
        <v>51.000000000000007</v>
      </c>
      <c r="AR115" s="14">
        <f>INDEX('O3-8hr'!$A:$AD,$IU115+AR$23-$G$23,$IT115)</f>
        <v>34</v>
      </c>
      <c r="AS115" s="14">
        <f>INDEX('O3-8hr'!$A:$AD,$IU115+AS$23-$G$23,$IT115)</f>
        <v>42</v>
      </c>
      <c r="AT115" s="14">
        <f>INDEX('O3-8hr'!$A:$AD,$IU115+AT$23-$G$23,$IT115)</f>
        <v>41</v>
      </c>
      <c r="AU115" s="14">
        <f>INDEX('O3-8hr'!$A:$AD,$IU115+AU$23-$G$23,$IT115)</f>
        <v>33</v>
      </c>
      <c r="AV115" s="14">
        <f>INDEX('O3-8hr'!$A:$AD,$IU115+AV$23-$G$23,$IT115)</f>
        <v>46</v>
      </c>
      <c r="AW115" s="14">
        <f>INDEX('O3-8hr'!$A:$AD,$IU115+AW$23-$G$23,$IT115)</f>
        <v>51.000000000000007</v>
      </c>
      <c r="AX115" s="14">
        <f>INDEX('O3-8hr'!$A:$AD,$IU115+AX$23-$G$23,$IT115)</f>
        <v>58</v>
      </c>
      <c r="AY115" s="14">
        <f>INDEX('O3-8hr'!$A:$AD,$IU115+AY$23-$G$23,$IT115)</f>
        <v>44.000000000000007</v>
      </c>
      <c r="AZ115" s="14">
        <f>INDEX('O3-8hr'!$A:$AD,$IU115+AZ$23-$G$23,$IT115)</f>
        <v>46</v>
      </c>
      <c r="BA115" s="14">
        <f>INDEX('O3-8hr'!$A:$AD,$IU115+BA$23-$G$23,$IT115)</f>
        <v>53.000000000000007</v>
      </c>
      <c r="BB115" s="14">
        <f>INDEX('O3-8hr'!$A:$AD,$IU115+BB$23-$G$23,$IT115)</f>
        <v>36.000000000000007</v>
      </c>
      <c r="BC115" s="14">
        <f>INDEX('O3-8hr'!$A:$AD,$IU115+BC$23-$G$23,$IT115)</f>
        <v>61.000000000000007</v>
      </c>
      <c r="BD115" s="14">
        <f>INDEX('O3-8hr'!$A:$AD,$IU115+BD$23-$G$23,$IT115)</f>
        <v>42</v>
      </c>
      <c r="BE115" s="14">
        <f>INDEX('O3-8hr'!$A:$AD,$IU115+BE$23-$G$23,$IT115)</f>
        <v>49</v>
      </c>
      <c r="BF115" s="14">
        <f>INDEX('O3-8hr'!$A:$AD,$IU115+BF$23-$G$23,$IT115)</f>
        <v>44.000000000000007</v>
      </c>
      <c r="BG115" s="14">
        <f>INDEX('O3-8hr'!$A:$AD,$IU115+BG$23-$G$23,$IT115)</f>
        <v>54</v>
      </c>
      <c r="BH115" s="14">
        <f>INDEX('O3-8hr'!$A:$AD,$IU115+BH$23-$G$23,$IT115)</f>
        <v>38</v>
      </c>
      <c r="BI115" s="14">
        <f>INDEX('O3-8hr'!$A:$AD,$IU115+BI$23-$G$23,$IT115)</f>
        <v>34</v>
      </c>
      <c r="BJ115" s="14">
        <f>INDEX('O3-8hr'!$A:$AD,$IU115+BJ$23-$G$23,$IT115)</f>
        <v>41</v>
      </c>
      <c r="BK115" s="14">
        <f>INDEX('O3-8hr'!$A:$AD,$IU115+BK$23-$G$23,$IT115)</f>
        <v>44.000000000000007</v>
      </c>
      <c r="BL115" s="14">
        <f>INDEX('O3-8hr'!$A:$AD,$IU115+BL$23-$G$23,$IT115)</f>
        <v>38</v>
      </c>
      <c r="BM115" s="14">
        <f>INDEX('O3-8hr'!$A:$AD,$IU115+BM$23-$G$23,$IT115)</f>
        <v>47</v>
      </c>
      <c r="BN115" s="14">
        <f>INDEX('O3-8hr'!$A:$AD,$IU115+BN$23-$G$23,$IT115)</f>
        <v>50</v>
      </c>
      <c r="BO115" s="14">
        <f>INDEX('O3-8hr'!$A:$AD,$IU115+BO$23-$G$23,$IT115)</f>
        <v>45.000000000000007</v>
      </c>
      <c r="BP115" s="14">
        <f>INDEX('O3-8hr'!$A:$AD,$IU115+BP$23-$G$23,$IT115)</f>
        <v>42</v>
      </c>
      <c r="BQ115" s="14">
        <f>INDEX('O3-8hr'!$A:$AD,$IU115+BQ$23-$G$23,$IT115)</f>
        <v>46</v>
      </c>
      <c r="BR115" s="14">
        <f>INDEX('O3-8hr'!$A:$AD,$IU115+BR$23-$G$23,$IT115)</f>
        <v>56</v>
      </c>
      <c r="BS115" s="14">
        <f>INDEX('O3-8hr'!$A:$AD,$IU115+BS$23-$G$23,$IT115)</f>
        <v>69</v>
      </c>
      <c r="BT115" s="14">
        <f>INDEX('O3-8hr'!$A:$AD,$IU115+BT$23-$G$23,$IT115)</f>
        <v>70</v>
      </c>
      <c r="BU115" s="14">
        <f>INDEX('O3-8hr'!$A:$AD,$IU115+BU$23-$G$23,$IT115)</f>
        <v>47</v>
      </c>
      <c r="BV115" s="14">
        <f>INDEX('O3-8hr'!$A:$AD,$IU115+BV$23-$G$23,$IT115)</f>
        <v>65</v>
      </c>
      <c r="BW115" s="14">
        <f>INDEX('O3-8hr'!$A:$AD,$IU115+BW$23-$G$23,$IT115)</f>
        <v>78</v>
      </c>
      <c r="BX115" s="14">
        <f>INDEX('O3-8hr'!$A:$AD,$IU115+BX$23-$G$23,$IT115)</f>
        <v>40</v>
      </c>
      <c r="BY115" s="14">
        <f>INDEX('O3-8hr'!$A:$AD,$IU115+BY$23-$G$23,$IT115)</f>
        <v>47</v>
      </c>
      <c r="BZ115" s="14">
        <f>INDEX('O3-8hr'!$A:$AD,$IU115+BZ$23-$G$23,$IT115)</f>
        <v>39</v>
      </c>
      <c r="CA115" s="14">
        <f>INDEX('O3-8hr'!$A:$AD,$IU115+CA$23-$G$23,$IT115)</f>
        <v>60</v>
      </c>
      <c r="CB115" s="14">
        <f>INDEX('O3-8hr'!$A:$AD,$IU115+CB$23-$G$23,$IT115)</f>
        <v>36.000000000000007</v>
      </c>
      <c r="CC115" s="14">
        <f>INDEX('O3-8hr'!$A:$AD,$IU115+CC$23-$G$23,$IT115)</f>
        <v>55</v>
      </c>
      <c r="CD115" s="14">
        <f>INDEX('O3-8hr'!$A:$AD,$IU115+CD$23-$G$23,$IT115)</f>
        <v>64</v>
      </c>
      <c r="CE115" s="14">
        <f>INDEX('O3-8hr'!$A:$AD,$IU115+CE$23-$G$23,$IT115)</f>
        <v>48</v>
      </c>
      <c r="CF115" s="14">
        <f>INDEX('O3-8hr'!$A:$AD,$IU115+CF$23-$G$23,$IT115)</f>
        <v>56</v>
      </c>
      <c r="CG115" s="14">
        <f>INDEX('O3-8hr'!$A:$AD,$IU115+CG$23-$G$23,$IT115)</f>
        <v>49</v>
      </c>
      <c r="CH115" s="14">
        <f>INDEX('O3-8hr'!$A:$AD,$IU115+CH$23-$G$23,$IT115)</f>
        <v>35</v>
      </c>
      <c r="CI115" s="14">
        <f>INDEX('O3-8hr'!$A:$AD,$IU115+CI$23-$G$23,$IT115)</f>
        <v>32</v>
      </c>
      <c r="CJ115" s="14">
        <f>INDEX('O3-8hr'!$A:$AD,$IU115+CJ$23-$G$23,$IT115)</f>
        <v>47</v>
      </c>
      <c r="CK115" s="14">
        <f>INDEX('O3-8hr'!$A:$AD,$IU115+CK$23-$G$23,$IT115)</f>
        <v>51.000000000000007</v>
      </c>
      <c r="CL115" s="14">
        <f>INDEX('O3-8hr'!$A:$AD,$IU115+CL$23-$G$23,$IT115)</f>
        <v>44.000000000000007</v>
      </c>
      <c r="CM115" s="14">
        <f>INDEX('O3-8hr'!$A:$AD,$IU115+CM$23-$G$23,$IT115)</f>
        <v>70</v>
      </c>
      <c r="CN115" s="14">
        <f>INDEX('O3-8hr'!$A:$AD,$IU115+CN$23-$G$23,$IT115)</f>
        <v>62</v>
      </c>
      <c r="CO115" s="14">
        <f>INDEX('O3-8hr'!$A:$AD,$IU115+CO$23-$G$23,$IT115)</f>
        <v>67</v>
      </c>
      <c r="CP115" s="14">
        <f>INDEX('O3-8hr'!$A:$AD,$IU115+CP$23-$G$23,$IT115)</f>
        <v>47</v>
      </c>
      <c r="CQ115" s="14">
        <f>INDEX('O3-8hr'!$A:$AD,$IU115+CQ$23-$G$23,$IT115)</f>
        <v>55</v>
      </c>
      <c r="CR115" s="14">
        <f>INDEX('O3-8hr'!$A:$AD,$IU115+CR$23-$G$23,$IT115)</f>
        <v>46</v>
      </c>
      <c r="CS115" s="14">
        <f>INDEX('O3-8hr'!$A:$AD,$IU115+CS$23-$G$23,$IT115)</f>
        <v>33</v>
      </c>
      <c r="CT115" s="14">
        <f>INDEX('O3-8hr'!$A:$AD,$IU115+CT$23-$G$23,$IT115)</f>
        <v>31</v>
      </c>
      <c r="CU115" s="14">
        <f>INDEX('O3-8hr'!$A:$AD,$IU115+CU$23-$G$23,$IT115)</f>
        <v>21</v>
      </c>
      <c r="CV115" s="14">
        <f>INDEX('O3-8hr'!$A:$AD,$IU115+CV$23-$G$23,$IT115)</f>
        <v>20</v>
      </c>
      <c r="CW115" s="14">
        <f>INDEX('O3-8hr'!$A:$AD,$IU115+CW$23-$G$23,$IT115)</f>
        <v>37.000000000000007</v>
      </c>
      <c r="CX115" s="14">
        <f>INDEX('O3-8hr'!$A:$AD,$IU115+CX$23-$G$23,$IT115)</f>
        <v>36.000000000000007</v>
      </c>
      <c r="CY115" s="14">
        <f>INDEX('O3-8hr'!$A:$AD,$IU115+CY$23-$G$23,$IT115)</f>
        <v>40</v>
      </c>
      <c r="CZ115" s="14">
        <f>INDEX('O3-8hr'!$A:$AD,$IU115+CZ$23-$G$23,$IT115)</f>
        <v>44.000000000000007</v>
      </c>
      <c r="DA115" s="14">
        <f>INDEX('O3-8hr'!$A:$AD,$IU115+DA$23-$G$23,$IT115)</f>
        <v>45.000000000000007</v>
      </c>
      <c r="DB115" s="14">
        <f>INDEX('O3-8hr'!$A:$AD,$IU115+DB$23-$G$23,$IT115)</f>
        <v>48</v>
      </c>
      <c r="DC115" s="14">
        <f>INDEX('O3-8hr'!$A:$AD,$IU115+DC$23-$G$23,$IT115)</f>
        <v>50</v>
      </c>
      <c r="DD115" s="14">
        <f>INDEX('O3-8hr'!$A:$AD,$IU115+DD$23-$G$23,$IT115)</f>
        <v>66</v>
      </c>
      <c r="DE115" s="14">
        <f>INDEX('O3-8hr'!$A:$AD,$IU115+DE$23-$G$23,$IT115)</f>
        <v>74.000000000000014</v>
      </c>
      <c r="DF115" s="14">
        <f>INDEX('O3-8hr'!$A:$AD,$IU115+DF$23-$G$23,$IT115)</f>
        <v>64</v>
      </c>
      <c r="DG115" s="14">
        <f>INDEX('O3-8hr'!$A:$AD,$IU115+DG$23-$G$23,$IT115)</f>
        <v>46</v>
      </c>
      <c r="DH115" s="14">
        <f>INDEX('O3-8hr'!$A:$AD,$IU115+DH$23-$G$23,$IT115)</f>
        <v>49</v>
      </c>
      <c r="DI115" s="14">
        <f>INDEX('O3-8hr'!$A:$AD,$IU115+DI$23-$G$23,$IT115)</f>
        <v>39</v>
      </c>
      <c r="DJ115" s="14">
        <f>INDEX('O3-8hr'!$A:$AD,$IU115+DJ$23-$G$23,$IT115)</f>
        <v>39</v>
      </c>
      <c r="DK115" s="14">
        <f>INDEX('O3-8hr'!$A:$AD,$IU115+DK$23-$G$23,$IT115)</f>
        <v>40</v>
      </c>
      <c r="DL115" s="14">
        <f>INDEX('O3-8hr'!$A:$AD,$IU115+DL$23-$G$23,$IT115)</f>
        <v>43</v>
      </c>
      <c r="DM115" s="14">
        <f>INDEX('O3-8hr'!$A:$AD,$IU115+DM$23-$G$23,$IT115)</f>
        <v>48</v>
      </c>
      <c r="DN115" s="14">
        <f>INDEX('O3-8hr'!$A:$AD,$IU115+DN$23-$G$23,$IT115)</f>
        <v>33</v>
      </c>
      <c r="DO115" s="14">
        <f>INDEX('O3-8hr'!$A:$AD,$IU115+DO$23-$G$23,$IT115)</f>
        <v>35</v>
      </c>
      <c r="DP115" s="14">
        <f>INDEX('O3-8hr'!$A:$AD,$IU115+DP$23-$G$23,$IT115)</f>
        <v>43</v>
      </c>
      <c r="DQ115" s="14">
        <f>INDEX('O3-8hr'!$A:$AD,$IU115+DQ$23-$G$23,$IT115)</f>
        <v>64</v>
      </c>
      <c r="DR115" s="14">
        <f>INDEX('O3-8hr'!$A:$AD,$IU115+DR$23-$G$23,$IT115)</f>
        <v>38</v>
      </c>
      <c r="DS115" s="14">
        <f>INDEX('O3-8hr'!$A:$AD,$IU115+DS$23-$G$23,$IT115)</f>
        <v>50</v>
      </c>
      <c r="DT115" s="14">
        <f>INDEX('O3-8hr'!$A:$AD,$IU115+DT$23-$G$23,$IT115)</f>
        <v>41</v>
      </c>
      <c r="DU115" s="14">
        <f>INDEX('O3-8hr'!$A:$AD,$IU115+DU$23-$G$23,$IT115)</f>
        <v>32</v>
      </c>
      <c r="DV115" s="14">
        <f>INDEX('O3-8hr'!$A:$AD,$IU115+DV$23-$G$23,$IT115)</f>
        <v>22.000000000000004</v>
      </c>
      <c r="DW115" s="14">
        <f>INDEX('O3-8hr'!$A:$AD,$IU115+DW$23-$G$23,$IT115)</f>
        <v>32</v>
      </c>
      <c r="DX115" s="14">
        <f>INDEX('O3-8hr'!$A:$AD,$IU115+DX$23-$G$23,$IT115)</f>
        <v>54</v>
      </c>
      <c r="DY115" s="14">
        <f>INDEX('O3-8hr'!$A:$AD,$IU115+DY$23-$G$23,$IT115)</f>
        <v>72.000000000000014</v>
      </c>
      <c r="DZ115" s="14">
        <f>INDEX('O3-8hr'!$A:$AD,$IU115+DZ$23-$G$23,$IT115)</f>
        <v>47</v>
      </c>
      <c r="EA115" s="14">
        <f>INDEX('O3-8hr'!$A:$AD,$IU115+EA$23-$G$23,$IT115)</f>
        <v>48</v>
      </c>
      <c r="EB115" s="14">
        <f>INDEX('O3-8hr'!$A:$AD,$IU115+EB$23-$G$23,$IT115)</f>
        <v>39</v>
      </c>
      <c r="EC115" s="14">
        <f>INDEX('O3-8hr'!$A:$AD,$IU115+EC$23-$G$23,$IT115)</f>
        <v>55</v>
      </c>
      <c r="ED115" s="14">
        <f>INDEX('O3-8hr'!$A:$AD,$IU115+ED$23-$G$23,$IT115)</f>
        <v>63</v>
      </c>
      <c r="EE115" s="14">
        <f>INDEX('O3-8hr'!$A:$AD,$IU115+EE$23-$G$23,$IT115)</f>
        <v>41</v>
      </c>
      <c r="EF115" s="14">
        <f>INDEX('O3-8hr'!$A:$AD,$IU115+EF$23-$G$23,$IT115)</f>
        <v>44.000000000000007</v>
      </c>
      <c r="EG115" s="14">
        <f>INDEX('O3-8hr'!$A:$AD,$IU115+EG$23-$G$23,$IT115)</f>
        <v>38</v>
      </c>
      <c r="EH115" s="14">
        <f>INDEX('O3-8hr'!$A:$AD,$IU115+EH$23-$G$23,$IT115)</f>
        <v>42</v>
      </c>
      <c r="EI115" s="14">
        <f>INDEX('O3-8hr'!$A:$AD,$IU115+EI$23-$G$23,$IT115)</f>
        <v>49</v>
      </c>
      <c r="EJ115" s="14">
        <f>INDEX('O3-8hr'!$A:$AD,$IU115+EJ$23-$G$23,$IT115)</f>
        <v>50</v>
      </c>
      <c r="EK115" s="14">
        <f>INDEX('O3-8hr'!$A:$AD,$IU115+EK$23-$G$23,$IT115)</f>
        <v>57</v>
      </c>
      <c r="EL115" s="14">
        <f>INDEX('O3-8hr'!$A:$AD,$IU115+EL$23-$G$23,$IT115)</f>
        <v>41</v>
      </c>
      <c r="EM115" s="14">
        <f>INDEX('O3-8hr'!$A:$AD,$IU115+EM$23-$G$23,$IT115)</f>
        <v>44.000000000000007</v>
      </c>
      <c r="EN115" s="14">
        <f>INDEX('O3-8hr'!$A:$AD,$IU115+EN$23-$G$23,$IT115)</f>
        <v>47</v>
      </c>
      <c r="EO115" s="14">
        <f>INDEX('O3-8hr'!$A:$AD,$IU115+EO$23-$G$23,$IT115)</f>
        <v>61.000000000000007</v>
      </c>
      <c r="EP115" s="14">
        <f>INDEX('O3-8hr'!$A:$AD,$IU115+EP$23-$G$23,$IT115)</f>
        <v>49</v>
      </c>
      <c r="EQ115" s="14">
        <f>INDEX('O3-8hr'!$A:$AD,$IU115+EQ$23-$G$23,$IT115)</f>
        <v>67</v>
      </c>
      <c r="ER115" s="14">
        <f>INDEX('O3-8hr'!$A:$AD,$IU115+ER$23-$G$23,$IT115)</f>
        <v>58</v>
      </c>
      <c r="ES115" s="14">
        <f>INDEX('O3-8hr'!$A:$AD,$IU115+ES$23-$G$23,$IT115)</f>
        <v>61.000000000000007</v>
      </c>
      <c r="ET115" s="14">
        <f>INDEX('O3-8hr'!$A:$AD,$IU115+ET$23-$G$23,$IT115)</f>
        <v>38</v>
      </c>
      <c r="EU115" s="14">
        <f>INDEX('O3-8hr'!$A:$AD,$IU115+EU$23-$G$23,$IT115)</f>
        <v>38</v>
      </c>
      <c r="EV115" s="14">
        <f>INDEX('O3-8hr'!$A:$AD,$IU115+EV$23-$G$23,$IT115)</f>
        <v>39</v>
      </c>
      <c r="EW115" s="14">
        <f>INDEX('O3-8hr'!$A:$AD,$IU115+EW$23-$G$23,$IT115)</f>
        <v>40</v>
      </c>
      <c r="EX115" s="14">
        <f>INDEX('O3-8hr'!$A:$AD,$IU115+EX$23-$G$23,$IT115)</f>
        <v>51.000000000000007</v>
      </c>
      <c r="EY115" s="14">
        <f>INDEX('O3-8hr'!$A:$AD,$IU115+EY$23-$G$23,$IT115)</f>
        <v>55</v>
      </c>
      <c r="EZ115" s="14">
        <f>INDEX('O3-8hr'!$A:$AD,$IU115+EZ$23-$G$23,$IT115)</f>
        <v>47</v>
      </c>
      <c r="FA115" s="14">
        <f>INDEX('O3-8hr'!$A:$AD,$IU115+FA$23-$G$23,$IT115)</f>
        <v>69</v>
      </c>
      <c r="FB115" s="14">
        <f>INDEX('O3-8hr'!$A:$AD,$IU115+FB$23-$G$23,$IT115)</f>
        <v>46</v>
      </c>
      <c r="FC115" s="14">
        <f>INDEX('O3-8hr'!$A:$AD,$IU115+FC$23-$G$23,$IT115)</f>
        <v>40</v>
      </c>
      <c r="FD115" s="14">
        <f>INDEX('O3-8hr'!$A:$AD,$IU115+FD$23-$G$23,$IT115)</f>
        <v>55</v>
      </c>
      <c r="FE115" s="14">
        <f>INDEX('O3-8hr'!$A:$AD,$IU115+FE$23-$G$23,$IT115)</f>
        <v>54</v>
      </c>
      <c r="FF115" s="14">
        <f>INDEX('O3-8hr'!$A:$AD,$IU115+FF$23-$G$23,$IT115)</f>
        <v>66</v>
      </c>
      <c r="FG115" s="14">
        <f>INDEX('O3-8hr'!$A:$AD,$IU115+FG$23-$G$23,$IT115)</f>
        <v>77</v>
      </c>
      <c r="FH115" s="14">
        <f>INDEX('O3-8hr'!$A:$AD,$IU115+FH$23-$G$23,$IT115)</f>
        <v>45.000000000000007</v>
      </c>
      <c r="FI115" s="14">
        <f>INDEX('O3-8hr'!$A:$AD,$IU115+FI$23-$G$23,$IT115)</f>
        <v>28</v>
      </c>
      <c r="FJ115" s="14">
        <f>INDEX('O3-8hr'!$A:$AD,$IU115+FJ$23-$G$23,$IT115)</f>
        <v>36.000000000000007</v>
      </c>
      <c r="FK115" s="14">
        <f>INDEX('O3-8hr'!$A:$AD,$IU115+FK$23-$G$23,$IT115)</f>
        <v>33</v>
      </c>
      <c r="FL115" s="14">
        <f>INDEX('O3-8hr'!$A:$AD,$IU115+FL$23-$G$23,$IT115)</f>
        <v>28</v>
      </c>
      <c r="FM115" s="14">
        <f>INDEX('O3-8hr'!$A:$AD,$IU115+FM$23-$G$23,$IT115)</f>
        <v>34</v>
      </c>
      <c r="FN115" s="14">
        <f>INDEX('O3-8hr'!$A:$AD,$IU115+FN$23-$G$23,$IT115)</f>
        <v>37.000000000000007</v>
      </c>
      <c r="FO115" s="14">
        <f>INDEX('O3-8hr'!$A:$AD,$IU115+FO$23-$G$23,$IT115)</f>
        <v>37.000000000000007</v>
      </c>
      <c r="FP115" s="14">
        <f>INDEX('O3-8hr'!$A:$AD,$IU115+FP$23-$G$23,$IT115)</f>
        <v>34</v>
      </c>
      <c r="FQ115" s="14">
        <f>INDEX('O3-8hr'!$A:$AD,$IU115+FQ$23-$G$23,$IT115)</f>
        <v>60</v>
      </c>
      <c r="FR115" s="14">
        <f>INDEX('O3-8hr'!$A:$AD,$IU115+FR$23-$G$23,$IT115)</f>
        <v>76</v>
      </c>
      <c r="FS115" s="14">
        <f>INDEX('O3-8hr'!$A:$AD,$IU115+FS$23-$G$23,$IT115)</f>
        <v>57</v>
      </c>
      <c r="FT115" s="14">
        <f>INDEX('O3-8hr'!$A:$AD,$IU115+FT$23-$G$23,$IT115)</f>
        <v>72.000000000000014</v>
      </c>
      <c r="FU115" s="14">
        <f>INDEX('O3-8hr'!$A:$AD,$IU115+FU$23-$G$23,$IT115)</f>
        <v>68</v>
      </c>
      <c r="FV115" s="14">
        <f>INDEX('O3-8hr'!$A:$AD,$IU115+FV$23-$G$23,$IT115)</f>
        <v>37.000000000000007</v>
      </c>
      <c r="FW115" s="14">
        <f>INDEX('O3-8hr'!$A:$AD,$IU115+FW$23-$G$23,$IT115)</f>
        <v>35</v>
      </c>
      <c r="FX115" s="14">
        <f>INDEX('O3-8hr'!$A:$AD,$IU115+FX$23-$G$23,$IT115)</f>
        <v>25</v>
      </c>
      <c r="FY115" s="14">
        <f>INDEX('O3-8hr'!$A:$AD,$IU115+FY$23-$G$23,$IT115)</f>
        <v>47</v>
      </c>
      <c r="FZ115" s="14">
        <f>INDEX('O3-8hr'!$A:$AD,$IU115+FZ$23-$G$23,$IT115)</f>
        <v>26.000000000000004</v>
      </c>
      <c r="GA115" s="14">
        <f>INDEX('O3-8hr'!$A:$AD,$IU115+GA$23-$G$23,$IT115)</f>
        <v>44.000000000000007</v>
      </c>
      <c r="GB115" s="14">
        <f>INDEX('O3-8hr'!$A:$AD,$IU115+GB$23-$G$23,$IT115)</f>
        <v>50</v>
      </c>
      <c r="GC115" s="14">
        <f>INDEX('O3-8hr'!$A:$AD,$IU115+GC$23-$G$23,$IT115)</f>
        <v>44.000000000000007</v>
      </c>
      <c r="GD115" s="14">
        <f>INDEX('O3-8hr'!$A:$AD,$IU115+GD$23-$G$23,$IT115)</f>
        <v>35</v>
      </c>
      <c r="GE115" s="14">
        <f>INDEX('O3-8hr'!$A:$AD,$IU115+GE$23-$G$23,$IT115)</f>
        <v>42</v>
      </c>
      <c r="GF115" s="14">
        <f>INDEX('O3-8hr'!$A:$AD,$IU115+GF$23-$G$23,$IT115)</f>
        <v>57</v>
      </c>
      <c r="GG115" s="14">
        <f>INDEX('O3-8hr'!$A:$AD,$IU115+GG$23-$G$23,$IT115)</f>
        <v>74.000000000000014</v>
      </c>
      <c r="GH115" s="14">
        <f>INDEX('O3-8hr'!$A:$AD,$IU115+GH$23-$G$23,$IT115)</f>
        <v>54</v>
      </c>
      <c r="GI115" s="14">
        <f>INDEX('O3-8hr'!$A:$AD,$IU115+GI$23-$G$23,$IT115)</f>
        <v>56</v>
      </c>
      <c r="GJ115" s="14">
        <f>INDEX('O3-8hr'!$A:$AD,$IU115+GJ$23-$G$23,$IT115)</f>
        <v>75</v>
      </c>
      <c r="GK115" s="14">
        <f>INDEX('O3-8hr'!$A:$AD,$IU115+GK$23-$G$23,$IT115)</f>
        <v>64</v>
      </c>
      <c r="GL115" s="14">
        <f>INDEX('O3-8hr'!$A:$AD,$IU115+GL$23-$G$23,$IT115)</f>
        <v>42</v>
      </c>
      <c r="GM115" s="14">
        <f>INDEX('O3-8hr'!$A:$AD,$IU115+GM$23-$G$23,$IT115)</f>
        <v>36.000000000000007</v>
      </c>
      <c r="GN115" s="14">
        <f>INDEX('O3-8hr'!$A:$AD,$IU115+GN$23-$G$23,$IT115)</f>
        <v>55</v>
      </c>
      <c r="GO115" s="14">
        <f>INDEX('O3-8hr'!$A:$AD,$IU115+GO$23-$G$23,$IT115)</f>
        <v>78</v>
      </c>
      <c r="GP115" s="14">
        <f>INDEX('O3-8hr'!$A:$AD,$IU115+GP$23-$G$23,$IT115)</f>
        <v>79</v>
      </c>
      <c r="GQ115" s="14">
        <f>INDEX('O3-8hr'!$A:$AD,$IU115+GQ$23-$G$23,$IT115)</f>
        <v>47</v>
      </c>
      <c r="GR115" s="14">
        <f>INDEX('O3-8hr'!$A:$AD,$IU115+GR$23-$G$23,$IT115)</f>
        <v>28</v>
      </c>
      <c r="GS115" s="14">
        <f>INDEX('O3-8hr'!$A:$AD,$IU115+GS$23-$G$23,$IT115)</f>
        <v>36.000000000000007</v>
      </c>
      <c r="GT115" s="14">
        <f>INDEX('O3-8hr'!$A:$AD,$IU115+GT$23-$G$23,$IT115)</f>
        <v>41</v>
      </c>
      <c r="GU115" s="14">
        <f>INDEX('O3-8hr'!$A:$AD,$IU115+GU$23-$G$23,$IT115)</f>
        <v>39</v>
      </c>
      <c r="GV115" s="14">
        <f>INDEX('O3-8hr'!$A:$AD,$IU115+GV$23-$G$23,$IT115)</f>
        <v>25</v>
      </c>
      <c r="GW115" s="14">
        <f>INDEX('O3-8hr'!$A:$AD,$IU115+GW$23-$G$23,$IT115)</f>
        <v>49</v>
      </c>
      <c r="GX115" s="14">
        <f>INDEX('O3-8hr'!$A:$AD,$IU115+GX$23-$G$23,$IT115)</f>
        <v>59.000000000000007</v>
      </c>
      <c r="GY115" s="14">
        <f>INDEX('O3-8hr'!$A:$AD,$IU115+GY$23-$G$23,$IT115)</f>
        <v>84</v>
      </c>
      <c r="GZ115" s="14">
        <f>INDEX('O3-8hr'!$A:$AD,$IU115+GZ$23-$G$23,$IT115)</f>
        <v>82</v>
      </c>
      <c r="HA115" s="14">
        <f>INDEX('O3-8hr'!$A:$AD,$IU115+HA$23-$G$23,$IT115)</f>
        <v>56</v>
      </c>
      <c r="HB115" s="14">
        <f>INDEX('O3-8hr'!$A:$AD,$IU115+HB$23-$G$23,$IT115)</f>
        <v>32</v>
      </c>
      <c r="HC115" s="14">
        <f>INDEX('O3-8hr'!$A:$AD,$IU115+HC$23-$G$23,$IT115)</f>
        <v>39</v>
      </c>
      <c r="HD115" s="14">
        <f>INDEX('O3-8hr'!$A:$AD,$IU115+HD$23-$G$23,$IT115)</f>
        <v>30</v>
      </c>
      <c r="HE115" s="14">
        <f>INDEX('O3-8hr'!$A:$AD,$IU115+HE$23-$G$23,$IT115)</f>
        <v>41</v>
      </c>
      <c r="HF115" s="14">
        <f>INDEX('O3-8hr'!$A:$AD,$IU115+HF$23-$G$23,$IT115)</f>
        <v>46</v>
      </c>
      <c r="HG115" s="14">
        <f>INDEX('O3-8hr'!$A:$AD,$IU115+HG$23-$G$23,$IT115)</f>
        <v>34</v>
      </c>
      <c r="HH115" s="14">
        <f>INDEX('O3-8hr'!$A:$AD,$IU115+HH$23-$G$23,$IT115)</f>
        <v>36.000000000000007</v>
      </c>
      <c r="HI115" s="14">
        <f>INDEX('O3-8hr'!$A:$AD,$IU115+HI$23-$G$23,$IT115)</f>
        <v>36.000000000000007</v>
      </c>
      <c r="HJ115" s="14">
        <f>INDEX('O3-8hr'!$A:$AD,$IU115+HJ$23-$G$23,$IT115)</f>
        <v>37.000000000000007</v>
      </c>
      <c r="HK115" s="14">
        <f>INDEX('O3-8hr'!$A:$AD,$IU115+HK$23-$G$23,$IT115)</f>
        <v>32</v>
      </c>
      <c r="HL115" s="14">
        <f>INDEX('O3-8hr'!$A:$AD,$IU115+HL$23-$G$23,$IT115)</f>
        <v>27</v>
      </c>
      <c r="HM115" s="14" t="str">
        <f>INDEX('O3-8hr'!$A:$AD,$IU115+HM$23-$G$23,$IT115)</f>
        <v/>
      </c>
      <c r="HN115" s="14" t="str">
        <f>INDEX('O3-8hr'!$A:$AD,$IU115+HN$23-$G$23,$IT115)</f>
        <v/>
      </c>
      <c r="HO115" s="14" t="str">
        <f>INDEX('O3-8hr'!$A:$AD,$IU115+HO$23-$G$23,$IT115)</f>
        <v/>
      </c>
      <c r="HP115" s="14" t="str">
        <f>INDEX('O3-8hr'!$A:$AD,$IU115+HP$23-$G$23,$IT115)</f>
        <v/>
      </c>
      <c r="HQ115" s="14" t="str">
        <f>INDEX('O3-8hr'!$A:$AD,$IU115+HQ$23-$G$23,$IT115)</f>
        <v/>
      </c>
      <c r="HR115" s="14" t="str">
        <f>INDEX('O3-8hr'!$A:$AD,$IU115+HR$23-$G$23,$IT115)</f>
        <v/>
      </c>
      <c r="HS115" s="14" t="str">
        <f>INDEX('O3-8hr'!$A:$AD,$IU115+HS$23-$G$23,$IT115)</f>
        <v/>
      </c>
      <c r="HT115" s="14" t="str">
        <f>INDEX('O3-8hr'!$A:$AD,$IU115+HT$23-$G$23,$IT115)</f>
        <v/>
      </c>
      <c r="HU115" s="14" t="str">
        <f>INDEX('O3-8hr'!$A:$AD,$IU115+HU$23-$G$23,$IT115)</f>
        <v/>
      </c>
      <c r="HV115" s="14" t="str">
        <f>INDEX('O3-8hr'!$A:$AD,$IU115+HV$23-$G$23,$IT115)</f>
        <v/>
      </c>
      <c r="HW115" s="14" t="str">
        <f>INDEX('O3-8hr'!$A:$AD,$IU115+HW$23-$G$23,$IT115)</f>
        <v/>
      </c>
      <c r="HX115" s="14" t="str">
        <f>INDEX('O3-8hr'!$A:$AD,$IU115+HX$23-$G$23,$IT115)</f>
        <v/>
      </c>
      <c r="HY115" s="14" t="str">
        <f>INDEX('O3-8hr'!$A:$AD,$IU115+HY$23-$G$23,$IT115)</f>
        <v/>
      </c>
      <c r="HZ115" s="14" t="str">
        <f>INDEX('O3-8hr'!$A:$AD,$IU115+HZ$23-$G$23,$IT115)</f>
        <v/>
      </c>
      <c r="IA115" s="14" t="str">
        <f>INDEX('O3-8hr'!$A:$AD,$IU115+IA$23-$G$23,$IT115)</f>
        <v/>
      </c>
      <c r="IB115" s="14" t="str">
        <f>INDEX('O3-8hr'!$A:$AD,$IU115+IB$23-$G$23,$IT115)</f>
        <v/>
      </c>
      <c r="IC115" s="14" t="str">
        <f>INDEX('O3-8hr'!$A:$AD,$IU115+IC$23-$G$23,$IT115)</f>
        <v/>
      </c>
      <c r="ID115" s="14" t="str">
        <f>INDEX('O3-8hr'!$A:$AD,$IU115+ID$23-$G$23,$IT115)</f>
        <v/>
      </c>
      <c r="IE115" s="14" t="str">
        <f>INDEX('O3-8hr'!$A:$AD,$IU115+IE$23-$G$23,$IT115)</f>
        <v/>
      </c>
      <c r="IF115" s="14" t="str">
        <f>INDEX('O3-8hr'!$A:$AD,$IU115+IF$23-$G$23,$IT115)</f>
        <v/>
      </c>
      <c r="IG115" s="14" t="str">
        <f>INDEX('O3-8hr'!$A:$AD,$IU115+IG$23-$G$23,$IT115)</f>
        <v/>
      </c>
      <c r="IH115" s="14" t="str">
        <f>INDEX('O3-8hr'!$A:$AD,$IU115+IH$23-$G$23,$IT115)</f>
        <v/>
      </c>
      <c r="II115" s="14" t="str">
        <f>INDEX('O3-8hr'!$A:$AD,$IU115+II$23-$G$23,$IT115)</f>
        <v/>
      </c>
      <c r="IJ115" s="14" t="str">
        <f>INDEX('O3-8hr'!$A:$AD,$IU115+IJ$23-$G$23,$IT115)</f>
        <v/>
      </c>
      <c r="IK115" s="14" t="str">
        <f>INDEX('O3-8hr'!$A:$AD,$IU115+IK$23-$G$23,$IT115)</f>
        <v/>
      </c>
      <c r="IL115" s="14" t="str">
        <f>INDEX('O3-8hr'!$A:$AD,$IU115+IL$23-$G$23,$IT115)</f>
        <v/>
      </c>
      <c r="IM115" s="14" t="str">
        <f>INDEX('O3-8hr'!$A:$AD,$IU115+IM$23-$G$23,$IT115)</f>
        <v/>
      </c>
      <c r="IN115" s="14" t="str">
        <f>INDEX('O3-8hr'!$A:$AD,$IU115+IN$23-$G$23,$IT115)</f>
        <v/>
      </c>
      <c r="IO115" s="14" t="str">
        <f>INDEX('O3-8hr'!$A:$AD,$IU115+IO$23-$G$23,$IT115)</f>
        <v/>
      </c>
      <c r="IP115" s="14" t="str">
        <f>INDEX('O3-8hr'!$A:$AD,$IU115+IP$23-$G$23,$IT115)</f>
        <v/>
      </c>
      <c r="IQ115" s="19" t="str">
        <f>INDEX('O3-8hr'!$A:$AD,$IU115+IQ$23-$G$23,$IT115)</f>
        <v/>
      </c>
      <c r="IR115" s="100">
        <f t="shared" si="60"/>
        <v>84</v>
      </c>
      <c r="IT115" s="44">
        <f>MATCH($B115,'O3-8hr'!$1:$1,0)</f>
        <v>7</v>
      </c>
      <c r="IU115" s="43">
        <f>MATCH(DATE($A115,$IT$19,$IU$19),'O3-8hr'!$B:$B,0)</f>
        <v>65</v>
      </c>
    </row>
    <row r="116" spans="1:255" ht="12.75" customHeight="1" x14ac:dyDescent="0.2">
      <c r="A116" s="100">
        <v>2015</v>
      </c>
      <c r="B116" s="100">
        <v>90013007</v>
      </c>
      <c r="C116" s="103">
        <f>INDEX(Sites!$A:$N,MATCH($B116,Sites!$A:$A,0),2)</f>
        <v>41.152500000000003</v>
      </c>
      <c r="D116" s="100" t="str">
        <f>INDEX(Sites!$A:$N,MATCH($B116,Sites!$A:$A,0),4)</f>
        <v>CT</v>
      </c>
      <c r="E116" s="100" t="str">
        <f>INDEX(Sites!$A:$N,MATCH($B116,Sites!$A:$A,0),10)</f>
        <v>3.0</v>
      </c>
      <c r="F116" s="44" t="str">
        <f>INDEX(Sites!$A:$N,MATCH($B116,Sites!$A:$A,0),6)</f>
        <v>Stratford</v>
      </c>
      <c r="G116" s="20" t="str">
        <f>INDEX('O3-8hr'!$A:$AD,$IU116+G$23-$G$23,$IT116)</f>
        <v/>
      </c>
      <c r="H116" s="14" t="str">
        <f>INDEX('O3-8hr'!$A:$AD,$IU116+H$23-$G$23,$IT116)</f>
        <v/>
      </c>
      <c r="I116" s="14" t="str">
        <f>INDEX('O3-8hr'!$A:$AD,$IU116+I$23-$G$23,$IT116)</f>
        <v/>
      </c>
      <c r="J116" s="14" t="str">
        <f>INDEX('O3-8hr'!$A:$AD,$IU116+J$23-$G$23,$IT116)</f>
        <v/>
      </c>
      <c r="K116" s="14" t="str">
        <f>INDEX('O3-8hr'!$A:$AD,$IU116+K$23-$G$23,$IT116)</f>
        <v/>
      </c>
      <c r="L116" s="14" t="str">
        <f>INDEX('O3-8hr'!$A:$AD,$IU116+L$23-$G$23,$IT116)</f>
        <v/>
      </c>
      <c r="M116" s="14" t="str">
        <f>INDEX('O3-8hr'!$A:$AD,$IU116+M$23-$G$23,$IT116)</f>
        <v/>
      </c>
      <c r="N116" s="14" t="str">
        <f>INDEX('O3-8hr'!$A:$AD,$IU116+N$23-$G$23,$IT116)</f>
        <v/>
      </c>
      <c r="O116" s="14" t="str">
        <f>INDEX('O3-8hr'!$A:$AD,$IU116+O$23-$G$23,$IT116)</f>
        <v/>
      </c>
      <c r="P116" s="14" t="str">
        <f>INDEX('O3-8hr'!$A:$AD,$IU116+P$23-$G$23,$IT116)</f>
        <v/>
      </c>
      <c r="Q116" s="14" t="str">
        <f>INDEX('O3-8hr'!$A:$AD,$IU116+Q$23-$G$23,$IT116)</f>
        <v/>
      </c>
      <c r="R116" s="14" t="str">
        <f>INDEX('O3-8hr'!$A:$AD,$IU116+R$23-$G$23,$IT116)</f>
        <v/>
      </c>
      <c r="S116" s="14" t="str">
        <f>INDEX('O3-8hr'!$A:$AD,$IU116+S$23-$G$23,$IT116)</f>
        <v/>
      </c>
      <c r="T116" s="14" t="str">
        <f>INDEX('O3-8hr'!$A:$AD,$IU116+T$23-$G$23,$IT116)</f>
        <v/>
      </c>
      <c r="U116" s="14" t="str">
        <f>INDEX('O3-8hr'!$A:$AD,$IU116+U$23-$G$23,$IT116)</f>
        <v/>
      </c>
      <c r="V116" s="14" t="str">
        <f>INDEX('O3-8hr'!$A:$AD,$IU116+V$23-$G$23,$IT116)</f>
        <v/>
      </c>
      <c r="W116" s="14" t="str">
        <f>INDEX('O3-8hr'!$A:$AD,$IU116+W$23-$G$23,$IT116)</f>
        <v/>
      </c>
      <c r="X116" s="14" t="str">
        <f>INDEX('O3-8hr'!$A:$AD,$IU116+X$23-$G$23,$IT116)</f>
        <v/>
      </c>
      <c r="Y116" s="14" t="str">
        <f>INDEX('O3-8hr'!$A:$AD,$IU116+Y$23-$G$23,$IT116)</f>
        <v/>
      </c>
      <c r="Z116" s="14" t="str">
        <f>INDEX('O3-8hr'!$A:$AD,$IU116+Z$23-$G$23,$IT116)</f>
        <v/>
      </c>
      <c r="AA116" s="14" t="str">
        <f>INDEX('O3-8hr'!$A:$AD,$IU116+AA$23-$G$23,$IT116)</f>
        <v/>
      </c>
      <c r="AB116" s="14" t="str">
        <f>INDEX('O3-8hr'!$A:$AD,$IU116+AB$23-$G$23,$IT116)</f>
        <v/>
      </c>
      <c r="AC116" s="14" t="str">
        <f>INDEX('O3-8hr'!$A:$AD,$IU116+AC$23-$G$23,$IT116)</f>
        <v/>
      </c>
      <c r="AD116" s="14" t="str">
        <f>INDEX('O3-8hr'!$A:$AD,$IU116+AD$23-$G$23,$IT116)</f>
        <v/>
      </c>
      <c r="AE116" s="14" t="str">
        <f>INDEX('O3-8hr'!$A:$AD,$IU116+AE$23-$G$23,$IT116)</f>
        <v/>
      </c>
      <c r="AF116" s="14" t="str">
        <f>INDEX('O3-8hr'!$A:$AD,$IU116+AF$23-$G$23,$IT116)</f>
        <v/>
      </c>
      <c r="AG116" s="14" t="str">
        <f>INDEX('O3-8hr'!$A:$AD,$IU116+AG$23-$G$23,$IT116)</f>
        <v/>
      </c>
      <c r="AH116" s="14" t="str">
        <f>INDEX('O3-8hr'!$A:$AD,$IU116+AH$23-$G$23,$IT116)</f>
        <v/>
      </c>
      <c r="AI116" s="14" t="str">
        <f>INDEX('O3-8hr'!$A:$AD,$IU116+AI$23-$G$23,$IT116)</f>
        <v/>
      </c>
      <c r="AJ116" s="14" t="str">
        <f>INDEX('O3-8hr'!$A:$AD,$IU116+AJ$23-$G$23,$IT116)</f>
        <v/>
      </c>
      <c r="AK116" s="14">
        <f>INDEX('O3-8hr'!$A:$AD,$IU116+AK$23-$G$23,$IT116)</f>
        <v>37.000000000000007</v>
      </c>
      <c r="AL116" s="14">
        <f>INDEX('O3-8hr'!$A:$AD,$IU116+AL$23-$G$23,$IT116)</f>
        <v>49</v>
      </c>
      <c r="AM116" s="14">
        <f>INDEX('O3-8hr'!$A:$AD,$IU116+AM$23-$G$23,$IT116)</f>
        <v>51.000000000000007</v>
      </c>
      <c r="AN116" s="14">
        <f>INDEX('O3-8hr'!$A:$AD,$IU116+AN$23-$G$23,$IT116)</f>
        <v>29</v>
      </c>
      <c r="AO116" s="14">
        <f>INDEX('O3-8hr'!$A:$AD,$IU116+AO$23-$G$23,$IT116)</f>
        <v>41</v>
      </c>
      <c r="AP116" s="14">
        <f>INDEX('O3-8hr'!$A:$AD,$IU116+AP$23-$G$23,$IT116)</f>
        <v>38</v>
      </c>
      <c r="AQ116" s="14">
        <f>INDEX('O3-8hr'!$A:$AD,$IU116+AQ$23-$G$23,$IT116)</f>
        <v>43</v>
      </c>
      <c r="AR116" s="14">
        <f>INDEX('O3-8hr'!$A:$AD,$IU116+AR$23-$G$23,$IT116)</f>
        <v>31</v>
      </c>
      <c r="AS116" s="14">
        <f>INDEX('O3-8hr'!$A:$AD,$IU116+AS$23-$G$23,$IT116)</f>
        <v>45.000000000000007</v>
      </c>
      <c r="AT116" s="14">
        <f>INDEX('O3-8hr'!$A:$AD,$IU116+AT$23-$G$23,$IT116)</f>
        <v>39</v>
      </c>
      <c r="AU116" s="14">
        <f>INDEX('O3-8hr'!$A:$AD,$IU116+AU$23-$G$23,$IT116)</f>
        <v>38</v>
      </c>
      <c r="AV116" s="14">
        <f>INDEX('O3-8hr'!$A:$AD,$IU116+AV$23-$G$23,$IT116)</f>
        <v>46</v>
      </c>
      <c r="AW116" s="14">
        <f>INDEX('O3-8hr'!$A:$AD,$IU116+AW$23-$G$23,$IT116)</f>
        <v>48</v>
      </c>
      <c r="AX116" s="14">
        <f>INDEX('O3-8hr'!$A:$AD,$IU116+AX$23-$G$23,$IT116)</f>
        <v>51.000000000000007</v>
      </c>
      <c r="AY116" s="14">
        <f>INDEX('O3-8hr'!$A:$AD,$IU116+AY$23-$G$23,$IT116)</f>
        <v>40</v>
      </c>
      <c r="AZ116" s="14">
        <f>INDEX('O3-8hr'!$A:$AD,$IU116+AZ$23-$G$23,$IT116)</f>
        <v>48</v>
      </c>
      <c r="BA116" s="14">
        <f>INDEX('O3-8hr'!$A:$AD,$IU116+BA$23-$G$23,$IT116)</f>
        <v>46</v>
      </c>
      <c r="BB116" s="14">
        <f>INDEX('O3-8hr'!$A:$AD,$IU116+BB$23-$G$23,$IT116)</f>
        <v>36.000000000000007</v>
      </c>
      <c r="BC116" s="14">
        <f>INDEX('O3-8hr'!$A:$AD,$IU116+BC$23-$G$23,$IT116)</f>
        <v>64</v>
      </c>
      <c r="BD116" s="14">
        <f>INDEX('O3-8hr'!$A:$AD,$IU116+BD$23-$G$23,$IT116)</f>
        <v>41</v>
      </c>
      <c r="BE116" s="14">
        <f>INDEX('O3-8hr'!$A:$AD,$IU116+BE$23-$G$23,$IT116)</f>
        <v>44.000000000000007</v>
      </c>
      <c r="BF116" s="14">
        <f>INDEX('O3-8hr'!$A:$AD,$IU116+BF$23-$G$23,$IT116)</f>
        <v>44.000000000000007</v>
      </c>
      <c r="BG116" s="14">
        <f>INDEX('O3-8hr'!$A:$AD,$IU116+BG$23-$G$23,$IT116)</f>
        <v>50</v>
      </c>
      <c r="BH116" s="14">
        <f>INDEX('O3-8hr'!$A:$AD,$IU116+BH$23-$G$23,$IT116)</f>
        <v>38</v>
      </c>
      <c r="BI116" s="14">
        <f>INDEX('O3-8hr'!$A:$AD,$IU116+BI$23-$G$23,$IT116)</f>
        <v>35</v>
      </c>
      <c r="BJ116" s="14">
        <f>INDEX('O3-8hr'!$A:$AD,$IU116+BJ$23-$G$23,$IT116)</f>
        <v>39</v>
      </c>
      <c r="BK116" s="14">
        <f>INDEX('O3-8hr'!$A:$AD,$IU116+BK$23-$G$23,$IT116)</f>
        <v>42</v>
      </c>
      <c r="BL116" s="14">
        <f>INDEX('O3-8hr'!$A:$AD,$IU116+BL$23-$G$23,$IT116)</f>
        <v>35</v>
      </c>
      <c r="BM116" s="14">
        <f>INDEX('O3-8hr'!$A:$AD,$IU116+BM$23-$G$23,$IT116)</f>
        <v>52.000000000000007</v>
      </c>
      <c r="BN116" s="14">
        <f>INDEX('O3-8hr'!$A:$AD,$IU116+BN$23-$G$23,$IT116)</f>
        <v>48</v>
      </c>
      <c r="BO116" s="14">
        <f>INDEX('O3-8hr'!$A:$AD,$IU116+BO$23-$G$23,$IT116)</f>
        <v>43</v>
      </c>
      <c r="BP116" s="14">
        <f>INDEX('O3-8hr'!$A:$AD,$IU116+BP$23-$G$23,$IT116)</f>
        <v>43</v>
      </c>
      <c r="BQ116" s="14">
        <f>INDEX('O3-8hr'!$A:$AD,$IU116+BQ$23-$G$23,$IT116)</f>
        <v>44.000000000000007</v>
      </c>
      <c r="BR116" s="14">
        <f>INDEX('O3-8hr'!$A:$AD,$IU116+BR$23-$G$23,$IT116)</f>
        <v>49</v>
      </c>
      <c r="BS116" s="14">
        <f>INDEX('O3-8hr'!$A:$AD,$IU116+BS$23-$G$23,$IT116)</f>
        <v>63</v>
      </c>
      <c r="BT116" s="14">
        <f>INDEX('O3-8hr'!$A:$AD,$IU116+BT$23-$G$23,$IT116)</f>
        <v>69</v>
      </c>
      <c r="BU116" s="14">
        <f>INDEX('O3-8hr'!$A:$AD,$IU116+BU$23-$G$23,$IT116)</f>
        <v>45.000000000000007</v>
      </c>
      <c r="BV116" s="14">
        <f>INDEX('O3-8hr'!$A:$AD,$IU116+BV$23-$G$23,$IT116)</f>
        <v>54</v>
      </c>
      <c r="BW116" s="14">
        <f>INDEX('O3-8hr'!$A:$AD,$IU116+BW$23-$G$23,$IT116)</f>
        <v>55</v>
      </c>
      <c r="BX116" s="14">
        <f>INDEX('O3-8hr'!$A:$AD,$IU116+BX$23-$G$23,$IT116)</f>
        <v>46</v>
      </c>
      <c r="BY116" s="14">
        <f>INDEX('O3-8hr'!$A:$AD,$IU116+BY$23-$G$23,$IT116)</f>
        <v>35</v>
      </c>
      <c r="BZ116" s="14">
        <f>INDEX('O3-8hr'!$A:$AD,$IU116+BZ$23-$G$23,$IT116)</f>
        <v>27</v>
      </c>
      <c r="CA116" s="14">
        <f>INDEX('O3-8hr'!$A:$AD,$IU116+CA$23-$G$23,$IT116)</f>
        <v>63</v>
      </c>
      <c r="CB116" s="14">
        <f>INDEX('O3-8hr'!$A:$AD,$IU116+CB$23-$G$23,$IT116)</f>
        <v>39</v>
      </c>
      <c r="CC116" s="14">
        <f>INDEX('O3-8hr'!$A:$AD,$IU116+CC$23-$G$23,$IT116)</f>
        <v>53.000000000000007</v>
      </c>
      <c r="CD116" s="14">
        <f>INDEX('O3-8hr'!$A:$AD,$IU116+CD$23-$G$23,$IT116)</f>
        <v>57</v>
      </c>
      <c r="CE116" s="14">
        <f>INDEX('O3-8hr'!$A:$AD,$IU116+CE$23-$G$23,$IT116)</f>
        <v>41</v>
      </c>
      <c r="CF116" s="14">
        <f>INDEX('O3-8hr'!$A:$AD,$IU116+CF$23-$G$23,$IT116)</f>
        <v>56</v>
      </c>
      <c r="CG116" s="14">
        <f>INDEX('O3-8hr'!$A:$AD,$IU116+CG$23-$G$23,$IT116)</f>
        <v>50</v>
      </c>
      <c r="CH116" s="14">
        <f>INDEX('O3-8hr'!$A:$AD,$IU116+CH$23-$G$23,$IT116)</f>
        <v>40</v>
      </c>
      <c r="CI116" s="14">
        <f>INDEX('O3-8hr'!$A:$AD,$IU116+CI$23-$G$23,$IT116)</f>
        <v>32</v>
      </c>
      <c r="CJ116" s="14">
        <f>INDEX('O3-8hr'!$A:$AD,$IU116+CJ$23-$G$23,$IT116)</f>
        <v>45.000000000000007</v>
      </c>
      <c r="CK116" s="14">
        <f>INDEX('O3-8hr'!$A:$AD,$IU116+CK$23-$G$23,$IT116)</f>
        <v>53.000000000000007</v>
      </c>
      <c r="CL116" s="14">
        <f>INDEX('O3-8hr'!$A:$AD,$IU116+CL$23-$G$23,$IT116)</f>
        <v>47</v>
      </c>
      <c r="CM116" s="14">
        <f>INDEX('O3-8hr'!$A:$AD,$IU116+CM$23-$G$23,$IT116)</f>
        <v>63</v>
      </c>
      <c r="CN116" s="14">
        <f>INDEX('O3-8hr'!$A:$AD,$IU116+CN$23-$G$23,$IT116)</f>
        <v>58</v>
      </c>
      <c r="CO116" s="14">
        <f>INDEX('O3-8hr'!$A:$AD,$IU116+CO$23-$G$23,$IT116)</f>
        <v>57</v>
      </c>
      <c r="CP116" s="14">
        <f>INDEX('O3-8hr'!$A:$AD,$IU116+CP$23-$G$23,$IT116)</f>
        <v>46</v>
      </c>
      <c r="CQ116" s="14">
        <f>INDEX('O3-8hr'!$A:$AD,$IU116+CQ$23-$G$23,$IT116)</f>
        <v>50</v>
      </c>
      <c r="CR116" s="14">
        <f>INDEX('O3-8hr'!$A:$AD,$IU116+CR$23-$G$23,$IT116)</f>
        <v>40</v>
      </c>
      <c r="CS116" s="14">
        <f>INDEX('O3-8hr'!$A:$AD,$IU116+CS$23-$G$23,$IT116)</f>
        <v>28</v>
      </c>
      <c r="CT116" s="14">
        <f>INDEX('O3-8hr'!$A:$AD,$IU116+CT$23-$G$23,$IT116)</f>
        <v>33</v>
      </c>
      <c r="CU116" s="14">
        <f>INDEX('O3-8hr'!$A:$AD,$IU116+CU$23-$G$23,$IT116)</f>
        <v>20</v>
      </c>
      <c r="CV116" s="14">
        <f>INDEX('O3-8hr'!$A:$AD,$IU116+CV$23-$G$23,$IT116)</f>
        <v>20</v>
      </c>
      <c r="CW116" s="14">
        <f>INDEX('O3-8hr'!$A:$AD,$IU116+CW$23-$G$23,$IT116)</f>
        <v>36.000000000000007</v>
      </c>
      <c r="CX116" s="14">
        <f>INDEX('O3-8hr'!$A:$AD,$IU116+CX$23-$G$23,$IT116)</f>
        <v>39</v>
      </c>
      <c r="CY116" s="14">
        <f>INDEX('O3-8hr'!$A:$AD,$IU116+CY$23-$G$23,$IT116)</f>
        <v>46</v>
      </c>
      <c r="CZ116" s="14">
        <f>INDEX('O3-8hr'!$A:$AD,$IU116+CZ$23-$G$23,$IT116)</f>
        <v>37.000000000000007</v>
      </c>
      <c r="DA116" s="14">
        <f>INDEX('O3-8hr'!$A:$AD,$IU116+DA$23-$G$23,$IT116)</f>
        <v>45.000000000000007</v>
      </c>
      <c r="DB116" s="14">
        <f>INDEX('O3-8hr'!$A:$AD,$IU116+DB$23-$G$23,$IT116)</f>
        <v>51.000000000000007</v>
      </c>
      <c r="DC116" s="14">
        <f>INDEX('O3-8hr'!$A:$AD,$IU116+DC$23-$G$23,$IT116)</f>
        <v>56</v>
      </c>
      <c r="DD116" s="14">
        <f>INDEX('O3-8hr'!$A:$AD,$IU116+DD$23-$G$23,$IT116)</f>
        <v>62</v>
      </c>
      <c r="DE116" s="14">
        <f>INDEX('O3-8hr'!$A:$AD,$IU116+DE$23-$G$23,$IT116)</f>
        <v>95</v>
      </c>
      <c r="DF116" s="14">
        <f>INDEX('O3-8hr'!$A:$AD,$IU116+DF$23-$G$23,$IT116)</f>
        <v>64</v>
      </c>
      <c r="DG116" s="14">
        <f>INDEX('O3-8hr'!$A:$AD,$IU116+DG$23-$G$23,$IT116)</f>
        <v>52.000000000000007</v>
      </c>
      <c r="DH116" s="14">
        <f>INDEX('O3-8hr'!$A:$AD,$IU116+DH$23-$G$23,$IT116)</f>
        <v>55</v>
      </c>
      <c r="DI116" s="14">
        <f>INDEX('O3-8hr'!$A:$AD,$IU116+DI$23-$G$23,$IT116)</f>
        <v>42</v>
      </c>
      <c r="DJ116" s="14">
        <f>INDEX('O3-8hr'!$A:$AD,$IU116+DJ$23-$G$23,$IT116)</f>
        <v>36.000000000000007</v>
      </c>
      <c r="DK116" s="14">
        <f>INDEX('O3-8hr'!$A:$AD,$IU116+DK$23-$G$23,$IT116)</f>
        <v>35</v>
      </c>
      <c r="DL116" s="14">
        <f>INDEX('O3-8hr'!$A:$AD,$IU116+DL$23-$G$23,$IT116)</f>
        <v>44.000000000000007</v>
      </c>
      <c r="DM116" s="14">
        <f>INDEX('O3-8hr'!$A:$AD,$IU116+DM$23-$G$23,$IT116)</f>
        <v>52.000000000000007</v>
      </c>
      <c r="DN116" s="14">
        <f>INDEX('O3-8hr'!$A:$AD,$IU116+DN$23-$G$23,$IT116)</f>
        <v>42</v>
      </c>
      <c r="DO116" s="14">
        <f>INDEX('O3-8hr'!$A:$AD,$IU116+DO$23-$G$23,$IT116)</f>
        <v>38</v>
      </c>
      <c r="DP116" s="14">
        <f>INDEX('O3-8hr'!$A:$AD,$IU116+DP$23-$G$23,$IT116)</f>
        <v>57</v>
      </c>
      <c r="DQ116" s="14">
        <f>INDEX('O3-8hr'!$A:$AD,$IU116+DQ$23-$G$23,$IT116)</f>
        <v>64</v>
      </c>
      <c r="DR116" s="14">
        <f>INDEX('O3-8hr'!$A:$AD,$IU116+DR$23-$G$23,$IT116)</f>
        <v>42</v>
      </c>
      <c r="DS116" s="14">
        <f>INDEX('O3-8hr'!$A:$AD,$IU116+DS$23-$G$23,$IT116)</f>
        <v>49</v>
      </c>
      <c r="DT116" s="14">
        <f>INDEX('O3-8hr'!$A:$AD,$IU116+DT$23-$G$23,$IT116)</f>
        <v>50</v>
      </c>
      <c r="DU116" s="14">
        <f>INDEX('O3-8hr'!$A:$AD,$IU116+DU$23-$G$23,$IT116)</f>
        <v>38</v>
      </c>
      <c r="DV116" s="14">
        <f>INDEX('O3-8hr'!$A:$AD,$IU116+DV$23-$G$23,$IT116)</f>
        <v>23</v>
      </c>
      <c r="DW116" s="14">
        <f>INDEX('O3-8hr'!$A:$AD,$IU116+DW$23-$G$23,$IT116)</f>
        <v>41</v>
      </c>
      <c r="DX116" s="14">
        <f>INDEX('O3-8hr'!$A:$AD,$IU116+DX$23-$G$23,$IT116)</f>
        <v>54</v>
      </c>
      <c r="DY116" s="14">
        <f>INDEX('O3-8hr'!$A:$AD,$IU116+DY$23-$G$23,$IT116)</f>
        <v>75</v>
      </c>
      <c r="DZ116" s="14">
        <f>INDEX('O3-8hr'!$A:$AD,$IU116+DZ$23-$G$23,$IT116)</f>
        <v>47</v>
      </c>
      <c r="EA116" s="14">
        <f>INDEX('O3-8hr'!$A:$AD,$IU116+EA$23-$G$23,$IT116)</f>
        <v>53.000000000000007</v>
      </c>
      <c r="EB116" s="14">
        <f>INDEX('O3-8hr'!$A:$AD,$IU116+EB$23-$G$23,$IT116)</f>
        <v>52.000000000000007</v>
      </c>
      <c r="EC116" s="14">
        <f>INDEX('O3-8hr'!$A:$AD,$IU116+EC$23-$G$23,$IT116)</f>
        <v>60</v>
      </c>
      <c r="ED116" s="14">
        <f>INDEX('O3-8hr'!$A:$AD,$IU116+ED$23-$G$23,$IT116)</f>
        <v>59.000000000000007</v>
      </c>
      <c r="EE116" s="14">
        <f>INDEX('O3-8hr'!$A:$AD,$IU116+EE$23-$G$23,$IT116)</f>
        <v>49</v>
      </c>
      <c r="EF116" s="14">
        <f>INDEX('O3-8hr'!$A:$AD,$IU116+EF$23-$G$23,$IT116)</f>
        <v>57</v>
      </c>
      <c r="EG116" s="14">
        <f>INDEX('O3-8hr'!$A:$AD,$IU116+EG$23-$G$23,$IT116)</f>
        <v>44.000000000000007</v>
      </c>
      <c r="EH116" s="14">
        <f>INDEX('O3-8hr'!$A:$AD,$IU116+EH$23-$G$23,$IT116)</f>
        <v>40</v>
      </c>
      <c r="EI116" s="14">
        <f>INDEX('O3-8hr'!$A:$AD,$IU116+EI$23-$G$23,$IT116)</f>
        <v>53.000000000000007</v>
      </c>
      <c r="EJ116" s="14">
        <f>INDEX('O3-8hr'!$A:$AD,$IU116+EJ$23-$G$23,$IT116)</f>
        <v>62</v>
      </c>
      <c r="EK116" s="14">
        <f>INDEX('O3-8hr'!$A:$AD,$IU116+EK$23-$G$23,$IT116)</f>
        <v>57</v>
      </c>
      <c r="EL116" s="14">
        <f>INDEX('O3-8hr'!$A:$AD,$IU116+EL$23-$G$23,$IT116)</f>
        <v>49</v>
      </c>
      <c r="EM116" s="14">
        <f>INDEX('O3-8hr'!$A:$AD,$IU116+EM$23-$G$23,$IT116)</f>
        <v>43</v>
      </c>
      <c r="EN116" s="14">
        <f>INDEX('O3-8hr'!$A:$AD,$IU116+EN$23-$G$23,$IT116)</f>
        <v>50</v>
      </c>
      <c r="EO116" s="14">
        <f>INDEX('O3-8hr'!$A:$AD,$IU116+EO$23-$G$23,$IT116)</f>
        <v>60</v>
      </c>
      <c r="EP116" s="14">
        <f>INDEX('O3-8hr'!$A:$AD,$IU116+EP$23-$G$23,$IT116)</f>
        <v>48</v>
      </c>
      <c r="EQ116" s="14">
        <f>INDEX('O3-8hr'!$A:$AD,$IU116+EQ$23-$G$23,$IT116)</f>
        <v>80</v>
      </c>
      <c r="ER116" s="14">
        <f>INDEX('O3-8hr'!$A:$AD,$IU116+ER$23-$G$23,$IT116)</f>
        <v>73.000000000000014</v>
      </c>
      <c r="ES116" s="14">
        <f>INDEX('O3-8hr'!$A:$AD,$IU116+ES$23-$G$23,$IT116)</f>
        <v>76</v>
      </c>
      <c r="ET116" s="14">
        <f>INDEX('O3-8hr'!$A:$AD,$IU116+ET$23-$G$23,$IT116)</f>
        <v>42</v>
      </c>
      <c r="EU116" s="14">
        <f>INDEX('O3-8hr'!$A:$AD,$IU116+EU$23-$G$23,$IT116)</f>
        <v>50</v>
      </c>
      <c r="EV116" s="14">
        <f>INDEX('O3-8hr'!$A:$AD,$IU116+EV$23-$G$23,$IT116)</f>
        <v>49</v>
      </c>
      <c r="EW116" s="14">
        <f>INDEX('O3-8hr'!$A:$AD,$IU116+EW$23-$G$23,$IT116)</f>
        <v>53.000000000000007</v>
      </c>
      <c r="EX116" s="14">
        <f>INDEX('O3-8hr'!$A:$AD,$IU116+EX$23-$G$23,$IT116)</f>
        <v>56</v>
      </c>
      <c r="EY116" s="14">
        <f>INDEX('O3-8hr'!$A:$AD,$IU116+EY$23-$G$23,$IT116)</f>
        <v>59.000000000000007</v>
      </c>
      <c r="EZ116" s="14">
        <f>INDEX('O3-8hr'!$A:$AD,$IU116+EZ$23-$G$23,$IT116)</f>
        <v>70</v>
      </c>
      <c r="FA116" s="14">
        <f>INDEX('O3-8hr'!$A:$AD,$IU116+FA$23-$G$23,$IT116)</f>
        <v>79</v>
      </c>
      <c r="FB116" s="14">
        <f>INDEX('O3-8hr'!$A:$AD,$IU116+FB$23-$G$23,$IT116)</f>
        <v>45.000000000000007</v>
      </c>
      <c r="FC116" s="14">
        <f>INDEX('O3-8hr'!$A:$AD,$IU116+FC$23-$G$23,$IT116)</f>
        <v>55</v>
      </c>
      <c r="FD116" s="14">
        <f>INDEX('O3-8hr'!$A:$AD,$IU116+FD$23-$G$23,$IT116)</f>
        <v>64</v>
      </c>
      <c r="FE116" s="14">
        <f>INDEX('O3-8hr'!$A:$AD,$IU116+FE$23-$G$23,$IT116)</f>
        <v>52.000000000000007</v>
      </c>
      <c r="FF116" s="14">
        <f>INDEX('O3-8hr'!$A:$AD,$IU116+FF$23-$G$23,$IT116)</f>
        <v>65</v>
      </c>
      <c r="FG116" s="14">
        <f>INDEX('O3-8hr'!$A:$AD,$IU116+FG$23-$G$23,$IT116)</f>
        <v>79</v>
      </c>
      <c r="FH116" s="14">
        <f>INDEX('O3-8hr'!$A:$AD,$IU116+FH$23-$G$23,$IT116)</f>
        <v>54</v>
      </c>
      <c r="FI116" s="14">
        <f>INDEX('O3-8hr'!$A:$AD,$IU116+FI$23-$G$23,$IT116)</f>
        <v>49</v>
      </c>
      <c r="FJ116" s="14">
        <f>INDEX('O3-8hr'!$A:$AD,$IU116+FJ$23-$G$23,$IT116)</f>
        <v>43</v>
      </c>
      <c r="FK116" s="14">
        <f>INDEX('O3-8hr'!$A:$AD,$IU116+FK$23-$G$23,$IT116)</f>
        <v>39</v>
      </c>
      <c r="FL116" s="14">
        <f>INDEX('O3-8hr'!$A:$AD,$IU116+FL$23-$G$23,$IT116)</f>
        <v>37.000000000000007</v>
      </c>
      <c r="FM116" s="14">
        <f>INDEX('O3-8hr'!$A:$AD,$IU116+FM$23-$G$23,$IT116)</f>
        <v>39</v>
      </c>
      <c r="FN116" s="14">
        <f>INDEX('O3-8hr'!$A:$AD,$IU116+FN$23-$G$23,$IT116)</f>
        <v>43</v>
      </c>
      <c r="FO116" s="14">
        <f>INDEX('O3-8hr'!$A:$AD,$IU116+FO$23-$G$23,$IT116)</f>
        <v>52.000000000000007</v>
      </c>
      <c r="FP116" s="14">
        <f>INDEX('O3-8hr'!$A:$AD,$IU116+FP$23-$G$23,$IT116)</f>
        <v>51.000000000000007</v>
      </c>
      <c r="FQ116" s="14">
        <f>INDEX('O3-8hr'!$A:$AD,$IU116+FQ$23-$G$23,$IT116)</f>
        <v>68</v>
      </c>
      <c r="FR116" s="14">
        <f>INDEX('O3-8hr'!$A:$AD,$IU116+FR$23-$G$23,$IT116)</f>
        <v>86</v>
      </c>
      <c r="FS116" s="14">
        <f>INDEX('O3-8hr'!$A:$AD,$IU116+FS$23-$G$23,$IT116)</f>
        <v>66</v>
      </c>
      <c r="FT116" s="14">
        <f>INDEX('O3-8hr'!$A:$AD,$IU116+FT$23-$G$23,$IT116)</f>
        <v>86</v>
      </c>
      <c r="FU116" s="14">
        <f>INDEX('O3-8hr'!$A:$AD,$IU116+FU$23-$G$23,$IT116)</f>
        <v>63</v>
      </c>
      <c r="FV116" s="14">
        <f>INDEX('O3-8hr'!$A:$AD,$IU116+FV$23-$G$23,$IT116)</f>
        <v>39</v>
      </c>
      <c r="FW116" s="14">
        <f>INDEX('O3-8hr'!$A:$AD,$IU116+FW$23-$G$23,$IT116)</f>
        <v>34</v>
      </c>
      <c r="FX116" s="14">
        <f>INDEX('O3-8hr'!$A:$AD,$IU116+FX$23-$G$23,$IT116)</f>
        <v>37.000000000000007</v>
      </c>
      <c r="FY116" s="14">
        <f>INDEX('O3-8hr'!$A:$AD,$IU116+FY$23-$G$23,$IT116)</f>
        <v>55</v>
      </c>
      <c r="FZ116" s="14">
        <f>INDEX('O3-8hr'!$A:$AD,$IU116+FZ$23-$G$23,$IT116)</f>
        <v>32</v>
      </c>
      <c r="GA116" s="14">
        <f>INDEX('O3-8hr'!$A:$AD,$IU116+GA$23-$G$23,$IT116)</f>
        <v>55</v>
      </c>
      <c r="GB116" s="14">
        <f>INDEX('O3-8hr'!$A:$AD,$IU116+GB$23-$G$23,$IT116)</f>
        <v>60</v>
      </c>
      <c r="GC116" s="14">
        <f>INDEX('O3-8hr'!$A:$AD,$IU116+GC$23-$G$23,$IT116)</f>
        <v>56</v>
      </c>
      <c r="GD116" s="14" t="str">
        <f>INDEX('O3-8hr'!$A:$AD,$IU116+GD$23-$G$23,$IT116)</f>
        <v/>
      </c>
      <c r="GE116" s="14" t="str">
        <f>INDEX('O3-8hr'!$A:$AD,$IU116+GE$23-$G$23,$IT116)</f>
        <v/>
      </c>
      <c r="GF116" s="14" t="str">
        <f>INDEX('O3-8hr'!$A:$AD,$IU116+GF$23-$G$23,$IT116)</f>
        <v/>
      </c>
      <c r="GG116" s="14" t="str">
        <f>INDEX('O3-8hr'!$A:$AD,$IU116+GG$23-$G$23,$IT116)</f>
        <v/>
      </c>
      <c r="GH116" s="14">
        <f>INDEX('O3-8hr'!$A:$AD,$IU116+GH$23-$G$23,$IT116)</f>
        <v>72.000000000000014</v>
      </c>
      <c r="GI116" s="14">
        <f>INDEX('O3-8hr'!$A:$AD,$IU116+GI$23-$G$23,$IT116)</f>
        <v>58</v>
      </c>
      <c r="GJ116" s="14">
        <f>INDEX('O3-8hr'!$A:$AD,$IU116+GJ$23-$G$23,$IT116)</f>
        <v>75</v>
      </c>
      <c r="GK116" s="14">
        <f>INDEX('O3-8hr'!$A:$AD,$IU116+GK$23-$G$23,$IT116)</f>
        <v>74.000000000000014</v>
      </c>
      <c r="GL116" s="14">
        <f>INDEX('O3-8hr'!$A:$AD,$IU116+GL$23-$G$23,$IT116)</f>
        <v>45.000000000000007</v>
      </c>
      <c r="GM116" s="14">
        <f>INDEX('O3-8hr'!$A:$AD,$IU116+GM$23-$G$23,$IT116)</f>
        <v>33</v>
      </c>
      <c r="GN116" s="14">
        <f>INDEX('O3-8hr'!$A:$AD,$IU116+GN$23-$G$23,$IT116)</f>
        <v>52.000000000000007</v>
      </c>
      <c r="GO116" s="14">
        <f>INDEX('O3-8hr'!$A:$AD,$IU116+GO$23-$G$23,$IT116)</f>
        <v>68</v>
      </c>
      <c r="GP116" s="14">
        <f>INDEX('O3-8hr'!$A:$AD,$IU116+GP$23-$G$23,$IT116)</f>
        <v>77</v>
      </c>
      <c r="GQ116" s="14">
        <f>INDEX('O3-8hr'!$A:$AD,$IU116+GQ$23-$G$23,$IT116)</f>
        <v>39</v>
      </c>
      <c r="GR116" s="14">
        <f>INDEX('O3-8hr'!$A:$AD,$IU116+GR$23-$G$23,$IT116)</f>
        <v>26.000000000000004</v>
      </c>
      <c r="GS116" s="14">
        <f>INDEX('O3-8hr'!$A:$AD,$IU116+GS$23-$G$23,$IT116)</f>
        <v>40</v>
      </c>
      <c r="GT116" s="14">
        <f>INDEX('O3-8hr'!$A:$AD,$IU116+GT$23-$G$23,$IT116)</f>
        <v>49</v>
      </c>
      <c r="GU116" s="14">
        <f>INDEX('O3-8hr'!$A:$AD,$IU116+GU$23-$G$23,$IT116)</f>
        <v>49</v>
      </c>
      <c r="GV116" s="14">
        <f>INDEX('O3-8hr'!$A:$AD,$IU116+GV$23-$G$23,$IT116)</f>
        <v>30</v>
      </c>
      <c r="GW116" s="14">
        <f>INDEX('O3-8hr'!$A:$AD,$IU116+GW$23-$G$23,$IT116)</f>
        <v>65</v>
      </c>
      <c r="GX116" s="14">
        <f>INDEX('O3-8hr'!$A:$AD,$IU116+GX$23-$G$23,$IT116)</f>
        <v>63</v>
      </c>
      <c r="GY116" s="14">
        <f>INDEX('O3-8hr'!$A:$AD,$IU116+GY$23-$G$23,$IT116)</f>
        <v>94</v>
      </c>
      <c r="GZ116" s="14">
        <f>INDEX('O3-8hr'!$A:$AD,$IU116+GZ$23-$G$23,$IT116)</f>
        <v>84</v>
      </c>
      <c r="HA116" s="14">
        <f>INDEX('O3-8hr'!$A:$AD,$IU116+HA$23-$G$23,$IT116)</f>
        <v>58</v>
      </c>
      <c r="HB116" s="14">
        <f>INDEX('O3-8hr'!$A:$AD,$IU116+HB$23-$G$23,$IT116)</f>
        <v>32</v>
      </c>
      <c r="HC116" s="14">
        <f>INDEX('O3-8hr'!$A:$AD,$IU116+HC$23-$G$23,$IT116)</f>
        <v>42</v>
      </c>
      <c r="HD116" s="14">
        <f>INDEX('O3-8hr'!$A:$AD,$IU116+HD$23-$G$23,$IT116)</f>
        <v>39</v>
      </c>
      <c r="HE116" s="14">
        <f>INDEX('O3-8hr'!$A:$AD,$IU116+HE$23-$G$23,$IT116)</f>
        <v>49</v>
      </c>
      <c r="HF116" s="14">
        <f>INDEX('O3-8hr'!$A:$AD,$IU116+HF$23-$G$23,$IT116)</f>
        <v>55</v>
      </c>
      <c r="HG116" s="14">
        <f>INDEX('O3-8hr'!$A:$AD,$IU116+HG$23-$G$23,$IT116)</f>
        <v>39</v>
      </c>
      <c r="HH116" s="14">
        <f>INDEX('O3-8hr'!$A:$AD,$IU116+HH$23-$G$23,$IT116)</f>
        <v>40</v>
      </c>
      <c r="HI116" s="14">
        <f>INDEX('O3-8hr'!$A:$AD,$IU116+HI$23-$G$23,$IT116)</f>
        <v>38</v>
      </c>
      <c r="HJ116" s="14">
        <f>INDEX('O3-8hr'!$A:$AD,$IU116+HJ$23-$G$23,$IT116)</f>
        <v>39</v>
      </c>
      <c r="HK116" s="14">
        <f>INDEX('O3-8hr'!$A:$AD,$IU116+HK$23-$G$23,$IT116)</f>
        <v>37.000000000000007</v>
      </c>
      <c r="HL116" s="14">
        <f>INDEX('O3-8hr'!$A:$AD,$IU116+HL$23-$G$23,$IT116)</f>
        <v>21</v>
      </c>
      <c r="HM116" s="14" t="str">
        <f>INDEX('O3-8hr'!$A:$AD,$IU116+HM$23-$G$23,$IT116)</f>
        <v/>
      </c>
      <c r="HN116" s="14" t="str">
        <f>INDEX('O3-8hr'!$A:$AD,$IU116+HN$23-$G$23,$IT116)</f>
        <v/>
      </c>
      <c r="HO116" s="14" t="str">
        <f>INDEX('O3-8hr'!$A:$AD,$IU116+HO$23-$G$23,$IT116)</f>
        <v/>
      </c>
      <c r="HP116" s="14" t="str">
        <f>INDEX('O3-8hr'!$A:$AD,$IU116+HP$23-$G$23,$IT116)</f>
        <v/>
      </c>
      <c r="HQ116" s="14" t="str">
        <f>INDEX('O3-8hr'!$A:$AD,$IU116+HQ$23-$G$23,$IT116)</f>
        <v/>
      </c>
      <c r="HR116" s="14" t="str">
        <f>INDEX('O3-8hr'!$A:$AD,$IU116+HR$23-$G$23,$IT116)</f>
        <v/>
      </c>
      <c r="HS116" s="14" t="str">
        <f>INDEX('O3-8hr'!$A:$AD,$IU116+HS$23-$G$23,$IT116)</f>
        <v/>
      </c>
      <c r="HT116" s="14" t="str">
        <f>INDEX('O3-8hr'!$A:$AD,$IU116+HT$23-$G$23,$IT116)</f>
        <v/>
      </c>
      <c r="HU116" s="14" t="str">
        <f>INDEX('O3-8hr'!$A:$AD,$IU116+HU$23-$G$23,$IT116)</f>
        <v/>
      </c>
      <c r="HV116" s="14" t="str">
        <f>INDEX('O3-8hr'!$A:$AD,$IU116+HV$23-$G$23,$IT116)</f>
        <v/>
      </c>
      <c r="HW116" s="14" t="str">
        <f>INDEX('O3-8hr'!$A:$AD,$IU116+HW$23-$G$23,$IT116)</f>
        <v/>
      </c>
      <c r="HX116" s="14" t="str">
        <f>INDEX('O3-8hr'!$A:$AD,$IU116+HX$23-$G$23,$IT116)</f>
        <v/>
      </c>
      <c r="HY116" s="14" t="str">
        <f>INDEX('O3-8hr'!$A:$AD,$IU116+HY$23-$G$23,$IT116)</f>
        <v/>
      </c>
      <c r="HZ116" s="14" t="str">
        <f>INDEX('O3-8hr'!$A:$AD,$IU116+HZ$23-$G$23,$IT116)</f>
        <v/>
      </c>
      <c r="IA116" s="14" t="str">
        <f>INDEX('O3-8hr'!$A:$AD,$IU116+IA$23-$G$23,$IT116)</f>
        <v/>
      </c>
      <c r="IB116" s="14" t="str">
        <f>INDEX('O3-8hr'!$A:$AD,$IU116+IB$23-$G$23,$IT116)</f>
        <v/>
      </c>
      <c r="IC116" s="14" t="str">
        <f>INDEX('O3-8hr'!$A:$AD,$IU116+IC$23-$G$23,$IT116)</f>
        <v/>
      </c>
      <c r="ID116" s="14" t="str">
        <f>INDEX('O3-8hr'!$A:$AD,$IU116+ID$23-$G$23,$IT116)</f>
        <v/>
      </c>
      <c r="IE116" s="14" t="str">
        <f>INDEX('O3-8hr'!$A:$AD,$IU116+IE$23-$G$23,$IT116)</f>
        <v/>
      </c>
      <c r="IF116" s="14" t="str">
        <f>INDEX('O3-8hr'!$A:$AD,$IU116+IF$23-$G$23,$IT116)</f>
        <v/>
      </c>
      <c r="IG116" s="14" t="str">
        <f>INDEX('O3-8hr'!$A:$AD,$IU116+IG$23-$G$23,$IT116)</f>
        <v/>
      </c>
      <c r="IH116" s="14" t="str">
        <f>INDEX('O3-8hr'!$A:$AD,$IU116+IH$23-$G$23,$IT116)</f>
        <v/>
      </c>
      <c r="II116" s="14" t="str">
        <f>INDEX('O3-8hr'!$A:$AD,$IU116+II$23-$G$23,$IT116)</f>
        <v/>
      </c>
      <c r="IJ116" s="14" t="str">
        <f>INDEX('O3-8hr'!$A:$AD,$IU116+IJ$23-$G$23,$IT116)</f>
        <v/>
      </c>
      <c r="IK116" s="14" t="str">
        <f>INDEX('O3-8hr'!$A:$AD,$IU116+IK$23-$G$23,$IT116)</f>
        <v/>
      </c>
      <c r="IL116" s="14" t="str">
        <f>INDEX('O3-8hr'!$A:$AD,$IU116+IL$23-$G$23,$IT116)</f>
        <v/>
      </c>
      <c r="IM116" s="14" t="str">
        <f>INDEX('O3-8hr'!$A:$AD,$IU116+IM$23-$G$23,$IT116)</f>
        <v/>
      </c>
      <c r="IN116" s="14" t="str">
        <f>INDEX('O3-8hr'!$A:$AD,$IU116+IN$23-$G$23,$IT116)</f>
        <v/>
      </c>
      <c r="IO116" s="14" t="str">
        <f>INDEX('O3-8hr'!$A:$AD,$IU116+IO$23-$G$23,$IT116)</f>
        <v/>
      </c>
      <c r="IP116" s="14" t="str">
        <f>INDEX('O3-8hr'!$A:$AD,$IU116+IP$23-$G$23,$IT116)</f>
        <v/>
      </c>
      <c r="IQ116" s="19" t="str">
        <f>INDEX('O3-8hr'!$A:$AD,$IU116+IQ$23-$G$23,$IT116)</f>
        <v/>
      </c>
      <c r="IR116" s="100">
        <f t="shared" si="60"/>
        <v>95</v>
      </c>
      <c r="IT116" s="44">
        <f>MATCH($B116,'O3-8hr'!$1:$1,0)</f>
        <v>5</v>
      </c>
      <c r="IU116" s="43">
        <f>MATCH(DATE($A116,$IT$19,$IU$19),'O3-8hr'!$B:$B,0)</f>
        <v>65</v>
      </c>
    </row>
    <row r="117" spans="1:255" ht="12.75" customHeight="1" x14ac:dyDescent="0.2">
      <c r="A117" s="100">
        <v>2015</v>
      </c>
      <c r="B117" s="100">
        <v>90019003</v>
      </c>
      <c r="C117" s="103">
        <f>INDEX(Sites!$A:$N,MATCH($B117,Sites!$A:$A,0),2)</f>
        <v>41.118333</v>
      </c>
      <c r="D117" s="100" t="str">
        <f>INDEX(Sites!$A:$N,MATCH($B117,Sites!$A:$A,0),4)</f>
        <v>CT</v>
      </c>
      <c r="E117" s="100" t="str">
        <f>INDEX(Sites!$A:$N,MATCH($B117,Sites!$A:$A,0),10)</f>
        <v>4.0</v>
      </c>
      <c r="F117" s="44" t="str">
        <f>INDEX(Sites!$A:$N,MATCH($B117,Sites!$A:$A,0),6)</f>
        <v>Westport</v>
      </c>
      <c r="G117" s="20" t="str">
        <f>INDEX('O3-8hr'!$A:$AD,$IU117+G$23-$G$23,$IT117)</f>
        <v/>
      </c>
      <c r="H117" s="14" t="str">
        <f>INDEX('O3-8hr'!$A:$AD,$IU117+H$23-$G$23,$IT117)</f>
        <v/>
      </c>
      <c r="I117" s="14" t="str">
        <f>INDEX('O3-8hr'!$A:$AD,$IU117+I$23-$G$23,$IT117)</f>
        <v/>
      </c>
      <c r="J117" s="14" t="str">
        <f>INDEX('O3-8hr'!$A:$AD,$IU117+J$23-$G$23,$IT117)</f>
        <v/>
      </c>
      <c r="K117" s="14" t="str">
        <f>INDEX('O3-8hr'!$A:$AD,$IU117+K$23-$G$23,$IT117)</f>
        <v/>
      </c>
      <c r="L117" s="14" t="str">
        <f>INDEX('O3-8hr'!$A:$AD,$IU117+L$23-$G$23,$IT117)</f>
        <v/>
      </c>
      <c r="M117" s="14" t="str">
        <f>INDEX('O3-8hr'!$A:$AD,$IU117+M$23-$G$23,$IT117)</f>
        <v/>
      </c>
      <c r="N117" s="14" t="str">
        <f>INDEX('O3-8hr'!$A:$AD,$IU117+N$23-$G$23,$IT117)</f>
        <v/>
      </c>
      <c r="O117" s="14" t="str">
        <f>INDEX('O3-8hr'!$A:$AD,$IU117+O$23-$G$23,$IT117)</f>
        <v/>
      </c>
      <c r="P117" s="14" t="str">
        <f>INDEX('O3-8hr'!$A:$AD,$IU117+P$23-$G$23,$IT117)</f>
        <v/>
      </c>
      <c r="Q117" s="14" t="str">
        <f>INDEX('O3-8hr'!$A:$AD,$IU117+Q$23-$G$23,$IT117)</f>
        <v/>
      </c>
      <c r="R117" s="14" t="str">
        <f>INDEX('O3-8hr'!$A:$AD,$IU117+R$23-$G$23,$IT117)</f>
        <v/>
      </c>
      <c r="S117" s="14" t="str">
        <f>INDEX('O3-8hr'!$A:$AD,$IU117+S$23-$G$23,$IT117)</f>
        <v/>
      </c>
      <c r="T117" s="14" t="str">
        <f>INDEX('O3-8hr'!$A:$AD,$IU117+T$23-$G$23,$IT117)</f>
        <v/>
      </c>
      <c r="U117" s="14" t="str">
        <f>INDEX('O3-8hr'!$A:$AD,$IU117+U$23-$G$23,$IT117)</f>
        <v/>
      </c>
      <c r="V117" s="14" t="str">
        <f>INDEX('O3-8hr'!$A:$AD,$IU117+V$23-$G$23,$IT117)</f>
        <v/>
      </c>
      <c r="W117" s="14" t="str">
        <f>INDEX('O3-8hr'!$A:$AD,$IU117+W$23-$G$23,$IT117)</f>
        <v/>
      </c>
      <c r="X117" s="14" t="str">
        <f>INDEX('O3-8hr'!$A:$AD,$IU117+X$23-$G$23,$IT117)</f>
        <v/>
      </c>
      <c r="Y117" s="14" t="str">
        <f>INDEX('O3-8hr'!$A:$AD,$IU117+Y$23-$G$23,$IT117)</f>
        <v/>
      </c>
      <c r="Z117" s="14" t="str">
        <f>INDEX('O3-8hr'!$A:$AD,$IU117+Z$23-$G$23,$IT117)</f>
        <v/>
      </c>
      <c r="AA117" s="14" t="str">
        <f>INDEX('O3-8hr'!$A:$AD,$IU117+AA$23-$G$23,$IT117)</f>
        <v/>
      </c>
      <c r="AB117" s="14" t="str">
        <f>INDEX('O3-8hr'!$A:$AD,$IU117+AB$23-$G$23,$IT117)</f>
        <v/>
      </c>
      <c r="AC117" s="14" t="str">
        <f>INDEX('O3-8hr'!$A:$AD,$IU117+AC$23-$G$23,$IT117)</f>
        <v/>
      </c>
      <c r="AD117" s="14" t="str">
        <f>INDEX('O3-8hr'!$A:$AD,$IU117+AD$23-$G$23,$IT117)</f>
        <v/>
      </c>
      <c r="AE117" s="14" t="str">
        <f>INDEX('O3-8hr'!$A:$AD,$IU117+AE$23-$G$23,$IT117)</f>
        <v/>
      </c>
      <c r="AF117" s="14" t="str">
        <f>INDEX('O3-8hr'!$A:$AD,$IU117+AF$23-$G$23,$IT117)</f>
        <v/>
      </c>
      <c r="AG117" s="14" t="str">
        <f>INDEX('O3-8hr'!$A:$AD,$IU117+AG$23-$G$23,$IT117)</f>
        <v/>
      </c>
      <c r="AH117" s="14" t="str">
        <f>INDEX('O3-8hr'!$A:$AD,$IU117+AH$23-$G$23,$IT117)</f>
        <v/>
      </c>
      <c r="AI117" s="14" t="str">
        <f>INDEX('O3-8hr'!$A:$AD,$IU117+AI$23-$G$23,$IT117)</f>
        <v/>
      </c>
      <c r="AJ117" s="14" t="str">
        <f>INDEX('O3-8hr'!$A:$AD,$IU117+AJ$23-$G$23,$IT117)</f>
        <v/>
      </c>
      <c r="AK117" s="14">
        <f>INDEX('O3-8hr'!$A:$AD,$IU117+AK$23-$G$23,$IT117)</f>
        <v>37.000000000000007</v>
      </c>
      <c r="AL117" s="14">
        <f>INDEX('O3-8hr'!$A:$AD,$IU117+AL$23-$G$23,$IT117)</f>
        <v>49</v>
      </c>
      <c r="AM117" s="14">
        <f>INDEX('O3-8hr'!$A:$AD,$IU117+AM$23-$G$23,$IT117)</f>
        <v>51.000000000000007</v>
      </c>
      <c r="AN117" s="14">
        <f>INDEX('O3-8hr'!$A:$AD,$IU117+AN$23-$G$23,$IT117)</f>
        <v>23</v>
      </c>
      <c r="AO117" s="14">
        <f>INDEX('O3-8hr'!$A:$AD,$IU117+AO$23-$G$23,$IT117)</f>
        <v>42</v>
      </c>
      <c r="AP117" s="14">
        <f>INDEX('O3-8hr'!$A:$AD,$IU117+AP$23-$G$23,$IT117)</f>
        <v>40</v>
      </c>
      <c r="AQ117" s="14">
        <f>INDEX('O3-8hr'!$A:$AD,$IU117+AQ$23-$G$23,$IT117)</f>
        <v>44.000000000000007</v>
      </c>
      <c r="AR117" s="14">
        <f>INDEX('O3-8hr'!$A:$AD,$IU117+AR$23-$G$23,$IT117)</f>
        <v>26.000000000000004</v>
      </c>
      <c r="AS117" s="14">
        <f>INDEX('O3-8hr'!$A:$AD,$IU117+AS$23-$G$23,$IT117)</f>
        <v>41</v>
      </c>
      <c r="AT117" s="14">
        <f>INDEX('O3-8hr'!$A:$AD,$IU117+AT$23-$G$23,$IT117)</f>
        <v>36.000000000000007</v>
      </c>
      <c r="AU117" s="14">
        <f>INDEX('O3-8hr'!$A:$AD,$IU117+AU$23-$G$23,$IT117)</f>
        <v>36.000000000000007</v>
      </c>
      <c r="AV117" s="14">
        <f>INDEX('O3-8hr'!$A:$AD,$IU117+AV$23-$G$23,$IT117)</f>
        <v>47</v>
      </c>
      <c r="AW117" s="14">
        <f>INDEX('O3-8hr'!$A:$AD,$IU117+AW$23-$G$23,$IT117)</f>
        <v>48</v>
      </c>
      <c r="AX117" s="14">
        <f>INDEX('O3-8hr'!$A:$AD,$IU117+AX$23-$G$23,$IT117)</f>
        <v>55</v>
      </c>
      <c r="AY117" s="14">
        <f>INDEX('O3-8hr'!$A:$AD,$IU117+AY$23-$G$23,$IT117)</f>
        <v>38</v>
      </c>
      <c r="AZ117" s="14">
        <f>INDEX('O3-8hr'!$A:$AD,$IU117+AZ$23-$G$23,$IT117)</f>
        <v>47</v>
      </c>
      <c r="BA117" s="14">
        <f>INDEX('O3-8hr'!$A:$AD,$IU117+BA$23-$G$23,$IT117)</f>
        <v>49</v>
      </c>
      <c r="BB117" s="14">
        <f>INDEX('O3-8hr'!$A:$AD,$IU117+BB$23-$G$23,$IT117)</f>
        <v>34</v>
      </c>
      <c r="BC117" s="14">
        <f>INDEX('O3-8hr'!$A:$AD,$IU117+BC$23-$G$23,$IT117)</f>
        <v>64</v>
      </c>
      <c r="BD117" s="14">
        <f>INDEX('O3-8hr'!$A:$AD,$IU117+BD$23-$G$23,$IT117)</f>
        <v>40</v>
      </c>
      <c r="BE117" s="14">
        <f>INDEX('O3-8hr'!$A:$AD,$IU117+BE$23-$G$23,$IT117)</f>
        <v>37.000000000000007</v>
      </c>
      <c r="BF117" s="14">
        <f>INDEX('O3-8hr'!$A:$AD,$IU117+BF$23-$G$23,$IT117)</f>
        <v>46</v>
      </c>
      <c r="BG117" s="14">
        <f>INDEX('O3-8hr'!$A:$AD,$IU117+BG$23-$G$23,$IT117)</f>
        <v>48</v>
      </c>
      <c r="BH117" s="14">
        <f>INDEX('O3-8hr'!$A:$AD,$IU117+BH$23-$G$23,$IT117)</f>
        <v>38</v>
      </c>
      <c r="BI117" s="14">
        <f>INDEX('O3-8hr'!$A:$AD,$IU117+BI$23-$G$23,$IT117)</f>
        <v>35</v>
      </c>
      <c r="BJ117" s="14">
        <f>INDEX('O3-8hr'!$A:$AD,$IU117+BJ$23-$G$23,$IT117)</f>
        <v>39</v>
      </c>
      <c r="BK117" s="14">
        <f>INDEX('O3-8hr'!$A:$AD,$IU117+BK$23-$G$23,$IT117)</f>
        <v>43</v>
      </c>
      <c r="BL117" s="14">
        <f>INDEX('O3-8hr'!$A:$AD,$IU117+BL$23-$G$23,$IT117)</f>
        <v>37.000000000000007</v>
      </c>
      <c r="BM117" s="14">
        <f>INDEX('O3-8hr'!$A:$AD,$IU117+BM$23-$G$23,$IT117)</f>
        <v>48</v>
      </c>
      <c r="BN117" s="14">
        <f>INDEX('O3-8hr'!$A:$AD,$IU117+BN$23-$G$23,$IT117)</f>
        <v>49</v>
      </c>
      <c r="BO117" s="14">
        <f>INDEX('O3-8hr'!$A:$AD,$IU117+BO$23-$G$23,$IT117)</f>
        <v>42</v>
      </c>
      <c r="BP117" s="14">
        <f>INDEX('O3-8hr'!$A:$AD,$IU117+BP$23-$G$23,$IT117)</f>
        <v>42</v>
      </c>
      <c r="BQ117" s="14">
        <f>INDEX('O3-8hr'!$A:$AD,$IU117+BQ$23-$G$23,$IT117)</f>
        <v>44.000000000000007</v>
      </c>
      <c r="BR117" s="14">
        <f>INDEX('O3-8hr'!$A:$AD,$IU117+BR$23-$G$23,$IT117)</f>
        <v>48</v>
      </c>
      <c r="BS117" s="14">
        <f>INDEX('O3-8hr'!$A:$AD,$IU117+BS$23-$G$23,$IT117)</f>
        <v>61.000000000000007</v>
      </c>
      <c r="BT117" s="14">
        <f>INDEX('O3-8hr'!$A:$AD,$IU117+BT$23-$G$23,$IT117)</f>
        <v>73.000000000000014</v>
      </c>
      <c r="BU117" s="14">
        <f>INDEX('O3-8hr'!$A:$AD,$IU117+BU$23-$G$23,$IT117)</f>
        <v>45.000000000000007</v>
      </c>
      <c r="BV117" s="14">
        <f>INDEX('O3-8hr'!$A:$AD,$IU117+BV$23-$G$23,$IT117)</f>
        <v>60</v>
      </c>
      <c r="BW117" s="14">
        <f>INDEX('O3-8hr'!$A:$AD,$IU117+BW$23-$G$23,$IT117)</f>
        <v>64</v>
      </c>
      <c r="BX117" s="14">
        <f>INDEX('O3-8hr'!$A:$AD,$IU117+BX$23-$G$23,$IT117)</f>
        <v>40</v>
      </c>
      <c r="BY117" s="14">
        <f>INDEX('O3-8hr'!$A:$AD,$IU117+BY$23-$G$23,$IT117)</f>
        <v>35</v>
      </c>
      <c r="BZ117" s="14">
        <f>INDEX('O3-8hr'!$A:$AD,$IU117+BZ$23-$G$23,$IT117)</f>
        <v>28</v>
      </c>
      <c r="CA117" s="14">
        <f>INDEX('O3-8hr'!$A:$AD,$IU117+CA$23-$G$23,$IT117)</f>
        <v>58</v>
      </c>
      <c r="CB117" s="14">
        <f>INDEX('O3-8hr'!$A:$AD,$IU117+CB$23-$G$23,$IT117)</f>
        <v>32</v>
      </c>
      <c r="CC117" s="14">
        <f>INDEX('O3-8hr'!$A:$AD,$IU117+CC$23-$G$23,$IT117)</f>
        <v>52.000000000000007</v>
      </c>
      <c r="CD117" s="14">
        <f>INDEX('O3-8hr'!$A:$AD,$IU117+CD$23-$G$23,$IT117)</f>
        <v>59.000000000000007</v>
      </c>
      <c r="CE117" s="14">
        <f>INDEX('O3-8hr'!$A:$AD,$IU117+CE$23-$G$23,$IT117)</f>
        <v>39</v>
      </c>
      <c r="CF117" s="14">
        <f>INDEX('O3-8hr'!$A:$AD,$IU117+CF$23-$G$23,$IT117)</f>
        <v>61.000000000000007</v>
      </c>
      <c r="CG117" s="14">
        <f>INDEX('O3-8hr'!$A:$AD,$IU117+CG$23-$G$23,$IT117)</f>
        <v>43</v>
      </c>
      <c r="CH117" s="14">
        <f>INDEX('O3-8hr'!$A:$AD,$IU117+CH$23-$G$23,$IT117)</f>
        <v>31</v>
      </c>
      <c r="CI117" s="14">
        <f>INDEX('O3-8hr'!$A:$AD,$IU117+CI$23-$G$23,$IT117)</f>
        <v>30</v>
      </c>
      <c r="CJ117" s="14">
        <f>INDEX('O3-8hr'!$A:$AD,$IU117+CJ$23-$G$23,$IT117)</f>
        <v>41</v>
      </c>
      <c r="CK117" s="14">
        <f>INDEX('O3-8hr'!$A:$AD,$IU117+CK$23-$G$23,$IT117)</f>
        <v>52.000000000000007</v>
      </c>
      <c r="CL117" s="14">
        <f>INDEX('O3-8hr'!$A:$AD,$IU117+CL$23-$G$23,$IT117)</f>
        <v>45.000000000000007</v>
      </c>
      <c r="CM117" s="14">
        <f>INDEX('O3-8hr'!$A:$AD,$IU117+CM$23-$G$23,$IT117)</f>
        <v>64</v>
      </c>
      <c r="CN117" s="14">
        <f>INDEX('O3-8hr'!$A:$AD,$IU117+CN$23-$G$23,$IT117)</f>
        <v>60</v>
      </c>
      <c r="CO117" s="14">
        <f>INDEX('O3-8hr'!$A:$AD,$IU117+CO$23-$G$23,$IT117)</f>
        <v>62</v>
      </c>
      <c r="CP117" s="14">
        <f>INDEX('O3-8hr'!$A:$AD,$IU117+CP$23-$G$23,$IT117)</f>
        <v>44.000000000000007</v>
      </c>
      <c r="CQ117" s="14">
        <f>INDEX('O3-8hr'!$A:$AD,$IU117+CQ$23-$G$23,$IT117)</f>
        <v>52.000000000000007</v>
      </c>
      <c r="CR117" s="14">
        <f>INDEX('O3-8hr'!$A:$AD,$IU117+CR$23-$G$23,$IT117)</f>
        <v>39</v>
      </c>
      <c r="CS117" s="14">
        <f>INDEX('O3-8hr'!$A:$AD,$IU117+CS$23-$G$23,$IT117)</f>
        <v>34</v>
      </c>
      <c r="CT117" s="14">
        <f>INDEX('O3-8hr'!$A:$AD,$IU117+CT$23-$G$23,$IT117)</f>
        <v>40</v>
      </c>
      <c r="CU117" s="14">
        <f>INDEX('O3-8hr'!$A:$AD,$IU117+CU$23-$G$23,$IT117)</f>
        <v>15.000000000000002</v>
      </c>
      <c r="CV117" s="14">
        <f>INDEX('O3-8hr'!$A:$AD,$IU117+CV$23-$G$23,$IT117)</f>
        <v>14</v>
      </c>
      <c r="CW117" s="14">
        <f>INDEX('O3-8hr'!$A:$AD,$IU117+CW$23-$G$23,$IT117)</f>
        <v>35</v>
      </c>
      <c r="CX117" s="14">
        <f>INDEX('O3-8hr'!$A:$AD,$IU117+CX$23-$G$23,$IT117)</f>
        <v>36.000000000000007</v>
      </c>
      <c r="CY117" s="14">
        <f>INDEX('O3-8hr'!$A:$AD,$IU117+CY$23-$G$23,$IT117)</f>
        <v>43</v>
      </c>
      <c r="CZ117" s="14">
        <f>INDEX('O3-8hr'!$A:$AD,$IU117+CZ$23-$G$23,$IT117)</f>
        <v>38</v>
      </c>
      <c r="DA117" s="14">
        <f>INDEX('O3-8hr'!$A:$AD,$IU117+DA$23-$G$23,$IT117)</f>
        <v>44.000000000000007</v>
      </c>
      <c r="DB117" s="14">
        <f>INDEX('O3-8hr'!$A:$AD,$IU117+DB$23-$G$23,$IT117)</f>
        <v>48</v>
      </c>
      <c r="DC117" s="14">
        <f>INDEX('O3-8hr'!$A:$AD,$IU117+DC$23-$G$23,$IT117)</f>
        <v>56</v>
      </c>
      <c r="DD117" s="14">
        <f>INDEX('O3-8hr'!$A:$AD,$IU117+DD$23-$G$23,$IT117)</f>
        <v>61.000000000000007</v>
      </c>
      <c r="DE117" s="14">
        <f>INDEX('O3-8hr'!$A:$AD,$IU117+DE$23-$G$23,$IT117)</f>
        <v>92</v>
      </c>
      <c r="DF117" s="14">
        <f>INDEX('O3-8hr'!$A:$AD,$IU117+DF$23-$G$23,$IT117)</f>
        <v>63</v>
      </c>
      <c r="DG117" s="14">
        <f>INDEX('O3-8hr'!$A:$AD,$IU117+DG$23-$G$23,$IT117)</f>
        <v>47</v>
      </c>
      <c r="DH117" s="14">
        <f>INDEX('O3-8hr'!$A:$AD,$IU117+DH$23-$G$23,$IT117)</f>
        <v>49</v>
      </c>
      <c r="DI117" s="14">
        <f>INDEX('O3-8hr'!$A:$AD,$IU117+DI$23-$G$23,$IT117)</f>
        <v>32</v>
      </c>
      <c r="DJ117" s="14">
        <f>INDEX('O3-8hr'!$A:$AD,$IU117+DJ$23-$G$23,$IT117)</f>
        <v>35</v>
      </c>
      <c r="DK117" s="14">
        <f>INDEX('O3-8hr'!$A:$AD,$IU117+DK$23-$G$23,$IT117)</f>
        <v>38</v>
      </c>
      <c r="DL117" s="14">
        <f>INDEX('O3-8hr'!$A:$AD,$IU117+DL$23-$G$23,$IT117)</f>
        <v>42</v>
      </c>
      <c r="DM117" s="14">
        <f>INDEX('O3-8hr'!$A:$AD,$IU117+DM$23-$G$23,$IT117)</f>
        <v>45.000000000000007</v>
      </c>
      <c r="DN117" s="14">
        <f>INDEX('O3-8hr'!$A:$AD,$IU117+DN$23-$G$23,$IT117)</f>
        <v>37.000000000000007</v>
      </c>
      <c r="DO117" s="14">
        <f>INDEX('O3-8hr'!$A:$AD,$IU117+DO$23-$G$23,$IT117)</f>
        <v>37.000000000000007</v>
      </c>
      <c r="DP117" s="14">
        <f>INDEX('O3-8hr'!$A:$AD,$IU117+DP$23-$G$23,$IT117)</f>
        <v>51.000000000000007</v>
      </c>
      <c r="DQ117" s="14">
        <f>INDEX('O3-8hr'!$A:$AD,$IU117+DQ$23-$G$23,$IT117)</f>
        <v>69</v>
      </c>
      <c r="DR117" s="14">
        <f>INDEX('O3-8hr'!$A:$AD,$IU117+DR$23-$G$23,$IT117)</f>
        <v>42</v>
      </c>
      <c r="DS117" s="14">
        <f>INDEX('O3-8hr'!$A:$AD,$IU117+DS$23-$G$23,$IT117)</f>
        <v>51.000000000000007</v>
      </c>
      <c r="DT117" s="14">
        <f>INDEX('O3-8hr'!$A:$AD,$IU117+DT$23-$G$23,$IT117)</f>
        <v>47</v>
      </c>
      <c r="DU117" s="14">
        <f>INDEX('O3-8hr'!$A:$AD,$IU117+DU$23-$G$23,$IT117)</f>
        <v>33</v>
      </c>
      <c r="DV117" s="14">
        <f>INDEX('O3-8hr'!$A:$AD,$IU117+DV$23-$G$23,$IT117)</f>
        <v>23</v>
      </c>
      <c r="DW117" s="14">
        <f>INDEX('O3-8hr'!$A:$AD,$IU117+DW$23-$G$23,$IT117)</f>
        <v>37.000000000000007</v>
      </c>
      <c r="DX117" s="14">
        <f>INDEX('O3-8hr'!$A:$AD,$IU117+DX$23-$G$23,$IT117)</f>
        <v>51.000000000000007</v>
      </c>
      <c r="DY117" s="14">
        <f>INDEX('O3-8hr'!$A:$AD,$IU117+DY$23-$G$23,$IT117)</f>
        <v>68</v>
      </c>
      <c r="DZ117" s="14">
        <f>INDEX('O3-8hr'!$A:$AD,$IU117+DZ$23-$G$23,$IT117)</f>
        <v>48</v>
      </c>
      <c r="EA117" s="14">
        <f>INDEX('O3-8hr'!$A:$AD,$IU117+EA$23-$G$23,$IT117)</f>
        <v>49</v>
      </c>
      <c r="EB117" s="14">
        <f>INDEX('O3-8hr'!$A:$AD,$IU117+EB$23-$G$23,$IT117)</f>
        <v>46</v>
      </c>
      <c r="EC117" s="14">
        <f>INDEX('O3-8hr'!$A:$AD,$IU117+EC$23-$G$23,$IT117)</f>
        <v>62</v>
      </c>
      <c r="ED117" s="14">
        <f>INDEX('O3-8hr'!$A:$AD,$IU117+ED$23-$G$23,$IT117)</f>
        <v>59.000000000000007</v>
      </c>
      <c r="EE117" s="14">
        <f>INDEX('O3-8hr'!$A:$AD,$IU117+EE$23-$G$23,$IT117)</f>
        <v>48</v>
      </c>
      <c r="EF117" s="14">
        <f>INDEX('O3-8hr'!$A:$AD,$IU117+EF$23-$G$23,$IT117)</f>
        <v>53.000000000000007</v>
      </c>
      <c r="EG117" s="14">
        <f>INDEX('O3-8hr'!$A:$AD,$IU117+EG$23-$G$23,$IT117)</f>
        <v>41</v>
      </c>
      <c r="EH117" s="14">
        <f>INDEX('O3-8hr'!$A:$AD,$IU117+EH$23-$G$23,$IT117)</f>
        <v>41</v>
      </c>
      <c r="EI117" s="14">
        <f>INDEX('O3-8hr'!$A:$AD,$IU117+EI$23-$G$23,$IT117)</f>
        <v>51.000000000000007</v>
      </c>
      <c r="EJ117" s="14">
        <f>INDEX('O3-8hr'!$A:$AD,$IU117+EJ$23-$G$23,$IT117)</f>
        <v>63</v>
      </c>
      <c r="EK117" s="14">
        <f>INDEX('O3-8hr'!$A:$AD,$IU117+EK$23-$G$23,$IT117)</f>
        <v>62</v>
      </c>
      <c r="EL117" s="14">
        <f>INDEX('O3-8hr'!$A:$AD,$IU117+EL$23-$G$23,$IT117)</f>
        <v>42</v>
      </c>
      <c r="EM117" s="14">
        <f>INDEX('O3-8hr'!$A:$AD,$IU117+EM$23-$G$23,$IT117)</f>
        <v>39</v>
      </c>
      <c r="EN117" s="14">
        <f>INDEX('O3-8hr'!$A:$AD,$IU117+EN$23-$G$23,$IT117)</f>
        <v>42</v>
      </c>
      <c r="EO117" s="14">
        <f>INDEX('O3-8hr'!$A:$AD,$IU117+EO$23-$G$23,$IT117)</f>
        <v>58</v>
      </c>
      <c r="EP117" s="14">
        <f>INDEX('O3-8hr'!$A:$AD,$IU117+EP$23-$G$23,$IT117)</f>
        <v>52.000000000000007</v>
      </c>
      <c r="EQ117" s="14">
        <f>INDEX('O3-8hr'!$A:$AD,$IU117+EQ$23-$G$23,$IT117)</f>
        <v>86</v>
      </c>
      <c r="ER117" s="14">
        <f>INDEX('O3-8hr'!$A:$AD,$IU117+ER$23-$G$23,$IT117)</f>
        <v>64</v>
      </c>
      <c r="ES117" s="14">
        <f>INDEX('O3-8hr'!$A:$AD,$IU117+ES$23-$G$23,$IT117)</f>
        <v>73.000000000000014</v>
      </c>
      <c r="ET117" s="14">
        <f>INDEX('O3-8hr'!$A:$AD,$IU117+ET$23-$G$23,$IT117)</f>
        <v>42</v>
      </c>
      <c r="EU117" s="14">
        <f>INDEX('O3-8hr'!$A:$AD,$IU117+EU$23-$G$23,$IT117)</f>
        <v>46</v>
      </c>
      <c r="EV117" s="14">
        <f>INDEX('O3-8hr'!$A:$AD,$IU117+EV$23-$G$23,$IT117)</f>
        <v>45.000000000000007</v>
      </c>
      <c r="EW117" s="14">
        <f>INDEX('O3-8hr'!$A:$AD,$IU117+EW$23-$G$23,$IT117)</f>
        <v>44.000000000000007</v>
      </c>
      <c r="EX117" s="14">
        <f>INDEX('O3-8hr'!$A:$AD,$IU117+EX$23-$G$23,$IT117)</f>
        <v>57</v>
      </c>
      <c r="EY117" s="14">
        <f>INDEX('O3-8hr'!$A:$AD,$IU117+EY$23-$G$23,$IT117)</f>
        <v>52.000000000000007</v>
      </c>
      <c r="EZ117" s="14">
        <f>INDEX('O3-8hr'!$A:$AD,$IU117+EZ$23-$G$23,$IT117)</f>
        <v>74.000000000000014</v>
      </c>
      <c r="FA117" s="14">
        <f>INDEX('O3-8hr'!$A:$AD,$IU117+FA$23-$G$23,$IT117)</f>
        <v>79</v>
      </c>
      <c r="FB117" s="14">
        <f>INDEX('O3-8hr'!$A:$AD,$IU117+FB$23-$G$23,$IT117)</f>
        <v>44.000000000000007</v>
      </c>
      <c r="FC117" s="14">
        <f>INDEX('O3-8hr'!$A:$AD,$IU117+FC$23-$G$23,$IT117)</f>
        <v>46</v>
      </c>
      <c r="FD117" s="14">
        <f>INDEX('O3-8hr'!$A:$AD,$IU117+FD$23-$G$23,$IT117)</f>
        <v>61.000000000000007</v>
      </c>
      <c r="FE117" s="14">
        <f>INDEX('O3-8hr'!$A:$AD,$IU117+FE$23-$G$23,$IT117)</f>
        <v>56</v>
      </c>
      <c r="FF117" s="14">
        <f>INDEX('O3-8hr'!$A:$AD,$IU117+FF$23-$G$23,$IT117)</f>
        <v>68</v>
      </c>
      <c r="FG117" s="14">
        <f>INDEX('O3-8hr'!$A:$AD,$IU117+FG$23-$G$23,$IT117)</f>
        <v>69</v>
      </c>
      <c r="FH117" s="14">
        <f>INDEX('O3-8hr'!$A:$AD,$IU117+FH$23-$G$23,$IT117)</f>
        <v>51.000000000000007</v>
      </c>
      <c r="FI117" s="14">
        <f>INDEX('O3-8hr'!$A:$AD,$IU117+FI$23-$G$23,$IT117)</f>
        <v>40</v>
      </c>
      <c r="FJ117" s="14" t="str">
        <f>INDEX('O3-8hr'!$A:$AD,$IU117+FJ$23-$G$23,$IT117)</f>
        <v/>
      </c>
      <c r="FK117" s="14" t="str">
        <f>INDEX('O3-8hr'!$A:$AD,$IU117+FK$23-$G$23,$IT117)</f>
        <v/>
      </c>
      <c r="FL117" s="14" t="str">
        <f>INDEX('O3-8hr'!$A:$AD,$IU117+FL$23-$G$23,$IT117)</f>
        <v/>
      </c>
      <c r="FM117" s="14">
        <f>INDEX('O3-8hr'!$A:$AD,$IU117+FM$23-$G$23,$IT117)</f>
        <v>40</v>
      </c>
      <c r="FN117" s="14">
        <f>INDEX('O3-8hr'!$A:$AD,$IU117+FN$23-$G$23,$IT117)</f>
        <v>40</v>
      </c>
      <c r="FO117" s="14">
        <f>INDEX('O3-8hr'!$A:$AD,$IU117+FO$23-$G$23,$IT117)</f>
        <v>45.000000000000007</v>
      </c>
      <c r="FP117" s="14">
        <f>INDEX('O3-8hr'!$A:$AD,$IU117+FP$23-$G$23,$IT117)</f>
        <v>45.000000000000007</v>
      </c>
      <c r="FQ117" s="14">
        <f>INDEX('O3-8hr'!$A:$AD,$IU117+FQ$23-$G$23,$IT117)</f>
        <v>71.000000000000014</v>
      </c>
      <c r="FR117" s="14">
        <f>INDEX('O3-8hr'!$A:$AD,$IU117+FR$23-$G$23,$IT117)</f>
        <v>87.000000000000014</v>
      </c>
      <c r="FS117" s="14">
        <f>INDEX('O3-8hr'!$A:$AD,$IU117+FS$23-$G$23,$IT117)</f>
        <v>70</v>
      </c>
      <c r="FT117" s="14">
        <f>INDEX('O3-8hr'!$A:$AD,$IU117+FT$23-$G$23,$IT117)</f>
        <v>92</v>
      </c>
      <c r="FU117" s="14">
        <f>INDEX('O3-8hr'!$A:$AD,$IU117+FU$23-$G$23,$IT117)</f>
        <v>62</v>
      </c>
      <c r="FV117" s="14">
        <f>INDEX('O3-8hr'!$A:$AD,$IU117+FV$23-$G$23,$IT117)</f>
        <v>38</v>
      </c>
      <c r="FW117" s="14">
        <f>INDEX('O3-8hr'!$A:$AD,$IU117+FW$23-$G$23,$IT117)</f>
        <v>30</v>
      </c>
      <c r="FX117" s="14">
        <f>INDEX('O3-8hr'!$A:$AD,$IU117+FX$23-$G$23,$IT117)</f>
        <v>39</v>
      </c>
      <c r="FY117" s="14">
        <f>INDEX('O3-8hr'!$A:$AD,$IU117+FY$23-$G$23,$IT117)</f>
        <v>49</v>
      </c>
      <c r="FZ117" s="14">
        <f>INDEX('O3-8hr'!$A:$AD,$IU117+FZ$23-$G$23,$IT117)</f>
        <v>34</v>
      </c>
      <c r="GA117" s="14" t="str">
        <f>INDEX('O3-8hr'!$A:$AD,$IU117+GA$23-$G$23,$IT117)</f>
        <v/>
      </c>
      <c r="GB117" s="14" t="str">
        <f>INDEX('O3-8hr'!$A:$AD,$IU117+GB$23-$G$23,$IT117)</f>
        <v/>
      </c>
      <c r="GC117" s="14">
        <f>INDEX('O3-8hr'!$A:$AD,$IU117+GC$23-$G$23,$IT117)</f>
        <v>53.000000000000007</v>
      </c>
      <c r="GD117" s="14">
        <f>INDEX('O3-8hr'!$A:$AD,$IU117+GD$23-$G$23,$IT117)</f>
        <v>40</v>
      </c>
      <c r="GE117" s="14">
        <f>INDEX('O3-8hr'!$A:$AD,$IU117+GE$23-$G$23,$IT117)</f>
        <v>46</v>
      </c>
      <c r="GF117" s="14">
        <f>INDEX('O3-8hr'!$A:$AD,$IU117+GF$23-$G$23,$IT117)</f>
        <v>71.000000000000014</v>
      </c>
      <c r="GG117" s="14">
        <f>INDEX('O3-8hr'!$A:$AD,$IU117+GG$23-$G$23,$IT117)</f>
        <v>85</v>
      </c>
      <c r="GH117" s="14">
        <f>INDEX('O3-8hr'!$A:$AD,$IU117+GH$23-$G$23,$IT117)</f>
        <v>69</v>
      </c>
      <c r="GI117" s="14">
        <f>INDEX('O3-8hr'!$A:$AD,$IU117+GI$23-$G$23,$IT117)</f>
        <v>60</v>
      </c>
      <c r="GJ117" s="14">
        <f>INDEX('O3-8hr'!$A:$AD,$IU117+GJ$23-$G$23,$IT117)</f>
        <v>78</v>
      </c>
      <c r="GK117" s="14">
        <f>INDEX('O3-8hr'!$A:$AD,$IU117+GK$23-$G$23,$IT117)</f>
        <v>66</v>
      </c>
      <c r="GL117" s="14">
        <f>INDEX('O3-8hr'!$A:$AD,$IU117+GL$23-$G$23,$IT117)</f>
        <v>48</v>
      </c>
      <c r="GM117" s="14">
        <f>INDEX('O3-8hr'!$A:$AD,$IU117+GM$23-$G$23,$IT117)</f>
        <v>35</v>
      </c>
      <c r="GN117" s="14">
        <f>INDEX('O3-8hr'!$A:$AD,$IU117+GN$23-$G$23,$IT117)</f>
        <v>55</v>
      </c>
      <c r="GO117" s="14">
        <f>INDEX('O3-8hr'!$A:$AD,$IU117+GO$23-$G$23,$IT117)</f>
        <v>72.000000000000014</v>
      </c>
      <c r="GP117" s="14">
        <f>INDEX('O3-8hr'!$A:$AD,$IU117+GP$23-$G$23,$IT117)</f>
        <v>77</v>
      </c>
      <c r="GQ117" s="14">
        <f>INDEX('O3-8hr'!$A:$AD,$IU117+GQ$23-$G$23,$IT117)</f>
        <v>41</v>
      </c>
      <c r="GR117" s="14">
        <f>INDEX('O3-8hr'!$A:$AD,$IU117+GR$23-$G$23,$IT117)</f>
        <v>23</v>
      </c>
      <c r="GS117" s="14">
        <f>INDEX('O3-8hr'!$A:$AD,$IU117+GS$23-$G$23,$IT117)</f>
        <v>34</v>
      </c>
      <c r="GT117" s="14">
        <f>INDEX('O3-8hr'!$A:$AD,$IU117+GT$23-$G$23,$IT117)</f>
        <v>45.000000000000007</v>
      </c>
      <c r="GU117" s="14">
        <f>INDEX('O3-8hr'!$A:$AD,$IU117+GU$23-$G$23,$IT117)</f>
        <v>45.000000000000007</v>
      </c>
      <c r="GV117" s="14">
        <f>INDEX('O3-8hr'!$A:$AD,$IU117+GV$23-$G$23,$IT117)</f>
        <v>30</v>
      </c>
      <c r="GW117" s="14">
        <f>INDEX('O3-8hr'!$A:$AD,$IU117+GW$23-$G$23,$IT117)</f>
        <v>64</v>
      </c>
      <c r="GX117" s="14">
        <f>INDEX('O3-8hr'!$A:$AD,$IU117+GX$23-$G$23,$IT117)</f>
        <v>60</v>
      </c>
      <c r="GY117" s="14">
        <f>INDEX('O3-8hr'!$A:$AD,$IU117+GY$23-$G$23,$IT117)</f>
        <v>96</v>
      </c>
      <c r="GZ117" s="14">
        <f>INDEX('O3-8hr'!$A:$AD,$IU117+GZ$23-$G$23,$IT117)</f>
        <v>81</v>
      </c>
      <c r="HA117" s="14">
        <f>INDEX('O3-8hr'!$A:$AD,$IU117+HA$23-$G$23,$IT117)</f>
        <v>60</v>
      </c>
      <c r="HB117" s="14">
        <f>INDEX('O3-8hr'!$A:$AD,$IU117+HB$23-$G$23,$IT117)</f>
        <v>33</v>
      </c>
      <c r="HC117" s="14">
        <f>INDEX('O3-8hr'!$A:$AD,$IU117+HC$23-$G$23,$IT117)</f>
        <v>27</v>
      </c>
      <c r="HD117" s="14">
        <f>INDEX('O3-8hr'!$A:$AD,$IU117+HD$23-$G$23,$IT117)</f>
        <v>37.000000000000007</v>
      </c>
      <c r="HE117" s="14">
        <f>INDEX('O3-8hr'!$A:$AD,$IU117+HE$23-$G$23,$IT117)</f>
        <v>47</v>
      </c>
      <c r="HF117" s="14">
        <f>INDEX('O3-8hr'!$A:$AD,$IU117+HF$23-$G$23,$IT117)</f>
        <v>52.000000000000007</v>
      </c>
      <c r="HG117" s="14">
        <f>INDEX('O3-8hr'!$A:$AD,$IU117+HG$23-$G$23,$IT117)</f>
        <v>35</v>
      </c>
      <c r="HH117" s="14">
        <f>INDEX('O3-8hr'!$A:$AD,$IU117+HH$23-$G$23,$IT117)</f>
        <v>40</v>
      </c>
      <c r="HI117" s="14">
        <f>INDEX('O3-8hr'!$A:$AD,$IU117+HI$23-$G$23,$IT117)</f>
        <v>37.000000000000007</v>
      </c>
      <c r="HJ117" s="14">
        <f>INDEX('O3-8hr'!$A:$AD,$IU117+HJ$23-$G$23,$IT117)</f>
        <v>37.000000000000007</v>
      </c>
      <c r="HK117" s="14">
        <f>INDEX('O3-8hr'!$A:$AD,$IU117+HK$23-$G$23,$IT117)</f>
        <v>36.000000000000007</v>
      </c>
      <c r="HL117" s="14">
        <f>INDEX('O3-8hr'!$A:$AD,$IU117+HL$23-$G$23,$IT117)</f>
        <v>19</v>
      </c>
      <c r="HM117" s="14" t="str">
        <f>INDEX('O3-8hr'!$A:$AD,$IU117+HM$23-$G$23,$IT117)</f>
        <v/>
      </c>
      <c r="HN117" s="14" t="str">
        <f>INDEX('O3-8hr'!$A:$AD,$IU117+HN$23-$G$23,$IT117)</f>
        <v/>
      </c>
      <c r="HO117" s="14" t="str">
        <f>INDEX('O3-8hr'!$A:$AD,$IU117+HO$23-$G$23,$IT117)</f>
        <v/>
      </c>
      <c r="HP117" s="14" t="str">
        <f>INDEX('O3-8hr'!$A:$AD,$IU117+HP$23-$G$23,$IT117)</f>
        <v/>
      </c>
      <c r="HQ117" s="14" t="str">
        <f>INDEX('O3-8hr'!$A:$AD,$IU117+HQ$23-$G$23,$IT117)</f>
        <v/>
      </c>
      <c r="HR117" s="14" t="str">
        <f>INDEX('O3-8hr'!$A:$AD,$IU117+HR$23-$G$23,$IT117)</f>
        <v/>
      </c>
      <c r="HS117" s="14" t="str">
        <f>INDEX('O3-8hr'!$A:$AD,$IU117+HS$23-$G$23,$IT117)</f>
        <v/>
      </c>
      <c r="HT117" s="14" t="str">
        <f>INDEX('O3-8hr'!$A:$AD,$IU117+HT$23-$G$23,$IT117)</f>
        <v/>
      </c>
      <c r="HU117" s="14" t="str">
        <f>INDEX('O3-8hr'!$A:$AD,$IU117+HU$23-$G$23,$IT117)</f>
        <v/>
      </c>
      <c r="HV117" s="14" t="str">
        <f>INDEX('O3-8hr'!$A:$AD,$IU117+HV$23-$G$23,$IT117)</f>
        <v/>
      </c>
      <c r="HW117" s="14" t="str">
        <f>INDEX('O3-8hr'!$A:$AD,$IU117+HW$23-$G$23,$IT117)</f>
        <v/>
      </c>
      <c r="HX117" s="14" t="str">
        <f>INDEX('O3-8hr'!$A:$AD,$IU117+HX$23-$G$23,$IT117)</f>
        <v/>
      </c>
      <c r="HY117" s="14" t="str">
        <f>INDEX('O3-8hr'!$A:$AD,$IU117+HY$23-$G$23,$IT117)</f>
        <v/>
      </c>
      <c r="HZ117" s="14" t="str">
        <f>INDEX('O3-8hr'!$A:$AD,$IU117+HZ$23-$G$23,$IT117)</f>
        <v/>
      </c>
      <c r="IA117" s="14" t="str">
        <f>INDEX('O3-8hr'!$A:$AD,$IU117+IA$23-$G$23,$IT117)</f>
        <v/>
      </c>
      <c r="IB117" s="14" t="str">
        <f>INDEX('O3-8hr'!$A:$AD,$IU117+IB$23-$G$23,$IT117)</f>
        <v/>
      </c>
      <c r="IC117" s="14" t="str">
        <f>INDEX('O3-8hr'!$A:$AD,$IU117+IC$23-$G$23,$IT117)</f>
        <v/>
      </c>
      <c r="ID117" s="14" t="str">
        <f>INDEX('O3-8hr'!$A:$AD,$IU117+ID$23-$G$23,$IT117)</f>
        <v/>
      </c>
      <c r="IE117" s="14" t="str">
        <f>INDEX('O3-8hr'!$A:$AD,$IU117+IE$23-$G$23,$IT117)</f>
        <v/>
      </c>
      <c r="IF117" s="14" t="str">
        <f>INDEX('O3-8hr'!$A:$AD,$IU117+IF$23-$G$23,$IT117)</f>
        <v/>
      </c>
      <c r="IG117" s="14" t="str">
        <f>INDEX('O3-8hr'!$A:$AD,$IU117+IG$23-$G$23,$IT117)</f>
        <v/>
      </c>
      <c r="IH117" s="14" t="str">
        <f>INDEX('O3-8hr'!$A:$AD,$IU117+IH$23-$G$23,$IT117)</f>
        <v/>
      </c>
      <c r="II117" s="14" t="str">
        <f>INDEX('O3-8hr'!$A:$AD,$IU117+II$23-$G$23,$IT117)</f>
        <v/>
      </c>
      <c r="IJ117" s="14" t="str">
        <f>INDEX('O3-8hr'!$A:$AD,$IU117+IJ$23-$G$23,$IT117)</f>
        <v/>
      </c>
      <c r="IK117" s="14" t="str">
        <f>INDEX('O3-8hr'!$A:$AD,$IU117+IK$23-$G$23,$IT117)</f>
        <v/>
      </c>
      <c r="IL117" s="14" t="str">
        <f>INDEX('O3-8hr'!$A:$AD,$IU117+IL$23-$G$23,$IT117)</f>
        <v/>
      </c>
      <c r="IM117" s="14" t="str">
        <f>INDEX('O3-8hr'!$A:$AD,$IU117+IM$23-$G$23,$IT117)</f>
        <v/>
      </c>
      <c r="IN117" s="14" t="str">
        <f>INDEX('O3-8hr'!$A:$AD,$IU117+IN$23-$G$23,$IT117)</f>
        <v/>
      </c>
      <c r="IO117" s="14" t="str">
        <f>INDEX('O3-8hr'!$A:$AD,$IU117+IO$23-$G$23,$IT117)</f>
        <v/>
      </c>
      <c r="IP117" s="14" t="str">
        <f>INDEX('O3-8hr'!$A:$AD,$IU117+IP$23-$G$23,$IT117)</f>
        <v/>
      </c>
      <c r="IQ117" s="19" t="str">
        <f>INDEX('O3-8hr'!$A:$AD,$IU117+IQ$23-$G$23,$IT117)</f>
        <v/>
      </c>
      <c r="IR117" s="100">
        <f t="shared" si="60"/>
        <v>96</v>
      </c>
      <c r="IT117" s="44">
        <f>MATCH($B117,'O3-8hr'!$1:$1,0)</f>
        <v>6</v>
      </c>
      <c r="IU117" s="43">
        <f>MATCH(DATE($A117,$IT$19,$IU$19),'O3-8hr'!$B:$B,0)</f>
        <v>65</v>
      </c>
    </row>
    <row r="118" spans="1:255" ht="12.75" customHeight="1" x14ac:dyDescent="0.2">
      <c r="A118" s="100">
        <v>2015</v>
      </c>
      <c r="B118" s="100">
        <v>340170006</v>
      </c>
      <c r="C118" s="103">
        <f>INDEX(Sites!$A:$N,MATCH($B118,Sites!$A:$A,0),2)</f>
        <v>40.670250000000003</v>
      </c>
      <c r="D118" s="100" t="str">
        <f>INDEX(Sites!$A:$N,MATCH($B118,Sites!$A:$A,0),4)</f>
        <v>NJ</v>
      </c>
      <c r="E118" s="100" t="str">
        <f>INDEX(Sites!$A:$N,MATCH($B118,Sites!$A:$A,0),10)</f>
        <v>3.0</v>
      </c>
      <c r="F118" s="44" t="str">
        <f>INDEX(Sites!$A:$N,MATCH($B118,Sites!$A:$A,0),6)</f>
        <v>Bayonne</v>
      </c>
      <c r="G118" s="20">
        <f>INDEX('O3-8hr'!$A:$AD,$IU118+G$23-$G$23,$IT118)</f>
        <v>31</v>
      </c>
      <c r="H118" s="14">
        <f>INDEX('O3-8hr'!$A:$AD,$IU118+H$23-$G$23,$IT118)</f>
        <v>37.000000000000007</v>
      </c>
      <c r="I118" s="14">
        <f>INDEX('O3-8hr'!$A:$AD,$IU118+I$23-$G$23,$IT118)</f>
        <v>28</v>
      </c>
      <c r="J118" s="14">
        <f>INDEX('O3-8hr'!$A:$AD,$IU118+J$23-$G$23,$IT118)</f>
        <v>11.000000000000002</v>
      </c>
      <c r="K118" s="14">
        <f>INDEX('O3-8hr'!$A:$AD,$IU118+K$23-$G$23,$IT118)</f>
        <v>26.000000000000004</v>
      </c>
      <c r="L118" s="14">
        <f>INDEX('O3-8hr'!$A:$AD,$IU118+L$23-$G$23,$IT118)</f>
        <v>26.000000000000004</v>
      </c>
      <c r="M118" s="14">
        <f>INDEX('O3-8hr'!$A:$AD,$IU118+M$23-$G$23,$IT118)</f>
        <v>38</v>
      </c>
      <c r="N118" s="14">
        <f>INDEX('O3-8hr'!$A:$AD,$IU118+N$23-$G$23,$IT118)</f>
        <v>45.000000000000007</v>
      </c>
      <c r="O118" s="14">
        <f>INDEX('O3-8hr'!$A:$AD,$IU118+O$23-$G$23,$IT118)</f>
        <v>37.000000000000007</v>
      </c>
      <c r="P118" s="14">
        <f>INDEX('O3-8hr'!$A:$AD,$IU118+P$23-$G$23,$IT118)</f>
        <v>18.000000000000004</v>
      </c>
      <c r="Q118" s="14">
        <f>INDEX('O3-8hr'!$A:$AD,$IU118+Q$23-$G$23,$IT118)</f>
        <v>30</v>
      </c>
      <c r="R118" s="14">
        <f>INDEX('O3-8hr'!$A:$AD,$IU118+R$23-$G$23,$IT118)</f>
        <v>39</v>
      </c>
      <c r="S118" s="14">
        <f>INDEX('O3-8hr'!$A:$AD,$IU118+S$23-$G$23,$IT118)</f>
        <v>38</v>
      </c>
      <c r="T118" s="14">
        <f>INDEX('O3-8hr'!$A:$AD,$IU118+T$23-$G$23,$IT118)</f>
        <v>20</v>
      </c>
      <c r="U118" s="14">
        <f>INDEX('O3-8hr'!$A:$AD,$IU118+U$23-$G$23,$IT118)</f>
        <v>36.000000000000007</v>
      </c>
      <c r="V118" s="14">
        <f>INDEX('O3-8hr'!$A:$AD,$IU118+V$23-$G$23,$IT118)</f>
        <v>26.000000000000004</v>
      </c>
      <c r="W118" s="14">
        <f>INDEX('O3-8hr'!$A:$AD,$IU118+W$23-$G$23,$IT118)</f>
        <v>37.000000000000007</v>
      </c>
      <c r="X118" s="14">
        <f>INDEX('O3-8hr'!$A:$AD,$IU118+X$23-$G$23,$IT118)</f>
        <v>38</v>
      </c>
      <c r="Y118" s="14">
        <f>INDEX('O3-8hr'!$A:$AD,$IU118+Y$23-$G$23,$IT118)</f>
        <v>41</v>
      </c>
      <c r="Z118" s="14">
        <f>INDEX('O3-8hr'!$A:$AD,$IU118+Z$23-$G$23,$IT118)</f>
        <v>25</v>
      </c>
      <c r="AA118" s="14">
        <f>INDEX('O3-8hr'!$A:$AD,$IU118+AA$23-$G$23,$IT118)</f>
        <v>31</v>
      </c>
      <c r="AB118" s="14">
        <f>INDEX('O3-8hr'!$A:$AD,$IU118+AB$23-$G$23,$IT118)</f>
        <v>39</v>
      </c>
      <c r="AC118" s="14">
        <f>INDEX('O3-8hr'!$A:$AD,$IU118+AC$23-$G$23,$IT118)</f>
        <v>38</v>
      </c>
      <c r="AD118" s="14">
        <f>INDEX('O3-8hr'!$A:$AD,$IU118+AD$23-$G$23,$IT118)</f>
        <v>26.000000000000004</v>
      </c>
      <c r="AE118" s="14">
        <f>INDEX('O3-8hr'!$A:$AD,$IU118+AE$23-$G$23,$IT118)</f>
        <v>25</v>
      </c>
      <c r="AF118" s="14">
        <f>INDEX('O3-8hr'!$A:$AD,$IU118+AF$23-$G$23,$IT118)</f>
        <v>18.000000000000004</v>
      </c>
      <c r="AG118" s="14">
        <f>INDEX('O3-8hr'!$A:$AD,$IU118+AG$23-$G$23,$IT118)</f>
        <v>33</v>
      </c>
      <c r="AH118" s="14">
        <f>INDEX('O3-8hr'!$A:$AD,$IU118+AH$23-$G$23,$IT118)</f>
        <v>37.000000000000007</v>
      </c>
      <c r="AI118" s="14">
        <f>INDEX('O3-8hr'!$A:$AD,$IU118+AI$23-$G$23,$IT118)</f>
        <v>44.000000000000007</v>
      </c>
      <c r="AJ118" s="14">
        <f>INDEX('O3-8hr'!$A:$AD,$IU118+AJ$23-$G$23,$IT118)</f>
        <v>31</v>
      </c>
      <c r="AK118" s="14">
        <f>INDEX('O3-8hr'!$A:$AD,$IU118+AK$23-$G$23,$IT118)</f>
        <v>31</v>
      </c>
      <c r="AL118" s="14">
        <f>INDEX('O3-8hr'!$A:$AD,$IU118+AL$23-$G$23,$IT118)</f>
        <v>41</v>
      </c>
      <c r="AM118" s="14">
        <f>INDEX('O3-8hr'!$A:$AD,$IU118+AM$23-$G$23,$IT118)</f>
        <v>54</v>
      </c>
      <c r="AN118" s="14">
        <f>INDEX('O3-8hr'!$A:$AD,$IU118+AN$23-$G$23,$IT118)</f>
        <v>27</v>
      </c>
      <c r="AO118" s="14">
        <f>INDEX('O3-8hr'!$A:$AD,$IU118+AO$23-$G$23,$IT118)</f>
        <v>39</v>
      </c>
      <c r="AP118" s="14">
        <f>INDEX('O3-8hr'!$A:$AD,$IU118+AP$23-$G$23,$IT118)</f>
        <v>47</v>
      </c>
      <c r="AQ118" s="14">
        <f>INDEX('O3-8hr'!$A:$AD,$IU118+AQ$23-$G$23,$IT118)</f>
        <v>40</v>
      </c>
      <c r="AR118" s="14">
        <f>INDEX('O3-8hr'!$A:$AD,$IU118+AR$23-$G$23,$IT118)</f>
        <v>27</v>
      </c>
      <c r="AS118" s="14">
        <f>INDEX('O3-8hr'!$A:$AD,$IU118+AS$23-$G$23,$IT118)</f>
        <v>32</v>
      </c>
      <c r="AT118" s="14">
        <f>INDEX('O3-8hr'!$A:$AD,$IU118+AT$23-$G$23,$IT118)</f>
        <v>32</v>
      </c>
      <c r="AU118" s="14">
        <f>INDEX('O3-8hr'!$A:$AD,$IU118+AU$23-$G$23,$IT118)</f>
        <v>18.000000000000004</v>
      </c>
      <c r="AV118" s="14">
        <f>INDEX('O3-8hr'!$A:$AD,$IU118+AV$23-$G$23,$IT118)</f>
        <v>46</v>
      </c>
      <c r="AW118" s="14">
        <f>INDEX('O3-8hr'!$A:$AD,$IU118+AW$23-$G$23,$IT118)</f>
        <v>45.000000000000007</v>
      </c>
      <c r="AX118" s="14">
        <f>INDEX('O3-8hr'!$A:$AD,$IU118+AX$23-$G$23,$IT118)</f>
        <v>49</v>
      </c>
      <c r="AY118" s="14">
        <f>INDEX('O3-8hr'!$A:$AD,$IU118+AY$23-$G$23,$IT118)</f>
        <v>25</v>
      </c>
      <c r="AZ118" s="14">
        <f>INDEX('O3-8hr'!$A:$AD,$IU118+AZ$23-$G$23,$IT118)</f>
        <v>47</v>
      </c>
      <c r="BA118" s="14">
        <f>INDEX('O3-8hr'!$A:$AD,$IU118+BA$23-$G$23,$IT118)</f>
        <v>46</v>
      </c>
      <c r="BB118" s="14">
        <f>INDEX('O3-8hr'!$A:$AD,$IU118+BB$23-$G$23,$IT118)</f>
        <v>29</v>
      </c>
      <c r="BC118" s="14">
        <f>INDEX('O3-8hr'!$A:$AD,$IU118+BC$23-$G$23,$IT118)</f>
        <v>61.000000000000007</v>
      </c>
      <c r="BD118" s="14">
        <f>INDEX('O3-8hr'!$A:$AD,$IU118+BD$23-$G$23,$IT118)</f>
        <v>40</v>
      </c>
      <c r="BE118" s="14">
        <f>INDEX('O3-8hr'!$A:$AD,$IU118+BE$23-$G$23,$IT118)</f>
        <v>40</v>
      </c>
      <c r="BF118" s="14">
        <f>INDEX('O3-8hr'!$A:$AD,$IU118+BF$23-$G$23,$IT118)</f>
        <v>41</v>
      </c>
      <c r="BG118" s="14">
        <f>INDEX('O3-8hr'!$A:$AD,$IU118+BG$23-$G$23,$IT118)</f>
        <v>46</v>
      </c>
      <c r="BH118" s="14">
        <f>INDEX('O3-8hr'!$A:$AD,$IU118+BH$23-$G$23,$IT118)</f>
        <v>33</v>
      </c>
      <c r="BI118" s="14">
        <f>INDEX('O3-8hr'!$A:$AD,$IU118+BI$23-$G$23,$IT118)</f>
        <v>40</v>
      </c>
      <c r="BJ118" s="14">
        <f>INDEX('O3-8hr'!$A:$AD,$IU118+BJ$23-$G$23,$IT118)</f>
        <v>39</v>
      </c>
      <c r="BK118" s="14">
        <f>INDEX('O3-8hr'!$A:$AD,$IU118+BK$23-$G$23,$IT118)</f>
        <v>43</v>
      </c>
      <c r="BL118" s="14">
        <f>INDEX('O3-8hr'!$A:$AD,$IU118+BL$23-$G$23,$IT118)</f>
        <v>31</v>
      </c>
      <c r="BM118" s="14">
        <f>INDEX('O3-8hr'!$A:$AD,$IU118+BM$23-$G$23,$IT118)</f>
        <v>43</v>
      </c>
      <c r="BN118" s="14">
        <f>INDEX('O3-8hr'!$A:$AD,$IU118+BN$23-$G$23,$IT118)</f>
        <v>48</v>
      </c>
      <c r="BO118" s="14">
        <f>INDEX('O3-8hr'!$A:$AD,$IU118+BO$23-$G$23,$IT118)</f>
        <v>33</v>
      </c>
      <c r="BP118" s="14">
        <f>INDEX('O3-8hr'!$A:$AD,$IU118+BP$23-$G$23,$IT118)</f>
        <v>36.000000000000007</v>
      </c>
      <c r="BQ118" s="14">
        <f>INDEX('O3-8hr'!$A:$AD,$IU118+BQ$23-$G$23,$IT118)</f>
        <v>37.000000000000007</v>
      </c>
      <c r="BR118" s="14">
        <f>INDEX('O3-8hr'!$A:$AD,$IU118+BR$23-$G$23,$IT118)</f>
        <v>51.000000000000007</v>
      </c>
      <c r="BS118" s="14">
        <f>INDEX('O3-8hr'!$A:$AD,$IU118+BS$23-$G$23,$IT118)</f>
        <v>66</v>
      </c>
      <c r="BT118" s="14">
        <f>INDEX('O3-8hr'!$A:$AD,$IU118+BT$23-$G$23,$IT118)</f>
        <v>67</v>
      </c>
      <c r="BU118" s="14">
        <f>INDEX('O3-8hr'!$A:$AD,$IU118+BU$23-$G$23,$IT118)</f>
        <v>37.000000000000007</v>
      </c>
      <c r="BV118" s="14">
        <f>INDEX('O3-8hr'!$A:$AD,$IU118+BV$23-$G$23,$IT118)</f>
        <v>53.000000000000007</v>
      </c>
      <c r="BW118" s="14">
        <f>INDEX('O3-8hr'!$A:$AD,$IU118+BW$23-$G$23,$IT118)</f>
        <v>59.000000000000007</v>
      </c>
      <c r="BX118" s="14">
        <f>INDEX('O3-8hr'!$A:$AD,$IU118+BX$23-$G$23,$IT118)</f>
        <v>27</v>
      </c>
      <c r="BY118" s="14">
        <f>INDEX('O3-8hr'!$A:$AD,$IU118+BY$23-$G$23,$IT118)</f>
        <v>22.000000000000004</v>
      </c>
      <c r="BZ118" s="14">
        <f>INDEX('O3-8hr'!$A:$AD,$IU118+BZ$23-$G$23,$IT118)</f>
        <v>27</v>
      </c>
      <c r="CA118" s="14">
        <f>INDEX('O3-8hr'!$A:$AD,$IU118+CA$23-$G$23,$IT118)</f>
        <v>49</v>
      </c>
      <c r="CB118" s="14">
        <f>INDEX('O3-8hr'!$A:$AD,$IU118+CB$23-$G$23,$IT118)</f>
        <v>35</v>
      </c>
      <c r="CC118" s="14">
        <f>INDEX('O3-8hr'!$A:$AD,$IU118+CC$23-$G$23,$IT118)</f>
        <v>49</v>
      </c>
      <c r="CD118" s="14">
        <f>INDEX('O3-8hr'!$A:$AD,$IU118+CD$23-$G$23,$IT118)</f>
        <v>58</v>
      </c>
      <c r="CE118" s="14">
        <f>INDEX('O3-8hr'!$A:$AD,$IU118+CE$23-$G$23,$IT118)</f>
        <v>40</v>
      </c>
      <c r="CF118" s="14">
        <f>INDEX('O3-8hr'!$A:$AD,$IU118+CF$23-$G$23,$IT118)</f>
        <v>65</v>
      </c>
      <c r="CG118" s="14">
        <f>INDEX('O3-8hr'!$A:$AD,$IU118+CG$23-$G$23,$IT118)</f>
        <v>35</v>
      </c>
      <c r="CH118" s="14">
        <f>INDEX('O3-8hr'!$A:$AD,$IU118+CH$23-$G$23,$IT118)</f>
        <v>33</v>
      </c>
      <c r="CI118" s="14">
        <f>INDEX('O3-8hr'!$A:$AD,$IU118+CI$23-$G$23,$IT118)</f>
        <v>31</v>
      </c>
      <c r="CJ118" s="14">
        <f>INDEX('O3-8hr'!$A:$AD,$IU118+CJ$23-$G$23,$IT118)</f>
        <v>33</v>
      </c>
      <c r="CK118" s="14">
        <f>INDEX('O3-8hr'!$A:$AD,$IU118+CK$23-$G$23,$IT118)</f>
        <v>45.000000000000007</v>
      </c>
      <c r="CL118" s="14">
        <f>INDEX('O3-8hr'!$A:$AD,$IU118+CL$23-$G$23,$IT118)</f>
        <v>46</v>
      </c>
      <c r="CM118" s="14">
        <f>INDEX('O3-8hr'!$A:$AD,$IU118+CM$23-$G$23,$IT118)</f>
        <v>60</v>
      </c>
      <c r="CN118" s="14">
        <f>INDEX('O3-8hr'!$A:$AD,$IU118+CN$23-$G$23,$IT118)</f>
        <v>63</v>
      </c>
      <c r="CO118" s="14">
        <f>INDEX('O3-8hr'!$A:$AD,$IU118+CO$23-$G$23,$IT118)</f>
        <v>62</v>
      </c>
      <c r="CP118" s="14">
        <f>INDEX('O3-8hr'!$A:$AD,$IU118+CP$23-$G$23,$IT118)</f>
        <v>38</v>
      </c>
      <c r="CQ118" s="14">
        <f>INDEX('O3-8hr'!$A:$AD,$IU118+CQ$23-$G$23,$IT118)</f>
        <v>52.000000000000007</v>
      </c>
      <c r="CR118" s="14">
        <f>INDEX('O3-8hr'!$A:$AD,$IU118+CR$23-$G$23,$IT118)</f>
        <v>39</v>
      </c>
      <c r="CS118" s="14">
        <f>INDEX('O3-8hr'!$A:$AD,$IU118+CS$23-$G$23,$IT118)</f>
        <v>32</v>
      </c>
      <c r="CT118" s="14">
        <f>INDEX('O3-8hr'!$A:$AD,$IU118+CT$23-$G$23,$IT118)</f>
        <v>33</v>
      </c>
      <c r="CU118" s="14">
        <f>INDEX('O3-8hr'!$A:$AD,$IU118+CU$23-$G$23,$IT118)</f>
        <v>13.000000000000002</v>
      </c>
      <c r="CV118" s="14">
        <f>INDEX('O3-8hr'!$A:$AD,$IU118+CV$23-$G$23,$IT118)</f>
        <v>11.000000000000002</v>
      </c>
      <c r="CW118" s="14">
        <f>INDEX('O3-8hr'!$A:$AD,$IU118+CW$23-$G$23,$IT118)</f>
        <v>29</v>
      </c>
      <c r="CX118" s="14">
        <f>INDEX('O3-8hr'!$A:$AD,$IU118+CX$23-$G$23,$IT118)</f>
        <v>28</v>
      </c>
      <c r="CY118" s="14">
        <f>INDEX('O3-8hr'!$A:$AD,$IU118+CY$23-$G$23,$IT118)</f>
        <v>25</v>
      </c>
      <c r="CZ118" s="14">
        <f>INDEX('O3-8hr'!$A:$AD,$IU118+CZ$23-$G$23,$IT118)</f>
        <v>49</v>
      </c>
      <c r="DA118" s="14">
        <f>INDEX('O3-8hr'!$A:$AD,$IU118+DA$23-$G$23,$IT118)</f>
        <v>40</v>
      </c>
      <c r="DB118" s="14">
        <f>INDEX('O3-8hr'!$A:$AD,$IU118+DB$23-$G$23,$IT118)</f>
        <v>44.000000000000007</v>
      </c>
      <c r="DC118" s="14">
        <f>INDEX('O3-8hr'!$A:$AD,$IU118+DC$23-$G$23,$IT118)</f>
        <v>55</v>
      </c>
      <c r="DD118" s="14">
        <f>INDEX('O3-8hr'!$A:$AD,$IU118+DD$23-$G$23,$IT118)</f>
        <v>63</v>
      </c>
      <c r="DE118" s="14">
        <f>INDEX('O3-8hr'!$A:$AD,$IU118+DE$23-$G$23,$IT118)</f>
        <v>76</v>
      </c>
      <c r="DF118" s="14">
        <f>INDEX('O3-8hr'!$A:$AD,$IU118+DF$23-$G$23,$IT118)</f>
        <v>63</v>
      </c>
      <c r="DG118" s="14">
        <f>INDEX('O3-8hr'!$A:$AD,$IU118+DG$23-$G$23,$IT118)</f>
        <v>51.000000000000007</v>
      </c>
      <c r="DH118" s="14">
        <f>INDEX('O3-8hr'!$A:$AD,$IU118+DH$23-$G$23,$IT118)</f>
        <v>73.000000000000014</v>
      </c>
      <c r="DI118" s="14">
        <f>INDEX('O3-8hr'!$A:$AD,$IU118+DI$23-$G$23,$IT118)</f>
        <v>31</v>
      </c>
      <c r="DJ118" s="14">
        <f>INDEX('O3-8hr'!$A:$AD,$IU118+DJ$23-$G$23,$IT118)</f>
        <v>25</v>
      </c>
      <c r="DK118" s="14">
        <f>INDEX('O3-8hr'!$A:$AD,$IU118+DK$23-$G$23,$IT118)</f>
        <v>31</v>
      </c>
      <c r="DL118" s="14">
        <f>INDEX('O3-8hr'!$A:$AD,$IU118+DL$23-$G$23,$IT118)</f>
        <v>41</v>
      </c>
      <c r="DM118" s="14">
        <f>INDEX('O3-8hr'!$A:$AD,$IU118+DM$23-$G$23,$IT118)</f>
        <v>47</v>
      </c>
      <c r="DN118" s="14">
        <f>INDEX('O3-8hr'!$A:$AD,$IU118+DN$23-$G$23,$IT118)</f>
        <v>31</v>
      </c>
      <c r="DO118" s="14">
        <f>INDEX('O3-8hr'!$A:$AD,$IU118+DO$23-$G$23,$IT118)</f>
        <v>37.000000000000007</v>
      </c>
      <c r="DP118" s="14">
        <f>INDEX('O3-8hr'!$A:$AD,$IU118+DP$23-$G$23,$IT118)</f>
        <v>53.000000000000007</v>
      </c>
      <c r="DQ118" s="14">
        <f>INDEX('O3-8hr'!$A:$AD,$IU118+DQ$23-$G$23,$IT118)</f>
        <v>53.000000000000007</v>
      </c>
      <c r="DR118" s="14">
        <f>INDEX('O3-8hr'!$A:$AD,$IU118+DR$23-$G$23,$IT118)</f>
        <v>42</v>
      </c>
      <c r="DS118" s="14">
        <f>INDEX('O3-8hr'!$A:$AD,$IU118+DS$23-$G$23,$IT118)</f>
        <v>44.000000000000007</v>
      </c>
      <c r="DT118" s="14">
        <f>INDEX('O3-8hr'!$A:$AD,$IU118+DT$23-$G$23,$IT118)</f>
        <v>58</v>
      </c>
      <c r="DU118" s="14">
        <f>INDEX('O3-8hr'!$A:$AD,$IU118+DU$23-$G$23,$IT118)</f>
        <v>33</v>
      </c>
      <c r="DV118" s="14">
        <f>INDEX('O3-8hr'!$A:$AD,$IU118+DV$23-$G$23,$IT118)</f>
        <v>33</v>
      </c>
      <c r="DW118" s="14">
        <f>INDEX('O3-8hr'!$A:$AD,$IU118+DW$23-$G$23,$IT118)</f>
        <v>33</v>
      </c>
      <c r="DX118" s="14">
        <f>INDEX('O3-8hr'!$A:$AD,$IU118+DX$23-$G$23,$IT118)</f>
        <v>44.000000000000007</v>
      </c>
      <c r="DY118" s="14">
        <f>INDEX('O3-8hr'!$A:$AD,$IU118+DY$23-$G$23,$IT118)</f>
        <v>57</v>
      </c>
      <c r="DZ118" s="14">
        <f>INDEX('O3-8hr'!$A:$AD,$IU118+DZ$23-$G$23,$IT118)</f>
        <v>34</v>
      </c>
      <c r="EA118" s="14">
        <f>INDEX('O3-8hr'!$A:$AD,$IU118+EA$23-$G$23,$IT118)</f>
        <v>61.000000000000007</v>
      </c>
      <c r="EB118" s="14">
        <f>INDEX('O3-8hr'!$A:$AD,$IU118+EB$23-$G$23,$IT118)</f>
        <v>55</v>
      </c>
      <c r="EC118" s="14">
        <f>INDEX('O3-8hr'!$A:$AD,$IU118+EC$23-$G$23,$IT118)</f>
        <v>53.000000000000007</v>
      </c>
      <c r="ED118" s="14">
        <f>INDEX('O3-8hr'!$A:$AD,$IU118+ED$23-$G$23,$IT118)</f>
        <v>44.000000000000007</v>
      </c>
      <c r="EE118" s="14">
        <f>INDEX('O3-8hr'!$A:$AD,$IU118+EE$23-$G$23,$IT118)</f>
        <v>55</v>
      </c>
      <c r="EF118" s="14">
        <f>INDEX('O3-8hr'!$A:$AD,$IU118+EF$23-$G$23,$IT118)</f>
        <v>38</v>
      </c>
      <c r="EG118" s="14">
        <f>INDEX('O3-8hr'!$A:$AD,$IU118+EG$23-$G$23,$IT118)</f>
        <v>40</v>
      </c>
      <c r="EH118" s="14">
        <f>INDEX('O3-8hr'!$A:$AD,$IU118+EH$23-$G$23,$IT118)</f>
        <v>39</v>
      </c>
      <c r="EI118" s="14">
        <f>INDEX('O3-8hr'!$A:$AD,$IU118+EI$23-$G$23,$IT118)</f>
        <v>66</v>
      </c>
      <c r="EJ118" s="14">
        <f>INDEX('O3-8hr'!$A:$AD,$IU118+EJ$23-$G$23,$IT118)</f>
        <v>50</v>
      </c>
      <c r="EK118" s="14">
        <f>INDEX('O3-8hr'!$A:$AD,$IU118+EK$23-$G$23,$IT118)</f>
        <v>53.000000000000007</v>
      </c>
      <c r="EL118" s="14">
        <f>INDEX('O3-8hr'!$A:$AD,$IU118+EL$23-$G$23,$IT118)</f>
        <v>38</v>
      </c>
      <c r="EM118" s="14">
        <f>INDEX('O3-8hr'!$A:$AD,$IU118+EM$23-$G$23,$IT118)</f>
        <v>42</v>
      </c>
      <c r="EN118" s="14">
        <f>INDEX('O3-8hr'!$A:$AD,$IU118+EN$23-$G$23,$IT118)</f>
        <v>55</v>
      </c>
      <c r="EO118" s="14">
        <f>INDEX('O3-8hr'!$A:$AD,$IU118+EO$23-$G$23,$IT118)</f>
        <v>48</v>
      </c>
      <c r="EP118" s="14">
        <f>INDEX('O3-8hr'!$A:$AD,$IU118+EP$23-$G$23,$IT118)</f>
        <v>48</v>
      </c>
      <c r="EQ118" s="14">
        <f>INDEX('O3-8hr'!$A:$AD,$IU118+EQ$23-$G$23,$IT118)</f>
        <v>67</v>
      </c>
      <c r="ER118" s="14">
        <f>INDEX('O3-8hr'!$A:$AD,$IU118+ER$23-$G$23,$IT118)</f>
        <v>58</v>
      </c>
      <c r="ES118" s="14">
        <f>INDEX('O3-8hr'!$A:$AD,$IU118+ES$23-$G$23,$IT118)</f>
        <v>48</v>
      </c>
      <c r="ET118" s="14">
        <f>INDEX('O3-8hr'!$A:$AD,$IU118+ET$23-$G$23,$IT118)</f>
        <v>36.000000000000007</v>
      </c>
      <c r="EU118" s="14">
        <f>INDEX('O3-8hr'!$A:$AD,$IU118+EU$23-$G$23,$IT118)</f>
        <v>44.000000000000007</v>
      </c>
      <c r="EV118" s="14">
        <f>INDEX('O3-8hr'!$A:$AD,$IU118+EV$23-$G$23,$IT118)</f>
        <v>53.000000000000007</v>
      </c>
      <c r="EW118" s="14">
        <f>INDEX('O3-8hr'!$A:$AD,$IU118+EW$23-$G$23,$IT118)</f>
        <v>54</v>
      </c>
      <c r="EX118" s="14">
        <f>INDEX('O3-8hr'!$A:$AD,$IU118+EX$23-$G$23,$IT118)</f>
        <v>62</v>
      </c>
      <c r="EY118" s="14">
        <f>INDEX('O3-8hr'!$A:$AD,$IU118+EY$23-$G$23,$IT118)</f>
        <v>55</v>
      </c>
      <c r="EZ118" s="14">
        <f>INDEX('O3-8hr'!$A:$AD,$IU118+EZ$23-$G$23,$IT118)</f>
        <v>80</v>
      </c>
      <c r="FA118" s="14">
        <f>INDEX('O3-8hr'!$A:$AD,$IU118+FA$23-$G$23,$IT118)</f>
        <v>74.000000000000014</v>
      </c>
      <c r="FB118" s="14">
        <f>INDEX('O3-8hr'!$A:$AD,$IU118+FB$23-$G$23,$IT118)</f>
        <v>42</v>
      </c>
      <c r="FC118" s="14">
        <f>INDEX('O3-8hr'!$A:$AD,$IU118+FC$23-$G$23,$IT118)</f>
        <v>41</v>
      </c>
      <c r="FD118" s="14">
        <f>INDEX('O3-8hr'!$A:$AD,$IU118+FD$23-$G$23,$IT118)</f>
        <v>59.000000000000007</v>
      </c>
      <c r="FE118" s="14">
        <f>INDEX('O3-8hr'!$A:$AD,$IU118+FE$23-$G$23,$IT118)</f>
        <v>59.000000000000007</v>
      </c>
      <c r="FF118" s="14">
        <f>INDEX('O3-8hr'!$A:$AD,$IU118+FF$23-$G$23,$IT118)</f>
        <v>68</v>
      </c>
      <c r="FG118" s="14">
        <f>INDEX('O3-8hr'!$A:$AD,$IU118+FG$23-$G$23,$IT118)</f>
        <v>55</v>
      </c>
      <c r="FH118" s="14">
        <f>INDEX('O3-8hr'!$A:$AD,$IU118+FH$23-$G$23,$IT118)</f>
        <v>54</v>
      </c>
      <c r="FI118" s="14">
        <f>INDEX('O3-8hr'!$A:$AD,$IU118+FI$23-$G$23,$IT118)</f>
        <v>45.000000000000007</v>
      </c>
      <c r="FJ118" s="14">
        <f>INDEX('O3-8hr'!$A:$AD,$IU118+FJ$23-$G$23,$IT118)</f>
        <v>42</v>
      </c>
      <c r="FK118" s="14">
        <f>INDEX('O3-8hr'!$A:$AD,$IU118+FK$23-$G$23,$IT118)</f>
        <v>44.000000000000007</v>
      </c>
      <c r="FL118" s="14">
        <f>INDEX('O3-8hr'!$A:$AD,$IU118+FL$23-$G$23,$IT118)</f>
        <v>44.000000000000007</v>
      </c>
      <c r="FM118" s="14">
        <f>INDEX('O3-8hr'!$A:$AD,$IU118+FM$23-$G$23,$IT118)</f>
        <v>32</v>
      </c>
      <c r="FN118" s="14">
        <f>INDEX('O3-8hr'!$A:$AD,$IU118+FN$23-$G$23,$IT118)</f>
        <v>35</v>
      </c>
      <c r="FO118" s="14">
        <f>INDEX('O3-8hr'!$A:$AD,$IU118+FO$23-$G$23,$IT118)</f>
        <v>39</v>
      </c>
      <c r="FP118" s="14">
        <f>INDEX('O3-8hr'!$A:$AD,$IU118+FP$23-$G$23,$IT118)</f>
        <v>47</v>
      </c>
      <c r="FQ118" s="14">
        <f>INDEX('O3-8hr'!$A:$AD,$IU118+FQ$23-$G$23,$IT118)</f>
        <v>64</v>
      </c>
      <c r="FR118" s="14">
        <f>INDEX('O3-8hr'!$A:$AD,$IU118+FR$23-$G$23,$IT118)</f>
        <v>76</v>
      </c>
      <c r="FS118" s="14">
        <f>INDEX('O3-8hr'!$A:$AD,$IU118+FS$23-$G$23,$IT118)</f>
        <v>73.000000000000014</v>
      </c>
      <c r="FT118" s="14">
        <f>INDEX('O3-8hr'!$A:$AD,$IU118+FT$23-$G$23,$IT118)</f>
        <v>77</v>
      </c>
      <c r="FU118" s="14">
        <f>INDEX('O3-8hr'!$A:$AD,$IU118+FU$23-$G$23,$IT118)</f>
        <v>51.000000000000007</v>
      </c>
      <c r="FV118" s="14">
        <f>INDEX('O3-8hr'!$A:$AD,$IU118+FV$23-$G$23,$IT118)</f>
        <v>29</v>
      </c>
      <c r="FW118" s="14">
        <f>INDEX('O3-8hr'!$A:$AD,$IU118+FW$23-$G$23,$IT118)</f>
        <v>28</v>
      </c>
      <c r="FX118" s="14">
        <f>INDEX('O3-8hr'!$A:$AD,$IU118+FX$23-$G$23,$IT118)</f>
        <v>61.000000000000007</v>
      </c>
      <c r="FY118" s="14">
        <f>INDEX('O3-8hr'!$A:$AD,$IU118+FY$23-$G$23,$IT118)</f>
        <v>66</v>
      </c>
      <c r="FZ118" s="14">
        <f>INDEX('O3-8hr'!$A:$AD,$IU118+FZ$23-$G$23,$IT118)</f>
        <v>49</v>
      </c>
      <c r="GA118" s="14">
        <f>INDEX('O3-8hr'!$A:$AD,$IU118+GA$23-$G$23,$IT118)</f>
        <v>73.000000000000014</v>
      </c>
      <c r="GB118" s="14">
        <f>INDEX('O3-8hr'!$A:$AD,$IU118+GB$23-$G$23,$IT118)</f>
        <v>71.000000000000014</v>
      </c>
      <c r="GC118" s="14">
        <f>INDEX('O3-8hr'!$A:$AD,$IU118+GC$23-$G$23,$IT118)</f>
        <v>52.000000000000007</v>
      </c>
      <c r="GD118" s="14">
        <f>INDEX('O3-8hr'!$A:$AD,$IU118+GD$23-$G$23,$IT118)</f>
        <v>39</v>
      </c>
      <c r="GE118" s="14">
        <f>INDEX('O3-8hr'!$A:$AD,$IU118+GE$23-$G$23,$IT118)</f>
        <v>45.000000000000007</v>
      </c>
      <c r="GF118" s="14">
        <f>INDEX('O3-8hr'!$A:$AD,$IU118+GF$23-$G$23,$IT118)</f>
        <v>72.000000000000014</v>
      </c>
      <c r="GG118" s="14">
        <f>INDEX('O3-8hr'!$A:$AD,$IU118+GG$23-$G$23,$IT118)</f>
        <v>71.000000000000014</v>
      </c>
      <c r="GH118" s="14">
        <f>INDEX('O3-8hr'!$A:$AD,$IU118+GH$23-$G$23,$IT118)</f>
        <v>60</v>
      </c>
      <c r="GI118" s="14">
        <f>INDEX('O3-8hr'!$A:$AD,$IU118+GI$23-$G$23,$IT118)</f>
        <v>67</v>
      </c>
      <c r="GJ118" s="14">
        <f>INDEX('O3-8hr'!$A:$AD,$IU118+GJ$23-$G$23,$IT118)</f>
        <v>70</v>
      </c>
      <c r="GK118" s="14">
        <f>INDEX('O3-8hr'!$A:$AD,$IU118+GK$23-$G$23,$IT118)</f>
        <v>82</v>
      </c>
      <c r="GL118" s="14">
        <f>INDEX('O3-8hr'!$A:$AD,$IU118+GL$23-$G$23,$IT118)</f>
        <v>42</v>
      </c>
      <c r="GM118" s="14">
        <f>INDEX('O3-8hr'!$A:$AD,$IU118+GM$23-$G$23,$IT118)</f>
        <v>38</v>
      </c>
      <c r="GN118" s="14">
        <f>INDEX('O3-8hr'!$A:$AD,$IU118+GN$23-$G$23,$IT118)</f>
        <v>45.000000000000007</v>
      </c>
      <c r="GO118" s="14">
        <f>INDEX('O3-8hr'!$A:$AD,$IU118+GO$23-$G$23,$IT118)</f>
        <v>70</v>
      </c>
      <c r="GP118" s="14">
        <f>INDEX('O3-8hr'!$A:$AD,$IU118+GP$23-$G$23,$IT118)</f>
        <v>75</v>
      </c>
      <c r="GQ118" s="14">
        <f>INDEX('O3-8hr'!$A:$AD,$IU118+GQ$23-$G$23,$IT118)</f>
        <v>39</v>
      </c>
      <c r="GR118" s="14">
        <f>INDEX('O3-8hr'!$A:$AD,$IU118+GR$23-$G$23,$IT118)</f>
        <v>20</v>
      </c>
      <c r="GS118" s="14">
        <f>INDEX('O3-8hr'!$A:$AD,$IU118+GS$23-$G$23,$IT118)</f>
        <v>42</v>
      </c>
      <c r="GT118" s="14">
        <f>INDEX('O3-8hr'!$A:$AD,$IU118+GT$23-$G$23,$IT118)</f>
        <v>44.000000000000007</v>
      </c>
      <c r="GU118" s="14">
        <f>INDEX('O3-8hr'!$A:$AD,$IU118+GU$23-$G$23,$IT118)</f>
        <v>30</v>
      </c>
      <c r="GV118" s="14">
        <f>INDEX('O3-8hr'!$A:$AD,$IU118+GV$23-$G$23,$IT118)</f>
        <v>30</v>
      </c>
      <c r="GW118" s="14">
        <f>INDEX('O3-8hr'!$A:$AD,$IU118+GW$23-$G$23,$IT118)</f>
        <v>56</v>
      </c>
      <c r="GX118" s="14">
        <f>INDEX('O3-8hr'!$A:$AD,$IU118+GX$23-$G$23,$IT118)</f>
        <v>74.000000000000014</v>
      </c>
      <c r="GY118" s="14">
        <f>INDEX('O3-8hr'!$A:$AD,$IU118+GY$23-$G$23,$IT118)</f>
        <v>92</v>
      </c>
      <c r="GZ118" s="14">
        <f>INDEX('O3-8hr'!$A:$AD,$IU118+GZ$23-$G$23,$IT118)</f>
        <v>74.000000000000014</v>
      </c>
      <c r="HA118" s="14">
        <f>INDEX('O3-8hr'!$A:$AD,$IU118+HA$23-$G$23,$IT118)</f>
        <v>45.000000000000007</v>
      </c>
      <c r="HB118" s="14">
        <f>INDEX('O3-8hr'!$A:$AD,$IU118+HB$23-$G$23,$IT118)</f>
        <v>39</v>
      </c>
      <c r="HC118" s="14">
        <f>INDEX('O3-8hr'!$A:$AD,$IU118+HC$23-$G$23,$IT118)</f>
        <v>35</v>
      </c>
      <c r="HD118" s="14">
        <f>INDEX('O3-8hr'!$A:$AD,$IU118+HD$23-$G$23,$IT118)</f>
        <v>28</v>
      </c>
      <c r="HE118" s="14">
        <f>INDEX('O3-8hr'!$A:$AD,$IU118+HE$23-$G$23,$IT118)</f>
        <v>49</v>
      </c>
      <c r="HF118" s="14">
        <f>INDEX('O3-8hr'!$A:$AD,$IU118+HF$23-$G$23,$IT118)</f>
        <v>45.000000000000007</v>
      </c>
      <c r="HG118" s="14">
        <f>INDEX('O3-8hr'!$A:$AD,$IU118+HG$23-$G$23,$IT118)</f>
        <v>27</v>
      </c>
      <c r="HH118" s="14">
        <f>INDEX('O3-8hr'!$A:$AD,$IU118+HH$23-$G$23,$IT118)</f>
        <v>33</v>
      </c>
      <c r="HI118" s="14">
        <f>INDEX('O3-8hr'!$A:$AD,$IU118+HI$23-$G$23,$IT118)</f>
        <v>26.000000000000004</v>
      </c>
      <c r="HJ118" s="14">
        <f>INDEX('O3-8hr'!$A:$AD,$IU118+HJ$23-$G$23,$IT118)</f>
        <v>30</v>
      </c>
      <c r="HK118" s="14">
        <f>INDEX('O3-8hr'!$A:$AD,$IU118+HK$23-$G$23,$IT118)</f>
        <v>27</v>
      </c>
      <c r="HL118" s="14">
        <f>INDEX('O3-8hr'!$A:$AD,$IU118+HL$23-$G$23,$IT118)</f>
        <v>26.000000000000004</v>
      </c>
      <c r="HM118" s="14">
        <f>INDEX('O3-8hr'!$A:$AD,$IU118+HM$23-$G$23,$IT118)</f>
        <v>17</v>
      </c>
      <c r="HN118" s="14">
        <f>INDEX('O3-8hr'!$A:$AD,$IU118+HN$23-$G$23,$IT118)</f>
        <v>18.000000000000004</v>
      </c>
      <c r="HO118" s="14">
        <f>INDEX('O3-8hr'!$A:$AD,$IU118+HO$23-$G$23,$IT118)</f>
        <v>14</v>
      </c>
      <c r="HP118" s="14">
        <f>INDEX('O3-8hr'!$A:$AD,$IU118+HP$23-$G$23,$IT118)</f>
        <v>31</v>
      </c>
      <c r="HQ118" s="14">
        <f>INDEX('O3-8hr'!$A:$AD,$IU118+HQ$23-$G$23,$IT118)</f>
        <v>28</v>
      </c>
      <c r="HR118" s="14">
        <f>INDEX('O3-8hr'!$A:$AD,$IU118+HR$23-$G$23,$IT118)</f>
        <v>27</v>
      </c>
      <c r="HS118" s="14">
        <f>INDEX('O3-8hr'!$A:$AD,$IU118+HS$23-$G$23,$IT118)</f>
        <v>23</v>
      </c>
      <c r="HT118" s="14">
        <f>INDEX('O3-8hr'!$A:$AD,$IU118+HT$23-$G$23,$IT118)</f>
        <v>27</v>
      </c>
      <c r="HU118" s="14">
        <f>INDEX('O3-8hr'!$A:$AD,$IU118+HU$23-$G$23,$IT118)</f>
        <v>37.000000000000007</v>
      </c>
      <c r="HV118" s="14">
        <f>INDEX('O3-8hr'!$A:$AD,$IU118+HV$23-$G$23,$IT118)</f>
        <v>30</v>
      </c>
      <c r="HW118" s="14">
        <f>INDEX('O3-8hr'!$A:$AD,$IU118+HW$23-$G$23,$IT118)</f>
        <v>38</v>
      </c>
      <c r="HX118" s="14">
        <f>INDEX('O3-8hr'!$A:$AD,$IU118+HX$23-$G$23,$IT118)</f>
        <v>41</v>
      </c>
      <c r="HY118" s="14">
        <f>INDEX('O3-8hr'!$A:$AD,$IU118+HY$23-$G$23,$IT118)</f>
        <v>23</v>
      </c>
      <c r="HZ118" s="14">
        <f>INDEX('O3-8hr'!$A:$AD,$IU118+HZ$23-$G$23,$IT118)</f>
        <v>12</v>
      </c>
      <c r="IA118" s="14">
        <f>INDEX('O3-8hr'!$A:$AD,$IU118+IA$23-$G$23,$IT118)</f>
        <v>25</v>
      </c>
      <c r="IB118" s="14">
        <f>INDEX('O3-8hr'!$A:$AD,$IU118+IB$23-$G$23,$IT118)</f>
        <v>32</v>
      </c>
      <c r="IC118" s="14">
        <f>INDEX('O3-8hr'!$A:$AD,$IU118+IC$23-$G$23,$IT118)</f>
        <v>26.000000000000004</v>
      </c>
      <c r="ID118" s="14">
        <f>INDEX('O3-8hr'!$A:$AD,$IU118+ID$23-$G$23,$IT118)</f>
        <v>28</v>
      </c>
      <c r="IE118" s="14">
        <f>INDEX('O3-8hr'!$A:$AD,$IU118+IE$23-$G$23,$IT118)</f>
        <v>28</v>
      </c>
      <c r="IF118" s="14">
        <f>INDEX('O3-8hr'!$A:$AD,$IU118+IF$23-$G$23,$IT118)</f>
        <v>29</v>
      </c>
      <c r="IG118" s="14">
        <f>INDEX('O3-8hr'!$A:$AD,$IU118+IG$23-$G$23,$IT118)</f>
        <v>29</v>
      </c>
      <c r="IH118" s="14">
        <f>INDEX('O3-8hr'!$A:$AD,$IU118+IH$23-$G$23,$IT118)</f>
        <v>36.000000000000007</v>
      </c>
      <c r="II118" s="14">
        <f>INDEX('O3-8hr'!$A:$AD,$IU118+II$23-$G$23,$IT118)</f>
        <v>35</v>
      </c>
      <c r="IJ118" s="14">
        <f>INDEX('O3-8hr'!$A:$AD,$IU118+IJ$23-$G$23,$IT118)</f>
        <v>24</v>
      </c>
      <c r="IK118" s="14">
        <f>INDEX('O3-8hr'!$A:$AD,$IU118+IK$23-$G$23,$IT118)</f>
        <v>25</v>
      </c>
      <c r="IL118" s="14">
        <f>INDEX('O3-8hr'!$A:$AD,$IU118+IL$23-$G$23,$IT118)</f>
        <v>19</v>
      </c>
      <c r="IM118" s="14">
        <f>INDEX('O3-8hr'!$A:$AD,$IU118+IM$23-$G$23,$IT118)</f>
        <v>21</v>
      </c>
      <c r="IN118" s="14">
        <f>INDEX('O3-8hr'!$A:$AD,$IU118+IN$23-$G$23,$IT118)</f>
        <v>28</v>
      </c>
      <c r="IO118" s="14">
        <f>INDEX('O3-8hr'!$A:$AD,$IU118+IO$23-$G$23,$IT118)</f>
        <v>26.000000000000004</v>
      </c>
      <c r="IP118" s="14">
        <f>INDEX('O3-8hr'!$A:$AD,$IU118+IP$23-$G$23,$IT118)</f>
        <v>25</v>
      </c>
      <c r="IQ118" s="19">
        <f>INDEX('O3-8hr'!$A:$AD,$IU118+IQ$23-$G$23,$IT118)</f>
        <v>21</v>
      </c>
      <c r="IR118" s="100">
        <f t="shared" si="60"/>
        <v>92</v>
      </c>
      <c r="IT118" s="44">
        <f>MATCH($B118,'O3-8hr'!$1:$1,0)</f>
        <v>13</v>
      </c>
      <c r="IU118" s="43">
        <f>MATCH(DATE($A118,$IT$19,$IU$19),'O3-8hr'!$B:$B,0)</f>
        <v>65</v>
      </c>
    </row>
    <row r="119" spans="1:255" ht="12.75" customHeight="1" x14ac:dyDescent="0.2">
      <c r="A119" s="100">
        <v>2015</v>
      </c>
      <c r="B119" s="100">
        <v>340273001</v>
      </c>
      <c r="C119" s="103">
        <f>INDEX(Sites!$A:$N,MATCH($B119,Sites!$A:$A,0),2)</f>
        <v>40.787627999999998</v>
      </c>
      <c r="D119" s="100" t="str">
        <f>INDEX(Sites!$A:$N,MATCH($B119,Sites!$A:$A,0),4)</f>
        <v>NJ</v>
      </c>
      <c r="E119" s="100" t="str">
        <f>INDEX(Sites!$A:$N,MATCH($B119,Sites!$A:$A,0),10)</f>
        <v>278.0</v>
      </c>
      <c r="F119" s="44" t="str">
        <f>INDEX(Sites!$A:$N,MATCH($B119,Sites!$A:$A,0),6)</f>
        <v>Chester</v>
      </c>
      <c r="G119" s="20">
        <f>INDEX('O3-8hr'!$A:$AD,$IU119+G$23-$G$23,$IT119)</f>
        <v>36.000000000000007</v>
      </c>
      <c r="H119" s="14">
        <f>INDEX('O3-8hr'!$A:$AD,$IU119+H$23-$G$23,$IT119)</f>
        <v>48</v>
      </c>
      <c r="I119" s="14">
        <f>INDEX('O3-8hr'!$A:$AD,$IU119+I$23-$G$23,$IT119)</f>
        <v>38</v>
      </c>
      <c r="J119" s="14">
        <f>INDEX('O3-8hr'!$A:$AD,$IU119+J$23-$G$23,$IT119)</f>
        <v>34</v>
      </c>
      <c r="K119" s="14">
        <f>INDEX('O3-8hr'!$A:$AD,$IU119+K$23-$G$23,$IT119)</f>
        <v>38</v>
      </c>
      <c r="L119" s="14">
        <f>INDEX('O3-8hr'!$A:$AD,$IU119+L$23-$G$23,$IT119)</f>
        <v>39</v>
      </c>
      <c r="M119" s="14">
        <f>INDEX('O3-8hr'!$A:$AD,$IU119+M$23-$G$23,$IT119)</f>
        <v>49</v>
      </c>
      <c r="N119" s="14">
        <f>INDEX('O3-8hr'!$A:$AD,$IU119+N$23-$G$23,$IT119)</f>
        <v>52.000000000000007</v>
      </c>
      <c r="O119" s="14">
        <f>INDEX('O3-8hr'!$A:$AD,$IU119+O$23-$G$23,$IT119)</f>
        <v>53.000000000000007</v>
      </c>
      <c r="P119" s="14">
        <f>INDEX('O3-8hr'!$A:$AD,$IU119+P$23-$G$23,$IT119)</f>
        <v>43</v>
      </c>
      <c r="Q119" s="14">
        <f>INDEX('O3-8hr'!$A:$AD,$IU119+Q$23-$G$23,$IT119)</f>
        <v>53.000000000000007</v>
      </c>
      <c r="R119" s="14">
        <f>INDEX('O3-8hr'!$A:$AD,$IU119+R$23-$G$23,$IT119)</f>
        <v>48</v>
      </c>
      <c r="S119" s="14">
        <f>INDEX('O3-8hr'!$A:$AD,$IU119+S$23-$G$23,$IT119)</f>
        <v>40</v>
      </c>
      <c r="T119" s="14">
        <f>INDEX('O3-8hr'!$A:$AD,$IU119+T$23-$G$23,$IT119)</f>
        <v>33</v>
      </c>
      <c r="U119" s="14">
        <f>INDEX('O3-8hr'!$A:$AD,$IU119+U$23-$G$23,$IT119)</f>
        <v>42</v>
      </c>
      <c r="V119" s="14">
        <f>INDEX('O3-8hr'!$A:$AD,$IU119+V$23-$G$23,$IT119)</f>
        <v>41</v>
      </c>
      <c r="W119" s="14">
        <f>INDEX('O3-8hr'!$A:$AD,$IU119+W$23-$G$23,$IT119)</f>
        <v>42</v>
      </c>
      <c r="X119" s="14">
        <f>INDEX('O3-8hr'!$A:$AD,$IU119+X$23-$G$23,$IT119)</f>
        <v>44.000000000000007</v>
      </c>
      <c r="Y119" s="14">
        <f>INDEX('O3-8hr'!$A:$AD,$IU119+Y$23-$G$23,$IT119)</f>
        <v>48</v>
      </c>
      <c r="Z119" s="14">
        <f>INDEX('O3-8hr'!$A:$AD,$IU119+Z$23-$G$23,$IT119)</f>
        <v>36.000000000000007</v>
      </c>
      <c r="AA119" s="14">
        <f>INDEX('O3-8hr'!$A:$AD,$IU119+AA$23-$G$23,$IT119)</f>
        <v>41</v>
      </c>
      <c r="AB119" s="14">
        <f>INDEX('O3-8hr'!$A:$AD,$IU119+AB$23-$G$23,$IT119)</f>
        <v>41</v>
      </c>
      <c r="AC119" s="14">
        <f>INDEX('O3-8hr'!$A:$AD,$IU119+AC$23-$G$23,$IT119)</f>
        <v>43</v>
      </c>
      <c r="AD119" s="14">
        <f>INDEX('O3-8hr'!$A:$AD,$IU119+AD$23-$G$23,$IT119)</f>
        <v>45.000000000000007</v>
      </c>
      <c r="AE119" s="14">
        <f>INDEX('O3-8hr'!$A:$AD,$IU119+AE$23-$G$23,$IT119)</f>
        <v>33</v>
      </c>
      <c r="AF119" s="14">
        <f>INDEX('O3-8hr'!$A:$AD,$IU119+AF$23-$G$23,$IT119)</f>
        <v>29</v>
      </c>
      <c r="AG119" s="14">
        <f>INDEX('O3-8hr'!$A:$AD,$IU119+AG$23-$G$23,$IT119)</f>
        <v>36.000000000000007</v>
      </c>
      <c r="AH119" s="14">
        <f>INDEX('O3-8hr'!$A:$AD,$IU119+AH$23-$G$23,$IT119)</f>
        <v>40</v>
      </c>
      <c r="AI119" s="14">
        <f>INDEX('O3-8hr'!$A:$AD,$IU119+AI$23-$G$23,$IT119)</f>
        <v>47</v>
      </c>
      <c r="AJ119" s="14">
        <f>INDEX('O3-8hr'!$A:$AD,$IU119+AJ$23-$G$23,$IT119)</f>
        <v>39</v>
      </c>
      <c r="AK119" s="14">
        <f>INDEX('O3-8hr'!$A:$AD,$IU119+AK$23-$G$23,$IT119)</f>
        <v>39</v>
      </c>
      <c r="AL119" s="14">
        <f>INDEX('O3-8hr'!$A:$AD,$IU119+AL$23-$G$23,$IT119)</f>
        <v>48</v>
      </c>
      <c r="AM119" s="14">
        <f>INDEX('O3-8hr'!$A:$AD,$IU119+AM$23-$G$23,$IT119)</f>
        <v>57</v>
      </c>
      <c r="AN119" s="14">
        <f>INDEX('O3-8hr'!$A:$AD,$IU119+AN$23-$G$23,$IT119)</f>
        <v>36.000000000000007</v>
      </c>
      <c r="AO119" s="14">
        <f>INDEX('O3-8hr'!$A:$AD,$IU119+AO$23-$G$23,$IT119)</f>
        <v>42</v>
      </c>
      <c r="AP119" s="14">
        <f>INDEX('O3-8hr'!$A:$AD,$IU119+AP$23-$G$23,$IT119)</f>
        <v>49</v>
      </c>
      <c r="AQ119" s="14">
        <f>INDEX('O3-8hr'!$A:$AD,$IU119+AQ$23-$G$23,$IT119)</f>
        <v>54</v>
      </c>
      <c r="AR119" s="14">
        <f>INDEX('O3-8hr'!$A:$AD,$IU119+AR$23-$G$23,$IT119)</f>
        <v>29</v>
      </c>
      <c r="AS119" s="14">
        <f>INDEX('O3-8hr'!$A:$AD,$IU119+AS$23-$G$23,$IT119)</f>
        <v>38</v>
      </c>
      <c r="AT119" s="14">
        <f>INDEX('O3-8hr'!$A:$AD,$IU119+AT$23-$G$23,$IT119)</f>
        <v>36.000000000000007</v>
      </c>
      <c r="AU119" s="14">
        <f>INDEX('O3-8hr'!$A:$AD,$IU119+AU$23-$G$23,$IT119)</f>
        <v>31</v>
      </c>
      <c r="AV119" s="14">
        <f>INDEX('O3-8hr'!$A:$AD,$IU119+AV$23-$G$23,$IT119)</f>
        <v>44.000000000000007</v>
      </c>
      <c r="AW119" s="14">
        <f>INDEX('O3-8hr'!$A:$AD,$IU119+AW$23-$G$23,$IT119)</f>
        <v>52.000000000000007</v>
      </c>
      <c r="AX119" s="14">
        <f>INDEX('O3-8hr'!$A:$AD,$IU119+AX$23-$G$23,$IT119)</f>
        <v>55</v>
      </c>
      <c r="AY119" s="14">
        <f>INDEX('O3-8hr'!$A:$AD,$IU119+AY$23-$G$23,$IT119)</f>
        <v>44.000000000000007</v>
      </c>
      <c r="AZ119" s="14">
        <f>INDEX('O3-8hr'!$A:$AD,$IU119+AZ$23-$G$23,$IT119)</f>
        <v>48</v>
      </c>
      <c r="BA119" s="14">
        <f>INDEX('O3-8hr'!$A:$AD,$IU119+BA$23-$G$23,$IT119)</f>
        <v>48</v>
      </c>
      <c r="BB119" s="14">
        <f>INDEX('O3-8hr'!$A:$AD,$IU119+BB$23-$G$23,$IT119)</f>
        <v>40</v>
      </c>
      <c r="BC119" s="14">
        <f>INDEX('O3-8hr'!$A:$AD,$IU119+BC$23-$G$23,$IT119)</f>
        <v>62</v>
      </c>
      <c r="BD119" s="14">
        <f>INDEX('O3-8hr'!$A:$AD,$IU119+BD$23-$G$23,$IT119)</f>
        <v>44.000000000000007</v>
      </c>
      <c r="BE119" s="14">
        <f>INDEX('O3-8hr'!$A:$AD,$IU119+BE$23-$G$23,$IT119)</f>
        <v>36.000000000000007</v>
      </c>
      <c r="BF119" s="14">
        <f>INDEX('O3-8hr'!$A:$AD,$IU119+BF$23-$G$23,$IT119)</f>
        <v>44.000000000000007</v>
      </c>
      <c r="BG119" s="14">
        <f>INDEX('O3-8hr'!$A:$AD,$IU119+BG$23-$G$23,$IT119)</f>
        <v>43</v>
      </c>
      <c r="BH119" s="14">
        <f>INDEX('O3-8hr'!$A:$AD,$IU119+BH$23-$G$23,$IT119)</f>
        <v>34</v>
      </c>
      <c r="BI119" s="14">
        <f>INDEX('O3-8hr'!$A:$AD,$IU119+BI$23-$G$23,$IT119)</f>
        <v>40</v>
      </c>
      <c r="BJ119" s="14">
        <f>INDEX('O3-8hr'!$A:$AD,$IU119+BJ$23-$G$23,$IT119)</f>
        <v>39</v>
      </c>
      <c r="BK119" s="14">
        <f>INDEX('O3-8hr'!$A:$AD,$IU119+BK$23-$G$23,$IT119)</f>
        <v>41</v>
      </c>
      <c r="BL119" s="14">
        <f>INDEX('O3-8hr'!$A:$AD,$IU119+BL$23-$G$23,$IT119)</f>
        <v>34</v>
      </c>
      <c r="BM119" s="14">
        <f>INDEX('O3-8hr'!$A:$AD,$IU119+BM$23-$G$23,$IT119)</f>
        <v>43</v>
      </c>
      <c r="BN119" s="14">
        <f>INDEX('O3-8hr'!$A:$AD,$IU119+BN$23-$G$23,$IT119)</f>
        <v>49</v>
      </c>
      <c r="BO119" s="14">
        <f>INDEX('O3-8hr'!$A:$AD,$IU119+BO$23-$G$23,$IT119)</f>
        <v>36.000000000000007</v>
      </c>
      <c r="BP119" s="14">
        <f>INDEX('O3-8hr'!$A:$AD,$IU119+BP$23-$G$23,$IT119)</f>
        <v>32</v>
      </c>
      <c r="BQ119" s="14">
        <f>INDEX('O3-8hr'!$A:$AD,$IU119+BQ$23-$G$23,$IT119)</f>
        <v>41</v>
      </c>
      <c r="BR119" s="14">
        <f>INDEX('O3-8hr'!$A:$AD,$IU119+BR$23-$G$23,$IT119)</f>
        <v>49</v>
      </c>
      <c r="BS119" s="14">
        <f>INDEX('O3-8hr'!$A:$AD,$IU119+BS$23-$G$23,$IT119)</f>
        <v>62</v>
      </c>
      <c r="BT119" s="14">
        <f>INDEX('O3-8hr'!$A:$AD,$IU119+BT$23-$G$23,$IT119)</f>
        <v>53.000000000000007</v>
      </c>
      <c r="BU119" s="14">
        <f>INDEX('O3-8hr'!$A:$AD,$IU119+BU$23-$G$23,$IT119)</f>
        <v>43</v>
      </c>
      <c r="BV119" s="14">
        <f>INDEX('O3-8hr'!$A:$AD,$IU119+BV$23-$G$23,$IT119)</f>
        <v>60</v>
      </c>
      <c r="BW119" s="14">
        <f>INDEX('O3-8hr'!$A:$AD,$IU119+BW$23-$G$23,$IT119)</f>
        <v>69</v>
      </c>
      <c r="BX119" s="14">
        <f>INDEX('O3-8hr'!$A:$AD,$IU119+BX$23-$G$23,$IT119)</f>
        <v>23</v>
      </c>
      <c r="BY119" s="14">
        <f>INDEX('O3-8hr'!$A:$AD,$IU119+BY$23-$G$23,$IT119)</f>
        <v>29</v>
      </c>
      <c r="BZ119" s="14">
        <f>INDEX('O3-8hr'!$A:$AD,$IU119+BZ$23-$G$23,$IT119)</f>
        <v>35</v>
      </c>
      <c r="CA119" s="14">
        <f>INDEX('O3-8hr'!$A:$AD,$IU119+CA$23-$G$23,$IT119)</f>
        <v>51.000000000000007</v>
      </c>
      <c r="CB119" s="14">
        <f>INDEX('O3-8hr'!$A:$AD,$IU119+CB$23-$G$23,$IT119)</f>
        <v>34</v>
      </c>
      <c r="CC119" s="14">
        <f>INDEX('O3-8hr'!$A:$AD,$IU119+CC$23-$G$23,$IT119)</f>
        <v>47</v>
      </c>
      <c r="CD119" s="14">
        <f>INDEX('O3-8hr'!$A:$AD,$IU119+CD$23-$G$23,$IT119)</f>
        <v>61.000000000000007</v>
      </c>
      <c r="CE119" s="14">
        <f>INDEX('O3-8hr'!$A:$AD,$IU119+CE$23-$G$23,$IT119)</f>
        <v>47</v>
      </c>
      <c r="CF119" s="14">
        <f>INDEX('O3-8hr'!$A:$AD,$IU119+CF$23-$G$23,$IT119)</f>
        <v>39</v>
      </c>
      <c r="CG119" s="14">
        <f>INDEX('O3-8hr'!$A:$AD,$IU119+CG$23-$G$23,$IT119)</f>
        <v>33</v>
      </c>
      <c r="CH119" s="14">
        <f>INDEX('O3-8hr'!$A:$AD,$IU119+CH$23-$G$23,$IT119)</f>
        <v>41</v>
      </c>
      <c r="CI119" s="14">
        <f>INDEX('O3-8hr'!$A:$AD,$IU119+CI$23-$G$23,$IT119)</f>
        <v>36.000000000000007</v>
      </c>
      <c r="CJ119" s="14">
        <f>INDEX('O3-8hr'!$A:$AD,$IU119+CJ$23-$G$23,$IT119)</f>
        <v>34</v>
      </c>
      <c r="CK119" s="14">
        <f>INDEX('O3-8hr'!$A:$AD,$IU119+CK$23-$G$23,$IT119)</f>
        <v>47</v>
      </c>
      <c r="CL119" s="14">
        <f>INDEX('O3-8hr'!$A:$AD,$IU119+CL$23-$G$23,$IT119)</f>
        <v>44.000000000000007</v>
      </c>
      <c r="CM119" s="14">
        <f>INDEX('O3-8hr'!$A:$AD,$IU119+CM$23-$G$23,$IT119)</f>
        <v>63</v>
      </c>
      <c r="CN119" s="14">
        <f>INDEX('O3-8hr'!$A:$AD,$IU119+CN$23-$G$23,$IT119)</f>
        <v>57</v>
      </c>
      <c r="CO119" s="14">
        <f>INDEX('O3-8hr'!$A:$AD,$IU119+CO$23-$G$23,$IT119)</f>
        <v>62</v>
      </c>
      <c r="CP119" s="14">
        <f>INDEX('O3-8hr'!$A:$AD,$IU119+CP$23-$G$23,$IT119)</f>
        <v>40</v>
      </c>
      <c r="CQ119" s="14">
        <f>INDEX('O3-8hr'!$A:$AD,$IU119+CQ$23-$G$23,$IT119)</f>
        <v>52.000000000000007</v>
      </c>
      <c r="CR119" s="14">
        <f>INDEX('O3-8hr'!$A:$AD,$IU119+CR$23-$G$23,$IT119)</f>
        <v>57</v>
      </c>
      <c r="CS119" s="14">
        <f>INDEX('O3-8hr'!$A:$AD,$IU119+CS$23-$G$23,$IT119)</f>
        <v>42</v>
      </c>
      <c r="CT119" s="14">
        <f>INDEX('O3-8hr'!$A:$AD,$IU119+CT$23-$G$23,$IT119)</f>
        <v>29</v>
      </c>
      <c r="CU119" s="14">
        <f>INDEX('O3-8hr'!$A:$AD,$IU119+CU$23-$G$23,$IT119)</f>
        <v>17</v>
      </c>
      <c r="CV119" s="14">
        <f>INDEX('O3-8hr'!$A:$AD,$IU119+CV$23-$G$23,$IT119)</f>
        <v>14</v>
      </c>
      <c r="CW119" s="14">
        <f>INDEX('O3-8hr'!$A:$AD,$IU119+CW$23-$G$23,$IT119)</f>
        <v>39</v>
      </c>
      <c r="CX119" s="14">
        <f>INDEX('O3-8hr'!$A:$AD,$IU119+CX$23-$G$23,$IT119)</f>
        <v>25</v>
      </c>
      <c r="CY119" s="14">
        <f>INDEX('O3-8hr'!$A:$AD,$IU119+CY$23-$G$23,$IT119)</f>
        <v>20</v>
      </c>
      <c r="CZ119" s="14">
        <f>INDEX('O3-8hr'!$A:$AD,$IU119+CZ$23-$G$23,$IT119)</f>
        <v>40</v>
      </c>
      <c r="DA119" s="14">
        <f>INDEX('O3-8hr'!$A:$AD,$IU119+DA$23-$G$23,$IT119)</f>
        <v>42</v>
      </c>
      <c r="DB119" s="14">
        <f>INDEX('O3-8hr'!$A:$AD,$IU119+DB$23-$G$23,$IT119)</f>
        <v>51.000000000000007</v>
      </c>
      <c r="DC119" s="14">
        <f>INDEX('O3-8hr'!$A:$AD,$IU119+DC$23-$G$23,$IT119)</f>
        <v>52.000000000000007</v>
      </c>
      <c r="DD119" s="14">
        <f>INDEX('O3-8hr'!$A:$AD,$IU119+DD$23-$G$23,$IT119)</f>
        <v>57</v>
      </c>
      <c r="DE119" s="14">
        <f>INDEX('O3-8hr'!$A:$AD,$IU119+DE$23-$G$23,$IT119)</f>
        <v>72.000000000000014</v>
      </c>
      <c r="DF119" s="14">
        <f>INDEX('O3-8hr'!$A:$AD,$IU119+DF$23-$G$23,$IT119)</f>
        <v>68</v>
      </c>
      <c r="DG119" s="14">
        <f>INDEX('O3-8hr'!$A:$AD,$IU119+DG$23-$G$23,$IT119)</f>
        <v>38</v>
      </c>
      <c r="DH119" s="14">
        <f>INDEX('O3-8hr'!$A:$AD,$IU119+DH$23-$G$23,$IT119)</f>
        <v>56</v>
      </c>
      <c r="DI119" s="14">
        <f>INDEX('O3-8hr'!$A:$AD,$IU119+DI$23-$G$23,$IT119)</f>
        <v>31</v>
      </c>
      <c r="DJ119" s="14">
        <f>INDEX('O3-8hr'!$A:$AD,$IU119+DJ$23-$G$23,$IT119)</f>
        <v>28</v>
      </c>
      <c r="DK119" s="14">
        <f>INDEX('O3-8hr'!$A:$AD,$IU119+DK$23-$G$23,$IT119)</f>
        <v>37.000000000000007</v>
      </c>
      <c r="DL119" s="14">
        <f>INDEX('O3-8hr'!$A:$AD,$IU119+DL$23-$G$23,$IT119)</f>
        <v>31</v>
      </c>
      <c r="DM119" s="14">
        <f>INDEX('O3-8hr'!$A:$AD,$IU119+DM$23-$G$23,$IT119)</f>
        <v>35</v>
      </c>
      <c r="DN119" s="14">
        <f>INDEX('O3-8hr'!$A:$AD,$IU119+DN$23-$G$23,$IT119)</f>
        <v>23</v>
      </c>
      <c r="DO119" s="14">
        <f>INDEX('O3-8hr'!$A:$AD,$IU119+DO$23-$G$23,$IT119)</f>
        <v>32</v>
      </c>
      <c r="DP119" s="14">
        <f>INDEX('O3-8hr'!$A:$AD,$IU119+DP$23-$G$23,$IT119)</f>
        <v>46</v>
      </c>
      <c r="DQ119" s="14">
        <f>INDEX('O3-8hr'!$A:$AD,$IU119+DQ$23-$G$23,$IT119)</f>
        <v>44.000000000000007</v>
      </c>
      <c r="DR119" s="14">
        <f>INDEX('O3-8hr'!$A:$AD,$IU119+DR$23-$G$23,$IT119)</f>
        <v>39</v>
      </c>
      <c r="DS119" s="14">
        <f>INDEX('O3-8hr'!$A:$AD,$IU119+DS$23-$G$23,$IT119)</f>
        <v>44.000000000000007</v>
      </c>
      <c r="DT119" s="14">
        <f>INDEX('O3-8hr'!$A:$AD,$IU119+DT$23-$G$23,$IT119)</f>
        <v>60</v>
      </c>
      <c r="DU119" s="14">
        <f>INDEX('O3-8hr'!$A:$AD,$IU119+DU$23-$G$23,$IT119)</f>
        <v>33</v>
      </c>
      <c r="DV119" s="14">
        <f>INDEX('O3-8hr'!$A:$AD,$IU119+DV$23-$G$23,$IT119)</f>
        <v>33</v>
      </c>
      <c r="DW119" s="14">
        <f>INDEX('O3-8hr'!$A:$AD,$IU119+DW$23-$G$23,$IT119)</f>
        <v>38</v>
      </c>
      <c r="DX119" s="14">
        <f>INDEX('O3-8hr'!$A:$AD,$IU119+DX$23-$G$23,$IT119)</f>
        <v>47</v>
      </c>
      <c r="DY119" s="14">
        <f>INDEX('O3-8hr'!$A:$AD,$IU119+DY$23-$G$23,$IT119)</f>
        <v>60</v>
      </c>
      <c r="DZ119" s="14">
        <f>INDEX('O3-8hr'!$A:$AD,$IU119+DZ$23-$G$23,$IT119)</f>
        <v>46</v>
      </c>
      <c r="EA119" s="14">
        <f>INDEX('O3-8hr'!$A:$AD,$IU119+EA$23-$G$23,$IT119)</f>
        <v>46</v>
      </c>
      <c r="EB119" s="14">
        <f>INDEX('O3-8hr'!$A:$AD,$IU119+EB$23-$G$23,$IT119)</f>
        <v>47</v>
      </c>
      <c r="EC119" s="14">
        <f>INDEX('O3-8hr'!$A:$AD,$IU119+EC$23-$G$23,$IT119)</f>
        <v>49</v>
      </c>
      <c r="ED119" s="14">
        <f>INDEX('O3-8hr'!$A:$AD,$IU119+ED$23-$G$23,$IT119)</f>
        <v>50</v>
      </c>
      <c r="EE119" s="14">
        <f>INDEX('O3-8hr'!$A:$AD,$IU119+EE$23-$G$23,$IT119)</f>
        <v>46</v>
      </c>
      <c r="EF119" s="14">
        <f>INDEX('O3-8hr'!$A:$AD,$IU119+EF$23-$G$23,$IT119)</f>
        <v>32</v>
      </c>
      <c r="EG119" s="14">
        <f>INDEX('O3-8hr'!$A:$AD,$IU119+EG$23-$G$23,$IT119)</f>
        <v>42</v>
      </c>
      <c r="EH119" s="14">
        <f>INDEX('O3-8hr'!$A:$AD,$IU119+EH$23-$G$23,$IT119)</f>
        <v>37.000000000000007</v>
      </c>
      <c r="EI119" s="14">
        <f>INDEX('O3-8hr'!$A:$AD,$IU119+EI$23-$G$23,$IT119)</f>
        <v>41</v>
      </c>
      <c r="EJ119" s="14">
        <f>INDEX('O3-8hr'!$A:$AD,$IU119+EJ$23-$G$23,$IT119)</f>
        <v>51.000000000000007</v>
      </c>
      <c r="EK119" s="14">
        <f>INDEX('O3-8hr'!$A:$AD,$IU119+EK$23-$G$23,$IT119)</f>
        <v>66</v>
      </c>
      <c r="EL119" s="14">
        <f>INDEX('O3-8hr'!$A:$AD,$IU119+EL$23-$G$23,$IT119)</f>
        <v>41</v>
      </c>
      <c r="EM119" s="14">
        <f>INDEX('O3-8hr'!$A:$AD,$IU119+EM$23-$G$23,$IT119)</f>
        <v>39</v>
      </c>
      <c r="EN119" s="14">
        <f>INDEX('O3-8hr'!$A:$AD,$IU119+EN$23-$G$23,$IT119)</f>
        <v>45.000000000000007</v>
      </c>
      <c r="EO119" s="14">
        <f>INDEX('O3-8hr'!$A:$AD,$IU119+EO$23-$G$23,$IT119)</f>
        <v>64</v>
      </c>
      <c r="EP119" s="14">
        <f>INDEX('O3-8hr'!$A:$AD,$IU119+EP$23-$G$23,$IT119)</f>
        <v>47</v>
      </c>
      <c r="EQ119" s="14">
        <f>INDEX('O3-8hr'!$A:$AD,$IU119+EQ$23-$G$23,$IT119)</f>
        <v>53.000000000000007</v>
      </c>
      <c r="ER119" s="14">
        <f>INDEX('O3-8hr'!$A:$AD,$IU119+ER$23-$G$23,$IT119)</f>
        <v>52.000000000000007</v>
      </c>
      <c r="ES119" s="14">
        <f>INDEX('O3-8hr'!$A:$AD,$IU119+ES$23-$G$23,$IT119)</f>
        <v>48</v>
      </c>
      <c r="ET119" s="14">
        <f>INDEX('O3-8hr'!$A:$AD,$IU119+ET$23-$G$23,$IT119)</f>
        <v>38</v>
      </c>
      <c r="EU119" s="14">
        <f>INDEX('O3-8hr'!$A:$AD,$IU119+EU$23-$G$23,$IT119)</f>
        <v>42</v>
      </c>
      <c r="EV119" s="14">
        <f>INDEX('O3-8hr'!$A:$AD,$IU119+EV$23-$G$23,$IT119)</f>
        <v>37.000000000000007</v>
      </c>
      <c r="EW119" s="14">
        <f>INDEX('O3-8hr'!$A:$AD,$IU119+EW$23-$G$23,$IT119)</f>
        <v>49</v>
      </c>
      <c r="EX119" s="14">
        <f>INDEX('O3-8hr'!$A:$AD,$IU119+EX$23-$G$23,$IT119)</f>
        <v>57</v>
      </c>
      <c r="EY119" s="14">
        <f>INDEX('O3-8hr'!$A:$AD,$IU119+EY$23-$G$23,$IT119)</f>
        <v>52.000000000000007</v>
      </c>
      <c r="EZ119" s="14">
        <f>INDEX('O3-8hr'!$A:$AD,$IU119+EZ$23-$G$23,$IT119)</f>
        <v>42</v>
      </c>
      <c r="FA119" s="14">
        <f>INDEX('O3-8hr'!$A:$AD,$IU119+FA$23-$G$23,$IT119)</f>
        <v>64</v>
      </c>
      <c r="FB119" s="14">
        <f>INDEX('O3-8hr'!$A:$AD,$IU119+FB$23-$G$23,$IT119)</f>
        <v>40</v>
      </c>
      <c r="FC119" s="14">
        <f>INDEX('O3-8hr'!$A:$AD,$IU119+FC$23-$G$23,$IT119)</f>
        <v>40</v>
      </c>
      <c r="FD119" s="14">
        <f>INDEX('O3-8hr'!$A:$AD,$IU119+FD$23-$G$23,$IT119)</f>
        <v>49</v>
      </c>
      <c r="FE119" s="14">
        <f>INDEX('O3-8hr'!$A:$AD,$IU119+FE$23-$G$23,$IT119)</f>
        <v>46</v>
      </c>
      <c r="FF119" s="14">
        <f>INDEX('O3-8hr'!$A:$AD,$IU119+FF$23-$G$23,$IT119)</f>
        <v>57</v>
      </c>
      <c r="FG119" s="14">
        <f>INDEX('O3-8hr'!$A:$AD,$IU119+FG$23-$G$23,$IT119)</f>
        <v>55</v>
      </c>
      <c r="FH119" s="14">
        <f>INDEX('O3-8hr'!$A:$AD,$IU119+FH$23-$G$23,$IT119)</f>
        <v>50</v>
      </c>
      <c r="FI119" s="14">
        <f>INDEX('O3-8hr'!$A:$AD,$IU119+FI$23-$G$23,$IT119)</f>
        <v>38</v>
      </c>
      <c r="FJ119" s="14">
        <f>INDEX('O3-8hr'!$A:$AD,$IU119+FJ$23-$G$23,$IT119)</f>
        <v>51.000000000000007</v>
      </c>
      <c r="FK119" s="14">
        <f>INDEX('O3-8hr'!$A:$AD,$IU119+FK$23-$G$23,$IT119)</f>
        <v>52.000000000000007</v>
      </c>
      <c r="FL119" s="14">
        <f>INDEX('O3-8hr'!$A:$AD,$IU119+FL$23-$G$23,$IT119)</f>
        <v>41</v>
      </c>
      <c r="FM119" s="14">
        <f>INDEX('O3-8hr'!$A:$AD,$IU119+FM$23-$G$23,$IT119)</f>
        <v>32</v>
      </c>
      <c r="FN119" s="14">
        <f>INDEX('O3-8hr'!$A:$AD,$IU119+FN$23-$G$23,$IT119)</f>
        <v>31</v>
      </c>
      <c r="FO119" s="14">
        <f>INDEX('O3-8hr'!$A:$AD,$IU119+FO$23-$G$23,$IT119)</f>
        <v>32</v>
      </c>
      <c r="FP119" s="14">
        <f>INDEX('O3-8hr'!$A:$AD,$IU119+FP$23-$G$23,$IT119)</f>
        <v>43</v>
      </c>
      <c r="FQ119" s="14">
        <f>INDEX('O3-8hr'!$A:$AD,$IU119+FQ$23-$G$23,$IT119)</f>
        <v>60</v>
      </c>
      <c r="FR119" s="14">
        <f>INDEX('O3-8hr'!$A:$AD,$IU119+FR$23-$G$23,$IT119)</f>
        <v>60</v>
      </c>
      <c r="FS119" s="14">
        <f>INDEX('O3-8hr'!$A:$AD,$IU119+FS$23-$G$23,$IT119)</f>
        <v>64</v>
      </c>
      <c r="FT119" s="14">
        <f>INDEX('O3-8hr'!$A:$AD,$IU119+FT$23-$G$23,$IT119)</f>
        <v>70</v>
      </c>
      <c r="FU119" s="14">
        <f>INDEX('O3-8hr'!$A:$AD,$IU119+FU$23-$G$23,$IT119)</f>
        <v>58</v>
      </c>
      <c r="FV119" s="14">
        <f>INDEX('O3-8hr'!$A:$AD,$IU119+FV$23-$G$23,$IT119)</f>
        <v>38</v>
      </c>
      <c r="FW119" s="14">
        <f>INDEX('O3-8hr'!$A:$AD,$IU119+FW$23-$G$23,$IT119)</f>
        <v>25</v>
      </c>
      <c r="FX119" s="14">
        <f>INDEX('O3-8hr'!$A:$AD,$IU119+FX$23-$G$23,$IT119)</f>
        <v>43</v>
      </c>
      <c r="FY119" s="14">
        <f>INDEX('O3-8hr'!$A:$AD,$IU119+FY$23-$G$23,$IT119)</f>
        <v>43</v>
      </c>
      <c r="FZ119" s="14">
        <f>INDEX('O3-8hr'!$A:$AD,$IU119+FZ$23-$G$23,$IT119)</f>
        <v>51.000000000000007</v>
      </c>
      <c r="GA119" s="14">
        <f>INDEX('O3-8hr'!$A:$AD,$IU119+GA$23-$G$23,$IT119)</f>
        <v>66</v>
      </c>
      <c r="GB119" s="14">
        <f>INDEX('O3-8hr'!$A:$AD,$IU119+GB$23-$G$23,$IT119)</f>
        <v>56</v>
      </c>
      <c r="GC119" s="14">
        <f>INDEX('O3-8hr'!$A:$AD,$IU119+GC$23-$G$23,$IT119)</f>
        <v>44.000000000000007</v>
      </c>
      <c r="GD119" s="14">
        <f>INDEX('O3-8hr'!$A:$AD,$IU119+GD$23-$G$23,$IT119)</f>
        <v>34</v>
      </c>
      <c r="GE119" s="14">
        <f>INDEX('O3-8hr'!$A:$AD,$IU119+GE$23-$G$23,$IT119)</f>
        <v>35</v>
      </c>
      <c r="GF119" s="14">
        <f>INDEX('O3-8hr'!$A:$AD,$IU119+GF$23-$G$23,$IT119)</f>
        <v>56</v>
      </c>
      <c r="GG119" s="14">
        <f>INDEX('O3-8hr'!$A:$AD,$IU119+GG$23-$G$23,$IT119)</f>
        <v>55</v>
      </c>
      <c r="GH119" s="14">
        <f>INDEX('O3-8hr'!$A:$AD,$IU119+GH$23-$G$23,$IT119)</f>
        <v>61.000000000000007</v>
      </c>
      <c r="GI119" s="14">
        <f>INDEX('O3-8hr'!$A:$AD,$IU119+GI$23-$G$23,$IT119)</f>
        <v>51.000000000000007</v>
      </c>
      <c r="GJ119" s="14">
        <f>INDEX('O3-8hr'!$A:$AD,$IU119+GJ$23-$G$23,$IT119)</f>
        <v>55</v>
      </c>
      <c r="GK119" s="14">
        <f>INDEX('O3-8hr'!$A:$AD,$IU119+GK$23-$G$23,$IT119)</f>
        <v>54</v>
      </c>
      <c r="GL119" s="14">
        <f>INDEX('O3-8hr'!$A:$AD,$IU119+GL$23-$G$23,$IT119)</f>
        <v>55</v>
      </c>
      <c r="GM119" s="14">
        <f>INDEX('O3-8hr'!$A:$AD,$IU119+GM$23-$G$23,$IT119)</f>
        <v>53.000000000000007</v>
      </c>
      <c r="GN119" s="14">
        <f>INDEX('O3-8hr'!$A:$AD,$IU119+GN$23-$G$23,$IT119)</f>
        <v>52.000000000000007</v>
      </c>
      <c r="GO119" s="14">
        <f>INDEX('O3-8hr'!$A:$AD,$IU119+GO$23-$G$23,$IT119)</f>
        <v>66</v>
      </c>
      <c r="GP119" s="14">
        <f>INDEX('O3-8hr'!$A:$AD,$IU119+GP$23-$G$23,$IT119)</f>
        <v>71.000000000000014</v>
      </c>
      <c r="GQ119" s="14">
        <f>INDEX('O3-8hr'!$A:$AD,$IU119+GQ$23-$G$23,$IT119)</f>
        <v>47</v>
      </c>
      <c r="GR119" s="14">
        <f>INDEX('O3-8hr'!$A:$AD,$IU119+GR$23-$G$23,$IT119)</f>
        <v>26.000000000000004</v>
      </c>
      <c r="GS119" s="14">
        <f>INDEX('O3-8hr'!$A:$AD,$IU119+GS$23-$G$23,$IT119)</f>
        <v>33</v>
      </c>
      <c r="GT119" s="14">
        <f>INDEX('O3-8hr'!$A:$AD,$IU119+GT$23-$G$23,$IT119)</f>
        <v>37.000000000000007</v>
      </c>
      <c r="GU119" s="14">
        <f>INDEX('O3-8hr'!$A:$AD,$IU119+GU$23-$G$23,$IT119)</f>
        <v>22.000000000000004</v>
      </c>
      <c r="GV119" s="14">
        <f>INDEX('O3-8hr'!$A:$AD,$IU119+GV$23-$G$23,$IT119)</f>
        <v>30</v>
      </c>
      <c r="GW119" s="14">
        <f>INDEX('O3-8hr'!$A:$AD,$IU119+GW$23-$G$23,$IT119)</f>
        <v>53.000000000000007</v>
      </c>
      <c r="GX119" s="14">
        <f>INDEX('O3-8hr'!$A:$AD,$IU119+GX$23-$G$23,$IT119)</f>
        <v>55</v>
      </c>
      <c r="GY119" s="14">
        <f>INDEX('O3-8hr'!$A:$AD,$IU119+GY$23-$G$23,$IT119)</f>
        <v>69</v>
      </c>
      <c r="GZ119" s="14">
        <f>INDEX('O3-8hr'!$A:$AD,$IU119+GZ$23-$G$23,$IT119)</f>
        <v>73.000000000000014</v>
      </c>
      <c r="HA119" s="14">
        <f>INDEX('O3-8hr'!$A:$AD,$IU119+HA$23-$G$23,$IT119)</f>
        <v>57</v>
      </c>
      <c r="HB119" s="14">
        <f>INDEX('O3-8hr'!$A:$AD,$IU119+HB$23-$G$23,$IT119)</f>
        <v>29</v>
      </c>
      <c r="HC119" s="14">
        <f>INDEX('O3-8hr'!$A:$AD,$IU119+HC$23-$G$23,$IT119)</f>
        <v>34</v>
      </c>
      <c r="HD119" s="14">
        <f>INDEX('O3-8hr'!$A:$AD,$IU119+HD$23-$G$23,$IT119)</f>
        <v>29</v>
      </c>
      <c r="HE119" s="14">
        <f>INDEX('O3-8hr'!$A:$AD,$IU119+HE$23-$G$23,$IT119)</f>
        <v>44.000000000000007</v>
      </c>
      <c r="HF119" s="14">
        <f>INDEX('O3-8hr'!$A:$AD,$IU119+HF$23-$G$23,$IT119)</f>
        <v>54</v>
      </c>
      <c r="HG119" s="14">
        <f>INDEX('O3-8hr'!$A:$AD,$IU119+HG$23-$G$23,$IT119)</f>
        <v>33</v>
      </c>
      <c r="HH119" s="14">
        <f>INDEX('O3-8hr'!$A:$AD,$IU119+HH$23-$G$23,$IT119)</f>
        <v>39</v>
      </c>
      <c r="HI119" s="14">
        <f>INDEX('O3-8hr'!$A:$AD,$IU119+HI$23-$G$23,$IT119)</f>
        <v>30</v>
      </c>
      <c r="HJ119" s="14">
        <f>INDEX('O3-8hr'!$A:$AD,$IU119+HJ$23-$G$23,$IT119)</f>
        <v>34</v>
      </c>
      <c r="HK119" s="14">
        <f>INDEX('O3-8hr'!$A:$AD,$IU119+HK$23-$G$23,$IT119)</f>
        <v>29</v>
      </c>
      <c r="HL119" s="14">
        <f>INDEX('O3-8hr'!$A:$AD,$IU119+HL$23-$G$23,$IT119)</f>
        <v>25</v>
      </c>
      <c r="HM119" s="14">
        <f>INDEX('O3-8hr'!$A:$AD,$IU119+HM$23-$G$23,$IT119)</f>
        <v>22.000000000000004</v>
      </c>
      <c r="HN119" s="14">
        <f>INDEX('O3-8hr'!$A:$AD,$IU119+HN$23-$G$23,$IT119)</f>
        <v>21</v>
      </c>
      <c r="HO119" s="14">
        <f>INDEX('O3-8hr'!$A:$AD,$IU119+HO$23-$G$23,$IT119)</f>
        <v>18.000000000000004</v>
      </c>
      <c r="HP119" s="14">
        <f>INDEX('O3-8hr'!$A:$AD,$IU119+HP$23-$G$23,$IT119)</f>
        <v>32</v>
      </c>
      <c r="HQ119" s="14">
        <f>INDEX('O3-8hr'!$A:$AD,$IU119+HQ$23-$G$23,$IT119)</f>
        <v>33</v>
      </c>
      <c r="HR119" s="14">
        <f>INDEX('O3-8hr'!$A:$AD,$IU119+HR$23-$G$23,$IT119)</f>
        <v>31</v>
      </c>
      <c r="HS119" s="14">
        <f>INDEX('O3-8hr'!$A:$AD,$IU119+HS$23-$G$23,$IT119)</f>
        <v>30</v>
      </c>
      <c r="HT119" s="14">
        <f>INDEX('O3-8hr'!$A:$AD,$IU119+HT$23-$G$23,$IT119)</f>
        <v>28</v>
      </c>
      <c r="HU119" s="14">
        <f>INDEX('O3-8hr'!$A:$AD,$IU119+HU$23-$G$23,$IT119)</f>
        <v>33</v>
      </c>
      <c r="HV119" s="14">
        <f>INDEX('O3-8hr'!$A:$AD,$IU119+HV$23-$G$23,$IT119)</f>
        <v>29</v>
      </c>
      <c r="HW119" s="14">
        <f>INDEX('O3-8hr'!$A:$AD,$IU119+HW$23-$G$23,$IT119)</f>
        <v>40</v>
      </c>
      <c r="HX119" s="14">
        <f>INDEX('O3-8hr'!$A:$AD,$IU119+HX$23-$G$23,$IT119)</f>
        <v>47</v>
      </c>
      <c r="HY119" s="14">
        <f>INDEX('O3-8hr'!$A:$AD,$IU119+HY$23-$G$23,$IT119)</f>
        <v>32</v>
      </c>
      <c r="HZ119" s="14">
        <f>INDEX('O3-8hr'!$A:$AD,$IU119+HZ$23-$G$23,$IT119)</f>
        <v>19</v>
      </c>
      <c r="IA119" s="14">
        <f>INDEX('O3-8hr'!$A:$AD,$IU119+IA$23-$G$23,$IT119)</f>
        <v>30</v>
      </c>
      <c r="IB119" s="14">
        <f>INDEX('O3-8hr'!$A:$AD,$IU119+IB$23-$G$23,$IT119)</f>
        <v>36.000000000000007</v>
      </c>
      <c r="IC119" s="14">
        <f>INDEX('O3-8hr'!$A:$AD,$IU119+IC$23-$G$23,$IT119)</f>
        <v>26.000000000000004</v>
      </c>
      <c r="ID119" s="14">
        <f>INDEX('O3-8hr'!$A:$AD,$IU119+ID$23-$G$23,$IT119)</f>
        <v>29</v>
      </c>
      <c r="IE119" s="14">
        <f>INDEX('O3-8hr'!$A:$AD,$IU119+IE$23-$G$23,$IT119)</f>
        <v>31</v>
      </c>
      <c r="IF119" s="14">
        <f>INDEX('O3-8hr'!$A:$AD,$IU119+IF$23-$G$23,$IT119)</f>
        <v>40</v>
      </c>
      <c r="IG119" s="14">
        <f>INDEX('O3-8hr'!$A:$AD,$IU119+IG$23-$G$23,$IT119)</f>
        <v>52.000000000000007</v>
      </c>
      <c r="IH119" s="14">
        <f>INDEX('O3-8hr'!$A:$AD,$IU119+IH$23-$G$23,$IT119)</f>
        <v>52.000000000000007</v>
      </c>
      <c r="II119" s="14">
        <f>INDEX('O3-8hr'!$A:$AD,$IU119+II$23-$G$23,$IT119)</f>
        <v>38</v>
      </c>
      <c r="IJ119" s="14">
        <f>INDEX('O3-8hr'!$A:$AD,$IU119+IJ$23-$G$23,$IT119)</f>
        <v>24</v>
      </c>
      <c r="IK119" s="14">
        <f>INDEX('O3-8hr'!$A:$AD,$IU119+IK$23-$G$23,$IT119)</f>
        <v>27</v>
      </c>
      <c r="IL119" s="14">
        <f>INDEX('O3-8hr'!$A:$AD,$IU119+IL$23-$G$23,$IT119)</f>
        <v>28</v>
      </c>
      <c r="IM119" s="14">
        <f>INDEX('O3-8hr'!$A:$AD,$IU119+IM$23-$G$23,$IT119)</f>
        <v>22.000000000000004</v>
      </c>
      <c r="IN119" s="14">
        <f>INDEX('O3-8hr'!$A:$AD,$IU119+IN$23-$G$23,$IT119)</f>
        <v>28</v>
      </c>
      <c r="IO119" s="14">
        <f>INDEX('O3-8hr'!$A:$AD,$IU119+IO$23-$G$23,$IT119)</f>
        <v>34</v>
      </c>
      <c r="IP119" s="14">
        <f>INDEX('O3-8hr'!$A:$AD,$IU119+IP$23-$G$23,$IT119)</f>
        <v>29</v>
      </c>
      <c r="IQ119" s="19">
        <f>INDEX('O3-8hr'!$A:$AD,$IU119+IQ$23-$G$23,$IT119)</f>
        <v>28</v>
      </c>
      <c r="IR119" s="100">
        <f t="shared" si="60"/>
        <v>73.000000000000014</v>
      </c>
      <c r="IT119" s="44">
        <f>MATCH($B119,'O3-8hr'!$1:$1,0)</f>
        <v>17</v>
      </c>
      <c r="IU119" s="43">
        <f>MATCH(DATE($A119,$IT$19,$IU$19),'O3-8hr'!$B:$B,0)</f>
        <v>65</v>
      </c>
    </row>
    <row r="120" spans="1:255" ht="12.75" customHeight="1" x14ac:dyDescent="0.2">
      <c r="A120" s="100">
        <v>2015</v>
      </c>
      <c r="B120" s="100">
        <v>340410007</v>
      </c>
      <c r="C120" s="103">
        <f>INDEX(Sites!$A:$N,MATCH($B120,Sites!$A:$A,0),2)</f>
        <v>40.924579999999999</v>
      </c>
      <c r="D120" s="100" t="str">
        <f>INDEX(Sites!$A:$N,MATCH($B120,Sites!$A:$A,0),4)</f>
        <v>NJ</v>
      </c>
      <c r="E120" s="100" t="str">
        <f>INDEX(Sites!$A:$N,MATCH($B120,Sites!$A:$A,0),10)</f>
        <v>146.0</v>
      </c>
      <c r="F120" s="44" t="str">
        <f>INDEX(Sites!$A:$N,MATCH($B120,Sites!$A:$A,0),6)</f>
        <v>Columbia</v>
      </c>
      <c r="G120" s="20">
        <f>INDEX('O3-8hr'!$A:$AD,$IU120+G$23-$G$23,$IT120)</f>
        <v>33</v>
      </c>
      <c r="H120" s="14">
        <f>INDEX('O3-8hr'!$A:$AD,$IU120+H$23-$G$23,$IT120)</f>
        <v>44.000000000000007</v>
      </c>
      <c r="I120" s="14">
        <f>INDEX('O3-8hr'!$A:$AD,$IU120+I$23-$G$23,$IT120)</f>
        <v>38</v>
      </c>
      <c r="J120" s="14">
        <f>INDEX('O3-8hr'!$A:$AD,$IU120+J$23-$G$23,$IT120)</f>
        <v>21</v>
      </c>
      <c r="K120" s="14">
        <f>INDEX('O3-8hr'!$A:$AD,$IU120+K$23-$G$23,$IT120)</f>
        <v>31</v>
      </c>
      <c r="L120" s="14">
        <f>INDEX('O3-8hr'!$A:$AD,$IU120+L$23-$G$23,$IT120)</f>
        <v>36.000000000000007</v>
      </c>
      <c r="M120" s="14">
        <f>INDEX('O3-8hr'!$A:$AD,$IU120+M$23-$G$23,$IT120)</f>
        <v>45.000000000000007</v>
      </c>
      <c r="N120" s="14">
        <f>INDEX('O3-8hr'!$A:$AD,$IU120+N$23-$G$23,$IT120)</f>
        <v>49</v>
      </c>
      <c r="O120" s="14">
        <f>INDEX('O3-8hr'!$A:$AD,$IU120+O$23-$G$23,$IT120)</f>
        <v>51.000000000000007</v>
      </c>
      <c r="P120" s="14">
        <f>INDEX('O3-8hr'!$A:$AD,$IU120+P$23-$G$23,$IT120)</f>
        <v>24</v>
      </c>
      <c r="Q120" s="14">
        <f>INDEX('O3-8hr'!$A:$AD,$IU120+Q$23-$G$23,$IT120)</f>
        <v>45.000000000000007</v>
      </c>
      <c r="R120" s="14">
        <f>INDEX('O3-8hr'!$A:$AD,$IU120+R$23-$G$23,$IT120)</f>
        <v>43</v>
      </c>
      <c r="S120" s="14">
        <f>INDEX('O3-8hr'!$A:$AD,$IU120+S$23-$G$23,$IT120)</f>
        <v>38</v>
      </c>
      <c r="T120" s="14">
        <f>INDEX('O3-8hr'!$A:$AD,$IU120+T$23-$G$23,$IT120)</f>
        <v>34</v>
      </c>
      <c r="U120" s="14">
        <f>INDEX('O3-8hr'!$A:$AD,$IU120+U$23-$G$23,$IT120)</f>
        <v>33</v>
      </c>
      <c r="V120" s="14">
        <f>INDEX('O3-8hr'!$A:$AD,$IU120+V$23-$G$23,$IT120)</f>
        <v>38</v>
      </c>
      <c r="W120" s="14">
        <f>INDEX('O3-8hr'!$A:$AD,$IU120+W$23-$G$23,$IT120)</f>
        <v>36.000000000000007</v>
      </c>
      <c r="X120" s="14">
        <f>INDEX('O3-8hr'!$A:$AD,$IU120+X$23-$G$23,$IT120)</f>
        <v>40</v>
      </c>
      <c r="Y120" s="14">
        <f>INDEX('O3-8hr'!$A:$AD,$IU120+Y$23-$G$23,$IT120)</f>
        <v>43</v>
      </c>
      <c r="Z120" s="14">
        <f>INDEX('O3-8hr'!$A:$AD,$IU120+Z$23-$G$23,$IT120)</f>
        <v>19</v>
      </c>
      <c r="AA120" s="14">
        <f>INDEX('O3-8hr'!$A:$AD,$IU120+AA$23-$G$23,$IT120)</f>
        <v>39</v>
      </c>
      <c r="AB120" s="14">
        <f>INDEX('O3-8hr'!$A:$AD,$IU120+AB$23-$G$23,$IT120)</f>
        <v>38</v>
      </c>
      <c r="AC120" s="14">
        <f>INDEX('O3-8hr'!$A:$AD,$IU120+AC$23-$G$23,$IT120)</f>
        <v>37.000000000000007</v>
      </c>
      <c r="AD120" s="14">
        <f>INDEX('O3-8hr'!$A:$AD,$IU120+AD$23-$G$23,$IT120)</f>
        <v>38</v>
      </c>
      <c r="AE120" s="14">
        <f>INDEX('O3-8hr'!$A:$AD,$IU120+AE$23-$G$23,$IT120)</f>
        <v>27</v>
      </c>
      <c r="AF120" s="14">
        <f>INDEX('O3-8hr'!$A:$AD,$IU120+AF$23-$G$23,$IT120)</f>
        <v>16</v>
      </c>
      <c r="AG120" s="14">
        <f>INDEX('O3-8hr'!$A:$AD,$IU120+AG$23-$G$23,$IT120)</f>
        <v>29</v>
      </c>
      <c r="AH120" s="14">
        <f>INDEX('O3-8hr'!$A:$AD,$IU120+AH$23-$G$23,$IT120)</f>
        <v>37.000000000000007</v>
      </c>
      <c r="AI120" s="14">
        <f>INDEX('O3-8hr'!$A:$AD,$IU120+AI$23-$G$23,$IT120)</f>
        <v>46</v>
      </c>
      <c r="AJ120" s="14">
        <f>INDEX('O3-8hr'!$A:$AD,$IU120+AJ$23-$G$23,$IT120)</f>
        <v>38</v>
      </c>
      <c r="AK120" s="14">
        <f>INDEX('O3-8hr'!$A:$AD,$IU120+AK$23-$G$23,$IT120)</f>
        <v>32</v>
      </c>
      <c r="AL120" s="14">
        <f>INDEX('O3-8hr'!$A:$AD,$IU120+AL$23-$G$23,$IT120)</f>
        <v>42</v>
      </c>
      <c r="AM120" s="14">
        <f>INDEX('O3-8hr'!$A:$AD,$IU120+AM$23-$G$23,$IT120)</f>
        <v>56</v>
      </c>
      <c r="AN120" s="14">
        <f>INDEX('O3-8hr'!$A:$AD,$IU120+AN$23-$G$23,$IT120)</f>
        <v>33</v>
      </c>
      <c r="AO120" s="14">
        <f>INDEX('O3-8hr'!$A:$AD,$IU120+AO$23-$G$23,$IT120)</f>
        <v>39</v>
      </c>
      <c r="AP120" s="14">
        <f>INDEX('O3-8hr'!$A:$AD,$IU120+AP$23-$G$23,$IT120)</f>
        <v>46</v>
      </c>
      <c r="AQ120" s="14">
        <f>INDEX('O3-8hr'!$A:$AD,$IU120+AQ$23-$G$23,$IT120)</f>
        <v>51.000000000000007</v>
      </c>
      <c r="AR120" s="14">
        <f>INDEX('O3-8hr'!$A:$AD,$IU120+AR$23-$G$23,$IT120)</f>
        <v>23</v>
      </c>
      <c r="AS120" s="14">
        <f>INDEX('O3-8hr'!$A:$AD,$IU120+AS$23-$G$23,$IT120)</f>
        <v>28</v>
      </c>
      <c r="AT120" s="14">
        <f>INDEX('O3-8hr'!$A:$AD,$IU120+AT$23-$G$23,$IT120)</f>
        <v>27</v>
      </c>
      <c r="AU120" s="14">
        <f>INDEX('O3-8hr'!$A:$AD,$IU120+AU$23-$G$23,$IT120)</f>
        <v>28</v>
      </c>
      <c r="AV120" s="14">
        <f>INDEX('O3-8hr'!$A:$AD,$IU120+AV$23-$G$23,$IT120)</f>
        <v>42</v>
      </c>
      <c r="AW120" s="14">
        <f>INDEX('O3-8hr'!$A:$AD,$IU120+AW$23-$G$23,$IT120)</f>
        <v>50</v>
      </c>
      <c r="AX120" s="14">
        <f>INDEX('O3-8hr'!$A:$AD,$IU120+AX$23-$G$23,$IT120)</f>
        <v>55</v>
      </c>
      <c r="AY120" s="14">
        <f>INDEX('O3-8hr'!$A:$AD,$IU120+AY$23-$G$23,$IT120)</f>
        <v>31</v>
      </c>
      <c r="AZ120" s="14">
        <f>INDEX('O3-8hr'!$A:$AD,$IU120+AZ$23-$G$23,$IT120)</f>
        <v>43</v>
      </c>
      <c r="BA120" s="14">
        <f>INDEX('O3-8hr'!$A:$AD,$IU120+BA$23-$G$23,$IT120)</f>
        <v>50</v>
      </c>
      <c r="BB120" s="14">
        <f>INDEX('O3-8hr'!$A:$AD,$IU120+BB$23-$G$23,$IT120)</f>
        <v>41</v>
      </c>
      <c r="BC120" s="14">
        <f>INDEX('O3-8hr'!$A:$AD,$IU120+BC$23-$G$23,$IT120)</f>
        <v>62</v>
      </c>
      <c r="BD120" s="14">
        <f>INDEX('O3-8hr'!$A:$AD,$IU120+BD$23-$G$23,$IT120)</f>
        <v>48</v>
      </c>
      <c r="BE120" s="14">
        <f>INDEX('O3-8hr'!$A:$AD,$IU120+BE$23-$G$23,$IT120)</f>
        <v>26.000000000000004</v>
      </c>
      <c r="BF120" s="14">
        <f>INDEX('O3-8hr'!$A:$AD,$IU120+BF$23-$G$23,$IT120)</f>
        <v>46</v>
      </c>
      <c r="BG120" s="14">
        <f>INDEX('O3-8hr'!$A:$AD,$IU120+BG$23-$G$23,$IT120)</f>
        <v>46</v>
      </c>
      <c r="BH120" s="14">
        <f>INDEX('O3-8hr'!$A:$AD,$IU120+BH$23-$G$23,$IT120)</f>
        <v>38</v>
      </c>
      <c r="BI120" s="14">
        <f>INDEX('O3-8hr'!$A:$AD,$IU120+BI$23-$G$23,$IT120)</f>
        <v>42</v>
      </c>
      <c r="BJ120" s="14">
        <f>INDEX('O3-8hr'!$A:$AD,$IU120+BJ$23-$G$23,$IT120)</f>
        <v>40</v>
      </c>
      <c r="BK120" s="14">
        <f>INDEX('O3-8hr'!$A:$AD,$IU120+BK$23-$G$23,$IT120)</f>
        <v>40</v>
      </c>
      <c r="BL120" s="14">
        <f>INDEX('O3-8hr'!$A:$AD,$IU120+BL$23-$G$23,$IT120)</f>
        <v>34</v>
      </c>
      <c r="BM120" s="14">
        <f>INDEX('O3-8hr'!$A:$AD,$IU120+BM$23-$G$23,$IT120)</f>
        <v>40</v>
      </c>
      <c r="BN120" s="14">
        <f>INDEX('O3-8hr'!$A:$AD,$IU120+BN$23-$G$23,$IT120)</f>
        <v>47</v>
      </c>
      <c r="BO120" s="14">
        <f>INDEX('O3-8hr'!$A:$AD,$IU120+BO$23-$G$23,$IT120)</f>
        <v>41</v>
      </c>
      <c r="BP120" s="14">
        <f>INDEX('O3-8hr'!$A:$AD,$IU120+BP$23-$G$23,$IT120)</f>
        <v>37.000000000000007</v>
      </c>
      <c r="BQ120" s="14">
        <f>INDEX('O3-8hr'!$A:$AD,$IU120+BQ$23-$G$23,$IT120)</f>
        <v>42</v>
      </c>
      <c r="BR120" s="14">
        <f>INDEX('O3-8hr'!$A:$AD,$IU120+BR$23-$G$23,$IT120)</f>
        <v>50</v>
      </c>
      <c r="BS120" s="14">
        <f>INDEX('O3-8hr'!$A:$AD,$IU120+BS$23-$G$23,$IT120)</f>
        <v>68</v>
      </c>
      <c r="BT120" s="14">
        <f>INDEX('O3-8hr'!$A:$AD,$IU120+BT$23-$G$23,$IT120)</f>
        <v>55</v>
      </c>
      <c r="BU120" s="14">
        <f>INDEX('O3-8hr'!$A:$AD,$IU120+BU$23-$G$23,$IT120)</f>
        <v>38</v>
      </c>
      <c r="BV120" s="14">
        <f>INDEX('O3-8hr'!$A:$AD,$IU120+BV$23-$G$23,$IT120)</f>
        <v>69</v>
      </c>
      <c r="BW120" s="14">
        <f>INDEX('O3-8hr'!$A:$AD,$IU120+BW$23-$G$23,$IT120)</f>
        <v>75</v>
      </c>
      <c r="BX120" s="14">
        <f>INDEX('O3-8hr'!$A:$AD,$IU120+BX$23-$G$23,$IT120)</f>
        <v>30</v>
      </c>
      <c r="BY120" s="14">
        <f>INDEX('O3-8hr'!$A:$AD,$IU120+BY$23-$G$23,$IT120)</f>
        <v>31</v>
      </c>
      <c r="BZ120" s="14">
        <f>INDEX('O3-8hr'!$A:$AD,$IU120+BZ$23-$G$23,$IT120)</f>
        <v>40</v>
      </c>
      <c r="CA120" s="14">
        <f>INDEX('O3-8hr'!$A:$AD,$IU120+CA$23-$G$23,$IT120)</f>
        <v>54</v>
      </c>
      <c r="CB120" s="14">
        <f>INDEX('O3-8hr'!$A:$AD,$IU120+CB$23-$G$23,$IT120)</f>
        <v>24</v>
      </c>
      <c r="CC120" s="14">
        <f>INDEX('O3-8hr'!$A:$AD,$IU120+CC$23-$G$23,$IT120)</f>
        <v>49</v>
      </c>
      <c r="CD120" s="14">
        <f>INDEX('O3-8hr'!$A:$AD,$IU120+CD$23-$G$23,$IT120)</f>
        <v>62</v>
      </c>
      <c r="CE120" s="14">
        <f>INDEX('O3-8hr'!$A:$AD,$IU120+CE$23-$G$23,$IT120)</f>
        <v>50</v>
      </c>
      <c r="CF120" s="14">
        <f>INDEX('O3-8hr'!$A:$AD,$IU120+CF$23-$G$23,$IT120)</f>
        <v>40</v>
      </c>
      <c r="CG120" s="14">
        <f>INDEX('O3-8hr'!$A:$AD,$IU120+CG$23-$G$23,$IT120)</f>
        <v>30</v>
      </c>
      <c r="CH120" s="14">
        <f>INDEX('O3-8hr'!$A:$AD,$IU120+CH$23-$G$23,$IT120)</f>
        <v>43</v>
      </c>
      <c r="CI120" s="14">
        <f>INDEX('O3-8hr'!$A:$AD,$IU120+CI$23-$G$23,$IT120)</f>
        <v>27</v>
      </c>
      <c r="CJ120" s="14">
        <f>INDEX('O3-8hr'!$A:$AD,$IU120+CJ$23-$G$23,$IT120)</f>
        <v>40</v>
      </c>
      <c r="CK120" s="14">
        <f>INDEX('O3-8hr'!$A:$AD,$IU120+CK$23-$G$23,$IT120)</f>
        <v>47</v>
      </c>
      <c r="CL120" s="14">
        <f>INDEX('O3-8hr'!$A:$AD,$IU120+CL$23-$G$23,$IT120)</f>
        <v>46</v>
      </c>
      <c r="CM120" s="14">
        <f>INDEX('O3-8hr'!$A:$AD,$IU120+CM$23-$G$23,$IT120)</f>
        <v>65</v>
      </c>
      <c r="CN120" s="14">
        <f>INDEX('O3-8hr'!$A:$AD,$IU120+CN$23-$G$23,$IT120)</f>
        <v>60</v>
      </c>
      <c r="CO120" s="14">
        <f>INDEX('O3-8hr'!$A:$AD,$IU120+CO$23-$G$23,$IT120)</f>
        <v>61.000000000000007</v>
      </c>
      <c r="CP120" s="14">
        <f>INDEX('O3-8hr'!$A:$AD,$IU120+CP$23-$G$23,$IT120)</f>
        <v>39</v>
      </c>
      <c r="CQ120" s="14">
        <f>INDEX('O3-8hr'!$A:$AD,$IU120+CQ$23-$G$23,$IT120)</f>
        <v>51.000000000000007</v>
      </c>
      <c r="CR120" s="14">
        <f>INDEX('O3-8hr'!$A:$AD,$IU120+CR$23-$G$23,$IT120)</f>
        <v>54</v>
      </c>
      <c r="CS120" s="14">
        <f>INDEX('O3-8hr'!$A:$AD,$IU120+CS$23-$G$23,$IT120)</f>
        <v>41</v>
      </c>
      <c r="CT120" s="14">
        <f>INDEX('O3-8hr'!$A:$AD,$IU120+CT$23-$G$23,$IT120)</f>
        <v>27</v>
      </c>
      <c r="CU120" s="14">
        <f>INDEX('O3-8hr'!$A:$AD,$IU120+CU$23-$G$23,$IT120)</f>
        <v>8</v>
      </c>
      <c r="CV120" s="14">
        <f>INDEX('O3-8hr'!$A:$AD,$IU120+CV$23-$G$23,$IT120)</f>
        <v>7</v>
      </c>
      <c r="CW120" s="14">
        <f>INDEX('O3-8hr'!$A:$AD,$IU120+CW$23-$G$23,$IT120)</f>
        <v>37.000000000000007</v>
      </c>
      <c r="CX120" s="14">
        <f>INDEX('O3-8hr'!$A:$AD,$IU120+CX$23-$G$23,$IT120)</f>
        <v>24</v>
      </c>
      <c r="CY120" s="14">
        <f>INDEX('O3-8hr'!$A:$AD,$IU120+CY$23-$G$23,$IT120)</f>
        <v>24</v>
      </c>
      <c r="CZ120" s="14">
        <f>INDEX('O3-8hr'!$A:$AD,$IU120+CZ$23-$G$23,$IT120)</f>
        <v>33</v>
      </c>
      <c r="DA120" s="14">
        <f>INDEX('O3-8hr'!$A:$AD,$IU120+DA$23-$G$23,$IT120)</f>
        <v>47</v>
      </c>
      <c r="DB120" s="14">
        <f>INDEX('O3-8hr'!$A:$AD,$IU120+DB$23-$G$23,$IT120)</f>
        <v>51.000000000000007</v>
      </c>
      <c r="DC120" s="14">
        <f>INDEX('O3-8hr'!$A:$AD,$IU120+DC$23-$G$23,$IT120)</f>
        <v>51.000000000000007</v>
      </c>
      <c r="DD120" s="14">
        <f>INDEX('O3-8hr'!$A:$AD,$IU120+DD$23-$G$23,$IT120)</f>
        <v>62</v>
      </c>
      <c r="DE120" s="14">
        <f>INDEX('O3-8hr'!$A:$AD,$IU120+DE$23-$G$23,$IT120)</f>
        <v>66</v>
      </c>
      <c r="DF120" s="14">
        <f>INDEX('O3-8hr'!$A:$AD,$IU120+DF$23-$G$23,$IT120)</f>
        <v>61.000000000000007</v>
      </c>
      <c r="DG120" s="14">
        <f>INDEX('O3-8hr'!$A:$AD,$IU120+DG$23-$G$23,$IT120)</f>
        <v>28</v>
      </c>
      <c r="DH120" s="14">
        <f>INDEX('O3-8hr'!$A:$AD,$IU120+DH$23-$G$23,$IT120)</f>
        <v>43</v>
      </c>
      <c r="DI120" s="14">
        <f>INDEX('O3-8hr'!$A:$AD,$IU120+DI$23-$G$23,$IT120)</f>
        <v>25</v>
      </c>
      <c r="DJ120" s="14">
        <f>INDEX('O3-8hr'!$A:$AD,$IU120+DJ$23-$G$23,$IT120)</f>
        <v>23</v>
      </c>
      <c r="DK120" s="14">
        <f>INDEX('O3-8hr'!$A:$AD,$IU120+DK$23-$G$23,$IT120)</f>
        <v>32</v>
      </c>
      <c r="DL120" s="14">
        <f>INDEX('O3-8hr'!$A:$AD,$IU120+DL$23-$G$23,$IT120)</f>
        <v>29</v>
      </c>
      <c r="DM120" s="14">
        <f>INDEX('O3-8hr'!$A:$AD,$IU120+DM$23-$G$23,$IT120)</f>
        <v>30</v>
      </c>
      <c r="DN120" s="14">
        <f>INDEX('O3-8hr'!$A:$AD,$IU120+DN$23-$G$23,$IT120)</f>
        <v>16</v>
      </c>
      <c r="DO120" s="14">
        <f>INDEX('O3-8hr'!$A:$AD,$IU120+DO$23-$G$23,$IT120)</f>
        <v>32</v>
      </c>
      <c r="DP120" s="14">
        <f>INDEX('O3-8hr'!$A:$AD,$IU120+DP$23-$G$23,$IT120)</f>
        <v>49</v>
      </c>
      <c r="DQ120" s="14">
        <f>INDEX('O3-8hr'!$A:$AD,$IU120+DQ$23-$G$23,$IT120)</f>
        <v>43</v>
      </c>
      <c r="DR120" s="14">
        <f>INDEX('O3-8hr'!$A:$AD,$IU120+DR$23-$G$23,$IT120)</f>
        <v>35</v>
      </c>
      <c r="DS120" s="14">
        <f>INDEX('O3-8hr'!$A:$AD,$IU120+DS$23-$G$23,$IT120)</f>
        <v>41</v>
      </c>
      <c r="DT120" s="14">
        <f>INDEX('O3-8hr'!$A:$AD,$IU120+DT$23-$G$23,$IT120)</f>
        <v>34</v>
      </c>
      <c r="DU120" s="14">
        <f>INDEX('O3-8hr'!$A:$AD,$IU120+DU$23-$G$23,$IT120)</f>
        <v>29</v>
      </c>
      <c r="DV120" s="14">
        <f>INDEX('O3-8hr'!$A:$AD,$IU120+DV$23-$G$23,$IT120)</f>
        <v>26.000000000000004</v>
      </c>
      <c r="DW120" s="14">
        <f>INDEX('O3-8hr'!$A:$AD,$IU120+DW$23-$G$23,$IT120)</f>
        <v>30</v>
      </c>
      <c r="DX120" s="14">
        <f>INDEX('O3-8hr'!$A:$AD,$IU120+DX$23-$G$23,$IT120)</f>
        <v>19</v>
      </c>
      <c r="DY120" s="14">
        <f>INDEX('O3-8hr'!$A:$AD,$IU120+DY$23-$G$23,$IT120)</f>
        <v>51.000000000000007</v>
      </c>
      <c r="DZ120" s="14">
        <f>INDEX('O3-8hr'!$A:$AD,$IU120+DZ$23-$G$23,$IT120)</f>
        <v>27</v>
      </c>
      <c r="EA120" s="14">
        <f>INDEX('O3-8hr'!$A:$AD,$IU120+EA$23-$G$23,$IT120)</f>
        <v>38</v>
      </c>
      <c r="EB120" s="14">
        <f>INDEX('O3-8hr'!$A:$AD,$IU120+EB$23-$G$23,$IT120)</f>
        <v>34</v>
      </c>
      <c r="EC120" s="14">
        <f>INDEX('O3-8hr'!$A:$AD,$IU120+EC$23-$G$23,$IT120)</f>
        <v>43</v>
      </c>
      <c r="ED120" s="14">
        <f>INDEX('O3-8hr'!$A:$AD,$IU120+ED$23-$G$23,$IT120)</f>
        <v>44.000000000000007</v>
      </c>
      <c r="EE120" s="14">
        <f>INDEX('O3-8hr'!$A:$AD,$IU120+EE$23-$G$23,$IT120)</f>
        <v>38</v>
      </c>
      <c r="EF120" s="14">
        <f>INDEX('O3-8hr'!$A:$AD,$IU120+EF$23-$G$23,$IT120)</f>
        <v>23</v>
      </c>
      <c r="EG120" s="14">
        <f>INDEX('O3-8hr'!$A:$AD,$IU120+EG$23-$G$23,$IT120)</f>
        <v>35</v>
      </c>
      <c r="EH120" s="14">
        <f>INDEX('O3-8hr'!$A:$AD,$IU120+EH$23-$G$23,$IT120)</f>
        <v>30</v>
      </c>
      <c r="EI120" s="14">
        <f>INDEX('O3-8hr'!$A:$AD,$IU120+EI$23-$G$23,$IT120)</f>
        <v>33</v>
      </c>
      <c r="EJ120" s="14">
        <f>INDEX('O3-8hr'!$A:$AD,$IU120+EJ$23-$G$23,$IT120)</f>
        <v>42</v>
      </c>
      <c r="EK120" s="14">
        <f>INDEX('O3-8hr'!$A:$AD,$IU120+EK$23-$G$23,$IT120)</f>
        <v>54</v>
      </c>
      <c r="EL120" s="14">
        <f>INDEX('O3-8hr'!$A:$AD,$IU120+EL$23-$G$23,$IT120)</f>
        <v>25</v>
      </c>
      <c r="EM120" s="14">
        <f>INDEX('O3-8hr'!$A:$AD,$IU120+EM$23-$G$23,$IT120)</f>
        <v>18.000000000000004</v>
      </c>
      <c r="EN120" s="14">
        <f>INDEX('O3-8hr'!$A:$AD,$IU120+EN$23-$G$23,$IT120)</f>
        <v>30</v>
      </c>
      <c r="EO120" s="14">
        <f>INDEX('O3-8hr'!$A:$AD,$IU120+EO$23-$G$23,$IT120)</f>
        <v>53.000000000000007</v>
      </c>
      <c r="EP120" s="14">
        <f>INDEX('O3-8hr'!$A:$AD,$IU120+EP$23-$G$23,$IT120)</f>
        <v>42</v>
      </c>
      <c r="EQ120" s="14">
        <f>INDEX('O3-8hr'!$A:$AD,$IU120+EQ$23-$G$23,$IT120)</f>
        <v>52.000000000000007</v>
      </c>
      <c r="ER120" s="14">
        <f>INDEX('O3-8hr'!$A:$AD,$IU120+ER$23-$G$23,$IT120)</f>
        <v>44.000000000000007</v>
      </c>
      <c r="ES120" s="14">
        <f>INDEX('O3-8hr'!$A:$AD,$IU120+ES$23-$G$23,$IT120)</f>
        <v>42</v>
      </c>
      <c r="ET120" s="14">
        <f>INDEX('O3-8hr'!$A:$AD,$IU120+ET$23-$G$23,$IT120)</f>
        <v>31</v>
      </c>
      <c r="EU120" s="14">
        <f>INDEX('O3-8hr'!$A:$AD,$IU120+EU$23-$G$23,$IT120)</f>
        <v>36.000000000000007</v>
      </c>
      <c r="EV120" s="14">
        <f>INDEX('O3-8hr'!$A:$AD,$IU120+EV$23-$G$23,$IT120)</f>
        <v>34</v>
      </c>
      <c r="EW120" s="14">
        <f>INDEX('O3-8hr'!$A:$AD,$IU120+EW$23-$G$23,$IT120)</f>
        <v>45.000000000000007</v>
      </c>
      <c r="EX120" s="14">
        <f>INDEX('O3-8hr'!$A:$AD,$IU120+EX$23-$G$23,$IT120)</f>
        <v>50</v>
      </c>
      <c r="EY120" s="14">
        <f>INDEX('O3-8hr'!$A:$AD,$IU120+EY$23-$G$23,$IT120)</f>
        <v>50</v>
      </c>
      <c r="EZ120" s="14">
        <f>INDEX('O3-8hr'!$A:$AD,$IU120+EZ$23-$G$23,$IT120)</f>
        <v>37.000000000000007</v>
      </c>
      <c r="FA120" s="14">
        <f>INDEX('O3-8hr'!$A:$AD,$IU120+FA$23-$G$23,$IT120)</f>
        <v>56</v>
      </c>
      <c r="FB120" s="14">
        <f>INDEX('O3-8hr'!$A:$AD,$IU120+FB$23-$G$23,$IT120)</f>
        <v>37.000000000000007</v>
      </c>
      <c r="FC120" s="14">
        <f>INDEX('O3-8hr'!$A:$AD,$IU120+FC$23-$G$23,$IT120)</f>
        <v>33</v>
      </c>
      <c r="FD120" s="14">
        <f>INDEX('O3-8hr'!$A:$AD,$IU120+FD$23-$G$23,$IT120)</f>
        <v>41</v>
      </c>
      <c r="FE120" s="14">
        <f>INDEX('O3-8hr'!$A:$AD,$IU120+FE$23-$G$23,$IT120)</f>
        <v>44.000000000000007</v>
      </c>
      <c r="FF120" s="14">
        <f>INDEX('O3-8hr'!$A:$AD,$IU120+FF$23-$G$23,$IT120)</f>
        <v>52.000000000000007</v>
      </c>
      <c r="FG120" s="14">
        <f>INDEX('O3-8hr'!$A:$AD,$IU120+FG$23-$G$23,$IT120)</f>
        <v>49</v>
      </c>
      <c r="FH120" s="14">
        <f>INDEX('O3-8hr'!$A:$AD,$IU120+FH$23-$G$23,$IT120)</f>
        <v>42</v>
      </c>
      <c r="FI120" s="14">
        <f>INDEX('O3-8hr'!$A:$AD,$IU120+FI$23-$G$23,$IT120)</f>
        <v>32</v>
      </c>
      <c r="FJ120" s="14">
        <f>INDEX('O3-8hr'!$A:$AD,$IU120+FJ$23-$G$23,$IT120)</f>
        <v>34</v>
      </c>
      <c r="FK120" s="14">
        <f>INDEX('O3-8hr'!$A:$AD,$IU120+FK$23-$G$23,$IT120)</f>
        <v>37.000000000000007</v>
      </c>
      <c r="FL120" s="14">
        <f>INDEX('O3-8hr'!$A:$AD,$IU120+FL$23-$G$23,$IT120)</f>
        <v>32</v>
      </c>
      <c r="FM120" s="14">
        <f>INDEX('O3-8hr'!$A:$AD,$IU120+FM$23-$G$23,$IT120)</f>
        <v>25</v>
      </c>
      <c r="FN120" s="14">
        <f>INDEX('O3-8hr'!$A:$AD,$IU120+FN$23-$G$23,$IT120)</f>
        <v>27</v>
      </c>
      <c r="FO120" s="14">
        <f>INDEX('O3-8hr'!$A:$AD,$IU120+FO$23-$G$23,$IT120)</f>
        <v>28</v>
      </c>
      <c r="FP120" s="14">
        <f>INDEX('O3-8hr'!$A:$AD,$IU120+FP$23-$G$23,$IT120)</f>
        <v>40</v>
      </c>
      <c r="FQ120" s="14">
        <f>INDEX('O3-8hr'!$A:$AD,$IU120+FQ$23-$G$23,$IT120)</f>
        <v>50</v>
      </c>
      <c r="FR120" s="14">
        <f>INDEX('O3-8hr'!$A:$AD,$IU120+FR$23-$G$23,$IT120)</f>
        <v>53.000000000000007</v>
      </c>
      <c r="FS120" s="14">
        <f>INDEX('O3-8hr'!$A:$AD,$IU120+FS$23-$G$23,$IT120)</f>
        <v>45.000000000000007</v>
      </c>
      <c r="FT120" s="14">
        <f>INDEX('O3-8hr'!$A:$AD,$IU120+FT$23-$G$23,$IT120)</f>
        <v>52.000000000000007</v>
      </c>
      <c r="FU120" s="14">
        <f>INDEX('O3-8hr'!$A:$AD,$IU120+FU$23-$G$23,$IT120)</f>
        <v>50</v>
      </c>
      <c r="FV120" s="14">
        <f>INDEX('O3-8hr'!$A:$AD,$IU120+FV$23-$G$23,$IT120)</f>
        <v>44.000000000000007</v>
      </c>
      <c r="FW120" s="14">
        <f>INDEX('O3-8hr'!$A:$AD,$IU120+FW$23-$G$23,$IT120)</f>
        <v>17</v>
      </c>
      <c r="FX120" s="14">
        <f>INDEX('O3-8hr'!$A:$AD,$IU120+FX$23-$G$23,$IT120)</f>
        <v>38</v>
      </c>
      <c r="FY120" s="14">
        <f>INDEX('O3-8hr'!$A:$AD,$IU120+FY$23-$G$23,$IT120)</f>
        <v>33</v>
      </c>
      <c r="FZ120" s="14">
        <f>INDEX('O3-8hr'!$A:$AD,$IU120+FZ$23-$G$23,$IT120)</f>
        <v>45.000000000000007</v>
      </c>
      <c r="GA120" s="14">
        <f>INDEX('O3-8hr'!$A:$AD,$IU120+GA$23-$G$23,$IT120)</f>
        <v>56</v>
      </c>
      <c r="GB120" s="14">
        <f>INDEX('O3-8hr'!$A:$AD,$IU120+GB$23-$G$23,$IT120)</f>
        <v>49</v>
      </c>
      <c r="GC120" s="14">
        <f>INDEX('O3-8hr'!$A:$AD,$IU120+GC$23-$G$23,$IT120)</f>
        <v>38</v>
      </c>
      <c r="GD120" s="14">
        <f>INDEX('O3-8hr'!$A:$AD,$IU120+GD$23-$G$23,$IT120)</f>
        <v>27</v>
      </c>
      <c r="GE120" s="14">
        <f>INDEX('O3-8hr'!$A:$AD,$IU120+GE$23-$G$23,$IT120)</f>
        <v>32</v>
      </c>
      <c r="GF120" s="14">
        <f>INDEX('O3-8hr'!$A:$AD,$IU120+GF$23-$G$23,$IT120)</f>
        <v>50</v>
      </c>
      <c r="GG120" s="14">
        <f>INDEX('O3-8hr'!$A:$AD,$IU120+GG$23-$G$23,$IT120)</f>
        <v>42</v>
      </c>
      <c r="GH120" s="14">
        <f>INDEX('O3-8hr'!$A:$AD,$IU120+GH$23-$G$23,$IT120)</f>
        <v>48</v>
      </c>
      <c r="GI120" s="14">
        <f>INDEX('O3-8hr'!$A:$AD,$IU120+GI$23-$G$23,$IT120)</f>
        <v>36.000000000000007</v>
      </c>
      <c r="GJ120" s="14">
        <f>INDEX('O3-8hr'!$A:$AD,$IU120+GJ$23-$G$23,$IT120)</f>
        <v>50</v>
      </c>
      <c r="GK120" s="14">
        <f>INDEX('O3-8hr'!$A:$AD,$IU120+GK$23-$G$23,$IT120)</f>
        <v>35</v>
      </c>
      <c r="GL120" s="14">
        <f>INDEX('O3-8hr'!$A:$AD,$IU120+GL$23-$G$23,$IT120)</f>
        <v>42</v>
      </c>
      <c r="GM120" s="14">
        <f>INDEX('O3-8hr'!$A:$AD,$IU120+GM$23-$G$23,$IT120)</f>
        <v>33</v>
      </c>
      <c r="GN120" s="14">
        <f>INDEX('O3-8hr'!$A:$AD,$IU120+GN$23-$G$23,$IT120)</f>
        <v>49</v>
      </c>
      <c r="GO120" s="14">
        <f>INDEX('O3-8hr'!$A:$AD,$IU120+GO$23-$G$23,$IT120)</f>
        <v>59.000000000000007</v>
      </c>
      <c r="GP120" s="14">
        <f>INDEX('O3-8hr'!$A:$AD,$IU120+GP$23-$G$23,$IT120)</f>
        <v>61.000000000000007</v>
      </c>
      <c r="GQ120" s="14">
        <f>INDEX('O3-8hr'!$A:$AD,$IU120+GQ$23-$G$23,$IT120)</f>
        <v>46</v>
      </c>
      <c r="GR120" s="14">
        <f>INDEX('O3-8hr'!$A:$AD,$IU120+GR$23-$G$23,$IT120)</f>
        <v>11.000000000000002</v>
      </c>
      <c r="GS120" s="14">
        <f>INDEX('O3-8hr'!$A:$AD,$IU120+GS$23-$G$23,$IT120)</f>
        <v>27</v>
      </c>
      <c r="GT120" s="14">
        <f>INDEX('O3-8hr'!$A:$AD,$IU120+GT$23-$G$23,$IT120)</f>
        <v>19</v>
      </c>
      <c r="GU120" s="14">
        <f>INDEX('O3-8hr'!$A:$AD,$IU120+GU$23-$G$23,$IT120)</f>
        <v>18.000000000000004</v>
      </c>
      <c r="GV120" s="14">
        <f>INDEX('O3-8hr'!$A:$AD,$IU120+GV$23-$G$23,$IT120)</f>
        <v>25</v>
      </c>
      <c r="GW120" s="14">
        <f>INDEX('O3-8hr'!$A:$AD,$IU120+GW$23-$G$23,$IT120)</f>
        <v>47</v>
      </c>
      <c r="GX120" s="14">
        <f>INDEX('O3-8hr'!$A:$AD,$IU120+GX$23-$G$23,$IT120)</f>
        <v>40</v>
      </c>
      <c r="GY120" s="14">
        <f>INDEX('O3-8hr'!$A:$AD,$IU120+GY$23-$G$23,$IT120)</f>
        <v>58</v>
      </c>
      <c r="GZ120" s="14">
        <f>INDEX('O3-8hr'!$A:$AD,$IU120+GZ$23-$G$23,$IT120)</f>
        <v>55</v>
      </c>
      <c r="HA120" s="14">
        <f>INDEX('O3-8hr'!$A:$AD,$IU120+HA$23-$G$23,$IT120)</f>
        <v>43</v>
      </c>
      <c r="HB120" s="14">
        <f>INDEX('O3-8hr'!$A:$AD,$IU120+HB$23-$G$23,$IT120)</f>
        <v>24</v>
      </c>
      <c r="HC120" s="14">
        <f>INDEX('O3-8hr'!$A:$AD,$IU120+HC$23-$G$23,$IT120)</f>
        <v>21</v>
      </c>
      <c r="HD120" s="14">
        <f>INDEX('O3-8hr'!$A:$AD,$IU120+HD$23-$G$23,$IT120)</f>
        <v>21</v>
      </c>
      <c r="HE120" s="14">
        <f>INDEX('O3-8hr'!$A:$AD,$IU120+HE$23-$G$23,$IT120)</f>
        <v>26.000000000000004</v>
      </c>
      <c r="HF120" s="14">
        <f>INDEX('O3-8hr'!$A:$AD,$IU120+HF$23-$G$23,$IT120)</f>
        <v>32</v>
      </c>
      <c r="HG120" s="14">
        <f>INDEX('O3-8hr'!$A:$AD,$IU120+HG$23-$G$23,$IT120)</f>
        <v>26.000000000000004</v>
      </c>
      <c r="HH120" s="14">
        <f>INDEX('O3-8hr'!$A:$AD,$IU120+HH$23-$G$23,$IT120)</f>
        <v>25</v>
      </c>
      <c r="HI120" s="14">
        <f>INDEX('O3-8hr'!$A:$AD,$IU120+HI$23-$G$23,$IT120)</f>
        <v>29</v>
      </c>
      <c r="HJ120" s="14">
        <f>INDEX('O3-8hr'!$A:$AD,$IU120+HJ$23-$G$23,$IT120)</f>
        <v>31</v>
      </c>
      <c r="HK120" s="14">
        <f>INDEX('O3-8hr'!$A:$AD,$IU120+HK$23-$G$23,$IT120)</f>
        <v>24</v>
      </c>
      <c r="HL120" s="14">
        <f>INDEX('O3-8hr'!$A:$AD,$IU120+HL$23-$G$23,$IT120)</f>
        <v>18.000000000000004</v>
      </c>
      <c r="HM120" s="14">
        <f>INDEX('O3-8hr'!$A:$AD,$IU120+HM$23-$G$23,$IT120)</f>
        <v>14</v>
      </c>
      <c r="HN120" s="14">
        <f>INDEX('O3-8hr'!$A:$AD,$IU120+HN$23-$G$23,$IT120)</f>
        <v>13.000000000000002</v>
      </c>
      <c r="HO120" s="14">
        <f>INDEX('O3-8hr'!$A:$AD,$IU120+HO$23-$G$23,$IT120)</f>
        <v>13.000000000000002</v>
      </c>
      <c r="HP120" s="14">
        <f>INDEX('O3-8hr'!$A:$AD,$IU120+HP$23-$G$23,$IT120)</f>
        <v>24</v>
      </c>
      <c r="HQ120" s="14">
        <f>INDEX('O3-8hr'!$A:$AD,$IU120+HQ$23-$G$23,$IT120)</f>
        <v>26.000000000000004</v>
      </c>
      <c r="HR120" s="14">
        <f>INDEX('O3-8hr'!$A:$AD,$IU120+HR$23-$G$23,$IT120)</f>
        <v>27</v>
      </c>
      <c r="HS120" s="14">
        <f>INDEX('O3-8hr'!$A:$AD,$IU120+HS$23-$G$23,$IT120)</f>
        <v>24</v>
      </c>
      <c r="HT120" s="14">
        <f>INDEX('O3-8hr'!$A:$AD,$IU120+HT$23-$G$23,$IT120)</f>
        <v>32</v>
      </c>
      <c r="HU120" s="14">
        <f>INDEX('O3-8hr'!$A:$AD,$IU120+HU$23-$G$23,$IT120)</f>
        <v>23</v>
      </c>
      <c r="HV120" s="14">
        <f>INDEX('O3-8hr'!$A:$AD,$IU120+HV$23-$G$23,$IT120)</f>
        <v>27</v>
      </c>
      <c r="HW120" s="14">
        <f>INDEX('O3-8hr'!$A:$AD,$IU120+HW$23-$G$23,$IT120)</f>
        <v>34</v>
      </c>
      <c r="HX120" s="14">
        <f>INDEX('O3-8hr'!$A:$AD,$IU120+HX$23-$G$23,$IT120)</f>
        <v>38</v>
      </c>
      <c r="HY120" s="14">
        <f>INDEX('O3-8hr'!$A:$AD,$IU120+HY$23-$G$23,$IT120)</f>
        <v>24</v>
      </c>
      <c r="HZ120" s="14">
        <f>INDEX('O3-8hr'!$A:$AD,$IU120+HZ$23-$G$23,$IT120)</f>
        <v>14</v>
      </c>
      <c r="IA120" s="14">
        <f>INDEX('O3-8hr'!$A:$AD,$IU120+IA$23-$G$23,$IT120)</f>
        <v>28</v>
      </c>
      <c r="IB120" s="14">
        <f>INDEX('O3-8hr'!$A:$AD,$IU120+IB$23-$G$23,$IT120)</f>
        <v>30</v>
      </c>
      <c r="IC120" s="14">
        <f>INDEX('O3-8hr'!$A:$AD,$IU120+IC$23-$G$23,$IT120)</f>
        <v>22.000000000000004</v>
      </c>
      <c r="ID120" s="14">
        <f>INDEX('O3-8hr'!$A:$AD,$IU120+ID$23-$G$23,$IT120)</f>
        <v>25</v>
      </c>
      <c r="IE120" s="14">
        <f>INDEX('O3-8hr'!$A:$AD,$IU120+IE$23-$G$23,$IT120)</f>
        <v>29</v>
      </c>
      <c r="IF120" s="14">
        <f>INDEX('O3-8hr'!$A:$AD,$IU120+IF$23-$G$23,$IT120)</f>
        <v>27</v>
      </c>
      <c r="IG120" s="14">
        <f>INDEX('O3-8hr'!$A:$AD,$IU120+IG$23-$G$23,$IT120)</f>
        <v>15.000000000000002</v>
      </c>
      <c r="IH120" s="14">
        <f>INDEX('O3-8hr'!$A:$AD,$IU120+IH$23-$G$23,$IT120)</f>
        <v>41</v>
      </c>
      <c r="II120" s="14">
        <f>INDEX('O3-8hr'!$A:$AD,$IU120+II$23-$G$23,$IT120)</f>
        <v>30</v>
      </c>
      <c r="IJ120" s="14">
        <f>INDEX('O3-8hr'!$A:$AD,$IU120+IJ$23-$G$23,$IT120)</f>
        <v>23</v>
      </c>
      <c r="IK120" s="14">
        <f>INDEX('O3-8hr'!$A:$AD,$IU120+IK$23-$G$23,$IT120)</f>
        <v>22.000000000000004</v>
      </c>
      <c r="IL120" s="14">
        <f>INDEX('O3-8hr'!$A:$AD,$IU120+IL$23-$G$23,$IT120)</f>
        <v>21</v>
      </c>
      <c r="IM120" s="14">
        <f>INDEX('O3-8hr'!$A:$AD,$IU120+IM$23-$G$23,$IT120)</f>
        <v>14</v>
      </c>
      <c r="IN120" s="14">
        <f>INDEX('O3-8hr'!$A:$AD,$IU120+IN$23-$G$23,$IT120)</f>
        <v>24</v>
      </c>
      <c r="IO120" s="14">
        <f>INDEX('O3-8hr'!$A:$AD,$IU120+IO$23-$G$23,$IT120)</f>
        <v>34</v>
      </c>
      <c r="IP120" s="14">
        <f>INDEX('O3-8hr'!$A:$AD,$IU120+IP$23-$G$23,$IT120)</f>
        <v>21</v>
      </c>
      <c r="IQ120" s="19">
        <f>INDEX('O3-8hr'!$A:$AD,$IU120+IQ$23-$G$23,$IT120)</f>
        <v>26.000000000000004</v>
      </c>
      <c r="IR120" s="100">
        <f t="shared" si="60"/>
        <v>75</v>
      </c>
      <c r="IT120" s="44">
        <f>MATCH($B120,'O3-8hr'!$1:$1,0)</f>
        <v>19</v>
      </c>
      <c r="IU120" s="43">
        <f>MATCH(DATE($A120,$IT$19,$IU$19),'O3-8hr'!$B:$B,0)</f>
        <v>65</v>
      </c>
    </row>
    <row r="121" spans="1:255" ht="12.75" customHeight="1" x14ac:dyDescent="0.2">
      <c r="A121" s="100">
        <v>2015</v>
      </c>
      <c r="B121" s="100">
        <v>340190001</v>
      </c>
      <c r="C121" s="103">
        <f>INDEX(Sites!$A:$N,MATCH($B121,Sites!$A:$A,0),2)</f>
        <v>40.515262</v>
      </c>
      <c r="D121" s="100" t="str">
        <f>INDEX(Sites!$A:$N,MATCH($B121,Sites!$A:$A,0),4)</f>
        <v>NJ</v>
      </c>
      <c r="E121" s="100" t="str">
        <f>INDEX(Sites!$A:$N,MATCH($B121,Sites!$A:$A,0),10)</f>
        <v>45.0</v>
      </c>
      <c r="F121" s="44" t="str">
        <f>INDEX(Sites!$A:$N,MATCH($B121,Sites!$A:$A,0),6)</f>
        <v>Flemington</v>
      </c>
      <c r="G121" s="20">
        <f>INDEX('O3-8hr'!$A:$AD,$IU121+G$23-$G$23,$IT121)</f>
        <v>31</v>
      </c>
      <c r="H121" s="14">
        <f>INDEX('O3-8hr'!$A:$AD,$IU121+H$23-$G$23,$IT121)</f>
        <v>45.000000000000007</v>
      </c>
      <c r="I121" s="14">
        <f>INDEX('O3-8hr'!$A:$AD,$IU121+I$23-$G$23,$IT121)</f>
        <v>35</v>
      </c>
      <c r="J121" s="14">
        <f>INDEX('O3-8hr'!$A:$AD,$IU121+J$23-$G$23,$IT121)</f>
        <v>25</v>
      </c>
      <c r="K121" s="14">
        <f>INDEX('O3-8hr'!$A:$AD,$IU121+K$23-$G$23,$IT121)</f>
        <v>35</v>
      </c>
      <c r="L121" s="14">
        <f>INDEX('O3-8hr'!$A:$AD,$IU121+L$23-$G$23,$IT121)</f>
        <v>36.000000000000007</v>
      </c>
      <c r="M121" s="14">
        <f>INDEX('O3-8hr'!$A:$AD,$IU121+M$23-$G$23,$IT121)</f>
        <v>43</v>
      </c>
      <c r="N121" s="14">
        <f>INDEX('O3-8hr'!$A:$AD,$IU121+N$23-$G$23,$IT121)</f>
        <v>49</v>
      </c>
      <c r="O121" s="14">
        <f>INDEX('O3-8hr'!$A:$AD,$IU121+O$23-$G$23,$IT121)</f>
        <v>46</v>
      </c>
      <c r="P121" s="14">
        <f>INDEX('O3-8hr'!$A:$AD,$IU121+P$23-$G$23,$IT121)</f>
        <v>23</v>
      </c>
      <c r="Q121" s="14">
        <f>INDEX('O3-8hr'!$A:$AD,$IU121+Q$23-$G$23,$IT121)</f>
        <v>43</v>
      </c>
      <c r="R121" s="14">
        <f>INDEX('O3-8hr'!$A:$AD,$IU121+R$23-$G$23,$IT121)</f>
        <v>45.000000000000007</v>
      </c>
      <c r="S121" s="14">
        <f>INDEX('O3-8hr'!$A:$AD,$IU121+S$23-$G$23,$IT121)</f>
        <v>38</v>
      </c>
      <c r="T121" s="14">
        <f>INDEX('O3-8hr'!$A:$AD,$IU121+T$23-$G$23,$IT121)</f>
        <v>29</v>
      </c>
      <c r="U121" s="14">
        <f>INDEX('O3-8hr'!$A:$AD,$IU121+U$23-$G$23,$IT121)</f>
        <v>35</v>
      </c>
      <c r="V121" s="14">
        <f>INDEX('O3-8hr'!$A:$AD,$IU121+V$23-$G$23,$IT121)</f>
        <v>36.000000000000007</v>
      </c>
      <c r="W121" s="14">
        <f>INDEX('O3-8hr'!$A:$AD,$IU121+W$23-$G$23,$IT121)</f>
        <v>38</v>
      </c>
      <c r="X121" s="14">
        <f>INDEX('O3-8hr'!$A:$AD,$IU121+X$23-$G$23,$IT121)</f>
        <v>41</v>
      </c>
      <c r="Y121" s="14">
        <f>INDEX('O3-8hr'!$A:$AD,$IU121+Y$23-$G$23,$IT121)</f>
        <v>43</v>
      </c>
      <c r="Z121" s="14">
        <f>INDEX('O3-8hr'!$A:$AD,$IU121+Z$23-$G$23,$IT121)</f>
        <v>31</v>
      </c>
      <c r="AA121" s="14">
        <f>INDEX('O3-8hr'!$A:$AD,$IU121+AA$23-$G$23,$IT121)</f>
        <v>36.000000000000007</v>
      </c>
      <c r="AB121" s="14">
        <f>INDEX('O3-8hr'!$A:$AD,$IU121+AB$23-$G$23,$IT121)</f>
        <v>39</v>
      </c>
      <c r="AC121" s="14">
        <f>INDEX('O3-8hr'!$A:$AD,$IU121+AC$23-$G$23,$IT121)</f>
        <v>37.000000000000007</v>
      </c>
      <c r="AD121" s="14">
        <f>INDEX('O3-8hr'!$A:$AD,$IU121+AD$23-$G$23,$IT121)</f>
        <v>33</v>
      </c>
      <c r="AE121" s="14">
        <f>INDEX('O3-8hr'!$A:$AD,$IU121+AE$23-$G$23,$IT121)</f>
        <v>27</v>
      </c>
      <c r="AF121" s="14">
        <f>INDEX('O3-8hr'!$A:$AD,$IU121+AF$23-$G$23,$IT121)</f>
        <v>25</v>
      </c>
      <c r="AG121" s="14">
        <f>INDEX('O3-8hr'!$A:$AD,$IU121+AG$23-$G$23,$IT121)</f>
        <v>33</v>
      </c>
      <c r="AH121" s="14">
        <f>INDEX('O3-8hr'!$A:$AD,$IU121+AH$23-$G$23,$IT121)</f>
        <v>37.000000000000007</v>
      </c>
      <c r="AI121" s="14">
        <f>INDEX('O3-8hr'!$A:$AD,$IU121+AI$23-$G$23,$IT121)</f>
        <v>43</v>
      </c>
      <c r="AJ121" s="14">
        <f>INDEX('O3-8hr'!$A:$AD,$IU121+AJ$23-$G$23,$IT121)</f>
        <v>35</v>
      </c>
      <c r="AK121" s="14">
        <f>INDEX('O3-8hr'!$A:$AD,$IU121+AK$23-$G$23,$IT121)</f>
        <v>35</v>
      </c>
      <c r="AL121" s="14">
        <f>INDEX('O3-8hr'!$A:$AD,$IU121+AL$23-$G$23,$IT121)</f>
        <v>41</v>
      </c>
      <c r="AM121" s="14">
        <f>INDEX('O3-8hr'!$A:$AD,$IU121+AM$23-$G$23,$IT121)</f>
        <v>50</v>
      </c>
      <c r="AN121" s="14">
        <f>INDEX('O3-8hr'!$A:$AD,$IU121+AN$23-$G$23,$IT121)</f>
        <v>27</v>
      </c>
      <c r="AO121" s="14">
        <f>INDEX('O3-8hr'!$A:$AD,$IU121+AO$23-$G$23,$IT121)</f>
        <v>39</v>
      </c>
      <c r="AP121" s="14">
        <f>INDEX('O3-8hr'!$A:$AD,$IU121+AP$23-$G$23,$IT121)</f>
        <v>46</v>
      </c>
      <c r="AQ121" s="14">
        <f>INDEX('O3-8hr'!$A:$AD,$IU121+AQ$23-$G$23,$IT121)</f>
        <v>52.000000000000007</v>
      </c>
      <c r="AR121" s="14">
        <f>INDEX('O3-8hr'!$A:$AD,$IU121+AR$23-$G$23,$IT121)</f>
        <v>23</v>
      </c>
      <c r="AS121" s="14">
        <f>INDEX('O3-8hr'!$A:$AD,$IU121+AS$23-$G$23,$IT121)</f>
        <v>41</v>
      </c>
      <c r="AT121" s="14">
        <f>INDEX('O3-8hr'!$A:$AD,$IU121+AT$23-$G$23,$IT121)</f>
        <v>39</v>
      </c>
      <c r="AU121" s="14">
        <f>INDEX('O3-8hr'!$A:$AD,$IU121+AU$23-$G$23,$IT121)</f>
        <v>30</v>
      </c>
      <c r="AV121" s="14">
        <f>INDEX('O3-8hr'!$A:$AD,$IU121+AV$23-$G$23,$IT121)</f>
        <v>46</v>
      </c>
      <c r="AW121" s="14">
        <f>INDEX('O3-8hr'!$A:$AD,$IU121+AW$23-$G$23,$IT121)</f>
        <v>52.000000000000007</v>
      </c>
      <c r="AX121" s="14">
        <f>INDEX('O3-8hr'!$A:$AD,$IU121+AX$23-$G$23,$IT121)</f>
        <v>54</v>
      </c>
      <c r="AY121" s="14">
        <f>INDEX('O3-8hr'!$A:$AD,$IU121+AY$23-$G$23,$IT121)</f>
        <v>41</v>
      </c>
      <c r="AZ121" s="14">
        <f>INDEX('O3-8hr'!$A:$AD,$IU121+AZ$23-$G$23,$IT121)</f>
        <v>48</v>
      </c>
      <c r="BA121" s="14">
        <f>INDEX('O3-8hr'!$A:$AD,$IU121+BA$23-$G$23,$IT121)</f>
        <v>49</v>
      </c>
      <c r="BB121" s="14">
        <f>INDEX('O3-8hr'!$A:$AD,$IU121+BB$23-$G$23,$IT121)</f>
        <v>42</v>
      </c>
      <c r="BC121" s="14">
        <f>INDEX('O3-8hr'!$A:$AD,$IU121+BC$23-$G$23,$IT121)</f>
        <v>61.000000000000007</v>
      </c>
      <c r="BD121" s="14">
        <f>INDEX('O3-8hr'!$A:$AD,$IU121+BD$23-$G$23,$IT121)</f>
        <v>44.000000000000007</v>
      </c>
      <c r="BE121" s="14">
        <f>INDEX('O3-8hr'!$A:$AD,$IU121+BE$23-$G$23,$IT121)</f>
        <v>34</v>
      </c>
      <c r="BF121" s="14">
        <f>INDEX('O3-8hr'!$A:$AD,$IU121+BF$23-$G$23,$IT121)</f>
        <v>44.000000000000007</v>
      </c>
      <c r="BG121" s="14">
        <f>INDEX('O3-8hr'!$A:$AD,$IU121+BG$23-$G$23,$IT121)</f>
        <v>46</v>
      </c>
      <c r="BH121" s="14">
        <f>INDEX('O3-8hr'!$A:$AD,$IU121+BH$23-$G$23,$IT121)</f>
        <v>37.000000000000007</v>
      </c>
      <c r="BI121" s="14">
        <f>INDEX('O3-8hr'!$A:$AD,$IU121+BI$23-$G$23,$IT121)</f>
        <v>47</v>
      </c>
      <c r="BJ121" s="14">
        <f>INDEX('O3-8hr'!$A:$AD,$IU121+BJ$23-$G$23,$IT121)</f>
        <v>41</v>
      </c>
      <c r="BK121" s="14">
        <f>INDEX('O3-8hr'!$A:$AD,$IU121+BK$23-$G$23,$IT121)</f>
        <v>43</v>
      </c>
      <c r="BL121" s="14">
        <f>INDEX('O3-8hr'!$A:$AD,$IU121+BL$23-$G$23,$IT121)</f>
        <v>38</v>
      </c>
      <c r="BM121" s="14">
        <f>INDEX('O3-8hr'!$A:$AD,$IU121+BM$23-$G$23,$IT121)</f>
        <v>46</v>
      </c>
      <c r="BN121" s="14">
        <f>INDEX('O3-8hr'!$A:$AD,$IU121+BN$23-$G$23,$IT121)</f>
        <v>52.000000000000007</v>
      </c>
      <c r="BO121" s="14">
        <f>INDEX('O3-8hr'!$A:$AD,$IU121+BO$23-$G$23,$IT121)</f>
        <v>39</v>
      </c>
      <c r="BP121" s="14">
        <f>INDEX('O3-8hr'!$A:$AD,$IU121+BP$23-$G$23,$IT121)</f>
        <v>36.000000000000007</v>
      </c>
      <c r="BQ121" s="14">
        <f>INDEX('O3-8hr'!$A:$AD,$IU121+BQ$23-$G$23,$IT121)</f>
        <v>47</v>
      </c>
      <c r="BR121" s="14">
        <f>INDEX('O3-8hr'!$A:$AD,$IU121+BR$23-$G$23,$IT121)</f>
        <v>55</v>
      </c>
      <c r="BS121" s="14">
        <f>INDEX('O3-8hr'!$A:$AD,$IU121+BS$23-$G$23,$IT121)</f>
        <v>63</v>
      </c>
      <c r="BT121" s="14">
        <f>INDEX('O3-8hr'!$A:$AD,$IU121+BT$23-$G$23,$IT121)</f>
        <v>61.000000000000007</v>
      </c>
      <c r="BU121" s="14">
        <f>INDEX('O3-8hr'!$A:$AD,$IU121+BU$23-$G$23,$IT121)</f>
        <v>39</v>
      </c>
      <c r="BV121" s="14">
        <f>INDEX('O3-8hr'!$A:$AD,$IU121+BV$23-$G$23,$IT121)</f>
        <v>64</v>
      </c>
      <c r="BW121" s="14">
        <f>INDEX('O3-8hr'!$A:$AD,$IU121+BW$23-$G$23,$IT121)</f>
        <v>75</v>
      </c>
      <c r="BX121" s="14">
        <f>INDEX('O3-8hr'!$A:$AD,$IU121+BX$23-$G$23,$IT121)</f>
        <v>33</v>
      </c>
      <c r="BY121" s="14">
        <f>INDEX('O3-8hr'!$A:$AD,$IU121+BY$23-$G$23,$IT121)</f>
        <v>34</v>
      </c>
      <c r="BZ121" s="14">
        <f>INDEX('O3-8hr'!$A:$AD,$IU121+BZ$23-$G$23,$IT121)</f>
        <v>34</v>
      </c>
      <c r="CA121" s="14">
        <f>INDEX('O3-8hr'!$A:$AD,$IU121+CA$23-$G$23,$IT121)</f>
        <v>56</v>
      </c>
      <c r="CB121" s="14">
        <f>INDEX('O3-8hr'!$A:$AD,$IU121+CB$23-$G$23,$IT121)</f>
        <v>35</v>
      </c>
      <c r="CC121" s="14">
        <f>INDEX('O3-8hr'!$A:$AD,$IU121+CC$23-$G$23,$IT121)</f>
        <v>53.000000000000007</v>
      </c>
      <c r="CD121" s="14">
        <f>INDEX('O3-8hr'!$A:$AD,$IU121+CD$23-$G$23,$IT121)</f>
        <v>63</v>
      </c>
      <c r="CE121" s="14">
        <f>INDEX('O3-8hr'!$A:$AD,$IU121+CE$23-$G$23,$IT121)</f>
        <v>57</v>
      </c>
      <c r="CF121" s="14">
        <f>INDEX('O3-8hr'!$A:$AD,$IU121+CF$23-$G$23,$IT121)</f>
        <v>47</v>
      </c>
      <c r="CG121" s="14">
        <f>INDEX('O3-8hr'!$A:$AD,$IU121+CG$23-$G$23,$IT121)</f>
        <v>37.000000000000007</v>
      </c>
      <c r="CH121" s="14">
        <f>INDEX('O3-8hr'!$A:$AD,$IU121+CH$23-$G$23,$IT121)</f>
        <v>47</v>
      </c>
      <c r="CI121" s="14">
        <f>INDEX('O3-8hr'!$A:$AD,$IU121+CI$23-$G$23,$IT121)</f>
        <v>32</v>
      </c>
      <c r="CJ121" s="14">
        <f>INDEX('O3-8hr'!$A:$AD,$IU121+CJ$23-$G$23,$IT121)</f>
        <v>34</v>
      </c>
      <c r="CK121" s="14">
        <f>INDEX('O3-8hr'!$A:$AD,$IU121+CK$23-$G$23,$IT121)</f>
        <v>53.000000000000007</v>
      </c>
      <c r="CL121" s="14">
        <f>INDEX('O3-8hr'!$A:$AD,$IU121+CL$23-$G$23,$IT121)</f>
        <v>48</v>
      </c>
      <c r="CM121" s="14">
        <f>INDEX('O3-8hr'!$A:$AD,$IU121+CM$23-$G$23,$IT121)</f>
        <v>64</v>
      </c>
      <c r="CN121" s="14">
        <f>INDEX('O3-8hr'!$A:$AD,$IU121+CN$23-$G$23,$IT121)</f>
        <v>64</v>
      </c>
      <c r="CO121" s="14">
        <f>INDEX('O3-8hr'!$A:$AD,$IU121+CO$23-$G$23,$IT121)</f>
        <v>70</v>
      </c>
      <c r="CP121" s="14">
        <f>INDEX('O3-8hr'!$A:$AD,$IU121+CP$23-$G$23,$IT121)</f>
        <v>47</v>
      </c>
      <c r="CQ121" s="14">
        <f>INDEX('O3-8hr'!$A:$AD,$IU121+CQ$23-$G$23,$IT121)</f>
        <v>58</v>
      </c>
      <c r="CR121" s="14">
        <f>INDEX('O3-8hr'!$A:$AD,$IU121+CR$23-$G$23,$IT121)</f>
        <v>63</v>
      </c>
      <c r="CS121" s="14">
        <f>INDEX('O3-8hr'!$A:$AD,$IU121+CS$23-$G$23,$IT121)</f>
        <v>45.000000000000007</v>
      </c>
      <c r="CT121" s="14">
        <f>INDEX('O3-8hr'!$A:$AD,$IU121+CT$23-$G$23,$IT121)</f>
        <v>35</v>
      </c>
      <c r="CU121" s="14">
        <f>INDEX('O3-8hr'!$A:$AD,$IU121+CU$23-$G$23,$IT121)</f>
        <v>12</v>
      </c>
      <c r="CV121" s="14">
        <f>INDEX('O3-8hr'!$A:$AD,$IU121+CV$23-$G$23,$IT121)</f>
        <v>11.000000000000002</v>
      </c>
      <c r="CW121" s="14">
        <f>INDEX('O3-8hr'!$A:$AD,$IU121+CW$23-$G$23,$IT121)</f>
        <v>36.000000000000007</v>
      </c>
      <c r="CX121" s="14">
        <f>INDEX('O3-8hr'!$A:$AD,$IU121+CX$23-$G$23,$IT121)</f>
        <v>33</v>
      </c>
      <c r="CY121" s="14">
        <f>INDEX('O3-8hr'!$A:$AD,$IU121+CY$23-$G$23,$IT121)</f>
        <v>18.000000000000004</v>
      </c>
      <c r="CZ121" s="14">
        <f>INDEX('O3-8hr'!$A:$AD,$IU121+CZ$23-$G$23,$IT121)</f>
        <v>40</v>
      </c>
      <c r="DA121" s="14">
        <f>INDEX('O3-8hr'!$A:$AD,$IU121+DA$23-$G$23,$IT121)</f>
        <v>44.000000000000007</v>
      </c>
      <c r="DB121" s="14">
        <f>INDEX('O3-8hr'!$A:$AD,$IU121+DB$23-$G$23,$IT121)</f>
        <v>56</v>
      </c>
      <c r="DC121" s="14">
        <f>INDEX('O3-8hr'!$A:$AD,$IU121+DC$23-$G$23,$IT121)</f>
        <v>58</v>
      </c>
      <c r="DD121" s="14">
        <f>INDEX('O3-8hr'!$A:$AD,$IU121+DD$23-$G$23,$IT121)</f>
        <v>64</v>
      </c>
      <c r="DE121" s="14">
        <f>INDEX('O3-8hr'!$A:$AD,$IU121+DE$23-$G$23,$IT121)</f>
        <v>75</v>
      </c>
      <c r="DF121" s="14">
        <f>INDEX('O3-8hr'!$A:$AD,$IU121+DF$23-$G$23,$IT121)</f>
        <v>73.000000000000014</v>
      </c>
      <c r="DG121" s="14">
        <f>INDEX('O3-8hr'!$A:$AD,$IU121+DG$23-$G$23,$IT121)</f>
        <v>38</v>
      </c>
      <c r="DH121" s="14">
        <f>INDEX('O3-8hr'!$A:$AD,$IU121+DH$23-$G$23,$IT121)</f>
        <v>57</v>
      </c>
      <c r="DI121" s="14">
        <f>INDEX('O3-8hr'!$A:$AD,$IU121+DI$23-$G$23,$IT121)</f>
        <v>38</v>
      </c>
      <c r="DJ121" s="14">
        <f>INDEX('O3-8hr'!$A:$AD,$IU121+DJ$23-$G$23,$IT121)</f>
        <v>32</v>
      </c>
      <c r="DK121" s="14">
        <f>INDEX('O3-8hr'!$A:$AD,$IU121+DK$23-$G$23,$IT121)</f>
        <v>47</v>
      </c>
      <c r="DL121" s="14">
        <f>INDEX('O3-8hr'!$A:$AD,$IU121+DL$23-$G$23,$IT121)</f>
        <v>35</v>
      </c>
      <c r="DM121" s="14">
        <f>INDEX('O3-8hr'!$A:$AD,$IU121+DM$23-$G$23,$IT121)</f>
        <v>43</v>
      </c>
      <c r="DN121" s="14">
        <f>INDEX('O3-8hr'!$A:$AD,$IU121+DN$23-$G$23,$IT121)</f>
        <v>33</v>
      </c>
      <c r="DO121" s="14">
        <f>INDEX('O3-8hr'!$A:$AD,$IU121+DO$23-$G$23,$IT121)</f>
        <v>41</v>
      </c>
      <c r="DP121" s="14">
        <f>INDEX('O3-8hr'!$A:$AD,$IU121+DP$23-$G$23,$IT121)</f>
        <v>56</v>
      </c>
      <c r="DQ121" s="14">
        <f>INDEX('O3-8hr'!$A:$AD,$IU121+DQ$23-$G$23,$IT121)</f>
        <v>46</v>
      </c>
      <c r="DR121" s="14">
        <f>INDEX('O3-8hr'!$A:$AD,$IU121+DR$23-$G$23,$IT121)</f>
        <v>42</v>
      </c>
      <c r="DS121" s="14">
        <f>INDEX('O3-8hr'!$A:$AD,$IU121+DS$23-$G$23,$IT121)</f>
        <v>39</v>
      </c>
      <c r="DT121" s="14">
        <f>INDEX('O3-8hr'!$A:$AD,$IU121+DT$23-$G$23,$IT121)</f>
        <v>61.000000000000007</v>
      </c>
      <c r="DU121" s="14">
        <f>INDEX('O3-8hr'!$A:$AD,$IU121+DU$23-$G$23,$IT121)</f>
        <v>29</v>
      </c>
      <c r="DV121" s="14">
        <f>INDEX('O3-8hr'!$A:$AD,$IU121+DV$23-$G$23,$IT121)</f>
        <v>35</v>
      </c>
      <c r="DW121" s="14">
        <f>INDEX('O3-8hr'!$A:$AD,$IU121+DW$23-$G$23,$IT121)</f>
        <v>37.000000000000007</v>
      </c>
      <c r="DX121" s="14">
        <f>INDEX('O3-8hr'!$A:$AD,$IU121+DX$23-$G$23,$IT121)</f>
        <v>48</v>
      </c>
      <c r="DY121" s="14">
        <f>INDEX('O3-8hr'!$A:$AD,$IU121+DY$23-$G$23,$IT121)</f>
        <v>60</v>
      </c>
      <c r="DZ121" s="14">
        <f>INDEX('O3-8hr'!$A:$AD,$IU121+DZ$23-$G$23,$IT121)</f>
        <v>40</v>
      </c>
      <c r="EA121" s="14">
        <f>INDEX('O3-8hr'!$A:$AD,$IU121+EA$23-$G$23,$IT121)</f>
        <v>44.000000000000007</v>
      </c>
      <c r="EB121" s="14">
        <f>INDEX('O3-8hr'!$A:$AD,$IU121+EB$23-$G$23,$IT121)</f>
        <v>46</v>
      </c>
      <c r="EC121" s="14">
        <f>INDEX('O3-8hr'!$A:$AD,$IU121+EC$23-$G$23,$IT121)</f>
        <v>48</v>
      </c>
      <c r="ED121" s="14">
        <f>INDEX('O3-8hr'!$A:$AD,$IU121+ED$23-$G$23,$IT121)</f>
        <v>42</v>
      </c>
      <c r="EE121" s="14">
        <f>INDEX('O3-8hr'!$A:$AD,$IU121+EE$23-$G$23,$IT121)</f>
        <v>45.000000000000007</v>
      </c>
      <c r="EF121" s="14">
        <f>INDEX('O3-8hr'!$A:$AD,$IU121+EF$23-$G$23,$IT121)</f>
        <v>35</v>
      </c>
      <c r="EG121" s="14">
        <f>INDEX('O3-8hr'!$A:$AD,$IU121+EG$23-$G$23,$IT121)</f>
        <v>46</v>
      </c>
      <c r="EH121" s="14">
        <f>INDEX('O3-8hr'!$A:$AD,$IU121+EH$23-$G$23,$IT121)</f>
        <v>39</v>
      </c>
      <c r="EI121" s="14">
        <f>INDEX('O3-8hr'!$A:$AD,$IU121+EI$23-$G$23,$IT121)</f>
        <v>45.000000000000007</v>
      </c>
      <c r="EJ121" s="14">
        <f>INDEX('O3-8hr'!$A:$AD,$IU121+EJ$23-$G$23,$IT121)</f>
        <v>47</v>
      </c>
      <c r="EK121" s="14">
        <f>INDEX('O3-8hr'!$A:$AD,$IU121+EK$23-$G$23,$IT121)</f>
        <v>56</v>
      </c>
      <c r="EL121" s="14">
        <f>INDEX('O3-8hr'!$A:$AD,$IU121+EL$23-$G$23,$IT121)</f>
        <v>32</v>
      </c>
      <c r="EM121" s="14">
        <f>INDEX('O3-8hr'!$A:$AD,$IU121+EM$23-$G$23,$IT121)</f>
        <v>31</v>
      </c>
      <c r="EN121" s="14">
        <f>INDEX('O3-8hr'!$A:$AD,$IU121+EN$23-$G$23,$IT121)</f>
        <v>44.000000000000007</v>
      </c>
      <c r="EO121" s="14">
        <f>INDEX('O3-8hr'!$A:$AD,$IU121+EO$23-$G$23,$IT121)</f>
        <v>64</v>
      </c>
      <c r="EP121" s="14">
        <f>INDEX('O3-8hr'!$A:$AD,$IU121+EP$23-$G$23,$IT121)</f>
        <v>48</v>
      </c>
      <c r="EQ121" s="14">
        <f>INDEX('O3-8hr'!$A:$AD,$IU121+EQ$23-$G$23,$IT121)</f>
        <v>53.000000000000007</v>
      </c>
      <c r="ER121" s="14">
        <f>INDEX('O3-8hr'!$A:$AD,$IU121+ER$23-$G$23,$IT121)</f>
        <v>54</v>
      </c>
      <c r="ES121" s="14">
        <f>INDEX('O3-8hr'!$A:$AD,$IU121+ES$23-$G$23,$IT121)</f>
        <v>46</v>
      </c>
      <c r="ET121" s="14">
        <f>INDEX('O3-8hr'!$A:$AD,$IU121+ET$23-$G$23,$IT121)</f>
        <v>41</v>
      </c>
      <c r="EU121" s="14">
        <f>INDEX('O3-8hr'!$A:$AD,$IU121+EU$23-$G$23,$IT121)</f>
        <v>43</v>
      </c>
      <c r="EV121" s="14">
        <f>INDEX('O3-8hr'!$A:$AD,$IU121+EV$23-$G$23,$IT121)</f>
        <v>39</v>
      </c>
      <c r="EW121" s="14">
        <f>INDEX('O3-8hr'!$A:$AD,$IU121+EW$23-$G$23,$IT121)</f>
        <v>47</v>
      </c>
      <c r="EX121" s="14">
        <f>INDEX('O3-8hr'!$A:$AD,$IU121+EX$23-$G$23,$IT121)</f>
        <v>61.000000000000007</v>
      </c>
      <c r="EY121" s="14">
        <f>INDEX('O3-8hr'!$A:$AD,$IU121+EY$23-$G$23,$IT121)</f>
        <v>57</v>
      </c>
      <c r="EZ121" s="14">
        <f>INDEX('O3-8hr'!$A:$AD,$IU121+EZ$23-$G$23,$IT121)</f>
        <v>48</v>
      </c>
      <c r="FA121" s="14">
        <f>INDEX('O3-8hr'!$A:$AD,$IU121+FA$23-$G$23,$IT121)</f>
        <v>73.000000000000014</v>
      </c>
      <c r="FB121" s="14">
        <f>INDEX('O3-8hr'!$A:$AD,$IU121+FB$23-$G$23,$IT121)</f>
        <v>43</v>
      </c>
      <c r="FC121" s="14">
        <f>INDEX('O3-8hr'!$A:$AD,$IU121+FC$23-$G$23,$IT121)</f>
        <v>45.000000000000007</v>
      </c>
      <c r="FD121" s="14">
        <f>INDEX('O3-8hr'!$A:$AD,$IU121+FD$23-$G$23,$IT121)</f>
        <v>51.000000000000007</v>
      </c>
      <c r="FE121" s="14">
        <f>INDEX('O3-8hr'!$A:$AD,$IU121+FE$23-$G$23,$IT121)</f>
        <v>45.000000000000007</v>
      </c>
      <c r="FF121" s="14">
        <f>INDEX('O3-8hr'!$A:$AD,$IU121+FF$23-$G$23,$IT121)</f>
        <v>56</v>
      </c>
      <c r="FG121" s="14">
        <f>INDEX('O3-8hr'!$A:$AD,$IU121+FG$23-$G$23,$IT121)</f>
        <v>53.000000000000007</v>
      </c>
      <c r="FH121" s="14">
        <f>INDEX('O3-8hr'!$A:$AD,$IU121+FH$23-$G$23,$IT121)</f>
        <v>51.000000000000007</v>
      </c>
      <c r="FI121" s="14">
        <f>INDEX('O3-8hr'!$A:$AD,$IU121+FI$23-$G$23,$IT121)</f>
        <v>40</v>
      </c>
      <c r="FJ121" s="14">
        <f>INDEX('O3-8hr'!$A:$AD,$IU121+FJ$23-$G$23,$IT121)</f>
        <v>52.000000000000007</v>
      </c>
      <c r="FK121" s="14">
        <f>INDEX('O3-8hr'!$A:$AD,$IU121+FK$23-$G$23,$IT121)</f>
        <v>55</v>
      </c>
      <c r="FL121" s="14">
        <f>INDEX('O3-8hr'!$A:$AD,$IU121+FL$23-$G$23,$IT121)</f>
        <v>50</v>
      </c>
      <c r="FM121" s="14">
        <f>INDEX('O3-8hr'!$A:$AD,$IU121+FM$23-$G$23,$IT121)</f>
        <v>34</v>
      </c>
      <c r="FN121" s="14">
        <f>INDEX('O3-8hr'!$A:$AD,$IU121+FN$23-$G$23,$IT121)</f>
        <v>31</v>
      </c>
      <c r="FO121" s="14">
        <f>INDEX('O3-8hr'!$A:$AD,$IU121+FO$23-$G$23,$IT121)</f>
        <v>34</v>
      </c>
      <c r="FP121" s="14">
        <f>INDEX('O3-8hr'!$A:$AD,$IU121+FP$23-$G$23,$IT121)</f>
        <v>44.000000000000007</v>
      </c>
      <c r="FQ121" s="14">
        <f>INDEX('O3-8hr'!$A:$AD,$IU121+FQ$23-$G$23,$IT121)</f>
        <v>51.000000000000007</v>
      </c>
      <c r="FR121" s="14">
        <f>INDEX('O3-8hr'!$A:$AD,$IU121+FR$23-$G$23,$IT121)</f>
        <v>58</v>
      </c>
      <c r="FS121" s="14">
        <f>INDEX('O3-8hr'!$A:$AD,$IU121+FS$23-$G$23,$IT121)</f>
        <v>58</v>
      </c>
      <c r="FT121" s="14">
        <f>INDEX('O3-8hr'!$A:$AD,$IU121+FT$23-$G$23,$IT121)</f>
        <v>60</v>
      </c>
      <c r="FU121" s="14">
        <f>INDEX('O3-8hr'!$A:$AD,$IU121+FU$23-$G$23,$IT121)</f>
        <v>53.000000000000007</v>
      </c>
      <c r="FV121" s="14">
        <f>INDEX('O3-8hr'!$A:$AD,$IU121+FV$23-$G$23,$IT121)</f>
        <v>46</v>
      </c>
      <c r="FW121" s="14">
        <f>INDEX('O3-8hr'!$A:$AD,$IU121+FW$23-$G$23,$IT121)</f>
        <v>21</v>
      </c>
      <c r="FX121" s="14">
        <f>INDEX('O3-8hr'!$A:$AD,$IU121+FX$23-$G$23,$IT121)</f>
        <v>47</v>
      </c>
      <c r="FY121" s="14">
        <f>INDEX('O3-8hr'!$A:$AD,$IU121+FY$23-$G$23,$IT121)</f>
        <v>41</v>
      </c>
      <c r="FZ121" s="14">
        <f>INDEX('O3-8hr'!$A:$AD,$IU121+FZ$23-$G$23,$IT121)</f>
        <v>54</v>
      </c>
      <c r="GA121" s="14">
        <f>INDEX('O3-8hr'!$A:$AD,$IU121+GA$23-$G$23,$IT121)</f>
        <v>68</v>
      </c>
      <c r="GB121" s="14">
        <f>INDEX('O3-8hr'!$A:$AD,$IU121+GB$23-$G$23,$IT121)</f>
        <v>57</v>
      </c>
      <c r="GC121" s="14">
        <f>INDEX('O3-8hr'!$A:$AD,$IU121+GC$23-$G$23,$IT121)</f>
        <v>48</v>
      </c>
      <c r="GD121" s="14">
        <f>INDEX('O3-8hr'!$A:$AD,$IU121+GD$23-$G$23,$IT121)</f>
        <v>34</v>
      </c>
      <c r="GE121" s="14">
        <f>INDEX('O3-8hr'!$A:$AD,$IU121+GE$23-$G$23,$IT121)</f>
        <v>38</v>
      </c>
      <c r="GF121" s="14">
        <f>INDEX('O3-8hr'!$A:$AD,$IU121+GF$23-$G$23,$IT121)</f>
        <v>59.000000000000007</v>
      </c>
      <c r="GG121" s="14">
        <f>INDEX('O3-8hr'!$A:$AD,$IU121+GG$23-$G$23,$IT121)</f>
        <v>56</v>
      </c>
      <c r="GH121" s="14">
        <f>INDEX('O3-8hr'!$A:$AD,$IU121+GH$23-$G$23,$IT121)</f>
        <v>58</v>
      </c>
      <c r="GI121" s="14">
        <f>INDEX('O3-8hr'!$A:$AD,$IU121+GI$23-$G$23,$IT121)</f>
        <v>53.000000000000007</v>
      </c>
      <c r="GJ121" s="14">
        <f>INDEX('O3-8hr'!$A:$AD,$IU121+GJ$23-$G$23,$IT121)</f>
        <v>63</v>
      </c>
      <c r="GK121" s="14">
        <f>INDEX('O3-8hr'!$A:$AD,$IU121+GK$23-$G$23,$IT121)</f>
        <v>53.000000000000007</v>
      </c>
      <c r="GL121" s="14">
        <f>INDEX('O3-8hr'!$A:$AD,$IU121+GL$23-$G$23,$IT121)</f>
        <v>51.000000000000007</v>
      </c>
      <c r="GM121" s="14">
        <f>INDEX('O3-8hr'!$A:$AD,$IU121+GM$23-$G$23,$IT121)</f>
        <v>53.000000000000007</v>
      </c>
      <c r="GN121" s="14">
        <f>INDEX('O3-8hr'!$A:$AD,$IU121+GN$23-$G$23,$IT121)</f>
        <v>48</v>
      </c>
      <c r="GO121" s="14">
        <f>INDEX('O3-8hr'!$A:$AD,$IU121+GO$23-$G$23,$IT121)</f>
        <v>55</v>
      </c>
      <c r="GP121" s="14">
        <f>INDEX('O3-8hr'!$A:$AD,$IU121+GP$23-$G$23,$IT121)</f>
        <v>69</v>
      </c>
      <c r="GQ121" s="14">
        <f>INDEX('O3-8hr'!$A:$AD,$IU121+GQ$23-$G$23,$IT121)</f>
        <v>45.000000000000007</v>
      </c>
      <c r="GR121" s="14">
        <f>INDEX('O3-8hr'!$A:$AD,$IU121+GR$23-$G$23,$IT121)</f>
        <v>21</v>
      </c>
      <c r="GS121" s="14">
        <f>INDEX('O3-8hr'!$A:$AD,$IU121+GS$23-$G$23,$IT121)</f>
        <v>33</v>
      </c>
      <c r="GT121" s="14">
        <f>INDEX('O3-8hr'!$A:$AD,$IU121+GT$23-$G$23,$IT121)</f>
        <v>29</v>
      </c>
      <c r="GU121" s="14">
        <f>INDEX('O3-8hr'!$A:$AD,$IU121+GU$23-$G$23,$IT121)</f>
        <v>21</v>
      </c>
      <c r="GV121" s="14">
        <f>INDEX('O3-8hr'!$A:$AD,$IU121+GV$23-$G$23,$IT121)</f>
        <v>29</v>
      </c>
      <c r="GW121" s="14">
        <f>INDEX('O3-8hr'!$A:$AD,$IU121+GW$23-$G$23,$IT121)</f>
        <v>54</v>
      </c>
      <c r="GX121" s="14">
        <f>INDEX('O3-8hr'!$A:$AD,$IU121+GX$23-$G$23,$IT121)</f>
        <v>58</v>
      </c>
      <c r="GY121" s="14">
        <f>INDEX('O3-8hr'!$A:$AD,$IU121+GY$23-$G$23,$IT121)</f>
        <v>67</v>
      </c>
      <c r="GZ121" s="14">
        <f>INDEX('O3-8hr'!$A:$AD,$IU121+GZ$23-$G$23,$IT121)</f>
        <v>70</v>
      </c>
      <c r="HA121" s="14">
        <f>INDEX('O3-8hr'!$A:$AD,$IU121+HA$23-$G$23,$IT121)</f>
        <v>57</v>
      </c>
      <c r="HB121" s="14">
        <f>INDEX('O3-8hr'!$A:$AD,$IU121+HB$23-$G$23,$IT121)</f>
        <v>29</v>
      </c>
      <c r="HC121" s="14">
        <f>INDEX('O3-8hr'!$A:$AD,$IU121+HC$23-$G$23,$IT121)</f>
        <v>30</v>
      </c>
      <c r="HD121" s="14">
        <f>INDEX('O3-8hr'!$A:$AD,$IU121+HD$23-$G$23,$IT121)</f>
        <v>24</v>
      </c>
      <c r="HE121" s="14">
        <f>INDEX('O3-8hr'!$A:$AD,$IU121+HE$23-$G$23,$IT121)</f>
        <v>45.000000000000007</v>
      </c>
      <c r="HF121" s="14">
        <f>INDEX('O3-8hr'!$A:$AD,$IU121+HF$23-$G$23,$IT121)</f>
        <v>50</v>
      </c>
      <c r="HG121" s="14">
        <f>INDEX('O3-8hr'!$A:$AD,$IU121+HG$23-$G$23,$IT121)</f>
        <v>31</v>
      </c>
      <c r="HH121" s="14">
        <f>INDEX('O3-8hr'!$A:$AD,$IU121+HH$23-$G$23,$IT121)</f>
        <v>35</v>
      </c>
      <c r="HI121" s="14">
        <f>INDEX('O3-8hr'!$A:$AD,$IU121+HI$23-$G$23,$IT121)</f>
        <v>29</v>
      </c>
      <c r="HJ121" s="14">
        <f>INDEX('O3-8hr'!$A:$AD,$IU121+HJ$23-$G$23,$IT121)</f>
        <v>34</v>
      </c>
      <c r="HK121" s="14">
        <f>INDEX('O3-8hr'!$A:$AD,$IU121+HK$23-$G$23,$IT121)</f>
        <v>25</v>
      </c>
      <c r="HL121" s="14">
        <f>INDEX('O3-8hr'!$A:$AD,$IU121+HL$23-$G$23,$IT121)</f>
        <v>25</v>
      </c>
      <c r="HM121" s="14">
        <f>INDEX('O3-8hr'!$A:$AD,$IU121+HM$23-$G$23,$IT121)</f>
        <v>21</v>
      </c>
      <c r="HN121" s="14">
        <f>INDEX('O3-8hr'!$A:$AD,$IU121+HN$23-$G$23,$IT121)</f>
        <v>19</v>
      </c>
      <c r="HO121" s="14">
        <f>INDEX('O3-8hr'!$A:$AD,$IU121+HO$23-$G$23,$IT121)</f>
        <v>16</v>
      </c>
      <c r="HP121" s="14">
        <f>INDEX('O3-8hr'!$A:$AD,$IU121+HP$23-$G$23,$IT121)</f>
        <v>29</v>
      </c>
      <c r="HQ121" s="14">
        <f>INDEX('O3-8hr'!$A:$AD,$IU121+HQ$23-$G$23,$IT121)</f>
        <v>31</v>
      </c>
      <c r="HR121" s="14">
        <f>INDEX('O3-8hr'!$A:$AD,$IU121+HR$23-$G$23,$IT121)</f>
        <v>32</v>
      </c>
      <c r="HS121" s="14">
        <f>INDEX('O3-8hr'!$A:$AD,$IU121+HS$23-$G$23,$IT121)</f>
        <v>30</v>
      </c>
      <c r="HT121" s="14">
        <f>INDEX('O3-8hr'!$A:$AD,$IU121+HT$23-$G$23,$IT121)</f>
        <v>27</v>
      </c>
      <c r="HU121" s="14">
        <f>INDEX('O3-8hr'!$A:$AD,$IU121+HU$23-$G$23,$IT121)</f>
        <v>35</v>
      </c>
      <c r="HV121" s="14">
        <f>INDEX('O3-8hr'!$A:$AD,$IU121+HV$23-$G$23,$IT121)</f>
        <v>29</v>
      </c>
      <c r="HW121" s="14">
        <f>INDEX('O3-8hr'!$A:$AD,$IU121+HW$23-$G$23,$IT121)</f>
        <v>38</v>
      </c>
      <c r="HX121" s="14">
        <f>INDEX('O3-8hr'!$A:$AD,$IU121+HX$23-$G$23,$IT121)</f>
        <v>44.000000000000007</v>
      </c>
      <c r="HY121" s="14">
        <f>INDEX('O3-8hr'!$A:$AD,$IU121+HY$23-$G$23,$IT121)</f>
        <v>32</v>
      </c>
      <c r="HZ121" s="14">
        <f>INDEX('O3-8hr'!$A:$AD,$IU121+HZ$23-$G$23,$IT121)</f>
        <v>14</v>
      </c>
      <c r="IA121" s="14">
        <f>INDEX('O3-8hr'!$A:$AD,$IU121+IA$23-$G$23,$IT121)</f>
        <v>30</v>
      </c>
      <c r="IB121" s="14">
        <f>INDEX('O3-8hr'!$A:$AD,$IU121+IB$23-$G$23,$IT121)</f>
        <v>35</v>
      </c>
      <c r="IC121" s="14">
        <f>INDEX('O3-8hr'!$A:$AD,$IU121+IC$23-$G$23,$IT121)</f>
        <v>25</v>
      </c>
      <c r="ID121" s="14">
        <f>INDEX('O3-8hr'!$A:$AD,$IU121+ID$23-$G$23,$IT121)</f>
        <v>29</v>
      </c>
      <c r="IE121" s="14">
        <f>INDEX('O3-8hr'!$A:$AD,$IU121+IE$23-$G$23,$IT121)</f>
        <v>32</v>
      </c>
      <c r="IF121" s="14">
        <f>INDEX('O3-8hr'!$A:$AD,$IU121+IF$23-$G$23,$IT121)</f>
        <v>39</v>
      </c>
      <c r="IG121" s="14">
        <f>INDEX('O3-8hr'!$A:$AD,$IU121+IG$23-$G$23,$IT121)</f>
        <v>45.000000000000007</v>
      </c>
      <c r="IH121" s="14">
        <f>INDEX('O3-8hr'!$A:$AD,$IU121+IH$23-$G$23,$IT121)</f>
        <v>46</v>
      </c>
      <c r="II121" s="14">
        <f>INDEX('O3-8hr'!$A:$AD,$IU121+II$23-$G$23,$IT121)</f>
        <v>37.000000000000007</v>
      </c>
      <c r="IJ121" s="14">
        <f>INDEX('O3-8hr'!$A:$AD,$IU121+IJ$23-$G$23,$IT121)</f>
        <v>25</v>
      </c>
      <c r="IK121" s="14">
        <f>INDEX('O3-8hr'!$A:$AD,$IU121+IK$23-$G$23,$IT121)</f>
        <v>26.000000000000004</v>
      </c>
      <c r="IL121" s="14">
        <f>INDEX('O3-8hr'!$A:$AD,$IU121+IL$23-$G$23,$IT121)</f>
        <v>24</v>
      </c>
      <c r="IM121" s="14">
        <f>INDEX('O3-8hr'!$A:$AD,$IU121+IM$23-$G$23,$IT121)</f>
        <v>20</v>
      </c>
      <c r="IN121" s="14">
        <f>INDEX('O3-8hr'!$A:$AD,$IU121+IN$23-$G$23,$IT121)</f>
        <v>27</v>
      </c>
      <c r="IO121" s="14">
        <f>INDEX('O3-8hr'!$A:$AD,$IU121+IO$23-$G$23,$IT121)</f>
        <v>34</v>
      </c>
      <c r="IP121" s="14">
        <f>INDEX('O3-8hr'!$A:$AD,$IU121+IP$23-$G$23,$IT121)</f>
        <v>25</v>
      </c>
      <c r="IQ121" s="19">
        <f>INDEX('O3-8hr'!$A:$AD,$IU121+IQ$23-$G$23,$IT121)</f>
        <v>27</v>
      </c>
      <c r="IR121" s="100">
        <f t="shared" si="60"/>
        <v>75</v>
      </c>
      <c r="IT121" s="44">
        <f>MATCH($B121,'O3-8hr'!$1:$1,0)</f>
        <v>14</v>
      </c>
      <c r="IU121" s="43">
        <f>MATCH(DATE($A121,$IT$19,$IU$19),'O3-8hr'!$B:$B,0)</f>
        <v>65</v>
      </c>
    </row>
    <row r="122" spans="1:255" ht="12.75" customHeight="1" x14ac:dyDescent="0.2">
      <c r="A122" s="100">
        <v>2015</v>
      </c>
      <c r="B122" s="100">
        <v>340030006</v>
      </c>
      <c r="C122" s="103">
        <f>INDEX(Sites!$A:$N,MATCH($B122,Sites!$A:$A,0),2)</f>
        <v>40.870435999999998</v>
      </c>
      <c r="D122" s="100" t="str">
        <f>INDEX(Sites!$A:$N,MATCH($B122,Sites!$A:$A,0),4)</f>
        <v>NJ</v>
      </c>
      <c r="E122" s="100" t="str">
        <f>INDEX(Sites!$A:$N,MATCH($B122,Sites!$A:$A,0),10)</f>
        <v>1.0</v>
      </c>
      <c r="F122" s="44" t="str">
        <f>INDEX(Sites!$A:$N,MATCH($B122,Sites!$A:$A,0),6)</f>
        <v>Leonia</v>
      </c>
      <c r="G122" s="20" t="str">
        <f>INDEX('O3-8hr'!$A:$AD,$IU122+G$23-$G$23,$IT122)</f>
        <v/>
      </c>
      <c r="H122" s="14">
        <f>INDEX('O3-8hr'!$A:$AD,$IU122+H$23-$G$23,$IT122)</f>
        <v>45.000000000000007</v>
      </c>
      <c r="I122" s="14">
        <f>INDEX('O3-8hr'!$A:$AD,$IU122+I$23-$G$23,$IT122)</f>
        <v>26.000000000000004</v>
      </c>
      <c r="J122" s="14">
        <f>INDEX('O3-8hr'!$A:$AD,$IU122+J$23-$G$23,$IT122)</f>
        <v>17</v>
      </c>
      <c r="K122" s="14">
        <f>INDEX('O3-8hr'!$A:$AD,$IU122+K$23-$G$23,$IT122)</f>
        <v>30</v>
      </c>
      <c r="L122" s="14">
        <f>INDEX('O3-8hr'!$A:$AD,$IU122+L$23-$G$23,$IT122)</f>
        <v>32</v>
      </c>
      <c r="M122" s="14">
        <f>INDEX('O3-8hr'!$A:$AD,$IU122+M$23-$G$23,$IT122)</f>
        <v>41</v>
      </c>
      <c r="N122" s="14">
        <f>INDEX('O3-8hr'!$A:$AD,$IU122+N$23-$G$23,$IT122)</f>
        <v>49</v>
      </c>
      <c r="O122" s="14">
        <f>INDEX('O3-8hr'!$A:$AD,$IU122+O$23-$G$23,$IT122)</f>
        <v>46</v>
      </c>
      <c r="P122" s="14">
        <f>INDEX('O3-8hr'!$A:$AD,$IU122+P$23-$G$23,$IT122)</f>
        <v>14</v>
      </c>
      <c r="Q122" s="14">
        <f>INDEX('O3-8hr'!$A:$AD,$IU122+Q$23-$G$23,$IT122)</f>
        <v>45.000000000000007</v>
      </c>
      <c r="R122" s="14">
        <f>INDEX('O3-8hr'!$A:$AD,$IU122+R$23-$G$23,$IT122)</f>
        <v>45.000000000000007</v>
      </c>
      <c r="S122" s="14">
        <f>INDEX('O3-8hr'!$A:$AD,$IU122+S$23-$G$23,$IT122)</f>
        <v>33</v>
      </c>
      <c r="T122" s="14">
        <f>INDEX('O3-8hr'!$A:$AD,$IU122+T$23-$G$23,$IT122)</f>
        <v>26.000000000000004</v>
      </c>
      <c r="U122" s="14">
        <f>INDEX('O3-8hr'!$A:$AD,$IU122+U$23-$G$23,$IT122)</f>
        <v>37.000000000000007</v>
      </c>
      <c r="V122" s="14">
        <f>INDEX('O3-8hr'!$A:$AD,$IU122+V$23-$G$23,$IT122)</f>
        <v>27</v>
      </c>
      <c r="W122" s="14">
        <f>INDEX('O3-8hr'!$A:$AD,$IU122+W$23-$G$23,$IT122)</f>
        <v>40</v>
      </c>
      <c r="X122" s="14">
        <f>INDEX('O3-8hr'!$A:$AD,$IU122+X$23-$G$23,$IT122)</f>
        <v>40</v>
      </c>
      <c r="Y122" s="14">
        <f>INDEX('O3-8hr'!$A:$AD,$IU122+Y$23-$G$23,$IT122)</f>
        <v>44.000000000000007</v>
      </c>
      <c r="Z122" s="14">
        <f>INDEX('O3-8hr'!$A:$AD,$IU122+Z$23-$G$23,$IT122)</f>
        <v>31</v>
      </c>
      <c r="AA122" s="14">
        <f>INDEX('O3-8hr'!$A:$AD,$IU122+AA$23-$G$23,$IT122)</f>
        <v>37.000000000000007</v>
      </c>
      <c r="AB122" s="14">
        <f>INDEX('O3-8hr'!$A:$AD,$IU122+AB$23-$G$23,$IT122)</f>
        <v>40</v>
      </c>
      <c r="AC122" s="14">
        <f>INDEX('O3-8hr'!$A:$AD,$IU122+AC$23-$G$23,$IT122)</f>
        <v>39</v>
      </c>
      <c r="AD122" s="14">
        <f>INDEX('O3-8hr'!$A:$AD,$IU122+AD$23-$G$23,$IT122)</f>
        <v>36.000000000000007</v>
      </c>
      <c r="AE122" s="14">
        <f>INDEX('O3-8hr'!$A:$AD,$IU122+AE$23-$G$23,$IT122)</f>
        <v>21</v>
      </c>
      <c r="AF122" s="14">
        <f>INDEX('O3-8hr'!$A:$AD,$IU122+AF$23-$G$23,$IT122)</f>
        <v>21</v>
      </c>
      <c r="AG122" s="14">
        <f>INDEX('O3-8hr'!$A:$AD,$IU122+AG$23-$G$23,$IT122)</f>
        <v>32</v>
      </c>
      <c r="AH122" s="14">
        <f>INDEX('O3-8hr'!$A:$AD,$IU122+AH$23-$G$23,$IT122)</f>
        <v>36.000000000000007</v>
      </c>
      <c r="AI122" s="14">
        <f>INDEX('O3-8hr'!$A:$AD,$IU122+AI$23-$G$23,$IT122)</f>
        <v>44.000000000000007</v>
      </c>
      <c r="AJ122" s="14">
        <f>INDEX('O3-8hr'!$A:$AD,$IU122+AJ$23-$G$23,$IT122)</f>
        <v>35</v>
      </c>
      <c r="AK122" s="14">
        <f>INDEX('O3-8hr'!$A:$AD,$IU122+AK$23-$G$23,$IT122)</f>
        <v>34</v>
      </c>
      <c r="AL122" s="14">
        <f>INDEX('O3-8hr'!$A:$AD,$IU122+AL$23-$G$23,$IT122)</f>
        <v>46</v>
      </c>
      <c r="AM122" s="14">
        <f>INDEX('O3-8hr'!$A:$AD,$IU122+AM$23-$G$23,$IT122)</f>
        <v>48</v>
      </c>
      <c r="AN122" s="14">
        <f>INDEX('O3-8hr'!$A:$AD,$IU122+AN$23-$G$23,$IT122)</f>
        <v>26.000000000000004</v>
      </c>
      <c r="AO122" s="14">
        <f>INDEX('O3-8hr'!$A:$AD,$IU122+AO$23-$G$23,$IT122)</f>
        <v>40</v>
      </c>
      <c r="AP122" s="14">
        <f>INDEX('O3-8hr'!$A:$AD,$IU122+AP$23-$G$23,$IT122)</f>
        <v>44.000000000000007</v>
      </c>
      <c r="AQ122" s="14">
        <f>INDEX('O3-8hr'!$A:$AD,$IU122+AQ$23-$G$23,$IT122)</f>
        <v>32</v>
      </c>
      <c r="AR122" s="14">
        <f>INDEX('O3-8hr'!$A:$AD,$IU122+AR$23-$G$23,$IT122)</f>
        <v>27</v>
      </c>
      <c r="AS122" s="14">
        <f>INDEX('O3-8hr'!$A:$AD,$IU122+AS$23-$G$23,$IT122)</f>
        <v>41</v>
      </c>
      <c r="AT122" s="14">
        <f>INDEX('O3-8hr'!$A:$AD,$IU122+AT$23-$G$23,$IT122)</f>
        <v>35</v>
      </c>
      <c r="AU122" s="14">
        <f>INDEX('O3-8hr'!$A:$AD,$IU122+AU$23-$G$23,$IT122)</f>
        <v>18.000000000000004</v>
      </c>
      <c r="AV122" s="14">
        <f>INDEX('O3-8hr'!$A:$AD,$IU122+AV$23-$G$23,$IT122)</f>
        <v>46</v>
      </c>
      <c r="AW122" s="14">
        <f>INDEX('O3-8hr'!$A:$AD,$IU122+AW$23-$G$23,$IT122)</f>
        <v>46</v>
      </c>
      <c r="AX122" s="14">
        <f>INDEX('O3-8hr'!$A:$AD,$IU122+AX$23-$G$23,$IT122)</f>
        <v>45.000000000000007</v>
      </c>
      <c r="AY122" s="14">
        <f>INDEX('O3-8hr'!$A:$AD,$IU122+AY$23-$G$23,$IT122)</f>
        <v>40</v>
      </c>
      <c r="AZ122" s="14">
        <f>INDEX('O3-8hr'!$A:$AD,$IU122+AZ$23-$G$23,$IT122)</f>
        <v>48</v>
      </c>
      <c r="BA122" s="14">
        <f>INDEX('O3-8hr'!$A:$AD,$IU122+BA$23-$G$23,$IT122)</f>
        <v>44.000000000000007</v>
      </c>
      <c r="BB122" s="14">
        <f>INDEX('O3-8hr'!$A:$AD,$IU122+BB$23-$G$23,$IT122)</f>
        <v>39</v>
      </c>
      <c r="BC122" s="14">
        <f>INDEX('O3-8hr'!$A:$AD,$IU122+BC$23-$G$23,$IT122)</f>
        <v>61.000000000000007</v>
      </c>
      <c r="BD122" s="14">
        <f>INDEX('O3-8hr'!$A:$AD,$IU122+BD$23-$G$23,$IT122)</f>
        <v>41</v>
      </c>
      <c r="BE122" s="14">
        <f>INDEX('O3-8hr'!$A:$AD,$IU122+BE$23-$G$23,$IT122)</f>
        <v>32</v>
      </c>
      <c r="BF122" s="14">
        <f>INDEX('O3-8hr'!$A:$AD,$IU122+BF$23-$G$23,$IT122)</f>
        <v>44.000000000000007</v>
      </c>
      <c r="BG122" s="14">
        <f>INDEX('O3-8hr'!$A:$AD,$IU122+BG$23-$G$23,$IT122)</f>
        <v>44.000000000000007</v>
      </c>
      <c r="BH122" s="14">
        <f>INDEX('O3-8hr'!$A:$AD,$IU122+BH$23-$G$23,$IT122)</f>
        <v>36.000000000000007</v>
      </c>
      <c r="BI122" s="14">
        <f>INDEX('O3-8hr'!$A:$AD,$IU122+BI$23-$G$23,$IT122)</f>
        <v>38</v>
      </c>
      <c r="BJ122" s="14">
        <f>INDEX('O3-8hr'!$A:$AD,$IU122+BJ$23-$G$23,$IT122)</f>
        <v>40</v>
      </c>
      <c r="BK122" s="14">
        <f>INDEX('O3-8hr'!$A:$AD,$IU122+BK$23-$G$23,$IT122)</f>
        <v>46</v>
      </c>
      <c r="BL122" s="14">
        <f>INDEX('O3-8hr'!$A:$AD,$IU122+BL$23-$G$23,$IT122)</f>
        <v>37.000000000000007</v>
      </c>
      <c r="BM122" s="14">
        <f>INDEX('O3-8hr'!$A:$AD,$IU122+BM$23-$G$23,$IT122)</f>
        <v>48</v>
      </c>
      <c r="BN122" s="14">
        <f>INDEX('O3-8hr'!$A:$AD,$IU122+BN$23-$G$23,$IT122)</f>
        <v>48</v>
      </c>
      <c r="BO122" s="14">
        <f>INDEX('O3-8hr'!$A:$AD,$IU122+BO$23-$G$23,$IT122)</f>
        <v>40</v>
      </c>
      <c r="BP122" s="14">
        <f>INDEX('O3-8hr'!$A:$AD,$IU122+BP$23-$G$23,$IT122)</f>
        <v>33</v>
      </c>
      <c r="BQ122" s="14">
        <f>INDEX('O3-8hr'!$A:$AD,$IU122+BQ$23-$G$23,$IT122)</f>
        <v>39</v>
      </c>
      <c r="BR122" s="14">
        <f>INDEX('O3-8hr'!$A:$AD,$IU122+BR$23-$G$23,$IT122)</f>
        <v>51.000000000000007</v>
      </c>
      <c r="BS122" s="14">
        <f>INDEX('O3-8hr'!$A:$AD,$IU122+BS$23-$G$23,$IT122)</f>
        <v>65</v>
      </c>
      <c r="BT122" s="14">
        <f>INDEX('O3-8hr'!$A:$AD,$IU122+BT$23-$G$23,$IT122)</f>
        <v>64</v>
      </c>
      <c r="BU122" s="14">
        <f>INDEX('O3-8hr'!$A:$AD,$IU122+BU$23-$G$23,$IT122)</f>
        <v>43</v>
      </c>
      <c r="BV122" s="14">
        <f>INDEX('O3-8hr'!$A:$AD,$IU122+BV$23-$G$23,$IT122)</f>
        <v>47</v>
      </c>
      <c r="BW122" s="14">
        <f>INDEX('O3-8hr'!$A:$AD,$IU122+BW$23-$G$23,$IT122)</f>
        <v>60</v>
      </c>
      <c r="BX122" s="14">
        <f>INDEX('O3-8hr'!$A:$AD,$IU122+BX$23-$G$23,$IT122)</f>
        <v>30</v>
      </c>
      <c r="BY122" s="14">
        <f>INDEX('O3-8hr'!$A:$AD,$IU122+BY$23-$G$23,$IT122)</f>
        <v>30</v>
      </c>
      <c r="BZ122" s="14">
        <f>INDEX('O3-8hr'!$A:$AD,$IU122+BZ$23-$G$23,$IT122)</f>
        <v>27</v>
      </c>
      <c r="CA122" s="14">
        <f>INDEX('O3-8hr'!$A:$AD,$IU122+CA$23-$G$23,$IT122)</f>
        <v>55</v>
      </c>
      <c r="CB122" s="14">
        <f>INDEX('O3-8hr'!$A:$AD,$IU122+CB$23-$G$23,$IT122)</f>
        <v>32</v>
      </c>
      <c r="CC122" s="14">
        <f>INDEX('O3-8hr'!$A:$AD,$IU122+CC$23-$G$23,$IT122)</f>
        <v>52.000000000000007</v>
      </c>
      <c r="CD122" s="14">
        <f>INDEX('O3-8hr'!$A:$AD,$IU122+CD$23-$G$23,$IT122)</f>
        <v>55</v>
      </c>
      <c r="CE122" s="14">
        <f>INDEX('O3-8hr'!$A:$AD,$IU122+CE$23-$G$23,$IT122)</f>
        <v>37.000000000000007</v>
      </c>
      <c r="CF122" s="14">
        <f>INDEX('O3-8hr'!$A:$AD,$IU122+CF$23-$G$23,$IT122)</f>
        <v>55</v>
      </c>
      <c r="CG122" s="14">
        <f>INDEX('O3-8hr'!$A:$AD,$IU122+CG$23-$G$23,$IT122)</f>
        <v>31</v>
      </c>
      <c r="CH122" s="14">
        <f>INDEX('O3-8hr'!$A:$AD,$IU122+CH$23-$G$23,$IT122)</f>
        <v>29</v>
      </c>
      <c r="CI122" s="14">
        <f>INDEX('O3-8hr'!$A:$AD,$IU122+CI$23-$G$23,$IT122)</f>
        <v>35</v>
      </c>
      <c r="CJ122" s="14">
        <f>INDEX('O3-8hr'!$A:$AD,$IU122+CJ$23-$G$23,$IT122)</f>
        <v>29</v>
      </c>
      <c r="CK122" s="14">
        <f>INDEX('O3-8hr'!$A:$AD,$IU122+CK$23-$G$23,$IT122)</f>
        <v>50</v>
      </c>
      <c r="CL122" s="14">
        <f>INDEX('O3-8hr'!$A:$AD,$IU122+CL$23-$G$23,$IT122)</f>
        <v>45.000000000000007</v>
      </c>
      <c r="CM122" s="14">
        <f>INDEX('O3-8hr'!$A:$AD,$IU122+CM$23-$G$23,$IT122)</f>
        <v>66</v>
      </c>
      <c r="CN122" s="14">
        <f>INDEX('O3-8hr'!$A:$AD,$IU122+CN$23-$G$23,$IT122)</f>
        <v>65</v>
      </c>
      <c r="CO122" s="14">
        <f>INDEX('O3-8hr'!$A:$AD,$IU122+CO$23-$G$23,$IT122)</f>
        <v>63</v>
      </c>
      <c r="CP122" s="14">
        <f>INDEX('O3-8hr'!$A:$AD,$IU122+CP$23-$G$23,$IT122)</f>
        <v>36.000000000000007</v>
      </c>
      <c r="CQ122" s="14">
        <f>INDEX('O3-8hr'!$A:$AD,$IU122+CQ$23-$G$23,$IT122)</f>
        <v>56</v>
      </c>
      <c r="CR122" s="14">
        <f>INDEX('O3-8hr'!$A:$AD,$IU122+CR$23-$G$23,$IT122)</f>
        <v>45.000000000000007</v>
      </c>
      <c r="CS122" s="14">
        <f>INDEX('O3-8hr'!$A:$AD,$IU122+CS$23-$G$23,$IT122)</f>
        <v>35</v>
      </c>
      <c r="CT122" s="14">
        <f>INDEX('O3-8hr'!$A:$AD,$IU122+CT$23-$G$23,$IT122)</f>
        <v>38</v>
      </c>
      <c r="CU122" s="14">
        <f>INDEX('O3-8hr'!$A:$AD,$IU122+CU$23-$G$23,$IT122)</f>
        <v>20</v>
      </c>
      <c r="CV122" s="14">
        <f>INDEX('O3-8hr'!$A:$AD,$IU122+CV$23-$G$23,$IT122)</f>
        <v>14</v>
      </c>
      <c r="CW122" s="14">
        <f>INDEX('O3-8hr'!$A:$AD,$IU122+CW$23-$G$23,$IT122)</f>
        <v>34</v>
      </c>
      <c r="CX122" s="14">
        <f>INDEX('O3-8hr'!$A:$AD,$IU122+CX$23-$G$23,$IT122)</f>
        <v>35</v>
      </c>
      <c r="CY122" s="14">
        <f>INDEX('O3-8hr'!$A:$AD,$IU122+CY$23-$G$23,$IT122)</f>
        <v>26.000000000000004</v>
      </c>
      <c r="CZ122" s="14">
        <f>INDEX('O3-8hr'!$A:$AD,$IU122+CZ$23-$G$23,$IT122)</f>
        <v>47</v>
      </c>
      <c r="DA122" s="14">
        <f>INDEX('O3-8hr'!$A:$AD,$IU122+DA$23-$G$23,$IT122)</f>
        <v>43</v>
      </c>
      <c r="DB122" s="14">
        <f>INDEX('O3-8hr'!$A:$AD,$IU122+DB$23-$G$23,$IT122)</f>
        <v>38</v>
      </c>
      <c r="DC122" s="14">
        <f>INDEX('O3-8hr'!$A:$AD,$IU122+DC$23-$G$23,$IT122)</f>
        <v>57</v>
      </c>
      <c r="DD122" s="14">
        <f>INDEX('O3-8hr'!$A:$AD,$IU122+DD$23-$G$23,$IT122)</f>
        <v>64</v>
      </c>
      <c r="DE122" s="14">
        <f>INDEX('O3-8hr'!$A:$AD,$IU122+DE$23-$G$23,$IT122)</f>
        <v>77</v>
      </c>
      <c r="DF122" s="14">
        <f>INDEX('O3-8hr'!$A:$AD,$IU122+DF$23-$G$23,$IT122)</f>
        <v>62</v>
      </c>
      <c r="DG122" s="14">
        <f>INDEX('O3-8hr'!$A:$AD,$IU122+DG$23-$G$23,$IT122)</f>
        <v>49</v>
      </c>
      <c r="DH122" s="14">
        <f>INDEX('O3-8hr'!$A:$AD,$IU122+DH$23-$G$23,$IT122)</f>
        <v>76</v>
      </c>
      <c r="DI122" s="14">
        <f>INDEX('O3-8hr'!$A:$AD,$IU122+DI$23-$G$23,$IT122)</f>
        <v>35</v>
      </c>
      <c r="DJ122" s="14">
        <f>INDEX('O3-8hr'!$A:$AD,$IU122+DJ$23-$G$23,$IT122)</f>
        <v>34</v>
      </c>
      <c r="DK122" s="14">
        <f>INDEX('O3-8hr'!$A:$AD,$IU122+DK$23-$G$23,$IT122)</f>
        <v>37.000000000000007</v>
      </c>
      <c r="DL122" s="14">
        <f>INDEX('O3-8hr'!$A:$AD,$IU122+DL$23-$G$23,$IT122)</f>
        <v>35</v>
      </c>
      <c r="DM122" s="14">
        <f>INDEX('O3-8hr'!$A:$AD,$IU122+DM$23-$G$23,$IT122)</f>
        <v>46</v>
      </c>
      <c r="DN122" s="14">
        <f>INDEX('O3-8hr'!$A:$AD,$IU122+DN$23-$G$23,$IT122)</f>
        <v>32</v>
      </c>
      <c r="DO122" s="14">
        <f>INDEX('O3-8hr'!$A:$AD,$IU122+DO$23-$G$23,$IT122)</f>
        <v>39</v>
      </c>
      <c r="DP122" s="14">
        <f>INDEX('O3-8hr'!$A:$AD,$IU122+DP$23-$G$23,$IT122)</f>
        <v>55</v>
      </c>
      <c r="DQ122" s="14">
        <f>INDEX('O3-8hr'!$A:$AD,$IU122+DQ$23-$G$23,$IT122)</f>
        <v>54</v>
      </c>
      <c r="DR122" s="14">
        <f>INDEX('O3-8hr'!$A:$AD,$IU122+DR$23-$G$23,$IT122)</f>
        <v>39</v>
      </c>
      <c r="DS122" s="14">
        <f>INDEX('O3-8hr'!$A:$AD,$IU122+DS$23-$G$23,$IT122)</f>
        <v>51.000000000000007</v>
      </c>
      <c r="DT122" s="14">
        <f>INDEX('O3-8hr'!$A:$AD,$IU122+DT$23-$G$23,$IT122)</f>
        <v>55</v>
      </c>
      <c r="DU122" s="14">
        <f>INDEX('O3-8hr'!$A:$AD,$IU122+DU$23-$G$23,$IT122)</f>
        <v>35</v>
      </c>
      <c r="DV122" s="14">
        <f>INDEX('O3-8hr'!$A:$AD,$IU122+DV$23-$G$23,$IT122)</f>
        <v>31</v>
      </c>
      <c r="DW122" s="14">
        <f>INDEX('O3-8hr'!$A:$AD,$IU122+DW$23-$G$23,$IT122)</f>
        <v>35</v>
      </c>
      <c r="DX122" s="14">
        <f>INDEX('O3-8hr'!$A:$AD,$IU122+DX$23-$G$23,$IT122)</f>
        <v>47</v>
      </c>
      <c r="DY122" s="14">
        <f>INDEX('O3-8hr'!$A:$AD,$IU122+DY$23-$G$23,$IT122)</f>
        <v>63</v>
      </c>
      <c r="DZ122" s="14">
        <f>INDEX('O3-8hr'!$A:$AD,$IU122+DZ$23-$G$23,$IT122)</f>
        <v>51.000000000000007</v>
      </c>
      <c r="EA122" s="14">
        <f>INDEX('O3-8hr'!$A:$AD,$IU122+EA$23-$G$23,$IT122)</f>
        <v>54</v>
      </c>
      <c r="EB122" s="14">
        <f>INDEX('O3-8hr'!$A:$AD,$IU122+EB$23-$G$23,$IT122)</f>
        <v>50</v>
      </c>
      <c r="EC122" s="14">
        <f>INDEX('O3-8hr'!$A:$AD,$IU122+EC$23-$G$23,$IT122)</f>
        <v>57</v>
      </c>
      <c r="ED122" s="14">
        <f>INDEX('O3-8hr'!$A:$AD,$IU122+ED$23-$G$23,$IT122)</f>
        <v>52.000000000000007</v>
      </c>
      <c r="EE122" s="14">
        <f>INDEX('O3-8hr'!$A:$AD,$IU122+EE$23-$G$23,$IT122)</f>
        <v>53.000000000000007</v>
      </c>
      <c r="EF122" s="14">
        <f>INDEX('O3-8hr'!$A:$AD,$IU122+EF$23-$G$23,$IT122)</f>
        <v>45.000000000000007</v>
      </c>
      <c r="EG122" s="14">
        <f>INDEX('O3-8hr'!$A:$AD,$IU122+EG$23-$G$23,$IT122)</f>
        <v>39</v>
      </c>
      <c r="EH122" s="14">
        <f>INDEX('O3-8hr'!$A:$AD,$IU122+EH$23-$G$23,$IT122)</f>
        <v>44.000000000000007</v>
      </c>
      <c r="EI122" s="14">
        <f>INDEX('O3-8hr'!$A:$AD,$IU122+EI$23-$G$23,$IT122)</f>
        <v>52.000000000000007</v>
      </c>
      <c r="EJ122" s="14">
        <f>INDEX('O3-8hr'!$A:$AD,$IU122+EJ$23-$G$23,$IT122)</f>
        <v>57</v>
      </c>
      <c r="EK122" s="14">
        <f>INDEX('O3-8hr'!$A:$AD,$IU122+EK$23-$G$23,$IT122)</f>
        <v>55</v>
      </c>
      <c r="EL122" s="14" t="str">
        <f>INDEX('O3-8hr'!$A:$AD,$IU122+EL$23-$G$23,$IT122)</f>
        <v/>
      </c>
      <c r="EM122" s="14">
        <f>INDEX('O3-8hr'!$A:$AD,$IU122+EM$23-$G$23,$IT122)</f>
        <v>37.000000000000007</v>
      </c>
      <c r="EN122" s="14">
        <f>INDEX('O3-8hr'!$A:$AD,$IU122+EN$23-$G$23,$IT122)</f>
        <v>50</v>
      </c>
      <c r="EO122" s="14">
        <f>INDEX('O3-8hr'!$A:$AD,$IU122+EO$23-$G$23,$IT122)</f>
        <v>55</v>
      </c>
      <c r="EP122" s="14" t="str">
        <f>INDEX('O3-8hr'!$A:$AD,$IU122+EP$23-$G$23,$IT122)</f>
        <v/>
      </c>
      <c r="EQ122" s="14" t="str">
        <f>INDEX('O3-8hr'!$A:$AD,$IU122+EQ$23-$G$23,$IT122)</f>
        <v/>
      </c>
      <c r="ER122" s="14">
        <f>INDEX('O3-8hr'!$A:$AD,$IU122+ER$23-$G$23,$IT122)</f>
        <v>52.000000000000007</v>
      </c>
      <c r="ES122" s="14">
        <f>INDEX('O3-8hr'!$A:$AD,$IU122+ES$23-$G$23,$IT122)</f>
        <v>52.000000000000007</v>
      </c>
      <c r="ET122" s="14">
        <f>INDEX('O3-8hr'!$A:$AD,$IU122+ET$23-$G$23,$IT122)</f>
        <v>39</v>
      </c>
      <c r="EU122" s="14">
        <f>INDEX('O3-8hr'!$A:$AD,$IU122+EU$23-$G$23,$IT122)</f>
        <v>41</v>
      </c>
      <c r="EV122" s="14">
        <f>INDEX('O3-8hr'!$A:$AD,$IU122+EV$23-$G$23,$IT122)</f>
        <v>43</v>
      </c>
      <c r="EW122" s="14">
        <f>INDEX('O3-8hr'!$A:$AD,$IU122+EW$23-$G$23,$IT122)</f>
        <v>56</v>
      </c>
      <c r="EX122" s="14">
        <f>INDEX('O3-8hr'!$A:$AD,$IU122+EX$23-$G$23,$IT122)</f>
        <v>63</v>
      </c>
      <c r="EY122" s="14">
        <f>INDEX('O3-8hr'!$A:$AD,$IU122+EY$23-$G$23,$IT122)</f>
        <v>54</v>
      </c>
      <c r="EZ122" s="14">
        <f>INDEX('O3-8hr'!$A:$AD,$IU122+EZ$23-$G$23,$IT122)</f>
        <v>58</v>
      </c>
      <c r="FA122" s="14">
        <f>INDEX('O3-8hr'!$A:$AD,$IU122+FA$23-$G$23,$IT122)</f>
        <v>79</v>
      </c>
      <c r="FB122" s="14">
        <f>INDEX('O3-8hr'!$A:$AD,$IU122+FB$23-$G$23,$IT122)</f>
        <v>39</v>
      </c>
      <c r="FC122" s="14">
        <f>INDEX('O3-8hr'!$A:$AD,$IU122+FC$23-$G$23,$IT122)</f>
        <v>41</v>
      </c>
      <c r="FD122" s="14">
        <f>INDEX('O3-8hr'!$A:$AD,$IU122+FD$23-$G$23,$IT122)</f>
        <v>56</v>
      </c>
      <c r="FE122" s="14">
        <f>INDEX('O3-8hr'!$A:$AD,$IU122+FE$23-$G$23,$IT122)</f>
        <v>57</v>
      </c>
      <c r="FF122" s="14">
        <f>INDEX('O3-8hr'!$A:$AD,$IU122+FF$23-$G$23,$IT122)</f>
        <v>67</v>
      </c>
      <c r="FG122" s="14">
        <f>INDEX('O3-8hr'!$A:$AD,$IU122+FG$23-$G$23,$IT122)</f>
        <v>57</v>
      </c>
      <c r="FH122" s="14">
        <f>INDEX('O3-8hr'!$A:$AD,$IU122+FH$23-$G$23,$IT122)</f>
        <v>49</v>
      </c>
      <c r="FI122" s="14">
        <f>INDEX('O3-8hr'!$A:$AD,$IU122+FI$23-$G$23,$IT122)</f>
        <v>38</v>
      </c>
      <c r="FJ122" s="14">
        <f>INDEX('O3-8hr'!$A:$AD,$IU122+FJ$23-$G$23,$IT122)</f>
        <v>44.000000000000007</v>
      </c>
      <c r="FK122" s="14">
        <f>INDEX('O3-8hr'!$A:$AD,$IU122+FK$23-$G$23,$IT122)</f>
        <v>45.000000000000007</v>
      </c>
      <c r="FL122" s="14">
        <f>INDEX('O3-8hr'!$A:$AD,$IU122+FL$23-$G$23,$IT122)</f>
        <v>36.000000000000007</v>
      </c>
      <c r="FM122" s="14">
        <f>INDEX('O3-8hr'!$A:$AD,$IU122+FM$23-$G$23,$IT122)</f>
        <v>27</v>
      </c>
      <c r="FN122" s="14">
        <f>INDEX('O3-8hr'!$A:$AD,$IU122+FN$23-$G$23,$IT122)</f>
        <v>31</v>
      </c>
      <c r="FO122" s="14">
        <f>INDEX('O3-8hr'!$A:$AD,$IU122+FO$23-$G$23,$IT122)</f>
        <v>33</v>
      </c>
      <c r="FP122" s="14">
        <f>INDEX('O3-8hr'!$A:$AD,$IU122+FP$23-$G$23,$IT122)</f>
        <v>40</v>
      </c>
      <c r="FQ122" s="14">
        <f>INDEX('O3-8hr'!$A:$AD,$IU122+FQ$23-$G$23,$IT122)</f>
        <v>59.000000000000007</v>
      </c>
      <c r="FR122" s="14">
        <f>INDEX('O3-8hr'!$A:$AD,$IU122+FR$23-$G$23,$IT122)</f>
        <v>71.000000000000014</v>
      </c>
      <c r="FS122" s="14">
        <f>INDEX('O3-8hr'!$A:$AD,$IU122+FS$23-$G$23,$IT122)</f>
        <v>67</v>
      </c>
      <c r="FT122" s="14">
        <f>INDEX('O3-8hr'!$A:$AD,$IU122+FT$23-$G$23,$IT122)</f>
        <v>72.000000000000014</v>
      </c>
      <c r="FU122" s="14">
        <f>INDEX('O3-8hr'!$A:$AD,$IU122+FU$23-$G$23,$IT122)</f>
        <v>43</v>
      </c>
      <c r="FV122" s="14">
        <f>INDEX('O3-8hr'!$A:$AD,$IU122+FV$23-$G$23,$IT122)</f>
        <v>31</v>
      </c>
      <c r="FW122" s="14">
        <f>INDEX('O3-8hr'!$A:$AD,$IU122+FW$23-$G$23,$IT122)</f>
        <v>26.000000000000004</v>
      </c>
      <c r="FX122" s="14">
        <f>INDEX('O3-8hr'!$A:$AD,$IU122+FX$23-$G$23,$IT122)</f>
        <v>51.000000000000007</v>
      </c>
      <c r="FY122" s="14">
        <f>INDEX('O3-8hr'!$A:$AD,$IU122+FY$23-$G$23,$IT122)</f>
        <v>51.000000000000007</v>
      </c>
      <c r="FZ122" s="14">
        <f>INDEX('O3-8hr'!$A:$AD,$IU122+FZ$23-$G$23,$IT122)</f>
        <v>42</v>
      </c>
      <c r="GA122" s="14">
        <f>INDEX('O3-8hr'!$A:$AD,$IU122+GA$23-$G$23,$IT122)</f>
        <v>73.000000000000014</v>
      </c>
      <c r="GB122" s="14">
        <f>INDEX('O3-8hr'!$A:$AD,$IU122+GB$23-$G$23,$IT122)</f>
        <v>71.000000000000014</v>
      </c>
      <c r="GC122" s="14">
        <f>INDEX('O3-8hr'!$A:$AD,$IU122+GC$23-$G$23,$IT122)</f>
        <v>48</v>
      </c>
      <c r="GD122" s="14">
        <f>INDEX('O3-8hr'!$A:$AD,$IU122+GD$23-$G$23,$IT122)</f>
        <v>34</v>
      </c>
      <c r="GE122" s="14">
        <f>INDEX('O3-8hr'!$A:$AD,$IU122+GE$23-$G$23,$IT122)</f>
        <v>38</v>
      </c>
      <c r="GF122" s="14">
        <f>INDEX('O3-8hr'!$A:$AD,$IU122+GF$23-$G$23,$IT122)</f>
        <v>65</v>
      </c>
      <c r="GG122" s="14">
        <f>INDEX('O3-8hr'!$A:$AD,$IU122+GG$23-$G$23,$IT122)</f>
        <v>73.000000000000014</v>
      </c>
      <c r="GH122" s="14">
        <f>INDEX('O3-8hr'!$A:$AD,$IU122+GH$23-$G$23,$IT122)</f>
        <v>62</v>
      </c>
      <c r="GI122" s="14">
        <f>INDEX('O3-8hr'!$A:$AD,$IU122+GI$23-$G$23,$IT122)</f>
        <v>62</v>
      </c>
      <c r="GJ122" s="14">
        <f>INDEX('O3-8hr'!$A:$AD,$IU122+GJ$23-$G$23,$IT122)</f>
        <v>71.000000000000014</v>
      </c>
      <c r="GK122" s="14">
        <f>INDEX('O3-8hr'!$A:$AD,$IU122+GK$23-$G$23,$IT122)</f>
        <v>60</v>
      </c>
      <c r="GL122" s="14">
        <f>INDEX('O3-8hr'!$A:$AD,$IU122+GL$23-$G$23,$IT122)</f>
        <v>44.000000000000007</v>
      </c>
      <c r="GM122" s="14">
        <f>INDEX('O3-8hr'!$A:$AD,$IU122+GM$23-$G$23,$IT122)</f>
        <v>37.000000000000007</v>
      </c>
      <c r="GN122" s="14">
        <f>INDEX('O3-8hr'!$A:$AD,$IU122+GN$23-$G$23,$IT122)</f>
        <v>48</v>
      </c>
      <c r="GO122" s="14">
        <f>INDEX('O3-8hr'!$A:$AD,$IU122+GO$23-$G$23,$IT122)</f>
        <v>64</v>
      </c>
      <c r="GP122" s="14">
        <f>INDEX('O3-8hr'!$A:$AD,$IU122+GP$23-$G$23,$IT122)</f>
        <v>76</v>
      </c>
      <c r="GQ122" s="14">
        <f>INDEX('O3-8hr'!$A:$AD,$IU122+GQ$23-$G$23,$IT122)</f>
        <v>36.000000000000007</v>
      </c>
      <c r="GR122" s="14">
        <f>INDEX('O3-8hr'!$A:$AD,$IU122+GR$23-$G$23,$IT122)</f>
        <v>20</v>
      </c>
      <c r="GS122" s="14">
        <f>INDEX('O3-8hr'!$A:$AD,$IU122+GS$23-$G$23,$IT122)</f>
        <v>37.000000000000007</v>
      </c>
      <c r="GT122" s="14">
        <f>INDEX('O3-8hr'!$A:$AD,$IU122+GT$23-$G$23,$IT122)</f>
        <v>37.000000000000007</v>
      </c>
      <c r="GU122" s="14">
        <f>INDEX('O3-8hr'!$A:$AD,$IU122+GU$23-$G$23,$IT122)</f>
        <v>33</v>
      </c>
      <c r="GV122" s="14">
        <f>INDEX('O3-8hr'!$A:$AD,$IU122+GV$23-$G$23,$IT122)</f>
        <v>27</v>
      </c>
      <c r="GW122" s="14">
        <f>INDEX('O3-8hr'!$A:$AD,$IU122+GW$23-$G$23,$IT122)</f>
        <v>56</v>
      </c>
      <c r="GX122" s="14">
        <f>INDEX('O3-8hr'!$A:$AD,$IU122+GX$23-$G$23,$IT122)</f>
        <v>70</v>
      </c>
      <c r="GY122" s="14">
        <f>INDEX('O3-8hr'!$A:$AD,$IU122+GY$23-$G$23,$IT122)</f>
        <v>80</v>
      </c>
      <c r="GZ122" s="14">
        <f>INDEX('O3-8hr'!$A:$AD,$IU122+GZ$23-$G$23,$IT122)</f>
        <v>64</v>
      </c>
      <c r="HA122" s="14">
        <f>INDEX('O3-8hr'!$A:$AD,$IU122+HA$23-$G$23,$IT122)</f>
        <v>45.000000000000007</v>
      </c>
      <c r="HB122" s="14">
        <f>INDEX('O3-8hr'!$A:$AD,$IU122+HB$23-$G$23,$IT122)</f>
        <v>32</v>
      </c>
      <c r="HC122" s="14">
        <f>INDEX('O3-8hr'!$A:$AD,$IU122+HC$23-$G$23,$IT122)</f>
        <v>34</v>
      </c>
      <c r="HD122" s="14">
        <f>INDEX('O3-8hr'!$A:$AD,$IU122+HD$23-$G$23,$IT122)</f>
        <v>32</v>
      </c>
      <c r="HE122" s="14">
        <f>INDEX('O3-8hr'!$A:$AD,$IU122+HE$23-$G$23,$IT122)</f>
        <v>43</v>
      </c>
      <c r="HF122" s="14">
        <f>INDEX('O3-8hr'!$A:$AD,$IU122+HF$23-$G$23,$IT122)</f>
        <v>50</v>
      </c>
      <c r="HG122" s="14">
        <f>INDEX('O3-8hr'!$A:$AD,$IU122+HG$23-$G$23,$IT122)</f>
        <v>29</v>
      </c>
      <c r="HH122" s="14">
        <f>INDEX('O3-8hr'!$A:$AD,$IU122+HH$23-$G$23,$IT122)</f>
        <v>36.000000000000007</v>
      </c>
      <c r="HI122" s="14">
        <f>INDEX('O3-8hr'!$A:$AD,$IU122+HI$23-$G$23,$IT122)</f>
        <v>33</v>
      </c>
      <c r="HJ122" s="14">
        <f>INDEX('O3-8hr'!$A:$AD,$IU122+HJ$23-$G$23,$IT122)</f>
        <v>24</v>
      </c>
      <c r="HK122" s="14">
        <f>INDEX('O3-8hr'!$A:$AD,$IU122+HK$23-$G$23,$IT122)</f>
        <v>23</v>
      </c>
      <c r="HL122" s="14">
        <f>INDEX('O3-8hr'!$A:$AD,$IU122+HL$23-$G$23,$IT122)</f>
        <v>25</v>
      </c>
      <c r="HM122" s="14">
        <f>INDEX('O3-8hr'!$A:$AD,$IU122+HM$23-$G$23,$IT122)</f>
        <v>17</v>
      </c>
      <c r="HN122" s="14">
        <f>INDEX('O3-8hr'!$A:$AD,$IU122+HN$23-$G$23,$IT122)</f>
        <v>18.000000000000004</v>
      </c>
      <c r="HO122" s="14">
        <f>INDEX('O3-8hr'!$A:$AD,$IU122+HO$23-$G$23,$IT122)</f>
        <v>19</v>
      </c>
      <c r="HP122" s="14">
        <f>INDEX('O3-8hr'!$A:$AD,$IU122+HP$23-$G$23,$IT122)</f>
        <v>32</v>
      </c>
      <c r="HQ122" s="14">
        <f>INDEX('O3-8hr'!$A:$AD,$IU122+HQ$23-$G$23,$IT122)</f>
        <v>28</v>
      </c>
      <c r="HR122" s="14">
        <f>INDEX('O3-8hr'!$A:$AD,$IU122+HR$23-$G$23,$IT122)</f>
        <v>29</v>
      </c>
      <c r="HS122" s="14">
        <f>INDEX('O3-8hr'!$A:$AD,$IU122+HS$23-$G$23,$IT122)</f>
        <v>26.000000000000004</v>
      </c>
      <c r="HT122" s="14">
        <f>INDEX('O3-8hr'!$A:$AD,$IU122+HT$23-$G$23,$IT122)</f>
        <v>23</v>
      </c>
      <c r="HU122" s="14">
        <f>INDEX('O3-8hr'!$A:$AD,$IU122+HU$23-$G$23,$IT122)</f>
        <v>32</v>
      </c>
      <c r="HV122" s="14">
        <f>INDEX('O3-8hr'!$A:$AD,$IU122+HV$23-$G$23,$IT122)</f>
        <v>29</v>
      </c>
      <c r="HW122" s="14">
        <f>INDEX('O3-8hr'!$A:$AD,$IU122+HW$23-$G$23,$IT122)</f>
        <v>37.000000000000007</v>
      </c>
      <c r="HX122" s="14">
        <f>INDEX('O3-8hr'!$A:$AD,$IU122+HX$23-$G$23,$IT122)</f>
        <v>35</v>
      </c>
      <c r="HY122" s="14">
        <f>INDEX('O3-8hr'!$A:$AD,$IU122+HY$23-$G$23,$IT122)</f>
        <v>27</v>
      </c>
      <c r="HZ122" s="14">
        <f>INDEX('O3-8hr'!$A:$AD,$IU122+HZ$23-$G$23,$IT122)</f>
        <v>16</v>
      </c>
      <c r="IA122" s="14">
        <f>INDEX('O3-8hr'!$A:$AD,$IU122+IA$23-$G$23,$IT122)</f>
        <v>27</v>
      </c>
      <c r="IB122" s="14">
        <f>INDEX('O3-8hr'!$A:$AD,$IU122+IB$23-$G$23,$IT122)</f>
        <v>34</v>
      </c>
      <c r="IC122" s="14">
        <f>INDEX('O3-8hr'!$A:$AD,$IU122+IC$23-$G$23,$IT122)</f>
        <v>25</v>
      </c>
      <c r="ID122" s="14">
        <f>INDEX('O3-8hr'!$A:$AD,$IU122+ID$23-$G$23,$IT122)</f>
        <v>29</v>
      </c>
      <c r="IE122" s="14">
        <f>INDEX('O3-8hr'!$A:$AD,$IU122+IE$23-$G$23,$IT122)</f>
        <v>27</v>
      </c>
      <c r="IF122" s="14">
        <f>INDEX('O3-8hr'!$A:$AD,$IU122+IF$23-$G$23,$IT122)</f>
        <v>35</v>
      </c>
      <c r="IG122" s="14">
        <f>INDEX('O3-8hr'!$A:$AD,$IU122+IG$23-$G$23,$IT122)</f>
        <v>28</v>
      </c>
      <c r="IH122" s="14">
        <f>INDEX('O3-8hr'!$A:$AD,$IU122+IH$23-$G$23,$IT122)</f>
        <v>32</v>
      </c>
      <c r="II122" s="14">
        <f>INDEX('O3-8hr'!$A:$AD,$IU122+II$23-$G$23,$IT122)</f>
        <v>33</v>
      </c>
      <c r="IJ122" s="14">
        <f>INDEX('O3-8hr'!$A:$AD,$IU122+IJ$23-$G$23,$IT122)</f>
        <v>24</v>
      </c>
      <c r="IK122" s="14">
        <f>INDEX('O3-8hr'!$A:$AD,$IU122+IK$23-$G$23,$IT122)</f>
        <v>26.000000000000004</v>
      </c>
      <c r="IL122" s="14">
        <f>INDEX('O3-8hr'!$A:$AD,$IU122+IL$23-$G$23,$IT122)</f>
        <v>20</v>
      </c>
      <c r="IM122" s="14">
        <f>INDEX('O3-8hr'!$A:$AD,$IU122+IM$23-$G$23,$IT122)</f>
        <v>24</v>
      </c>
      <c r="IN122" s="14">
        <f>INDEX('O3-8hr'!$A:$AD,$IU122+IN$23-$G$23,$IT122)</f>
        <v>27</v>
      </c>
      <c r="IO122" s="14">
        <f>INDEX('O3-8hr'!$A:$AD,$IU122+IO$23-$G$23,$IT122)</f>
        <v>32</v>
      </c>
      <c r="IP122" s="14">
        <f>INDEX('O3-8hr'!$A:$AD,$IU122+IP$23-$G$23,$IT122)</f>
        <v>26.000000000000004</v>
      </c>
      <c r="IQ122" s="19">
        <f>INDEX('O3-8hr'!$A:$AD,$IU122+IQ$23-$G$23,$IT122)</f>
        <v>20</v>
      </c>
      <c r="IR122" s="100">
        <f t="shared" si="60"/>
        <v>80</v>
      </c>
      <c r="IT122" s="44">
        <f>MATCH($B122,'O3-8hr'!$1:$1,0)</f>
        <v>11</v>
      </c>
      <c r="IU122" s="43">
        <f>MATCH(DATE($A122,$IT$19,$IU$19),'O3-8hr'!$B:$B,0)</f>
        <v>65</v>
      </c>
    </row>
    <row r="123" spans="1:255" ht="12.75" customHeight="1" x14ac:dyDescent="0.2">
      <c r="A123" s="100">
        <v>2015</v>
      </c>
      <c r="B123" s="100">
        <v>340250005</v>
      </c>
      <c r="C123" s="103">
        <f>INDEX(Sites!$A:$N,MATCH($B123,Sites!$A:$A,0),2)</f>
        <v>40.277647000000002</v>
      </c>
      <c r="D123" s="100" t="str">
        <f>INDEX(Sites!$A:$N,MATCH($B123,Sites!$A:$A,0),4)</f>
        <v>NJ</v>
      </c>
      <c r="E123" s="100" t="str">
        <f>INDEX(Sites!$A:$N,MATCH($B123,Sites!$A:$A,0),10)</f>
        <v>8.0</v>
      </c>
      <c r="F123" s="44" t="str">
        <f>INDEX(Sites!$A:$N,MATCH($B123,Sites!$A:$A,0),6)</f>
        <v>Monmouth University</v>
      </c>
      <c r="G123" s="20" t="str">
        <f>INDEX('O3-8hr'!$A:$AD,$IU123+G$23-$G$23,$IT123)</f>
        <v/>
      </c>
      <c r="H123" s="14" t="str">
        <f>INDEX('O3-8hr'!$A:$AD,$IU123+H$23-$G$23,$IT123)</f>
        <v/>
      </c>
      <c r="I123" s="14" t="str">
        <f>INDEX('O3-8hr'!$A:$AD,$IU123+I$23-$G$23,$IT123)</f>
        <v/>
      </c>
      <c r="J123" s="14" t="str">
        <f>INDEX('O3-8hr'!$A:$AD,$IU123+J$23-$G$23,$IT123)</f>
        <v/>
      </c>
      <c r="K123" s="14" t="str">
        <f>INDEX('O3-8hr'!$A:$AD,$IU123+K$23-$G$23,$IT123)</f>
        <v/>
      </c>
      <c r="L123" s="14" t="str">
        <f>INDEX('O3-8hr'!$A:$AD,$IU123+L$23-$G$23,$IT123)</f>
        <v/>
      </c>
      <c r="M123" s="14" t="str">
        <f>INDEX('O3-8hr'!$A:$AD,$IU123+M$23-$G$23,$IT123)</f>
        <v/>
      </c>
      <c r="N123" s="14" t="str">
        <f>INDEX('O3-8hr'!$A:$AD,$IU123+N$23-$G$23,$IT123)</f>
        <v/>
      </c>
      <c r="O123" s="14" t="str">
        <f>INDEX('O3-8hr'!$A:$AD,$IU123+O$23-$G$23,$IT123)</f>
        <v/>
      </c>
      <c r="P123" s="14">
        <f>INDEX('O3-8hr'!$A:$AD,$IU123+P$23-$G$23,$IT123)</f>
        <v>49</v>
      </c>
      <c r="Q123" s="14">
        <f>INDEX('O3-8hr'!$A:$AD,$IU123+Q$23-$G$23,$IT123)</f>
        <v>46</v>
      </c>
      <c r="R123" s="14">
        <f>INDEX('O3-8hr'!$A:$AD,$IU123+R$23-$G$23,$IT123)</f>
        <v>45.000000000000007</v>
      </c>
      <c r="S123" s="14">
        <f>INDEX('O3-8hr'!$A:$AD,$IU123+S$23-$G$23,$IT123)</f>
        <v>48</v>
      </c>
      <c r="T123" s="14">
        <f>INDEX('O3-8hr'!$A:$AD,$IU123+T$23-$G$23,$IT123)</f>
        <v>43</v>
      </c>
      <c r="U123" s="14">
        <f>INDEX('O3-8hr'!$A:$AD,$IU123+U$23-$G$23,$IT123)</f>
        <v>36.000000000000007</v>
      </c>
      <c r="V123" s="14">
        <f>INDEX('O3-8hr'!$A:$AD,$IU123+V$23-$G$23,$IT123)</f>
        <v>39</v>
      </c>
      <c r="W123" s="14">
        <f>INDEX('O3-8hr'!$A:$AD,$IU123+W$23-$G$23,$IT123)</f>
        <v>40</v>
      </c>
      <c r="X123" s="14">
        <f>INDEX('O3-8hr'!$A:$AD,$IU123+X$23-$G$23,$IT123)</f>
        <v>42</v>
      </c>
      <c r="Y123" s="14">
        <f>INDEX('O3-8hr'!$A:$AD,$IU123+Y$23-$G$23,$IT123)</f>
        <v>43</v>
      </c>
      <c r="Z123" s="14">
        <f>INDEX('O3-8hr'!$A:$AD,$IU123+Z$23-$G$23,$IT123)</f>
        <v>44.000000000000007</v>
      </c>
      <c r="AA123" s="14">
        <f>INDEX('O3-8hr'!$A:$AD,$IU123+AA$23-$G$23,$IT123)</f>
        <v>37.000000000000007</v>
      </c>
      <c r="AB123" s="14">
        <f>INDEX('O3-8hr'!$A:$AD,$IU123+AB$23-$G$23,$IT123)</f>
        <v>42</v>
      </c>
      <c r="AC123" s="14">
        <f>INDEX('O3-8hr'!$A:$AD,$IU123+AC$23-$G$23,$IT123)</f>
        <v>38</v>
      </c>
      <c r="AD123" s="14">
        <f>INDEX('O3-8hr'!$A:$AD,$IU123+AD$23-$G$23,$IT123)</f>
        <v>21</v>
      </c>
      <c r="AE123" s="14">
        <f>INDEX('O3-8hr'!$A:$AD,$IU123+AE$23-$G$23,$IT123)</f>
        <v>35</v>
      </c>
      <c r="AF123" s="14">
        <f>INDEX('O3-8hr'!$A:$AD,$IU123+AF$23-$G$23,$IT123)</f>
        <v>38</v>
      </c>
      <c r="AG123" s="14">
        <f>INDEX('O3-8hr'!$A:$AD,$IU123+AG$23-$G$23,$IT123)</f>
        <v>29</v>
      </c>
      <c r="AH123" s="14">
        <f>INDEX('O3-8hr'!$A:$AD,$IU123+AH$23-$G$23,$IT123)</f>
        <v>38</v>
      </c>
      <c r="AI123" s="14">
        <f>INDEX('O3-8hr'!$A:$AD,$IU123+AI$23-$G$23,$IT123)</f>
        <v>43</v>
      </c>
      <c r="AJ123" s="14">
        <f>INDEX('O3-8hr'!$A:$AD,$IU123+AJ$23-$G$23,$IT123)</f>
        <v>40</v>
      </c>
      <c r="AK123" s="14">
        <f>INDEX('O3-8hr'!$A:$AD,$IU123+AK$23-$G$23,$IT123)</f>
        <v>37.000000000000007</v>
      </c>
      <c r="AL123" s="14">
        <f>INDEX('O3-8hr'!$A:$AD,$IU123+AL$23-$G$23,$IT123)</f>
        <v>46</v>
      </c>
      <c r="AM123" s="14">
        <f>INDEX('O3-8hr'!$A:$AD,$IU123+AM$23-$G$23,$IT123)</f>
        <v>51.000000000000007</v>
      </c>
      <c r="AN123" s="14">
        <f>INDEX('O3-8hr'!$A:$AD,$IU123+AN$23-$G$23,$IT123)</f>
        <v>37.000000000000007</v>
      </c>
      <c r="AO123" s="14">
        <f>INDEX('O3-8hr'!$A:$AD,$IU123+AO$23-$G$23,$IT123)</f>
        <v>42</v>
      </c>
      <c r="AP123" s="14">
        <f>INDEX('O3-8hr'!$A:$AD,$IU123+AP$23-$G$23,$IT123)</f>
        <v>51.000000000000007</v>
      </c>
      <c r="AQ123" s="14">
        <f>INDEX('O3-8hr'!$A:$AD,$IU123+AQ$23-$G$23,$IT123)</f>
        <v>49</v>
      </c>
      <c r="AR123" s="14">
        <f>INDEX('O3-8hr'!$A:$AD,$IU123+AR$23-$G$23,$IT123)</f>
        <v>41</v>
      </c>
      <c r="AS123" s="14">
        <f>INDEX('O3-8hr'!$A:$AD,$IU123+AS$23-$G$23,$IT123)</f>
        <v>45.000000000000007</v>
      </c>
      <c r="AT123" s="14">
        <f>INDEX('O3-8hr'!$A:$AD,$IU123+AT$23-$G$23,$IT123)</f>
        <v>45.000000000000007</v>
      </c>
      <c r="AU123" s="14">
        <f>INDEX('O3-8hr'!$A:$AD,$IU123+AU$23-$G$23,$IT123)</f>
        <v>36.000000000000007</v>
      </c>
      <c r="AV123" s="14">
        <f>INDEX('O3-8hr'!$A:$AD,$IU123+AV$23-$G$23,$IT123)</f>
        <v>49</v>
      </c>
      <c r="AW123" s="14">
        <f>INDEX('O3-8hr'!$A:$AD,$IU123+AW$23-$G$23,$IT123)</f>
        <v>51.000000000000007</v>
      </c>
      <c r="AX123" s="14">
        <f>INDEX('O3-8hr'!$A:$AD,$IU123+AX$23-$G$23,$IT123)</f>
        <v>54</v>
      </c>
      <c r="AY123" s="14">
        <f>INDEX('O3-8hr'!$A:$AD,$IU123+AY$23-$G$23,$IT123)</f>
        <v>31</v>
      </c>
      <c r="AZ123" s="14">
        <f>INDEX('O3-8hr'!$A:$AD,$IU123+AZ$23-$G$23,$IT123)</f>
        <v>49</v>
      </c>
      <c r="BA123" s="14">
        <f>INDEX('O3-8hr'!$A:$AD,$IU123+BA$23-$G$23,$IT123)</f>
        <v>49</v>
      </c>
      <c r="BB123" s="14">
        <f>INDEX('O3-8hr'!$A:$AD,$IU123+BB$23-$G$23,$IT123)</f>
        <v>45.000000000000007</v>
      </c>
      <c r="BC123" s="14">
        <f>INDEX('O3-8hr'!$A:$AD,$IU123+BC$23-$G$23,$IT123)</f>
        <v>60</v>
      </c>
      <c r="BD123" s="14">
        <f>INDEX('O3-8hr'!$A:$AD,$IU123+BD$23-$G$23,$IT123)</f>
        <v>43</v>
      </c>
      <c r="BE123" s="14">
        <f>INDEX('O3-8hr'!$A:$AD,$IU123+BE$23-$G$23,$IT123)</f>
        <v>48</v>
      </c>
      <c r="BF123" s="14">
        <f>INDEX('O3-8hr'!$A:$AD,$IU123+BF$23-$G$23,$IT123)</f>
        <v>47</v>
      </c>
      <c r="BG123" s="14">
        <f>INDEX('O3-8hr'!$A:$AD,$IU123+BG$23-$G$23,$IT123)</f>
        <v>49</v>
      </c>
      <c r="BH123" s="14">
        <f>INDEX('O3-8hr'!$A:$AD,$IU123+BH$23-$G$23,$IT123)</f>
        <v>39</v>
      </c>
      <c r="BI123" s="14">
        <f>INDEX('O3-8hr'!$A:$AD,$IU123+BI$23-$G$23,$IT123)</f>
        <v>44.000000000000007</v>
      </c>
      <c r="BJ123" s="14">
        <f>INDEX('O3-8hr'!$A:$AD,$IU123+BJ$23-$G$23,$IT123)</f>
        <v>42</v>
      </c>
      <c r="BK123" s="14">
        <f>INDEX('O3-8hr'!$A:$AD,$IU123+BK$23-$G$23,$IT123)</f>
        <v>45.000000000000007</v>
      </c>
      <c r="BL123" s="14">
        <f>INDEX('O3-8hr'!$A:$AD,$IU123+BL$23-$G$23,$IT123)</f>
        <v>39</v>
      </c>
      <c r="BM123" s="14">
        <f>INDEX('O3-8hr'!$A:$AD,$IU123+BM$23-$G$23,$IT123)</f>
        <v>49</v>
      </c>
      <c r="BN123" s="14">
        <f>INDEX('O3-8hr'!$A:$AD,$IU123+BN$23-$G$23,$IT123)</f>
        <v>53.000000000000007</v>
      </c>
      <c r="BO123" s="14">
        <f>INDEX('O3-8hr'!$A:$AD,$IU123+BO$23-$G$23,$IT123)</f>
        <v>41</v>
      </c>
      <c r="BP123" s="14">
        <f>INDEX('O3-8hr'!$A:$AD,$IU123+BP$23-$G$23,$IT123)</f>
        <v>42</v>
      </c>
      <c r="BQ123" s="14">
        <f>INDEX('O3-8hr'!$A:$AD,$IU123+BQ$23-$G$23,$IT123)</f>
        <v>42</v>
      </c>
      <c r="BR123" s="14">
        <f>INDEX('O3-8hr'!$A:$AD,$IU123+BR$23-$G$23,$IT123)</f>
        <v>52.000000000000007</v>
      </c>
      <c r="BS123" s="14">
        <f>INDEX('O3-8hr'!$A:$AD,$IU123+BS$23-$G$23,$IT123)</f>
        <v>64</v>
      </c>
      <c r="BT123" s="14">
        <f>INDEX('O3-8hr'!$A:$AD,$IU123+BT$23-$G$23,$IT123)</f>
        <v>69</v>
      </c>
      <c r="BU123" s="14">
        <f>INDEX('O3-8hr'!$A:$AD,$IU123+BU$23-$G$23,$IT123)</f>
        <v>52.000000000000007</v>
      </c>
      <c r="BV123" s="14">
        <f>INDEX('O3-8hr'!$A:$AD,$IU123+BV$23-$G$23,$IT123)</f>
        <v>55</v>
      </c>
      <c r="BW123" s="14">
        <f>INDEX('O3-8hr'!$A:$AD,$IU123+BW$23-$G$23,$IT123)</f>
        <v>60</v>
      </c>
      <c r="BX123" s="14">
        <f>INDEX('O3-8hr'!$A:$AD,$IU123+BX$23-$G$23,$IT123)</f>
        <v>40</v>
      </c>
      <c r="BY123" s="14">
        <f>INDEX('O3-8hr'!$A:$AD,$IU123+BY$23-$G$23,$IT123)</f>
        <v>23</v>
      </c>
      <c r="BZ123" s="14">
        <f>INDEX('O3-8hr'!$A:$AD,$IU123+BZ$23-$G$23,$IT123)</f>
        <v>22.000000000000004</v>
      </c>
      <c r="CA123" s="14">
        <f>INDEX('O3-8hr'!$A:$AD,$IU123+CA$23-$G$23,$IT123)</f>
        <v>63</v>
      </c>
      <c r="CB123" s="14">
        <f>INDEX('O3-8hr'!$A:$AD,$IU123+CB$23-$G$23,$IT123)</f>
        <v>35</v>
      </c>
      <c r="CC123" s="14">
        <f>INDEX('O3-8hr'!$A:$AD,$IU123+CC$23-$G$23,$IT123)</f>
        <v>53.000000000000007</v>
      </c>
      <c r="CD123" s="14">
        <f>INDEX('O3-8hr'!$A:$AD,$IU123+CD$23-$G$23,$IT123)</f>
        <v>59.000000000000007</v>
      </c>
      <c r="CE123" s="14">
        <f>INDEX('O3-8hr'!$A:$AD,$IU123+CE$23-$G$23,$IT123)</f>
        <v>45.000000000000007</v>
      </c>
      <c r="CF123" s="14">
        <f>INDEX('O3-8hr'!$A:$AD,$IU123+CF$23-$G$23,$IT123)</f>
        <v>65</v>
      </c>
      <c r="CG123" s="14">
        <f>INDEX('O3-8hr'!$A:$AD,$IU123+CG$23-$G$23,$IT123)</f>
        <v>44.000000000000007</v>
      </c>
      <c r="CH123" s="14">
        <f>INDEX('O3-8hr'!$A:$AD,$IU123+CH$23-$G$23,$IT123)</f>
        <v>41</v>
      </c>
      <c r="CI123" s="14">
        <f>INDEX('O3-8hr'!$A:$AD,$IU123+CI$23-$G$23,$IT123)</f>
        <v>33</v>
      </c>
      <c r="CJ123" s="14">
        <f>INDEX('O3-8hr'!$A:$AD,$IU123+CJ$23-$G$23,$IT123)</f>
        <v>39</v>
      </c>
      <c r="CK123" s="14">
        <f>INDEX('O3-8hr'!$A:$AD,$IU123+CK$23-$G$23,$IT123)</f>
        <v>54</v>
      </c>
      <c r="CL123" s="14">
        <f>INDEX('O3-8hr'!$A:$AD,$IU123+CL$23-$G$23,$IT123)</f>
        <v>49</v>
      </c>
      <c r="CM123" s="14">
        <f>INDEX('O3-8hr'!$A:$AD,$IU123+CM$23-$G$23,$IT123)</f>
        <v>58</v>
      </c>
      <c r="CN123" s="14">
        <f>INDEX('O3-8hr'!$A:$AD,$IU123+CN$23-$G$23,$IT123)</f>
        <v>57</v>
      </c>
      <c r="CO123" s="14">
        <f>INDEX('O3-8hr'!$A:$AD,$IU123+CO$23-$G$23,$IT123)</f>
        <v>50</v>
      </c>
      <c r="CP123" s="14">
        <f>INDEX('O3-8hr'!$A:$AD,$IU123+CP$23-$G$23,$IT123)</f>
        <v>40</v>
      </c>
      <c r="CQ123" s="14">
        <f>INDEX('O3-8hr'!$A:$AD,$IU123+CQ$23-$G$23,$IT123)</f>
        <v>50</v>
      </c>
      <c r="CR123" s="14">
        <f>INDEX('O3-8hr'!$A:$AD,$IU123+CR$23-$G$23,$IT123)</f>
        <v>44.000000000000007</v>
      </c>
      <c r="CS123" s="14">
        <f>INDEX('O3-8hr'!$A:$AD,$IU123+CS$23-$G$23,$IT123)</f>
        <v>27</v>
      </c>
      <c r="CT123" s="14">
        <f>INDEX('O3-8hr'!$A:$AD,$IU123+CT$23-$G$23,$IT123)</f>
        <v>28</v>
      </c>
      <c r="CU123" s="14">
        <f>INDEX('O3-8hr'!$A:$AD,$IU123+CU$23-$G$23,$IT123)</f>
        <v>32</v>
      </c>
      <c r="CV123" s="14">
        <f>INDEX('O3-8hr'!$A:$AD,$IU123+CV$23-$G$23,$IT123)</f>
        <v>16</v>
      </c>
      <c r="CW123" s="14">
        <f>INDEX('O3-8hr'!$A:$AD,$IU123+CW$23-$G$23,$IT123)</f>
        <v>31</v>
      </c>
      <c r="CX123" s="14">
        <f>INDEX('O3-8hr'!$A:$AD,$IU123+CX$23-$G$23,$IT123)</f>
        <v>36.000000000000007</v>
      </c>
      <c r="CY123" s="14">
        <f>INDEX('O3-8hr'!$A:$AD,$IU123+CY$23-$G$23,$IT123)</f>
        <v>42</v>
      </c>
      <c r="CZ123" s="14">
        <f>INDEX('O3-8hr'!$A:$AD,$IU123+CZ$23-$G$23,$IT123)</f>
        <v>46</v>
      </c>
      <c r="DA123" s="14">
        <f>INDEX('O3-8hr'!$A:$AD,$IU123+DA$23-$G$23,$IT123)</f>
        <v>42</v>
      </c>
      <c r="DB123" s="14">
        <f>INDEX('O3-8hr'!$A:$AD,$IU123+DB$23-$G$23,$IT123)</f>
        <v>46</v>
      </c>
      <c r="DC123" s="14">
        <f>INDEX('O3-8hr'!$A:$AD,$IU123+DC$23-$G$23,$IT123)</f>
        <v>61.000000000000007</v>
      </c>
      <c r="DD123" s="14">
        <f>INDEX('O3-8hr'!$A:$AD,$IU123+DD$23-$G$23,$IT123)</f>
        <v>59.000000000000007</v>
      </c>
      <c r="DE123" s="14">
        <f>INDEX('O3-8hr'!$A:$AD,$IU123+DE$23-$G$23,$IT123)</f>
        <v>87.000000000000014</v>
      </c>
      <c r="DF123" s="14">
        <f>INDEX('O3-8hr'!$A:$AD,$IU123+DF$23-$G$23,$IT123)</f>
        <v>49</v>
      </c>
      <c r="DG123" s="14">
        <f>INDEX('O3-8hr'!$A:$AD,$IU123+DG$23-$G$23,$IT123)</f>
        <v>68</v>
      </c>
      <c r="DH123" s="14">
        <f>INDEX('O3-8hr'!$A:$AD,$IU123+DH$23-$G$23,$IT123)</f>
        <v>62</v>
      </c>
      <c r="DI123" s="14">
        <f>INDEX('O3-8hr'!$A:$AD,$IU123+DI$23-$G$23,$IT123)</f>
        <v>41</v>
      </c>
      <c r="DJ123" s="14">
        <f>INDEX('O3-8hr'!$A:$AD,$IU123+DJ$23-$G$23,$IT123)</f>
        <v>37.000000000000007</v>
      </c>
      <c r="DK123" s="14">
        <f>INDEX('O3-8hr'!$A:$AD,$IU123+DK$23-$G$23,$IT123)</f>
        <v>37.000000000000007</v>
      </c>
      <c r="DL123" s="14">
        <f>INDEX('O3-8hr'!$A:$AD,$IU123+DL$23-$G$23,$IT123)</f>
        <v>44.000000000000007</v>
      </c>
      <c r="DM123" s="14">
        <f>INDEX('O3-8hr'!$A:$AD,$IU123+DM$23-$G$23,$IT123)</f>
        <v>52.000000000000007</v>
      </c>
      <c r="DN123" s="14">
        <f>INDEX('O3-8hr'!$A:$AD,$IU123+DN$23-$G$23,$IT123)</f>
        <v>47</v>
      </c>
      <c r="DO123" s="14">
        <f>INDEX('O3-8hr'!$A:$AD,$IU123+DO$23-$G$23,$IT123)</f>
        <v>41</v>
      </c>
      <c r="DP123" s="14">
        <f>INDEX('O3-8hr'!$A:$AD,$IU123+DP$23-$G$23,$IT123)</f>
        <v>62</v>
      </c>
      <c r="DQ123" s="14">
        <f>INDEX('O3-8hr'!$A:$AD,$IU123+DQ$23-$G$23,$IT123)</f>
        <v>47</v>
      </c>
      <c r="DR123" s="14">
        <f>INDEX('O3-8hr'!$A:$AD,$IU123+DR$23-$G$23,$IT123)</f>
        <v>60</v>
      </c>
      <c r="DS123" s="14">
        <f>INDEX('O3-8hr'!$A:$AD,$IU123+DS$23-$G$23,$IT123)</f>
        <v>53.000000000000007</v>
      </c>
      <c r="DT123" s="14">
        <f>INDEX('O3-8hr'!$A:$AD,$IU123+DT$23-$G$23,$IT123)</f>
        <v>65</v>
      </c>
      <c r="DU123" s="14">
        <f>INDEX('O3-8hr'!$A:$AD,$IU123+DU$23-$G$23,$IT123)</f>
        <v>38</v>
      </c>
      <c r="DV123" s="14">
        <f>INDEX('O3-8hr'!$A:$AD,$IU123+DV$23-$G$23,$IT123)</f>
        <v>36.000000000000007</v>
      </c>
      <c r="DW123" s="14">
        <f>INDEX('O3-8hr'!$A:$AD,$IU123+DW$23-$G$23,$IT123)</f>
        <v>42</v>
      </c>
      <c r="DX123" s="14">
        <f>INDEX('O3-8hr'!$A:$AD,$IU123+DX$23-$G$23,$IT123)</f>
        <v>46</v>
      </c>
      <c r="DY123" s="14">
        <f>INDEX('O3-8hr'!$A:$AD,$IU123+DY$23-$G$23,$IT123)</f>
        <v>73.000000000000014</v>
      </c>
      <c r="DZ123" s="14">
        <f>INDEX('O3-8hr'!$A:$AD,$IU123+DZ$23-$G$23,$IT123)</f>
        <v>31</v>
      </c>
      <c r="EA123" s="14">
        <f>INDEX('O3-8hr'!$A:$AD,$IU123+EA$23-$G$23,$IT123)</f>
        <v>62</v>
      </c>
      <c r="EB123" s="14">
        <f>INDEX('O3-8hr'!$A:$AD,$IU123+EB$23-$G$23,$IT123)</f>
        <v>51.000000000000007</v>
      </c>
      <c r="EC123" s="14">
        <f>INDEX('O3-8hr'!$A:$AD,$IU123+EC$23-$G$23,$IT123)</f>
        <v>60</v>
      </c>
      <c r="ED123" s="14">
        <f>INDEX('O3-8hr'!$A:$AD,$IU123+ED$23-$G$23,$IT123)</f>
        <v>47</v>
      </c>
      <c r="EE123" s="14">
        <f>INDEX('O3-8hr'!$A:$AD,$IU123+EE$23-$G$23,$IT123)</f>
        <v>44.000000000000007</v>
      </c>
      <c r="EF123" s="14">
        <f>INDEX('O3-8hr'!$A:$AD,$IU123+EF$23-$G$23,$IT123)</f>
        <v>51.000000000000007</v>
      </c>
      <c r="EG123" s="14">
        <f>INDEX('O3-8hr'!$A:$AD,$IU123+EG$23-$G$23,$IT123)</f>
        <v>41</v>
      </c>
      <c r="EH123" s="14">
        <f>INDEX('O3-8hr'!$A:$AD,$IU123+EH$23-$G$23,$IT123)</f>
        <v>58</v>
      </c>
      <c r="EI123" s="14">
        <f>INDEX('O3-8hr'!$A:$AD,$IU123+EI$23-$G$23,$IT123)</f>
        <v>52.000000000000007</v>
      </c>
      <c r="EJ123" s="14">
        <f>INDEX('O3-8hr'!$A:$AD,$IU123+EJ$23-$G$23,$IT123)</f>
        <v>67</v>
      </c>
      <c r="EK123" s="14">
        <f>INDEX('O3-8hr'!$A:$AD,$IU123+EK$23-$G$23,$IT123)</f>
        <v>52.000000000000007</v>
      </c>
      <c r="EL123" s="14">
        <f>INDEX('O3-8hr'!$A:$AD,$IU123+EL$23-$G$23,$IT123)</f>
        <v>43</v>
      </c>
      <c r="EM123" s="14">
        <f>INDEX('O3-8hr'!$A:$AD,$IU123+EM$23-$G$23,$IT123)</f>
        <v>35</v>
      </c>
      <c r="EN123" s="14">
        <f>INDEX('O3-8hr'!$A:$AD,$IU123+EN$23-$G$23,$IT123)</f>
        <v>50</v>
      </c>
      <c r="EO123" s="14">
        <f>INDEX('O3-8hr'!$A:$AD,$IU123+EO$23-$G$23,$IT123)</f>
        <v>46</v>
      </c>
      <c r="EP123" s="14">
        <f>INDEX('O3-8hr'!$A:$AD,$IU123+EP$23-$G$23,$IT123)</f>
        <v>39</v>
      </c>
      <c r="EQ123" s="14">
        <f>INDEX('O3-8hr'!$A:$AD,$IU123+EQ$23-$G$23,$IT123)</f>
        <v>55</v>
      </c>
      <c r="ER123" s="14">
        <f>INDEX('O3-8hr'!$A:$AD,$IU123+ER$23-$G$23,$IT123)</f>
        <v>67</v>
      </c>
      <c r="ES123" s="14">
        <f>INDEX('O3-8hr'!$A:$AD,$IU123+ES$23-$G$23,$IT123)</f>
        <v>58</v>
      </c>
      <c r="ET123" s="14">
        <f>INDEX('O3-8hr'!$A:$AD,$IU123+ET$23-$G$23,$IT123)</f>
        <v>48</v>
      </c>
      <c r="EU123" s="14">
        <f>INDEX('O3-8hr'!$A:$AD,$IU123+EU$23-$G$23,$IT123)</f>
        <v>53.000000000000007</v>
      </c>
      <c r="EV123" s="14">
        <f>INDEX('O3-8hr'!$A:$AD,$IU123+EV$23-$G$23,$IT123)</f>
        <v>64</v>
      </c>
      <c r="EW123" s="14">
        <f>INDEX('O3-8hr'!$A:$AD,$IU123+EW$23-$G$23,$IT123)</f>
        <v>78</v>
      </c>
      <c r="EX123" s="14">
        <f>INDEX('O3-8hr'!$A:$AD,$IU123+EX$23-$G$23,$IT123)</f>
        <v>54</v>
      </c>
      <c r="EY123" s="14">
        <f>INDEX('O3-8hr'!$A:$AD,$IU123+EY$23-$G$23,$IT123)</f>
        <v>49</v>
      </c>
      <c r="EZ123" s="14">
        <f>INDEX('O3-8hr'!$A:$AD,$IU123+EZ$23-$G$23,$IT123)</f>
        <v>54</v>
      </c>
      <c r="FA123" s="14">
        <f>INDEX('O3-8hr'!$A:$AD,$IU123+FA$23-$G$23,$IT123)</f>
        <v>61.000000000000007</v>
      </c>
      <c r="FB123" s="14">
        <f>INDEX('O3-8hr'!$A:$AD,$IU123+FB$23-$G$23,$IT123)</f>
        <v>36.000000000000007</v>
      </c>
      <c r="FC123" s="14">
        <f>INDEX('O3-8hr'!$A:$AD,$IU123+FC$23-$G$23,$IT123)</f>
        <v>62</v>
      </c>
      <c r="FD123" s="14">
        <f>INDEX('O3-8hr'!$A:$AD,$IU123+FD$23-$G$23,$IT123)</f>
        <v>64</v>
      </c>
      <c r="FE123" s="14" t="str">
        <f>INDEX('O3-8hr'!$A:$AD,$IU123+FE$23-$G$23,$IT123)</f>
        <v/>
      </c>
      <c r="FF123" s="14">
        <f>INDEX('O3-8hr'!$A:$AD,$IU123+FF$23-$G$23,$IT123)</f>
        <v>54</v>
      </c>
      <c r="FG123" s="14">
        <f>INDEX('O3-8hr'!$A:$AD,$IU123+FG$23-$G$23,$IT123)</f>
        <v>69</v>
      </c>
      <c r="FH123" s="14">
        <f>INDEX('O3-8hr'!$A:$AD,$IU123+FH$23-$G$23,$IT123)</f>
        <v>59.000000000000007</v>
      </c>
      <c r="FI123" s="14">
        <f>INDEX('O3-8hr'!$A:$AD,$IU123+FI$23-$G$23,$IT123)</f>
        <v>48</v>
      </c>
      <c r="FJ123" s="14">
        <f>INDEX('O3-8hr'!$A:$AD,$IU123+FJ$23-$G$23,$IT123)</f>
        <v>43</v>
      </c>
      <c r="FK123" s="14">
        <f>INDEX('O3-8hr'!$A:$AD,$IU123+FK$23-$G$23,$IT123)</f>
        <v>38</v>
      </c>
      <c r="FL123" s="14">
        <f>INDEX('O3-8hr'!$A:$AD,$IU123+FL$23-$G$23,$IT123)</f>
        <v>44.000000000000007</v>
      </c>
      <c r="FM123" s="14" t="str">
        <f>INDEX('O3-8hr'!$A:$AD,$IU123+FM$23-$G$23,$IT123)</f>
        <v/>
      </c>
      <c r="FN123" s="14">
        <f>INDEX('O3-8hr'!$A:$AD,$IU123+FN$23-$G$23,$IT123)</f>
        <v>37.000000000000007</v>
      </c>
      <c r="FO123" s="14">
        <f>INDEX('O3-8hr'!$A:$AD,$IU123+FO$23-$G$23,$IT123)</f>
        <v>43</v>
      </c>
      <c r="FP123" s="14">
        <f>INDEX('O3-8hr'!$A:$AD,$IU123+FP$23-$G$23,$IT123)</f>
        <v>54</v>
      </c>
      <c r="FQ123" s="14">
        <f>INDEX('O3-8hr'!$A:$AD,$IU123+FQ$23-$G$23,$IT123)</f>
        <v>62</v>
      </c>
      <c r="FR123" s="14">
        <f>INDEX('O3-8hr'!$A:$AD,$IU123+FR$23-$G$23,$IT123)</f>
        <v>69</v>
      </c>
      <c r="FS123" s="14">
        <f>INDEX('O3-8hr'!$A:$AD,$IU123+FS$23-$G$23,$IT123)</f>
        <v>66</v>
      </c>
      <c r="FT123" s="14">
        <f>INDEX('O3-8hr'!$A:$AD,$IU123+FT$23-$G$23,$IT123)</f>
        <v>55</v>
      </c>
      <c r="FU123" s="14">
        <f>INDEX('O3-8hr'!$A:$AD,$IU123+FU$23-$G$23,$IT123)</f>
        <v>42</v>
      </c>
      <c r="FV123" s="14">
        <f>INDEX('O3-8hr'!$A:$AD,$IU123+FV$23-$G$23,$IT123)</f>
        <v>19</v>
      </c>
      <c r="FW123" s="14">
        <f>INDEX('O3-8hr'!$A:$AD,$IU123+FW$23-$G$23,$IT123)</f>
        <v>24</v>
      </c>
      <c r="FX123" s="14">
        <f>INDEX('O3-8hr'!$A:$AD,$IU123+FX$23-$G$23,$IT123)</f>
        <v>56</v>
      </c>
      <c r="FY123" s="14">
        <f>INDEX('O3-8hr'!$A:$AD,$IU123+FY$23-$G$23,$IT123)</f>
        <v>66</v>
      </c>
      <c r="FZ123" s="14" t="str">
        <f>INDEX('O3-8hr'!$A:$AD,$IU123+FZ$23-$G$23,$IT123)</f>
        <v/>
      </c>
      <c r="GA123" s="14">
        <f>INDEX('O3-8hr'!$A:$AD,$IU123+GA$23-$G$23,$IT123)</f>
        <v>61.000000000000007</v>
      </c>
      <c r="GB123" s="14">
        <f>INDEX('O3-8hr'!$A:$AD,$IU123+GB$23-$G$23,$IT123)</f>
        <v>47</v>
      </c>
      <c r="GC123" s="14">
        <f>INDEX('O3-8hr'!$A:$AD,$IU123+GC$23-$G$23,$IT123)</f>
        <v>50</v>
      </c>
      <c r="GD123" s="14">
        <f>INDEX('O3-8hr'!$A:$AD,$IU123+GD$23-$G$23,$IT123)</f>
        <v>43</v>
      </c>
      <c r="GE123" s="14">
        <f>INDEX('O3-8hr'!$A:$AD,$IU123+GE$23-$G$23,$IT123)</f>
        <v>48</v>
      </c>
      <c r="GF123" s="14">
        <f>INDEX('O3-8hr'!$A:$AD,$IU123+GF$23-$G$23,$IT123)</f>
        <v>59.000000000000007</v>
      </c>
      <c r="GG123" s="14">
        <f>INDEX('O3-8hr'!$A:$AD,$IU123+GG$23-$G$23,$IT123)</f>
        <v>56</v>
      </c>
      <c r="GH123" s="14">
        <f>INDEX('O3-8hr'!$A:$AD,$IU123+GH$23-$G$23,$IT123)</f>
        <v>73.000000000000014</v>
      </c>
      <c r="GI123" s="14">
        <f>INDEX('O3-8hr'!$A:$AD,$IU123+GI$23-$G$23,$IT123)</f>
        <v>55</v>
      </c>
      <c r="GJ123" s="14">
        <f>INDEX('O3-8hr'!$A:$AD,$IU123+GJ$23-$G$23,$IT123)</f>
        <v>53.000000000000007</v>
      </c>
      <c r="GK123" s="14">
        <f>INDEX('O3-8hr'!$A:$AD,$IU123+GK$23-$G$23,$IT123)</f>
        <v>79</v>
      </c>
      <c r="GL123" s="14">
        <f>INDEX('O3-8hr'!$A:$AD,$IU123+GL$23-$G$23,$IT123)</f>
        <v>37.000000000000007</v>
      </c>
      <c r="GM123" s="14">
        <f>INDEX('O3-8hr'!$A:$AD,$IU123+GM$23-$G$23,$IT123)</f>
        <v>27</v>
      </c>
      <c r="GN123" s="14">
        <f>INDEX('O3-8hr'!$A:$AD,$IU123+GN$23-$G$23,$IT123)</f>
        <v>30</v>
      </c>
      <c r="GO123" s="14">
        <f>INDEX('O3-8hr'!$A:$AD,$IU123+GO$23-$G$23,$IT123)</f>
        <v>35</v>
      </c>
      <c r="GP123" s="14">
        <f>INDEX('O3-8hr'!$A:$AD,$IU123+GP$23-$G$23,$IT123)</f>
        <v>42</v>
      </c>
      <c r="GQ123" s="14">
        <f>INDEX('O3-8hr'!$A:$AD,$IU123+GQ$23-$G$23,$IT123)</f>
        <v>24</v>
      </c>
      <c r="GR123" s="14">
        <f>INDEX('O3-8hr'!$A:$AD,$IU123+GR$23-$G$23,$IT123)</f>
        <v>34</v>
      </c>
      <c r="GS123" s="14">
        <f>INDEX('O3-8hr'!$A:$AD,$IU123+GS$23-$G$23,$IT123)</f>
        <v>38</v>
      </c>
      <c r="GT123" s="14">
        <f>INDEX('O3-8hr'!$A:$AD,$IU123+GT$23-$G$23,$IT123)</f>
        <v>37.000000000000007</v>
      </c>
      <c r="GU123" s="14">
        <f>INDEX('O3-8hr'!$A:$AD,$IU123+GU$23-$G$23,$IT123)</f>
        <v>27</v>
      </c>
      <c r="GV123" s="14">
        <f>INDEX('O3-8hr'!$A:$AD,$IU123+GV$23-$G$23,$IT123)</f>
        <v>30</v>
      </c>
      <c r="GW123" s="14">
        <f>INDEX('O3-8hr'!$A:$AD,$IU123+GW$23-$G$23,$IT123)</f>
        <v>52.000000000000007</v>
      </c>
      <c r="GX123" s="14">
        <f>INDEX('O3-8hr'!$A:$AD,$IU123+GX$23-$G$23,$IT123)</f>
        <v>54</v>
      </c>
      <c r="GY123" s="14">
        <f>INDEX('O3-8hr'!$A:$AD,$IU123+GY$23-$G$23,$IT123)</f>
        <v>77</v>
      </c>
      <c r="GZ123" s="14">
        <f>INDEX('O3-8hr'!$A:$AD,$IU123+GZ$23-$G$23,$IT123)</f>
        <v>59.000000000000007</v>
      </c>
      <c r="HA123" s="14">
        <f>INDEX('O3-8hr'!$A:$AD,$IU123+HA$23-$G$23,$IT123)</f>
        <v>39</v>
      </c>
      <c r="HB123" s="14">
        <f>INDEX('O3-8hr'!$A:$AD,$IU123+HB$23-$G$23,$IT123)</f>
        <v>33</v>
      </c>
      <c r="HC123" s="14">
        <f>INDEX('O3-8hr'!$A:$AD,$IU123+HC$23-$G$23,$IT123)</f>
        <v>35</v>
      </c>
      <c r="HD123" s="14">
        <f>INDEX('O3-8hr'!$A:$AD,$IU123+HD$23-$G$23,$IT123)</f>
        <v>28</v>
      </c>
      <c r="HE123" s="14">
        <f>INDEX('O3-8hr'!$A:$AD,$IU123+HE$23-$G$23,$IT123)</f>
        <v>42</v>
      </c>
      <c r="HF123" s="14">
        <f>INDEX('O3-8hr'!$A:$AD,$IU123+HF$23-$G$23,$IT123)</f>
        <v>49</v>
      </c>
      <c r="HG123" s="14">
        <f>INDEX('O3-8hr'!$A:$AD,$IU123+HG$23-$G$23,$IT123)</f>
        <v>30</v>
      </c>
      <c r="HH123" s="14">
        <f>INDEX('O3-8hr'!$A:$AD,$IU123+HH$23-$G$23,$IT123)</f>
        <v>30</v>
      </c>
      <c r="HI123" s="14">
        <f>INDEX('O3-8hr'!$A:$AD,$IU123+HI$23-$G$23,$IT123)</f>
        <v>29</v>
      </c>
      <c r="HJ123" s="14">
        <f>INDEX('O3-8hr'!$A:$AD,$IU123+HJ$23-$G$23,$IT123)</f>
        <v>30</v>
      </c>
      <c r="HK123" s="14">
        <f>INDEX('O3-8hr'!$A:$AD,$IU123+HK$23-$G$23,$IT123)</f>
        <v>26.000000000000004</v>
      </c>
      <c r="HL123" s="14">
        <f>INDEX('O3-8hr'!$A:$AD,$IU123+HL$23-$G$23,$IT123)</f>
        <v>19</v>
      </c>
      <c r="HM123" s="14">
        <f>INDEX('O3-8hr'!$A:$AD,$IU123+HM$23-$G$23,$IT123)</f>
        <v>21</v>
      </c>
      <c r="HN123" s="14">
        <f>INDEX('O3-8hr'!$A:$AD,$IU123+HN$23-$G$23,$IT123)</f>
        <v>19</v>
      </c>
      <c r="HO123" s="14">
        <f>INDEX('O3-8hr'!$A:$AD,$IU123+HO$23-$G$23,$IT123)</f>
        <v>23</v>
      </c>
      <c r="HP123" s="14">
        <f>INDEX('O3-8hr'!$A:$AD,$IU123+HP$23-$G$23,$IT123)</f>
        <v>32</v>
      </c>
      <c r="HQ123" s="14">
        <f>INDEX('O3-8hr'!$A:$AD,$IU123+HQ$23-$G$23,$IT123)</f>
        <v>30</v>
      </c>
      <c r="HR123" s="14">
        <f>INDEX('O3-8hr'!$A:$AD,$IU123+HR$23-$G$23,$IT123)</f>
        <v>28</v>
      </c>
      <c r="HS123" s="14">
        <f>INDEX('O3-8hr'!$A:$AD,$IU123+HS$23-$G$23,$IT123)</f>
        <v>15.000000000000002</v>
      </c>
      <c r="HT123" s="14">
        <f>INDEX('O3-8hr'!$A:$AD,$IU123+HT$23-$G$23,$IT123)</f>
        <v>31</v>
      </c>
      <c r="HU123" s="14">
        <f>INDEX('O3-8hr'!$A:$AD,$IU123+HU$23-$G$23,$IT123)</f>
        <v>37.000000000000007</v>
      </c>
      <c r="HV123" s="14">
        <f>INDEX('O3-8hr'!$A:$AD,$IU123+HV$23-$G$23,$IT123)</f>
        <v>25</v>
      </c>
      <c r="HW123" s="14">
        <f>INDEX('O3-8hr'!$A:$AD,$IU123+HW$23-$G$23,$IT123)</f>
        <v>38</v>
      </c>
      <c r="HX123" s="14">
        <f>INDEX('O3-8hr'!$A:$AD,$IU123+HX$23-$G$23,$IT123)</f>
        <v>47</v>
      </c>
      <c r="HY123" s="14">
        <f>INDEX('O3-8hr'!$A:$AD,$IU123+HY$23-$G$23,$IT123)</f>
        <v>36.000000000000007</v>
      </c>
      <c r="HZ123" s="14">
        <f>INDEX('O3-8hr'!$A:$AD,$IU123+HZ$23-$G$23,$IT123)</f>
        <v>14</v>
      </c>
      <c r="IA123" s="14">
        <f>INDEX('O3-8hr'!$A:$AD,$IU123+IA$23-$G$23,$IT123)</f>
        <v>26.000000000000004</v>
      </c>
      <c r="IB123" s="14">
        <f>INDEX('O3-8hr'!$A:$AD,$IU123+IB$23-$G$23,$IT123)</f>
        <v>33</v>
      </c>
      <c r="IC123" s="14">
        <f>INDEX('O3-8hr'!$A:$AD,$IU123+IC$23-$G$23,$IT123)</f>
        <v>25</v>
      </c>
      <c r="ID123" s="14">
        <f>INDEX('O3-8hr'!$A:$AD,$IU123+ID$23-$G$23,$IT123)</f>
        <v>27</v>
      </c>
      <c r="IE123" s="14">
        <f>INDEX('O3-8hr'!$A:$AD,$IU123+IE$23-$G$23,$IT123)</f>
        <v>28</v>
      </c>
      <c r="IF123" s="14">
        <f>INDEX('O3-8hr'!$A:$AD,$IU123+IF$23-$G$23,$IT123)</f>
        <v>38</v>
      </c>
      <c r="IG123" s="14">
        <f>INDEX('O3-8hr'!$A:$AD,$IU123+IG$23-$G$23,$IT123)</f>
        <v>40</v>
      </c>
      <c r="IH123" s="14">
        <f>INDEX('O3-8hr'!$A:$AD,$IU123+IH$23-$G$23,$IT123)</f>
        <v>48</v>
      </c>
      <c r="II123" s="14">
        <f>INDEX('O3-8hr'!$A:$AD,$IU123+II$23-$G$23,$IT123)</f>
        <v>33</v>
      </c>
      <c r="IJ123" s="14">
        <f>INDEX('O3-8hr'!$A:$AD,$IU123+IJ$23-$G$23,$IT123)</f>
        <v>27</v>
      </c>
      <c r="IK123" s="14">
        <f>INDEX('O3-8hr'!$A:$AD,$IU123+IK$23-$G$23,$IT123)</f>
        <v>26.000000000000004</v>
      </c>
      <c r="IL123" s="14">
        <f>INDEX('O3-8hr'!$A:$AD,$IU123+IL$23-$G$23,$IT123)</f>
        <v>17</v>
      </c>
      <c r="IM123" s="14">
        <f>INDEX('O3-8hr'!$A:$AD,$IU123+IM$23-$G$23,$IT123)</f>
        <v>29</v>
      </c>
      <c r="IN123" s="14">
        <f>INDEX('O3-8hr'!$A:$AD,$IU123+IN$23-$G$23,$IT123)</f>
        <v>27</v>
      </c>
      <c r="IO123" s="14">
        <f>INDEX('O3-8hr'!$A:$AD,$IU123+IO$23-$G$23,$IT123)</f>
        <v>31</v>
      </c>
      <c r="IP123" s="14">
        <f>INDEX('O3-8hr'!$A:$AD,$IU123+IP$23-$G$23,$IT123)</f>
        <v>24</v>
      </c>
      <c r="IQ123" s="19">
        <f>INDEX('O3-8hr'!$A:$AD,$IU123+IQ$23-$G$23,$IT123)</f>
        <v>27</v>
      </c>
      <c r="IR123" s="100">
        <f t="shared" si="60"/>
        <v>87.000000000000014</v>
      </c>
      <c r="IT123" s="44">
        <f>MATCH($B123,'O3-8hr'!$1:$1,0)</f>
        <v>16</v>
      </c>
      <c r="IU123" s="43">
        <f>MATCH(DATE($A123,$IT$19,$IU$19),'O3-8hr'!$B:$B,0)</f>
        <v>65</v>
      </c>
    </row>
    <row r="124" spans="1:255" ht="12.75" customHeight="1" x14ac:dyDescent="0.2">
      <c r="A124" s="100">
        <v>2015</v>
      </c>
      <c r="B124" s="100">
        <v>340130003</v>
      </c>
      <c r="C124" s="103">
        <f>INDEX(Sites!$A:$N,MATCH($B124,Sites!$A:$A,0),2)</f>
        <v>40.720989000000003</v>
      </c>
      <c r="D124" s="100" t="str">
        <f>INDEX(Sites!$A:$N,MATCH($B124,Sites!$A:$A,0),4)</f>
        <v>NJ</v>
      </c>
      <c r="E124" s="100" t="str">
        <f>INDEX(Sites!$A:$N,MATCH($B124,Sites!$A:$A,0),10)</f>
        <v>27.0</v>
      </c>
      <c r="F124" s="100" t="str">
        <f>INDEX(Sites!$A:$N,MATCH($B124,Sites!$A:$A,0),6)</f>
        <v>Newark Firehouse</v>
      </c>
      <c r="G124" s="20">
        <f>INDEX('O3-8hr'!$A:$AD,$IU124+G$23-$G$23,$IT124)</f>
        <v>28</v>
      </c>
      <c r="H124" s="14">
        <f>INDEX('O3-8hr'!$A:$AD,$IU124+H$23-$G$23,$IT124)</f>
        <v>43</v>
      </c>
      <c r="I124" s="14">
        <f>INDEX('O3-8hr'!$A:$AD,$IU124+I$23-$G$23,$IT124)</f>
        <v>22.000000000000004</v>
      </c>
      <c r="J124" s="14">
        <f>INDEX('O3-8hr'!$A:$AD,$IU124+J$23-$G$23,$IT124)</f>
        <v>17</v>
      </c>
      <c r="K124" s="14">
        <f>INDEX('O3-8hr'!$A:$AD,$IU124+K$23-$G$23,$IT124)</f>
        <v>29</v>
      </c>
      <c r="L124" s="14">
        <f>INDEX('O3-8hr'!$A:$AD,$IU124+L$23-$G$23,$IT124)</f>
        <v>30</v>
      </c>
      <c r="M124" s="14">
        <f>INDEX('O3-8hr'!$A:$AD,$IU124+M$23-$G$23,$IT124)</f>
        <v>38</v>
      </c>
      <c r="N124" s="14">
        <f>INDEX('O3-8hr'!$A:$AD,$IU124+N$23-$G$23,$IT124)</f>
        <v>49</v>
      </c>
      <c r="O124" s="14">
        <f>INDEX('O3-8hr'!$A:$AD,$IU124+O$23-$G$23,$IT124)</f>
        <v>45.000000000000007</v>
      </c>
      <c r="P124" s="14">
        <f>INDEX('O3-8hr'!$A:$AD,$IU124+P$23-$G$23,$IT124)</f>
        <v>5</v>
      </c>
      <c r="Q124" s="14">
        <f>INDEX('O3-8hr'!$A:$AD,$IU124+Q$23-$G$23,$IT124)</f>
        <v>45.000000000000007</v>
      </c>
      <c r="R124" s="14">
        <f>INDEX('O3-8hr'!$A:$AD,$IU124+R$23-$G$23,$IT124)</f>
        <v>43</v>
      </c>
      <c r="S124" s="14">
        <f>INDEX('O3-8hr'!$A:$AD,$IU124+S$23-$G$23,$IT124)</f>
        <v>28</v>
      </c>
      <c r="T124" s="14">
        <f>INDEX('O3-8hr'!$A:$AD,$IU124+T$23-$G$23,$IT124)</f>
        <v>21</v>
      </c>
      <c r="U124" s="14">
        <f>INDEX('O3-8hr'!$A:$AD,$IU124+U$23-$G$23,$IT124)</f>
        <v>37.000000000000007</v>
      </c>
      <c r="V124" s="14">
        <f>INDEX('O3-8hr'!$A:$AD,$IU124+V$23-$G$23,$IT124)</f>
        <v>30</v>
      </c>
      <c r="W124" s="14">
        <f>INDEX('O3-8hr'!$A:$AD,$IU124+W$23-$G$23,$IT124)</f>
        <v>38</v>
      </c>
      <c r="X124" s="14">
        <f>INDEX('O3-8hr'!$A:$AD,$IU124+X$23-$G$23,$IT124)</f>
        <v>39</v>
      </c>
      <c r="Y124" s="14">
        <f>INDEX('O3-8hr'!$A:$AD,$IU124+Y$23-$G$23,$IT124)</f>
        <v>42</v>
      </c>
      <c r="Z124" s="14">
        <f>INDEX('O3-8hr'!$A:$AD,$IU124+Z$23-$G$23,$IT124)</f>
        <v>21</v>
      </c>
      <c r="AA124" s="14">
        <f>INDEX('O3-8hr'!$A:$AD,$IU124+AA$23-$G$23,$IT124)</f>
        <v>35</v>
      </c>
      <c r="AB124" s="14">
        <f>INDEX('O3-8hr'!$A:$AD,$IU124+AB$23-$G$23,$IT124)</f>
        <v>39</v>
      </c>
      <c r="AC124" s="14">
        <f>INDEX('O3-8hr'!$A:$AD,$IU124+AC$23-$G$23,$IT124)</f>
        <v>38</v>
      </c>
      <c r="AD124" s="14">
        <f>INDEX('O3-8hr'!$A:$AD,$IU124+AD$23-$G$23,$IT124)</f>
        <v>34</v>
      </c>
      <c r="AE124" s="14">
        <f>INDEX('O3-8hr'!$A:$AD,$IU124+AE$23-$G$23,$IT124)</f>
        <v>16</v>
      </c>
      <c r="AF124" s="14">
        <f>INDEX('O3-8hr'!$A:$AD,$IU124+AF$23-$G$23,$IT124)</f>
        <v>23</v>
      </c>
      <c r="AG124" s="14">
        <f>INDEX('O3-8hr'!$A:$AD,$IU124+AG$23-$G$23,$IT124)</f>
        <v>32</v>
      </c>
      <c r="AH124" s="14">
        <f>INDEX('O3-8hr'!$A:$AD,$IU124+AH$23-$G$23,$IT124)</f>
        <v>36.000000000000007</v>
      </c>
      <c r="AI124" s="14">
        <f>INDEX('O3-8hr'!$A:$AD,$IU124+AI$23-$G$23,$IT124)</f>
        <v>43</v>
      </c>
      <c r="AJ124" s="14">
        <f>INDEX('O3-8hr'!$A:$AD,$IU124+AJ$23-$G$23,$IT124)</f>
        <v>35</v>
      </c>
      <c r="AK124" s="14">
        <f>INDEX('O3-8hr'!$A:$AD,$IU124+AK$23-$G$23,$IT124)</f>
        <v>33</v>
      </c>
      <c r="AL124" s="14">
        <f>INDEX('O3-8hr'!$A:$AD,$IU124+AL$23-$G$23,$IT124)</f>
        <v>44.000000000000007</v>
      </c>
      <c r="AM124" s="14">
        <f>INDEX('O3-8hr'!$A:$AD,$IU124+AM$23-$G$23,$IT124)</f>
        <v>52.000000000000007</v>
      </c>
      <c r="AN124" s="14">
        <f>INDEX('O3-8hr'!$A:$AD,$IU124+AN$23-$G$23,$IT124)</f>
        <v>25</v>
      </c>
      <c r="AO124" s="14">
        <f>INDEX('O3-8hr'!$A:$AD,$IU124+AO$23-$G$23,$IT124)</f>
        <v>39</v>
      </c>
      <c r="AP124" s="14">
        <f>INDEX('O3-8hr'!$A:$AD,$IU124+AP$23-$G$23,$IT124)</f>
        <v>44.000000000000007</v>
      </c>
      <c r="AQ124" s="14">
        <f>INDEX('O3-8hr'!$A:$AD,$IU124+AQ$23-$G$23,$IT124)</f>
        <v>32</v>
      </c>
      <c r="AR124" s="14">
        <f>INDEX('O3-8hr'!$A:$AD,$IU124+AR$23-$G$23,$IT124)</f>
        <v>23</v>
      </c>
      <c r="AS124" s="14">
        <f>INDEX('O3-8hr'!$A:$AD,$IU124+AS$23-$G$23,$IT124)</f>
        <v>30</v>
      </c>
      <c r="AT124" s="14">
        <f>INDEX('O3-8hr'!$A:$AD,$IU124+AT$23-$G$23,$IT124)</f>
        <v>24</v>
      </c>
      <c r="AU124" s="14">
        <f>INDEX('O3-8hr'!$A:$AD,$IU124+AU$23-$G$23,$IT124)</f>
        <v>17</v>
      </c>
      <c r="AV124" s="14">
        <f>INDEX('O3-8hr'!$A:$AD,$IU124+AV$23-$G$23,$IT124)</f>
        <v>46</v>
      </c>
      <c r="AW124" s="14">
        <f>INDEX('O3-8hr'!$A:$AD,$IU124+AW$23-$G$23,$IT124)</f>
        <v>46</v>
      </c>
      <c r="AX124" s="14">
        <f>INDEX('O3-8hr'!$A:$AD,$IU124+AX$23-$G$23,$IT124)</f>
        <v>42</v>
      </c>
      <c r="AY124" s="14">
        <f>INDEX('O3-8hr'!$A:$AD,$IU124+AY$23-$G$23,$IT124)</f>
        <v>32</v>
      </c>
      <c r="AZ124" s="14">
        <f>INDEX('O3-8hr'!$A:$AD,$IU124+AZ$23-$G$23,$IT124)</f>
        <v>47</v>
      </c>
      <c r="BA124" s="14">
        <f>INDEX('O3-8hr'!$A:$AD,$IU124+BA$23-$G$23,$IT124)</f>
        <v>40</v>
      </c>
      <c r="BB124" s="14">
        <f>INDEX('O3-8hr'!$A:$AD,$IU124+BB$23-$G$23,$IT124)</f>
        <v>37.000000000000007</v>
      </c>
      <c r="BC124" s="14">
        <f>INDEX('O3-8hr'!$A:$AD,$IU124+BC$23-$G$23,$IT124)</f>
        <v>61.000000000000007</v>
      </c>
      <c r="BD124" s="14">
        <f>INDEX('O3-8hr'!$A:$AD,$IU124+BD$23-$G$23,$IT124)</f>
        <v>39</v>
      </c>
      <c r="BE124" s="14">
        <f>INDEX('O3-8hr'!$A:$AD,$IU124+BE$23-$G$23,$IT124)</f>
        <v>27</v>
      </c>
      <c r="BF124" s="14">
        <f>INDEX('O3-8hr'!$A:$AD,$IU124+BF$23-$G$23,$IT124)</f>
        <v>44.000000000000007</v>
      </c>
      <c r="BG124" s="14">
        <f>INDEX('O3-8hr'!$A:$AD,$IU124+BG$23-$G$23,$IT124)</f>
        <v>46</v>
      </c>
      <c r="BH124" s="14">
        <f>INDEX('O3-8hr'!$A:$AD,$IU124+BH$23-$G$23,$IT124)</f>
        <v>36.000000000000007</v>
      </c>
      <c r="BI124" s="14">
        <f>INDEX('O3-8hr'!$A:$AD,$IU124+BI$23-$G$23,$IT124)</f>
        <v>40</v>
      </c>
      <c r="BJ124" s="14">
        <f>INDEX('O3-8hr'!$A:$AD,$IU124+BJ$23-$G$23,$IT124)</f>
        <v>39</v>
      </c>
      <c r="BK124" s="14">
        <f>INDEX('O3-8hr'!$A:$AD,$IU124+BK$23-$G$23,$IT124)</f>
        <v>44.000000000000007</v>
      </c>
      <c r="BL124" s="14">
        <f>INDEX('O3-8hr'!$A:$AD,$IU124+BL$23-$G$23,$IT124)</f>
        <v>37.000000000000007</v>
      </c>
      <c r="BM124" s="14">
        <f>INDEX('O3-8hr'!$A:$AD,$IU124+BM$23-$G$23,$IT124)</f>
        <v>47</v>
      </c>
      <c r="BN124" s="14">
        <f>INDEX('O3-8hr'!$A:$AD,$IU124+BN$23-$G$23,$IT124)</f>
        <v>47</v>
      </c>
      <c r="BO124" s="14">
        <f>INDEX('O3-8hr'!$A:$AD,$IU124+BO$23-$G$23,$IT124)</f>
        <v>30</v>
      </c>
      <c r="BP124" s="14">
        <f>INDEX('O3-8hr'!$A:$AD,$IU124+BP$23-$G$23,$IT124)</f>
        <v>27</v>
      </c>
      <c r="BQ124" s="14">
        <f>INDEX('O3-8hr'!$A:$AD,$IU124+BQ$23-$G$23,$IT124)</f>
        <v>34</v>
      </c>
      <c r="BR124" s="14">
        <f>INDEX('O3-8hr'!$A:$AD,$IU124+BR$23-$G$23,$IT124)</f>
        <v>46</v>
      </c>
      <c r="BS124" s="14">
        <f>INDEX('O3-8hr'!$A:$AD,$IU124+BS$23-$G$23,$IT124)</f>
        <v>67</v>
      </c>
      <c r="BT124" s="14">
        <f>INDEX('O3-8hr'!$A:$AD,$IU124+BT$23-$G$23,$IT124)</f>
        <v>58</v>
      </c>
      <c r="BU124" s="14">
        <f>INDEX('O3-8hr'!$A:$AD,$IU124+BU$23-$G$23,$IT124)</f>
        <v>34</v>
      </c>
      <c r="BV124" s="14">
        <f>INDEX('O3-8hr'!$A:$AD,$IU124+BV$23-$G$23,$IT124)</f>
        <v>44.000000000000007</v>
      </c>
      <c r="BW124" s="14">
        <f>INDEX('O3-8hr'!$A:$AD,$IU124+BW$23-$G$23,$IT124)</f>
        <v>49</v>
      </c>
      <c r="BX124" s="14">
        <f>INDEX('O3-8hr'!$A:$AD,$IU124+BX$23-$G$23,$IT124)</f>
        <v>18.000000000000004</v>
      </c>
      <c r="BY124" s="14">
        <f>INDEX('O3-8hr'!$A:$AD,$IU124+BY$23-$G$23,$IT124)</f>
        <v>28</v>
      </c>
      <c r="BZ124" s="14">
        <f>INDEX('O3-8hr'!$A:$AD,$IU124+BZ$23-$G$23,$IT124)</f>
        <v>27</v>
      </c>
      <c r="CA124" s="14">
        <f>INDEX('O3-8hr'!$A:$AD,$IU124+CA$23-$G$23,$IT124)</f>
        <v>55</v>
      </c>
      <c r="CB124" s="14">
        <f>INDEX('O3-8hr'!$A:$AD,$IU124+CB$23-$G$23,$IT124)</f>
        <v>38</v>
      </c>
      <c r="CC124" s="14">
        <f>INDEX('O3-8hr'!$A:$AD,$IU124+CC$23-$G$23,$IT124)</f>
        <v>52.000000000000007</v>
      </c>
      <c r="CD124" s="14">
        <f>INDEX('O3-8hr'!$A:$AD,$IU124+CD$23-$G$23,$IT124)</f>
        <v>53.000000000000007</v>
      </c>
      <c r="CE124" s="14">
        <f>INDEX('O3-8hr'!$A:$AD,$IU124+CE$23-$G$23,$IT124)</f>
        <v>40</v>
      </c>
      <c r="CF124" s="14">
        <f>INDEX('O3-8hr'!$A:$AD,$IU124+CF$23-$G$23,$IT124)</f>
        <v>57</v>
      </c>
      <c r="CG124" s="14">
        <f>INDEX('O3-8hr'!$A:$AD,$IU124+CG$23-$G$23,$IT124)</f>
        <v>28</v>
      </c>
      <c r="CH124" s="14">
        <f>INDEX('O3-8hr'!$A:$AD,$IU124+CH$23-$G$23,$IT124)</f>
        <v>33</v>
      </c>
      <c r="CI124" s="14">
        <f>INDEX('O3-8hr'!$A:$AD,$IU124+CI$23-$G$23,$IT124)</f>
        <v>36.000000000000007</v>
      </c>
      <c r="CJ124" s="14">
        <f>INDEX('O3-8hr'!$A:$AD,$IU124+CJ$23-$G$23,$IT124)</f>
        <v>29</v>
      </c>
      <c r="CK124" s="14">
        <f>INDEX('O3-8hr'!$A:$AD,$IU124+CK$23-$G$23,$IT124)</f>
        <v>50</v>
      </c>
      <c r="CL124" s="14">
        <f>INDEX('O3-8hr'!$A:$AD,$IU124+CL$23-$G$23,$IT124)</f>
        <v>46</v>
      </c>
      <c r="CM124" s="14">
        <f>INDEX('O3-8hr'!$A:$AD,$IU124+CM$23-$G$23,$IT124)</f>
        <v>66</v>
      </c>
      <c r="CN124" s="14">
        <f>INDEX('O3-8hr'!$A:$AD,$IU124+CN$23-$G$23,$IT124)</f>
        <v>63</v>
      </c>
      <c r="CO124" s="14">
        <f>INDEX('O3-8hr'!$A:$AD,$IU124+CO$23-$G$23,$IT124)</f>
        <v>70</v>
      </c>
      <c r="CP124" s="14">
        <f>INDEX('O3-8hr'!$A:$AD,$IU124+CP$23-$G$23,$IT124)</f>
        <v>32</v>
      </c>
      <c r="CQ124" s="14">
        <f>INDEX('O3-8hr'!$A:$AD,$IU124+CQ$23-$G$23,$IT124)</f>
        <v>55</v>
      </c>
      <c r="CR124" s="14">
        <f>INDEX('O3-8hr'!$A:$AD,$IU124+CR$23-$G$23,$IT124)</f>
        <v>31</v>
      </c>
      <c r="CS124" s="14">
        <f>INDEX('O3-8hr'!$A:$AD,$IU124+CS$23-$G$23,$IT124)</f>
        <v>31</v>
      </c>
      <c r="CT124" s="14">
        <f>INDEX('O3-8hr'!$A:$AD,$IU124+CT$23-$G$23,$IT124)</f>
        <v>32</v>
      </c>
      <c r="CU124" s="14">
        <f>INDEX('O3-8hr'!$A:$AD,$IU124+CU$23-$G$23,$IT124)</f>
        <v>15.000000000000002</v>
      </c>
      <c r="CV124" s="14">
        <f>INDEX('O3-8hr'!$A:$AD,$IU124+CV$23-$G$23,$IT124)</f>
        <v>11.000000000000002</v>
      </c>
      <c r="CW124" s="14">
        <f>INDEX('O3-8hr'!$A:$AD,$IU124+CW$23-$G$23,$IT124)</f>
        <v>26.000000000000004</v>
      </c>
      <c r="CX124" s="14">
        <f>INDEX('O3-8hr'!$A:$AD,$IU124+CX$23-$G$23,$IT124)</f>
        <v>21</v>
      </c>
      <c r="CY124" s="14">
        <f>INDEX('O3-8hr'!$A:$AD,$IU124+CY$23-$G$23,$IT124)</f>
        <v>13.000000000000002</v>
      </c>
      <c r="CZ124" s="14">
        <f>INDEX('O3-8hr'!$A:$AD,$IU124+CZ$23-$G$23,$IT124)</f>
        <v>44.000000000000007</v>
      </c>
      <c r="DA124" s="14">
        <f>INDEX('O3-8hr'!$A:$AD,$IU124+DA$23-$G$23,$IT124)</f>
        <v>38</v>
      </c>
      <c r="DB124" s="14">
        <f>INDEX('O3-8hr'!$A:$AD,$IU124+DB$23-$G$23,$IT124)</f>
        <v>41</v>
      </c>
      <c r="DC124" s="14">
        <f>INDEX('O3-8hr'!$A:$AD,$IU124+DC$23-$G$23,$IT124)</f>
        <v>54</v>
      </c>
      <c r="DD124" s="14">
        <f>INDEX('O3-8hr'!$A:$AD,$IU124+DD$23-$G$23,$IT124)</f>
        <v>60</v>
      </c>
      <c r="DE124" s="14">
        <f>INDEX('O3-8hr'!$A:$AD,$IU124+DE$23-$G$23,$IT124)</f>
        <v>72.000000000000014</v>
      </c>
      <c r="DF124" s="14">
        <f>INDEX('O3-8hr'!$A:$AD,$IU124+DF$23-$G$23,$IT124)</f>
        <v>53.000000000000007</v>
      </c>
      <c r="DG124" s="14">
        <f>INDEX('O3-8hr'!$A:$AD,$IU124+DG$23-$G$23,$IT124)</f>
        <v>46</v>
      </c>
      <c r="DH124" s="14">
        <f>INDEX('O3-8hr'!$A:$AD,$IU124+DH$23-$G$23,$IT124)</f>
        <v>71.000000000000014</v>
      </c>
      <c r="DI124" s="14">
        <f>INDEX('O3-8hr'!$A:$AD,$IU124+DI$23-$G$23,$IT124)</f>
        <v>29</v>
      </c>
      <c r="DJ124" s="14">
        <f>INDEX('O3-8hr'!$A:$AD,$IU124+DJ$23-$G$23,$IT124)</f>
        <v>28</v>
      </c>
      <c r="DK124" s="14">
        <f>INDEX('O3-8hr'!$A:$AD,$IU124+DK$23-$G$23,$IT124)</f>
        <v>34</v>
      </c>
      <c r="DL124" s="14">
        <f>INDEX('O3-8hr'!$A:$AD,$IU124+DL$23-$G$23,$IT124)</f>
        <v>28</v>
      </c>
      <c r="DM124" s="14">
        <f>INDEX('O3-8hr'!$A:$AD,$IU124+DM$23-$G$23,$IT124)</f>
        <v>42</v>
      </c>
      <c r="DN124" s="14">
        <f>INDEX('O3-8hr'!$A:$AD,$IU124+DN$23-$G$23,$IT124)</f>
        <v>22.000000000000004</v>
      </c>
      <c r="DO124" s="14">
        <f>INDEX('O3-8hr'!$A:$AD,$IU124+DO$23-$G$23,$IT124)</f>
        <v>35</v>
      </c>
      <c r="DP124" s="14">
        <f>INDEX('O3-8hr'!$A:$AD,$IU124+DP$23-$G$23,$IT124)</f>
        <v>54</v>
      </c>
      <c r="DQ124" s="14">
        <f>INDEX('O3-8hr'!$A:$AD,$IU124+DQ$23-$G$23,$IT124)</f>
        <v>47</v>
      </c>
      <c r="DR124" s="14">
        <f>INDEX('O3-8hr'!$A:$AD,$IU124+DR$23-$G$23,$IT124)</f>
        <v>40</v>
      </c>
      <c r="DS124" s="14">
        <f>INDEX('O3-8hr'!$A:$AD,$IU124+DS$23-$G$23,$IT124)</f>
        <v>44.000000000000007</v>
      </c>
      <c r="DT124" s="14">
        <f>INDEX('O3-8hr'!$A:$AD,$IU124+DT$23-$G$23,$IT124)</f>
        <v>50</v>
      </c>
      <c r="DU124" s="14">
        <f>INDEX('O3-8hr'!$A:$AD,$IU124+DU$23-$G$23,$IT124)</f>
        <v>28</v>
      </c>
      <c r="DV124" s="14">
        <f>INDEX('O3-8hr'!$A:$AD,$IU124+DV$23-$G$23,$IT124)</f>
        <v>31</v>
      </c>
      <c r="DW124" s="14">
        <f>INDEX('O3-8hr'!$A:$AD,$IU124+DW$23-$G$23,$IT124)</f>
        <v>34</v>
      </c>
      <c r="DX124" s="14">
        <f>INDEX('O3-8hr'!$A:$AD,$IU124+DX$23-$G$23,$IT124)</f>
        <v>37.000000000000007</v>
      </c>
      <c r="DY124" s="14">
        <f>INDEX('O3-8hr'!$A:$AD,$IU124+DY$23-$G$23,$IT124)</f>
        <v>58</v>
      </c>
      <c r="DZ124" s="14">
        <f>INDEX('O3-8hr'!$A:$AD,$IU124+DZ$23-$G$23,$IT124)</f>
        <v>35</v>
      </c>
      <c r="EA124" s="14">
        <f>INDEX('O3-8hr'!$A:$AD,$IU124+EA$23-$G$23,$IT124)</f>
        <v>50</v>
      </c>
      <c r="EB124" s="14">
        <f>INDEX('O3-8hr'!$A:$AD,$IU124+EB$23-$G$23,$IT124)</f>
        <v>49</v>
      </c>
      <c r="EC124" s="14">
        <f>INDEX('O3-8hr'!$A:$AD,$IU124+EC$23-$G$23,$IT124)</f>
        <v>47</v>
      </c>
      <c r="ED124" s="14">
        <f>INDEX('O3-8hr'!$A:$AD,$IU124+ED$23-$G$23,$IT124)</f>
        <v>40</v>
      </c>
      <c r="EE124" s="14">
        <f>INDEX('O3-8hr'!$A:$AD,$IU124+EE$23-$G$23,$IT124)</f>
        <v>51.000000000000007</v>
      </c>
      <c r="EF124" s="14">
        <f>INDEX('O3-8hr'!$A:$AD,$IU124+EF$23-$G$23,$IT124)</f>
        <v>37.000000000000007</v>
      </c>
      <c r="EG124" s="14">
        <f>INDEX('O3-8hr'!$A:$AD,$IU124+EG$23-$G$23,$IT124)</f>
        <v>29</v>
      </c>
      <c r="EH124" s="14">
        <f>INDEX('O3-8hr'!$A:$AD,$IU124+EH$23-$G$23,$IT124)</f>
        <v>41</v>
      </c>
      <c r="EI124" s="14">
        <f>INDEX('O3-8hr'!$A:$AD,$IU124+EI$23-$G$23,$IT124)</f>
        <v>55</v>
      </c>
      <c r="EJ124" s="14">
        <f>INDEX('O3-8hr'!$A:$AD,$IU124+EJ$23-$G$23,$IT124)</f>
        <v>48</v>
      </c>
      <c r="EK124" s="14">
        <f>INDEX('O3-8hr'!$A:$AD,$IU124+EK$23-$G$23,$IT124)</f>
        <v>48</v>
      </c>
      <c r="EL124" s="14">
        <f>INDEX('O3-8hr'!$A:$AD,$IU124+EL$23-$G$23,$IT124)</f>
        <v>28</v>
      </c>
      <c r="EM124" s="14">
        <f>INDEX('O3-8hr'!$A:$AD,$IU124+EM$23-$G$23,$IT124)</f>
        <v>35</v>
      </c>
      <c r="EN124" s="14">
        <f>INDEX('O3-8hr'!$A:$AD,$IU124+EN$23-$G$23,$IT124)</f>
        <v>51.000000000000007</v>
      </c>
      <c r="EO124" s="14">
        <f>INDEX('O3-8hr'!$A:$AD,$IU124+EO$23-$G$23,$IT124)</f>
        <v>44.000000000000007</v>
      </c>
      <c r="EP124" s="14">
        <f>INDEX('O3-8hr'!$A:$AD,$IU124+EP$23-$G$23,$IT124)</f>
        <v>45.000000000000007</v>
      </c>
      <c r="EQ124" s="14">
        <f>INDEX('O3-8hr'!$A:$AD,$IU124+EQ$23-$G$23,$IT124)</f>
        <v>56</v>
      </c>
      <c r="ER124" s="14">
        <f>INDEX('O3-8hr'!$A:$AD,$IU124+ER$23-$G$23,$IT124)</f>
        <v>55</v>
      </c>
      <c r="ES124" s="14">
        <f>INDEX('O3-8hr'!$A:$AD,$IU124+ES$23-$G$23,$IT124)</f>
        <v>50</v>
      </c>
      <c r="ET124" s="14">
        <f>INDEX('O3-8hr'!$A:$AD,$IU124+ET$23-$G$23,$IT124)</f>
        <v>38</v>
      </c>
      <c r="EU124" s="14">
        <f>INDEX('O3-8hr'!$A:$AD,$IU124+EU$23-$G$23,$IT124)</f>
        <v>42</v>
      </c>
      <c r="EV124" s="14">
        <f>INDEX('O3-8hr'!$A:$AD,$IU124+EV$23-$G$23,$IT124)</f>
        <v>42</v>
      </c>
      <c r="EW124" s="14">
        <f>INDEX('O3-8hr'!$A:$AD,$IU124+EW$23-$G$23,$IT124)</f>
        <v>53.000000000000007</v>
      </c>
      <c r="EX124" s="14">
        <f>INDEX('O3-8hr'!$A:$AD,$IU124+EX$23-$G$23,$IT124)</f>
        <v>60</v>
      </c>
      <c r="EY124" s="14">
        <f>INDEX('O3-8hr'!$A:$AD,$IU124+EY$23-$G$23,$IT124)</f>
        <v>51.000000000000007</v>
      </c>
      <c r="EZ124" s="14">
        <f>INDEX('O3-8hr'!$A:$AD,$IU124+EZ$23-$G$23,$IT124)</f>
        <v>62</v>
      </c>
      <c r="FA124" s="14">
        <f>INDEX('O3-8hr'!$A:$AD,$IU124+FA$23-$G$23,$IT124)</f>
        <v>74.000000000000014</v>
      </c>
      <c r="FB124" s="14">
        <f>INDEX('O3-8hr'!$A:$AD,$IU124+FB$23-$G$23,$IT124)</f>
        <v>42</v>
      </c>
      <c r="FC124" s="14">
        <f>INDEX('O3-8hr'!$A:$AD,$IU124+FC$23-$G$23,$IT124)</f>
        <v>40</v>
      </c>
      <c r="FD124" s="14">
        <f>INDEX('O3-8hr'!$A:$AD,$IU124+FD$23-$G$23,$IT124)</f>
        <v>52.000000000000007</v>
      </c>
      <c r="FE124" s="14">
        <f>INDEX('O3-8hr'!$A:$AD,$IU124+FE$23-$G$23,$IT124)</f>
        <v>46</v>
      </c>
      <c r="FF124" s="14">
        <f>INDEX('O3-8hr'!$A:$AD,$IU124+FF$23-$G$23,$IT124)</f>
        <v>60</v>
      </c>
      <c r="FG124" s="14">
        <f>INDEX('O3-8hr'!$A:$AD,$IU124+FG$23-$G$23,$IT124)</f>
        <v>54</v>
      </c>
      <c r="FH124" s="14">
        <f>INDEX('O3-8hr'!$A:$AD,$IU124+FH$23-$G$23,$IT124)</f>
        <v>49</v>
      </c>
      <c r="FI124" s="14">
        <f>INDEX('O3-8hr'!$A:$AD,$IU124+FI$23-$G$23,$IT124)</f>
        <v>41</v>
      </c>
      <c r="FJ124" s="14">
        <f>INDEX('O3-8hr'!$A:$AD,$IU124+FJ$23-$G$23,$IT124)</f>
        <v>39</v>
      </c>
      <c r="FK124" s="14">
        <f>INDEX('O3-8hr'!$A:$AD,$IU124+FK$23-$G$23,$IT124)</f>
        <v>41</v>
      </c>
      <c r="FL124" s="14">
        <f>INDEX('O3-8hr'!$A:$AD,$IU124+FL$23-$G$23,$IT124)</f>
        <v>37.000000000000007</v>
      </c>
      <c r="FM124" s="14">
        <f>INDEX('O3-8hr'!$A:$AD,$IU124+FM$23-$G$23,$IT124)</f>
        <v>23</v>
      </c>
      <c r="FN124" s="14">
        <f>INDEX('O3-8hr'!$A:$AD,$IU124+FN$23-$G$23,$IT124)</f>
        <v>31</v>
      </c>
      <c r="FO124" s="14">
        <f>INDEX('O3-8hr'!$A:$AD,$IU124+FO$23-$G$23,$IT124)</f>
        <v>35</v>
      </c>
      <c r="FP124" s="14">
        <f>INDEX('O3-8hr'!$A:$AD,$IU124+FP$23-$G$23,$IT124)</f>
        <v>42</v>
      </c>
      <c r="FQ124" s="14">
        <f>INDEX('O3-8hr'!$A:$AD,$IU124+FQ$23-$G$23,$IT124)</f>
        <v>52.000000000000007</v>
      </c>
      <c r="FR124" s="14">
        <f>INDEX('O3-8hr'!$A:$AD,$IU124+FR$23-$G$23,$IT124)</f>
        <v>61.000000000000007</v>
      </c>
      <c r="FS124" s="14">
        <f>INDEX('O3-8hr'!$A:$AD,$IU124+FS$23-$G$23,$IT124)</f>
        <v>60</v>
      </c>
      <c r="FT124" s="14">
        <f>INDEX('O3-8hr'!$A:$AD,$IU124+FT$23-$G$23,$IT124)</f>
        <v>69</v>
      </c>
      <c r="FU124" s="14">
        <f>INDEX('O3-8hr'!$A:$AD,$IU124+FU$23-$G$23,$IT124)</f>
        <v>47</v>
      </c>
      <c r="FV124" s="14">
        <f>INDEX('O3-8hr'!$A:$AD,$IU124+FV$23-$G$23,$IT124)</f>
        <v>25</v>
      </c>
      <c r="FW124" s="14">
        <f>INDEX('O3-8hr'!$A:$AD,$IU124+FW$23-$G$23,$IT124)</f>
        <v>19</v>
      </c>
      <c r="FX124" s="14">
        <f>INDEX('O3-8hr'!$A:$AD,$IU124+FX$23-$G$23,$IT124)</f>
        <v>48</v>
      </c>
      <c r="FY124" s="14">
        <f>INDEX('O3-8hr'!$A:$AD,$IU124+FY$23-$G$23,$IT124)</f>
        <v>50</v>
      </c>
      <c r="FZ124" s="14">
        <f>INDEX('O3-8hr'!$A:$AD,$IU124+FZ$23-$G$23,$IT124)</f>
        <v>44.000000000000007</v>
      </c>
      <c r="GA124" s="14">
        <f>INDEX('O3-8hr'!$A:$AD,$IU124+GA$23-$G$23,$IT124)</f>
        <v>63</v>
      </c>
      <c r="GB124" s="14">
        <f>INDEX('O3-8hr'!$A:$AD,$IU124+GB$23-$G$23,$IT124)</f>
        <v>64</v>
      </c>
      <c r="GC124" s="14">
        <f>INDEX('O3-8hr'!$A:$AD,$IU124+GC$23-$G$23,$IT124)</f>
        <v>48</v>
      </c>
      <c r="GD124" s="14">
        <f>INDEX('O3-8hr'!$A:$AD,$IU124+GD$23-$G$23,$IT124)</f>
        <v>34</v>
      </c>
      <c r="GE124" s="14">
        <f>INDEX('O3-8hr'!$A:$AD,$IU124+GE$23-$G$23,$IT124)</f>
        <v>36.000000000000007</v>
      </c>
      <c r="GF124" s="14">
        <f>INDEX('O3-8hr'!$A:$AD,$IU124+GF$23-$G$23,$IT124)</f>
        <v>60</v>
      </c>
      <c r="GG124" s="14">
        <f>INDEX('O3-8hr'!$A:$AD,$IU124+GG$23-$G$23,$IT124)</f>
        <v>60</v>
      </c>
      <c r="GH124" s="14">
        <f>INDEX('O3-8hr'!$A:$AD,$IU124+GH$23-$G$23,$IT124)</f>
        <v>55</v>
      </c>
      <c r="GI124" s="14">
        <f>INDEX('O3-8hr'!$A:$AD,$IU124+GI$23-$G$23,$IT124)</f>
        <v>59.000000000000007</v>
      </c>
      <c r="GJ124" s="14">
        <f>INDEX('O3-8hr'!$A:$AD,$IU124+GJ$23-$G$23,$IT124)</f>
        <v>60</v>
      </c>
      <c r="GK124" s="14">
        <f>INDEX('O3-8hr'!$A:$AD,$IU124+GK$23-$G$23,$IT124)</f>
        <v>65</v>
      </c>
      <c r="GL124" s="14">
        <f>INDEX('O3-8hr'!$A:$AD,$IU124+GL$23-$G$23,$IT124)</f>
        <v>37.000000000000007</v>
      </c>
      <c r="GM124" s="14">
        <f>INDEX('O3-8hr'!$A:$AD,$IU124+GM$23-$G$23,$IT124)</f>
        <v>34</v>
      </c>
      <c r="GN124" s="14">
        <f>INDEX('O3-8hr'!$A:$AD,$IU124+GN$23-$G$23,$IT124)</f>
        <v>45.000000000000007</v>
      </c>
      <c r="GO124" s="14">
        <f>INDEX('O3-8hr'!$A:$AD,$IU124+GO$23-$G$23,$IT124)</f>
        <v>59.000000000000007</v>
      </c>
      <c r="GP124" s="14">
        <f>INDEX('O3-8hr'!$A:$AD,$IU124+GP$23-$G$23,$IT124)</f>
        <v>74.000000000000014</v>
      </c>
      <c r="GQ124" s="14">
        <f>INDEX('O3-8hr'!$A:$AD,$IU124+GQ$23-$G$23,$IT124)</f>
        <v>33</v>
      </c>
      <c r="GR124" s="14">
        <f>INDEX('O3-8hr'!$A:$AD,$IU124+GR$23-$G$23,$IT124)</f>
        <v>20</v>
      </c>
      <c r="GS124" s="14">
        <f>INDEX('O3-8hr'!$A:$AD,$IU124+GS$23-$G$23,$IT124)</f>
        <v>34</v>
      </c>
      <c r="GT124" s="14">
        <f>INDEX('O3-8hr'!$A:$AD,$IU124+GT$23-$G$23,$IT124)</f>
        <v>36.000000000000007</v>
      </c>
      <c r="GU124" s="14">
        <f>INDEX('O3-8hr'!$A:$AD,$IU124+GU$23-$G$23,$IT124)</f>
        <v>27</v>
      </c>
      <c r="GV124" s="14">
        <f>INDEX('O3-8hr'!$A:$AD,$IU124+GV$23-$G$23,$IT124)</f>
        <v>28</v>
      </c>
      <c r="GW124" s="14">
        <f>INDEX('O3-8hr'!$A:$AD,$IU124+GW$23-$G$23,$IT124)</f>
        <v>51.000000000000007</v>
      </c>
      <c r="GX124" s="14">
        <f>INDEX('O3-8hr'!$A:$AD,$IU124+GX$23-$G$23,$IT124)</f>
        <v>64</v>
      </c>
      <c r="GY124" s="14">
        <f>INDEX('O3-8hr'!$A:$AD,$IU124+GY$23-$G$23,$IT124)</f>
        <v>73.000000000000014</v>
      </c>
      <c r="GZ124" s="14">
        <f>INDEX('O3-8hr'!$A:$AD,$IU124+GZ$23-$G$23,$IT124)</f>
        <v>54</v>
      </c>
      <c r="HA124" s="14">
        <f>INDEX('O3-8hr'!$A:$AD,$IU124+HA$23-$G$23,$IT124)</f>
        <v>38</v>
      </c>
      <c r="HB124" s="14">
        <f>INDEX('O3-8hr'!$A:$AD,$IU124+HB$23-$G$23,$IT124)</f>
        <v>31</v>
      </c>
      <c r="HC124" s="14">
        <f>INDEX('O3-8hr'!$A:$AD,$IU124+HC$23-$G$23,$IT124)</f>
        <v>27</v>
      </c>
      <c r="HD124" s="14">
        <f>INDEX('O3-8hr'!$A:$AD,$IU124+HD$23-$G$23,$IT124)</f>
        <v>25</v>
      </c>
      <c r="HE124" s="14">
        <f>INDEX('O3-8hr'!$A:$AD,$IU124+HE$23-$G$23,$IT124)</f>
        <v>36.000000000000007</v>
      </c>
      <c r="HF124" s="14">
        <f>INDEX('O3-8hr'!$A:$AD,$IU124+HF$23-$G$23,$IT124)</f>
        <v>39</v>
      </c>
      <c r="HG124" s="14">
        <f>INDEX('O3-8hr'!$A:$AD,$IU124+HG$23-$G$23,$IT124)</f>
        <v>23</v>
      </c>
      <c r="HH124" s="14">
        <f>INDEX('O3-8hr'!$A:$AD,$IU124+HH$23-$G$23,$IT124)</f>
        <v>28</v>
      </c>
      <c r="HI124" s="14">
        <f>INDEX('O3-8hr'!$A:$AD,$IU124+HI$23-$G$23,$IT124)</f>
        <v>25</v>
      </c>
      <c r="HJ124" s="14">
        <f>INDEX('O3-8hr'!$A:$AD,$IU124+HJ$23-$G$23,$IT124)</f>
        <v>18.000000000000004</v>
      </c>
      <c r="HK124" s="14">
        <f>INDEX('O3-8hr'!$A:$AD,$IU124+HK$23-$G$23,$IT124)</f>
        <v>17</v>
      </c>
      <c r="HL124" s="14">
        <f>INDEX('O3-8hr'!$A:$AD,$IU124+HL$23-$G$23,$IT124)</f>
        <v>21</v>
      </c>
      <c r="HM124" s="14">
        <f>INDEX('O3-8hr'!$A:$AD,$IU124+HM$23-$G$23,$IT124)</f>
        <v>15.000000000000002</v>
      </c>
      <c r="HN124" s="14">
        <f>INDEX('O3-8hr'!$A:$AD,$IU124+HN$23-$G$23,$IT124)</f>
        <v>17</v>
      </c>
      <c r="HO124" s="14">
        <f>INDEX('O3-8hr'!$A:$AD,$IU124+HO$23-$G$23,$IT124)</f>
        <v>16</v>
      </c>
      <c r="HP124" s="14">
        <f>INDEX('O3-8hr'!$A:$AD,$IU124+HP$23-$G$23,$IT124)</f>
        <v>27</v>
      </c>
      <c r="HQ124" s="14">
        <f>INDEX('O3-8hr'!$A:$AD,$IU124+HQ$23-$G$23,$IT124)</f>
        <v>25</v>
      </c>
      <c r="HR124" s="14">
        <f>INDEX('O3-8hr'!$A:$AD,$IU124+HR$23-$G$23,$IT124)</f>
        <v>29</v>
      </c>
      <c r="HS124" s="14">
        <f>INDEX('O3-8hr'!$A:$AD,$IU124+HS$23-$G$23,$IT124)</f>
        <v>8</v>
      </c>
      <c r="HT124" s="14">
        <f>INDEX('O3-8hr'!$A:$AD,$IU124+HT$23-$G$23,$IT124)</f>
        <v>15.000000000000002</v>
      </c>
      <c r="HU124" s="14">
        <f>INDEX('O3-8hr'!$A:$AD,$IU124+HU$23-$G$23,$IT124)</f>
        <v>32</v>
      </c>
      <c r="HV124" s="14">
        <f>INDEX('O3-8hr'!$A:$AD,$IU124+HV$23-$G$23,$IT124)</f>
        <v>28</v>
      </c>
      <c r="HW124" s="14">
        <f>INDEX('O3-8hr'!$A:$AD,$IU124+HW$23-$G$23,$IT124)</f>
        <v>34</v>
      </c>
      <c r="HX124" s="14">
        <f>INDEX('O3-8hr'!$A:$AD,$IU124+HX$23-$G$23,$IT124)</f>
        <v>34</v>
      </c>
      <c r="HY124" s="14">
        <f>INDEX('O3-8hr'!$A:$AD,$IU124+HY$23-$G$23,$IT124)</f>
        <v>24</v>
      </c>
      <c r="HZ124" s="14">
        <f>INDEX('O3-8hr'!$A:$AD,$IU124+HZ$23-$G$23,$IT124)</f>
        <v>13.000000000000002</v>
      </c>
      <c r="IA124" s="14">
        <f>INDEX('O3-8hr'!$A:$AD,$IU124+IA$23-$G$23,$IT124)</f>
        <v>25</v>
      </c>
      <c r="IB124" s="14">
        <f>INDEX('O3-8hr'!$A:$AD,$IU124+IB$23-$G$23,$IT124)</f>
        <v>32</v>
      </c>
      <c r="IC124" s="14">
        <f>INDEX('O3-8hr'!$A:$AD,$IU124+IC$23-$G$23,$IT124)</f>
        <v>23</v>
      </c>
      <c r="ID124" s="14">
        <f>INDEX('O3-8hr'!$A:$AD,$IU124+ID$23-$G$23,$IT124)</f>
        <v>26.000000000000004</v>
      </c>
      <c r="IE124" s="14">
        <f>INDEX('O3-8hr'!$A:$AD,$IU124+IE$23-$G$23,$IT124)</f>
        <v>26.000000000000004</v>
      </c>
      <c r="IF124" s="14">
        <f>INDEX('O3-8hr'!$A:$AD,$IU124+IF$23-$G$23,$IT124)</f>
        <v>30</v>
      </c>
      <c r="IG124" s="14">
        <f>INDEX('O3-8hr'!$A:$AD,$IU124+IG$23-$G$23,$IT124)</f>
        <v>19</v>
      </c>
      <c r="IH124" s="14">
        <f>INDEX('O3-8hr'!$A:$AD,$IU124+IH$23-$G$23,$IT124)</f>
        <v>32</v>
      </c>
      <c r="II124" s="14">
        <f>INDEX('O3-8hr'!$A:$AD,$IU124+II$23-$G$23,$IT124)</f>
        <v>33</v>
      </c>
      <c r="IJ124" s="14">
        <f>INDEX('O3-8hr'!$A:$AD,$IU124+IJ$23-$G$23,$IT124)</f>
        <v>17</v>
      </c>
      <c r="IK124" s="14">
        <f>INDEX('O3-8hr'!$A:$AD,$IU124+IK$23-$G$23,$IT124)</f>
        <v>23</v>
      </c>
      <c r="IL124" s="14">
        <f>INDEX('O3-8hr'!$A:$AD,$IU124+IL$23-$G$23,$IT124)</f>
        <v>18.000000000000004</v>
      </c>
      <c r="IM124" s="14">
        <f>INDEX('O3-8hr'!$A:$AD,$IU124+IM$23-$G$23,$IT124)</f>
        <v>12</v>
      </c>
      <c r="IN124" s="14">
        <f>INDEX('O3-8hr'!$A:$AD,$IU124+IN$23-$G$23,$IT124)</f>
        <v>19</v>
      </c>
      <c r="IO124" s="14">
        <f>INDEX('O3-8hr'!$A:$AD,$IU124+IO$23-$G$23,$IT124)</f>
        <v>30</v>
      </c>
      <c r="IP124" s="14">
        <f>INDEX('O3-8hr'!$A:$AD,$IU124+IP$23-$G$23,$IT124)</f>
        <v>22.000000000000004</v>
      </c>
      <c r="IQ124" s="19">
        <f>INDEX('O3-8hr'!$A:$AD,$IU124+IQ$23-$G$23,$IT124)</f>
        <v>18.000000000000004</v>
      </c>
      <c r="IR124" s="100">
        <f t="shared" si="60"/>
        <v>74.000000000000014</v>
      </c>
      <c r="IT124" s="44">
        <f>MATCH($B124,'O3-8hr'!$1:$1,0)</f>
        <v>12</v>
      </c>
      <c r="IU124" s="43">
        <f>MATCH(DATE($A124,$IT$19,$IU$19),'O3-8hr'!$B:$B,0)</f>
        <v>65</v>
      </c>
    </row>
    <row r="125" spans="1:255" ht="12.75" customHeight="1" x14ac:dyDescent="0.2">
      <c r="A125" s="100">
        <v>2015</v>
      </c>
      <c r="B125" s="100">
        <v>340315001</v>
      </c>
      <c r="C125" s="103">
        <f>INDEX(Sites!$A:$N,MATCH($B125,Sites!$A:$A,0),2)</f>
        <v>41.058616999999998</v>
      </c>
      <c r="D125" s="100" t="str">
        <f>INDEX(Sites!$A:$N,MATCH($B125,Sites!$A:$A,0),4)</f>
        <v>NJ</v>
      </c>
      <c r="E125" s="100" t="str">
        <f>INDEX(Sites!$A:$N,MATCH($B125,Sites!$A:$A,0),10)</f>
        <v>307.0</v>
      </c>
      <c r="F125" s="44" t="str">
        <f>INDEX(Sites!$A:$N,MATCH($B125,Sites!$A:$A,0),6)</f>
        <v>Ramapo</v>
      </c>
      <c r="G125" s="20" t="str">
        <f>INDEX('O3-8hr'!$A:$AD,$IU125+G$23-$G$23,$IT125)</f>
        <v/>
      </c>
      <c r="H125" s="14">
        <f>INDEX('O3-8hr'!$A:$AD,$IU125+H$23-$G$23,$IT125)</f>
        <v>46</v>
      </c>
      <c r="I125" s="14">
        <f>INDEX('O3-8hr'!$A:$AD,$IU125+I$23-$G$23,$IT125)</f>
        <v>35</v>
      </c>
      <c r="J125" s="14">
        <f>INDEX('O3-8hr'!$A:$AD,$IU125+J$23-$G$23,$IT125)</f>
        <v>35</v>
      </c>
      <c r="K125" s="14">
        <f>INDEX('O3-8hr'!$A:$AD,$IU125+K$23-$G$23,$IT125)</f>
        <v>38</v>
      </c>
      <c r="L125" s="14">
        <f>INDEX('O3-8hr'!$A:$AD,$IU125+L$23-$G$23,$IT125)</f>
        <v>38</v>
      </c>
      <c r="M125" s="14">
        <f>INDEX('O3-8hr'!$A:$AD,$IU125+M$23-$G$23,$IT125)</f>
        <v>49</v>
      </c>
      <c r="N125" s="14">
        <f>INDEX('O3-8hr'!$A:$AD,$IU125+N$23-$G$23,$IT125)</f>
        <v>50</v>
      </c>
      <c r="O125" s="14">
        <f>INDEX('O3-8hr'!$A:$AD,$IU125+O$23-$G$23,$IT125)</f>
        <v>51.000000000000007</v>
      </c>
      <c r="P125" s="14">
        <f>INDEX('O3-8hr'!$A:$AD,$IU125+P$23-$G$23,$IT125)</f>
        <v>37.000000000000007</v>
      </c>
      <c r="Q125" s="14">
        <f>INDEX('O3-8hr'!$A:$AD,$IU125+Q$23-$G$23,$IT125)</f>
        <v>51.000000000000007</v>
      </c>
      <c r="R125" s="14">
        <f>INDEX('O3-8hr'!$A:$AD,$IU125+R$23-$G$23,$IT125)</f>
        <v>46</v>
      </c>
      <c r="S125" s="14">
        <f>INDEX('O3-8hr'!$A:$AD,$IU125+S$23-$G$23,$IT125)</f>
        <v>36.000000000000007</v>
      </c>
      <c r="T125" s="14">
        <f>INDEX('O3-8hr'!$A:$AD,$IU125+T$23-$G$23,$IT125)</f>
        <v>36.000000000000007</v>
      </c>
      <c r="U125" s="14">
        <f>INDEX('O3-8hr'!$A:$AD,$IU125+U$23-$G$23,$IT125)</f>
        <v>41</v>
      </c>
      <c r="V125" s="14">
        <f>INDEX('O3-8hr'!$A:$AD,$IU125+V$23-$G$23,$IT125)</f>
        <v>40</v>
      </c>
      <c r="W125" s="14">
        <f>INDEX('O3-8hr'!$A:$AD,$IU125+W$23-$G$23,$IT125)</f>
        <v>41</v>
      </c>
      <c r="X125" s="14">
        <f>INDEX('O3-8hr'!$A:$AD,$IU125+X$23-$G$23,$IT125)</f>
        <v>43</v>
      </c>
      <c r="Y125" s="14">
        <f>INDEX('O3-8hr'!$A:$AD,$IU125+Y$23-$G$23,$IT125)</f>
        <v>46</v>
      </c>
      <c r="Z125" s="14">
        <f>INDEX('O3-8hr'!$A:$AD,$IU125+Z$23-$G$23,$IT125)</f>
        <v>35</v>
      </c>
      <c r="AA125" s="14">
        <f>INDEX('O3-8hr'!$A:$AD,$IU125+AA$23-$G$23,$IT125)</f>
        <v>39</v>
      </c>
      <c r="AB125" s="14">
        <f>INDEX('O3-8hr'!$A:$AD,$IU125+AB$23-$G$23,$IT125)</f>
        <v>38</v>
      </c>
      <c r="AC125" s="14">
        <f>INDEX('O3-8hr'!$A:$AD,$IU125+AC$23-$G$23,$IT125)</f>
        <v>41</v>
      </c>
      <c r="AD125" s="14">
        <f>INDEX('O3-8hr'!$A:$AD,$IU125+AD$23-$G$23,$IT125)</f>
        <v>39</v>
      </c>
      <c r="AE125" s="14">
        <f>INDEX('O3-8hr'!$A:$AD,$IU125+AE$23-$G$23,$IT125)</f>
        <v>30</v>
      </c>
      <c r="AF125" s="14">
        <f>INDEX('O3-8hr'!$A:$AD,$IU125+AF$23-$G$23,$IT125)</f>
        <v>29</v>
      </c>
      <c r="AG125" s="14">
        <f>INDEX('O3-8hr'!$A:$AD,$IU125+AG$23-$G$23,$IT125)</f>
        <v>36.000000000000007</v>
      </c>
      <c r="AH125" s="14">
        <f>INDEX('O3-8hr'!$A:$AD,$IU125+AH$23-$G$23,$IT125)</f>
        <v>38</v>
      </c>
      <c r="AI125" s="14">
        <f>INDEX('O3-8hr'!$A:$AD,$IU125+AI$23-$G$23,$IT125)</f>
        <v>46</v>
      </c>
      <c r="AJ125" s="14">
        <f>INDEX('O3-8hr'!$A:$AD,$IU125+AJ$23-$G$23,$IT125)</f>
        <v>39</v>
      </c>
      <c r="AK125" s="14">
        <f>INDEX('O3-8hr'!$A:$AD,$IU125+AK$23-$G$23,$IT125)</f>
        <v>39</v>
      </c>
      <c r="AL125" s="14">
        <f>INDEX('O3-8hr'!$A:$AD,$IU125+AL$23-$G$23,$IT125)</f>
        <v>49</v>
      </c>
      <c r="AM125" s="14">
        <f>INDEX('O3-8hr'!$A:$AD,$IU125+AM$23-$G$23,$IT125)</f>
        <v>55</v>
      </c>
      <c r="AN125" s="14">
        <f>INDEX('O3-8hr'!$A:$AD,$IU125+AN$23-$G$23,$IT125)</f>
        <v>37.000000000000007</v>
      </c>
      <c r="AO125" s="14">
        <f>INDEX('O3-8hr'!$A:$AD,$IU125+AO$23-$G$23,$IT125)</f>
        <v>40</v>
      </c>
      <c r="AP125" s="14">
        <f>INDEX('O3-8hr'!$A:$AD,$IU125+AP$23-$G$23,$IT125)</f>
        <v>44.000000000000007</v>
      </c>
      <c r="AQ125" s="14">
        <f>INDEX('O3-8hr'!$A:$AD,$IU125+AQ$23-$G$23,$IT125)</f>
        <v>39</v>
      </c>
      <c r="AR125" s="14">
        <f>INDEX('O3-8hr'!$A:$AD,$IU125+AR$23-$G$23,$IT125)</f>
        <v>32</v>
      </c>
      <c r="AS125" s="14">
        <f>INDEX('O3-8hr'!$A:$AD,$IU125+AS$23-$G$23,$IT125)</f>
        <v>43</v>
      </c>
      <c r="AT125" s="14">
        <f>INDEX('O3-8hr'!$A:$AD,$IU125+AT$23-$G$23,$IT125)</f>
        <v>36.000000000000007</v>
      </c>
      <c r="AU125" s="14">
        <f>INDEX('O3-8hr'!$A:$AD,$IU125+AU$23-$G$23,$IT125)</f>
        <v>34</v>
      </c>
      <c r="AV125" s="14">
        <f>INDEX('O3-8hr'!$A:$AD,$IU125+AV$23-$G$23,$IT125)</f>
        <v>44.000000000000007</v>
      </c>
      <c r="AW125" s="14">
        <f>INDEX('O3-8hr'!$A:$AD,$IU125+AW$23-$G$23,$IT125)</f>
        <v>50</v>
      </c>
      <c r="AX125" s="14">
        <f>INDEX('O3-8hr'!$A:$AD,$IU125+AX$23-$G$23,$IT125)</f>
        <v>49</v>
      </c>
      <c r="AY125" s="14">
        <f>INDEX('O3-8hr'!$A:$AD,$IU125+AY$23-$G$23,$IT125)</f>
        <v>45.000000000000007</v>
      </c>
      <c r="AZ125" s="14">
        <f>INDEX('O3-8hr'!$A:$AD,$IU125+AZ$23-$G$23,$IT125)</f>
        <v>49</v>
      </c>
      <c r="BA125" s="14">
        <f>INDEX('O3-8hr'!$A:$AD,$IU125+BA$23-$G$23,$IT125)</f>
        <v>46</v>
      </c>
      <c r="BB125" s="14">
        <f>INDEX('O3-8hr'!$A:$AD,$IU125+BB$23-$G$23,$IT125)</f>
        <v>47</v>
      </c>
      <c r="BC125" s="14">
        <f>INDEX('O3-8hr'!$A:$AD,$IU125+BC$23-$G$23,$IT125)</f>
        <v>61.000000000000007</v>
      </c>
      <c r="BD125" s="14">
        <f>INDEX('O3-8hr'!$A:$AD,$IU125+BD$23-$G$23,$IT125)</f>
        <v>44.000000000000007</v>
      </c>
      <c r="BE125" s="14">
        <f>INDEX('O3-8hr'!$A:$AD,$IU125+BE$23-$G$23,$IT125)</f>
        <v>45.000000000000007</v>
      </c>
      <c r="BF125" s="14">
        <f>INDEX('O3-8hr'!$A:$AD,$IU125+BF$23-$G$23,$IT125)</f>
        <v>46</v>
      </c>
      <c r="BG125" s="14">
        <f>INDEX('O3-8hr'!$A:$AD,$IU125+BG$23-$G$23,$IT125)</f>
        <v>49</v>
      </c>
      <c r="BH125" s="14">
        <f>INDEX('O3-8hr'!$A:$AD,$IU125+BH$23-$G$23,$IT125)</f>
        <v>38</v>
      </c>
      <c r="BI125" s="14">
        <f>INDEX('O3-8hr'!$A:$AD,$IU125+BI$23-$G$23,$IT125)</f>
        <v>39</v>
      </c>
      <c r="BJ125" s="14">
        <f>INDEX('O3-8hr'!$A:$AD,$IU125+BJ$23-$G$23,$IT125)</f>
        <v>41</v>
      </c>
      <c r="BK125" s="14">
        <f>INDEX('O3-8hr'!$A:$AD,$IU125+BK$23-$G$23,$IT125)</f>
        <v>45.000000000000007</v>
      </c>
      <c r="BL125" s="14">
        <f>INDEX('O3-8hr'!$A:$AD,$IU125+BL$23-$G$23,$IT125)</f>
        <v>38</v>
      </c>
      <c r="BM125" s="14">
        <f>INDEX('O3-8hr'!$A:$AD,$IU125+BM$23-$G$23,$IT125)</f>
        <v>49</v>
      </c>
      <c r="BN125" s="14">
        <f>INDEX('O3-8hr'!$A:$AD,$IU125+BN$23-$G$23,$IT125)</f>
        <v>49</v>
      </c>
      <c r="BO125" s="14">
        <f>INDEX('O3-8hr'!$A:$AD,$IU125+BO$23-$G$23,$IT125)</f>
        <v>47</v>
      </c>
      <c r="BP125" s="14">
        <f>INDEX('O3-8hr'!$A:$AD,$IU125+BP$23-$G$23,$IT125)</f>
        <v>37.000000000000007</v>
      </c>
      <c r="BQ125" s="14">
        <f>INDEX('O3-8hr'!$A:$AD,$IU125+BQ$23-$G$23,$IT125)</f>
        <v>44.000000000000007</v>
      </c>
      <c r="BR125" s="14" t="str">
        <f>INDEX('O3-8hr'!$A:$AD,$IU125+BR$23-$G$23,$IT125)</f>
        <v/>
      </c>
      <c r="BS125" s="14" t="str">
        <f>INDEX('O3-8hr'!$A:$AD,$IU125+BS$23-$G$23,$IT125)</f>
        <v/>
      </c>
      <c r="BT125" s="14">
        <f>INDEX('O3-8hr'!$A:$AD,$IU125+BT$23-$G$23,$IT125)</f>
        <v>58</v>
      </c>
      <c r="BU125" s="14">
        <f>INDEX('O3-8hr'!$A:$AD,$IU125+BU$23-$G$23,$IT125)</f>
        <v>47</v>
      </c>
      <c r="BV125" s="14">
        <f>INDEX('O3-8hr'!$A:$AD,$IU125+BV$23-$G$23,$IT125)</f>
        <v>66</v>
      </c>
      <c r="BW125" s="14">
        <f>INDEX('O3-8hr'!$A:$AD,$IU125+BW$23-$G$23,$IT125)</f>
        <v>75</v>
      </c>
      <c r="BX125" s="14">
        <f>INDEX('O3-8hr'!$A:$AD,$IU125+BX$23-$G$23,$IT125)</f>
        <v>20</v>
      </c>
      <c r="BY125" s="14">
        <f>INDEX('O3-8hr'!$A:$AD,$IU125+BY$23-$G$23,$IT125)</f>
        <v>22.000000000000004</v>
      </c>
      <c r="BZ125" s="14">
        <f>INDEX('O3-8hr'!$A:$AD,$IU125+BZ$23-$G$23,$IT125)</f>
        <v>38</v>
      </c>
      <c r="CA125" s="14">
        <f>INDEX('O3-8hr'!$A:$AD,$IU125+CA$23-$G$23,$IT125)</f>
        <v>54</v>
      </c>
      <c r="CB125" s="14">
        <f>INDEX('O3-8hr'!$A:$AD,$IU125+CB$23-$G$23,$IT125)</f>
        <v>38</v>
      </c>
      <c r="CC125" s="14">
        <f>INDEX('O3-8hr'!$A:$AD,$IU125+CC$23-$G$23,$IT125)</f>
        <v>48</v>
      </c>
      <c r="CD125" s="14">
        <f>INDEX('O3-8hr'!$A:$AD,$IU125+CD$23-$G$23,$IT125)</f>
        <v>63</v>
      </c>
      <c r="CE125" s="14">
        <f>INDEX('O3-8hr'!$A:$AD,$IU125+CE$23-$G$23,$IT125)</f>
        <v>44.000000000000007</v>
      </c>
      <c r="CF125" s="14">
        <f>INDEX('O3-8hr'!$A:$AD,$IU125+CF$23-$G$23,$IT125)</f>
        <v>40</v>
      </c>
      <c r="CG125" s="14">
        <f>INDEX('O3-8hr'!$A:$AD,$IU125+CG$23-$G$23,$IT125)</f>
        <v>37.000000000000007</v>
      </c>
      <c r="CH125" s="14">
        <f>INDEX('O3-8hr'!$A:$AD,$IU125+CH$23-$G$23,$IT125)</f>
        <v>42</v>
      </c>
      <c r="CI125" s="14">
        <f>INDEX('O3-8hr'!$A:$AD,$IU125+CI$23-$G$23,$IT125)</f>
        <v>39</v>
      </c>
      <c r="CJ125" s="14">
        <f>INDEX('O3-8hr'!$A:$AD,$IU125+CJ$23-$G$23,$IT125)</f>
        <v>40</v>
      </c>
      <c r="CK125" s="14">
        <f>INDEX('O3-8hr'!$A:$AD,$IU125+CK$23-$G$23,$IT125)</f>
        <v>50</v>
      </c>
      <c r="CL125" s="14">
        <f>INDEX('O3-8hr'!$A:$AD,$IU125+CL$23-$G$23,$IT125)</f>
        <v>46</v>
      </c>
      <c r="CM125" s="14">
        <f>INDEX('O3-8hr'!$A:$AD,$IU125+CM$23-$G$23,$IT125)</f>
        <v>66</v>
      </c>
      <c r="CN125" s="14">
        <f>INDEX('O3-8hr'!$A:$AD,$IU125+CN$23-$G$23,$IT125)</f>
        <v>63</v>
      </c>
      <c r="CO125" s="14">
        <f>INDEX('O3-8hr'!$A:$AD,$IU125+CO$23-$G$23,$IT125)</f>
        <v>71.000000000000014</v>
      </c>
      <c r="CP125" s="14">
        <f>INDEX('O3-8hr'!$A:$AD,$IU125+CP$23-$G$23,$IT125)</f>
        <v>42</v>
      </c>
      <c r="CQ125" s="14">
        <f>INDEX('O3-8hr'!$A:$AD,$IU125+CQ$23-$G$23,$IT125)</f>
        <v>50</v>
      </c>
      <c r="CR125" s="14">
        <f>INDEX('O3-8hr'!$A:$AD,$IU125+CR$23-$G$23,$IT125)</f>
        <v>60</v>
      </c>
      <c r="CS125" s="14">
        <f>INDEX('O3-8hr'!$A:$AD,$IU125+CS$23-$G$23,$IT125)</f>
        <v>41</v>
      </c>
      <c r="CT125" s="14">
        <f>INDEX('O3-8hr'!$A:$AD,$IU125+CT$23-$G$23,$IT125)</f>
        <v>26.000000000000004</v>
      </c>
      <c r="CU125" s="14">
        <f>INDEX('O3-8hr'!$A:$AD,$IU125+CU$23-$G$23,$IT125)</f>
        <v>18.000000000000004</v>
      </c>
      <c r="CV125" s="14">
        <f>INDEX('O3-8hr'!$A:$AD,$IU125+CV$23-$G$23,$IT125)</f>
        <v>14</v>
      </c>
      <c r="CW125" s="14">
        <f>INDEX('O3-8hr'!$A:$AD,$IU125+CW$23-$G$23,$IT125)</f>
        <v>38</v>
      </c>
      <c r="CX125" s="14">
        <f>INDEX('O3-8hr'!$A:$AD,$IU125+CX$23-$G$23,$IT125)</f>
        <v>38</v>
      </c>
      <c r="CY125" s="14">
        <f>INDEX('O3-8hr'!$A:$AD,$IU125+CY$23-$G$23,$IT125)</f>
        <v>27</v>
      </c>
      <c r="CZ125" s="14">
        <f>INDEX('O3-8hr'!$A:$AD,$IU125+CZ$23-$G$23,$IT125)</f>
        <v>46</v>
      </c>
      <c r="DA125" s="14">
        <f>INDEX('O3-8hr'!$A:$AD,$IU125+DA$23-$G$23,$IT125)</f>
        <v>51.000000000000007</v>
      </c>
      <c r="DB125" s="14">
        <f>INDEX('O3-8hr'!$A:$AD,$IU125+DB$23-$G$23,$IT125)</f>
        <v>51.000000000000007</v>
      </c>
      <c r="DC125" s="14">
        <f>INDEX('O3-8hr'!$A:$AD,$IU125+DC$23-$G$23,$IT125)</f>
        <v>51.000000000000007</v>
      </c>
      <c r="DD125" s="14">
        <f>INDEX('O3-8hr'!$A:$AD,$IU125+DD$23-$G$23,$IT125)</f>
        <v>60</v>
      </c>
      <c r="DE125" s="14">
        <f>INDEX('O3-8hr'!$A:$AD,$IU125+DE$23-$G$23,$IT125)</f>
        <v>69</v>
      </c>
      <c r="DF125" s="14">
        <f>INDEX('O3-8hr'!$A:$AD,$IU125+DF$23-$G$23,$IT125)</f>
        <v>81</v>
      </c>
      <c r="DG125" s="14">
        <f>INDEX('O3-8hr'!$A:$AD,$IU125+DG$23-$G$23,$IT125)</f>
        <v>43</v>
      </c>
      <c r="DH125" s="14">
        <f>INDEX('O3-8hr'!$A:$AD,$IU125+DH$23-$G$23,$IT125)</f>
        <v>62</v>
      </c>
      <c r="DI125" s="14">
        <f>INDEX('O3-8hr'!$A:$AD,$IU125+DI$23-$G$23,$IT125)</f>
        <v>28</v>
      </c>
      <c r="DJ125" s="14">
        <f>INDEX('O3-8hr'!$A:$AD,$IU125+DJ$23-$G$23,$IT125)</f>
        <v>32</v>
      </c>
      <c r="DK125" s="14">
        <f>INDEX('O3-8hr'!$A:$AD,$IU125+DK$23-$G$23,$IT125)</f>
        <v>36.000000000000007</v>
      </c>
      <c r="DL125" s="14">
        <f>INDEX('O3-8hr'!$A:$AD,$IU125+DL$23-$G$23,$IT125)</f>
        <v>31</v>
      </c>
      <c r="DM125" s="14">
        <f>INDEX('O3-8hr'!$A:$AD,$IU125+DM$23-$G$23,$IT125)</f>
        <v>40</v>
      </c>
      <c r="DN125" s="14">
        <f>INDEX('O3-8hr'!$A:$AD,$IU125+DN$23-$G$23,$IT125)</f>
        <v>27</v>
      </c>
      <c r="DO125" s="14" t="str">
        <f>INDEX('O3-8hr'!$A:$AD,$IU125+DO$23-$G$23,$IT125)</f>
        <v/>
      </c>
      <c r="DP125" s="14">
        <f>INDEX('O3-8hr'!$A:$AD,$IU125+DP$23-$G$23,$IT125)</f>
        <v>46</v>
      </c>
      <c r="DQ125" s="14" t="str">
        <f>INDEX('O3-8hr'!$A:$AD,$IU125+DQ$23-$G$23,$IT125)</f>
        <v/>
      </c>
      <c r="DR125" s="14">
        <f>INDEX('O3-8hr'!$A:$AD,$IU125+DR$23-$G$23,$IT125)</f>
        <v>36.000000000000007</v>
      </c>
      <c r="DS125" s="14">
        <f>INDEX('O3-8hr'!$A:$AD,$IU125+DS$23-$G$23,$IT125)</f>
        <v>43</v>
      </c>
      <c r="DT125" s="14">
        <f>INDEX('O3-8hr'!$A:$AD,$IU125+DT$23-$G$23,$IT125)</f>
        <v>47</v>
      </c>
      <c r="DU125" s="14">
        <f>INDEX('O3-8hr'!$A:$AD,$IU125+DU$23-$G$23,$IT125)</f>
        <v>31</v>
      </c>
      <c r="DV125" s="14">
        <f>INDEX('O3-8hr'!$A:$AD,$IU125+DV$23-$G$23,$IT125)</f>
        <v>26.000000000000004</v>
      </c>
      <c r="DW125" s="14">
        <f>INDEX('O3-8hr'!$A:$AD,$IU125+DW$23-$G$23,$IT125)</f>
        <v>38</v>
      </c>
      <c r="DX125" s="14">
        <f>INDEX('O3-8hr'!$A:$AD,$IU125+DX$23-$G$23,$IT125)</f>
        <v>49</v>
      </c>
      <c r="DY125" s="14">
        <f>INDEX('O3-8hr'!$A:$AD,$IU125+DY$23-$G$23,$IT125)</f>
        <v>54</v>
      </c>
      <c r="DZ125" s="14">
        <f>INDEX('O3-8hr'!$A:$AD,$IU125+DZ$23-$G$23,$IT125)</f>
        <v>38</v>
      </c>
      <c r="EA125" s="14">
        <f>INDEX('O3-8hr'!$A:$AD,$IU125+EA$23-$G$23,$IT125)</f>
        <v>45.000000000000007</v>
      </c>
      <c r="EB125" s="14">
        <f>INDEX('O3-8hr'!$A:$AD,$IU125+EB$23-$G$23,$IT125)</f>
        <v>40</v>
      </c>
      <c r="EC125" s="14">
        <f>INDEX('O3-8hr'!$A:$AD,$IU125+EC$23-$G$23,$IT125)</f>
        <v>46</v>
      </c>
      <c r="ED125" s="14">
        <f>INDEX('O3-8hr'!$A:$AD,$IU125+ED$23-$G$23,$IT125)</f>
        <v>62</v>
      </c>
      <c r="EE125" s="14">
        <f>INDEX('O3-8hr'!$A:$AD,$IU125+EE$23-$G$23,$IT125)</f>
        <v>42</v>
      </c>
      <c r="EF125" s="14">
        <f>INDEX('O3-8hr'!$A:$AD,$IU125+EF$23-$G$23,$IT125)</f>
        <v>29</v>
      </c>
      <c r="EG125" s="14">
        <f>INDEX('O3-8hr'!$A:$AD,$IU125+EG$23-$G$23,$IT125)</f>
        <v>42</v>
      </c>
      <c r="EH125" s="14" t="str">
        <f>INDEX('O3-8hr'!$A:$AD,$IU125+EH$23-$G$23,$IT125)</f>
        <v/>
      </c>
      <c r="EI125" s="14" t="str">
        <f>INDEX('O3-8hr'!$A:$AD,$IU125+EI$23-$G$23,$IT125)</f>
        <v/>
      </c>
      <c r="EJ125" s="14" t="str">
        <f>INDEX('O3-8hr'!$A:$AD,$IU125+EJ$23-$G$23,$IT125)</f>
        <v/>
      </c>
      <c r="EK125" s="14">
        <f>INDEX('O3-8hr'!$A:$AD,$IU125+EK$23-$G$23,$IT125)</f>
        <v>67</v>
      </c>
      <c r="EL125" s="14">
        <f>INDEX('O3-8hr'!$A:$AD,$IU125+EL$23-$G$23,$IT125)</f>
        <v>36.000000000000007</v>
      </c>
      <c r="EM125" s="14">
        <f>INDEX('O3-8hr'!$A:$AD,$IU125+EM$23-$G$23,$IT125)</f>
        <v>38</v>
      </c>
      <c r="EN125" s="14">
        <f>INDEX('O3-8hr'!$A:$AD,$IU125+EN$23-$G$23,$IT125)</f>
        <v>43</v>
      </c>
      <c r="EO125" s="14">
        <f>INDEX('O3-8hr'!$A:$AD,$IU125+EO$23-$G$23,$IT125)</f>
        <v>58</v>
      </c>
      <c r="EP125" s="14">
        <f>INDEX('O3-8hr'!$A:$AD,$IU125+EP$23-$G$23,$IT125)</f>
        <v>45.000000000000007</v>
      </c>
      <c r="EQ125" s="14">
        <f>INDEX('O3-8hr'!$A:$AD,$IU125+EQ$23-$G$23,$IT125)</f>
        <v>51.000000000000007</v>
      </c>
      <c r="ER125" s="14" t="str">
        <f>INDEX('O3-8hr'!$A:$AD,$IU125+ER$23-$G$23,$IT125)</f>
        <v/>
      </c>
      <c r="ES125" s="14">
        <f>INDEX('O3-8hr'!$A:$AD,$IU125+ES$23-$G$23,$IT125)</f>
        <v>54</v>
      </c>
      <c r="ET125" s="14">
        <f>INDEX('O3-8hr'!$A:$AD,$IU125+ET$23-$G$23,$IT125)</f>
        <v>39</v>
      </c>
      <c r="EU125" s="14">
        <f>INDEX('O3-8hr'!$A:$AD,$IU125+EU$23-$G$23,$IT125)</f>
        <v>39</v>
      </c>
      <c r="EV125" s="14">
        <f>INDEX('O3-8hr'!$A:$AD,$IU125+EV$23-$G$23,$IT125)</f>
        <v>34</v>
      </c>
      <c r="EW125" s="14">
        <f>INDEX('O3-8hr'!$A:$AD,$IU125+EW$23-$G$23,$IT125)</f>
        <v>56</v>
      </c>
      <c r="EX125" s="14">
        <f>INDEX('O3-8hr'!$A:$AD,$IU125+EX$23-$G$23,$IT125)</f>
        <v>59.000000000000007</v>
      </c>
      <c r="EY125" s="14">
        <f>INDEX('O3-8hr'!$A:$AD,$IU125+EY$23-$G$23,$IT125)</f>
        <v>56</v>
      </c>
      <c r="EZ125" s="14">
        <f>INDEX('O3-8hr'!$A:$AD,$IU125+EZ$23-$G$23,$IT125)</f>
        <v>42</v>
      </c>
      <c r="FA125" s="14">
        <f>INDEX('O3-8hr'!$A:$AD,$IU125+FA$23-$G$23,$IT125)</f>
        <v>60</v>
      </c>
      <c r="FB125" s="14">
        <f>INDEX('O3-8hr'!$A:$AD,$IU125+FB$23-$G$23,$IT125)</f>
        <v>42</v>
      </c>
      <c r="FC125" s="14">
        <f>INDEX('O3-8hr'!$A:$AD,$IU125+FC$23-$G$23,$IT125)</f>
        <v>36.000000000000007</v>
      </c>
      <c r="FD125" s="14">
        <f>INDEX('O3-8hr'!$A:$AD,$IU125+FD$23-$G$23,$IT125)</f>
        <v>46</v>
      </c>
      <c r="FE125" s="14">
        <f>INDEX('O3-8hr'!$A:$AD,$IU125+FE$23-$G$23,$IT125)</f>
        <v>46</v>
      </c>
      <c r="FF125" s="14">
        <f>INDEX('O3-8hr'!$A:$AD,$IU125+FF$23-$G$23,$IT125)</f>
        <v>58</v>
      </c>
      <c r="FG125" s="14">
        <f>INDEX('O3-8hr'!$A:$AD,$IU125+FG$23-$G$23,$IT125)</f>
        <v>53.000000000000007</v>
      </c>
      <c r="FH125" s="14">
        <f>INDEX('O3-8hr'!$A:$AD,$IU125+FH$23-$G$23,$IT125)</f>
        <v>42</v>
      </c>
      <c r="FI125" s="14">
        <f>INDEX('O3-8hr'!$A:$AD,$IU125+FI$23-$G$23,$IT125)</f>
        <v>32</v>
      </c>
      <c r="FJ125" s="14">
        <f>INDEX('O3-8hr'!$A:$AD,$IU125+FJ$23-$G$23,$IT125)</f>
        <v>46</v>
      </c>
      <c r="FK125" s="14">
        <f>INDEX('O3-8hr'!$A:$AD,$IU125+FK$23-$G$23,$IT125)</f>
        <v>46</v>
      </c>
      <c r="FL125" s="14">
        <f>INDEX('O3-8hr'!$A:$AD,$IU125+FL$23-$G$23,$IT125)</f>
        <v>35</v>
      </c>
      <c r="FM125" s="14">
        <f>INDEX('O3-8hr'!$A:$AD,$IU125+FM$23-$G$23,$IT125)</f>
        <v>33</v>
      </c>
      <c r="FN125" s="14">
        <f>INDEX('O3-8hr'!$A:$AD,$IU125+FN$23-$G$23,$IT125)</f>
        <v>33</v>
      </c>
      <c r="FO125" s="14">
        <f>INDEX('O3-8hr'!$A:$AD,$IU125+FO$23-$G$23,$IT125)</f>
        <v>30</v>
      </c>
      <c r="FP125" s="14">
        <f>INDEX('O3-8hr'!$A:$AD,$IU125+FP$23-$G$23,$IT125)</f>
        <v>40</v>
      </c>
      <c r="FQ125" s="14">
        <f>INDEX('O3-8hr'!$A:$AD,$IU125+FQ$23-$G$23,$IT125)</f>
        <v>56</v>
      </c>
      <c r="FR125" s="14">
        <f>INDEX('O3-8hr'!$A:$AD,$IU125+FR$23-$G$23,$IT125)</f>
        <v>58</v>
      </c>
      <c r="FS125" s="14">
        <f>INDEX('O3-8hr'!$A:$AD,$IU125+FS$23-$G$23,$IT125)</f>
        <v>49</v>
      </c>
      <c r="FT125" s="14">
        <f>INDEX('O3-8hr'!$A:$AD,$IU125+FT$23-$G$23,$IT125)</f>
        <v>57</v>
      </c>
      <c r="FU125" s="14">
        <f>INDEX('O3-8hr'!$A:$AD,$IU125+FU$23-$G$23,$IT125)</f>
        <v>66</v>
      </c>
      <c r="FV125" s="14">
        <f>INDEX('O3-8hr'!$A:$AD,$IU125+FV$23-$G$23,$IT125)</f>
        <v>42</v>
      </c>
      <c r="FW125" s="14">
        <f>INDEX('O3-8hr'!$A:$AD,$IU125+FW$23-$G$23,$IT125)</f>
        <v>29</v>
      </c>
      <c r="FX125" s="14">
        <f>INDEX('O3-8hr'!$A:$AD,$IU125+FX$23-$G$23,$IT125)</f>
        <v>41</v>
      </c>
      <c r="FY125" s="14">
        <f>INDEX('O3-8hr'!$A:$AD,$IU125+FY$23-$G$23,$IT125)</f>
        <v>44.000000000000007</v>
      </c>
      <c r="FZ125" s="14">
        <f>INDEX('O3-8hr'!$A:$AD,$IU125+FZ$23-$G$23,$IT125)</f>
        <v>47</v>
      </c>
      <c r="GA125" s="14">
        <f>INDEX('O3-8hr'!$A:$AD,$IU125+GA$23-$G$23,$IT125)</f>
        <v>71.000000000000014</v>
      </c>
      <c r="GB125" s="14">
        <f>INDEX('O3-8hr'!$A:$AD,$IU125+GB$23-$G$23,$IT125)</f>
        <v>62</v>
      </c>
      <c r="GC125" s="14">
        <f>INDEX('O3-8hr'!$A:$AD,$IU125+GC$23-$G$23,$IT125)</f>
        <v>42</v>
      </c>
      <c r="GD125" s="14">
        <f>INDEX('O3-8hr'!$A:$AD,$IU125+GD$23-$G$23,$IT125)</f>
        <v>34</v>
      </c>
      <c r="GE125" s="14">
        <f>INDEX('O3-8hr'!$A:$AD,$IU125+GE$23-$G$23,$IT125)</f>
        <v>30</v>
      </c>
      <c r="GF125" s="14">
        <f>INDEX('O3-8hr'!$A:$AD,$IU125+GF$23-$G$23,$IT125)</f>
        <v>60</v>
      </c>
      <c r="GG125" s="14">
        <f>INDEX('O3-8hr'!$A:$AD,$IU125+GG$23-$G$23,$IT125)</f>
        <v>62</v>
      </c>
      <c r="GH125" s="14">
        <f>INDEX('O3-8hr'!$A:$AD,$IU125+GH$23-$G$23,$IT125)</f>
        <v>55</v>
      </c>
      <c r="GI125" s="14">
        <f>INDEX('O3-8hr'!$A:$AD,$IU125+GI$23-$G$23,$IT125)</f>
        <v>59.000000000000007</v>
      </c>
      <c r="GJ125" s="14">
        <f>INDEX('O3-8hr'!$A:$AD,$IU125+GJ$23-$G$23,$IT125)</f>
        <v>54</v>
      </c>
      <c r="GK125" s="14">
        <f>INDEX('O3-8hr'!$A:$AD,$IU125+GK$23-$G$23,$IT125)</f>
        <v>55</v>
      </c>
      <c r="GL125" s="14">
        <f>INDEX('O3-8hr'!$A:$AD,$IU125+GL$23-$G$23,$IT125)</f>
        <v>50</v>
      </c>
      <c r="GM125" s="14">
        <f>INDEX('O3-8hr'!$A:$AD,$IU125+GM$23-$G$23,$IT125)</f>
        <v>48</v>
      </c>
      <c r="GN125" s="14">
        <f>INDEX('O3-8hr'!$A:$AD,$IU125+GN$23-$G$23,$IT125)</f>
        <v>58</v>
      </c>
      <c r="GO125" s="14">
        <f>INDEX('O3-8hr'!$A:$AD,$IU125+GO$23-$G$23,$IT125)</f>
        <v>71.000000000000014</v>
      </c>
      <c r="GP125" s="14">
        <f>INDEX('O3-8hr'!$A:$AD,$IU125+GP$23-$G$23,$IT125)</f>
        <v>71.000000000000014</v>
      </c>
      <c r="GQ125" s="14">
        <f>INDEX('O3-8hr'!$A:$AD,$IU125+GQ$23-$G$23,$IT125)</f>
        <v>47</v>
      </c>
      <c r="GR125" s="14">
        <f>INDEX('O3-8hr'!$A:$AD,$IU125+GR$23-$G$23,$IT125)</f>
        <v>27</v>
      </c>
      <c r="GS125" s="14">
        <f>INDEX('O3-8hr'!$A:$AD,$IU125+GS$23-$G$23,$IT125)</f>
        <v>36.000000000000007</v>
      </c>
      <c r="GT125" s="14">
        <f>INDEX('O3-8hr'!$A:$AD,$IU125+GT$23-$G$23,$IT125)</f>
        <v>41</v>
      </c>
      <c r="GU125" s="14">
        <f>INDEX('O3-8hr'!$A:$AD,$IU125+GU$23-$G$23,$IT125)</f>
        <v>29</v>
      </c>
      <c r="GV125" s="14">
        <f>INDEX('O3-8hr'!$A:$AD,$IU125+GV$23-$G$23,$IT125)</f>
        <v>33</v>
      </c>
      <c r="GW125" s="14">
        <f>INDEX('O3-8hr'!$A:$AD,$IU125+GW$23-$G$23,$IT125)</f>
        <v>52.000000000000007</v>
      </c>
      <c r="GX125" s="14">
        <f>INDEX('O3-8hr'!$A:$AD,$IU125+GX$23-$G$23,$IT125)</f>
        <v>70</v>
      </c>
      <c r="GY125" s="14">
        <f>INDEX('O3-8hr'!$A:$AD,$IU125+GY$23-$G$23,$IT125)</f>
        <v>70</v>
      </c>
      <c r="GZ125" s="14">
        <f>INDEX('O3-8hr'!$A:$AD,$IU125+GZ$23-$G$23,$IT125)</f>
        <v>84</v>
      </c>
      <c r="HA125" s="14">
        <f>INDEX('O3-8hr'!$A:$AD,$IU125+HA$23-$G$23,$IT125)</f>
        <v>54</v>
      </c>
      <c r="HB125" s="14">
        <f>INDEX('O3-8hr'!$A:$AD,$IU125+HB$23-$G$23,$IT125)</f>
        <v>31</v>
      </c>
      <c r="HC125" s="14">
        <f>INDEX('O3-8hr'!$A:$AD,$IU125+HC$23-$G$23,$IT125)</f>
        <v>39</v>
      </c>
      <c r="HD125" s="14">
        <f>INDEX('O3-8hr'!$A:$AD,$IU125+HD$23-$G$23,$IT125)</f>
        <v>35</v>
      </c>
      <c r="HE125" s="14">
        <f>INDEX('O3-8hr'!$A:$AD,$IU125+HE$23-$G$23,$IT125)</f>
        <v>45.000000000000007</v>
      </c>
      <c r="HF125" s="14">
        <f>INDEX('O3-8hr'!$A:$AD,$IU125+HF$23-$G$23,$IT125)</f>
        <v>54</v>
      </c>
      <c r="HG125" s="14">
        <f>INDEX('O3-8hr'!$A:$AD,$IU125+HG$23-$G$23,$IT125)</f>
        <v>34</v>
      </c>
      <c r="HH125" s="14">
        <f>INDEX('O3-8hr'!$A:$AD,$IU125+HH$23-$G$23,$IT125)</f>
        <v>39</v>
      </c>
      <c r="HI125" s="14">
        <f>INDEX('O3-8hr'!$A:$AD,$IU125+HI$23-$G$23,$IT125)</f>
        <v>37.000000000000007</v>
      </c>
      <c r="HJ125" s="14">
        <f>INDEX('O3-8hr'!$A:$AD,$IU125+HJ$23-$G$23,$IT125)</f>
        <v>30</v>
      </c>
      <c r="HK125" s="14">
        <f>INDEX('O3-8hr'!$A:$AD,$IU125+HK$23-$G$23,$IT125)</f>
        <v>29</v>
      </c>
      <c r="HL125" s="14">
        <f>INDEX('O3-8hr'!$A:$AD,$IU125+HL$23-$G$23,$IT125)</f>
        <v>28</v>
      </c>
      <c r="HM125" s="14">
        <f>INDEX('O3-8hr'!$A:$AD,$IU125+HM$23-$G$23,$IT125)</f>
        <v>19</v>
      </c>
      <c r="HN125" s="14">
        <f>INDEX('O3-8hr'!$A:$AD,$IU125+HN$23-$G$23,$IT125)</f>
        <v>20</v>
      </c>
      <c r="HO125" s="14">
        <f>INDEX('O3-8hr'!$A:$AD,$IU125+HO$23-$G$23,$IT125)</f>
        <v>19</v>
      </c>
      <c r="HP125" s="14">
        <f>INDEX('O3-8hr'!$A:$AD,$IU125+HP$23-$G$23,$IT125)</f>
        <v>34</v>
      </c>
      <c r="HQ125" s="14">
        <f>INDEX('O3-8hr'!$A:$AD,$IU125+HQ$23-$G$23,$IT125)</f>
        <v>34</v>
      </c>
      <c r="HR125" s="14">
        <f>INDEX('O3-8hr'!$A:$AD,$IU125+HR$23-$G$23,$IT125)</f>
        <v>29</v>
      </c>
      <c r="HS125" s="14">
        <f>INDEX('O3-8hr'!$A:$AD,$IU125+HS$23-$G$23,$IT125)</f>
        <v>28</v>
      </c>
      <c r="HT125" s="14">
        <f>INDEX('O3-8hr'!$A:$AD,$IU125+HT$23-$G$23,$IT125)</f>
        <v>28</v>
      </c>
      <c r="HU125" s="14">
        <f>INDEX('O3-8hr'!$A:$AD,$IU125+HU$23-$G$23,$IT125)</f>
        <v>32</v>
      </c>
      <c r="HV125" s="14">
        <f>INDEX('O3-8hr'!$A:$AD,$IU125+HV$23-$G$23,$IT125)</f>
        <v>32</v>
      </c>
      <c r="HW125" s="14">
        <f>INDEX('O3-8hr'!$A:$AD,$IU125+HW$23-$G$23,$IT125)</f>
        <v>40</v>
      </c>
      <c r="HX125" s="14">
        <f>INDEX('O3-8hr'!$A:$AD,$IU125+HX$23-$G$23,$IT125)</f>
        <v>46</v>
      </c>
      <c r="HY125" s="14">
        <f>INDEX('O3-8hr'!$A:$AD,$IU125+HY$23-$G$23,$IT125)</f>
        <v>31</v>
      </c>
      <c r="HZ125" s="14">
        <f>INDEX('O3-8hr'!$A:$AD,$IU125+HZ$23-$G$23,$IT125)</f>
        <v>25</v>
      </c>
      <c r="IA125" s="14">
        <f>INDEX('O3-8hr'!$A:$AD,$IU125+IA$23-$G$23,$IT125)</f>
        <v>31</v>
      </c>
      <c r="IB125" s="14">
        <f>INDEX('O3-8hr'!$A:$AD,$IU125+IB$23-$G$23,$IT125)</f>
        <v>36.000000000000007</v>
      </c>
      <c r="IC125" s="14">
        <f>INDEX('O3-8hr'!$A:$AD,$IU125+IC$23-$G$23,$IT125)</f>
        <v>26.000000000000004</v>
      </c>
      <c r="ID125" s="14">
        <f>INDEX('O3-8hr'!$A:$AD,$IU125+ID$23-$G$23,$IT125)</f>
        <v>30</v>
      </c>
      <c r="IE125" s="14">
        <f>INDEX('O3-8hr'!$A:$AD,$IU125+IE$23-$G$23,$IT125)</f>
        <v>32</v>
      </c>
      <c r="IF125" s="14">
        <f>INDEX('O3-8hr'!$A:$AD,$IU125+IF$23-$G$23,$IT125)</f>
        <v>40</v>
      </c>
      <c r="IG125" s="14">
        <f>INDEX('O3-8hr'!$A:$AD,$IU125+IG$23-$G$23,$IT125)</f>
        <v>52.000000000000007</v>
      </c>
      <c r="IH125" s="14">
        <f>INDEX('O3-8hr'!$A:$AD,$IU125+IH$23-$G$23,$IT125)</f>
        <v>50</v>
      </c>
      <c r="II125" s="14">
        <f>INDEX('O3-8hr'!$A:$AD,$IU125+II$23-$G$23,$IT125)</f>
        <v>38</v>
      </c>
      <c r="IJ125" s="14">
        <f>INDEX('O3-8hr'!$A:$AD,$IU125+IJ$23-$G$23,$IT125)</f>
        <v>21</v>
      </c>
      <c r="IK125" s="14">
        <f>INDEX('O3-8hr'!$A:$AD,$IU125+IK$23-$G$23,$IT125)</f>
        <v>27</v>
      </c>
      <c r="IL125" s="14">
        <f>INDEX('O3-8hr'!$A:$AD,$IU125+IL$23-$G$23,$IT125)</f>
        <v>27</v>
      </c>
      <c r="IM125" s="14">
        <f>INDEX('O3-8hr'!$A:$AD,$IU125+IM$23-$G$23,$IT125)</f>
        <v>24</v>
      </c>
      <c r="IN125" s="14">
        <f>INDEX('O3-8hr'!$A:$AD,$IU125+IN$23-$G$23,$IT125)</f>
        <v>28</v>
      </c>
      <c r="IO125" s="14">
        <f>INDEX('O3-8hr'!$A:$AD,$IU125+IO$23-$G$23,$IT125)</f>
        <v>36.000000000000007</v>
      </c>
      <c r="IP125" s="14">
        <f>INDEX('O3-8hr'!$A:$AD,$IU125+IP$23-$G$23,$IT125)</f>
        <v>30</v>
      </c>
      <c r="IQ125" s="19">
        <f>INDEX('O3-8hr'!$A:$AD,$IU125+IQ$23-$G$23,$IT125)</f>
        <v>29</v>
      </c>
      <c r="IR125" s="100">
        <f t="shared" si="60"/>
        <v>84</v>
      </c>
      <c r="IT125" s="44">
        <f>MATCH($B125,'O3-8hr'!$1:$1,0)</f>
        <v>18</v>
      </c>
      <c r="IU125" s="43">
        <f>MATCH(DATE($A125,$IT$19,$IU$19),'O3-8hr'!$B:$B,0)</f>
        <v>65</v>
      </c>
    </row>
    <row r="126" spans="1:255" ht="12.75" customHeight="1" x14ac:dyDescent="0.2">
      <c r="A126" s="100">
        <v>2015</v>
      </c>
      <c r="B126" s="100">
        <v>340230011</v>
      </c>
      <c r="C126" s="103">
        <f>INDEX(Sites!$A:$N,MATCH($B126,Sites!$A:$A,0),2)</f>
        <v>40.462181999999999</v>
      </c>
      <c r="D126" s="100" t="str">
        <f>INDEX(Sites!$A:$N,MATCH($B126,Sites!$A:$A,0),4)</f>
        <v>NJ</v>
      </c>
      <c r="E126" s="100" t="str">
        <f>INDEX(Sites!$A:$N,MATCH($B126,Sites!$A:$A,0),10)</f>
        <v>19.0</v>
      </c>
      <c r="F126" s="44" t="str">
        <f>INDEX(Sites!$A:$N,MATCH($B126,Sites!$A:$A,0),6)</f>
        <v>Rutgers University</v>
      </c>
      <c r="G126" s="20">
        <f>INDEX('O3-8hr'!$A:$AD,$IU126+G$23-$G$23,$IT126)</f>
        <v>38</v>
      </c>
      <c r="H126" s="14">
        <f>INDEX('O3-8hr'!$A:$AD,$IU126+H$23-$G$23,$IT126)</f>
        <v>47</v>
      </c>
      <c r="I126" s="14">
        <f>INDEX('O3-8hr'!$A:$AD,$IU126+I$23-$G$23,$IT126)</f>
        <v>40</v>
      </c>
      <c r="J126" s="14">
        <f>INDEX('O3-8hr'!$A:$AD,$IU126+J$23-$G$23,$IT126)</f>
        <v>22.000000000000004</v>
      </c>
      <c r="K126" s="14">
        <f>INDEX('O3-8hr'!$A:$AD,$IU126+K$23-$G$23,$IT126)</f>
        <v>36.000000000000007</v>
      </c>
      <c r="L126" s="14">
        <f>INDEX('O3-8hr'!$A:$AD,$IU126+L$23-$G$23,$IT126)</f>
        <v>36.000000000000007</v>
      </c>
      <c r="M126" s="14">
        <f>INDEX('O3-8hr'!$A:$AD,$IU126+M$23-$G$23,$IT126)</f>
        <v>48</v>
      </c>
      <c r="N126" s="14">
        <f>INDEX('O3-8hr'!$A:$AD,$IU126+N$23-$G$23,$IT126)</f>
        <v>55</v>
      </c>
      <c r="O126" s="14">
        <f>INDEX('O3-8hr'!$A:$AD,$IU126+O$23-$G$23,$IT126)</f>
        <v>51.000000000000007</v>
      </c>
      <c r="P126" s="14">
        <f>INDEX('O3-8hr'!$A:$AD,$IU126+P$23-$G$23,$IT126)</f>
        <v>36.000000000000007</v>
      </c>
      <c r="Q126" s="14">
        <f>INDEX('O3-8hr'!$A:$AD,$IU126+Q$23-$G$23,$IT126)</f>
        <v>49</v>
      </c>
      <c r="R126" s="14">
        <f>INDEX('O3-8hr'!$A:$AD,$IU126+R$23-$G$23,$IT126)</f>
        <v>46</v>
      </c>
      <c r="S126" s="14">
        <f>INDEX('O3-8hr'!$A:$AD,$IU126+S$23-$G$23,$IT126)</f>
        <v>43</v>
      </c>
      <c r="T126" s="14">
        <f>INDEX('O3-8hr'!$A:$AD,$IU126+T$23-$G$23,$IT126)</f>
        <v>30</v>
      </c>
      <c r="U126" s="14">
        <f>INDEX('O3-8hr'!$A:$AD,$IU126+U$23-$G$23,$IT126)</f>
        <v>39</v>
      </c>
      <c r="V126" s="14">
        <f>INDEX('O3-8hr'!$A:$AD,$IU126+V$23-$G$23,$IT126)</f>
        <v>40</v>
      </c>
      <c r="W126" s="14">
        <f>INDEX('O3-8hr'!$A:$AD,$IU126+W$23-$G$23,$IT126)</f>
        <v>41</v>
      </c>
      <c r="X126" s="14">
        <f>INDEX('O3-8hr'!$A:$AD,$IU126+X$23-$G$23,$IT126)</f>
        <v>43</v>
      </c>
      <c r="Y126" s="14">
        <f>INDEX('O3-8hr'!$A:$AD,$IU126+Y$23-$G$23,$IT126)</f>
        <v>46</v>
      </c>
      <c r="Z126" s="14">
        <f>INDEX('O3-8hr'!$A:$AD,$IU126+Z$23-$G$23,$IT126)</f>
        <v>35</v>
      </c>
      <c r="AA126" s="14">
        <f>INDEX('O3-8hr'!$A:$AD,$IU126+AA$23-$G$23,$IT126)</f>
        <v>42</v>
      </c>
      <c r="AB126" s="14">
        <f>INDEX('O3-8hr'!$A:$AD,$IU126+AB$23-$G$23,$IT126)</f>
        <v>43</v>
      </c>
      <c r="AC126" s="14">
        <f>INDEX('O3-8hr'!$A:$AD,$IU126+AC$23-$G$23,$IT126)</f>
        <v>41</v>
      </c>
      <c r="AD126" s="14">
        <f>INDEX('O3-8hr'!$A:$AD,$IU126+AD$23-$G$23,$IT126)</f>
        <v>35</v>
      </c>
      <c r="AE126" s="14">
        <f>INDEX('O3-8hr'!$A:$AD,$IU126+AE$23-$G$23,$IT126)</f>
        <v>34</v>
      </c>
      <c r="AF126" s="14">
        <f>INDEX('O3-8hr'!$A:$AD,$IU126+AF$23-$G$23,$IT126)</f>
        <v>29</v>
      </c>
      <c r="AG126" s="14">
        <f>INDEX('O3-8hr'!$A:$AD,$IU126+AG$23-$G$23,$IT126)</f>
        <v>33</v>
      </c>
      <c r="AH126" s="14">
        <f>INDEX('O3-8hr'!$A:$AD,$IU126+AH$23-$G$23,$IT126)</f>
        <v>40</v>
      </c>
      <c r="AI126" s="14">
        <f>INDEX('O3-8hr'!$A:$AD,$IU126+AI$23-$G$23,$IT126)</f>
        <v>46</v>
      </c>
      <c r="AJ126" s="14">
        <f>INDEX('O3-8hr'!$A:$AD,$IU126+AJ$23-$G$23,$IT126)</f>
        <v>39</v>
      </c>
      <c r="AK126" s="14">
        <f>INDEX('O3-8hr'!$A:$AD,$IU126+AK$23-$G$23,$IT126)</f>
        <v>38</v>
      </c>
      <c r="AL126" s="14">
        <f>INDEX('O3-8hr'!$A:$AD,$IU126+AL$23-$G$23,$IT126)</f>
        <v>46</v>
      </c>
      <c r="AM126" s="14">
        <f>INDEX('O3-8hr'!$A:$AD,$IU126+AM$23-$G$23,$IT126)</f>
        <v>56</v>
      </c>
      <c r="AN126" s="14">
        <f>INDEX('O3-8hr'!$A:$AD,$IU126+AN$23-$G$23,$IT126)</f>
        <v>34</v>
      </c>
      <c r="AO126" s="14">
        <f>INDEX('O3-8hr'!$A:$AD,$IU126+AO$23-$G$23,$IT126)</f>
        <v>40</v>
      </c>
      <c r="AP126" s="14">
        <f>INDEX('O3-8hr'!$A:$AD,$IU126+AP$23-$G$23,$IT126)</f>
        <v>50</v>
      </c>
      <c r="AQ126" s="14">
        <f>INDEX('O3-8hr'!$A:$AD,$IU126+AQ$23-$G$23,$IT126)</f>
        <v>52.000000000000007</v>
      </c>
      <c r="AR126" s="14">
        <f>INDEX('O3-8hr'!$A:$AD,$IU126+AR$23-$G$23,$IT126)</f>
        <v>23</v>
      </c>
      <c r="AS126" s="14">
        <f>INDEX('O3-8hr'!$A:$AD,$IU126+AS$23-$G$23,$IT126)</f>
        <v>43</v>
      </c>
      <c r="AT126" s="14">
        <f>INDEX('O3-8hr'!$A:$AD,$IU126+AT$23-$G$23,$IT126)</f>
        <v>40</v>
      </c>
      <c r="AU126" s="14">
        <f>INDEX('O3-8hr'!$A:$AD,$IU126+AU$23-$G$23,$IT126)</f>
        <v>28</v>
      </c>
      <c r="AV126" s="14">
        <f>INDEX('O3-8hr'!$A:$AD,$IU126+AV$23-$G$23,$IT126)</f>
        <v>47</v>
      </c>
      <c r="AW126" s="14">
        <f>INDEX('O3-8hr'!$A:$AD,$IU126+AW$23-$G$23,$IT126)</f>
        <v>54</v>
      </c>
      <c r="AX126" s="14">
        <f>INDEX('O3-8hr'!$A:$AD,$IU126+AX$23-$G$23,$IT126)</f>
        <v>57</v>
      </c>
      <c r="AY126" s="14">
        <f>INDEX('O3-8hr'!$A:$AD,$IU126+AY$23-$G$23,$IT126)</f>
        <v>34</v>
      </c>
      <c r="AZ126" s="14">
        <f>INDEX('O3-8hr'!$A:$AD,$IU126+AZ$23-$G$23,$IT126)</f>
        <v>50</v>
      </c>
      <c r="BA126" s="14">
        <f>INDEX('O3-8hr'!$A:$AD,$IU126+BA$23-$G$23,$IT126)</f>
        <v>47</v>
      </c>
      <c r="BB126" s="14" t="str">
        <f>INDEX('O3-8hr'!$A:$AD,$IU126+BB$23-$G$23,$IT126)</f>
        <v/>
      </c>
      <c r="BC126" s="14" t="str">
        <f>INDEX('O3-8hr'!$A:$AD,$IU126+BC$23-$G$23,$IT126)</f>
        <v/>
      </c>
      <c r="BD126" s="14" t="str">
        <f>INDEX('O3-8hr'!$A:$AD,$IU126+BD$23-$G$23,$IT126)</f>
        <v/>
      </c>
      <c r="BE126" s="14">
        <f>INDEX('O3-8hr'!$A:$AD,$IU126+BE$23-$G$23,$IT126)</f>
        <v>31</v>
      </c>
      <c r="BF126" s="14" t="str">
        <f>INDEX('O3-8hr'!$A:$AD,$IU126+BF$23-$G$23,$IT126)</f>
        <v/>
      </c>
      <c r="BG126" s="14" t="str">
        <f>INDEX('O3-8hr'!$A:$AD,$IU126+BG$23-$G$23,$IT126)</f>
        <v/>
      </c>
      <c r="BH126" s="14" t="str">
        <f>INDEX('O3-8hr'!$A:$AD,$IU126+BH$23-$G$23,$IT126)</f>
        <v/>
      </c>
      <c r="BI126" s="14" t="str">
        <f>INDEX('O3-8hr'!$A:$AD,$IU126+BI$23-$G$23,$IT126)</f>
        <v/>
      </c>
      <c r="BJ126" s="14" t="str">
        <f>INDEX('O3-8hr'!$A:$AD,$IU126+BJ$23-$G$23,$IT126)</f>
        <v/>
      </c>
      <c r="BK126" s="14" t="str">
        <f>INDEX('O3-8hr'!$A:$AD,$IU126+BK$23-$G$23,$IT126)</f>
        <v/>
      </c>
      <c r="BL126" s="14" t="str">
        <f>INDEX('O3-8hr'!$A:$AD,$IU126+BL$23-$G$23,$IT126)</f>
        <v/>
      </c>
      <c r="BM126" s="14" t="str">
        <f>INDEX('O3-8hr'!$A:$AD,$IU126+BM$23-$G$23,$IT126)</f>
        <v/>
      </c>
      <c r="BN126" s="14" t="str">
        <f>INDEX('O3-8hr'!$A:$AD,$IU126+BN$23-$G$23,$IT126)</f>
        <v/>
      </c>
      <c r="BO126" s="14" t="str">
        <f>INDEX('O3-8hr'!$A:$AD,$IU126+BO$23-$G$23,$IT126)</f>
        <v/>
      </c>
      <c r="BP126" s="14" t="str">
        <f>INDEX('O3-8hr'!$A:$AD,$IU126+BP$23-$G$23,$IT126)</f>
        <v/>
      </c>
      <c r="BQ126" s="14" t="str">
        <f>INDEX('O3-8hr'!$A:$AD,$IU126+BQ$23-$G$23,$IT126)</f>
        <v/>
      </c>
      <c r="BR126" s="14" t="str">
        <f>INDEX('O3-8hr'!$A:$AD,$IU126+BR$23-$G$23,$IT126)</f>
        <v/>
      </c>
      <c r="BS126" s="14" t="str">
        <f>INDEX('O3-8hr'!$A:$AD,$IU126+BS$23-$G$23,$IT126)</f>
        <v/>
      </c>
      <c r="BT126" s="14" t="str">
        <f>INDEX('O3-8hr'!$A:$AD,$IU126+BT$23-$G$23,$IT126)</f>
        <v/>
      </c>
      <c r="BU126" s="14" t="str">
        <f>INDEX('O3-8hr'!$A:$AD,$IU126+BU$23-$G$23,$IT126)</f>
        <v/>
      </c>
      <c r="BV126" s="14" t="str">
        <f>INDEX('O3-8hr'!$A:$AD,$IU126+BV$23-$G$23,$IT126)</f>
        <v/>
      </c>
      <c r="BW126" s="14" t="str">
        <f>INDEX('O3-8hr'!$A:$AD,$IU126+BW$23-$G$23,$IT126)</f>
        <v/>
      </c>
      <c r="BX126" s="14" t="str">
        <f>INDEX('O3-8hr'!$A:$AD,$IU126+BX$23-$G$23,$IT126)</f>
        <v/>
      </c>
      <c r="BY126" s="14" t="str">
        <f>INDEX('O3-8hr'!$A:$AD,$IU126+BY$23-$G$23,$IT126)</f>
        <v/>
      </c>
      <c r="BZ126" s="14" t="str">
        <f>INDEX('O3-8hr'!$A:$AD,$IU126+BZ$23-$G$23,$IT126)</f>
        <v/>
      </c>
      <c r="CA126" s="14" t="str">
        <f>INDEX('O3-8hr'!$A:$AD,$IU126+CA$23-$G$23,$IT126)</f>
        <v/>
      </c>
      <c r="CB126" s="14" t="str">
        <f>INDEX('O3-8hr'!$A:$AD,$IU126+CB$23-$G$23,$IT126)</f>
        <v/>
      </c>
      <c r="CC126" s="14" t="str">
        <f>INDEX('O3-8hr'!$A:$AD,$IU126+CC$23-$G$23,$IT126)</f>
        <v/>
      </c>
      <c r="CD126" s="14" t="str">
        <f>INDEX('O3-8hr'!$A:$AD,$IU126+CD$23-$G$23,$IT126)</f>
        <v/>
      </c>
      <c r="CE126" s="14" t="str">
        <f>INDEX('O3-8hr'!$A:$AD,$IU126+CE$23-$G$23,$IT126)</f>
        <v/>
      </c>
      <c r="CF126" s="14" t="str">
        <f>INDEX('O3-8hr'!$A:$AD,$IU126+CF$23-$G$23,$IT126)</f>
        <v/>
      </c>
      <c r="CG126" s="14" t="str">
        <f>INDEX('O3-8hr'!$A:$AD,$IU126+CG$23-$G$23,$IT126)</f>
        <v/>
      </c>
      <c r="CH126" s="14" t="str">
        <f>INDEX('O3-8hr'!$A:$AD,$IU126+CH$23-$G$23,$IT126)</f>
        <v/>
      </c>
      <c r="CI126" s="14" t="str">
        <f>INDEX('O3-8hr'!$A:$AD,$IU126+CI$23-$G$23,$IT126)</f>
        <v/>
      </c>
      <c r="CJ126" s="14" t="str">
        <f>INDEX('O3-8hr'!$A:$AD,$IU126+CJ$23-$G$23,$IT126)</f>
        <v/>
      </c>
      <c r="CK126" s="14" t="str">
        <f>INDEX('O3-8hr'!$A:$AD,$IU126+CK$23-$G$23,$IT126)</f>
        <v/>
      </c>
      <c r="CL126" s="14" t="str">
        <f>INDEX('O3-8hr'!$A:$AD,$IU126+CL$23-$G$23,$IT126)</f>
        <v/>
      </c>
      <c r="CM126" s="14" t="str">
        <f>INDEX('O3-8hr'!$A:$AD,$IU126+CM$23-$G$23,$IT126)</f>
        <v/>
      </c>
      <c r="CN126" s="14" t="str">
        <f>INDEX('O3-8hr'!$A:$AD,$IU126+CN$23-$G$23,$IT126)</f>
        <v/>
      </c>
      <c r="CO126" s="14" t="str">
        <f>INDEX('O3-8hr'!$A:$AD,$IU126+CO$23-$G$23,$IT126)</f>
        <v/>
      </c>
      <c r="CP126" s="14" t="str">
        <f>INDEX('O3-8hr'!$A:$AD,$IU126+CP$23-$G$23,$IT126)</f>
        <v/>
      </c>
      <c r="CQ126" s="14" t="str">
        <f>INDEX('O3-8hr'!$A:$AD,$IU126+CQ$23-$G$23,$IT126)</f>
        <v/>
      </c>
      <c r="CR126" s="14" t="str">
        <f>INDEX('O3-8hr'!$A:$AD,$IU126+CR$23-$G$23,$IT126)</f>
        <v/>
      </c>
      <c r="CS126" s="14" t="str">
        <f>INDEX('O3-8hr'!$A:$AD,$IU126+CS$23-$G$23,$IT126)</f>
        <v/>
      </c>
      <c r="CT126" s="14" t="str">
        <f>INDEX('O3-8hr'!$A:$AD,$IU126+CT$23-$G$23,$IT126)</f>
        <v/>
      </c>
      <c r="CU126" s="14" t="str">
        <f>INDEX('O3-8hr'!$A:$AD,$IU126+CU$23-$G$23,$IT126)</f>
        <v/>
      </c>
      <c r="CV126" s="14" t="str">
        <f>INDEX('O3-8hr'!$A:$AD,$IU126+CV$23-$G$23,$IT126)</f>
        <v/>
      </c>
      <c r="CW126" s="14" t="str">
        <f>INDEX('O3-8hr'!$A:$AD,$IU126+CW$23-$G$23,$IT126)</f>
        <v/>
      </c>
      <c r="CX126" s="14" t="str">
        <f>INDEX('O3-8hr'!$A:$AD,$IU126+CX$23-$G$23,$IT126)</f>
        <v/>
      </c>
      <c r="CY126" s="14" t="str">
        <f>INDEX('O3-8hr'!$A:$AD,$IU126+CY$23-$G$23,$IT126)</f>
        <v/>
      </c>
      <c r="CZ126" s="14" t="str">
        <f>INDEX('O3-8hr'!$A:$AD,$IU126+CZ$23-$G$23,$IT126)</f>
        <v/>
      </c>
      <c r="DA126" s="14" t="str">
        <f>INDEX('O3-8hr'!$A:$AD,$IU126+DA$23-$G$23,$IT126)</f>
        <v/>
      </c>
      <c r="DB126" s="14" t="str">
        <f>INDEX('O3-8hr'!$A:$AD,$IU126+DB$23-$G$23,$IT126)</f>
        <v/>
      </c>
      <c r="DC126" s="14" t="str">
        <f>INDEX('O3-8hr'!$A:$AD,$IU126+DC$23-$G$23,$IT126)</f>
        <v/>
      </c>
      <c r="DD126" s="14" t="str">
        <f>INDEX('O3-8hr'!$A:$AD,$IU126+DD$23-$G$23,$IT126)</f>
        <v/>
      </c>
      <c r="DE126" s="14" t="str">
        <f>INDEX('O3-8hr'!$A:$AD,$IU126+DE$23-$G$23,$IT126)</f>
        <v/>
      </c>
      <c r="DF126" s="14" t="str">
        <f>INDEX('O3-8hr'!$A:$AD,$IU126+DF$23-$G$23,$IT126)</f>
        <v/>
      </c>
      <c r="DG126" s="14" t="str">
        <f>INDEX('O3-8hr'!$A:$AD,$IU126+DG$23-$G$23,$IT126)</f>
        <v/>
      </c>
      <c r="DH126" s="14" t="str">
        <f>INDEX('O3-8hr'!$A:$AD,$IU126+DH$23-$G$23,$IT126)</f>
        <v/>
      </c>
      <c r="DI126" s="14" t="str">
        <f>INDEX('O3-8hr'!$A:$AD,$IU126+DI$23-$G$23,$IT126)</f>
        <v/>
      </c>
      <c r="DJ126" s="14" t="str">
        <f>INDEX('O3-8hr'!$A:$AD,$IU126+DJ$23-$G$23,$IT126)</f>
        <v/>
      </c>
      <c r="DK126" s="14" t="str">
        <f>INDEX('O3-8hr'!$A:$AD,$IU126+DK$23-$G$23,$IT126)</f>
        <v/>
      </c>
      <c r="DL126" s="14" t="str">
        <f>INDEX('O3-8hr'!$A:$AD,$IU126+DL$23-$G$23,$IT126)</f>
        <v/>
      </c>
      <c r="DM126" s="14" t="str">
        <f>INDEX('O3-8hr'!$A:$AD,$IU126+DM$23-$G$23,$IT126)</f>
        <v/>
      </c>
      <c r="DN126" s="14" t="str">
        <f>INDEX('O3-8hr'!$A:$AD,$IU126+DN$23-$G$23,$IT126)</f>
        <v/>
      </c>
      <c r="DO126" s="14" t="str">
        <f>INDEX('O3-8hr'!$A:$AD,$IU126+DO$23-$G$23,$IT126)</f>
        <v/>
      </c>
      <c r="DP126" s="14" t="str">
        <f>INDEX('O3-8hr'!$A:$AD,$IU126+DP$23-$G$23,$IT126)</f>
        <v/>
      </c>
      <c r="DQ126" s="14" t="str">
        <f>INDEX('O3-8hr'!$A:$AD,$IU126+DQ$23-$G$23,$IT126)</f>
        <v/>
      </c>
      <c r="DR126" s="14" t="str">
        <f>INDEX('O3-8hr'!$A:$AD,$IU126+DR$23-$G$23,$IT126)</f>
        <v/>
      </c>
      <c r="DS126" s="14" t="str">
        <f>INDEX('O3-8hr'!$A:$AD,$IU126+DS$23-$G$23,$IT126)</f>
        <v/>
      </c>
      <c r="DT126" s="14">
        <f>INDEX('O3-8hr'!$A:$AD,$IU126+DT$23-$G$23,$IT126)</f>
        <v>72.000000000000014</v>
      </c>
      <c r="DU126" s="14">
        <f>INDEX('O3-8hr'!$A:$AD,$IU126+DU$23-$G$23,$IT126)</f>
        <v>33</v>
      </c>
      <c r="DV126" s="14">
        <f>INDEX('O3-8hr'!$A:$AD,$IU126+DV$23-$G$23,$IT126)</f>
        <v>38</v>
      </c>
      <c r="DW126" s="14">
        <f>INDEX('O3-8hr'!$A:$AD,$IU126+DW$23-$G$23,$IT126)</f>
        <v>37.000000000000007</v>
      </c>
      <c r="DX126" s="14">
        <f>INDEX('O3-8hr'!$A:$AD,$IU126+DX$23-$G$23,$IT126)</f>
        <v>48</v>
      </c>
      <c r="DY126" s="14">
        <f>INDEX('O3-8hr'!$A:$AD,$IU126+DY$23-$G$23,$IT126)</f>
        <v>65</v>
      </c>
      <c r="DZ126" s="14">
        <f>INDEX('O3-8hr'!$A:$AD,$IU126+DZ$23-$G$23,$IT126)</f>
        <v>38</v>
      </c>
      <c r="EA126" s="14">
        <f>INDEX('O3-8hr'!$A:$AD,$IU126+EA$23-$G$23,$IT126)</f>
        <v>52.000000000000007</v>
      </c>
      <c r="EB126" s="14">
        <f>INDEX('O3-8hr'!$A:$AD,$IU126+EB$23-$G$23,$IT126)</f>
        <v>54</v>
      </c>
      <c r="EC126" s="14">
        <f>INDEX('O3-8hr'!$A:$AD,$IU126+EC$23-$G$23,$IT126)</f>
        <v>52.000000000000007</v>
      </c>
      <c r="ED126" s="14">
        <f>INDEX('O3-8hr'!$A:$AD,$IU126+ED$23-$G$23,$IT126)</f>
        <v>47</v>
      </c>
      <c r="EE126" s="14">
        <f>INDEX('O3-8hr'!$A:$AD,$IU126+EE$23-$G$23,$IT126)</f>
        <v>59.000000000000007</v>
      </c>
      <c r="EF126" s="14">
        <f>INDEX('O3-8hr'!$A:$AD,$IU126+EF$23-$G$23,$IT126)</f>
        <v>39</v>
      </c>
      <c r="EG126" s="14">
        <f>INDEX('O3-8hr'!$A:$AD,$IU126+EG$23-$G$23,$IT126)</f>
        <v>48</v>
      </c>
      <c r="EH126" s="14">
        <f>INDEX('O3-8hr'!$A:$AD,$IU126+EH$23-$G$23,$IT126)</f>
        <v>43</v>
      </c>
      <c r="EI126" s="14">
        <f>INDEX('O3-8hr'!$A:$AD,$IU126+EI$23-$G$23,$IT126)</f>
        <v>72.000000000000014</v>
      </c>
      <c r="EJ126" s="14">
        <f>INDEX('O3-8hr'!$A:$AD,$IU126+EJ$23-$G$23,$IT126)</f>
        <v>48</v>
      </c>
      <c r="EK126" s="14">
        <f>INDEX('O3-8hr'!$A:$AD,$IU126+EK$23-$G$23,$IT126)</f>
        <v>59.000000000000007</v>
      </c>
      <c r="EL126" s="14">
        <f>INDEX('O3-8hr'!$A:$AD,$IU126+EL$23-$G$23,$IT126)</f>
        <v>38</v>
      </c>
      <c r="EM126" s="14">
        <f>INDEX('O3-8hr'!$A:$AD,$IU126+EM$23-$G$23,$IT126)</f>
        <v>29</v>
      </c>
      <c r="EN126" s="14">
        <f>INDEX('O3-8hr'!$A:$AD,$IU126+EN$23-$G$23,$IT126)</f>
        <v>58</v>
      </c>
      <c r="EO126" s="14">
        <f>INDEX('O3-8hr'!$A:$AD,$IU126+EO$23-$G$23,$IT126)</f>
        <v>56</v>
      </c>
      <c r="EP126" s="14">
        <f>INDEX('O3-8hr'!$A:$AD,$IU126+EP$23-$G$23,$IT126)</f>
        <v>51.000000000000007</v>
      </c>
      <c r="EQ126" s="14">
        <f>INDEX('O3-8hr'!$A:$AD,$IU126+EQ$23-$G$23,$IT126)</f>
        <v>60</v>
      </c>
      <c r="ER126" s="14">
        <f>INDEX('O3-8hr'!$A:$AD,$IU126+ER$23-$G$23,$IT126)</f>
        <v>59.000000000000007</v>
      </c>
      <c r="ES126" s="14">
        <f>INDEX('O3-8hr'!$A:$AD,$IU126+ES$23-$G$23,$IT126)</f>
        <v>55</v>
      </c>
      <c r="ET126" s="14">
        <f>INDEX('O3-8hr'!$A:$AD,$IU126+ET$23-$G$23,$IT126)</f>
        <v>45.000000000000007</v>
      </c>
      <c r="EU126" s="14">
        <f>INDEX('O3-8hr'!$A:$AD,$IU126+EU$23-$G$23,$IT126)</f>
        <v>50</v>
      </c>
      <c r="EV126" s="14">
        <f>INDEX('O3-8hr'!$A:$AD,$IU126+EV$23-$G$23,$IT126)</f>
        <v>46</v>
      </c>
      <c r="EW126" s="14">
        <f>INDEX('O3-8hr'!$A:$AD,$IU126+EW$23-$G$23,$IT126)</f>
        <v>62</v>
      </c>
      <c r="EX126" s="14">
        <f>INDEX('O3-8hr'!$A:$AD,$IU126+EX$23-$G$23,$IT126)</f>
        <v>61.000000000000007</v>
      </c>
      <c r="EY126" s="14">
        <f>INDEX('O3-8hr'!$A:$AD,$IU126+EY$23-$G$23,$IT126)</f>
        <v>56</v>
      </c>
      <c r="EZ126" s="14">
        <f>INDEX('O3-8hr'!$A:$AD,$IU126+EZ$23-$G$23,$IT126)</f>
        <v>59.000000000000007</v>
      </c>
      <c r="FA126" s="14">
        <f>INDEX('O3-8hr'!$A:$AD,$IU126+FA$23-$G$23,$IT126)</f>
        <v>81</v>
      </c>
      <c r="FB126" s="14">
        <f>INDEX('O3-8hr'!$A:$AD,$IU126+FB$23-$G$23,$IT126)</f>
        <v>46</v>
      </c>
      <c r="FC126" s="14">
        <f>INDEX('O3-8hr'!$A:$AD,$IU126+FC$23-$G$23,$IT126)</f>
        <v>53.000000000000007</v>
      </c>
      <c r="FD126" s="14">
        <f>INDEX('O3-8hr'!$A:$AD,$IU126+FD$23-$G$23,$IT126)</f>
        <v>58</v>
      </c>
      <c r="FE126" s="14">
        <f>INDEX('O3-8hr'!$A:$AD,$IU126+FE$23-$G$23,$IT126)</f>
        <v>49</v>
      </c>
      <c r="FF126" s="14">
        <f>INDEX('O3-8hr'!$A:$AD,$IU126+FF$23-$G$23,$IT126)</f>
        <v>64</v>
      </c>
      <c r="FG126" s="14">
        <f>INDEX('O3-8hr'!$A:$AD,$IU126+FG$23-$G$23,$IT126)</f>
        <v>63</v>
      </c>
      <c r="FH126" s="14">
        <f>INDEX('O3-8hr'!$A:$AD,$IU126+FH$23-$G$23,$IT126)</f>
        <v>56</v>
      </c>
      <c r="FI126" s="14">
        <f>INDEX('O3-8hr'!$A:$AD,$IU126+FI$23-$G$23,$IT126)</f>
        <v>47</v>
      </c>
      <c r="FJ126" s="14">
        <f>INDEX('O3-8hr'!$A:$AD,$IU126+FJ$23-$G$23,$IT126)</f>
        <v>54</v>
      </c>
      <c r="FK126" s="14">
        <f>INDEX('O3-8hr'!$A:$AD,$IU126+FK$23-$G$23,$IT126)</f>
        <v>53.000000000000007</v>
      </c>
      <c r="FL126" s="14">
        <f>INDEX('O3-8hr'!$A:$AD,$IU126+FL$23-$G$23,$IT126)</f>
        <v>55</v>
      </c>
      <c r="FM126" s="14">
        <f>INDEX('O3-8hr'!$A:$AD,$IU126+FM$23-$G$23,$IT126)</f>
        <v>35</v>
      </c>
      <c r="FN126" s="14">
        <f>INDEX('O3-8hr'!$A:$AD,$IU126+FN$23-$G$23,$IT126)</f>
        <v>39</v>
      </c>
      <c r="FO126" s="14">
        <f>INDEX('O3-8hr'!$A:$AD,$IU126+FO$23-$G$23,$IT126)</f>
        <v>39</v>
      </c>
      <c r="FP126" s="14">
        <f>INDEX('O3-8hr'!$A:$AD,$IU126+FP$23-$G$23,$IT126)</f>
        <v>49</v>
      </c>
      <c r="FQ126" s="14">
        <f>INDEX('O3-8hr'!$A:$AD,$IU126+FQ$23-$G$23,$IT126)</f>
        <v>55</v>
      </c>
      <c r="FR126" s="14">
        <f>INDEX('O3-8hr'!$A:$AD,$IU126+FR$23-$G$23,$IT126)</f>
        <v>69</v>
      </c>
      <c r="FS126" s="14">
        <f>INDEX('O3-8hr'!$A:$AD,$IU126+FS$23-$G$23,$IT126)</f>
        <v>62</v>
      </c>
      <c r="FT126" s="14">
        <f>INDEX('O3-8hr'!$A:$AD,$IU126+FT$23-$G$23,$IT126)</f>
        <v>67</v>
      </c>
      <c r="FU126" s="14">
        <f>INDEX('O3-8hr'!$A:$AD,$IU126+FU$23-$G$23,$IT126)</f>
        <v>50</v>
      </c>
      <c r="FV126" s="14">
        <f>INDEX('O3-8hr'!$A:$AD,$IU126+FV$23-$G$23,$IT126)</f>
        <v>45.000000000000007</v>
      </c>
      <c r="FW126" s="14">
        <f>INDEX('O3-8hr'!$A:$AD,$IU126+FW$23-$G$23,$IT126)</f>
        <v>29</v>
      </c>
      <c r="FX126" s="14">
        <f>INDEX('O3-8hr'!$A:$AD,$IU126+FX$23-$G$23,$IT126)</f>
        <v>56</v>
      </c>
      <c r="FY126" s="14">
        <f>INDEX('O3-8hr'!$A:$AD,$IU126+FY$23-$G$23,$IT126)</f>
        <v>56</v>
      </c>
      <c r="FZ126" s="14">
        <f>INDEX('O3-8hr'!$A:$AD,$IU126+FZ$23-$G$23,$IT126)</f>
        <v>62</v>
      </c>
      <c r="GA126" s="14">
        <f>INDEX('O3-8hr'!$A:$AD,$IU126+GA$23-$G$23,$IT126)</f>
        <v>65</v>
      </c>
      <c r="GB126" s="14">
        <f>INDEX('O3-8hr'!$A:$AD,$IU126+GB$23-$G$23,$IT126)</f>
        <v>72.000000000000014</v>
      </c>
      <c r="GC126" s="14">
        <f>INDEX('O3-8hr'!$A:$AD,$IU126+GC$23-$G$23,$IT126)</f>
        <v>52.000000000000007</v>
      </c>
      <c r="GD126" s="14">
        <f>INDEX('O3-8hr'!$A:$AD,$IU126+GD$23-$G$23,$IT126)</f>
        <v>39</v>
      </c>
      <c r="GE126" s="14">
        <f>INDEX('O3-8hr'!$A:$AD,$IU126+GE$23-$G$23,$IT126)</f>
        <v>41</v>
      </c>
      <c r="GF126" s="14">
        <f>INDEX('O3-8hr'!$A:$AD,$IU126+GF$23-$G$23,$IT126)</f>
        <v>66</v>
      </c>
      <c r="GG126" s="14">
        <f>INDEX('O3-8hr'!$A:$AD,$IU126+GG$23-$G$23,$IT126)</f>
        <v>70</v>
      </c>
      <c r="GH126" s="14">
        <f>INDEX('O3-8hr'!$A:$AD,$IU126+GH$23-$G$23,$IT126)</f>
        <v>66</v>
      </c>
      <c r="GI126" s="14">
        <f>INDEX('O3-8hr'!$A:$AD,$IU126+GI$23-$G$23,$IT126)</f>
        <v>81</v>
      </c>
      <c r="GJ126" s="14">
        <f>INDEX('O3-8hr'!$A:$AD,$IU126+GJ$23-$G$23,$IT126)</f>
        <v>75</v>
      </c>
      <c r="GK126" s="14">
        <f>INDEX('O3-8hr'!$A:$AD,$IU126+GK$23-$G$23,$IT126)</f>
        <v>78</v>
      </c>
      <c r="GL126" s="14">
        <f>INDEX('O3-8hr'!$A:$AD,$IU126+GL$23-$G$23,$IT126)</f>
        <v>52.000000000000007</v>
      </c>
      <c r="GM126" s="14">
        <f>INDEX('O3-8hr'!$A:$AD,$IU126+GM$23-$G$23,$IT126)</f>
        <v>47</v>
      </c>
      <c r="GN126" s="14">
        <f>INDEX('O3-8hr'!$A:$AD,$IU126+GN$23-$G$23,$IT126)</f>
        <v>56</v>
      </c>
      <c r="GO126" s="14">
        <f>INDEX('O3-8hr'!$A:$AD,$IU126+GO$23-$G$23,$IT126)</f>
        <v>66</v>
      </c>
      <c r="GP126" s="14">
        <f>INDEX('O3-8hr'!$A:$AD,$IU126+GP$23-$G$23,$IT126)</f>
        <v>76</v>
      </c>
      <c r="GQ126" s="14">
        <f>INDEX('O3-8hr'!$A:$AD,$IU126+GQ$23-$G$23,$IT126)</f>
        <v>46</v>
      </c>
      <c r="GR126" s="14">
        <f>INDEX('O3-8hr'!$A:$AD,$IU126+GR$23-$G$23,$IT126)</f>
        <v>16</v>
      </c>
      <c r="GS126" s="14">
        <f>INDEX('O3-8hr'!$A:$AD,$IU126+GS$23-$G$23,$IT126)</f>
        <v>38</v>
      </c>
      <c r="GT126" s="14">
        <f>INDEX('O3-8hr'!$A:$AD,$IU126+GT$23-$G$23,$IT126)</f>
        <v>41</v>
      </c>
      <c r="GU126" s="14">
        <f>INDEX('O3-8hr'!$A:$AD,$IU126+GU$23-$G$23,$IT126)</f>
        <v>25</v>
      </c>
      <c r="GV126" s="14">
        <f>INDEX('O3-8hr'!$A:$AD,$IU126+GV$23-$G$23,$IT126)</f>
        <v>31</v>
      </c>
      <c r="GW126" s="14">
        <f>INDEX('O3-8hr'!$A:$AD,$IU126+GW$23-$G$23,$IT126)</f>
        <v>58</v>
      </c>
      <c r="GX126" s="14">
        <f>INDEX('O3-8hr'!$A:$AD,$IU126+GX$23-$G$23,$IT126)</f>
        <v>69</v>
      </c>
      <c r="GY126" s="14">
        <f>INDEX('O3-8hr'!$A:$AD,$IU126+GY$23-$G$23,$IT126)</f>
        <v>77</v>
      </c>
      <c r="GZ126" s="14">
        <f>INDEX('O3-8hr'!$A:$AD,$IU126+GZ$23-$G$23,$IT126)</f>
        <v>70</v>
      </c>
      <c r="HA126" s="14">
        <f>INDEX('O3-8hr'!$A:$AD,$IU126+HA$23-$G$23,$IT126)</f>
        <v>42</v>
      </c>
      <c r="HB126" s="14">
        <f>INDEX('O3-8hr'!$A:$AD,$IU126+HB$23-$G$23,$IT126)</f>
        <v>35</v>
      </c>
      <c r="HC126" s="14">
        <f>INDEX('O3-8hr'!$A:$AD,$IU126+HC$23-$G$23,$IT126)</f>
        <v>34</v>
      </c>
      <c r="HD126" s="14">
        <f>INDEX('O3-8hr'!$A:$AD,$IU126+HD$23-$G$23,$IT126)</f>
        <v>27</v>
      </c>
      <c r="HE126" s="14">
        <f>INDEX('O3-8hr'!$A:$AD,$IU126+HE$23-$G$23,$IT126)</f>
        <v>39</v>
      </c>
      <c r="HF126" s="14">
        <f>INDEX('O3-8hr'!$A:$AD,$IU126+HF$23-$G$23,$IT126)</f>
        <v>48</v>
      </c>
      <c r="HG126" s="14">
        <f>INDEX('O3-8hr'!$A:$AD,$IU126+HG$23-$G$23,$IT126)</f>
        <v>33</v>
      </c>
      <c r="HH126" s="14">
        <f>INDEX('O3-8hr'!$A:$AD,$IU126+HH$23-$G$23,$IT126)</f>
        <v>37.000000000000007</v>
      </c>
      <c r="HI126" s="14">
        <f>INDEX('O3-8hr'!$A:$AD,$IU126+HI$23-$G$23,$IT126)</f>
        <v>34</v>
      </c>
      <c r="HJ126" s="14">
        <f>INDEX('O3-8hr'!$A:$AD,$IU126+HJ$23-$G$23,$IT126)</f>
        <v>29</v>
      </c>
      <c r="HK126" s="14">
        <f>INDEX('O3-8hr'!$A:$AD,$IU126+HK$23-$G$23,$IT126)</f>
        <v>25</v>
      </c>
      <c r="HL126" s="14">
        <f>INDEX('O3-8hr'!$A:$AD,$IU126+HL$23-$G$23,$IT126)</f>
        <v>27</v>
      </c>
      <c r="HM126" s="14">
        <f>INDEX('O3-8hr'!$A:$AD,$IU126+HM$23-$G$23,$IT126)</f>
        <v>14</v>
      </c>
      <c r="HN126" s="14">
        <f>INDEX('O3-8hr'!$A:$AD,$IU126+HN$23-$G$23,$IT126)</f>
        <v>15.000000000000002</v>
      </c>
      <c r="HO126" s="14">
        <f>INDEX('O3-8hr'!$A:$AD,$IU126+HO$23-$G$23,$IT126)</f>
        <v>12</v>
      </c>
      <c r="HP126" s="14">
        <f>INDEX('O3-8hr'!$A:$AD,$IU126+HP$23-$G$23,$IT126)</f>
        <v>30</v>
      </c>
      <c r="HQ126" s="14">
        <f>INDEX('O3-8hr'!$A:$AD,$IU126+HQ$23-$G$23,$IT126)</f>
        <v>25</v>
      </c>
      <c r="HR126" s="14">
        <f>INDEX('O3-8hr'!$A:$AD,$IU126+HR$23-$G$23,$IT126)</f>
        <v>32</v>
      </c>
      <c r="HS126" s="14">
        <f>INDEX('O3-8hr'!$A:$AD,$IU126+HS$23-$G$23,$IT126)</f>
        <v>31</v>
      </c>
      <c r="HT126" s="14">
        <f>INDEX('O3-8hr'!$A:$AD,$IU126+HT$23-$G$23,$IT126)</f>
        <v>28</v>
      </c>
      <c r="HU126" s="14">
        <f>INDEX('O3-8hr'!$A:$AD,$IU126+HU$23-$G$23,$IT126)</f>
        <v>40</v>
      </c>
      <c r="HV126" s="14">
        <f>INDEX('O3-8hr'!$A:$AD,$IU126+HV$23-$G$23,$IT126)</f>
        <v>32</v>
      </c>
      <c r="HW126" s="14">
        <f>INDEX('O3-8hr'!$A:$AD,$IU126+HW$23-$G$23,$IT126)</f>
        <v>41</v>
      </c>
      <c r="HX126" s="14">
        <f>INDEX('O3-8hr'!$A:$AD,$IU126+HX$23-$G$23,$IT126)</f>
        <v>41</v>
      </c>
      <c r="HY126" s="14">
        <f>INDEX('O3-8hr'!$A:$AD,$IU126+HY$23-$G$23,$IT126)</f>
        <v>34</v>
      </c>
      <c r="HZ126" s="14">
        <f>INDEX('O3-8hr'!$A:$AD,$IU126+HZ$23-$G$23,$IT126)</f>
        <v>15.000000000000002</v>
      </c>
      <c r="IA126" s="14">
        <f>INDEX('O3-8hr'!$A:$AD,$IU126+IA$23-$G$23,$IT126)</f>
        <v>29</v>
      </c>
      <c r="IB126" s="14">
        <f>INDEX('O3-8hr'!$A:$AD,$IU126+IB$23-$G$23,$IT126)</f>
        <v>35</v>
      </c>
      <c r="IC126" s="14">
        <f>INDEX('O3-8hr'!$A:$AD,$IU126+IC$23-$G$23,$IT126)</f>
        <v>25</v>
      </c>
      <c r="ID126" s="14">
        <f>INDEX('O3-8hr'!$A:$AD,$IU126+ID$23-$G$23,$IT126)</f>
        <v>29</v>
      </c>
      <c r="IE126" s="14">
        <f>INDEX('O3-8hr'!$A:$AD,$IU126+IE$23-$G$23,$IT126)</f>
        <v>32</v>
      </c>
      <c r="IF126" s="14">
        <f>INDEX('O3-8hr'!$A:$AD,$IU126+IF$23-$G$23,$IT126)</f>
        <v>36.000000000000007</v>
      </c>
      <c r="IG126" s="14">
        <f>INDEX('O3-8hr'!$A:$AD,$IU126+IG$23-$G$23,$IT126)</f>
        <v>38</v>
      </c>
      <c r="IH126" s="14">
        <f>INDEX('O3-8hr'!$A:$AD,$IU126+IH$23-$G$23,$IT126)</f>
        <v>46</v>
      </c>
      <c r="II126" s="14">
        <f>INDEX('O3-8hr'!$A:$AD,$IU126+II$23-$G$23,$IT126)</f>
        <v>37.000000000000007</v>
      </c>
      <c r="IJ126" s="14">
        <f>INDEX('O3-8hr'!$A:$AD,$IU126+IJ$23-$G$23,$IT126)</f>
        <v>23</v>
      </c>
      <c r="IK126" s="14">
        <f>INDEX('O3-8hr'!$A:$AD,$IU126+IK$23-$G$23,$IT126)</f>
        <v>26.000000000000004</v>
      </c>
      <c r="IL126" s="14">
        <f>INDEX('O3-8hr'!$A:$AD,$IU126+IL$23-$G$23,$IT126)</f>
        <v>19</v>
      </c>
      <c r="IM126" s="14">
        <f>INDEX('O3-8hr'!$A:$AD,$IU126+IM$23-$G$23,$IT126)</f>
        <v>26.000000000000004</v>
      </c>
      <c r="IN126" s="14">
        <f>INDEX('O3-8hr'!$A:$AD,$IU126+IN$23-$G$23,$IT126)</f>
        <v>29</v>
      </c>
      <c r="IO126" s="14">
        <f>INDEX('O3-8hr'!$A:$AD,$IU126+IO$23-$G$23,$IT126)</f>
        <v>36.000000000000007</v>
      </c>
      <c r="IP126" s="14">
        <f>INDEX('O3-8hr'!$A:$AD,$IU126+IP$23-$G$23,$IT126)</f>
        <v>26.000000000000004</v>
      </c>
      <c r="IQ126" s="19">
        <f>INDEX('O3-8hr'!$A:$AD,$IU126+IQ$23-$G$23,$IT126)</f>
        <v>25</v>
      </c>
      <c r="IR126" s="100">
        <f t="shared" si="60"/>
        <v>81</v>
      </c>
      <c r="IT126" s="44">
        <f>MATCH($B126,'O3-8hr'!$1:$1,0)</f>
        <v>15</v>
      </c>
      <c r="IU126" s="43">
        <f>MATCH(DATE($A126,$IT$19,$IU$19),'O3-8hr'!$B:$B,0)</f>
        <v>65</v>
      </c>
    </row>
    <row r="127" spans="1:255" ht="12.75" customHeight="1" x14ac:dyDescent="0.2">
      <c r="A127" s="100">
        <v>2015</v>
      </c>
      <c r="B127" s="100">
        <v>361030002</v>
      </c>
      <c r="C127" s="103">
        <f>INDEX(Sites!$A:$N,MATCH($B127,Sites!$A:$A,0),2)</f>
        <v>40.745289999999997</v>
      </c>
      <c r="D127" s="100" t="str">
        <f>INDEX(Sites!$A:$N,MATCH($B127,Sites!$A:$A,0),4)</f>
        <v>NY</v>
      </c>
      <c r="E127" s="100" t="str">
        <f>INDEX(Sites!$A:$N,MATCH($B127,Sites!$A:$A,0),10)</f>
        <v>27.0</v>
      </c>
      <c r="F127" s="44" t="str">
        <f>INDEX(Sites!$A:$N,MATCH($B127,Sites!$A:$A,0),6)</f>
        <v>Babylon</v>
      </c>
      <c r="G127" s="20">
        <f>INDEX('O3-8hr'!$A:$AD,$IU127+G$23-$G$23,$IT127)</f>
        <v>33</v>
      </c>
      <c r="H127" s="14">
        <f>INDEX('O3-8hr'!$A:$AD,$IU127+H$23-$G$23,$IT127)</f>
        <v>45.000000000000007</v>
      </c>
      <c r="I127" s="14">
        <f>INDEX('O3-8hr'!$A:$AD,$IU127+I$23-$G$23,$IT127)</f>
        <v>38</v>
      </c>
      <c r="J127" s="14">
        <f>INDEX('O3-8hr'!$A:$AD,$IU127+J$23-$G$23,$IT127)</f>
        <v>14</v>
      </c>
      <c r="K127" s="14">
        <f>INDEX('O3-8hr'!$A:$AD,$IU127+K$23-$G$23,$IT127)</f>
        <v>32</v>
      </c>
      <c r="L127" s="14">
        <f>INDEX('O3-8hr'!$A:$AD,$IU127+L$23-$G$23,$IT127)</f>
        <v>35</v>
      </c>
      <c r="M127" s="14">
        <f>INDEX('O3-8hr'!$A:$AD,$IU127+M$23-$G$23,$IT127)</f>
        <v>40</v>
      </c>
      <c r="N127" s="14">
        <f>INDEX('O3-8hr'!$A:$AD,$IU127+N$23-$G$23,$IT127)</f>
        <v>46</v>
      </c>
      <c r="O127" s="14">
        <f>INDEX('O3-8hr'!$A:$AD,$IU127+O$23-$G$23,$IT127)</f>
        <v>42</v>
      </c>
      <c r="P127" s="14">
        <f>INDEX('O3-8hr'!$A:$AD,$IU127+P$23-$G$23,$IT127)</f>
        <v>38</v>
      </c>
      <c r="Q127" s="14">
        <f>INDEX('O3-8hr'!$A:$AD,$IU127+Q$23-$G$23,$IT127)</f>
        <v>43</v>
      </c>
      <c r="R127" s="14">
        <f>INDEX('O3-8hr'!$A:$AD,$IU127+R$23-$G$23,$IT127)</f>
        <v>44.000000000000007</v>
      </c>
      <c r="S127" s="14">
        <f>INDEX('O3-8hr'!$A:$AD,$IU127+S$23-$G$23,$IT127)</f>
        <v>40</v>
      </c>
      <c r="T127" s="14">
        <f>INDEX('O3-8hr'!$A:$AD,$IU127+T$23-$G$23,$IT127)</f>
        <v>43</v>
      </c>
      <c r="U127" s="14">
        <f>INDEX('O3-8hr'!$A:$AD,$IU127+U$23-$G$23,$IT127)</f>
        <v>38</v>
      </c>
      <c r="V127" s="14">
        <f>INDEX('O3-8hr'!$A:$AD,$IU127+V$23-$G$23,$IT127)</f>
        <v>35</v>
      </c>
      <c r="W127" s="14">
        <f>INDEX('O3-8hr'!$A:$AD,$IU127+W$23-$G$23,$IT127)</f>
        <v>40</v>
      </c>
      <c r="X127" s="14">
        <f>INDEX('O3-8hr'!$A:$AD,$IU127+X$23-$G$23,$IT127)</f>
        <v>41</v>
      </c>
      <c r="Y127" s="14">
        <f>INDEX('O3-8hr'!$A:$AD,$IU127+Y$23-$G$23,$IT127)</f>
        <v>42</v>
      </c>
      <c r="Z127" s="14">
        <f>INDEX('O3-8hr'!$A:$AD,$IU127+Z$23-$G$23,$IT127)</f>
        <v>39</v>
      </c>
      <c r="AA127" s="14">
        <f>INDEX('O3-8hr'!$A:$AD,$IU127+AA$23-$G$23,$IT127)</f>
        <v>34</v>
      </c>
      <c r="AB127" s="14">
        <f>INDEX('O3-8hr'!$A:$AD,$IU127+AB$23-$G$23,$IT127)</f>
        <v>38</v>
      </c>
      <c r="AC127" s="14">
        <f>INDEX('O3-8hr'!$A:$AD,$IU127+AC$23-$G$23,$IT127)</f>
        <v>37.000000000000007</v>
      </c>
      <c r="AD127" s="14">
        <f>INDEX('O3-8hr'!$A:$AD,$IU127+AD$23-$G$23,$IT127)</f>
        <v>34</v>
      </c>
      <c r="AE127" s="14">
        <f>INDEX('O3-8hr'!$A:$AD,$IU127+AE$23-$G$23,$IT127)</f>
        <v>32</v>
      </c>
      <c r="AF127" s="14">
        <f>INDEX('O3-8hr'!$A:$AD,$IU127+AF$23-$G$23,$IT127)</f>
        <v>40</v>
      </c>
      <c r="AG127" s="14">
        <f>INDEX('O3-8hr'!$A:$AD,$IU127+AG$23-$G$23,$IT127)</f>
        <v>32</v>
      </c>
      <c r="AH127" s="14">
        <f>INDEX('O3-8hr'!$A:$AD,$IU127+AH$23-$G$23,$IT127)</f>
        <v>34</v>
      </c>
      <c r="AI127" s="14">
        <f>INDEX('O3-8hr'!$A:$AD,$IU127+AI$23-$G$23,$IT127)</f>
        <v>42</v>
      </c>
      <c r="AJ127" s="14">
        <f>INDEX('O3-8hr'!$A:$AD,$IU127+AJ$23-$G$23,$IT127)</f>
        <v>34</v>
      </c>
      <c r="AK127" s="14">
        <f>INDEX('O3-8hr'!$A:$AD,$IU127+AK$23-$G$23,$IT127)</f>
        <v>29</v>
      </c>
      <c r="AL127" s="14">
        <f>INDEX('O3-8hr'!$A:$AD,$IU127+AL$23-$G$23,$IT127)</f>
        <v>44.000000000000007</v>
      </c>
      <c r="AM127" s="14">
        <f>INDEX('O3-8hr'!$A:$AD,$IU127+AM$23-$G$23,$IT127)</f>
        <v>49</v>
      </c>
      <c r="AN127" s="14">
        <f>INDEX('O3-8hr'!$A:$AD,$IU127+AN$23-$G$23,$IT127)</f>
        <v>32</v>
      </c>
      <c r="AO127" s="14">
        <f>INDEX('O3-8hr'!$A:$AD,$IU127+AO$23-$G$23,$IT127)</f>
        <v>39</v>
      </c>
      <c r="AP127" s="14">
        <f>INDEX('O3-8hr'!$A:$AD,$IU127+AP$23-$G$23,$IT127)</f>
        <v>40</v>
      </c>
      <c r="AQ127" s="14">
        <f>INDEX('O3-8hr'!$A:$AD,$IU127+AQ$23-$G$23,$IT127)</f>
        <v>47</v>
      </c>
      <c r="AR127" s="14">
        <f>INDEX('O3-8hr'!$A:$AD,$IU127+AR$23-$G$23,$IT127)</f>
        <v>32</v>
      </c>
      <c r="AS127" s="14">
        <f>INDEX('O3-8hr'!$A:$AD,$IU127+AS$23-$G$23,$IT127)</f>
        <v>36.000000000000007</v>
      </c>
      <c r="AT127" s="14">
        <f>INDEX('O3-8hr'!$A:$AD,$IU127+AT$23-$G$23,$IT127)</f>
        <v>37.000000000000007</v>
      </c>
      <c r="AU127" s="14">
        <f>INDEX('O3-8hr'!$A:$AD,$IU127+AU$23-$G$23,$IT127)</f>
        <v>25</v>
      </c>
      <c r="AV127" s="14">
        <f>INDEX('O3-8hr'!$A:$AD,$IU127+AV$23-$G$23,$IT127)</f>
        <v>45.000000000000007</v>
      </c>
      <c r="AW127" s="14">
        <f>INDEX('O3-8hr'!$A:$AD,$IU127+AW$23-$G$23,$IT127)</f>
        <v>49</v>
      </c>
      <c r="AX127" s="14">
        <f>INDEX('O3-8hr'!$A:$AD,$IU127+AX$23-$G$23,$IT127)</f>
        <v>51.000000000000007</v>
      </c>
      <c r="AY127" s="14">
        <f>INDEX('O3-8hr'!$A:$AD,$IU127+AY$23-$G$23,$IT127)</f>
        <v>35</v>
      </c>
      <c r="AZ127" s="14">
        <f>INDEX('O3-8hr'!$A:$AD,$IU127+AZ$23-$G$23,$IT127)</f>
        <v>46</v>
      </c>
      <c r="BA127" s="14">
        <f>INDEX('O3-8hr'!$A:$AD,$IU127+BA$23-$G$23,$IT127)</f>
        <v>45.000000000000007</v>
      </c>
      <c r="BB127" s="14">
        <f>INDEX('O3-8hr'!$A:$AD,$IU127+BB$23-$G$23,$IT127)</f>
        <v>34</v>
      </c>
      <c r="BC127" s="14">
        <f>INDEX('O3-8hr'!$A:$AD,$IU127+BC$23-$G$23,$IT127)</f>
        <v>61.000000000000007</v>
      </c>
      <c r="BD127" s="14">
        <f>INDEX('O3-8hr'!$A:$AD,$IU127+BD$23-$G$23,$IT127)</f>
        <v>39</v>
      </c>
      <c r="BE127" s="14">
        <f>INDEX('O3-8hr'!$A:$AD,$IU127+BE$23-$G$23,$IT127)</f>
        <v>38</v>
      </c>
      <c r="BF127" s="14">
        <f>INDEX('O3-8hr'!$A:$AD,$IU127+BF$23-$G$23,$IT127)</f>
        <v>43</v>
      </c>
      <c r="BG127" s="14">
        <f>INDEX('O3-8hr'!$A:$AD,$IU127+BG$23-$G$23,$IT127)</f>
        <v>44.000000000000007</v>
      </c>
      <c r="BH127" s="14">
        <f>INDEX('O3-8hr'!$A:$AD,$IU127+BH$23-$G$23,$IT127)</f>
        <v>35</v>
      </c>
      <c r="BI127" s="14">
        <f>INDEX('O3-8hr'!$A:$AD,$IU127+BI$23-$G$23,$IT127)</f>
        <v>35</v>
      </c>
      <c r="BJ127" s="14">
        <f>INDEX('O3-8hr'!$A:$AD,$IU127+BJ$23-$G$23,$IT127)</f>
        <v>40</v>
      </c>
      <c r="BK127" s="14">
        <f>INDEX('O3-8hr'!$A:$AD,$IU127+BK$23-$G$23,$IT127)</f>
        <v>44.000000000000007</v>
      </c>
      <c r="BL127" s="14">
        <f>INDEX('O3-8hr'!$A:$AD,$IU127+BL$23-$G$23,$IT127)</f>
        <v>36.000000000000007</v>
      </c>
      <c r="BM127" s="14">
        <f>INDEX('O3-8hr'!$A:$AD,$IU127+BM$23-$G$23,$IT127)</f>
        <v>48</v>
      </c>
      <c r="BN127" s="14">
        <f>INDEX('O3-8hr'!$A:$AD,$IU127+BN$23-$G$23,$IT127)</f>
        <v>50</v>
      </c>
      <c r="BO127" s="14">
        <f>INDEX('O3-8hr'!$A:$AD,$IU127+BO$23-$G$23,$IT127)</f>
        <v>36.000000000000007</v>
      </c>
      <c r="BP127" s="14">
        <f>INDEX('O3-8hr'!$A:$AD,$IU127+BP$23-$G$23,$IT127)</f>
        <v>38</v>
      </c>
      <c r="BQ127" s="14">
        <f>INDEX('O3-8hr'!$A:$AD,$IU127+BQ$23-$G$23,$IT127)</f>
        <v>39</v>
      </c>
      <c r="BR127" s="14">
        <f>INDEX('O3-8hr'!$A:$AD,$IU127+BR$23-$G$23,$IT127)</f>
        <v>49</v>
      </c>
      <c r="BS127" s="14">
        <f>INDEX('O3-8hr'!$A:$AD,$IU127+BS$23-$G$23,$IT127)</f>
        <v>59.000000000000007</v>
      </c>
      <c r="BT127" s="14">
        <f>INDEX('O3-8hr'!$A:$AD,$IU127+BT$23-$G$23,$IT127)</f>
        <v>64</v>
      </c>
      <c r="BU127" s="14">
        <f>INDEX('O3-8hr'!$A:$AD,$IU127+BU$23-$G$23,$IT127)</f>
        <v>43</v>
      </c>
      <c r="BV127" s="14">
        <f>INDEX('O3-8hr'!$A:$AD,$IU127+BV$23-$G$23,$IT127)</f>
        <v>55</v>
      </c>
      <c r="BW127" s="14">
        <f>INDEX('O3-8hr'!$A:$AD,$IU127+BW$23-$G$23,$IT127)</f>
        <v>57</v>
      </c>
      <c r="BX127" s="14">
        <f>INDEX('O3-8hr'!$A:$AD,$IU127+BX$23-$G$23,$IT127)</f>
        <v>32</v>
      </c>
      <c r="BY127" s="14">
        <f>INDEX('O3-8hr'!$A:$AD,$IU127+BY$23-$G$23,$IT127)</f>
        <v>26.000000000000004</v>
      </c>
      <c r="BZ127" s="14">
        <f>INDEX('O3-8hr'!$A:$AD,$IU127+BZ$23-$G$23,$IT127)</f>
        <v>21</v>
      </c>
      <c r="CA127" s="14">
        <f>INDEX('O3-8hr'!$A:$AD,$IU127+CA$23-$G$23,$IT127)</f>
        <v>58</v>
      </c>
      <c r="CB127" s="14">
        <f>INDEX('O3-8hr'!$A:$AD,$IU127+CB$23-$G$23,$IT127)</f>
        <v>35</v>
      </c>
      <c r="CC127" s="14">
        <f>INDEX('O3-8hr'!$A:$AD,$IU127+CC$23-$G$23,$IT127)</f>
        <v>50</v>
      </c>
      <c r="CD127" s="14">
        <f>INDEX('O3-8hr'!$A:$AD,$IU127+CD$23-$G$23,$IT127)</f>
        <v>58</v>
      </c>
      <c r="CE127" s="14">
        <f>INDEX('O3-8hr'!$A:$AD,$IU127+CE$23-$G$23,$IT127)</f>
        <v>46</v>
      </c>
      <c r="CF127" s="14">
        <f>INDEX('O3-8hr'!$A:$AD,$IU127+CF$23-$G$23,$IT127)</f>
        <v>65</v>
      </c>
      <c r="CG127" s="14">
        <f>INDEX('O3-8hr'!$A:$AD,$IU127+CG$23-$G$23,$IT127)</f>
        <v>38</v>
      </c>
      <c r="CH127" s="14">
        <f>INDEX('O3-8hr'!$A:$AD,$IU127+CH$23-$G$23,$IT127)</f>
        <v>39</v>
      </c>
      <c r="CI127" s="14">
        <f>INDEX('O3-8hr'!$A:$AD,$IU127+CI$23-$G$23,$IT127)</f>
        <v>30</v>
      </c>
      <c r="CJ127" s="14">
        <f>INDEX('O3-8hr'!$A:$AD,$IU127+CJ$23-$G$23,$IT127)</f>
        <v>41</v>
      </c>
      <c r="CK127" s="14">
        <f>INDEX('O3-8hr'!$A:$AD,$IU127+CK$23-$G$23,$IT127)</f>
        <v>50</v>
      </c>
      <c r="CL127" s="14">
        <f>INDEX('O3-8hr'!$A:$AD,$IU127+CL$23-$G$23,$IT127)</f>
        <v>47</v>
      </c>
      <c r="CM127" s="14">
        <f>INDEX('O3-8hr'!$A:$AD,$IU127+CM$23-$G$23,$IT127)</f>
        <v>59.000000000000007</v>
      </c>
      <c r="CN127" s="14">
        <f>INDEX('O3-8hr'!$A:$AD,$IU127+CN$23-$G$23,$IT127)</f>
        <v>57</v>
      </c>
      <c r="CO127" s="14">
        <f>INDEX('O3-8hr'!$A:$AD,$IU127+CO$23-$G$23,$IT127)</f>
        <v>47</v>
      </c>
      <c r="CP127" s="14">
        <f>INDEX('O3-8hr'!$A:$AD,$IU127+CP$23-$G$23,$IT127)</f>
        <v>42</v>
      </c>
      <c r="CQ127" s="14">
        <f>INDEX('O3-8hr'!$A:$AD,$IU127+CQ$23-$G$23,$IT127)</f>
        <v>42</v>
      </c>
      <c r="CR127" s="14">
        <f>INDEX('O3-8hr'!$A:$AD,$IU127+CR$23-$G$23,$IT127)</f>
        <v>41</v>
      </c>
      <c r="CS127" s="14">
        <f>INDEX('O3-8hr'!$A:$AD,$IU127+CS$23-$G$23,$IT127)</f>
        <v>24</v>
      </c>
      <c r="CT127" s="14">
        <f>INDEX('O3-8hr'!$A:$AD,$IU127+CT$23-$G$23,$IT127)</f>
        <v>29</v>
      </c>
      <c r="CU127" s="14">
        <f>INDEX('O3-8hr'!$A:$AD,$IU127+CU$23-$G$23,$IT127)</f>
        <v>20</v>
      </c>
      <c r="CV127" s="14">
        <f>INDEX('O3-8hr'!$A:$AD,$IU127+CV$23-$G$23,$IT127)</f>
        <v>18.000000000000004</v>
      </c>
      <c r="CW127" s="14">
        <f>INDEX('O3-8hr'!$A:$AD,$IU127+CW$23-$G$23,$IT127)</f>
        <v>31</v>
      </c>
      <c r="CX127" s="14">
        <f>INDEX('O3-8hr'!$A:$AD,$IU127+CX$23-$G$23,$IT127)</f>
        <v>31</v>
      </c>
      <c r="CY127" s="14">
        <f>INDEX('O3-8hr'!$A:$AD,$IU127+CY$23-$G$23,$IT127)</f>
        <v>37.000000000000007</v>
      </c>
      <c r="CZ127" s="14">
        <f>INDEX('O3-8hr'!$A:$AD,$IU127+CZ$23-$G$23,$IT127)</f>
        <v>40</v>
      </c>
      <c r="DA127" s="14">
        <f>INDEX('O3-8hr'!$A:$AD,$IU127+DA$23-$G$23,$IT127)</f>
        <v>42</v>
      </c>
      <c r="DB127" s="14">
        <f>INDEX('O3-8hr'!$A:$AD,$IU127+DB$23-$G$23,$IT127)</f>
        <v>47</v>
      </c>
      <c r="DC127" s="14">
        <f>INDEX('O3-8hr'!$A:$AD,$IU127+DC$23-$G$23,$IT127)</f>
        <v>52.000000000000007</v>
      </c>
      <c r="DD127" s="14">
        <f>INDEX('O3-8hr'!$A:$AD,$IU127+DD$23-$G$23,$IT127)</f>
        <v>57</v>
      </c>
      <c r="DE127" s="14">
        <f>INDEX('O3-8hr'!$A:$AD,$IU127+DE$23-$G$23,$IT127)</f>
        <v>75</v>
      </c>
      <c r="DF127" s="14">
        <f>INDEX('O3-8hr'!$A:$AD,$IU127+DF$23-$G$23,$IT127)</f>
        <v>59.000000000000007</v>
      </c>
      <c r="DG127" s="14">
        <f>INDEX('O3-8hr'!$A:$AD,$IU127+DG$23-$G$23,$IT127)</f>
        <v>48</v>
      </c>
      <c r="DH127" s="14">
        <f>INDEX('O3-8hr'!$A:$AD,$IU127+DH$23-$G$23,$IT127)</f>
        <v>65</v>
      </c>
      <c r="DI127" s="14">
        <f>INDEX('O3-8hr'!$A:$AD,$IU127+DI$23-$G$23,$IT127)</f>
        <v>33</v>
      </c>
      <c r="DJ127" s="14">
        <f>INDEX('O3-8hr'!$A:$AD,$IU127+DJ$23-$G$23,$IT127)</f>
        <v>35</v>
      </c>
      <c r="DK127" s="14">
        <f>INDEX('O3-8hr'!$A:$AD,$IU127+DK$23-$G$23,$IT127)</f>
        <v>36.000000000000007</v>
      </c>
      <c r="DL127" s="14">
        <f>INDEX('O3-8hr'!$A:$AD,$IU127+DL$23-$G$23,$IT127)</f>
        <v>36.000000000000007</v>
      </c>
      <c r="DM127" s="14">
        <f>INDEX('O3-8hr'!$A:$AD,$IU127+DM$23-$G$23,$IT127)</f>
        <v>51.000000000000007</v>
      </c>
      <c r="DN127" s="14">
        <f>INDEX('O3-8hr'!$A:$AD,$IU127+DN$23-$G$23,$IT127)</f>
        <v>40</v>
      </c>
      <c r="DO127" s="14">
        <f>INDEX('O3-8hr'!$A:$AD,$IU127+DO$23-$G$23,$IT127)</f>
        <v>40</v>
      </c>
      <c r="DP127" s="14">
        <f>INDEX('O3-8hr'!$A:$AD,$IU127+DP$23-$G$23,$IT127)</f>
        <v>58</v>
      </c>
      <c r="DQ127" s="14">
        <f>INDEX('O3-8hr'!$A:$AD,$IU127+DQ$23-$G$23,$IT127)</f>
        <v>53.000000000000007</v>
      </c>
      <c r="DR127" s="14">
        <f>INDEX('O3-8hr'!$A:$AD,$IU127+DR$23-$G$23,$IT127)</f>
        <v>49</v>
      </c>
      <c r="DS127" s="14">
        <f>INDEX('O3-8hr'!$A:$AD,$IU127+DS$23-$G$23,$IT127)</f>
        <v>46</v>
      </c>
      <c r="DT127" s="14">
        <f>INDEX('O3-8hr'!$A:$AD,$IU127+DT$23-$G$23,$IT127)</f>
        <v>50</v>
      </c>
      <c r="DU127" s="14">
        <f>INDEX('O3-8hr'!$A:$AD,$IU127+DU$23-$G$23,$IT127)</f>
        <v>33</v>
      </c>
      <c r="DV127" s="14">
        <f>INDEX('O3-8hr'!$A:$AD,$IU127+DV$23-$G$23,$IT127)</f>
        <v>35</v>
      </c>
      <c r="DW127" s="14">
        <f>INDEX('O3-8hr'!$A:$AD,$IU127+DW$23-$G$23,$IT127)</f>
        <v>37.000000000000007</v>
      </c>
      <c r="DX127" s="14">
        <f>INDEX('O3-8hr'!$A:$AD,$IU127+DX$23-$G$23,$IT127)</f>
        <v>45.000000000000007</v>
      </c>
      <c r="DY127" s="14">
        <f>INDEX('O3-8hr'!$A:$AD,$IU127+DY$23-$G$23,$IT127)</f>
        <v>67</v>
      </c>
      <c r="DZ127" s="14">
        <f>INDEX('O3-8hr'!$A:$AD,$IU127+DZ$23-$G$23,$IT127)</f>
        <v>43</v>
      </c>
      <c r="EA127" s="14">
        <f>INDEX('O3-8hr'!$A:$AD,$IU127+EA$23-$G$23,$IT127)</f>
        <v>63</v>
      </c>
      <c r="EB127" s="14">
        <f>INDEX('O3-8hr'!$A:$AD,$IU127+EB$23-$G$23,$IT127)</f>
        <v>46</v>
      </c>
      <c r="EC127" s="14">
        <f>INDEX('O3-8hr'!$A:$AD,$IU127+EC$23-$G$23,$IT127)</f>
        <v>67</v>
      </c>
      <c r="ED127" s="14">
        <f>INDEX('O3-8hr'!$A:$AD,$IU127+ED$23-$G$23,$IT127)</f>
        <v>46</v>
      </c>
      <c r="EE127" s="14">
        <f>INDEX('O3-8hr'!$A:$AD,$IU127+EE$23-$G$23,$IT127)</f>
        <v>45.000000000000007</v>
      </c>
      <c r="EF127" s="14">
        <f>INDEX('O3-8hr'!$A:$AD,$IU127+EF$23-$G$23,$IT127)</f>
        <v>52.000000000000007</v>
      </c>
      <c r="EG127" s="14">
        <f>INDEX('O3-8hr'!$A:$AD,$IU127+EG$23-$G$23,$IT127)</f>
        <v>39</v>
      </c>
      <c r="EH127" s="14">
        <f>INDEX('O3-8hr'!$A:$AD,$IU127+EH$23-$G$23,$IT127)</f>
        <v>41</v>
      </c>
      <c r="EI127" s="14">
        <f>INDEX('O3-8hr'!$A:$AD,$IU127+EI$23-$G$23,$IT127)</f>
        <v>52.000000000000007</v>
      </c>
      <c r="EJ127" s="14">
        <f>INDEX('O3-8hr'!$A:$AD,$IU127+EJ$23-$G$23,$IT127)</f>
        <v>70</v>
      </c>
      <c r="EK127" s="14">
        <f>INDEX('O3-8hr'!$A:$AD,$IU127+EK$23-$G$23,$IT127)</f>
        <v>48</v>
      </c>
      <c r="EL127" s="14">
        <f>INDEX('O3-8hr'!$A:$AD,$IU127+EL$23-$G$23,$IT127)</f>
        <v>42</v>
      </c>
      <c r="EM127" s="14">
        <f>INDEX('O3-8hr'!$A:$AD,$IU127+EM$23-$G$23,$IT127)</f>
        <v>41</v>
      </c>
      <c r="EN127" s="14">
        <f>INDEX('O3-8hr'!$A:$AD,$IU127+EN$23-$G$23,$IT127)</f>
        <v>47</v>
      </c>
      <c r="EO127" s="14">
        <f>INDEX('O3-8hr'!$A:$AD,$IU127+EO$23-$G$23,$IT127)</f>
        <v>47</v>
      </c>
      <c r="EP127" s="14">
        <f>INDEX('O3-8hr'!$A:$AD,$IU127+EP$23-$G$23,$IT127)</f>
        <v>38</v>
      </c>
      <c r="EQ127" s="14">
        <f>INDEX('O3-8hr'!$A:$AD,$IU127+EQ$23-$G$23,$IT127)</f>
        <v>62</v>
      </c>
      <c r="ER127" s="14">
        <f>INDEX('O3-8hr'!$A:$AD,$IU127+ER$23-$G$23,$IT127)</f>
        <v>78</v>
      </c>
      <c r="ES127" s="14">
        <f>INDEX('O3-8hr'!$A:$AD,$IU127+ES$23-$G$23,$IT127)</f>
        <v>60</v>
      </c>
      <c r="ET127" s="14">
        <f>INDEX('O3-8hr'!$A:$AD,$IU127+ET$23-$G$23,$IT127)</f>
        <v>43</v>
      </c>
      <c r="EU127" s="14">
        <f>INDEX('O3-8hr'!$A:$AD,$IU127+EU$23-$G$23,$IT127)</f>
        <v>51.000000000000007</v>
      </c>
      <c r="EV127" s="14">
        <f>INDEX('O3-8hr'!$A:$AD,$IU127+EV$23-$G$23,$IT127)</f>
        <v>53.000000000000007</v>
      </c>
      <c r="EW127" s="14">
        <f>INDEX('O3-8hr'!$A:$AD,$IU127+EW$23-$G$23,$IT127)</f>
        <v>57</v>
      </c>
      <c r="EX127" s="14">
        <f>INDEX('O3-8hr'!$A:$AD,$IU127+EX$23-$G$23,$IT127)</f>
        <v>51.000000000000007</v>
      </c>
      <c r="EY127" s="14">
        <f>INDEX('O3-8hr'!$A:$AD,$IU127+EY$23-$G$23,$IT127)</f>
        <v>47</v>
      </c>
      <c r="EZ127" s="14">
        <f>INDEX('O3-8hr'!$A:$AD,$IU127+EZ$23-$G$23,$IT127)</f>
        <v>65</v>
      </c>
      <c r="FA127" s="14">
        <f>INDEX('O3-8hr'!$A:$AD,$IU127+FA$23-$G$23,$IT127)</f>
        <v>73.000000000000014</v>
      </c>
      <c r="FB127" s="14">
        <f>INDEX('O3-8hr'!$A:$AD,$IU127+FB$23-$G$23,$IT127)</f>
        <v>36.000000000000007</v>
      </c>
      <c r="FC127" s="14">
        <f>INDEX('O3-8hr'!$A:$AD,$IU127+FC$23-$G$23,$IT127)</f>
        <v>49</v>
      </c>
      <c r="FD127" s="14">
        <f>INDEX('O3-8hr'!$A:$AD,$IU127+FD$23-$G$23,$IT127)</f>
        <v>65</v>
      </c>
      <c r="FE127" s="14">
        <f>INDEX('O3-8hr'!$A:$AD,$IU127+FE$23-$G$23,$IT127)</f>
        <v>53.000000000000007</v>
      </c>
      <c r="FF127" s="14">
        <f>INDEX('O3-8hr'!$A:$AD,$IU127+FF$23-$G$23,$IT127)</f>
        <v>56</v>
      </c>
      <c r="FG127" s="14">
        <f>INDEX('O3-8hr'!$A:$AD,$IU127+FG$23-$G$23,$IT127)</f>
        <v>69</v>
      </c>
      <c r="FH127" s="14">
        <f>INDEX('O3-8hr'!$A:$AD,$IU127+FH$23-$G$23,$IT127)</f>
        <v>57</v>
      </c>
      <c r="FI127" s="14">
        <f>INDEX('O3-8hr'!$A:$AD,$IU127+FI$23-$G$23,$IT127)</f>
        <v>46</v>
      </c>
      <c r="FJ127" s="14">
        <f>INDEX('O3-8hr'!$A:$AD,$IU127+FJ$23-$G$23,$IT127)</f>
        <v>40</v>
      </c>
      <c r="FK127" s="14">
        <f>INDEX('O3-8hr'!$A:$AD,$IU127+FK$23-$G$23,$IT127)</f>
        <v>36.000000000000007</v>
      </c>
      <c r="FL127" s="14">
        <f>INDEX('O3-8hr'!$A:$AD,$IU127+FL$23-$G$23,$IT127)</f>
        <v>36.000000000000007</v>
      </c>
      <c r="FM127" s="14">
        <f>INDEX('O3-8hr'!$A:$AD,$IU127+FM$23-$G$23,$IT127)</f>
        <v>31</v>
      </c>
      <c r="FN127" s="14">
        <f>INDEX('O3-8hr'!$A:$AD,$IU127+FN$23-$G$23,$IT127)</f>
        <v>38</v>
      </c>
      <c r="FO127" s="14">
        <f>INDEX('O3-8hr'!$A:$AD,$IU127+FO$23-$G$23,$IT127)</f>
        <v>46</v>
      </c>
      <c r="FP127" s="14">
        <f>INDEX('O3-8hr'!$A:$AD,$IU127+FP$23-$G$23,$IT127)</f>
        <v>51.000000000000007</v>
      </c>
      <c r="FQ127" s="14">
        <f>INDEX('O3-8hr'!$A:$AD,$IU127+FQ$23-$G$23,$IT127)</f>
        <v>61.000000000000007</v>
      </c>
      <c r="FR127" s="14">
        <f>INDEX('O3-8hr'!$A:$AD,$IU127+FR$23-$G$23,$IT127)</f>
        <v>79</v>
      </c>
      <c r="FS127" s="14">
        <f>INDEX('O3-8hr'!$A:$AD,$IU127+FS$23-$G$23,$IT127)</f>
        <v>79</v>
      </c>
      <c r="FT127" s="14">
        <f>INDEX('O3-8hr'!$A:$AD,$IU127+FT$23-$G$23,$IT127)</f>
        <v>65</v>
      </c>
      <c r="FU127" s="14">
        <f>INDEX('O3-8hr'!$A:$AD,$IU127+FU$23-$G$23,$IT127)</f>
        <v>45.000000000000007</v>
      </c>
      <c r="FV127" s="14">
        <f>INDEX('O3-8hr'!$A:$AD,$IU127+FV$23-$G$23,$IT127)</f>
        <v>26.000000000000004</v>
      </c>
      <c r="FW127" s="14">
        <f>INDEX('O3-8hr'!$A:$AD,$IU127+FW$23-$G$23,$IT127)</f>
        <v>30</v>
      </c>
      <c r="FX127" s="14">
        <f>INDEX('O3-8hr'!$A:$AD,$IU127+FX$23-$G$23,$IT127)</f>
        <v>44.000000000000007</v>
      </c>
      <c r="FY127" s="14">
        <f>INDEX('O3-8hr'!$A:$AD,$IU127+FY$23-$G$23,$IT127)</f>
        <v>51.000000000000007</v>
      </c>
      <c r="FZ127" s="14">
        <f>INDEX('O3-8hr'!$A:$AD,$IU127+FZ$23-$G$23,$IT127)</f>
        <v>35</v>
      </c>
      <c r="GA127" s="14">
        <f>INDEX('O3-8hr'!$A:$AD,$IU127+GA$23-$G$23,$IT127)</f>
        <v>55</v>
      </c>
      <c r="GB127" s="14">
        <f>INDEX('O3-8hr'!$A:$AD,$IU127+GB$23-$G$23,$IT127)</f>
        <v>51.000000000000007</v>
      </c>
      <c r="GC127" s="14">
        <f>INDEX('O3-8hr'!$A:$AD,$IU127+GC$23-$G$23,$IT127)</f>
        <v>56</v>
      </c>
      <c r="GD127" s="14">
        <f>INDEX('O3-8hr'!$A:$AD,$IU127+GD$23-$G$23,$IT127)</f>
        <v>41</v>
      </c>
      <c r="GE127" s="14">
        <f>INDEX('O3-8hr'!$A:$AD,$IU127+GE$23-$G$23,$IT127)</f>
        <v>50</v>
      </c>
      <c r="GF127" s="14">
        <f>INDEX('O3-8hr'!$A:$AD,$IU127+GF$23-$G$23,$IT127)</f>
        <v>62</v>
      </c>
      <c r="GG127" s="14">
        <f>INDEX('O3-8hr'!$A:$AD,$IU127+GG$23-$G$23,$IT127)</f>
        <v>61.000000000000007</v>
      </c>
      <c r="GH127" s="14">
        <f>INDEX('O3-8hr'!$A:$AD,$IU127+GH$23-$G$23,$IT127)</f>
        <v>67</v>
      </c>
      <c r="GI127" s="14">
        <f>INDEX('O3-8hr'!$A:$AD,$IU127+GI$23-$G$23,$IT127)</f>
        <v>50</v>
      </c>
      <c r="GJ127" s="14">
        <f>INDEX('O3-8hr'!$A:$AD,$IU127+GJ$23-$G$23,$IT127)</f>
        <v>57</v>
      </c>
      <c r="GK127" s="14">
        <f>INDEX('O3-8hr'!$A:$AD,$IU127+GK$23-$G$23,$IT127)</f>
        <v>76</v>
      </c>
      <c r="GL127" s="14">
        <f>INDEX('O3-8hr'!$A:$AD,$IU127+GL$23-$G$23,$IT127)</f>
        <v>39</v>
      </c>
      <c r="GM127" s="14">
        <f>INDEX('O3-8hr'!$A:$AD,$IU127+GM$23-$G$23,$IT127)</f>
        <v>31</v>
      </c>
      <c r="GN127" s="14">
        <f>INDEX('O3-8hr'!$A:$AD,$IU127+GN$23-$G$23,$IT127)</f>
        <v>39</v>
      </c>
      <c r="GO127" s="14">
        <f>INDEX('O3-8hr'!$A:$AD,$IU127+GO$23-$G$23,$IT127)</f>
        <v>46</v>
      </c>
      <c r="GP127" s="14">
        <f>INDEX('O3-8hr'!$A:$AD,$IU127+GP$23-$G$23,$IT127)</f>
        <v>54</v>
      </c>
      <c r="GQ127" s="14">
        <f>INDEX('O3-8hr'!$A:$AD,$IU127+GQ$23-$G$23,$IT127)</f>
        <v>28</v>
      </c>
      <c r="GR127" s="14">
        <f>INDEX('O3-8hr'!$A:$AD,$IU127+GR$23-$G$23,$IT127)</f>
        <v>27</v>
      </c>
      <c r="GS127" s="14">
        <f>INDEX('O3-8hr'!$A:$AD,$IU127+GS$23-$G$23,$IT127)</f>
        <v>35</v>
      </c>
      <c r="GT127" s="14">
        <f>INDEX('O3-8hr'!$A:$AD,$IU127+GT$23-$G$23,$IT127)</f>
        <v>41</v>
      </c>
      <c r="GU127" s="14">
        <f>INDEX('O3-8hr'!$A:$AD,$IU127+GU$23-$G$23,$IT127)</f>
        <v>13.000000000000002</v>
      </c>
      <c r="GV127" s="14">
        <f>INDEX('O3-8hr'!$A:$AD,$IU127+GV$23-$G$23,$IT127)</f>
        <v>30</v>
      </c>
      <c r="GW127" s="14">
        <f>INDEX('O3-8hr'!$A:$AD,$IU127+GW$23-$G$23,$IT127)</f>
        <v>48</v>
      </c>
      <c r="GX127" s="14">
        <f>INDEX('O3-8hr'!$A:$AD,$IU127+GX$23-$G$23,$IT127)</f>
        <v>64</v>
      </c>
      <c r="GY127" s="14">
        <f>INDEX('O3-8hr'!$A:$AD,$IU127+GY$23-$G$23,$IT127)</f>
        <v>85</v>
      </c>
      <c r="GZ127" s="14">
        <f>INDEX('O3-8hr'!$A:$AD,$IU127+GZ$23-$G$23,$IT127)</f>
        <v>67</v>
      </c>
      <c r="HA127" s="14">
        <f>INDEX('O3-8hr'!$A:$AD,$IU127+HA$23-$G$23,$IT127)</f>
        <v>45.000000000000007</v>
      </c>
      <c r="HB127" s="14">
        <f>INDEX('O3-8hr'!$A:$AD,$IU127+HB$23-$G$23,$IT127)</f>
        <v>33</v>
      </c>
      <c r="HC127" s="14">
        <f>INDEX('O3-8hr'!$A:$AD,$IU127+HC$23-$G$23,$IT127)</f>
        <v>33</v>
      </c>
      <c r="HD127" s="14">
        <f>INDEX('O3-8hr'!$A:$AD,$IU127+HD$23-$G$23,$IT127)</f>
        <v>29</v>
      </c>
      <c r="HE127" s="14">
        <f>INDEX('O3-8hr'!$A:$AD,$IU127+HE$23-$G$23,$IT127)</f>
        <v>42</v>
      </c>
      <c r="HF127" s="14">
        <f>INDEX('O3-8hr'!$A:$AD,$IU127+HF$23-$G$23,$IT127)</f>
        <v>45.000000000000007</v>
      </c>
      <c r="HG127" s="14">
        <f>INDEX('O3-8hr'!$A:$AD,$IU127+HG$23-$G$23,$IT127)</f>
        <v>31</v>
      </c>
      <c r="HH127" s="14">
        <f>INDEX('O3-8hr'!$A:$AD,$IU127+HH$23-$G$23,$IT127)</f>
        <v>36.000000000000007</v>
      </c>
      <c r="HI127" s="14">
        <f>INDEX('O3-8hr'!$A:$AD,$IU127+HI$23-$G$23,$IT127)</f>
        <v>32</v>
      </c>
      <c r="HJ127" s="14">
        <f>INDEX('O3-8hr'!$A:$AD,$IU127+HJ$23-$G$23,$IT127)</f>
        <v>30</v>
      </c>
      <c r="HK127" s="14">
        <f>INDEX('O3-8hr'!$A:$AD,$IU127+HK$23-$G$23,$IT127)</f>
        <v>26.000000000000004</v>
      </c>
      <c r="HL127" s="14">
        <f>INDEX('O3-8hr'!$A:$AD,$IU127+HL$23-$G$23,$IT127)</f>
        <v>19</v>
      </c>
      <c r="HM127" s="14">
        <f>INDEX('O3-8hr'!$A:$AD,$IU127+HM$23-$G$23,$IT127)</f>
        <v>22.000000000000004</v>
      </c>
      <c r="HN127" s="14">
        <f>INDEX('O3-8hr'!$A:$AD,$IU127+HN$23-$G$23,$IT127)</f>
        <v>21</v>
      </c>
      <c r="HO127" s="14">
        <f>INDEX('O3-8hr'!$A:$AD,$IU127+HO$23-$G$23,$IT127)</f>
        <v>24</v>
      </c>
      <c r="HP127" s="14">
        <f>INDEX('O3-8hr'!$A:$AD,$IU127+HP$23-$G$23,$IT127)</f>
        <v>32</v>
      </c>
      <c r="HQ127" s="14">
        <f>INDEX('O3-8hr'!$A:$AD,$IU127+HQ$23-$G$23,$IT127)</f>
        <v>28</v>
      </c>
      <c r="HR127" s="14">
        <f>INDEX('O3-8hr'!$A:$AD,$IU127+HR$23-$G$23,$IT127)</f>
        <v>31</v>
      </c>
      <c r="HS127" s="14">
        <f>INDEX('O3-8hr'!$A:$AD,$IU127+HS$23-$G$23,$IT127)</f>
        <v>29</v>
      </c>
      <c r="HT127" s="14">
        <f>INDEX('O3-8hr'!$A:$AD,$IU127+HT$23-$G$23,$IT127)</f>
        <v>30</v>
      </c>
      <c r="HU127" s="14">
        <f>INDEX('O3-8hr'!$A:$AD,$IU127+HU$23-$G$23,$IT127)</f>
        <v>43</v>
      </c>
      <c r="HV127" s="14">
        <f>INDEX('O3-8hr'!$A:$AD,$IU127+HV$23-$G$23,$IT127)</f>
        <v>31</v>
      </c>
      <c r="HW127" s="14">
        <f>INDEX('O3-8hr'!$A:$AD,$IU127+HW$23-$G$23,$IT127)</f>
        <v>42</v>
      </c>
      <c r="HX127" s="14">
        <f>INDEX('O3-8hr'!$A:$AD,$IU127+HX$23-$G$23,$IT127)</f>
        <v>44.000000000000007</v>
      </c>
      <c r="HY127" s="14">
        <f>INDEX('O3-8hr'!$A:$AD,$IU127+HY$23-$G$23,$IT127)</f>
        <v>36.000000000000007</v>
      </c>
      <c r="HZ127" s="14">
        <f>INDEX('O3-8hr'!$A:$AD,$IU127+HZ$23-$G$23,$IT127)</f>
        <v>16</v>
      </c>
      <c r="IA127" s="14">
        <f>INDEX('O3-8hr'!$A:$AD,$IU127+IA$23-$G$23,$IT127)</f>
        <v>24</v>
      </c>
      <c r="IB127" s="14">
        <f>INDEX('O3-8hr'!$A:$AD,$IU127+IB$23-$G$23,$IT127)</f>
        <v>35</v>
      </c>
      <c r="IC127" s="14">
        <f>INDEX('O3-8hr'!$A:$AD,$IU127+IC$23-$G$23,$IT127)</f>
        <v>27</v>
      </c>
      <c r="ID127" s="14">
        <f>INDEX('O3-8hr'!$A:$AD,$IU127+ID$23-$G$23,$IT127)</f>
        <v>29</v>
      </c>
      <c r="IE127" s="14">
        <f>INDEX('O3-8hr'!$A:$AD,$IU127+IE$23-$G$23,$IT127)</f>
        <v>27</v>
      </c>
      <c r="IF127" s="14">
        <f>INDEX('O3-8hr'!$A:$AD,$IU127+IF$23-$G$23,$IT127)</f>
        <v>31</v>
      </c>
      <c r="IG127" s="14">
        <f>INDEX('O3-8hr'!$A:$AD,$IU127+IG$23-$G$23,$IT127)</f>
        <v>38</v>
      </c>
      <c r="IH127" s="14">
        <f>INDEX('O3-8hr'!$A:$AD,$IU127+IH$23-$G$23,$IT127)</f>
        <v>45.000000000000007</v>
      </c>
      <c r="II127" s="14">
        <f>INDEX('O3-8hr'!$A:$AD,$IU127+II$23-$G$23,$IT127)</f>
        <v>34</v>
      </c>
      <c r="IJ127" s="14">
        <f>INDEX('O3-8hr'!$A:$AD,$IU127+IJ$23-$G$23,$IT127)</f>
        <v>28</v>
      </c>
      <c r="IK127" s="14">
        <f>INDEX('O3-8hr'!$A:$AD,$IU127+IK$23-$G$23,$IT127)</f>
        <v>26.000000000000004</v>
      </c>
      <c r="IL127" s="14">
        <f>INDEX('O3-8hr'!$A:$AD,$IU127+IL$23-$G$23,$IT127)</f>
        <v>22.000000000000004</v>
      </c>
      <c r="IM127" s="14">
        <f>INDEX('O3-8hr'!$A:$AD,$IU127+IM$23-$G$23,$IT127)</f>
        <v>23</v>
      </c>
      <c r="IN127" s="14">
        <f>INDEX('O3-8hr'!$A:$AD,$IU127+IN$23-$G$23,$IT127)</f>
        <v>30</v>
      </c>
      <c r="IO127" s="14">
        <f>INDEX('O3-8hr'!$A:$AD,$IU127+IO$23-$G$23,$IT127)</f>
        <v>30</v>
      </c>
      <c r="IP127" s="14">
        <f>INDEX('O3-8hr'!$A:$AD,$IU127+IP$23-$G$23,$IT127)</f>
        <v>25</v>
      </c>
      <c r="IQ127" s="19">
        <f>INDEX('O3-8hr'!$A:$AD,$IU127+IQ$23-$G$23,$IT127)</f>
        <v>26.000000000000004</v>
      </c>
      <c r="IR127" s="100">
        <f t="shared" si="60"/>
        <v>85</v>
      </c>
      <c r="IT127" s="44">
        <f>MATCH($B127,'O3-8hr'!$1:$1,0)</f>
        <v>27</v>
      </c>
      <c r="IU127" s="43">
        <f>MATCH(DATE($A127,$IT$19,$IU$19),'O3-8hr'!$B:$B,0)</f>
        <v>65</v>
      </c>
    </row>
    <row r="128" spans="1:255" ht="12.75" customHeight="1" x14ac:dyDescent="0.2">
      <c r="A128" s="100">
        <v>2015</v>
      </c>
      <c r="B128" s="100">
        <v>360610135</v>
      </c>
      <c r="C128" s="103">
        <f>INDEX(Sites!$A:$N,MATCH($B128,Sites!$A:$A,0),2)</f>
        <v>40.819760000000002</v>
      </c>
      <c r="D128" s="100" t="str">
        <f>INDEX(Sites!$A:$N,MATCH($B128,Sites!$A:$A,0),4)</f>
        <v>NY</v>
      </c>
      <c r="E128" s="100" t="str">
        <f>INDEX(Sites!$A:$N,MATCH($B128,Sites!$A:$A,0),10)</f>
        <v>45.0</v>
      </c>
      <c r="F128" s="44" t="str">
        <f>INDEX(Sites!$A:$N,MATCH($B128,Sites!$A:$A,0),6)</f>
        <v>Convent Av</v>
      </c>
      <c r="G128" s="20">
        <f>INDEX('O3-8hr'!$A:$AD,$IU128+G$23-$G$23,$IT128)</f>
        <v>15.000000000000002</v>
      </c>
      <c r="H128" s="14">
        <f>INDEX('O3-8hr'!$A:$AD,$IU128+H$23-$G$23,$IT128)</f>
        <v>37.000000000000007</v>
      </c>
      <c r="I128" s="14">
        <f>INDEX('O3-8hr'!$A:$AD,$IU128+I$23-$G$23,$IT128)</f>
        <v>22.000000000000004</v>
      </c>
      <c r="J128" s="14">
        <f>INDEX('O3-8hr'!$A:$AD,$IU128+J$23-$G$23,$IT128)</f>
        <v>12</v>
      </c>
      <c r="K128" s="14">
        <f>INDEX('O3-8hr'!$A:$AD,$IU128+K$23-$G$23,$IT128)</f>
        <v>22.000000000000004</v>
      </c>
      <c r="L128" s="14">
        <f>INDEX('O3-8hr'!$A:$AD,$IU128+L$23-$G$23,$IT128)</f>
        <v>25</v>
      </c>
      <c r="M128" s="14">
        <f>INDEX('O3-8hr'!$A:$AD,$IU128+M$23-$G$23,$IT128)</f>
        <v>28</v>
      </c>
      <c r="N128" s="14">
        <f>INDEX('O3-8hr'!$A:$AD,$IU128+N$23-$G$23,$IT128)</f>
        <v>42</v>
      </c>
      <c r="O128" s="14">
        <f>INDEX('O3-8hr'!$A:$AD,$IU128+O$23-$G$23,$IT128)</f>
        <v>39</v>
      </c>
      <c r="P128" s="14">
        <f>INDEX('O3-8hr'!$A:$AD,$IU128+P$23-$G$23,$IT128)</f>
        <v>9.0000000000000018</v>
      </c>
      <c r="Q128" s="14">
        <f>INDEX('O3-8hr'!$A:$AD,$IU128+Q$23-$G$23,$IT128)</f>
        <v>41</v>
      </c>
      <c r="R128" s="14">
        <f>INDEX('O3-8hr'!$A:$AD,$IU128+R$23-$G$23,$IT128)</f>
        <v>35</v>
      </c>
      <c r="S128" s="14">
        <f>INDEX('O3-8hr'!$A:$AD,$IU128+S$23-$G$23,$IT128)</f>
        <v>30</v>
      </c>
      <c r="T128" s="14">
        <f>INDEX('O3-8hr'!$A:$AD,$IU128+T$23-$G$23,$IT128)</f>
        <v>21</v>
      </c>
      <c r="U128" s="14">
        <f>INDEX('O3-8hr'!$A:$AD,$IU128+U$23-$G$23,$IT128)</f>
        <v>30</v>
      </c>
      <c r="V128" s="14">
        <f>INDEX('O3-8hr'!$A:$AD,$IU128+V$23-$G$23,$IT128)</f>
        <v>21</v>
      </c>
      <c r="W128" s="14">
        <f>INDEX('O3-8hr'!$A:$AD,$IU128+W$23-$G$23,$IT128)</f>
        <v>32</v>
      </c>
      <c r="X128" s="14">
        <f>INDEX('O3-8hr'!$A:$AD,$IU128+X$23-$G$23,$IT128)</f>
        <v>33</v>
      </c>
      <c r="Y128" s="14">
        <f>INDEX('O3-8hr'!$A:$AD,$IU128+Y$23-$G$23,$IT128)</f>
        <v>34</v>
      </c>
      <c r="Z128" s="14">
        <f>INDEX('O3-8hr'!$A:$AD,$IU128+Z$23-$G$23,$IT128)</f>
        <v>23</v>
      </c>
      <c r="AA128" s="14">
        <f>INDEX('O3-8hr'!$A:$AD,$IU128+AA$23-$G$23,$IT128)</f>
        <v>29</v>
      </c>
      <c r="AB128" s="14">
        <f>INDEX('O3-8hr'!$A:$AD,$IU128+AB$23-$G$23,$IT128)</f>
        <v>32</v>
      </c>
      <c r="AC128" s="14">
        <f>INDEX('O3-8hr'!$A:$AD,$IU128+AC$23-$G$23,$IT128)</f>
        <v>31</v>
      </c>
      <c r="AD128" s="14">
        <f>INDEX('O3-8hr'!$A:$AD,$IU128+AD$23-$G$23,$IT128)</f>
        <v>28</v>
      </c>
      <c r="AE128" s="14">
        <f>INDEX('O3-8hr'!$A:$AD,$IU128+AE$23-$G$23,$IT128)</f>
        <v>20</v>
      </c>
      <c r="AF128" s="14">
        <f>INDEX('O3-8hr'!$A:$AD,$IU128+AF$23-$G$23,$IT128)</f>
        <v>15.000000000000002</v>
      </c>
      <c r="AG128" s="14">
        <f>INDEX('O3-8hr'!$A:$AD,$IU128+AG$23-$G$23,$IT128)</f>
        <v>19</v>
      </c>
      <c r="AH128" s="14" t="str">
        <f>INDEX('O3-8hr'!$A:$AD,$IU128+AH$23-$G$23,$IT128)</f>
        <v/>
      </c>
      <c r="AI128" s="14" t="str">
        <f>INDEX('O3-8hr'!$A:$AD,$IU128+AI$23-$G$23,$IT128)</f>
        <v/>
      </c>
      <c r="AJ128" s="14">
        <f>INDEX('O3-8hr'!$A:$AD,$IU128+AJ$23-$G$23,$IT128)</f>
        <v>29</v>
      </c>
      <c r="AK128" s="14">
        <f>INDEX('O3-8hr'!$A:$AD,$IU128+AK$23-$G$23,$IT128)</f>
        <v>26.000000000000004</v>
      </c>
      <c r="AL128" s="14">
        <f>INDEX('O3-8hr'!$A:$AD,$IU128+AL$23-$G$23,$IT128)</f>
        <v>37.000000000000007</v>
      </c>
      <c r="AM128" s="14">
        <f>INDEX('O3-8hr'!$A:$AD,$IU128+AM$23-$G$23,$IT128)</f>
        <v>38</v>
      </c>
      <c r="AN128" s="14">
        <f>INDEX('O3-8hr'!$A:$AD,$IU128+AN$23-$G$23,$IT128)</f>
        <v>17</v>
      </c>
      <c r="AO128" s="14">
        <f>INDEX('O3-8hr'!$A:$AD,$IU128+AO$23-$G$23,$IT128)</f>
        <v>35</v>
      </c>
      <c r="AP128" s="14">
        <f>INDEX('O3-8hr'!$A:$AD,$IU128+AP$23-$G$23,$IT128)</f>
        <v>39</v>
      </c>
      <c r="AQ128" s="14">
        <f>INDEX('O3-8hr'!$A:$AD,$IU128+AQ$23-$G$23,$IT128)</f>
        <v>27</v>
      </c>
      <c r="AR128" s="14">
        <f>INDEX('O3-8hr'!$A:$AD,$IU128+AR$23-$G$23,$IT128)</f>
        <v>22.000000000000004</v>
      </c>
      <c r="AS128" s="14">
        <f>INDEX('O3-8hr'!$A:$AD,$IU128+AS$23-$G$23,$IT128)</f>
        <v>31</v>
      </c>
      <c r="AT128" s="14">
        <f>INDEX('O3-8hr'!$A:$AD,$IU128+AT$23-$G$23,$IT128)</f>
        <v>29</v>
      </c>
      <c r="AU128" s="14">
        <f>INDEX('O3-8hr'!$A:$AD,$IU128+AU$23-$G$23,$IT128)</f>
        <v>18.000000000000004</v>
      </c>
      <c r="AV128" s="14">
        <f>INDEX('O3-8hr'!$A:$AD,$IU128+AV$23-$G$23,$IT128)</f>
        <v>40</v>
      </c>
      <c r="AW128" s="14">
        <f>INDEX('O3-8hr'!$A:$AD,$IU128+AW$23-$G$23,$IT128)</f>
        <v>41</v>
      </c>
      <c r="AX128" s="14">
        <f>INDEX('O3-8hr'!$A:$AD,$IU128+AX$23-$G$23,$IT128)</f>
        <v>41</v>
      </c>
      <c r="AY128" s="14">
        <f>INDEX('O3-8hr'!$A:$AD,$IU128+AY$23-$G$23,$IT128)</f>
        <v>32</v>
      </c>
      <c r="AZ128" s="14">
        <f>INDEX('O3-8hr'!$A:$AD,$IU128+AZ$23-$G$23,$IT128)</f>
        <v>42</v>
      </c>
      <c r="BA128" s="14">
        <f>INDEX('O3-8hr'!$A:$AD,$IU128+BA$23-$G$23,$IT128)</f>
        <v>42</v>
      </c>
      <c r="BB128" s="14">
        <f>INDEX('O3-8hr'!$A:$AD,$IU128+BB$23-$G$23,$IT128)</f>
        <v>31</v>
      </c>
      <c r="BC128" s="14">
        <f>INDEX('O3-8hr'!$A:$AD,$IU128+BC$23-$G$23,$IT128)</f>
        <v>51.000000000000007</v>
      </c>
      <c r="BD128" s="14">
        <f>INDEX('O3-8hr'!$A:$AD,$IU128+BD$23-$G$23,$IT128)</f>
        <v>38</v>
      </c>
      <c r="BE128" s="14">
        <f>INDEX('O3-8hr'!$A:$AD,$IU128+BE$23-$G$23,$IT128)</f>
        <v>26.000000000000004</v>
      </c>
      <c r="BF128" s="14">
        <f>INDEX('O3-8hr'!$A:$AD,$IU128+BF$23-$G$23,$IT128)</f>
        <v>39</v>
      </c>
      <c r="BG128" s="14">
        <f>INDEX('O3-8hr'!$A:$AD,$IU128+BG$23-$G$23,$IT128)</f>
        <v>37.000000000000007</v>
      </c>
      <c r="BH128" s="14">
        <f>INDEX('O3-8hr'!$A:$AD,$IU128+BH$23-$G$23,$IT128)</f>
        <v>32</v>
      </c>
      <c r="BI128" s="14">
        <f>INDEX('O3-8hr'!$A:$AD,$IU128+BI$23-$G$23,$IT128)</f>
        <v>31</v>
      </c>
      <c r="BJ128" s="14">
        <f>INDEX('O3-8hr'!$A:$AD,$IU128+BJ$23-$G$23,$IT128)</f>
        <v>34</v>
      </c>
      <c r="BK128" s="14">
        <f>INDEX('O3-8hr'!$A:$AD,$IU128+BK$23-$G$23,$IT128)</f>
        <v>41</v>
      </c>
      <c r="BL128" s="14">
        <f>INDEX('O3-8hr'!$A:$AD,$IU128+BL$23-$G$23,$IT128)</f>
        <v>30</v>
      </c>
      <c r="BM128" s="14">
        <f>INDEX('O3-8hr'!$A:$AD,$IU128+BM$23-$G$23,$IT128)</f>
        <v>43</v>
      </c>
      <c r="BN128" s="14">
        <f>INDEX('O3-8hr'!$A:$AD,$IU128+BN$23-$G$23,$IT128)</f>
        <v>42</v>
      </c>
      <c r="BO128" s="14">
        <f>INDEX('O3-8hr'!$A:$AD,$IU128+BO$23-$G$23,$IT128)</f>
        <v>35</v>
      </c>
      <c r="BP128" s="14">
        <f>INDEX('O3-8hr'!$A:$AD,$IU128+BP$23-$G$23,$IT128)</f>
        <v>32</v>
      </c>
      <c r="BQ128" s="14">
        <f>INDEX('O3-8hr'!$A:$AD,$IU128+BQ$23-$G$23,$IT128)</f>
        <v>35</v>
      </c>
      <c r="BR128" s="14">
        <f>INDEX('O3-8hr'!$A:$AD,$IU128+BR$23-$G$23,$IT128)</f>
        <v>45.000000000000007</v>
      </c>
      <c r="BS128" s="14">
        <f>INDEX('O3-8hr'!$A:$AD,$IU128+BS$23-$G$23,$IT128)</f>
        <v>54</v>
      </c>
      <c r="BT128" s="14">
        <f>INDEX('O3-8hr'!$A:$AD,$IU128+BT$23-$G$23,$IT128)</f>
        <v>58</v>
      </c>
      <c r="BU128" s="14">
        <f>INDEX('O3-8hr'!$A:$AD,$IU128+BU$23-$G$23,$IT128)</f>
        <v>37.000000000000007</v>
      </c>
      <c r="BV128" s="14">
        <f>INDEX('O3-8hr'!$A:$AD,$IU128+BV$23-$G$23,$IT128)</f>
        <v>45.000000000000007</v>
      </c>
      <c r="BW128" s="14">
        <f>INDEX('O3-8hr'!$A:$AD,$IU128+BW$23-$G$23,$IT128)</f>
        <v>52.000000000000007</v>
      </c>
      <c r="BX128" s="14">
        <f>INDEX('O3-8hr'!$A:$AD,$IU128+BX$23-$G$23,$IT128)</f>
        <v>24</v>
      </c>
      <c r="BY128" s="14">
        <f>INDEX('O3-8hr'!$A:$AD,$IU128+BY$23-$G$23,$IT128)</f>
        <v>24</v>
      </c>
      <c r="BZ128" s="14">
        <f>INDEX('O3-8hr'!$A:$AD,$IU128+BZ$23-$G$23,$IT128)</f>
        <v>19</v>
      </c>
      <c r="CA128" s="14">
        <f>INDEX('O3-8hr'!$A:$AD,$IU128+CA$23-$G$23,$IT128)</f>
        <v>52.000000000000007</v>
      </c>
      <c r="CB128" s="14">
        <f>INDEX('O3-8hr'!$A:$AD,$IU128+CB$23-$G$23,$IT128)</f>
        <v>27</v>
      </c>
      <c r="CC128" s="14">
        <f>INDEX('O3-8hr'!$A:$AD,$IU128+CC$23-$G$23,$IT128)</f>
        <v>47</v>
      </c>
      <c r="CD128" s="14">
        <f>INDEX('O3-8hr'!$A:$AD,$IU128+CD$23-$G$23,$IT128)</f>
        <v>51.000000000000007</v>
      </c>
      <c r="CE128" s="14">
        <f>INDEX('O3-8hr'!$A:$AD,$IU128+CE$23-$G$23,$IT128)</f>
        <v>31</v>
      </c>
      <c r="CF128" s="14">
        <f>INDEX('O3-8hr'!$A:$AD,$IU128+CF$23-$G$23,$IT128)</f>
        <v>52.000000000000007</v>
      </c>
      <c r="CG128" s="14">
        <f>INDEX('O3-8hr'!$A:$AD,$IU128+CG$23-$G$23,$IT128)</f>
        <v>28</v>
      </c>
      <c r="CH128" s="14">
        <f>INDEX('O3-8hr'!$A:$AD,$IU128+CH$23-$G$23,$IT128)</f>
        <v>23</v>
      </c>
      <c r="CI128" s="14">
        <f>INDEX('O3-8hr'!$A:$AD,$IU128+CI$23-$G$23,$IT128)</f>
        <v>29</v>
      </c>
      <c r="CJ128" s="14">
        <f>INDEX('O3-8hr'!$A:$AD,$IU128+CJ$23-$G$23,$IT128)</f>
        <v>24</v>
      </c>
      <c r="CK128" s="14">
        <f>INDEX('O3-8hr'!$A:$AD,$IU128+CK$23-$G$23,$IT128)</f>
        <v>46</v>
      </c>
      <c r="CL128" s="14">
        <f>INDEX('O3-8hr'!$A:$AD,$IU128+CL$23-$G$23,$IT128)</f>
        <v>40</v>
      </c>
      <c r="CM128" s="14">
        <f>INDEX('O3-8hr'!$A:$AD,$IU128+CM$23-$G$23,$IT128)</f>
        <v>58</v>
      </c>
      <c r="CN128" s="14">
        <f>INDEX('O3-8hr'!$A:$AD,$IU128+CN$23-$G$23,$IT128)</f>
        <v>57</v>
      </c>
      <c r="CO128" s="14">
        <f>INDEX('O3-8hr'!$A:$AD,$IU128+CO$23-$G$23,$IT128)</f>
        <v>52.000000000000007</v>
      </c>
      <c r="CP128" s="14">
        <f>INDEX('O3-8hr'!$A:$AD,$IU128+CP$23-$G$23,$IT128)</f>
        <v>31</v>
      </c>
      <c r="CQ128" s="14">
        <f>INDEX('O3-8hr'!$A:$AD,$IU128+CQ$23-$G$23,$IT128)</f>
        <v>41</v>
      </c>
      <c r="CR128" s="14">
        <f>INDEX('O3-8hr'!$A:$AD,$IU128+CR$23-$G$23,$IT128)</f>
        <v>41</v>
      </c>
      <c r="CS128" s="14">
        <f>INDEX('O3-8hr'!$A:$AD,$IU128+CS$23-$G$23,$IT128)</f>
        <v>28</v>
      </c>
      <c r="CT128" s="14">
        <f>INDEX('O3-8hr'!$A:$AD,$IU128+CT$23-$G$23,$IT128)</f>
        <v>32</v>
      </c>
      <c r="CU128" s="14">
        <f>INDEX('O3-8hr'!$A:$AD,$IU128+CU$23-$G$23,$IT128)</f>
        <v>18.000000000000004</v>
      </c>
      <c r="CV128" s="14">
        <f>INDEX('O3-8hr'!$A:$AD,$IU128+CV$23-$G$23,$IT128)</f>
        <v>9.0000000000000018</v>
      </c>
      <c r="CW128" s="14">
        <f>INDEX('O3-8hr'!$A:$AD,$IU128+CW$23-$G$23,$IT128)</f>
        <v>27</v>
      </c>
      <c r="CX128" s="14">
        <f>INDEX('O3-8hr'!$A:$AD,$IU128+CX$23-$G$23,$IT128)</f>
        <v>29</v>
      </c>
      <c r="CY128" s="14">
        <f>INDEX('O3-8hr'!$A:$AD,$IU128+CY$23-$G$23,$IT128)</f>
        <v>19</v>
      </c>
      <c r="CZ128" s="14">
        <f>INDEX('O3-8hr'!$A:$AD,$IU128+CZ$23-$G$23,$IT128)</f>
        <v>41</v>
      </c>
      <c r="DA128" s="14">
        <f>INDEX('O3-8hr'!$A:$AD,$IU128+DA$23-$G$23,$IT128)</f>
        <v>39</v>
      </c>
      <c r="DB128" s="14">
        <f>INDEX('O3-8hr'!$A:$AD,$IU128+DB$23-$G$23,$IT128)</f>
        <v>37.000000000000007</v>
      </c>
      <c r="DC128" s="14">
        <f>INDEX('O3-8hr'!$A:$AD,$IU128+DC$23-$G$23,$IT128)</f>
        <v>53.000000000000007</v>
      </c>
      <c r="DD128" s="14">
        <f>INDEX('O3-8hr'!$A:$AD,$IU128+DD$23-$G$23,$IT128)</f>
        <v>51.000000000000007</v>
      </c>
      <c r="DE128" s="14">
        <f>INDEX('O3-8hr'!$A:$AD,$IU128+DE$23-$G$23,$IT128)</f>
        <v>73.000000000000014</v>
      </c>
      <c r="DF128" s="14">
        <f>INDEX('O3-8hr'!$A:$AD,$IU128+DF$23-$G$23,$IT128)</f>
        <v>57</v>
      </c>
      <c r="DG128" s="14">
        <f>INDEX('O3-8hr'!$A:$AD,$IU128+DG$23-$G$23,$IT128)</f>
        <v>46</v>
      </c>
      <c r="DH128" s="14">
        <f>INDEX('O3-8hr'!$A:$AD,$IU128+DH$23-$G$23,$IT128)</f>
        <v>67</v>
      </c>
      <c r="DI128" s="14">
        <f>INDEX('O3-8hr'!$A:$AD,$IU128+DI$23-$G$23,$IT128)</f>
        <v>31</v>
      </c>
      <c r="DJ128" s="14">
        <f>INDEX('O3-8hr'!$A:$AD,$IU128+DJ$23-$G$23,$IT128)</f>
        <v>21</v>
      </c>
      <c r="DK128" s="14">
        <f>INDEX('O3-8hr'!$A:$AD,$IU128+DK$23-$G$23,$IT128)</f>
        <v>36.000000000000007</v>
      </c>
      <c r="DL128" s="14">
        <f>INDEX('O3-8hr'!$A:$AD,$IU128+DL$23-$G$23,$IT128)</f>
        <v>33</v>
      </c>
      <c r="DM128" s="14">
        <f>INDEX('O3-8hr'!$A:$AD,$IU128+DM$23-$G$23,$IT128)</f>
        <v>41</v>
      </c>
      <c r="DN128" s="14">
        <f>INDEX('O3-8hr'!$A:$AD,$IU128+DN$23-$G$23,$IT128)</f>
        <v>25</v>
      </c>
      <c r="DO128" s="14">
        <f>INDEX('O3-8hr'!$A:$AD,$IU128+DO$23-$G$23,$IT128)</f>
        <v>34</v>
      </c>
      <c r="DP128" s="14">
        <f>INDEX('O3-8hr'!$A:$AD,$IU128+DP$23-$G$23,$IT128)</f>
        <v>52.000000000000007</v>
      </c>
      <c r="DQ128" s="14">
        <f>INDEX('O3-8hr'!$A:$AD,$IU128+DQ$23-$G$23,$IT128)</f>
        <v>47</v>
      </c>
      <c r="DR128" s="14">
        <f>INDEX('O3-8hr'!$A:$AD,$IU128+DR$23-$G$23,$IT128)</f>
        <v>35</v>
      </c>
      <c r="DS128" s="14">
        <f>INDEX('O3-8hr'!$A:$AD,$IU128+DS$23-$G$23,$IT128)</f>
        <v>40</v>
      </c>
      <c r="DT128" s="14">
        <f>INDEX('O3-8hr'!$A:$AD,$IU128+DT$23-$G$23,$IT128)</f>
        <v>49</v>
      </c>
      <c r="DU128" s="14">
        <f>INDEX('O3-8hr'!$A:$AD,$IU128+DU$23-$G$23,$IT128)</f>
        <v>31</v>
      </c>
      <c r="DV128" s="14">
        <f>INDEX('O3-8hr'!$A:$AD,$IU128+DV$23-$G$23,$IT128)</f>
        <v>26.000000000000004</v>
      </c>
      <c r="DW128" s="14">
        <f>INDEX('O3-8hr'!$A:$AD,$IU128+DW$23-$G$23,$IT128)</f>
        <v>32</v>
      </c>
      <c r="DX128" s="14">
        <f>INDEX('O3-8hr'!$A:$AD,$IU128+DX$23-$G$23,$IT128)</f>
        <v>43</v>
      </c>
      <c r="DY128" s="14">
        <f>INDEX('O3-8hr'!$A:$AD,$IU128+DY$23-$G$23,$IT128)</f>
        <v>59.000000000000007</v>
      </c>
      <c r="DZ128" s="14">
        <f>INDEX('O3-8hr'!$A:$AD,$IU128+DZ$23-$G$23,$IT128)</f>
        <v>39</v>
      </c>
      <c r="EA128" s="14">
        <f>INDEX('O3-8hr'!$A:$AD,$IU128+EA$23-$G$23,$IT128)</f>
        <v>53.000000000000007</v>
      </c>
      <c r="EB128" s="14">
        <f>INDEX('O3-8hr'!$A:$AD,$IU128+EB$23-$G$23,$IT128)</f>
        <v>46</v>
      </c>
      <c r="EC128" s="14">
        <f>INDEX('O3-8hr'!$A:$AD,$IU128+EC$23-$G$23,$IT128)</f>
        <v>55</v>
      </c>
      <c r="ED128" s="14">
        <f>INDEX('O3-8hr'!$A:$AD,$IU128+ED$23-$G$23,$IT128)</f>
        <v>44.000000000000007</v>
      </c>
      <c r="EE128" s="14">
        <f>INDEX('O3-8hr'!$A:$AD,$IU128+EE$23-$G$23,$IT128)</f>
        <v>43</v>
      </c>
      <c r="EF128" s="14">
        <f>INDEX('O3-8hr'!$A:$AD,$IU128+EF$23-$G$23,$IT128)</f>
        <v>40</v>
      </c>
      <c r="EG128" s="14">
        <f>INDEX('O3-8hr'!$A:$AD,$IU128+EG$23-$G$23,$IT128)</f>
        <v>35</v>
      </c>
      <c r="EH128" s="14">
        <f>INDEX('O3-8hr'!$A:$AD,$IU128+EH$23-$G$23,$IT128)</f>
        <v>45.000000000000007</v>
      </c>
      <c r="EI128" s="14">
        <f>INDEX('O3-8hr'!$A:$AD,$IU128+EI$23-$G$23,$IT128)</f>
        <v>53.000000000000007</v>
      </c>
      <c r="EJ128" s="14">
        <f>INDEX('O3-8hr'!$A:$AD,$IU128+EJ$23-$G$23,$IT128)</f>
        <v>54</v>
      </c>
      <c r="EK128" s="14">
        <f>INDEX('O3-8hr'!$A:$AD,$IU128+EK$23-$G$23,$IT128)</f>
        <v>51.000000000000007</v>
      </c>
      <c r="EL128" s="14">
        <f>INDEX('O3-8hr'!$A:$AD,$IU128+EL$23-$G$23,$IT128)</f>
        <v>34</v>
      </c>
      <c r="EM128" s="14">
        <f>INDEX('O3-8hr'!$A:$AD,$IU128+EM$23-$G$23,$IT128)</f>
        <v>40</v>
      </c>
      <c r="EN128" s="14">
        <f>INDEX('O3-8hr'!$A:$AD,$IU128+EN$23-$G$23,$IT128)</f>
        <v>49</v>
      </c>
      <c r="EO128" s="14">
        <f>INDEX('O3-8hr'!$A:$AD,$IU128+EO$23-$G$23,$IT128)</f>
        <v>49</v>
      </c>
      <c r="EP128" s="14">
        <f>INDEX('O3-8hr'!$A:$AD,$IU128+EP$23-$G$23,$IT128)</f>
        <v>40</v>
      </c>
      <c r="EQ128" s="14">
        <f>INDEX('O3-8hr'!$A:$AD,$IU128+EQ$23-$G$23,$IT128)</f>
        <v>69</v>
      </c>
      <c r="ER128" s="14">
        <f>INDEX('O3-8hr'!$A:$AD,$IU128+ER$23-$G$23,$IT128)</f>
        <v>55</v>
      </c>
      <c r="ES128" s="14">
        <f>INDEX('O3-8hr'!$A:$AD,$IU128+ES$23-$G$23,$IT128)</f>
        <v>50</v>
      </c>
      <c r="ET128" s="14">
        <f>INDEX('O3-8hr'!$A:$AD,$IU128+ET$23-$G$23,$IT128)</f>
        <v>37.000000000000007</v>
      </c>
      <c r="EU128" s="14">
        <f>INDEX('O3-8hr'!$A:$AD,$IU128+EU$23-$G$23,$IT128)</f>
        <v>39</v>
      </c>
      <c r="EV128" s="14">
        <f>INDEX('O3-8hr'!$A:$AD,$IU128+EV$23-$G$23,$IT128)</f>
        <v>43</v>
      </c>
      <c r="EW128" s="14">
        <f>INDEX('O3-8hr'!$A:$AD,$IU128+EW$23-$G$23,$IT128)</f>
        <v>52.000000000000007</v>
      </c>
      <c r="EX128" s="14">
        <f>INDEX('O3-8hr'!$A:$AD,$IU128+EX$23-$G$23,$IT128)</f>
        <v>57</v>
      </c>
      <c r="EY128" s="14">
        <f>INDEX('O3-8hr'!$A:$AD,$IU128+EY$23-$G$23,$IT128)</f>
        <v>48</v>
      </c>
      <c r="EZ128" s="14">
        <f>INDEX('O3-8hr'!$A:$AD,$IU128+EZ$23-$G$23,$IT128)</f>
        <v>63</v>
      </c>
      <c r="FA128" s="14">
        <f>INDEX('O3-8hr'!$A:$AD,$IU128+FA$23-$G$23,$IT128)</f>
        <v>71.000000000000014</v>
      </c>
      <c r="FB128" s="14">
        <f>INDEX('O3-8hr'!$A:$AD,$IU128+FB$23-$G$23,$IT128)</f>
        <v>31</v>
      </c>
      <c r="FC128" s="14">
        <f>INDEX('O3-8hr'!$A:$AD,$IU128+FC$23-$G$23,$IT128)</f>
        <v>40</v>
      </c>
      <c r="FD128" s="14">
        <f>INDEX('O3-8hr'!$A:$AD,$IU128+FD$23-$G$23,$IT128)</f>
        <v>53.000000000000007</v>
      </c>
      <c r="FE128" s="14">
        <f>INDEX('O3-8hr'!$A:$AD,$IU128+FE$23-$G$23,$IT128)</f>
        <v>53.000000000000007</v>
      </c>
      <c r="FF128" s="14">
        <f>INDEX('O3-8hr'!$A:$AD,$IU128+FF$23-$G$23,$IT128)</f>
        <v>62</v>
      </c>
      <c r="FG128" s="14">
        <f>INDEX('O3-8hr'!$A:$AD,$IU128+FG$23-$G$23,$IT128)</f>
        <v>53.000000000000007</v>
      </c>
      <c r="FH128" s="14">
        <f>INDEX('O3-8hr'!$A:$AD,$IU128+FH$23-$G$23,$IT128)</f>
        <v>46</v>
      </c>
      <c r="FI128" s="14">
        <f>INDEX('O3-8hr'!$A:$AD,$IU128+FI$23-$G$23,$IT128)</f>
        <v>38</v>
      </c>
      <c r="FJ128" s="14">
        <f>INDEX('O3-8hr'!$A:$AD,$IU128+FJ$23-$G$23,$IT128)</f>
        <v>40</v>
      </c>
      <c r="FK128" s="14">
        <f>INDEX('O3-8hr'!$A:$AD,$IU128+FK$23-$G$23,$IT128)</f>
        <v>39</v>
      </c>
      <c r="FL128" s="14">
        <f>INDEX('O3-8hr'!$A:$AD,$IU128+FL$23-$G$23,$IT128)</f>
        <v>37.000000000000007</v>
      </c>
      <c r="FM128" s="14">
        <f>INDEX('O3-8hr'!$A:$AD,$IU128+FM$23-$G$23,$IT128)</f>
        <v>27</v>
      </c>
      <c r="FN128" s="14">
        <f>INDEX('O3-8hr'!$A:$AD,$IU128+FN$23-$G$23,$IT128)</f>
        <v>28</v>
      </c>
      <c r="FO128" s="14">
        <f>INDEX('O3-8hr'!$A:$AD,$IU128+FO$23-$G$23,$IT128)</f>
        <v>32</v>
      </c>
      <c r="FP128" s="14">
        <f>INDEX('O3-8hr'!$A:$AD,$IU128+FP$23-$G$23,$IT128)</f>
        <v>38</v>
      </c>
      <c r="FQ128" s="14">
        <f>INDEX('O3-8hr'!$A:$AD,$IU128+FQ$23-$G$23,$IT128)</f>
        <v>56</v>
      </c>
      <c r="FR128" s="14">
        <f>INDEX('O3-8hr'!$A:$AD,$IU128+FR$23-$G$23,$IT128)</f>
        <v>74.000000000000014</v>
      </c>
      <c r="FS128" s="14">
        <f>INDEX('O3-8hr'!$A:$AD,$IU128+FS$23-$G$23,$IT128)</f>
        <v>70</v>
      </c>
      <c r="FT128" s="14">
        <f>INDEX('O3-8hr'!$A:$AD,$IU128+FT$23-$G$23,$IT128)</f>
        <v>68</v>
      </c>
      <c r="FU128" s="14">
        <f>INDEX('O3-8hr'!$A:$AD,$IU128+FU$23-$G$23,$IT128)</f>
        <v>44.000000000000007</v>
      </c>
      <c r="FV128" s="14">
        <f>INDEX('O3-8hr'!$A:$AD,$IU128+FV$23-$G$23,$IT128)</f>
        <v>33</v>
      </c>
      <c r="FW128" s="14">
        <f>INDEX('O3-8hr'!$A:$AD,$IU128+FW$23-$G$23,$IT128)</f>
        <v>26.000000000000004</v>
      </c>
      <c r="FX128" s="14">
        <f>INDEX('O3-8hr'!$A:$AD,$IU128+FX$23-$G$23,$IT128)</f>
        <v>53.000000000000007</v>
      </c>
      <c r="FY128" s="14">
        <f>INDEX('O3-8hr'!$A:$AD,$IU128+FY$23-$G$23,$IT128)</f>
        <v>51.000000000000007</v>
      </c>
      <c r="FZ128" s="14">
        <f>INDEX('O3-8hr'!$A:$AD,$IU128+FZ$23-$G$23,$IT128)</f>
        <v>40</v>
      </c>
      <c r="GA128" s="14">
        <f>INDEX('O3-8hr'!$A:$AD,$IU128+GA$23-$G$23,$IT128)</f>
        <v>62</v>
      </c>
      <c r="GB128" s="14">
        <f>INDEX('O3-8hr'!$A:$AD,$IU128+GB$23-$G$23,$IT128)</f>
        <v>58</v>
      </c>
      <c r="GC128" s="14">
        <f>INDEX('O3-8hr'!$A:$AD,$IU128+GC$23-$G$23,$IT128)</f>
        <v>46</v>
      </c>
      <c r="GD128" s="14">
        <f>INDEX('O3-8hr'!$A:$AD,$IU128+GD$23-$G$23,$IT128)</f>
        <v>30</v>
      </c>
      <c r="GE128" s="14">
        <f>INDEX('O3-8hr'!$A:$AD,$IU128+GE$23-$G$23,$IT128)</f>
        <v>40</v>
      </c>
      <c r="GF128" s="14">
        <f>INDEX('O3-8hr'!$A:$AD,$IU128+GF$23-$G$23,$IT128)</f>
        <v>62</v>
      </c>
      <c r="GG128" s="14">
        <f>INDEX('O3-8hr'!$A:$AD,$IU128+GG$23-$G$23,$IT128)</f>
        <v>64</v>
      </c>
      <c r="GH128" s="14">
        <f>INDEX('O3-8hr'!$A:$AD,$IU128+GH$23-$G$23,$IT128)</f>
        <v>55</v>
      </c>
      <c r="GI128" s="14">
        <f>INDEX('O3-8hr'!$A:$AD,$IU128+GI$23-$G$23,$IT128)</f>
        <v>62</v>
      </c>
      <c r="GJ128" s="14">
        <f>INDEX('O3-8hr'!$A:$AD,$IU128+GJ$23-$G$23,$IT128)</f>
        <v>62</v>
      </c>
      <c r="GK128" s="14">
        <f>INDEX('O3-8hr'!$A:$AD,$IU128+GK$23-$G$23,$IT128)</f>
        <v>59.000000000000007</v>
      </c>
      <c r="GL128" s="14">
        <f>INDEX('O3-8hr'!$A:$AD,$IU128+GL$23-$G$23,$IT128)</f>
        <v>43</v>
      </c>
      <c r="GM128" s="14">
        <f>INDEX('O3-8hr'!$A:$AD,$IU128+GM$23-$G$23,$IT128)</f>
        <v>34</v>
      </c>
      <c r="GN128" s="14">
        <f>INDEX('O3-8hr'!$A:$AD,$IU128+GN$23-$G$23,$IT128)</f>
        <v>39</v>
      </c>
      <c r="GO128" s="14">
        <f>INDEX('O3-8hr'!$A:$AD,$IU128+GO$23-$G$23,$IT128)</f>
        <v>57</v>
      </c>
      <c r="GP128" s="14">
        <f>INDEX('O3-8hr'!$A:$AD,$IU128+GP$23-$G$23,$IT128)</f>
        <v>63</v>
      </c>
      <c r="GQ128" s="14">
        <f>INDEX('O3-8hr'!$A:$AD,$IU128+GQ$23-$G$23,$IT128)</f>
        <v>28</v>
      </c>
      <c r="GR128" s="14">
        <f>INDEX('O3-8hr'!$A:$AD,$IU128+GR$23-$G$23,$IT128)</f>
        <v>20</v>
      </c>
      <c r="GS128" s="14">
        <f>INDEX('O3-8hr'!$A:$AD,$IU128+GS$23-$G$23,$IT128)</f>
        <v>38</v>
      </c>
      <c r="GT128" s="14">
        <f>INDEX('O3-8hr'!$A:$AD,$IU128+GT$23-$G$23,$IT128)</f>
        <v>37.000000000000007</v>
      </c>
      <c r="GU128" s="14">
        <f>INDEX('O3-8hr'!$A:$AD,$IU128+GU$23-$G$23,$IT128)</f>
        <v>31</v>
      </c>
      <c r="GV128" s="14">
        <f>INDEX('O3-8hr'!$A:$AD,$IU128+GV$23-$G$23,$IT128)</f>
        <v>27</v>
      </c>
      <c r="GW128" s="14">
        <f>INDEX('O3-8hr'!$A:$AD,$IU128+GW$23-$G$23,$IT128)</f>
        <v>52.000000000000007</v>
      </c>
      <c r="GX128" s="14">
        <f>INDEX('O3-8hr'!$A:$AD,$IU128+GX$23-$G$23,$IT128)</f>
        <v>62</v>
      </c>
      <c r="GY128" s="14">
        <f>INDEX('O3-8hr'!$A:$AD,$IU128+GY$23-$G$23,$IT128)</f>
        <v>77</v>
      </c>
      <c r="GZ128" s="14">
        <f>INDEX('O3-8hr'!$A:$AD,$IU128+GZ$23-$G$23,$IT128)</f>
        <v>63</v>
      </c>
      <c r="HA128" s="14">
        <f>INDEX('O3-8hr'!$A:$AD,$IU128+HA$23-$G$23,$IT128)</f>
        <v>40</v>
      </c>
      <c r="HB128" s="14">
        <f>INDEX('O3-8hr'!$A:$AD,$IU128+HB$23-$G$23,$IT128)</f>
        <v>31</v>
      </c>
      <c r="HC128" s="14">
        <f>INDEX('O3-8hr'!$A:$AD,$IU128+HC$23-$G$23,$IT128)</f>
        <v>32</v>
      </c>
      <c r="HD128" s="14">
        <f>INDEX('O3-8hr'!$A:$AD,$IU128+HD$23-$G$23,$IT128)</f>
        <v>30</v>
      </c>
      <c r="HE128" s="14">
        <f>INDEX('O3-8hr'!$A:$AD,$IU128+HE$23-$G$23,$IT128)</f>
        <v>43</v>
      </c>
      <c r="HF128" s="14">
        <f>INDEX('O3-8hr'!$A:$AD,$IU128+HF$23-$G$23,$IT128)</f>
        <v>45.000000000000007</v>
      </c>
      <c r="HG128" s="14">
        <f>INDEX('O3-8hr'!$A:$AD,$IU128+HG$23-$G$23,$IT128)</f>
        <v>29</v>
      </c>
      <c r="HH128" s="14">
        <f>INDEX('O3-8hr'!$A:$AD,$IU128+HH$23-$G$23,$IT128)</f>
        <v>34</v>
      </c>
      <c r="HI128" s="14">
        <f>INDEX('O3-8hr'!$A:$AD,$IU128+HI$23-$G$23,$IT128)</f>
        <v>31</v>
      </c>
      <c r="HJ128" s="14">
        <f>INDEX('O3-8hr'!$A:$AD,$IU128+HJ$23-$G$23,$IT128)</f>
        <v>24</v>
      </c>
      <c r="HK128" s="14">
        <f>INDEX('O3-8hr'!$A:$AD,$IU128+HK$23-$G$23,$IT128)</f>
        <v>23</v>
      </c>
      <c r="HL128" s="14">
        <f>INDEX('O3-8hr'!$A:$AD,$IU128+HL$23-$G$23,$IT128)</f>
        <v>24</v>
      </c>
      <c r="HM128" s="14">
        <f>INDEX('O3-8hr'!$A:$AD,$IU128+HM$23-$G$23,$IT128)</f>
        <v>16</v>
      </c>
      <c r="HN128" s="14">
        <f>INDEX('O3-8hr'!$A:$AD,$IU128+HN$23-$G$23,$IT128)</f>
        <v>16</v>
      </c>
      <c r="HO128" s="14">
        <f>INDEX('O3-8hr'!$A:$AD,$IU128+HO$23-$G$23,$IT128)</f>
        <v>15.000000000000002</v>
      </c>
      <c r="HP128" s="14">
        <f>INDEX('O3-8hr'!$A:$AD,$IU128+HP$23-$G$23,$IT128)</f>
        <v>29</v>
      </c>
      <c r="HQ128" s="14">
        <f>INDEX('O3-8hr'!$A:$AD,$IU128+HQ$23-$G$23,$IT128)</f>
        <v>26.000000000000004</v>
      </c>
      <c r="HR128" s="14">
        <f>INDEX('O3-8hr'!$A:$AD,$IU128+HR$23-$G$23,$IT128)</f>
        <v>30</v>
      </c>
      <c r="HS128" s="14">
        <f>INDEX('O3-8hr'!$A:$AD,$IU128+HS$23-$G$23,$IT128)</f>
        <v>21</v>
      </c>
      <c r="HT128" s="14">
        <f>INDEX('O3-8hr'!$A:$AD,$IU128+HT$23-$G$23,$IT128)</f>
        <v>25</v>
      </c>
      <c r="HU128" s="14">
        <f>INDEX('O3-8hr'!$A:$AD,$IU128+HU$23-$G$23,$IT128)</f>
        <v>31</v>
      </c>
      <c r="HV128" s="14">
        <f>INDEX('O3-8hr'!$A:$AD,$IU128+HV$23-$G$23,$IT128)</f>
        <v>30</v>
      </c>
      <c r="HW128" s="14">
        <f>INDEX('O3-8hr'!$A:$AD,$IU128+HW$23-$G$23,$IT128)</f>
        <v>31</v>
      </c>
      <c r="HX128" s="14">
        <f>INDEX('O3-8hr'!$A:$AD,$IU128+HX$23-$G$23,$IT128)</f>
        <v>36.000000000000007</v>
      </c>
      <c r="HY128" s="14">
        <f>INDEX('O3-8hr'!$A:$AD,$IU128+HY$23-$G$23,$IT128)</f>
        <v>22.000000000000004</v>
      </c>
      <c r="HZ128" s="14">
        <f>INDEX('O3-8hr'!$A:$AD,$IU128+HZ$23-$G$23,$IT128)</f>
        <v>16</v>
      </c>
      <c r="IA128" s="14">
        <f>INDEX('O3-8hr'!$A:$AD,$IU128+IA$23-$G$23,$IT128)</f>
        <v>23</v>
      </c>
      <c r="IB128" s="14">
        <f>INDEX('O3-8hr'!$A:$AD,$IU128+IB$23-$G$23,$IT128)</f>
        <v>30</v>
      </c>
      <c r="IC128" s="14">
        <f>INDEX('O3-8hr'!$A:$AD,$IU128+IC$23-$G$23,$IT128)</f>
        <v>22.000000000000004</v>
      </c>
      <c r="ID128" s="14">
        <f>INDEX('O3-8hr'!$A:$AD,$IU128+ID$23-$G$23,$IT128)</f>
        <v>24</v>
      </c>
      <c r="IE128" s="14">
        <f>INDEX('O3-8hr'!$A:$AD,$IU128+IE$23-$G$23,$IT128)</f>
        <v>23</v>
      </c>
      <c r="IF128" s="14">
        <f>INDEX('O3-8hr'!$A:$AD,$IU128+IF$23-$G$23,$IT128)</f>
        <v>24</v>
      </c>
      <c r="IG128" s="14">
        <f>INDEX('O3-8hr'!$A:$AD,$IU128+IG$23-$G$23,$IT128)</f>
        <v>21</v>
      </c>
      <c r="IH128" s="14">
        <f>INDEX('O3-8hr'!$A:$AD,$IU128+IH$23-$G$23,$IT128)</f>
        <v>25</v>
      </c>
      <c r="II128" s="14">
        <f>INDEX('O3-8hr'!$A:$AD,$IU128+II$23-$G$23,$IT128)</f>
        <v>31</v>
      </c>
      <c r="IJ128" s="14">
        <f>INDEX('O3-8hr'!$A:$AD,$IU128+IJ$23-$G$23,$IT128)</f>
        <v>22.000000000000004</v>
      </c>
      <c r="IK128" s="14">
        <f>INDEX('O3-8hr'!$A:$AD,$IU128+IK$23-$G$23,$IT128)</f>
        <v>20</v>
      </c>
      <c r="IL128" s="14">
        <f>INDEX('O3-8hr'!$A:$AD,$IU128+IL$23-$G$23,$IT128)</f>
        <v>19</v>
      </c>
      <c r="IM128" s="14">
        <f>INDEX('O3-8hr'!$A:$AD,$IU128+IM$23-$G$23,$IT128)</f>
        <v>20</v>
      </c>
      <c r="IN128" s="14">
        <f>INDEX('O3-8hr'!$A:$AD,$IU128+IN$23-$G$23,$IT128)</f>
        <v>25</v>
      </c>
      <c r="IO128" s="14">
        <f>INDEX('O3-8hr'!$A:$AD,$IU128+IO$23-$G$23,$IT128)</f>
        <v>30</v>
      </c>
      <c r="IP128" s="14">
        <f>INDEX('O3-8hr'!$A:$AD,$IU128+IP$23-$G$23,$IT128)</f>
        <v>21</v>
      </c>
      <c r="IQ128" s="19">
        <f>INDEX('O3-8hr'!$A:$AD,$IU128+IQ$23-$G$23,$IT128)</f>
        <v>17</v>
      </c>
      <c r="IR128" s="100">
        <f t="shared" si="60"/>
        <v>77</v>
      </c>
      <c r="IT128" s="44">
        <f>MATCH($B128,'O3-8hr'!$1:$1,0)</f>
        <v>22</v>
      </c>
      <c r="IU128" s="43">
        <f>MATCH(DATE($A128,$IT$19,$IU$19),'O3-8hr'!$B:$B,0)</f>
        <v>65</v>
      </c>
    </row>
    <row r="129" spans="1:255" ht="12.75" customHeight="1" x14ac:dyDescent="0.2">
      <c r="A129" s="100">
        <v>2015</v>
      </c>
      <c r="B129" s="100">
        <v>361030009</v>
      </c>
      <c r="C129" s="103">
        <f>INDEX(Sites!$A:$N,MATCH($B129,Sites!$A:$A,0),2)</f>
        <v>40.82799</v>
      </c>
      <c r="D129" s="100" t="str">
        <f>INDEX(Sites!$A:$N,MATCH($B129,Sites!$A:$A,0),4)</f>
        <v>NY</v>
      </c>
      <c r="E129" s="100" t="str">
        <f>INDEX(Sites!$A:$N,MATCH($B129,Sites!$A:$A,0),10)</f>
        <v>45.0</v>
      </c>
      <c r="F129" s="44" t="str">
        <f>INDEX(Sites!$A:$N,MATCH($B129,Sites!$A:$A,0),6)</f>
        <v>Holtsville</v>
      </c>
      <c r="G129" s="20">
        <f>INDEX('O3-8hr'!$A:$AD,$IU129+G$23-$G$23,$IT129)</f>
        <v>31</v>
      </c>
      <c r="H129" s="14">
        <f>INDEX('O3-8hr'!$A:$AD,$IU129+H$23-$G$23,$IT129)</f>
        <v>44.000000000000007</v>
      </c>
      <c r="I129" s="14">
        <f>INDEX('O3-8hr'!$A:$AD,$IU129+I$23-$G$23,$IT129)</f>
        <v>35</v>
      </c>
      <c r="J129" s="14">
        <f>INDEX('O3-8hr'!$A:$AD,$IU129+J$23-$G$23,$IT129)</f>
        <v>12</v>
      </c>
      <c r="K129" s="14">
        <f>INDEX('O3-8hr'!$A:$AD,$IU129+K$23-$G$23,$IT129)</f>
        <v>35</v>
      </c>
      <c r="L129" s="14">
        <f>INDEX('O3-8hr'!$A:$AD,$IU129+L$23-$G$23,$IT129)</f>
        <v>35</v>
      </c>
      <c r="M129" s="14">
        <f>INDEX('O3-8hr'!$A:$AD,$IU129+M$23-$G$23,$IT129)</f>
        <v>37.000000000000007</v>
      </c>
      <c r="N129" s="14">
        <f>INDEX('O3-8hr'!$A:$AD,$IU129+N$23-$G$23,$IT129)</f>
        <v>45.000000000000007</v>
      </c>
      <c r="O129" s="14">
        <f>INDEX('O3-8hr'!$A:$AD,$IU129+O$23-$G$23,$IT129)</f>
        <v>44.000000000000007</v>
      </c>
      <c r="P129" s="14">
        <f>INDEX('O3-8hr'!$A:$AD,$IU129+P$23-$G$23,$IT129)</f>
        <v>37.000000000000007</v>
      </c>
      <c r="Q129" s="14">
        <f>INDEX('O3-8hr'!$A:$AD,$IU129+Q$23-$G$23,$IT129)</f>
        <v>44.000000000000007</v>
      </c>
      <c r="R129" s="14">
        <f>INDEX('O3-8hr'!$A:$AD,$IU129+R$23-$G$23,$IT129)</f>
        <v>44.000000000000007</v>
      </c>
      <c r="S129" s="14">
        <f>INDEX('O3-8hr'!$A:$AD,$IU129+S$23-$G$23,$IT129)</f>
        <v>40</v>
      </c>
      <c r="T129" s="14">
        <f>INDEX('O3-8hr'!$A:$AD,$IU129+T$23-$G$23,$IT129)</f>
        <v>38</v>
      </c>
      <c r="U129" s="14">
        <f>INDEX('O3-8hr'!$A:$AD,$IU129+U$23-$G$23,$IT129)</f>
        <v>39</v>
      </c>
      <c r="V129" s="14">
        <f>INDEX('O3-8hr'!$A:$AD,$IU129+V$23-$G$23,$IT129)</f>
        <v>37.000000000000007</v>
      </c>
      <c r="W129" s="14" t="str">
        <f>INDEX('O3-8hr'!$A:$AD,$IU129+W$23-$G$23,$IT129)</f>
        <v/>
      </c>
      <c r="X129" s="14" t="str">
        <f>INDEX('O3-8hr'!$A:$AD,$IU129+X$23-$G$23,$IT129)</f>
        <v/>
      </c>
      <c r="Y129" s="14">
        <f>INDEX('O3-8hr'!$A:$AD,$IU129+Y$23-$G$23,$IT129)</f>
        <v>43</v>
      </c>
      <c r="Z129" s="14">
        <f>INDEX('O3-8hr'!$A:$AD,$IU129+Z$23-$G$23,$IT129)</f>
        <v>24</v>
      </c>
      <c r="AA129" s="14">
        <f>INDEX('O3-8hr'!$A:$AD,$IU129+AA$23-$G$23,$IT129)</f>
        <v>19</v>
      </c>
      <c r="AB129" s="14">
        <f>INDEX('O3-8hr'!$A:$AD,$IU129+AB$23-$G$23,$IT129)</f>
        <v>24</v>
      </c>
      <c r="AC129" s="14">
        <f>INDEX('O3-8hr'!$A:$AD,$IU129+AC$23-$G$23,$IT129)</f>
        <v>24</v>
      </c>
      <c r="AD129" s="14">
        <f>INDEX('O3-8hr'!$A:$AD,$IU129+AD$23-$G$23,$IT129)</f>
        <v>35</v>
      </c>
      <c r="AE129" s="14">
        <f>INDEX('O3-8hr'!$A:$AD,$IU129+AE$23-$G$23,$IT129)</f>
        <v>31</v>
      </c>
      <c r="AF129" s="14">
        <f>INDEX('O3-8hr'!$A:$AD,$IU129+AF$23-$G$23,$IT129)</f>
        <v>35</v>
      </c>
      <c r="AG129" s="14">
        <f>INDEX('O3-8hr'!$A:$AD,$IU129+AG$23-$G$23,$IT129)</f>
        <v>30</v>
      </c>
      <c r="AH129" s="14">
        <f>INDEX('O3-8hr'!$A:$AD,$IU129+AH$23-$G$23,$IT129)</f>
        <v>33</v>
      </c>
      <c r="AI129" s="14">
        <f>INDEX('O3-8hr'!$A:$AD,$IU129+AI$23-$G$23,$IT129)</f>
        <v>43</v>
      </c>
      <c r="AJ129" s="14">
        <f>INDEX('O3-8hr'!$A:$AD,$IU129+AJ$23-$G$23,$IT129)</f>
        <v>36.000000000000007</v>
      </c>
      <c r="AK129" s="14">
        <f>INDEX('O3-8hr'!$A:$AD,$IU129+AK$23-$G$23,$IT129)</f>
        <v>32</v>
      </c>
      <c r="AL129" s="14">
        <f>INDEX('O3-8hr'!$A:$AD,$IU129+AL$23-$G$23,$IT129)</f>
        <v>45.000000000000007</v>
      </c>
      <c r="AM129" s="14">
        <f>INDEX('O3-8hr'!$A:$AD,$IU129+AM$23-$G$23,$IT129)</f>
        <v>45.000000000000007</v>
      </c>
      <c r="AN129" s="14">
        <f>INDEX('O3-8hr'!$A:$AD,$IU129+AN$23-$G$23,$IT129)</f>
        <v>33</v>
      </c>
      <c r="AO129" s="14">
        <f>INDEX('O3-8hr'!$A:$AD,$IU129+AO$23-$G$23,$IT129)</f>
        <v>40</v>
      </c>
      <c r="AP129" s="14">
        <f>INDEX('O3-8hr'!$A:$AD,$IU129+AP$23-$G$23,$IT129)</f>
        <v>40</v>
      </c>
      <c r="AQ129" s="14">
        <f>INDEX('O3-8hr'!$A:$AD,$IU129+AQ$23-$G$23,$IT129)</f>
        <v>43</v>
      </c>
      <c r="AR129" s="14">
        <f>INDEX('O3-8hr'!$A:$AD,$IU129+AR$23-$G$23,$IT129)</f>
        <v>31</v>
      </c>
      <c r="AS129" s="14">
        <f>INDEX('O3-8hr'!$A:$AD,$IU129+AS$23-$G$23,$IT129)</f>
        <v>38</v>
      </c>
      <c r="AT129" s="14">
        <f>INDEX('O3-8hr'!$A:$AD,$IU129+AT$23-$G$23,$IT129)</f>
        <v>34</v>
      </c>
      <c r="AU129" s="14">
        <f>INDEX('O3-8hr'!$A:$AD,$IU129+AU$23-$G$23,$IT129)</f>
        <v>27</v>
      </c>
      <c r="AV129" s="14">
        <f>INDEX('O3-8hr'!$A:$AD,$IU129+AV$23-$G$23,$IT129)</f>
        <v>42</v>
      </c>
      <c r="AW129" s="14">
        <f>INDEX('O3-8hr'!$A:$AD,$IU129+AW$23-$G$23,$IT129)</f>
        <v>42</v>
      </c>
      <c r="AX129" s="14">
        <f>INDEX('O3-8hr'!$A:$AD,$IU129+AX$23-$G$23,$IT129)</f>
        <v>45.000000000000007</v>
      </c>
      <c r="AY129" s="14">
        <f>INDEX('O3-8hr'!$A:$AD,$IU129+AY$23-$G$23,$IT129)</f>
        <v>35</v>
      </c>
      <c r="AZ129" s="14">
        <f>INDEX('O3-8hr'!$A:$AD,$IU129+AZ$23-$G$23,$IT129)</f>
        <v>44.000000000000007</v>
      </c>
      <c r="BA129" s="14">
        <f>INDEX('O3-8hr'!$A:$AD,$IU129+BA$23-$G$23,$IT129)</f>
        <v>43</v>
      </c>
      <c r="BB129" s="14">
        <f>INDEX('O3-8hr'!$A:$AD,$IU129+BB$23-$G$23,$IT129)</f>
        <v>29</v>
      </c>
      <c r="BC129" s="14">
        <f>INDEX('O3-8hr'!$A:$AD,$IU129+BC$23-$G$23,$IT129)</f>
        <v>53.000000000000007</v>
      </c>
      <c r="BD129" s="14">
        <f>INDEX('O3-8hr'!$A:$AD,$IU129+BD$23-$G$23,$IT129)</f>
        <v>36.000000000000007</v>
      </c>
      <c r="BE129" s="14">
        <f>INDEX('O3-8hr'!$A:$AD,$IU129+BE$23-$G$23,$IT129)</f>
        <v>37.000000000000007</v>
      </c>
      <c r="BF129" s="14">
        <f>INDEX('O3-8hr'!$A:$AD,$IU129+BF$23-$G$23,$IT129)</f>
        <v>33</v>
      </c>
      <c r="BG129" s="14">
        <f>INDEX('O3-8hr'!$A:$AD,$IU129+BG$23-$G$23,$IT129)</f>
        <v>45.000000000000007</v>
      </c>
      <c r="BH129" s="14">
        <f>INDEX('O3-8hr'!$A:$AD,$IU129+BH$23-$G$23,$IT129)</f>
        <v>36.000000000000007</v>
      </c>
      <c r="BI129" s="14">
        <f>INDEX('O3-8hr'!$A:$AD,$IU129+BI$23-$G$23,$IT129)</f>
        <v>34</v>
      </c>
      <c r="BJ129" s="14">
        <f>INDEX('O3-8hr'!$A:$AD,$IU129+BJ$23-$G$23,$IT129)</f>
        <v>37.000000000000007</v>
      </c>
      <c r="BK129" s="14">
        <f>INDEX('O3-8hr'!$A:$AD,$IU129+BK$23-$G$23,$IT129)</f>
        <v>41</v>
      </c>
      <c r="BL129" s="14">
        <f>INDEX('O3-8hr'!$A:$AD,$IU129+BL$23-$G$23,$IT129)</f>
        <v>34</v>
      </c>
      <c r="BM129" s="14">
        <f>INDEX('O3-8hr'!$A:$AD,$IU129+BM$23-$G$23,$IT129)</f>
        <v>44.000000000000007</v>
      </c>
      <c r="BN129" s="14">
        <f>INDEX('O3-8hr'!$A:$AD,$IU129+BN$23-$G$23,$IT129)</f>
        <v>45.000000000000007</v>
      </c>
      <c r="BO129" s="14">
        <f>INDEX('O3-8hr'!$A:$AD,$IU129+BO$23-$G$23,$IT129)</f>
        <v>35</v>
      </c>
      <c r="BP129" s="14">
        <f>INDEX('O3-8hr'!$A:$AD,$IU129+BP$23-$G$23,$IT129)</f>
        <v>35</v>
      </c>
      <c r="BQ129" s="14">
        <f>INDEX('O3-8hr'!$A:$AD,$IU129+BQ$23-$G$23,$IT129)</f>
        <v>36.000000000000007</v>
      </c>
      <c r="BR129" s="14">
        <f>INDEX('O3-8hr'!$A:$AD,$IU129+BR$23-$G$23,$IT129)</f>
        <v>43</v>
      </c>
      <c r="BS129" s="14">
        <f>INDEX('O3-8hr'!$A:$AD,$IU129+BS$23-$G$23,$IT129)</f>
        <v>54</v>
      </c>
      <c r="BT129" s="14">
        <f>INDEX('O3-8hr'!$A:$AD,$IU129+BT$23-$G$23,$IT129)</f>
        <v>57</v>
      </c>
      <c r="BU129" s="14">
        <f>INDEX('O3-8hr'!$A:$AD,$IU129+BU$23-$G$23,$IT129)</f>
        <v>41</v>
      </c>
      <c r="BV129" s="14">
        <f>INDEX('O3-8hr'!$A:$AD,$IU129+BV$23-$G$23,$IT129)</f>
        <v>52.000000000000007</v>
      </c>
      <c r="BW129" s="14">
        <f>INDEX('O3-8hr'!$A:$AD,$IU129+BW$23-$G$23,$IT129)</f>
        <v>53.000000000000007</v>
      </c>
      <c r="BX129" s="14">
        <f>INDEX('O3-8hr'!$A:$AD,$IU129+BX$23-$G$23,$IT129)</f>
        <v>30</v>
      </c>
      <c r="BY129" s="14">
        <f>INDEX('O3-8hr'!$A:$AD,$IU129+BY$23-$G$23,$IT129)</f>
        <v>21</v>
      </c>
      <c r="BZ129" s="14">
        <f>INDEX('O3-8hr'!$A:$AD,$IU129+BZ$23-$G$23,$IT129)</f>
        <v>12</v>
      </c>
      <c r="CA129" s="14">
        <f>INDEX('O3-8hr'!$A:$AD,$IU129+CA$23-$G$23,$IT129)</f>
        <v>45.000000000000007</v>
      </c>
      <c r="CB129" s="14">
        <f>INDEX('O3-8hr'!$A:$AD,$IU129+CB$23-$G$23,$IT129)</f>
        <v>33</v>
      </c>
      <c r="CC129" s="14">
        <f>INDEX('O3-8hr'!$A:$AD,$IU129+CC$23-$G$23,$IT129)</f>
        <v>47</v>
      </c>
      <c r="CD129" s="14">
        <f>INDEX('O3-8hr'!$A:$AD,$IU129+CD$23-$G$23,$IT129)</f>
        <v>56</v>
      </c>
      <c r="CE129" s="14">
        <f>INDEX('O3-8hr'!$A:$AD,$IU129+CE$23-$G$23,$IT129)</f>
        <v>38</v>
      </c>
      <c r="CF129" s="14">
        <f>INDEX('O3-8hr'!$A:$AD,$IU129+CF$23-$G$23,$IT129)</f>
        <v>52.000000000000007</v>
      </c>
      <c r="CG129" s="14">
        <f>INDEX('O3-8hr'!$A:$AD,$IU129+CG$23-$G$23,$IT129)</f>
        <v>37.000000000000007</v>
      </c>
      <c r="CH129" s="14">
        <f>INDEX('O3-8hr'!$A:$AD,$IU129+CH$23-$G$23,$IT129)</f>
        <v>32</v>
      </c>
      <c r="CI129" s="14">
        <f>INDEX('O3-8hr'!$A:$AD,$IU129+CI$23-$G$23,$IT129)</f>
        <v>29</v>
      </c>
      <c r="CJ129" s="14">
        <f>INDEX('O3-8hr'!$A:$AD,$IU129+CJ$23-$G$23,$IT129)</f>
        <v>40</v>
      </c>
      <c r="CK129" s="14">
        <f>INDEX('O3-8hr'!$A:$AD,$IU129+CK$23-$G$23,$IT129)</f>
        <v>49</v>
      </c>
      <c r="CL129" s="14">
        <f>INDEX('O3-8hr'!$A:$AD,$IU129+CL$23-$G$23,$IT129)</f>
        <v>45.000000000000007</v>
      </c>
      <c r="CM129" s="14">
        <f>INDEX('O3-8hr'!$A:$AD,$IU129+CM$23-$G$23,$IT129)</f>
        <v>53.000000000000007</v>
      </c>
      <c r="CN129" s="14">
        <f>INDEX('O3-8hr'!$A:$AD,$IU129+CN$23-$G$23,$IT129)</f>
        <v>50</v>
      </c>
      <c r="CO129" s="14">
        <f>INDEX('O3-8hr'!$A:$AD,$IU129+CO$23-$G$23,$IT129)</f>
        <v>40</v>
      </c>
      <c r="CP129" s="14">
        <f>INDEX('O3-8hr'!$A:$AD,$IU129+CP$23-$G$23,$IT129)</f>
        <v>34</v>
      </c>
      <c r="CQ129" s="14">
        <f>INDEX('O3-8hr'!$A:$AD,$IU129+CQ$23-$G$23,$IT129)</f>
        <v>35</v>
      </c>
      <c r="CR129" s="14">
        <f>INDEX('O3-8hr'!$A:$AD,$IU129+CR$23-$G$23,$IT129)</f>
        <v>36.000000000000007</v>
      </c>
      <c r="CS129" s="14">
        <f>INDEX('O3-8hr'!$A:$AD,$IU129+CS$23-$G$23,$IT129)</f>
        <v>19</v>
      </c>
      <c r="CT129" s="14">
        <f>INDEX('O3-8hr'!$A:$AD,$IU129+CT$23-$G$23,$IT129)</f>
        <v>27</v>
      </c>
      <c r="CU129" s="14">
        <f>INDEX('O3-8hr'!$A:$AD,$IU129+CU$23-$G$23,$IT129)</f>
        <v>20</v>
      </c>
      <c r="CV129" s="14">
        <f>INDEX('O3-8hr'!$A:$AD,$IU129+CV$23-$G$23,$IT129)</f>
        <v>18.000000000000004</v>
      </c>
      <c r="CW129" s="14">
        <f>INDEX('O3-8hr'!$A:$AD,$IU129+CW$23-$G$23,$IT129)</f>
        <v>27</v>
      </c>
      <c r="CX129" s="14">
        <f>INDEX('O3-8hr'!$A:$AD,$IU129+CX$23-$G$23,$IT129)</f>
        <v>30</v>
      </c>
      <c r="CY129" s="14">
        <f>INDEX('O3-8hr'!$A:$AD,$IU129+CY$23-$G$23,$IT129)</f>
        <v>29</v>
      </c>
      <c r="CZ129" s="14">
        <f>INDEX('O3-8hr'!$A:$AD,$IU129+CZ$23-$G$23,$IT129)</f>
        <v>38</v>
      </c>
      <c r="DA129" s="14">
        <f>INDEX('O3-8hr'!$A:$AD,$IU129+DA$23-$G$23,$IT129)</f>
        <v>39</v>
      </c>
      <c r="DB129" s="14">
        <f>INDEX('O3-8hr'!$A:$AD,$IU129+DB$23-$G$23,$IT129)</f>
        <v>40</v>
      </c>
      <c r="DC129" s="14">
        <f>INDEX('O3-8hr'!$A:$AD,$IU129+DC$23-$G$23,$IT129)</f>
        <v>40</v>
      </c>
      <c r="DD129" s="14">
        <f>INDEX('O3-8hr'!$A:$AD,$IU129+DD$23-$G$23,$IT129)</f>
        <v>48</v>
      </c>
      <c r="DE129" s="14">
        <f>INDEX('O3-8hr'!$A:$AD,$IU129+DE$23-$G$23,$IT129)</f>
        <v>60</v>
      </c>
      <c r="DF129" s="14">
        <f>INDEX('O3-8hr'!$A:$AD,$IU129+DF$23-$G$23,$IT129)</f>
        <v>53.000000000000007</v>
      </c>
      <c r="DG129" s="14">
        <f>INDEX('O3-8hr'!$A:$AD,$IU129+DG$23-$G$23,$IT129)</f>
        <v>43</v>
      </c>
      <c r="DH129" s="14">
        <f>INDEX('O3-8hr'!$A:$AD,$IU129+DH$23-$G$23,$IT129)</f>
        <v>54</v>
      </c>
      <c r="DI129" s="14">
        <f>INDEX('O3-8hr'!$A:$AD,$IU129+DI$23-$G$23,$IT129)</f>
        <v>30</v>
      </c>
      <c r="DJ129" s="14">
        <f>INDEX('O3-8hr'!$A:$AD,$IU129+DJ$23-$G$23,$IT129)</f>
        <v>27</v>
      </c>
      <c r="DK129" s="14">
        <f>INDEX('O3-8hr'!$A:$AD,$IU129+DK$23-$G$23,$IT129)</f>
        <v>30</v>
      </c>
      <c r="DL129" s="14">
        <f>INDEX('O3-8hr'!$A:$AD,$IU129+DL$23-$G$23,$IT129)</f>
        <v>32</v>
      </c>
      <c r="DM129" s="14">
        <f>INDEX('O3-8hr'!$A:$AD,$IU129+DM$23-$G$23,$IT129)</f>
        <v>42</v>
      </c>
      <c r="DN129" s="14">
        <f>INDEX('O3-8hr'!$A:$AD,$IU129+DN$23-$G$23,$IT129)</f>
        <v>36.000000000000007</v>
      </c>
      <c r="DO129" s="14">
        <f>INDEX('O3-8hr'!$A:$AD,$IU129+DO$23-$G$23,$IT129)</f>
        <v>33</v>
      </c>
      <c r="DP129" s="14">
        <f>INDEX('O3-8hr'!$A:$AD,$IU129+DP$23-$G$23,$IT129)</f>
        <v>48</v>
      </c>
      <c r="DQ129" s="14">
        <f>INDEX('O3-8hr'!$A:$AD,$IU129+DQ$23-$G$23,$IT129)</f>
        <v>44.000000000000007</v>
      </c>
      <c r="DR129" s="14">
        <f>INDEX('O3-8hr'!$A:$AD,$IU129+DR$23-$G$23,$IT129)</f>
        <v>42</v>
      </c>
      <c r="DS129" s="14">
        <f>INDEX('O3-8hr'!$A:$AD,$IU129+DS$23-$G$23,$IT129)</f>
        <v>38</v>
      </c>
      <c r="DT129" s="14">
        <f>INDEX('O3-8hr'!$A:$AD,$IU129+DT$23-$G$23,$IT129)</f>
        <v>41</v>
      </c>
      <c r="DU129" s="14">
        <f>INDEX('O3-8hr'!$A:$AD,$IU129+DU$23-$G$23,$IT129)</f>
        <v>31</v>
      </c>
      <c r="DV129" s="14">
        <f>INDEX('O3-8hr'!$A:$AD,$IU129+DV$23-$G$23,$IT129)</f>
        <v>22.000000000000004</v>
      </c>
      <c r="DW129" s="14">
        <f>INDEX('O3-8hr'!$A:$AD,$IU129+DW$23-$G$23,$IT129)</f>
        <v>38</v>
      </c>
      <c r="DX129" s="14">
        <f>INDEX('O3-8hr'!$A:$AD,$IU129+DX$23-$G$23,$IT129)</f>
        <v>42</v>
      </c>
      <c r="DY129" s="14">
        <f>INDEX('O3-8hr'!$A:$AD,$IU129+DY$23-$G$23,$IT129)</f>
        <v>58</v>
      </c>
      <c r="DZ129" s="14">
        <f>INDEX('O3-8hr'!$A:$AD,$IU129+DZ$23-$G$23,$IT129)</f>
        <v>39</v>
      </c>
      <c r="EA129" s="14">
        <f>INDEX('O3-8hr'!$A:$AD,$IU129+EA$23-$G$23,$IT129)</f>
        <v>48</v>
      </c>
      <c r="EB129" s="14">
        <f>INDEX('O3-8hr'!$A:$AD,$IU129+EB$23-$G$23,$IT129)</f>
        <v>41</v>
      </c>
      <c r="EC129" s="14">
        <f>INDEX('O3-8hr'!$A:$AD,$IU129+EC$23-$G$23,$IT129)</f>
        <v>62</v>
      </c>
      <c r="ED129" s="14">
        <f>INDEX('O3-8hr'!$A:$AD,$IU129+ED$23-$G$23,$IT129)</f>
        <v>43</v>
      </c>
      <c r="EE129" s="14">
        <f>INDEX('O3-8hr'!$A:$AD,$IU129+EE$23-$G$23,$IT129)</f>
        <v>41</v>
      </c>
      <c r="EF129" s="14">
        <f>INDEX('O3-8hr'!$A:$AD,$IU129+EF$23-$G$23,$IT129)</f>
        <v>46</v>
      </c>
      <c r="EG129" s="14">
        <f>INDEX('O3-8hr'!$A:$AD,$IU129+EG$23-$G$23,$IT129)</f>
        <v>33</v>
      </c>
      <c r="EH129" s="14">
        <f>INDEX('O3-8hr'!$A:$AD,$IU129+EH$23-$G$23,$IT129)</f>
        <v>39</v>
      </c>
      <c r="EI129" s="14">
        <f>INDEX('O3-8hr'!$A:$AD,$IU129+EI$23-$G$23,$IT129)</f>
        <v>43</v>
      </c>
      <c r="EJ129" s="14">
        <f>INDEX('O3-8hr'!$A:$AD,$IU129+EJ$23-$G$23,$IT129)</f>
        <v>59.000000000000007</v>
      </c>
      <c r="EK129" s="14">
        <f>INDEX('O3-8hr'!$A:$AD,$IU129+EK$23-$G$23,$IT129)</f>
        <v>43</v>
      </c>
      <c r="EL129" s="14">
        <f>INDEX('O3-8hr'!$A:$AD,$IU129+EL$23-$G$23,$IT129)</f>
        <v>40</v>
      </c>
      <c r="EM129" s="14">
        <f>INDEX('O3-8hr'!$A:$AD,$IU129+EM$23-$G$23,$IT129)</f>
        <v>43</v>
      </c>
      <c r="EN129" s="14">
        <f>INDEX('O3-8hr'!$A:$AD,$IU129+EN$23-$G$23,$IT129)</f>
        <v>40</v>
      </c>
      <c r="EO129" s="14">
        <f>INDEX('O3-8hr'!$A:$AD,$IU129+EO$23-$G$23,$IT129)</f>
        <v>44.000000000000007</v>
      </c>
      <c r="EP129" s="14">
        <f>INDEX('O3-8hr'!$A:$AD,$IU129+EP$23-$G$23,$IT129)</f>
        <v>35</v>
      </c>
      <c r="EQ129" s="14">
        <f>INDEX('O3-8hr'!$A:$AD,$IU129+EQ$23-$G$23,$IT129)</f>
        <v>55</v>
      </c>
      <c r="ER129" s="14">
        <f>INDEX('O3-8hr'!$A:$AD,$IU129+ER$23-$G$23,$IT129)</f>
        <v>70</v>
      </c>
      <c r="ES129" s="14">
        <f>INDEX('O3-8hr'!$A:$AD,$IU129+ES$23-$G$23,$IT129)</f>
        <v>58</v>
      </c>
      <c r="ET129" s="14">
        <f>INDEX('O3-8hr'!$A:$AD,$IU129+ET$23-$G$23,$IT129)</f>
        <v>40</v>
      </c>
      <c r="EU129" s="14">
        <f>INDEX('O3-8hr'!$A:$AD,$IU129+EU$23-$G$23,$IT129)</f>
        <v>47</v>
      </c>
      <c r="EV129" s="14">
        <f>INDEX('O3-8hr'!$A:$AD,$IU129+EV$23-$G$23,$IT129)</f>
        <v>44.000000000000007</v>
      </c>
      <c r="EW129" s="14">
        <f>INDEX('O3-8hr'!$A:$AD,$IU129+EW$23-$G$23,$IT129)</f>
        <v>40</v>
      </c>
      <c r="EX129" s="14">
        <f>INDEX('O3-8hr'!$A:$AD,$IU129+EX$23-$G$23,$IT129)</f>
        <v>45.000000000000007</v>
      </c>
      <c r="EY129" s="14">
        <f>INDEX('O3-8hr'!$A:$AD,$IU129+EY$23-$G$23,$IT129)</f>
        <v>45.000000000000007</v>
      </c>
      <c r="EZ129" s="14">
        <f>INDEX('O3-8hr'!$A:$AD,$IU129+EZ$23-$G$23,$IT129)</f>
        <v>57</v>
      </c>
      <c r="FA129" s="14">
        <f>INDEX('O3-8hr'!$A:$AD,$IU129+FA$23-$G$23,$IT129)</f>
        <v>71.000000000000014</v>
      </c>
      <c r="FB129" s="14">
        <f>INDEX('O3-8hr'!$A:$AD,$IU129+FB$23-$G$23,$IT129)</f>
        <v>32</v>
      </c>
      <c r="FC129" s="14">
        <f>INDEX('O3-8hr'!$A:$AD,$IU129+FC$23-$G$23,$IT129)</f>
        <v>42</v>
      </c>
      <c r="FD129" s="14" t="str">
        <f>INDEX('O3-8hr'!$A:$AD,$IU129+FD$23-$G$23,$IT129)</f>
        <v/>
      </c>
      <c r="FE129" s="14" t="str">
        <f>INDEX('O3-8hr'!$A:$AD,$IU129+FE$23-$G$23,$IT129)</f>
        <v/>
      </c>
      <c r="FF129" s="14" t="str">
        <f>INDEX('O3-8hr'!$A:$AD,$IU129+FF$23-$G$23,$IT129)</f>
        <v/>
      </c>
      <c r="FG129" s="14" t="str">
        <f>INDEX('O3-8hr'!$A:$AD,$IU129+FG$23-$G$23,$IT129)</f>
        <v/>
      </c>
      <c r="FH129" s="14" t="str">
        <f>INDEX('O3-8hr'!$A:$AD,$IU129+FH$23-$G$23,$IT129)</f>
        <v/>
      </c>
      <c r="FI129" s="14" t="str">
        <f>INDEX('O3-8hr'!$A:$AD,$IU129+FI$23-$G$23,$IT129)</f>
        <v/>
      </c>
      <c r="FJ129" s="14" t="str">
        <f>INDEX('O3-8hr'!$A:$AD,$IU129+FJ$23-$G$23,$IT129)</f>
        <v/>
      </c>
      <c r="FK129" s="14" t="str">
        <f>INDEX('O3-8hr'!$A:$AD,$IU129+FK$23-$G$23,$IT129)</f>
        <v/>
      </c>
      <c r="FL129" s="14" t="str">
        <f>INDEX('O3-8hr'!$A:$AD,$IU129+FL$23-$G$23,$IT129)</f>
        <v/>
      </c>
      <c r="FM129" s="14" t="str">
        <f>INDEX('O3-8hr'!$A:$AD,$IU129+FM$23-$G$23,$IT129)</f>
        <v/>
      </c>
      <c r="FN129" s="14" t="str">
        <f>INDEX('O3-8hr'!$A:$AD,$IU129+FN$23-$G$23,$IT129)</f>
        <v/>
      </c>
      <c r="FO129" s="14" t="str">
        <f>INDEX('O3-8hr'!$A:$AD,$IU129+FO$23-$G$23,$IT129)</f>
        <v/>
      </c>
      <c r="FP129" s="14" t="str">
        <f>INDEX('O3-8hr'!$A:$AD,$IU129+FP$23-$G$23,$IT129)</f>
        <v/>
      </c>
      <c r="FQ129" s="14" t="str">
        <f>INDEX('O3-8hr'!$A:$AD,$IU129+FQ$23-$G$23,$IT129)</f>
        <v/>
      </c>
      <c r="FR129" s="14" t="str">
        <f>INDEX('O3-8hr'!$A:$AD,$IU129+FR$23-$G$23,$IT129)</f>
        <v/>
      </c>
      <c r="FS129" s="14" t="str">
        <f>INDEX('O3-8hr'!$A:$AD,$IU129+FS$23-$G$23,$IT129)</f>
        <v/>
      </c>
      <c r="FT129" s="14" t="str">
        <f>INDEX('O3-8hr'!$A:$AD,$IU129+FT$23-$G$23,$IT129)</f>
        <v/>
      </c>
      <c r="FU129" s="14" t="str">
        <f>INDEX('O3-8hr'!$A:$AD,$IU129+FU$23-$G$23,$IT129)</f>
        <v/>
      </c>
      <c r="FV129" s="14" t="str">
        <f>INDEX('O3-8hr'!$A:$AD,$IU129+FV$23-$G$23,$IT129)</f>
        <v/>
      </c>
      <c r="FW129" s="14" t="str">
        <f>INDEX('O3-8hr'!$A:$AD,$IU129+FW$23-$G$23,$IT129)</f>
        <v/>
      </c>
      <c r="FX129" s="14" t="str">
        <f>INDEX('O3-8hr'!$A:$AD,$IU129+FX$23-$G$23,$IT129)</f>
        <v/>
      </c>
      <c r="FY129" s="14" t="str">
        <f>INDEX('O3-8hr'!$A:$AD,$IU129+FY$23-$G$23,$IT129)</f>
        <v/>
      </c>
      <c r="FZ129" s="14" t="str">
        <f>INDEX('O3-8hr'!$A:$AD,$IU129+FZ$23-$G$23,$IT129)</f>
        <v/>
      </c>
      <c r="GA129" s="14" t="str">
        <f>INDEX('O3-8hr'!$A:$AD,$IU129+GA$23-$G$23,$IT129)</f>
        <v/>
      </c>
      <c r="GB129" s="14" t="str">
        <f>INDEX('O3-8hr'!$A:$AD,$IU129+GB$23-$G$23,$IT129)</f>
        <v/>
      </c>
      <c r="GC129" s="14" t="str">
        <f>INDEX('O3-8hr'!$A:$AD,$IU129+GC$23-$G$23,$IT129)</f>
        <v/>
      </c>
      <c r="GD129" s="14" t="str">
        <f>INDEX('O3-8hr'!$A:$AD,$IU129+GD$23-$G$23,$IT129)</f>
        <v/>
      </c>
      <c r="GE129" s="14" t="str">
        <f>INDEX('O3-8hr'!$A:$AD,$IU129+GE$23-$G$23,$IT129)</f>
        <v/>
      </c>
      <c r="GF129" s="14" t="str">
        <f>INDEX('O3-8hr'!$A:$AD,$IU129+GF$23-$G$23,$IT129)</f>
        <v/>
      </c>
      <c r="GG129" s="14" t="str">
        <f>INDEX('O3-8hr'!$A:$AD,$IU129+GG$23-$G$23,$IT129)</f>
        <v/>
      </c>
      <c r="GH129" s="14" t="str">
        <f>INDEX('O3-8hr'!$A:$AD,$IU129+GH$23-$G$23,$IT129)</f>
        <v/>
      </c>
      <c r="GI129" s="14" t="str">
        <f>INDEX('O3-8hr'!$A:$AD,$IU129+GI$23-$G$23,$IT129)</f>
        <v/>
      </c>
      <c r="GJ129" s="14" t="str">
        <f>INDEX('O3-8hr'!$A:$AD,$IU129+GJ$23-$G$23,$IT129)</f>
        <v/>
      </c>
      <c r="GK129" s="14" t="str">
        <f>INDEX('O3-8hr'!$A:$AD,$IU129+GK$23-$G$23,$IT129)</f>
        <v/>
      </c>
      <c r="GL129" s="14" t="str">
        <f>INDEX('O3-8hr'!$A:$AD,$IU129+GL$23-$G$23,$IT129)</f>
        <v/>
      </c>
      <c r="GM129" s="14" t="str">
        <f>INDEX('O3-8hr'!$A:$AD,$IU129+GM$23-$G$23,$IT129)</f>
        <v/>
      </c>
      <c r="GN129" s="14" t="str">
        <f>INDEX('O3-8hr'!$A:$AD,$IU129+GN$23-$G$23,$IT129)</f>
        <v/>
      </c>
      <c r="GO129" s="14" t="str">
        <f>INDEX('O3-8hr'!$A:$AD,$IU129+GO$23-$G$23,$IT129)</f>
        <v/>
      </c>
      <c r="GP129" s="14">
        <f>INDEX('O3-8hr'!$A:$AD,$IU129+GP$23-$G$23,$IT129)</f>
        <v>30</v>
      </c>
      <c r="GQ129" s="14">
        <f>INDEX('O3-8hr'!$A:$AD,$IU129+GQ$23-$G$23,$IT129)</f>
        <v>25</v>
      </c>
      <c r="GR129" s="14">
        <f>INDEX('O3-8hr'!$A:$AD,$IU129+GR$23-$G$23,$IT129)</f>
        <v>24</v>
      </c>
      <c r="GS129" s="14">
        <f>INDEX('O3-8hr'!$A:$AD,$IU129+GS$23-$G$23,$IT129)</f>
        <v>33</v>
      </c>
      <c r="GT129" s="14">
        <f>INDEX('O3-8hr'!$A:$AD,$IU129+GT$23-$G$23,$IT129)</f>
        <v>37.000000000000007</v>
      </c>
      <c r="GU129" s="14">
        <f>INDEX('O3-8hr'!$A:$AD,$IU129+GU$23-$G$23,$IT129)</f>
        <v>37.000000000000007</v>
      </c>
      <c r="GV129" s="14">
        <f>INDEX('O3-8hr'!$A:$AD,$IU129+GV$23-$G$23,$IT129)</f>
        <v>28</v>
      </c>
      <c r="GW129" s="14">
        <f>INDEX('O3-8hr'!$A:$AD,$IU129+GW$23-$G$23,$IT129)</f>
        <v>46</v>
      </c>
      <c r="GX129" s="14">
        <f>INDEX('O3-8hr'!$A:$AD,$IU129+GX$23-$G$23,$IT129)</f>
        <v>59.000000000000007</v>
      </c>
      <c r="GY129" s="14">
        <f>INDEX('O3-8hr'!$A:$AD,$IU129+GY$23-$G$23,$IT129)</f>
        <v>77</v>
      </c>
      <c r="GZ129" s="14">
        <f>INDEX('O3-8hr'!$A:$AD,$IU129+GZ$23-$G$23,$IT129)</f>
        <v>63</v>
      </c>
      <c r="HA129" s="14">
        <f>INDEX('O3-8hr'!$A:$AD,$IU129+HA$23-$G$23,$IT129)</f>
        <v>42</v>
      </c>
      <c r="HB129" s="14">
        <f>INDEX('O3-8hr'!$A:$AD,$IU129+HB$23-$G$23,$IT129)</f>
        <v>33</v>
      </c>
      <c r="HC129" s="14">
        <f>INDEX('O3-8hr'!$A:$AD,$IU129+HC$23-$G$23,$IT129)</f>
        <v>33</v>
      </c>
      <c r="HD129" s="14">
        <f>INDEX('O3-8hr'!$A:$AD,$IU129+HD$23-$G$23,$IT129)</f>
        <v>28</v>
      </c>
      <c r="HE129" s="14">
        <f>INDEX('O3-8hr'!$A:$AD,$IU129+HE$23-$G$23,$IT129)</f>
        <v>38</v>
      </c>
      <c r="HF129" s="14">
        <f>INDEX('O3-8hr'!$A:$AD,$IU129+HF$23-$G$23,$IT129)</f>
        <v>42</v>
      </c>
      <c r="HG129" s="14">
        <f>INDEX('O3-8hr'!$A:$AD,$IU129+HG$23-$G$23,$IT129)</f>
        <v>28</v>
      </c>
      <c r="HH129" s="14">
        <f>INDEX('O3-8hr'!$A:$AD,$IU129+HH$23-$G$23,$IT129)</f>
        <v>32</v>
      </c>
      <c r="HI129" s="14">
        <f>INDEX('O3-8hr'!$A:$AD,$IU129+HI$23-$G$23,$IT129)</f>
        <v>29</v>
      </c>
      <c r="HJ129" s="14">
        <f>INDEX('O3-8hr'!$A:$AD,$IU129+HJ$23-$G$23,$IT129)</f>
        <v>31</v>
      </c>
      <c r="HK129" s="14">
        <f>INDEX('O3-8hr'!$A:$AD,$IU129+HK$23-$G$23,$IT129)</f>
        <v>25</v>
      </c>
      <c r="HL129" s="14">
        <f>INDEX('O3-8hr'!$A:$AD,$IU129+HL$23-$G$23,$IT129)</f>
        <v>18.000000000000004</v>
      </c>
      <c r="HM129" s="14">
        <f>INDEX('O3-8hr'!$A:$AD,$IU129+HM$23-$G$23,$IT129)</f>
        <v>22.000000000000004</v>
      </c>
      <c r="HN129" s="14">
        <f>INDEX('O3-8hr'!$A:$AD,$IU129+HN$23-$G$23,$IT129)</f>
        <v>20</v>
      </c>
      <c r="HO129" s="14">
        <f>INDEX('O3-8hr'!$A:$AD,$IU129+HO$23-$G$23,$IT129)</f>
        <v>24</v>
      </c>
      <c r="HP129" s="14">
        <f>INDEX('O3-8hr'!$A:$AD,$IU129+HP$23-$G$23,$IT129)</f>
        <v>31</v>
      </c>
      <c r="HQ129" s="14">
        <f>INDEX('O3-8hr'!$A:$AD,$IU129+HQ$23-$G$23,$IT129)</f>
        <v>27</v>
      </c>
      <c r="HR129" s="14">
        <f>INDEX('O3-8hr'!$A:$AD,$IU129+HR$23-$G$23,$IT129)</f>
        <v>31</v>
      </c>
      <c r="HS129" s="14">
        <f>INDEX('O3-8hr'!$A:$AD,$IU129+HS$23-$G$23,$IT129)</f>
        <v>30</v>
      </c>
      <c r="HT129" s="14">
        <f>INDEX('O3-8hr'!$A:$AD,$IU129+HT$23-$G$23,$IT129)</f>
        <v>30</v>
      </c>
      <c r="HU129" s="14">
        <f>INDEX('O3-8hr'!$A:$AD,$IU129+HU$23-$G$23,$IT129)</f>
        <v>41</v>
      </c>
      <c r="HV129" s="14">
        <f>INDEX('O3-8hr'!$A:$AD,$IU129+HV$23-$G$23,$IT129)</f>
        <v>30</v>
      </c>
      <c r="HW129" s="14">
        <f>INDEX('O3-8hr'!$A:$AD,$IU129+HW$23-$G$23,$IT129)</f>
        <v>35</v>
      </c>
      <c r="HX129" s="14" t="str">
        <f>INDEX('O3-8hr'!$A:$AD,$IU129+HX$23-$G$23,$IT129)</f>
        <v/>
      </c>
      <c r="HY129" s="14">
        <f>INDEX('O3-8hr'!$A:$AD,$IU129+HY$23-$G$23,$IT129)</f>
        <v>35</v>
      </c>
      <c r="HZ129" s="14">
        <f>INDEX('O3-8hr'!$A:$AD,$IU129+HZ$23-$G$23,$IT129)</f>
        <v>17</v>
      </c>
      <c r="IA129" s="14">
        <f>INDEX('O3-8hr'!$A:$AD,$IU129+IA$23-$G$23,$IT129)</f>
        <v>25</v>
      </c>
      <c r="IB129" s="14">
        <f>INDEX('O3-8hr'!$A:$AD,$IU129+IB$23-$G$23,$IT129)</f>
        <v>36.000000000000007</v>
      </c>
      <c r="IC129" s="14">
        <f>INDEX('O3-8hr'!$A:$AD,$IU129+IC$23-$G$23,$IT129)</f>
        <v>27</v>
      </c>
      <c r="ID129" s="14">
        <f>INDEX('O3-8hr'!$A:$AD,$IU129+ID$23-$G$23,$IT129)</f>
        <v>29</v>
      </c>
      <c r="IE129" s="14">
        <f>INDEX('O3-8hr'!$A:$AD,$IU129+IE$23-$G$23,$IT129)</f>
        <v>30</v>
      </c>
      <c r="IF129" s="14">
        <f>INDEX('O3-8hr'!$A:$AD,$IU129+IF$23-$G$23,$IT129)</f>
        <v>32</v>
      </c>
      <c r="IG129" s="14">
        <f>INDEX('O3-8hr'!$A:$AD,$IU129+IG$23-$G$23,$IT129)</f>
        <v>16</v>
      </c>
      <c r="IH129" s="14">
        <f>INDEX('O3-8hr'!$A:$AD,$IU129+IH$23-$G$23,$IT129)</f>
        <v>48</v>
      </c>
      <c r="II129" s="14">
        <f>INDEX('O3-8hr'!$A:$AD,$IU129+II$23-$G$23,$IT129)</f>
        <v>35</v>
      </c>
      <c r="IJ129" s="14">
        <f>INDEX('O3-8hr'!$A:$AD,$IU129+IJ$23-$G$23,$IT129)</f>
        <v>24</v>
      </c>
      <c r="IK129" s="14">
        <f>INDEX('O3-8hr'!$A:$AD,$IU129+IK$23-$G$23,$IT129)</f>
        <v>26.000000000000004</v>
      </c>
      <c r="IL129" s="14">
        <f>INDEX('O3-8hr'!$A:$AD,$IU129+IL$23-$G$23,$IT129)</f>
        <v>23</v>
      </c>
      <c r="IM129" s="14">
        <f>INDEX('O3-8hr'!$A:$AD,$IU129+IM$23-$G$23,$IT129)</f>
        <v>25</v>
      </c>
      <c r="IN129" s="14">
        <f>INDEX('O3-8hr'!$A:$AD,$IU129+IN$23-$G$23,$IT129)</f>
        <v>30</v>
      </c>
      <c r="IO129" s="14">
        <f>INDEX('O3-8hr'!$A:$AD,$IU129+IO$23-$G$23,$IT129)</f>
        <v>30</v>
      </c>
      <c r="IP129" s="14">
        <f>INDEX('O3-8hr'!$A:$AD,$IU129+IP$23-$G$23,$IT129)</f>
        <v>28</v>
      </c>
      <c r="IQ129" s="19">
        <f>INDEX('O3-8hr'!$A:$AD,$IU129+IQ$23-$G$23,$IT129)</f>
        <v>27</v>
      </c>
      <c r="IR129" s="100">
        <f t="shared" si="60"/>
        <v>77</v>
      </c>
      <c r="IT129" s="44">
        <f>MATCH($B129,'O3-8hr'!$1:$1,0)</f>
        <v>29</v>
      </c>
      <c r="IU129" s="43">
        <f>MATCH(DATE($A129,$IT$19,$IU$19),'O3-8hr'!$B:$B,0)</f>
        <v>65</v>
      </c>
    </row>
    <row r="130" spans="1:255" ht="12.75" customHeight="1" x14ac:dyDescent="0.2">
      <c r="A130" s="100">
        <v>2015</v>
      </c>
      <c r="B130" s="100">
        <v>360050110</v>
      </c>
      <c r="C130" s="103">
        <f>INDEX(Sites!$A:$N,MATCH($B130,Sites!$A:$A,0),2)</f>
        <v>40.816180000000003</v>
      </c>
      <c r="D130" s="100" t="str">
        <f>INDEX(Sites!$A:$N,MATCH($B130,Sites!$A:$A,0),4)</f>
        <v>NY</v>
      </c>
      <c r="E130" s="100" t="str">
        <f>INDEX(Sites!$A:$N,MATCH($B130,Sites!$A:$A,0),10)</f>
        <v>17.0</v>
      </c>
      <c r="F130" s="44" t="str">
        <f>INDEX(Sites!$A:$N,MATCH($B130,Sites!$A:$A,0),6)</f>
        <v>IS52</v>
      </c>
      <c r="G130" s="20">
        <f>INDEX('O3-8hr'!$A:$AD,$IU130+G$23-$G$23,$IT130)</f>
        <v>14</v>
      </c>
      <c r="H130" s="14">
        <f>INDEX('O3-8hr'!$A:$AD,$IU130+H$23-$G$23,$IT130)</f>
        <v>28</v>
      </c>
      <c r="I130" s="14">
        <f>INDEX('O3-8hr'!$A:$AD,$IU130+I$23-$G$23,$IT130)</f>
        <v>17</v>
      </c>
      <c r="J130" s="14">
        <f>INDEX('O3-8hr'!$A:$AD,$IU130+J$23-$G$23,$IT130)</f>
        <v>12</v>
      </c>
      <c r="K130" s="14">
        <f>INDEX('O3-8hr'!$A:$AD,$IU130+K$23-$G$23,$IT130)</f>
        <v>21</v>
      </c>
      <c r="L130" s="14">
        <f>INDEX('O3-8hr'!$A:$AD,$IU130+L$23-$G$23,$IT130)</f>
        <v>23</v>
      </c>
      <c r="M130" s="14">
        <f>INDEX('O3-8hr'!$A:$AD,$IU130+M$23-$G$23,$IT130)</f>
        <v>23</v>
      </c>
      <c r="N130" s="14">
        <f>INDEX('O3-8hr'!$A:$AD,$IU130+N$23-$G$23,$IT130)</f>
        <v>31</v>
      </c>
      <c r="O130" s="14">
        <f>INDEX('O3-8hr'!$A:$AD,$IU130+O$23-$G$23,$IT130)</f>
        <v>29</v>
      </c>
      <c r="P130" s="14">
        <f>INDEX('O3-8hr'!$A:$AD,$IU130+P$23-$G$23,$IT130)</f>
        <v>3</v>
      </c>
      <c r="Q130" s="14">
        <f>INDEX('O3-8hr'!$A:$AD,$IU130+Q$23-$G$23,$IT130)</f>
        <v>36.000000000000007</v>
      </c>
      <c r="R130" s="14">
        <f>INDEX('O3-8hr'!$A:$AD,$IU130+R$23-$G$23,$IT130)</f>
        <v>37.000000000000007</v>
      </c>
      <c r="S130" s="14">
        <f>INDEX('O3-8hr'!$A:$AD,$IU130+S$23-$G$23,$IT130)</f>
        <v>33</v>
      </c>
      <c r="T130" s="14">
        <f>INDEX('O3-8hr'!$A:$AD,$IU130+T$23-$G$23,$IT130)</f>
        <v>25</v>
      </c>
      <c r="U130" s="14">
        <f>INDEX('O3-8hr'!$A:$AD,$IU130+U$23-$G$23,$IT130)</f>
        <v>33</v>
      </c>
      <c r="V130" s="14">
        <f>INDEX('O3-8hr'!$A:$AD,$IU130+V$23-$G$23,$IT130)</f>
        <v>15.000000000000002</v>
      </c>
      <c r="W130" s="14">
        <f>INDEX('O3-8hr'!$A:$AD,$IU130+W$23-$G$23,$IT130)</f>
        <v>33</v>
      </c>
      <c r="X130" s="14">
        <f>INDEX('O3-8hr'!$A:$AD,$IU130+X$23-$G$23,$IT130)</f>
        <v>33</v>
      </c>
      <c r="Y130" s="14">
        <f>INDEX('O3-8hr'!$A:$AD,$IU130+Y$23-$G$23,$IT130)</f>
        <v>38</v>
      </c>
      <c r="Z130" s="14">
        <f>INDEX('O3-8hr'!$A:$AD,$IU130+Z$23-$G$23,$IT130)</f>
        <v>25</v>
      </c>
      <c r="AA130" s="14">
        <f>INDEX('O3-8hr'!$A:$AD,$IU130+AA$23-$G$23,$IT130)</f>
        <v>30</v>
      </c>
      <c r="AB130" s="14">
        <f>INDEX('O3-8hr'!$A:$AD,$IU130+AB$23-$G$23,$IT130)</f>
        <v>34</v>
      </c>
      <c r="AC130" s="14">
        <f>INDEX('O3-8hr'!$A:$AD,$IU130+AC$23-$G$23,$IT130)</f>
        <v>33</v>
      </c>
      <c r="AD130" s="14">
        <f>INDEX('O3-8hr'!$A:$AD,$IU130+AD$23-$G$23,$IT130)</f>
        <v>27</v>
      </c>
      <c r="AE130" s="14">
        <f>INDEX('O3-8hr'!$A:$AD,$IU130+AE$23-$G$23,$IT130)</f>
        <v>23</v>
      </c>
      <c r="AF130" s="14">
        <f>INDEX('O3-8hr'!$A:$AD,$IU130+AF$23-$G$23,$IT130)</f>
        <v>16</v>
      </c>
      <c r="AG130" s="14">
        <f>INDEX('O3-8hr'!$A:$AD,$IU130+AG$23-$G$23,$IT130)</f>
        <v>28</v>
      </c>
      <c r="AH130" s="14">
        <f>INDEX('O3-8hr'!$A:$AD,$IU130+AH$23-$G$23,$IT130)</f>
        <v>31</v>
      </c>
      <c r="AI130" s="14">
        <f>INDEX('O3-8hr'!$A:$AD,$IU130+AI$23-$G$23,$IT130)</f>
        <v>40</v>
      </c>
      <c r="AJ130" s="14">
        <f>INDEX('O3-8hr'!$A:$AD,$IU130+AJ$23-$G$23,$IT130)</f>
        <v>27</v>
      </c>
      <c r="AK130" s="14">
        <f>INDEX('O3-8hr'!$A:$AD,$IU130+AK$23-$G$23,$IT130)</f>
        <v>22.000000000000004</v>
      </c>
      <c r="AL130" s="14">
        <f>INDEX('O3-8hr'!$A:$AD,$IU130+AL$23-$G$23,$IT130)</f>
        <v>37.000000000000007</v>
      </c>
      <c r="AM130" s="14">
        <f>INDEX('O3-8hr'!$A:$AD,$IU130+AM$23-$G$23,$IT130)</f>
        <v>31</v>
      </c>
      <c r="AN130" s="14">
        <f>INDEX('O3-8hr'!$A:$AD,$IU130+AN$23-$G$23,$IT130)</f>
        <v>16</v>
      </c>
      <c r="AO130" s="14">
        <f>INDEX('O3-8hr'!$A:$AD,$IU130+AO$23-$G$23,$IT130)</f>
        <v>37.000000000000007</v>
      </c>
      <c r="AP130" s="14">
        <f>INDEX('O3-8hr'!$A:$AD,$IU130+AP$23-$G$23,$IT130)</f>
        <v>36.000000000000007</v>
      </c>
      <c r="AQ130" s="14">
        <f>INDEX('O3-8hr'!$A:$AD,$IU130+AQ$23-$G$23,$IT130)</f>
        <v>27</v>
      </c>
      <c r="AR130" s="14">
        <f>INDEX('O3-8hr'!$A:$AD,$IU130+AR$23-$G$23,$IT130)</f>
        <v>24</v>
      </c>
      <c r="AS130" s="14">
        <f>INDEX('O3-8hr'!$A:$AD,$IU130+AS$23-$G$23,$IT130)</f>
        <v>31</v>
      </c>
      <c r="AT130" s="14">
        <f>INDEX('O3-8hr'!$A:$AD,$IU130+AT$23-$G$23,$IT130)</f>
        <v>28</v>
      </c>
      <c r="AU130" s="14">
        <f>INDEX('O3-8hr'!$A:$AD,$IU130+AU$23-$G$23,$IT130)</f>
        <v>18.000000000000004</v>
      </c>
      <c r="AV130" s="14">
        <f>INDEX('O3-8hr'!$A:$AD,$IU130+AV$23-$G$23,$IT130)</f>
        <v>39</v>
      </c>
      <c r="AW130" s="14">
        <f>INDEX('O3-8hr'!$A:$AD,$IU130+AW$23-$G$23,$IT130)</f>
        <v>36.000000000000007</v>
      </c>
      <c r="AX130" s="14">
        <f>INDEX('O3-8hr'!$A:$AD,$IU130+AX$23-$G$23,$IT130)</f>
        <v>33</v>
      </c>
      <c r="AY130" s="14">
        <f>INDEX('O3-8hr'!$A:$AD,$IU130+AY$23-$G$23,$IT130)</f>
        <v>31</v>
      </c>
      <c r="AZ130" s="14">
        <f>INDEX('O3-8hr'!$A:$AD,$IU130+AZ$23-$G$23,$IT130)</f>
        <v>41</v>
      </c>
      <c r="BA130" s="14">
        <f>INDEX('O3-8hr'!$A:$AD,$IU130+BA$23-$G$23,$IT130)</f>
        <v>36.000000000000007</v>
      </c>
      <c r="BB130" s="14">
        <f>INDEX('O3-8hr'!$A:$AD,$IU130+BB$23-$G$23,$IT130)</f>
        <v>25</v>
      </c>
      <c r="BC130" s="14">
        <f>INDEX('O3-8hr'!$A:$AD,$IU130+BC$23-$G$23,$IT130)</f>
        <v>42</v>
      </c>
      <c r="BD130" s="14">
        <f>INDEX('O3-8hr'!$A:$AD,$IU130+BD$23-$G$23,$IT130)</f>
        <v>32</v>
      </c>
      <c r="BE130" s="14">
        <f>INDEX('O3-8hr'!$A:$AD,$IU130+BE$23-$G$23,$IT130)</f>
        <v>24</v>
      </c>
      <c r="BF130" s="14">
        <f>INDEX('O3-8hr'!$A:$AD,$IU130+BF$23-$G$23,$IT130)</f>
        <v>38</v>
      </c>
      <c r="BG130" s="14">
        <f>INDEX('O3-8hr'!$A:$AD,$IU130+BG$23-$G$23,$IT130)</f>
        <v>32</v>
      </c>
      <c r="BH130" s="14">
        <f>INDEX('O3-8hr'!$A:$AD,$IU130+BH$23-$G$23,$IT130)</f>
        <v>31</v>
      </c>
      <c r="BI130" s="14">
        <f>INDEX('O3-8hr'!$A:$AD,$IU130+BI$23-$G$23,$IT130)</f>
        <v>33</v>
      </c>
      <c r="BJ130" s="14">
        <f>INDEX('O3-8hr'!$A:$AD,$IU130+BJ$23-$G$23,$IT130)</f>
        <v>33</v>
      </c>
      <c r="BK130" s="14">
        <f>INDEX('O3-8hr'!$A:$AD,$IU130+BK$23-$G$23,$IT130)</f>
        <v>36.000000000000007</v>
      </c>
      <c r="BL130" s="14">
        <f>INDEX('O3-8hr'!$A:$AD,$IU130+BL$23-$G$23,$IT130)</f>
        <v>27</v>
      </c>
      <c r="BM130" s="14">
        <f>INDEX('O3-8hr'!$A:$AD,$IU130+BM$23-$G$23,$IT130)</f>
        <v>35</v>
      </c>
      <c r="BN130" s="14">
        <f>INDEX('O3-8hr'!$A:$AD,$IU130+BN$23-$G$23,$IT130)</f>
        <v>35</v>
      </c>
      <c r="BO130" s="14">
        <f>INDEX('O3-8hr'!$A:$AD,$IU130+BO$23-$G$23,$IT130)</f>
        <v>30</v>
      </c>
      <c r="BP130" s="14">
        <f>INDEX('O3-8hr'!$A:$AD,$IU130+BP$23-$G$23,$IT130)</f>
        <v>27</v>
      </c>
      <c r="BQ130" s="14">
        <f>INDEX('O3-8hr'!$A:$AD,$IU130+BQ$23-$G$23,$IT130)</f>
        <v>26.000000000000004</v>
      </c>
      <c r="BR130" s="14">
        <f>INDEX('O3-8hr'!$A:$AD,$IU130+BR$23-$G$23,$IT130)</f>
        <v>32</v>
      </c>
      <c r="BS130" s="14">
        <f>INDEX('O3-8hr'!$A:$AD,$IU130+BS$23-$G$23,$IT130)</f>
        <v>36.000000000000007</v>
      </c>
      <c r="BT130" s="14">
        <f>INDEX('O3-8hr'!$A:$AD,$IU130+BT$23-$G$23,$IT130)</f>
        <v>39</v>
      </c>
      <c r="BU130" s="14">
        <f>INDEX('O3-8hr'!$A:$AD,$IU130+BU$23-$G$23,$IT130)</f>
        <v>31</v>
      </c>
      <c r="BV130" s="14">
        <f>INDEX('O3-8hr'!$A:$AD,$IU130+BV$23-$G$23,$IT130)</f>
        <v>35</v>
      </c>
      <c r="BW130" s="14">
        <f>INDEX('O3-8hr'!$A:$AD,$IU130+BW$23-$G$23,$IT130)</f>
        <v>36.000000000000007</v>
      </c>
      <c r="BX130" s="14">
        <f>INDEX('O3-8hr'!$A:$AD,$IU130+BX$23-$G$23,$IT130)</f>
        <v>22.000000000000004</v>
      </c>
      <c r="BY130" s="14">
        <f>INDEX('O3-8hr'!$A:$AD,$IU130+BY$23-$G$23,$IT130)</f>
        <v>21</v>
      </c>
      <c r="BZ130" s="14">
        <f>INDEX('O3-8hr'!$A:$AD,$IU130+BZ$23-$G$23,$IT130)</f>
        <v>18.000000000000004</v>
      </c>
      <c r="CA130" s="14">
        <f>INDEX('O3-8hr'!$A:$AD,$IU130+CA$23-$G$23,$IT130)</f>
        <v>49</v>
      </c>
      <c r="CB130" s="14">
        <f>INDEX('O3-8hr'!$A:$AD,$IU130+CB$23-$G$23,$IT130)</f>
        <v>36.000000000000007</v>
      </c>
      <c r="CC130" s="14">
        <f>INDEX('O3-8hr'!$A:$AD,$IU130+CC$23-$G$23,$IT130)</f>
        <v>51.000000000000007</v>
      </c>
      <c r="CD130" s="14">
        <f>INDEX('O3-8hr'!$A:$AD,$IU130+CD$23-$G$23,$IT130)</f>
        <v>51.000000000000007</v>
      </c>
      <c r="CE130" s="14">
        <f>INDEX('O3-8hr'!$A:$AD,$IU130+CE$23-$G$23,$IT130)</f>
        <v>27</v>
      </c>
      <c r="CF130" s="14">
        <f>INDEX('O3-8hr'!$A:$AD,$IU130+CF$23-$G$23,$IT130)</f>
        <v>45.000000000000007</v>
      </c>
      <c r="CG130" s="14">
        <f>INDEX('O3-8hr'!$A:$AD,$IU130+CG$23-$G$23,$IT130)</f>
        <v>27</v>
      </c>
      <c r="CH130" s="14">
        <f>INDEX('O3-8hr'!$A:$AD,$IU130+CH$23-$G$23,$IT130)</f>
        <v>29</v>
      </c>
      <c r="CI130" s="14">
        <f>INDEX('O3-8hr'!$A:$AD,$IU130+CI$23-$G$23,$IT130)</f>
        <v>36.000000000000007</v>
      </c>
      <c r="CJ130" s="14">
        <f>INDEX('O3-8hr'!$A:$AD,$IU130+CJ$23-$G$23,$IT130)</f>
        <v>28</v>
      </c>
      <c r="CK130" s="14">
        <f>INDEX('O3-8hr'!$A:$AD,$IU130+CK$23-$G$23,$IT130)</f>
        <v>48</v>
      </c>
      <c r="CL130" s="14">
        <f>INDEX('O3-8hr'!$A:$AD,$IU130+CL$23-$G$23,$IT130)</f>
        <v>46</v>
      </c>
      <c r="CM130" s="14">
        <f>INDEX('O3-8hr'!$A:$AD,$IU130+CM$23-$G$23,$IT130)</f>
        <v>58</v>
      </c>
      <c r="CN130" s="14">
        <f>INDEX('O3-8hr'!$A:$AD,$IU130+CN$23-$G$23,$IT130)</f>
        <v>43</v>
      </c>
      <c r="CO130" s="14">
        <f>INDEX('O3-8hr'!$A:$AD,$IU130+CO$23-$G$23,$IT130)</f>
        <v>36.000000000000007</v>
      </c>
      <c r="CP130" s="14">
        <f>INDEX('O3-8hr'!$A:$AD,$IU130+CP$23-$G$23,$IT130)</f>
        <v>26.000000000000004</v>
      </c>
      <c r="CQ130" s="14">
        <f>INDEX('O3-8hr'!$A:$AD,$IU130+CQ$23-$G$23,$IT130)</f>
        <v>33</v>
      </c>
      <c r="CR130" s="14">
        <f>INDEX('O3-8hr'!$A:$AD,$IU130+CR$23-$G$23,$IT130)</f>
        <v>38</v>
      </c>
      <c r="CS130" s="14">
        <f>INDEX('O3-8hr'!$A:$AD,$IU130+CS$23-$G$23,$IT130)</f>
        <v>26.000000000000004</v>
      </c>
      <c r="CT130" s="14">
        <f>INDEX('O3-8hr'!$A:$AD,$IU130+CT$23-$G$23,$IT130)</f>
        <v>30</v>
      </c>
      <c r="CU130" s="14">
        <f>INDEX('O3-8hr'!$A:$AD,$IU130+CU$23-$G$23,$IT130)</f>
        <v>23</v>
      </c>
      <c r="CV130" s="14">
        <f>INDEX('O3-8hr'!$A:$AD,$IU130+CV$23-$G$23,$IT130)</f>
        <v>14</v>
      </c>
      <c r="CW130" s="14">
        <f>INDEX('O3-8hr'!$A:$AD,$IU130+CW$23-$G$23,$IT130)</f>
        <v>32</v>
      </c>
      <c r="CX130" s="14">
        <f>INDEX('O3-8hr'!$A:$AD,$IU130+CX$23-$G$23,$IT130)</f>
        <v>34</v>
      </c>
      <c r="CY130" s="14">
        <f>INDEX('O3-8hr'!$A:$AD,$IU130+CY$23-$G$23,$IT130)</f>
        <v>25</v>
      </c>
      <c r="CZ130" s="14">
        <f>INDEX('O3-8hr'!$A:$AD,$IU130+CZ$23-$G$23,$IT130)</f>
        <v>43</v>
      </c>
      <c r="DA130" s="14">
        <f>INDEX('O3-8hr'!$A:$AD,$IU130+DA$23-$G$23,$IT130)</f>
        <v>41</v>
      </c>
      <c r="DB130" s="14">
        <f>INDEX('O3-8hr'!$A:$AD,$IU130+DB$23-$G$23,$IT130)</f>
        <v>33</v>
      </c>
      <c r="DC130" s="14">
        <f>INDEX('O3-8hr'!$A:$AD,$IU130+DC$23-$G$23,$IT130)</f>
        <v>44.000000000000007</v>
      </c>
      <c r="DD130" s="14">
        <f>INDEX('O3-8hr'!$A:$AD,$IU130+DD$23-$G$23,$IT130)</f>
        <v>43</v>
      </c>
      <c r="DE130" s="14">
        <f>INDEX('O3-8hr'!$A:$AD,$IU130+DE$23-$G$23,$IT130)</f>
        <v>58</v>
      </c>
      <c r="DF130" s="14">
        <f>INDEX('O3-8hr'!$A:$AD,$IU130+DF$23-$G$23,$IT130)</f>
        <v>44.000000000000007</v>
      </c>
      <c r="DG130" s="14">
        <f>INDEX('O3-8hr'!$A:$AD,$IU130+DG$23-$G$23,$IT130)</f>
        <v>36.000000000000007</v>
      </c>
      <c r="DH130" s="14">
        <f>INDEX('O3-8hr'!$A:$AD,$IU130+DH$23-$G$23,$IT130)</f>
        <v>53.000000000000007</v>
      </c>
      <c r="DI130" s="14">
        <f>INDEX('O3-8hr'!$A:$AD,$IU130+DI$23-$G$23,$IT130)</f>
        <v>32</v>
      </c>
      <c r="DJ130" s="14">
        <f>INDEX('O3-8hr'!$A:$AD,$IU130+DJ$23-$G$23,$IT130)</f>
        <v>27</v>
      </c>
      <c r="DK130" s="14">
        <f>INDEX('O3-8hr'!$A:$AD,$IU130+DK$23-$G$23,$IT130)</f>
        <v>36.000000000000007</v>
      </c>
      <c r="DL130" s="14">
        <f>INDEX('O3-8hr'!$A:$AD,$IU130+DL$23-$G$23,$IT130)</f>
        <v>33</v>
      </c>
      <c r="DM130" s="14">
        <f>INDEX('O3-8hr'!$A:$AD,$IU130+DM$23-$G$23,$IT130)</f>
        <v>38</v>
      </c>
      <c r="DN130" s="14">
        <f>INDEX('O3-8hr'!$A:$AD,$IU130+DN$23-$G$23,$IT130)</f>
        <v>29</v>
      </c>
      <c r="DO130" s="14">
        <f>INDEX('O3-8hr'!$A:$AD,$IU130+DO$23-$G$23,$IT130)</f>
        <v>31</v>
      </c>
      <c r="DP130" s="14">
        <f>INDEX('O3-8hr'!$A:$AD,$IU130+DP$23-$G$23,$IT130)</f>
        <v>51.000000000000007</v>
      </c>
      <c r="DQ130" s="14">
        <f>INDEX('O3-8hr'!$A:$AD,$IU130+DQ$23-$G$23,$IT130)</f>
        <v>43</v>
      </c>
      <c r="DR130" s="14">
        <f>INDEX('O3-8hr'!$A:$AD,$IU130+DR$23-$G$23,$IT130)</f>
        <v>38</v>
      </c>
      <c r="DS130" s="14">
        <f>INDEX('O3-8hr'!$A:$AD,$IU130+DS$23-$G$23,$IT130)</f>
        <v>41</v>
      </c>
      <c r="DT130" s="14">
        <f>INDEX('O3-8hr'!$A:$AD,$IU130+DT$23-$G$23,$IT130)</f>
        <v>49</v>
      </c>
      <c r="DU130" s="14">
        <f>INDEX('O3-8hr'!$A:$AD,$IU130+DU$23-$G$23,$IT130)</f>
        <v>33</v>
      </c>
      <c r="DV130" s="14">
        <f>INDEX('O3-8hr'!$A:$AD,$IU130+DV$23-$G$23,$IT130)</f>
        <v>28</v>
      </c>
      <c r="DW130" s="14">
        <f>INDEX('O3-8hr'!$A:$AD,$IU130+DW$23-$G$23,$IT130)</f>
        <v>35</v>
      </c>
      <c r="DX130" s="14">
        <f>INDEX('O3-8hr'!$A:$AD,$IU130+DX$23-$G$23,$IT130)</f>
        <v>40</v>
      </c>
      <c r="DY130" s="14">
        <f>INDEX('O3-8hr'!$A:$AD,$IU130+DY$23-$G$23,$IT130)</f>
        <v>58</v>
      </c>
      <c r="DZ130" s="14">
        <f>INDEX('O3-8hr'!$A:$AD,$IU130+DZ$23-$G$23,$IT130)</f>
        <v>33</v>
      </c>
      <c r="EA130" s="14">
        <f>INDEX('O3-8hr'!$A:$AD,$IU130+EA$23-$G$23,$IT130)</f>
        <v>55</v>
      </c>
      <c r="EB130" s="14">
        <f>INDEX('O3-8hr'!$A:$AD,$IU130+EB$23-$G$23,$IT130)</f>
        <v>46</v>
      </c>
      <c r="EC130" s="14">
        <f>INDEX('O3-8hr'!$A:$AD,$IU130+EC$23-$G$23,$IT130)</f>
        <v>56</v>
      </c>
      <c r="ED130" s="14">
        <f>INDEX('O3-8hr'!$A:$AD,$IU130+ED$23-$G$23,$IT130)</f>
        <v>39</v>
      </c>
      <c r="EE130" s="14">
        <f>INDEX('O3-8hr'!$A:$AD,$IU130+EE$23-$G$23,$IT130)</f>
        <v>35</v>
      </c>
      <c r="EF130" s="14">
        <f>INDEX('O3-8hr'!$A:$AD,$IU130+EF$23-$G$23,$IT130)</f>
        <v>37.000000000000007</v>
      </c>
      <c r="EG130" s="14">
        <f>INDEX('O3-8hr'!$A:$AD,$IU130+EG$23-$G$23,$IT130)</f>
        <v>31</v>
      </c>
      <c r="EH130" s="14">
        <f>INDEX('O3-8hr'!$A:$AD,$IU130+EH$23-$G$23,$IT130)</f>
        <v>42</v>
      </c>
      <c r="EI130" s="14">
        <f>INDEX('O3-8hr'!$A:$AD,$IU130+EI$23-$G$23,$IT130)</f>
        <v>56</v>
      </c>
      <c r="EJ130" s="14">
        <f>INDEX('O3-8hr'!$A:$AD,$IU130+EJ$23-$G$23,$IT130)</f>
        <v>54</v>
      </c>
      <c r="EK130" s="14">
        <f>INDEX('O3-8hr'!$A:$AD,$IU130+EK$23-$G$23,$IT130)</f>
        <v>40</v>
      </c>
      <c r="EL130" s="14">
        <f>INDEX('O3-8hr'!$A:$AD,$IU130+EL$23-$G$23,$IT130)</f>
        <v>32</v>
      </c>
      <c r="EM130" s="14">
        <f>INDEX('O3-8hr'!$A:$AD,$IU130+EM$23-$G$23,$IT130)</f>
        <v>37.000000000000007</v>
      </c>
      <c r="EN130" s="14">
        <f>INDEX('O3-8hr'!$A:$AD,$IU130+EN$23-$G$23,$IT130)</f>
        <v>50</v>
      </c>
      <c r="EO130" s="14">
        <f>INDEX('O3-8hr'!$A:$AD,$IU130+EO$23-$G$23,$IT130)</f>
        <v>49</v>
      </c>
      <c r="EP130" s="14">
        <f>INDEX('O3-8hr'!$A:$AD,$IU130+EP$23-$G$23,$IT130)</f>
        <v>37.000000000000007</v>
      </c>
      <c r="EQ130" s="14">
        <f>INDEX('O3-8hr'!$A:$AD,$IU130+EQ$23-$G$23,$IT130)</f>
        <v>62</v>
      </c>
      <c r="ER130" s="14">
        <f>INDEX('O3-8hr'!$A:$AD,$IU130+ER$23-$G$23,$IT130)</f>
        <v>54</v>
      </c>
      <c r="ES130" s="14">
        <f>INDEX('O3-8hr'!$A:$AD,$IU130+ES$23-$G$23,$IT130)</f>
        <v>53.000000000000007</v>
      </c>
      <c r="ET130" s="14">
        <f>INDEX('O3-8hr'!$A:$AD,$IU130+ET$23-$G$23,$IT130)</f>
        <v>40</v>
      </c>
      <c r="EU130" s="14">
        <f>INDEX('O3-8hr'!$A:$AD,$IU130+EU$23-$G$23,$IT130)</f>
        <v>43</v>
      </c>
      <c r="EV130" s="14">
        <f>INDEX('O3-8hr'!$A:$AD,$IU130+EV$23-$G$23,$IT130)</f>
        <v>43</v>
      </c>
      <c r="EW130" s="14">
        <f>INDEX('O3-8hr'!$A:$AD,$IU130+EW$23-$G$23,$IT130)</f>
        <v>53.000000000000007</v>
      </c>
      <c r="EX130" s="14">
        <f>INDEX('O3-8hr'!$A:$AD,$IU130+EX$23-$G$23,$IT130)</f>
        <v>53.000000000000007</v>
      </c>
      <c r="EY130" s="14">
        <f>INDEX('O3-8hr'!$A:$AD,$IU130+EY$23-$G$23,$IT130)</f>
        <v>45.000000000000007</v>
      </c>
      <c r="EZ130" s="14">
        <f>INDEX('O3-8hr'!$A:$AD,$IU130+EZ$23-$G$23,$IT130)</f>
        <v>59.000000000000007</v>
      </c>
      <c r="FA130" s="14">
        <f>INDEX('O3-8hr'!$A:$AD,$IU130+FA$23-$G$23,$IT130)</f>
        <v>63</v>
      </c>
      <c r="FB130" s="14">
        <f>INDEX('O3-8hr'!$A:$AD,$IU130+FB$23-$G$23,$IT130)</f>
        <v>27</v>
      </c>
      <c r="FC130" s="14">
        <f>INDEX('O3-8hr'!$A:$AD,$IU130+FC$23-$G$23,$IT130)</f>
        <v>41</v>
      </c>
      <c r="FD130" s="14">
        <f>INDEX('O3-8hr'!$A:$AD,$IU130+FD$23-$G$23,$IT130)</f>
        <v>56</v>
      </c>
      <c r="FE130" s="14">
        <f>INDEX('O3-8hr'!$A:$AD,$IU130+FE$23-$G$23,$IT130)</f>
        <v>54</v>
      </c>
      <c r="FF130" s="14">
        <f>INDEX('O3-8hr'!$A:$AD,$IU130+FF$23-$G$23,$IT130)</f>
        <v>57</v>
      </c>
      <c r="FG130" s="14">
        <f>INDEX('O3-8hr'!$A:$AD,$IU130+FG$23-$G$23,$IT130)</f>
        <v>58</v>
      </c>
      <c r="FH130" s="14">
        <f>INDEX('O3-8hr'!$A:$AD,$IU130+FH$23-$G$23,$IT130)</f>
        <v>54</v>
      </c>
      <c r="FI130" s="14">
        <f>INDEX('O3-8hr'!$A:$AD,$IU130+FI$23-$G$23,$IT130)</f>
        <v>42</v>
      </c>
      <c r="FJ130" s="14">
        <f>INDEX('O3-8hr'!$A:$AD,$IU130+FJ$23-$G$23,$IT130)</f>
        <v>40</v>
      </c>
      <c r="FK130" s="14">
        <f>INDEX('O3-8hr'!$A:$AD,$IU130+FK$23-$G$23,$IT130)</f>
        <v>38</v>
      </c>
      <c r="FL130" s="14">
        <f>INDEX('O3-8hr'!$A:$AD,$IU130+FL$23-$G$23,$IT130)</f>
        <v>35</v>
      </c>
      <c r="FM130" s="14">
        <f>INDEX('O3-8hr'!$A:$AD,$IU130+FM$23-$G$23,$IT130)</f>
        <v>27</v>
      </c>
      <c r="FN130" s="14">
        <f>INDEX('O3-8hr'!$A:$AD,$IU130+FN$23-$G$23,$IT130)</f>
        <v>28</v>
      </c>
      <c r="FO130" s="14">
        <f>INDEX('O3-8hr'!$A:$AD,$IU130+FO$23-$G$23,$IT130)</f>
        <v>36.000000000000007</v>
      </c>
      <c r="FP130" s="14">
        <f>INDEX('O3-8hr'!$A:$AD,$IU130+FP$23-$G$23,$IT130)</f>
        <v>42</v>
      </c>
      <c r="FQ130" s="14">
        <f>INDEX('O3-8hr'!$A:$AD,$IU130+FQ$23-$G$23,$IT130)</f>
        <v>56</v>
      </c>
      <c r="FR130" s="14">
        <f>INDEX('O3-8hr'!$A:$AD,$IU130+FR$23-$G$23,$IT130)</f>
        <v>73.000000000000014</v>
      </c>
      <c r="FS130" s="14">
        <f>INDEX('O3-8hr'!$A:$AD,$IU130+FS$23-$G$23,$IT130)</f>
        <v>63</v>
      </c>
      <c r="FT130" s="14">
        <f>INDEX('O3-8hr'!$A:$AD,$IU130+FT$23-$G$23,$IT130)</f>
        <v>61.000000000000007</v>
      </c>
      <c r="FU130" s="14">
        <f>INDEX('O3-8hr'!$A:$AD,$IU130+FU$23-$G$23,$IT130)</f>
        <v>40</v>
      </c>
      <c r="FV130" s="14">
        <f>INDEX('O3-8hr'!$A:$AD,$IU130+FV$23-$G$23,$IT130)</f>
        <v>28</v>
      </c>
      <c r="FW130" s="14">
        <f>INDEX('O3-8hr'!$A:$AD,$IU130+FW$23-$G$23,$IT130)</f>
        <v>25</v>
      </c>
      <c r="FX130" s="14">
        <f>INDEX('O3-8hr'!$A:$AD,$IU130+FX$23-$G$23,$IT130)</f>
        <v>52.000000000000007</v>
      </c>
      <c r="FY130" s="14">
        <f>INDEX('O3-8hr'!$A:$AD,$IU130+FY$23-$G$23,$IT130)</f>
        <v>52.000000000000007</v>
      </c>
      <c r="FZ130" s="14">
        <f>INDEX('O3-8hr'!$A:$AD,$IU130+FZ$23-$G$23,$IT130)</f>
        <v>38</v>
      </c>
      <c r="GA130" s="14">
        <f>INDEX('O3-8hr'!$A:$AD,$IU130+GA$23-$G$23,$IT130)</f>
        <v>60</v>
      </c>
      <c r="GB130" s="14">
        <f>INDEX('O3-8hr'!$A:$AD,$IU130+GB$23-$G$23,$IT130)</f>
        <v>55</v>
      </c>
      <c r="GC130" s="14">
        <f>INDEX('O3-8hr'!$A:$AD,$IU130+GC$23-$G$23,$IT130)</f>
        <v>49</v>
      </c>
      <c r="GD130" s="14">
        <f>INDEX('O3-8hr'!$A:$AD,$IU130+GD$23-$G$23,$IT130)</f>
        <v>36.000000000000007</v>
      </c>
      <c r="GE130" s="14">
        <f>INDEX('O3-8hr'!$A:$AD,$IU130+GE$23-$G$23,$IT130)</f>
        <v>41</v>
      </c>
      <c r="GF130" s="14">
        <f>INDEX('O3-8hr'!$A:$AD,$IU130+GF$23-$G$23,$IT130)</f>
        <v>61.000000000000007</v>
      </c>
      <c r="GG130" s="14">
        <f>INDEX('O3-8hr'!$A:$AD,$IU130+GG$23-$G$23,$IT130)</f>
        <v>59.000000000000007</v>
      </c>
      <c r="GH130" s="14">
        <f>INDEX('O3-8hr'!$A:$AD,$IU130+GH$23-$G$23,$IT130)</f>
        <v>57</v>
      </c>
      <c r="GI130" s="14">
        <f>INDEX('O3-8hr'!$A:$AD,$IU130+GI$23-$G$23,$IT130)</f>
        <v>57</v>
      </c>
      <c r="GJ130" s="14">
        <f>INDEX('O3-8hr'!$A:$AD,$IU130+GJ$23-$G$23,$IT130)</f>
        <v>61.000000000000007</v>
      </c>
      <c r="GK130" s="14">
        <f>INDEX('O3-8hr'!$A:$AD,$IU130+GK$23-$G$23,$IT130)</f>
        <v>62</v>
      </c>
      <c r="GL130" s="14">
        <f>INDEX('O3-8hr'!$A:$AD,$IU130+GL$23-$G$23,$IT130)</f>
        <v>37.000000000000007</v>
      </c>
      <c r="GM130" s="14">
        <f>INDEX('O3-8hr'!$A:$AD,$IU130+GM$23-$G$23,$IT130)</f>
        <v>33</v>
      </c>
      <c r="GN130" s="14">
        <f>INDEX('O3-8hr'!$A:$AD,$IU130+GN$23-$G$23,$IT130)</f>
        <v>44.000000000000007</v>
      </c>
      <c r="GO130" s="14">
        <f>INDEX('O3-8hr'!$A:$AD,$IU130+GO$23-$G$23,$IT130)</f>
        <v>51.000000000000007</v>
      </c>
      <c r="GP130" s="14">
        <f>INDEX('O3-8hr'!$A:$AD,$IU130+GP$23-$G$23,$IT130)</f>
        <v>51.000000000000007</v>
      </c>
      <c r="GQ130" s="14">
        <f>INDEX('O3-8hr'!$A:$AD,$IU130+GQ$23-$G$23,$IT130)</f>
        <v>27</v>
      </c>
      <c r="GR130" s="14">
        <f>INDEX('O3-8hr'!$A:$AD,$IU130+GR$23-$G$23,$IT130)</f>
        <v>23</v>
      </c>
      <c r="GS130" s="14">
        <f>INDEX('O3-8hr'!$A:$AD,$IU130+GS$23-$G$23,$IT130)</f>
        <v>37.000000000000007</v>
      </c>
      <c r="GT130" s="14">
        <f>INDEX('O3-8hr'!$A:$AD,$IU130+GT$23-$G$23,$IT130)</f>
        <v>33</v>
      </c>
      <c r="GU130" s="14">
        <f>INDEX('O3-8hr'!$A:$AD,$IU130+GU$23-$G$23,$IT130)</f>
        <v>30</v>
      </c>
      <c r="GV130" s="14">
        <f>INDEX('O3-8hr'!$A:$AD,$IU130+GV$23-$G$23,$IT130)</f>
        <v>28</v>
      </c>
      <c r="GW130" s="14">
        <f>INDEX('O3-8hr'!$A:$AD,$IU130+GW$23-$G$23,$IT130)</f>
        <v>55</v>
      </c>
      <c r="GX130" s="14">
        <f>INDEX('O3-8hr'!$A:$AD,$IU130+GX$23-$G$23,$IT130)</f>
        <v>58</v>
      </c>
      <c r="GY130" s="14">
        <f>INDEX('O3-8hr'!$A:$AD,$IU130+GY$23-$G$23,$IT130)</f>
        <v>78</v>
      </c>
      <c r="GZ130" s="14">
        <f>INDEX('O3-8hr'!$A:$AD,$IU130+GZ$23-$G$23,$IT130)</f>
        <v>65</v>
      </c>
      <c r="HA130" s="14">
        <f>INDEX('O3-8hr'!$A:$AD,$IU130+HA$23-$G$23,$IT130)</f>
        <v>42</v>
      </c>
      <c r="HB130" s="14">
        <f>INDEX('O3-8hr'!$A:$AD,$IU130+HB$23-$G$23,$IT130)</f>
        <v>33</v>
      </c>
      <c r="HC130" s="14">
        <f>INDEX('O3-8hr'!$A:$AD,$IU130+HC$23-$G$23,$IT130)</f>
        <v>33</v>
      </c>
      <c r="HD130" s="14">
        <f>INDEX('O3-8hr'!$A:$AD,$IU130+HD$23-$G$23,$IT130)</f>
        <v>30</v>
      </c>
      <c r="HE130" s="14">
        <f>INDEX('O3-8hr'!$A:$AD,$IU130+HE$23-$G$23,$IT130)</f>
        <v>40</v>
      </c>
      <c r="HF130" s="14">
        <f>INDEX('O3-8hr'!$A:$AD,$IU130+HF$23-$G$23,$IT130)</f>
        <v>42</v>
      </c>
      <c r="HG130" s="14">
        <f>INDEX('O3-8hr'!$A:$AD,$IU130+HG$23-$G$23,$IT130)</f>
        <v>27</v>
      </c>
      <c r="HH130" s="14">
        <f>INDEX('O3-8hr'!$A:$AD,$IU130+HH$23-$G$23,$IT130)</f>
        <v>34</v>
      </c>
      <c r="HI130" s="14">
        <f>INDEX('O3-8hr'!$A:$AD,$IU130+HI$23-$G$23,$IT130)</f>
        <v>33</v>
      </c>
      <c r="HJ130" s="14">
        <f>INDEX('O3-8hr'!$A:$AD,$IU130+HJ$23-$G$23,$IT130)</f>
        <v>22.000000000000004</v>
      </c>
      <c r="HK130" s="14">
        <f>INDEX('O3-8hr'!$A:$AD,$IU130+HK$23-$G$23,$IT130)</f>
        <v>20</v>
      </c>
      <c r="HL130" s="14">
        <f>INDEX('O3-8hr'!$A:$AD,$IU130+HL$23-$G$23,$IT130)</f>
        <v>23</v>
      </c>
      <c r="HM130" s="14">
        <f>INDEX('O3-8hr'!$A:$AD,$IU130+HM$23-$G$23,$IT130)</f>
        <v>18.000000000000004</v>
      </c>
      <c r="HN130" s="14">
        <f>INDEX('O3-8hr'!$A:$AD,$IU130+HN$23-$G$23,$IT130)</f>
        <v>17</v>
      </c>
      <c r="HO130" s="14">
        <f>INDEX('O3-8hr'!$A:$AD,$IU130+HO$23-$G$23,$IT130)</f>
        <v>16</v>
      </c>
      <c r="HP130" s="14">
        <f>INDEX('O3-8hr'!$A:$AD,$IU130+HP$23-$G$23,$IT130)</f>
        <v>30</v>
      </c>
      <c r="HQ130" s="14">
        <f>INDEX('O3-8hr'!$A:$AD,$IU130+HQ$23-$G$23,$IT130)</f>
        <v>28</v>
      </c>
      <c r="HR130" s="14">
        <f>INDEX('O3-8hr'!$A:$AD,$IU130+HR$23-$G$23,$IT130)</f>
        <v>26.000000000000004</v>
      </c>
      <c r="HS130" s="14">
        <f>INDEX('O3-8hr'!$A:$AD,$IU130+HS$23-$G$23,$IT130)</f>
        <v>25</v>
      </c>
      <c r="HT130" s="14">
        <f>INDEX('O3-8hr'!$A:$AD,$IU130+HT$23-$G$23,$IT130)</f>
        <v>23</v>
      </c>
      <c r="HU130" s="14">
        <f>INDEX('O3-8hr'!$A:$AD,$IU130+HU$23-$G$23,$IT130)</f>
        <v>28</v>
      </c>
      <c r="HV130" s="14">
        <f>INDEX('O3-8hr'!$A:$AD,$IU130+HV$23-$G$23,$IT130)</f>
        <v>30</v>
      </c>
      <c r="HW130" s="14">
        <f>INDEX('O3-8hr'!$A:$AD,$IU130+HW$23-$G$23,$IT130)</f>
        <v>33</v>
      </c>
      <c r="HX130" s="14">
        <f>INDEX('O3-8hr'!$A:$AD,$IU130+HX$23-$G$23,$IT130)</f>
        <v>40</v>
      </c>
      <c r="HY130" s="14">
        <f>INDEX('O3-8hr'!$A:$AD,$IU130+HY$23-$G$23,$IT130)</f>
        <v>24</v>
      </c>
      <c r="HZ130" s="14">
        <f>INDEX('O3-8hr'!$A:$AD,$IU130+HZ$23-$G$23,$IT130)</f>
        <v>18.000000000000004</v>
      </c>
      <c r="IA130" s="14">
        <f>INDEX('O3-8hr'!$A:$AD,$IU130+IA$23-$G$23,$IT130)</f>
        <v>25</v>
      </c>
      <c r="IB130" s="14">
        <f>INDEX('O3-8hr'!$A:$AD,$IU130+IB$23-$G$23,$IT130)</f>
        <v>31</v>
      </c>
      <c r="IC130" s="14">
        <f>INDEX('O3-8hr'!$A:$AD,$IU130+IC$23-$G$23,$IT130)</f>
        <v>25</v>
      </c>
      <c r="ID130" s="14">
        <f>INDEX('O3-8hr'!$A:$AD,$IU130+ID$23-$G$23,$IT130)</f>
        <v>27</v>
      </c>
      <c r="IE130" s="14">
        <f>INDEX('O3-8hr'!$A:$AD,$IU130+IE$23-$G$23,$IT130)</f>
        <v>23</v>
      </c>
      <c r="IF130" s="14">
        <f>INDEX('O3-8hr'!$A:$AD,$IU130+IF$23-$G$23,$IT130)</f>
        <v>24</v>
      </c>
      <c r="IG130" s="14">
        <f>INDEX('O3-8hr'!$A:$AD,$IU130+IG$23-$G$23,$IT130)</f>
        <v>28</v>
      </c>
      <c r="IH130" s="14">
        <f>INDEX('O3-8hr'!$A:$AD,$IU130+IH$23-$G$23,$IT130)</f>
        <v>29</v>
      </c>
      <c r="II130" s="14">
        <f>INDEX('O3-8hr'!$A:$AD,$IU130+II$23-$G$23,$IT130)</f>
        <v>32</v>
      </c>
      <c r="IJ130" s="14">
        <f>INDEX('O3-8hr'!$A:$AD,$IU130+IJ$23-$G$23,$IT130)</f>
        <v>24</v>
      </c>
      <c r="IK130" s="14">
        <f>INDEX('O3-8hr'!$A:$AD,$IU130+IK$23-$G$23,$IT130)</f>
        <v>24</v>
      </c>
      <c r="IL130" s="14">
        <f>INDEX('O3-8hr'!$A:$AD,$IU130+IL$23-$G$23,$IT130)</f>
        <v>21</v>
      </c>
      <c r="IM130" s="14">
        <f>INDEX('O3-8hr'!$A:$AD,$IU130+IM$23-$G$23,$IT130)</f>
        <v>18.000000000000004</v>
      </c>
      <c r="IN130" s="14">
        <f>INDEX('O3-8hr'!$A:$AD,$IU130+IN$23-$G$23,$IT130)</f>
        <v>24</v>
      </c>
      <c r="IO130" s="14">
        <f>INDEX('O3-8hr'!$A:$AD,$IU130+IO$23-$G$23,$IT130)</f>
        <v>30</v>
      </c>
      <c r="IP130" s="14">
        <f>INDEX('O3-8hr'!$A:$AD,$IU130+IP$23-$G$23,$IT130)</f>
        <v>23</v>
      </c>
      <c r="IQ130" s="19">
        <f>INDEX('O3-8hr'!$A:$AD,$IU130+IQ$23-$G$23,$IT130)</f>
        <v>18.000000000000004</v>
      </c>
      <c r="IR130" s="100">
        <f t="shared" si="60"/>
        <v>78</v>
      </c>
      <c r="IT130" s="44">
        <f>MATCH($B130,'O3-8hr'!$1:$1,0)</f>
        <v>20</v>
      </c>
      <c r="IU130" s="43">
        <f>MATCH(DATE($A130,$IT$19,$IU$19),'O3-8hr'!$B:$B,0)</f>
        <v>65</v>
      </c>
    </row>
    <row r="131" spans="1:255" ht="12.75" customHeight="1" x14ac:dyDescent="0.2">
      <c r="A131" s="100">
        <v>2015</v>
      </c>
      <c r="B131" s="100">
        <v>360050133</v>
      </c>
      <c r="C131" s="103">
        <f>INDEX(Sites!$A:$N,MATCH($B131,Sites!$A:$A,0),2)</f>
        <v>40.867899999999999</v>
      </c>
      <c r="D131" s="100" t="str">
        <f>INDEX(Sites!$A:$N,MATCH($B131,Sites!$A:$A,0),4)</f>
        <v>NY</v>
      </c>
      <c r="E131" s="100" t="str">
        <f>INDEX(Sites!$A:$N,MATCH($B131,Sites!$A:$A,0),10)</f>
        <v>31.0</v>
      </c>
      <c r="F131" s="44" t="str">
        <f>INDEX(Sites!$A:$N,MATCH($B131,Sites!$A:$A,0),6)</f>
        <v>Pfizer Lab</v>
      </c>
      <c r="G131" s="20">
        <f>INDEX('O3-8hr'!$A:$AD,$IU131+G$23-$G$23,$IT131)</f>
        <v>19</v>
      </c>
      <c r="H131" s="14">
        <f>INDEX('O3-8hr'!$A:$AD,$IU131+H$23-$G$23,$IT131)</f>
        <v>39</v>
      </c>
      <c r="I131" s="14">
        <f>INDEX('O3-8hr'!$A:$AD,$IU131+I$23-$G$23,$IT131)</f>
        <v>27</v>
      </c>
      <c r="J131" s="14">
        <f>INDEX('O3-8hr'!$A:$AD,$IU131+J$23-$G$23,$IT131)</f>
        <v>16</v>
      </c>
      <c r="K131" s="14">
        <f>INDEX('O3-8hr'!$A:$AD,$IU131+K$23-$G$23,$IT131)</f>
        <v>25</v>
      </c>
      <c r="L131" s="14">
        <f>INDEX('O3-8hr'!$A:$AD,$IU131+L$23-$G$23,$IT131)</f>
        <v>27</v>
      </c>
      <c r="M131" s="14">
        <f>INDEX('O3-8hr'!$A:$AD,$IU131+M$23-$G$23,$IT131)</f>
        <v>30</v>
      </c>
      <c r="N131" s="14">
        <f>INDEX('O3-8hr'!$A:$AD,$IU131+N$23-$G$23,$IT131)</f>
        <v>41</v>
      </c>
      <c r="O131" s="14">
        <f>INDEX('O3-8hr'!$A:$AD,$IU131+O$23-$G$23,$IT131)</f>
        <v>40</v>
      </c>
      <c r="P131" s="14">
        <f>INDEX('O3-8hr'!$A:$AD,$IU131+P$23-$G$23,$IT131)</f>
        <v>8</v>
      </c>
      <c r="Q131" s="14">
        <f>INDEX('O3-8hr'!$A:$AD,$IU131+Q$23-$G$23,$IT131)</f>
        <v>41</v>
      </c>
      <c r="R131" s="14">
        <f>INDEX('O3-8hr'!$A:$AD,$IU131+R$23-$G$23,$IT131)</f>
        <v>41</v>
      </c>
      <c r="S131" s="14">
        <f>INDEX('O3-8hr'!$A:$AD,$IU131+S$23-$G$23,$IT131)</f>
        <v>36.000000000000007</v>
      </c>
      <c r="T131" s="14">
        <f>INDEX('O3-8hr'!$A:$AD,$IU131+T$23-$G$23,$IT131)</f>
        <v>24</v>
      </c>
      <c r="U131" s="14">
        <f>INDEX('O3-8hr'!$A:$AD,$IU131+U$23-$G$23,$IT131)</f>
        <v>35</v>
      </c>
      <c r="V131" s="14">
        <f>INDEX('O3-8hr'!$A:$AD,$IU131+V$23-$G$23,$IT131)</f>
        <v>24</v>
      </c>
      <c r="W131" s="14">
        <f>INDEX('O3-8hr'!$A:$AD,$IU131+W$23-$G$23,$IT131)</f>
        <v>36.000000000000007</v>
      </c>
      <c r="X131" s="14">
        <f>INDEX('O3-8hr'!$A:$AD,$IU131+X$23-$G$23,$IT131)</f>
        <v>36.000000000000007</v>
      </c>
      <c r="Y131" s="14">
        <f>INDEX('O3-8hr'!$A:$AD,$IU131+Y$23-$G$23,$IT131)</f>
        <v>40</v>
      </c>
      <c r="Z131" s="14">
        <f>INDEX('O3-8hr'!$A:$AD,$IU131+Z$23-$G$23,$IT131)</f>
        <v>30</v>
      </c>
      <c r="AA131" s="14">
        <f>INDEX('O3-8hr'!$A:$AD,$IU131+AA$23-$G$23,$IT131)</f>
        <v>26.000000000000004</v>
      </c>
      <c r="AB131" s="14">
        <f>INDEX('O3-8hr'!$A:$AD,$IU131+AB$23-$G$23,$IT131)</f>
        <v>36.000000000000007</v>
      </c>
      <c r="AC131" s="14">
        <f>INDEX('O3-8hr'!$A:$AD,$IU131+AC$23-$G$23,$IT131)</f>
        <v>35</v>
      </c>
      <c r="AD131" s="14">
        <f>INDEX('O3-8hr'!$A:$AD,$IU131+AD$23-$G$23,$IT131)</f>
        <v>31</v>
      </c>
      <c r="AE131" s="14">
        <f>INDEX('O3-8hr'!$A:$AD,$IU131+AE$23-$G$23,$IT131)</f>
        <v>27</v>
      </c>
      <c r="AF131" s="14">
        <f>INDEX('O3-8hr'!$A:$AD,$IU131+AF$23-$G$23,$IT131)</f>
        <v>19</v>
      </c>
      <c r="AG131" s="14">
        <f>INDEX('O3-8hr'!$A:$AD,$IU131+AG$23-$G$23,$IT131)</f>
        <v>28</v>
      </c>
      <c r="AH131" s="14">
        <f>INDEX('O3-8hr'!$A:$AD,$IU131+AH$23-$G$23,$IT131)</f>
        <v>31</v>
      </c>
      <c r="AI131" s="14">
        <f>INDEX('O3-8hr'!$A:$AD,$IU131+AI$23-$G$23,$IT131)</f>
        <v>40</v>
      </c>
      <c r="AJ131" s="14">
        <f>INDEX('O3-8hr'!$A:$AD,$IU131+AJ$23-$G$23,$IT131)</f>
        <v>30</v>
      </c>
      <c r="AK131" s="14">
        <f>INDEX('O3-8hr'!$A:$AD,$IU131+AK$23-$G$23,$IT131)</f>
        <v>29</v>
      </c>
      <c r="AL131" s="14">
        <f>INDEX('O3-8hr'!$A:$AD,$IU131+AL$23-$G$23,$IT131)</f>
        <v>41</v>
      </c>
      <c r="AM131" s="14">
        <f>INDEX('O3-8hr'!$A:$AD,$IU131+AM$23-$G$23,$IT131)</f>
        <v>38</v>
      </c>
      <c r="AN131" s="14">
        <f>INDEX('O3-8hr'!$A:$AD,$IU131+AN$23-$G$23,$IT131)</f>
        <v>16</v>
      </c>
      <c r="AO131" s="14">
        <f>INDEX('O3-8hr'!$A:$AD,$IU131+AO$23-$G$23,$IT131)</f>
        <v>36.000000000000007</v>
      </c>
      <c r="AP131" s="14">
        <f>INDEX('O3-8hr'!$A:$AD,$IU131+AP$23-$G$23,$IT131)</f>
        <v>39</v>
      </c>
      <c r="AQ131" s="14">
        <f>INDEX('O3-8hr'!$A:$AD,$IU131+AQ$23-$G$23,$IT131)</f>
        <v>36.000000000000007</v>
      </c>
      <c r="AR131" s="14">
        <f>INDEX('O3-8hr'!$A:$AD,$IU131+AR$23-$G$23,$IT131)</f>
        <v>26.000000000000004</v>
      </c>
      <c r="AS131" s="14">
        <f>INDEX('O3-8hr'!$A:$AD,$IU131+AS$23-$G$23,$IT131)</f>
        <v>37.000000000000007</v>
      </c>
      <c r="AT131" s="14">
        <f>INDEX('O3-8hr'!$A:$AD,$IU131+AT$23-$G$23,$IT131)</f>
        <v>34</v>
      </c>
      <c r="AU131" s="14">
        <f>INDEX('O3-8hr'!$A:$AD,$IU131+AU$23-$G$23,$IT131)</f>
        <v>19</v>
      </c>
      <c r="AV131" s="14">
        <f>INDEX('O3-8hr'!$A:$AD,$IU131+AV$23-$G$23,$IT131)</f>
        <v>43</v>
      </c>
      <c r="AW131" s="14">
        <f>INDEX('O3-8hr'!$A:$AD,$IU131+AW$23-$G$23,$IT131)</f>
        <v>42</v>
      </c>
      <c r="AX131" s="14">
        <f>INDEX('O3-8hr'!$A:$AD,$IU131+AX$23-$G$23,$IT131)</f>
        <v>45.000000000000007</v>
      </c>
      <c r="AY131" s="14">
        <f>INDEX('O3-8hr'!$A:$AD,$IU131+AY$23-$G$23,$IT131)</f>
        <v>37.000000000000007</v>
      </c>
      <c r="AZ131" s="14">
        <f>INDEX('O3-8hr'!$A:$AD,$IU131+AZ$23-$G$23,$IT131)</f>
        <v>45.000000000000007</v>
      </c>
      <c r="BA131" s="14">
        <f>INDEX('O3-8hr'!$A:$AD,$IU131+BA$23-$G$23,$IT131)</f>
        <v>44.000000000000007</v>
      </c>
      <c r="BB131" s="14">
        <f>INDEX('O3-8hr'!$A:$AD,$IU131+BB$23-$G$23,$IT131)</f>
        <v>33</v>
      </c>
      <c r="BC131" s="14">
        <f>INDEX('O3-8hr'!$A:$AD,$IU131+BC$23-$G$23,$IT131)</f>
        <v>56</v>
      </c>
      <c r="BD131" s="14">
        <f>INDEX('O3-8hr'!$A:$AD,$IU131+BD$23-$G$23,$IT131)</f>
        <v>41</v>
      </c>
      <c r="BE131" s="14">
        <f>INDEX('O3-8hr'!$A:$AD,$IU131+BE$23-$G$23,$IT131)</f>
        <v>34</v>
      </c>
      <c r="BF131" s="14">
        <f>INDEX('O3-8hr'!$A:$AD,$IU131+BF$23-$G$23,$IT131)</f>
        <v>41</v>
      </c>
      <c r="BG131" s="14">
        <f>INDEX('O3-8hr'!$A:$AD,$IU131+BG$23-$G$23,$IT131)</f>
        <v>41</v>
      </c>
      <c r="BH131" s="14">
        <f>INDEX('O3-8hr'!$A:$AD,$IU131+BH$23-$G$23,$IT131)</f>
        <v>32</v>
      </c>
      <c r="BI131" s="14">
        <f>INDEX('O3-8hr'!$A:$AD,$IU131+BI$23-$G$23,$IT131)</f>
        <v>34</v>
      </c>
      <c r="BJ131" s="14">
        <f>INDEX('O3-8hr'!$A:$AD,$IU131+BJ$23-$G$23,$IT131)</f>
        <v>37.000000000000007</v>
      </c>
      <c r="BK131" s="14">
        <f>INDEX('O3-8hr'!$A:$AD,$IU131+BK$23-$G$23,$IT131)</f>
        <v>43</v>
      </c>
      <c r="BL131" s="14">
        <f>INDEX('O3-8hr'!$A:$AD,$IU131+BL$23-$G$23,$IT131)</f>
        <v>35</v>
      </c>
      <c r="BM131" s="14">
        <f>INDEX('O3-8hr'!$A:$AD,$IU131+BM$23-$G$23,$IT131)</f>
        <v>46</v>
      </c>
      <c r="BN131" s="14">
        <f>INDEX('O3-8hr'!$A:$AD,$IU131+BN$23-$G$23,$IT131)</f>
        <v>46</v>
      </c>
      <c r="BO131" s="14">
        <f>INDEX('O3-8hr'!$A:$AD,$IU131+BO$23-$G$23,$IT131)</f>
        <v>39</v>
      </c>
      <c r="BP131" s="14">
        <f>INDEX('O3-8hr'!$A:$AD,$IU131+BP$23-$G$23,$IT131)</f>
        <v>35</v>
      </c>
      <c r="BQ131" s="14">
        <f>INDEX('O3-8hr'!$A:$AD,$IU131+BQ$23-$G$23,$IT131)</f>
        <v>35</v>
      </c>
      <c r="BR131" s="14">
        <f>INDEX('O3-8hr'!$A:$AD,$IU131+BR$23-$G$23,$IT131)</f>
        <v>48</v>
      </c>
      <c r="BS131" s="14">
        <f>INDEX('O3-8hr'!$A:$AD,$IU131+BS$23-$G$23,$IT131)</f>
        <v>52.000000000000007</v>
      </c>
      <c r="BT131" s="14">
        <f>INDEX('O3-8hr'!$A:$AD,$IU131+BT$23-$G$23,$IT131)</f>
        <v>65</v>
      </c>
      <c r="BU131" s="14">
        <f>INDEX('O3-8hr'!$A:$AD,$IU131+BU$23-$G$23,$IT131)</f>
        <v>42</v>
      </c>
      <c r="BV131" s="14">
        <f>INDEX('O3-8hr'!$A:$AD,$IU131+BV$23-$G$23,$IT131)</f>
        <v>47</v>
      </c>
      <c r="BW131" s="14">
        <f>INDEX('O3-8hr'!$A:$AD,$IU131+BW$23-$G$23,$IT131)</f>
        <v>52.000000000000007</v>
      </c>
      <c r="BX131" s="14">
        <f>INDEX('O3-8hr'!$A:$AD,$IU131+BX$23-$G$23,$IT131)</f>
        <v>31</v>
      </c>
      <c r="BY131" s="14">
        <f>INDEX('O3-8hr'!$A:$AD,$IU131+BY$23-$G$23,$IT131)</f>
        <v>26.000000000000004</v>
      </c>
      <c r="BZ131" s="14">
        <f>INDEX('O3-8hr'!$A:$AD,$IU131+BZ$23-$G$23,$IT131)</f>
        <v>23</v>
      </c>
      <c r="CA131" s="14">
        <f>INDEX('O3-8hr'!$A:$AD,$IU131+CA$23-$G$23,$IT131)</f>
        <v>52.000000000000007</v>
      </c>
      <c r="CB131" s="14">
        <f>INDEX('O3-8hr'!$A:$AD,$IU131+CB$23-$G$23,$IT131)</f>
        <v>34</v>
      </c>
      <c r="CC131" s="14">
        <f>INDEX('O3-8hr'!$A:$AD,$IU131+CC$23-$G$23,$IT131)</f>
        <v>49</v>
      </c>
      <c r="CD131" s="14">
        <f>INDEX('O3-8hr'!$A:$AD,$IU131+CD$23-$G$23,$IT131)</f>
        <v>55</v>
      </c>
      <c r="CE131" s="14">
        <f>INDEX('O3-8hr'!$A:$AD,$IU131+CE$23-$G$23,$IT131)</f>
        <v>33</v>
      </c>
      <c r="CF131" s="14">
        <f>INDEX('O3-8hr'!$A:$AD,$IU131+CF$23-$G$23,$IT131)</f>
        <v>52.000000000000007</v>
      </c>
      <c r="CG131" s="14">
        <f>INDEX('O3-8hr'!$A:$AD,$IU131+CG$23-$G$23,$IT131)</f>
        <v>33</v>
      </c>
      <c r="CH131" s="14">
        <f>INDEX('O3-8hr'!$A:$AD,$IU131+CH$23-$G$23,$IT131)</f>
        <v>28</v>
      </c>
      <c r="CI131" s="14">
        <f>INDEX('O3-8hr'!$A:$AD,$IU131+CI$23-$G$23,$IT131)</f>
        <v>33</v>
      </c>
      <c r="CJ131" s="14">
        <f>INDEX('O3-8hr'!$A:$AD,$IU131+CJ$23-$G$23,$IT131)</f>
        <v>27</v>
      </c>
      <c r="CK131" s="14">
        <f>INDEX('O3-8hr'!$A:$AD,$IU131+CK$23-$G$23,$IT131)</f>
        <v>46</v>
      </c>
      <c r="CL131" s="14">
        <f>INDEX('O3-8hr'!$A:$AD,$IU131+CL$23-$G$23,$IT131)</f>
        <v>41</v>
      </c>
      <c r="CM131" s="14">
        <f>INDEX('O3-8hr'!$A:$AD,$IU131+CM$23-$G$23,$IT131)</f>
        <v>61.000000000000007</v>
      </c>
      <c r="CN131" s="14">
        <f>INDEX('O3-8hr'!$A:$AD,$IU131+CN$23-$G$23,$IT131)</f>
        <v>57</v>
      </c>
      <c r="CO131" s="14">
        <f>INDEX('O3-8hr'!$A:$AD,$IU131+CO$23-$G$23,$IT131)</f>
        <v>53.000000000000007</v>
      </c>
      <c r="CP131" s="14">
        <f>INDEX('O3-8hr'!$A:$AD,$IU131+CP$23-$G$23,$IT131)</f>
        <v>34</v>
      </c>
      <c r="CQ131" s="14">
        <f>INDEX('O3-8hr'!$A:$AD,$IU131+CQ$23-$G$23,$IT131)</f>
        <v>38</v>
      </c>
      <c r="CR131" s="14">
        <f>INDEX('O3-8hr'!$A:$AD,$IU131+CR$23-$G$23,$IT131)</f>
        <v>46</v>
      </c>
      <c r="CS131" s="14">
        <f>INDEX('O3-8hr'!$A:$AD,$IU131+CS$23-$G$23,$IT131)</f>
        <v>29</v>
      </c>
      <c r="CT131" s="14">
        <f>INDEX('O3-8hr'!$A:$AD,$IU131+CT$23-$G$23,$IT131)</f>
        <v>36.000000000000007</v>
      </c>
      <c r="CU131" s="14">
        <f>INDEX('O3-8hr'!$A:$AD,$IU131+CU$23-$G$23,$IT131)</f>
        <v>20</v>
      </c>
      <c r="CV131" s="14">
        <f>INDEX('O3-8hr'!$A:$AD,$IU131+CV$23-$G$23,$IT131)</f>
        <v>12</v>
      </c>
      <c r="CW131" s="14">
        <f>INDEX('O3-8hr'!$A:$AD,$IU131+CW$23-$G$23,$IT131)</f>
        <v>32</v>
      </c>
      <c r="CX131" s="14">
        <f>INDEX('O3-8hr'!$A:$AD,$IU131+CX$23-$G$23,$IT131)</f>
        <v>33</v>
      </c>
      <c r="CY131" s="14">
        <f>INDEX('O3-8hr'!$A:$AD,$IU131+CY$23-$G$23,$IT131)</f>
        <v>30</v>
      </c>
      <c r="CZ131" s="14">
        <f>INDEX('O3-8hr'!$A:$AD,$IU131+CZ$23-$G$23,$IT131)</f>
        <v>41</v>
      </c>
      <c r="DA131" s="14">
        <f>INDEX('O3-8hr'!$A:$AD,$IU131+DA$23-$G$23,$IT131)</f>
        <v>41</v>
      </c>
      <c r="DB131" s="14">
        <f>INDEX('O3-8hr'!$A:$AD,$IU131+DB$23-$G$23,$IT131)</f>
        <v>42</v>
      </c>
      <c r="DC131" s="14">
        <f>INDEX('O3-8hr'!$A:$AD,$IU131+DC$23-$G$23,$IT131)</f>
        <v>52.000000000000007</v>
      </c>
      <c r="DD131" s="14">
        <f>INDEX('O3-8hr'!$A:$AD,$IU131+DD$23-$G$23,$IT131)</f>
        <v>55</v>
      </c>
      <c r="DE131" s="14">
        <f>INDEX('O3-8hr'!$A:$AD,$IU131+DE$23-$G$23,$IT131)</f>
        <v>74.000000000000014</v>
      </c>
      <c r="DF131" s="14">
        <f>INDEX('O3-8hr'!$A:$AD,$IU131+DF$23-$G$23,$IT131)</f>
        <v>61.000000000000007</v>
      </c>
      <c r="DG131" s="14">
        <f>INDEX('O3-8hr'!$A:$AD,$IU131+DG$23-$G$23,$IT131)</f>
        <v>45.000000000000007</v>
      </c>
      <c r="DH131" s="14">
        <f>INDEX('O3-8hr'!$A:$AD,$IU131+DH$23-$G$23,$IT131)</f>
        <v>68</v>
      </c>
      <c r="DI131" s="14">
        <f>INDEX('O3-8hr'!$A:$AD,$IU131+DI$23-$G$23,$IT131)</f>
        <v>33</v>
      </c>
      <c r="DJ131" s="14">
        <f>INDEX('O3-8hr'!$A:$AD,$IU131+DJ$23-$G$23,$IT131)</f>
        <v>26.000000000000004</v>
      </c>
      <c r="DK131" s="14">
        <f>INDEX('O3-8hr'!$A:$AD,$IU131+DK$23-$G$23,$IT131)</f>
        <v>36.000000000000007</v>
      </c>
      <c r="DL131" s="14">
        <f>INDEX('O3-8hr'!$A:$AD,$IU131+DL$23-$G$23,$IT131)</f>
        <v>37.000000000000007</v>
      </c>
      <c r="DM131" s="14">
        <f>INDEX('O3-8hr'!$A:$AD,$IU131+DM$23-$G$23,$IT131)</f>
        <v>44.000000000000007</v>
      </c>
      <c r="DN131" s="14">
        <f>INDEX('O3-8hr'!$A:$AD,$IU131+DN$23-$G$23,$IT131)</f>
        <v>33</v>
      </c>
      <c r="DO131" s="14">
        <f>INDEX('O3-8hr'!$A:$AD,$IU131+DO$23-$G$23,$IT131)</f>
        <v>34</v>
      </c>
      <c r="DP131" s="14">
        <f>INDEX('O3-8hr'!$A:$AD,$IU131+DP$23-$G$23,$IT131)</f>
        <v>48</v>
      </c>
      <c r="DQ131" s="14">
        <f>INDEX('O3-8hr'!$A:$AD,$IU131+DQ$23-$G$23,$IT131)</f>
        <v>52.000000000000007</v>
      </c>
      <c r="DR131" s="14">
        <f>INDEX('O3-8hr'!$A:$AD,$IU131+DR$23-$G$23,$IT131)</f>
        <v>38</v>
      </c>
      <c r="DS131" s="14">
        <f>INDEX('O3-8hr'!$A:$AD,$IU131+DS$23-$G$23,$IT131)</f>
        <v>46</v>
      </c>
      <c r="DT131" s="14">
        <f>INDEX('O3-8hr'!$A:$AD,$IU131+DT$23-$G$23,$IT131)</f>
        <v>51.000000000000007</v>
      </c>
      <c r="DU131" s="14">
        <f>INDEX('O3-8hr'!$A:$AD,$IU131+DU$23-$G$23,$IT131)</f>
        <v>33</v>
      </c>
      <c r="DV131" s="14">
        <f>INDEX('O3-8hr'!$A:$AD,$IU131+DV$23-$G$23,$IT131)</f>
        <v>23</v>
      </c>
      <c r="DW131" s="14">
        <f>INDEX('O3-8hr'!$A:$AD,$IU131+DW$23-$G$23,$IT131)</f>
        <v>33</v>
      </c>
      <c r="DX131" s="14">
        <f>INDEX('O3-8hr'!$A:$AD,$IU131+DX$23-$G$23,$IT131)</f>
        <v>46</v>
      </c>
      <c r="DY131" s="14">
        <f>INDEX('O3-8hr'!$A:$AD,$IU131+DY$23-$G$23,$IT131)</f>
        <v>61.000000000000007</v>
      </c>
      <c r="DZ131" s="14">
        <f>INDEX('O3-8hr'!$A:$AD,$IU131+DZ$23-$G$23,$IT131)</f>
        <v>45.000000000000007</v>
      </c>
      <c r="EA131" s="14">
        <f>INDEX('O3-8hr'!$A:$AD,$IU131+EA$23-$G$23,$IT131)</f>
        <v>55</v>
      </c>
      <c r="EB131" s="14">
        <f>INDEX('O3-8hr'!$A:$AD,$IU131+EB$23-$G$23,$IT131)</f>
        <v>44.000000000000007</v>
      </c>
      <c r="EC131" s="14">
        <f>INDEX('O3-8hr'!$A:$AD,$IU131+EC$23-$G$23,$IT131)</f>
        <v>58</v>
      </c>
      <c r="ED131" s="14">
        <f>INDEX('O3-8hr'!$A:$AD,$IU131+ED$23-$G$23,$IT131)</f>
        <v>48</v>
      </c>
      <c r="EE131" s="14">
        <f>INDEX('O3-8hr'!$A:$AD,$IU131+EE$23-$G$23,$IT131)</f>
        <v>41</v>
      </c>
      <c r="EF131" s="14">
        <f>INDEX('O3-8hr'!$A:$AD,$IU131+EF$23-$G$23,$IT131)</f>
        <v>42</v>
      </c>
      <c r="EG131" s="14">
        <f>INDEX('O3-8hr'!$A:$AD,$IU131+EG$23-$G$23,$IT131)</f>
        <v>38</v>
      </c>
      <c r="EH131" s="14">
        <f>INDEX('O3-8hr'!$A:$AD,$IU131+EH$23-$G$23,$IT131)</f>
        <v>43</v>
      </c>
      <c r="EI131" s="14">
        <f>INDEX('O3-8hr'!$A:$AD,$IU131+EI$23-$G$23,$IT131)</f>
        <v>50</v>
      </c>
      <c r="EJ131" s="14">
        <f>INDEX('O3-8hr'!$A:$AD,$IU131+EJ$23-$G$23,$IT131)</f>
        <v>57</v>
      </c>
      <c r="EK131" s="14">
        <f>INDEX('O3-8hr'!$A:$AD,$IU131+EK$23-$G$23,$IT131)</f>
        <v>55</v>
      </c>
      <c r="EL131" s="14">
        <f>INDEX('O3-8hr'!$A:$AD,$IU131+EL$23-$G$23,$IT131)</f>
        <v>36.000000000000007</v>
      </c>
      <c r="EM131" s="14">
        <f>INDEX('O3-8hr'!$A:$AD,$IU131+EM$23-$G$23,$IT131)</f>
        <v>34</v>
      </c>
      <c r="EN131" s="14">
        <f>INDEX('O3-8hr'!$A:$AD,$IU131+EN$23-$G$23,$IT131)</f>
        <v>47</v>
      </c>
      <c r="EO131" s="14">
        <f>INDEX('O3-8hr'!$A:$AD,$IU131+EO$23-$G$23,$IT131)</f>
        <v>55</v>
      </c>
      <c r="EP131" s="14">
        <f>INDEX('O3-8hr'!$A:$AD,$IU131+EP$23-$G$23,$IT131)</f>
        <v>43</v>
      </c>
      <c r="EQ131" s="14">
        <f>INDEX('O3-8hr'!$A:$AD,$IU131+EQ$23-$G$23,$IT131)</f>
        <v>71.000000000000014</v>
      </c>
      <c r="ER131" s="14">
        <f>INDEX('O3-8hr'!$A:$AD,$IU131+ER$23-$G$23,$IT131)</f>
        <v>54</v>
      </c>
      <c r="ES131" s="14">
        <f>INDEX('O3-8hr'!$A:$AD,$IU131+ES$23-$G$23,$IT131)</f>
        <v>53.000000000000007</v>
      </c>
      <c r="ET131" s="14">
        <f>INDEX('O3-8hr'!$A:$AD,$IU131+ET$23-$G$23,$IT131)</f>
        <v>38</v>
      </c>
      <c r="EU131" s="14">
        <f>INDEX('O3-8hr'!$A:$AD,$IU131+EU$23-$G$23,$IT131)</f>
        <v>39</v>
      </c>
      <c r="EV131" s="14">
        <f>INDEX('O3-8hr'!$A:$AD,$IU131+EV$23-$G$23,$IT131)</f>
        <v>41</v>
      </c>
      <c r="EW131" s="14">
        <f>INDEX('O3-8hr'!$A:$AD,$IU131+EW$23-$G$23,$IT131)</f>
        <v>54</v>
      </c>
      <c r="EX131" s="14">
        <f>INDEX('O3-8hr'!$A:$AD,$IU131+EX$23-$G$23,$IT131)</f>
        <v>59.000000000000007</v>
      </c>
      <c r="EY131" s="14">
        <f>INDEX('O3-8hr'!$A:$AD,$IU131+EY$23-$G$23,$IT131)</f>
        <v>52.000000000000007</v>
      </c>
      <c r="EZ131" s="14">
        <f>INDEX('O3-8hr'!$A:$AD,$IU131+EZ$23-$G$23,$IT131)</f>
        <v>61.000000000000007</v>
      </c>
      <c r="FA131" s="14">
        <f>INDEX('O3-8hr'!$A:$AD,$IU131+FA$23-$G$23,$IT131)</f>
        <v>70</v>
      </c>
      <c r="FB131" s="14">
        <f>INDEX('O3-8hr'!$A:$AD,$IU131+FB$23-$G$23,$IT131)</f>
        <v>34</v>
      </c>
      <c r="FC131" s="14">
        <f>INDEX('O3-8hr'!$A:$AD,$IU131+FC$23-$G$23,$IT131)</f>
        <v>40</v>
      </c>
      <c r="FD131" s="14">
        <f>INDEX('O3-8hr'!$A:$AD,$IU131+FD$23-$G$23,$IT131)</f>
        <v>55</v>
      </c>
      <c r="FE131" s="14">
        <f>INDEX('O3-8hr'!$A:$AD,$IU131+FE$23-$G$23,$IT131)</f>
        <v>56</v>
      </c>
      <c r="FF131" s="14">
        <f>INDEX('O3-8hr'!$A:$AD,$IU131+FF$23-$G$23,$IT131)</f>
        <v>64</v>
      </c>
      <c r="FG131" s="14">
        <f>INDEX('O3-8hr'!$A:$AD,$IU131+FG$23-$G$23,$IT131)</f>
        <v>56</v>
      </c>
      <c r="FH131" s="14">
        <f>INDEX('O3-8hr'!$A:$AD,$IU131+FH$23-$G$23,$IT131)</f>
        <v>44.000000000000007</v>
      </c>
      <c r="FI131" s="14">
        <f>INDEX('O3-8hr'!$A:$AD,$IU131+FI$23-$G$23,$IT131)</f>
        <v>37.000000000000007</v>
      </c>
      <c r="FJ131" s="14">
        <f>INDEX('O3-8hr'!$A:$AD,$IU131+FJ$23-$G$23,$IT131)</f>
        <v>40</v>
      </c>
      <c r="FK131" s="14">
        <f>INDEX('O3-8hr'!$A:$AD,$IU131+FK$23-$G$23,$IT131)</f>
        <v>40</v>
      </c>
      <c r="FL131" s="14">
        <f>INDEX('O3-8hr'!$A:$AD,$IU131+FL$23-$G$23,$IT131)</f>
        <v>35</v>
      </c>
      <c r="FM131" s="14">
        <f>INDEX('O3-8hr'!$A:$AD,$IU131+FM$23-$G$23,$IT131)</f>
        <v>28</v>
      </c>
      <c r="FN131" s="14">
        <f>INDEX('O3-8hr'!$A:$AD,$IU131+FN$23-$G$23,$IT131)</f>
        <v>29</v>
      </c>
      <c r="FO131" s="14">
        <f>INDEX('O3-8hr'!$A:$AD,$IU131+FO$23-$G$23,$IT131)</f>
        <v>33</v>
      </c>
      <c r="FP131" s="14">
        <f>INDEX('O3-8hr'!$A:$AD,$IU131+FP$23-$G$23,$IT131)</f>
        <v>39</v>
      </c>
      <c r="FQ131" s="14">
        <f>INDEX('O3-8hr'!$A:$AD,$IU131+FQ$23-$G$23,$IT131)</f>
        <v>59.000000000000007</v>
      </c>
      <c r="FR131" s="14">
        <f>INDEX('O3-8hr'!$A:$AD,$IU131+FR$23-$G$23,$IT131)</f>
        <v>75</v>
      </c>
      <c r="FS131" s="14">
        <f>INDEX('O3-8hr'!$A:$AD,$IU131+FS$23-$G$23,$IT131)</f>
        <v>68</v>
      </c>
      <c r="FT131" s="14">
        <f>INDEX('O3-8hr'!$A:$AD,$IU131+FT$23-$G$23,$IT131)</f>
        <v>72.000000000000014</v>
      </c>
      <c r="FU131" s="14">
        <f>INDEX('O3-8hr'!$A:$AD,$IU131+FU$23-$G$23,$IT131)</f>
        <v>44.000000000000007</v>
      </c>
      <c r="FV131" s="14">
        <f>INDEX('O3-8hr'!$A:$AD,$IU131+FV$23-$G$23,$IT131)</f>
        <v>34</v>
      </c>
      <c r="FW131" s="14">
        <f>INDEX('O3-8hr'!$A:$AD,$IU131+FW$23-$G$23,$IT131)</f>
        <v>27</v>
      </c>
      <c r="FX131" s="14">
        <f>INDEX('O3-8hr'!$A:$AD,$IU131+FX$23-$G$23,$IT131)</f>
        <v>50</v>
      </c>
      <c r="FY131" s="14">
        <f>INDEX('O3-8hr'!$A:$AD,$IU131+FY$23-$G$23,$IT131)</f>
        <v>49</v>
      </c>
      <c r="FZ131" s="14">
        <f>INDEX('O3-8hr'!$A:$AD,$IU131+FZ$23-$G$23,$IT131)</f>
        <v>36.000000000000007</v>
      </c>
      <c r="GA131" s="14">
        <f>INDEX('O3-8hr'!$A:$AD,$IU131+GA$23-$G$23,$IT131)</f>
        <v>65</v>
      </c>
      <c r="GB131" s="14">
        <f>INDEX('O3-8hr'!$A:$AD,$IU131+GB$23-$G$23,$IT131)</f>
        <v>60</v>
      </c>
      <c r="GC131" s="14">
        <f>INDEX('O3-8hr'!$A:$AD,$IU131+GC$23-$G$23,$IT131)</f>
        <v>47</v>
      </c>
      <c r="GD131" s="14">
        <f>INDEX('O3-8hr'!$A:$AD,$IU131+GD$23-$G$23,$IT131)</f>
        <v>34</v>
      </c>
      <c r="GE131" s="14">
        <f>INDEX('O3-8hr'!$A:$AD,$IU131+GE$23-$G$23,$IT131)</f>
        <v>40</v>
      </c>
      <c r="GF131" s="14">
        <f>INDEX('O3-8hr'!$A:$AD,$IU131+GF$23-$G$23,$IT131)</f>
        <v>63</v>
      </c>
      <c r="GG131" s="14">
        <f>INDEX('O3-8hr'!$A:$AD,$IU131+GG$23-$G$23,$IT131)</f>
        <v>65</v>
      </c>
      <c r="GH131" s="14">
        <f>INDEX('O3-8hr'!$A:$AD,$IU131+GH$23-$G$23,$IT131)</f>
        <v>59.000000000000007</v>
      </c>
      <c r="GI131" s="14">
        <f>INDEX('O3-8hr'!$A:$AD,$IU131+GI$23-$G$23,$IT131)</f>
        <v>62</v>
      </c>
      <c r="GJ131" s="14">
        <f>INDEX('O3-8hr'!$A:$AD,$IU131+GJ$23-$G$23,$IT131)</f>
        <v>65</v>
      </c>
      <c r="GK131" s="14">
        <f>INDEX('O3-8hr'!$A:$AD,$IU131+GK$23-$G$23,$IT131)</f>
        <v>57</v>
      </c>
      <c r="GL131" s="14">
        <f>INDEX('O3-8hr'!$A:$AD,$IU131+GL$23-$G$23,$IT131)</f>
        <v>43</v>
      </c>
      <c r="GM131" s="14">
        <f>INDEX('O3-8hr'!$A:$AD,$IU131+GM$23-$G$23,$IT131)</f>
        <v>36.000000000000007</v>
      </c>
      <c r="GN131" s="14">
        <f>INDEX('O3-8hr'!$A:$AD,$IU131+GN$23-$G$23,$IT131)</f>
        <v>48</v>
      </c>
      <c r="GO131" s="14">
        <f>INDEX('O3-8hr'!$A:$AD,$IU131+GO$23-$G$23,$IT131)</f>
        <v>58</v>
      </c>
      <c r="GP131" s="14">
        <f>INDEX('O3-8hr'!$A:$AD,$IU131+GP$23-$G$23,$IT131)</f>
        <v>63</v>
      </c>
      <c r="GQ131" s="14">
        <f>INDEX('O3-8hr'!$A:$AD,$IU131+GQ$23-$G$23,$IT131)</f>
        <v>33</v>
      </c>
      <c r="GR131" s="14">
        <f>INDEX('O3-8hr'!$A:$AD,$IU131+GR$23-$G$23,$IT131)</f>
        <v>23</v>
      </c>
      <c r="GS131" s="14">
        <f>INDEX('O3-8hr'!$A:$AD,$IU131+GS$23-$G$23,$IT131)</f>
        <v>36.000000000000007</v>
      </c>
      <c r="GT131" s="14">
        <f>INDEX('O3-8hr'!$A:$AD,$IU131+GT$23-$G$23,$IT131)</f>
        <v>37.000000000000007</v>
      </c>
      <c r="GU131" s="14">
        <f>INDEX('O3-8hr'!$A:$AD,$IU131+GU$23-$G$23,$IT131)</f>
        <v>33</v>
      </c>
      <c r="GV131" s="14">
        <f>INDEX('O3-8hr'!$A:$AD,$IU131+GV$23-$G$23,$IT131)</f>
        <v>26.000000000000004</v>
      </c>
      <c r="GW131" s="14">
        <f>INDEX('O3-8hr'!$A:$AD,$IU131+GW$23-$G$23,$IT131)</f>
        <v>54</v>
      </c>
      <c r="GX131" s="14">
        <f>INDEX('O3-8hr'!$A:$AD,$IU131+GX$23-$G$23,$IT131)</f>
        <v>65</v>
      </c>
      <c r="GY131" s="14">
        <f>INDEX('O3-8hr'!$A:$AD,$IU131+GY$23-$G$23,$IT131)</f>
        <v>81</v>
      </c>
      <c r="GZ131" s="14">
        <f>INDEX('O3-8hr'!$A:$AD,$IU131+GZ$23-$G$23,$IT131)</f>
        <v>69</v>
      </c>
      <c r="HA131" s="14">
        <f>INDEX('O3-8hr'!$A:$AD,$IU131+HA$23-$G$23,$IT131)</f>
        <v>44.000000000000007</v>
      </c>
      <c r="HB131" s="14">
        <f>INDEX('O3-8hr'!$A:$AD,$IU131+HB$23-$G$23,$IT131)</f>
        <v>30</v>
      </c>
      <c r="HC131" s="14">
        <f>INDEX('O3-8hr'!$A:$AD,$IU131+HC$23-$G$23,$IT131)</f>
        <v>34</v>
      </c>
      <c r="HD131" s="14">
        <f>INDEX('O3-8hr'!$A:$AD,$IU131+HD$23-$G$23,$IT131)</f>
        <v>32</v>
      </c>
      <c r="HE131" s="14">
        <f>INDEX('O3-8hr'!$A:$AD,$IU131+HE$23-$G$23,$IT131)</f>
        <v>40</v>
      </c>
      <c r="HF131" s="14">
        <f>INDEX('O3-8hr'!$A:$AD,$IU131+HF$23-$G$23,$IT131)</f>
        <v>48</v>
      </c>
      <c r="HG131" s="14">
        <f>INDEX('O3-8hr'!$A:$AD,$IU131+HG$23-$G$23,$IT131)</f>
        <v>28</v>
      </c>
      <c r="HH131" s="14">
        <f>INDEX('O3-8hr'!$A:$AD,$IU131+HH$23-$G$23,$IT131)</f>
        <v>35</v>
      </c>
      <c r="HI131" s="14">
        <f>INDEX('O3-8hr'!$A:$AD,$IU131+HI$23-$G$23,$IT131)</f>
        <v>34</v>
      </c>
      <c r="HJ131" s="14">
        <f>INDEX('O3-8hr'!$A:$AD,$IU131+HJ$23-$G$23,$IT131)</f>
        <v>27</v>
      </c>
      <c r="HK131" s="14">
        <f>INDEX('O3-8hr'!$A:$AD,$IU131+HK$23-$G$23,$IT131)</f>
        <v>26.000000000000004</v>
      </c>
      <c r="HL131" s="14">
        <f>INDEX('O3-8hr'!$A:$AD,$IU131+HL$23-$G$23,$IT131)</f>
        <v>21</v>
      </c>
      <c r="HM131" s="14">
        <f>INDEX('O3-8hr'!$A:$AD,$IU131+HM$23-$G$23,$IT131)</f>
        <v>18.000000000000004</v>
      </c>
      <c r="HN131" s="14">
        <f>INDEX('O3-8hr'!$A:$AD,$IU131+HN$23-$G$23,$IT131)</f>
        <v>18.000000000000004</v>
      </c>
      <c r="HO131" s="14">
        <f>INDEX('O3-8hr'!$A:$AD,$IU131+HO$23-$G$23,$IT131)</f>
        <v>19</v>
      </c>
      <c r="HP131" s="14">
        <f>INDEX('O3-8hr'!$A:$AD,$IU131+HP$23-$G$23,$IT131)</f>
        <v>31</v>
      </c>
      <c r="HQ131" s="14">
        <f>INDEX('O3-8hr'!$A:$AD,$IU131+HQ$23-$G$23,$IT131)</f>
        <v>27</v>
      </c>
      <c r="HR131" s="14">
        <f>INDEX('O3-8hr'!$A:$AD,$IU131+HR$23-$G$23,$IT131)</f>
        <v>29</v>
      </c>
      <c r="HS131" s="14">
        <f>INDEX('O3-8hr'!$A:$AD,$IU131+HS$23-$G$23,$IT131)</f>
        <v>25</v>
      </c>
      <c r="HT131" s="14">
        <f>INDEX('O3-8hr'!$A:$AD,$IU131+HT$23-$G$23,$IT131)</f>
        <v>27</v>
      </c>
      <c r="HU131" s="14">
        <f>INDEX('O3-8hr'!$A:$AD,$IU131+HU$23-$G$23,$IT131)</f>
        <v>29</v>
      </c>
      <c r="HV131" s="14">
        <f>INDEX('O3-8hr'!$A:$AD,$IU131+HV$23-$G$23,$IT131)</f>
        <v>28</v>
      </c>
      <c r="HW131" s="14">
        <f>INDEX('O3-8hr'!$A:$AD,$IU131+HW$23-$G$23,$IT131)</f>
        <v>35</v>
      </c>
      <c r="HX131" s="14">
        <f>INDEX('O3-8hr'!$A:$AD,$IU131+HX$23-$G$23,$IT131)</f>
        <v>40</v>
      </c>
      <c r="HY131" s="14">
        <f>INDEX('O3-8hr'!$A:$AD,$IU131+HY$23-$G$23,$IT131)</f>
        <v>24</v>
      </c>
      <c r="HZ131" s="14">
        <f>INDEX('O3-8hr'!$A:$AD,$IU131+HZ$23-$G$23,$IT131)</f>
        <v>18.000000000000004</v>
      </c>
      <c r="IA131" s="14">
        <f>INDEX('O3-8hr'!$A:$AD,$IU131+IA$23-$G$23,$IT131)</f>
        <v>24</v>
      </c>
      <c r="IB131" s="14">
        <f>INDEX('O3-8hr'!$A:$AD,$IU131+IB$23-$G$23,$IT131)</f>
        <v>32</v>
      </c>
      <c r="IC131" s="14">
        <f>INDEX('O3-8hr'!$A:$AD,$IU131+IC$23-$G$23,$IT131)</f>
        <v>24</v>
      </c>
      <c r="ID131" s="14">
        <f>INDEX('O3-8hr'!$A:$AD,$IU131+ID$23-$G$23,$IT131)</f>
        <v>26.000000000000004</v>
      </c>
      <c r="IE131" s="14">
        <f>INDEX('O3-8hr'!$A:$AD,$IU131+IE$23-$G$23,$IT131)</f>
        <v>26.000000000000004</v>
      </c>
      <c r="IF131" s="14">
        <f>INDEX('O3-8hr'!$A:$AD,$IU131+IF$23-$G$23,$IT131)</f>
        <v>25</v>
      </c>
      <c r="IG131" s="14">
        <f>INDEX('O3-8hr'!$A:$AD,$IU131+IG$23-$G$23,$IT131)</f>
        <v>31</v>
      </c>
      <c r="IH131" s="14">
        <f>INDEX('O3-8hr'!$A:$AD,$IU131+IH$23-$G$23,$IT131)</f>
        <v>28</v>
      </c>
      <c r="II131" s="14">
        <f>INDEX('O3-8hr'!$A:$AD,$IU131+II$23-$G$23,$IT131)</f>
        <v>31</v>
      </c>
      <c r="IJ131" s="14">
        <f>INDEX('O3-8hr'!$A:$AD,$IU131+IJ$23-$G$23,$IT131)</f>
        <v>22.000000000000004</v>
      </c>
      <c r="IK131" s="14">
        <f>INDEX('O3-8hr'!$A:$AD,$IU131+IK$23-$G$23,$IT131)</f>
        <v>24</v>
      </c>
      <c r="IL131" s="14">
        <f>INDEX('O3-8hr'!$A:$AD,$IU131+IL$23-$G$23,$IT131)</f>
        <v>20</v>
      </c>
      <c r="IM131" s="14">
        <f>INDEX('O3-8hr'!$A:$AD,$IU131+IM$23-$G$23,$IT131)</f>
        <v>26.000000000000004</v>
      </c>
      <c r="IN131" s="14">
        <f>INDEX('O3-8hr'!$A:$AD,$IU131+IN$23-$G$23,$IT131)</f>
        <v>27</v>
      </c>
      <c r="IO131" s="14">
        <f>INDEX('O3-8hr'!$A:$AD,$IU131+IO$23-$G$23,$IT131)</f>
        <v>30</v>
      </c>
      <c r="IP131" s="14">
        <f>INDEX('O3-8hr'!$A:$AD,$IU131+IP$23-$G$23,$IT131)</f>
        <v>24</v>
      </c>
      <c r="IQ131" s="19">
        <f>INDEX('O3-8hr'!$A:$AD,$IU131+IQ$23-$G$23,$IT131)</f>
        <v>17</v>
      </c>
      <c r="IR131" s="100">
        <f t="shared" si="60"/>
        <v>81</v>
      </c>
      <c r="IT131" s="44">
        <f>MATCH($B131,'O3-8hr'!$1:$1,0)</f>
        <v>21</v>
      </c>
      <c r="IU131" s="43">
        <f>MATCH(DATE($A131,$IT$19,$IU$19),'O3-8hr'!$B:$B,0)</f>
        <v>65</v>
      </c>
    </row>
    <row r="132" spans="1:255" ht="12.75" customHeight="1" x14ac:dyDescent="0.2">
      <c r="A132" s="100">
        <v>2015</v>
      </c>
      <c r="B132" s="100">
        <v>360810124</v>
      </c>
      <c r="C132" s="103">
        <f>INDEX(Sites!$A:$N,MATCH($B132,Sites!$A:$A,0),2)</f>
        <v>40.736139999999999</v>
      </c>
      <c r="D132" s="100" t="str">
        <f>INDEX(Sites!$A:$N,MATCH($B132,Sites!$A:$A,0),4)</f>
        <v>NY</v>
      </c>
      <c r="E132" s="100" t="str">
        <f>INDEX(Sites!$A:$N,MATCH($B132,Sites!$A:$A,0),10)</f>
        <v>25.0</v>
      </c>
      <c r="F132" s="44" t="str">
        <f>INDEX(Sites!$A:$N,MATCH($B132,Sites!$A:$A,0),6)</f>
        <v>Queens</v>
      </c>
      <c r="G132" s="20">
        <f>INDEX('O3-8hr'!$A:$AD,$IU132+G$23-$G$23,$IT132)</f>
        <v>29</v>
      </c>
      <c r="H132" s="14">
        <f>INDEX('O3-8hr'!$A:$AD,$IU132+H$23-$G$23,$IT132)</f>
        <v>38</v>
      </c>
      <c r="I132" s="14">
        <f>INDEX('O3-8hr'!$A:$AD,$IU132+I$23-$G$23,$IT132)</f>
        <v>28</v>
      </c>
      <c r="J132" s="14">
        <f>INDEX('O3-8hr'!$A:$AD,$IU132+J$23-$G$23,$IT132)</f>
        <v>12</v>
      </c>
      <c r="K132" s="14">
        <f>INDEX('O3-8hr'!$A:$AD,$IU132+K$23-$G$23,$IT132)</f>
        <v>25</v>
      </c>
      <c r="L132" s="14">
        <f>INDEX('O3-8hr'!$A:$AD,$IU132+L$23-$G$23,$IT132)</f>
        <v>27</v>
      </c>
      <c r="M132" s="14">
        <f>INDEX('O3-8hr'!$A:$AD,$IU132+M$23-$G$23,$IT132)</f>
        <v>37.000000000000007</v>
      </c>
      <c r="N132" s="14">
        <f>INDEX('O3-8hr'!$A:$AD,$IU132+N$23-$G$23,$IT132)</f>
        <v>44.000000000000007</v>
      </c>
      <c r="O132" s="14">
        <f>INDEX('O3-8hr'!$A:$AD,$IU132+O$23-$G$23,$IT132)</f>
        <v>41</v>
      </c>
      <c r="P132" s="14">
        <f>INDEX('O3-8hr'!$A:$AD,$IU132+P$23-$G$23,$IT132)</f>
        <v>27</v>
      </c>
      <c r="Q132" s="14">
        <f>INDEX('O3-8hr'!$A:$AD,$IU132+Q$23-$G$23,$IT132)</f>
        <v>41</v>
      </c>
      <c r="R132" s="14">
        <f>INDEX('O3-8hr'!$A:$AD,$IU132+R$23-$G$23,$IT132)</f>
        <v>39</v>
      </c>
      <c r="S132" s="14">
        <f>INDEX('O3-8hr'!$A:$AD,$IU132+S$23-$G$23,$IT132)</f>
        <v>36.000000000000007</v>
      </c>
      <c r="T132" s="14">
        <f>INDEX('O3-8hr'!$A:$AD,$IU132+T$23-$G$23,$IT132)</f>
        <v>32</v>
      </c>
      <c r="U132" s="14">
        <f>INDEX('O3-8hr'!$A:$AD,$IU132+U$23-$G$23,$IT132)</f>
        <v>33</v>
      </c>
      <c r="V132" s="14">
        <f>INDEX('O3-8hr'!$A:$AD,$IU132+V$23-$G$23,$IT132)</f>
        <v>20</v>
      </c>
      <c r="W132" s="14">
        <f>INDEX('O3-8hr'!$A:$AD,$IU132+W$23-$G$23,$IT132)</f>
        <v>34</v>
      </c>
      <c r="X132" s="14">
        <f>INDEX('O3-8hr'!$A:$AD,$IU132+X$23-$G$23,$IT132)</f>
        <v>35</v>
      </c>
      <c r="Y132" s="14">
        <f>INDEX('O3-8hr'!$A:$AD,$IU132+Y$23-$G$23,$IT132)</f>
        <v>38</v>
      </c>
      <c r="Z132" s="14">
        <f>INDEX('O3-8hr'!$A:$AD,$IU132+Z$23-$G$23,$IT132)</f>
        <v>32</v>
      </c>
      <c r="AA132" s="14">
        <f>INDEX('O3-8hr'!$A:$AD,$IU132+AA$23-$G$23,$IT132)</f>
        <v>33</v>
      </c>
      <c r="AB132" s="14">
        <f>INDEX('O3-8hr'!$A:$AD,$IU132+AB$23-$G$23,$IT132)</f>
        <v>37.000000000000007</v>
      </c>
      <c r="AC132" s="14">
        <f>INDEX('O3-8hr'!$A:$AD,$IU132+AC$23-$G$23,$IT132)</f>
        <v>34</v>
      </c>
      <c r="AD132" s="14">
        <f>INDEX('O3-8hr'!$A:$AD,$IU132+AD$23-$G$23,$IT132)</f>
        <v>27</v>
      </c>
      <c r="AE132" s="14">
        <f>INDEX('O3-8hr'!$A:$AD,$IU132+AE$23-$G$23,$IT132)</f>
        <v>28</v>
      </c>
      <c r="AF132" s="14">
        <f>INDEX('O3-8hr'!$A:$AD,$IU132+AF$23-$G$23,$IT132)</f>
        <v>22.000000000000004</v>
      </c>
      <c r="AG132" s="14">
        <f>INDEX('O3-8hr'!$A:$AD,$IU132+AG$23-$G$23,$IT132)</f>
        <v>26.000000000000004</v>
      </c>
      <c r="AH132" s="14">
        <f>INDEX('O3-8hr'!$A:$AD,$IU132+AH$23-$G$23,$IT132)</f>
        <v>30</v>
      </c>
      <c r="AI132" s="14">
        <f>INDEX('O3-8hr'!$A:$AD,$IU132+AI$23-$G$23,$IT132)</f>
        <v>40</v>
      </c>
      <c r="AJ132" s="14">
        <f>INDEX('O3-8hr'!$A:$AD,$IU132+AJ$23-$G$23,$IT132)</f>
        <v>31</v>
      </c>
      <c r="AK132" s="14">
        <f>INDEX('O3-8hr'!$A:$AD,$IU132+AK$23-$G$23,$IT132)</f>
        <v>26.000000000000004</v>
      </c>
      <c r="AL132" s="14">
        <f>INDEX('O3-8hr'!$A:$AD,$IU132+AL$23-$G$23,$IT132)</f>
        <v>40</v>
      </c>
      <c r="AM132" s="14">
        <f>INDEX('O3-8hr'!$A:$AD,$IU132+AM$23-$G$23,$IT132)</f>
        <v>43</v>
      </c>
      <c r="AN132" s="14">
        <f>INDEX('O3-8hr'!$A:$AD,$IU132+AN$23-$G$23,$IT132)</f>
        <v>22.000000000000004</v>
      </c>
      <c r="AO132" s="14">
        <f>INDEX('O3-8hr'!$A:$AD,$IU132+AO$23-$G$23,$IT132)</f>
        <v>37.000000000000007</v>
      </c>
      <c r="AP132" s="14">
        <f>INDEX('O3-8hr'!$A:$AD,$IU132+AP$23-$G$23,$IT132)</f>
        <v>42</v>
      </c>
      <c r="AQ132" s="14">
        <f>INDEX('O3-8hr'!$A:$AD,$IU132+AQ$23-$G$23,$IT132)</f>
        <v>40</v>
      </c>
      <c r="AR132" s="14">
        <f>INDEX('O3-8hr'!$A:$AD,$IU132+AR$23-$G$23,$IT132)</f>
        <v>30</v>
      </c>
      <c r="AS132" s="14">
        <f>INDEX('O3-8hr'!$A:$AD,$IU132+AS$23-$G$23,$IT132)</f>
        <v>37.000000000000007</v>
      </c>
      <c r="AT132" s="14">
        <f>INDEX('O3-8hr'!$A:$AD,$IU132+AT$23-$G$23,$IT132)</f>
        <v>35</v>
      </c>
      <c r="AU132" s="14">
        <f>INDEX('O3-8hr'!$A:$AD,$IU132+AU$23-$G$23,$IT132)</f>
        <v>18.000000000000004</v>
      </c>
      <c r="AV132" s="14">
        <f>INDEX('O3-8hr'!$A:$AD,$IU132+AV$23-$G$23,$IT132)</f>
        <v>41</v>
      </c>
      <c r="AW132" s="14">
        <f>INDEX('O3-8hr'!$A:$AD,$IU132+AW$23-$G$23,$IT132)</f>
        <v>43</v>
      </c>
      <c r="AX132" s="14" t="str">
        <f>INDEX('O3-8hr'!$A:$AD,$IU132+AX$23-$G$23,$IT132)</f>
        <v/>
      </c>
      <c r="AY132" s="14">
        <f>INDEX('O3-8hr'!$A:$AD,$IU132+AY$23-$G$23,$IT132)</f>
        <v>36.000000000000007</v>
      </c>
      <c r="AZ132" s="14">
        <f>INDEX('O3-8hr'!$A:$AD,$IU132+AZ$23-$G$23,$IT132)</f>
        <v>44.000000000000007</v>
      </c>
      <c r="BA132" s="14">
        <f>INDEX('O3-8hr'!$A:$AD,$IU132+BA$23-$G$23,$IT132)</f>
        <v>46</v>
      </c>
      <c r="BB132" s="14">
        <f>INDEX('O3-8hr'!$A:$AD,$IU132+BB$23-$G$23,$IT132)</f>
        <v>34</v>
      </c>
      <c r="BC132" s="14">
        <f>INDEX('O3-8hr'!$A:$AD,$IU132+BC$23-$G$23,$IT132)</f>
        <v>56</v>
      </c>
      <c r="BD132" s="14">
        <f>INDEX('O3-8hr'!$A:$AD,$IU132+BD$23-$G$23,$IT132)</f>
        <v>39</v>
      </c>
      <c r="BE132" s="14">
        <f>INDEX('O3-8hr'!$A:$AD,$IU132+BE$23-$G$23,$IT132)</f>
        <v>43</v>
      </c>
      <c r="BF132" s="14">
        <f>INDEX('O3-8hr'!$A:$AD,$IU132+BF$23-$G$23,$IT132)</f>
        <v>42</v>
      </c>
      <c r="BG132" s="14">
        <f>INDEX('O3-8hr'!$A:$AD,$IU132+BG$23-$G$23,$IT132)</f>
        <v>42</v>
      </c>
      <c r="BH132" s="14">
        <f>INDEX('O3-8hr'!$A:$AD,$IU132+BH$23-$G$23,$IT132)</f>
        <v>33</v>
      </c>
      <c r="BI132" s="14">
        <f>INDEX('O3-8hr'!$A:$AD,$IU132+BI$23-$G$23,$IT132)</f>
        <v>34</v>
      </c>
      <c r="BJ132" s="14">
        <f>INDEX('O3-8hr'!$A:$AD,$IU132+BJ$23-$G$23,$IT132)</f>
        <v>35</v>
      </c>
      <c r="BK132" s="14">
        <f>INDEX('O3-8hr'!$A:$AD,$IU132+BK$23-$G$23,$IT132)</f>
        <v>42</v>
      </c>
      <c r="BL132" s="14">
        <f>INDEX('O3-8hr'!$A:$AD,$IU132+BL$23-$G$23,$IT132)</f>
        <v>33</v>
      </c>
      <c r="BM132" s="14">
        <f>INDEX('O3-8hr'!$A:$AD,$IU132+BM$23-$G$23,$IT132)</f>
        <v>46</v>
      </c>
      <c r="BN132" s="14">
        <f>INDEX('O3-8hr'!$A:$AD,$IU132+BN$23-$G$23,$IT132)</f>
        <v>46</v>
      </c>
      <c r="BO132" s="14">
        <f>INDEX('O3-8hr'!$A:$AD,$IU132+BO$23-$G$23,$IT132)</f>
        <v>37.000000000000007</v>
      </c>
      <c r="BP132" s="14">
        <f>INDEX('O3-8hr'!$A:$AD,$IU132+BP$23-$G$23,$IT132)</f>
        <v>34</v>
      </c>
      <c r="BQ132" s="14">
        <f>INDEX('O3-8hr'!$A:$AD,$IU132+BQ$23-$G$23,$IT132)</f>
        <v>39</v>
      </c>
      <c r="BR132" s="14">
        <f>INDEX('O3-8hr'!$A:$AD,$IU132+BR$23-$G$23,$IT132)</f>
        <v>39</v>
      </c>
      <c r="BS132" s="14">
        <f>INDEX('O3-8hr'!$A:$AD,$IU132+BS$23-$G$23,$IT132)</f>
        <v>55</v>
      </c>
      <c r="BT132" s="14">
        <f>INDEX('O3-8hr'!$A:$AD,$IU132+BT$23-$G$23,$IT132)</f>
        <v>58</v>
      </c>
      <c r="BU132" s="14">
        <f>INDEX('O3-8hr'!$A:$AD,$IU132+BU$23-$G$23,$IT132)</f>
        <v>39</v>
      </c>
      <c r="BV132" s="14">
        <f>INDEX('O3-8hr'!$A:$AD,$IU132+BV$23-$G$23,$IT132)</f>
        <v>45.000000000000007</v>
      </c>
      <c r="BW132" s="14">
        <f>INDEX('O3-8hr'!$A:$AD,$IU132+BW$23-$G$23,$IT132)</f>
        <v>47</v>
      </c>
      <c r="BX132" s="14">
        <f>INDEX('O3-8hr'!$A:$AD,$IU132+BX$23-$G$23,$IT132)</f>
        <v>26.000000000000004</v>
      </c>
      <c r="BY132" s="14">
        <f>INDEX('O3-8hr'!$A:$AD,$IU132+BY$23-$G$23,$IT132)</f>
        <v>24</v>
      </c>
      <c r="BZ132" s="14">
        <f>INDEX('O3-8hr'!$A:$AD,$IU132+BZ$23-$G$23,$IT132)</f>
        <v>20</v>
      </c>
      <c r="CA132" s="14">
        <f>INDEX('O3-8hr'!$A:$AD,$IU132+CA$23-$G$23,$IT132)</f>
        <v>57</v>
      </c>
      <c r="CB132" s="14">
        <f>INDEX('O3-8hr'!$A:$AD,$IU132+CB$23-$G$23,$IT132)</f>
        <v>31</v>
      </c>
      <c r="CC132" s="14">
        <f>INDEX('O3-8hr'!$A:$AD,$IU132+CC$23-$G$23,$IT132)</f>
        <v>47</v>
      </c>
      <c r="CD132" s="14">
        <f>INDEX('O3-8hr'!$A:$AD,$IU132+CD$23-$G$23,$IT132)</f>
        <v>56</v>
      </c>
      <c r="CE132" s="14">
        <f>INDEX('O3-8hr'!$A:$AD,$IU132+CE$23-$G$23,$IT132)</f>
        <v>38</v>
      </c>
      <c r="CF132" s="14">
        <f>INDEX('O3-8hr'!$A:$AD,$IU132+CF$23-$G$23,$IT132)</f>
        <v>62</v>
      </c>
      <c r="CG132" s="14">
        <f>INDEX('O3-8hr'!$A:$AD,$IU132+CG$23-$G$23,$IT132)</f>
        <v>40</v>
      </c>
      <c r="CH132" s="14">
        <f>INDEX('O3-8hr'!$A:$AD,$IU132+CH$23-$G$23,$IT132)</f>
        <v>27</v>
      </c>
      <c r="CI132" s="14">
        <f>INDEX('O3-8hr'!$A:$AD,$IU132+CI$23-$G$23,$IT132)</f>
        <v>31</v>
      </c>
      <c r="CJ132" s="14">
        <f>INDEX('O3-8hr'!$A:$AD,$IU132+CJ$23-$G$23,$IT132)</f>
        <v>37.000000000000007</v>
      </c>
      <c r="CK132" s="14">
        <f>INDEX('O3-8hr'!$A:$AD,$IU132+CK$23-$G$23,$IT132)</f>
        <v>48</v>
      </c>
      <c r="CL132" s="14">
        <f>INDEX('O3-8hr'!$A:$AD,$IU132+CL$23-$G$23,$IT132)</f>
        <v>45.000000000000007</v>
      </c>
      <c r="CM132" s="14">
        <f>INDEX('O3-8hr'!$A:$AD,$IU132+CM$23-$G$23,$IT132)</f>
        <v>57</v>
      </c>
      <c r="CN132" s="14">
        <f>INDEX('O3-8hr'!$A:$AD,$IU132+CN$23-$G$23,$IT132)</f>
        <v>55</v>
      </c>
      <c r="CO132" s="14">
        <f>INDEX('O3-8hr'!$A:$AD,$IU132+CO$23-$G$23,$IT132)</f>
        <v>47</v>
      </c>
      <c r="CP132" s="14">
        <f>INDEX('O3-8hr'!$A:$AD,$IU132+CP$23-$G$23,$IT132)</f>
        <v>35</v>
      </c>
      <c r="CQ132" s="14">
        <f>INDEX('O3-8hr'!$A:$AD,$IU132+CQ$23-$G$23,$IT132)</f>
        <v>35</v>
      </c>
      <c r="CR132" s="14">
        <f>INDEX('O3-8hr'!$A:$AD,$IU132+CR$23-$G$23,$IT132)</f>
        <v>40</v>
      </c>
      <c r="CS132" s="14">
        <f>INDEX('O3-8hr'!$A:$AD,$IU132+CS$23-$G$23,$IT132)</f>
        <v>23</v>
      </c>
      <c r="CT132" s="14">
        <f>INDEX('O3-8hr'!$A:$AD,$IU132+CT$23-$G$23,$IT132)</f>
        <v>28</v>
      </c>
      <c r="CU132" s="14">
        <f>INDEX('O3-8hr'!$A:$AD,$IU132+CU$23-$G$23,$IT132)</f>
        <v>19</v>
      </c>
      <c r="CV132" s="14">
        <f>INDEX('O3-8hr'!$A:$AD,$IU132+CV$23-$G$23,$IT132)</f>
        <v>16</v>
      </c>
      <c r="CW132" s="14">
        <f>INDEX('O3-8hr'!$A:$AD,$IU132+CW$23-$G$23,$IT132)</f>
        <v>29</v>
      </c>
      <c r="CX132" s="14">
        <f>INDEX('O3-8hr'!$A:$AD,$IU132+CX$23-$G$23,$IT132)</f>
        <v>32</v>
      </c>
      <c r="CY132" s="14">
        <f>INDEX('O3-8hr'!$A:$AD,$IU132+CY$23-$G$23,$IT132)</f>
        <v>26.000000000000004</v>
      </c>
      <c r="CZ132" s="14">
        <f>INDEX('O3-8hr'!$A:$AD,$IU132+CZ$23-$G$23,$IT132)</f>
        <v>42</v>
      </c>
      <c r="DA132" s="14">
        <f>INDEX('O3-8hr'!$A:$AD,$IU132+DA$23-$G$23,$IT132)</f>
        <v>38</v>
      </c>
      <c r="DB132" s="14">
        <f>INDEX('O3-8hr'!$A:$AD,$IU132+DB$23-$G$23,$IT132)</f>
        <v>41</v>
      </c>
      <c r="DC132" s="14">
        <f>INDEX('O3-8hr'!$A:$AD,$IU132+DC$23-$G$23,$IT132)</f>
        <v>53.000000000000007</v>
      </c>
      <c r="DD132" s="14">
        <f>INDEX('O3-8hr'!$A:$AD,$IU132+DD$23-$G$23,$IT132)</f>
        <v>55</v>
      </c>
      <c r="DE132" s="14">
        <f>INDEX('O3-8hr'!$A:$AD,$IU132+DE$23-$G$23,$IT132)</f>
        <v>81</v>
      </c>
      <c r="DF132" s="14">
        <f>INDEX('O3-8hr'!$A:$AD,$IU132+DF$23-$G$23,$IT132)</f>
        <v>62</v>
      </c>
      <c r="DG132" s="14">
        <f>INDEX('O3-8hr'!$A:$AD,$IU132+DG$23-$G$23,$IT132)</f>
        <v>52.000000000000007</v>
      </c>
      <c r="DH132" s="14">
        <f>INDEX('O3-8hr'!$A:$AD,$IU132+DH$23-$G$23,$IT132)</f>
        <v>66</v>
      </c>
      <c r="DI132" s="14">
        <f>INDEX('O3-8hr'!$A:$AD,$IU132+DI$23-$G$23,$IT132)</f>
        <v>35</v>
      </c>
      <c r="DJ132" s="14">
        <f>INDEX('O3-8hr'!$A:$AD,$IU132+DJ$23-$G$23,$IT132)</f>
        <v>25</v>
      </c>
      <c r="DK132" s="14">
        <f>INDEX('O3-8hr'!$A:$AD,$IU132+DK$23-$G$23,$IT132)</f>
        <v>38</v>
      </c>
      <c r="DL132" s="14">
        <f>INDEX('O3-8hr'!$A:$AD,$IU132+DL$23-$G$23,$IT132)</f>
        <v>34</v>
      </c>
      <c r="DM132" s="14">
        <f>INDEX('O3-8hr'!$A:$AD,$IU132+DM$23-$G$23,$IT132)</f>
        <v>49</v>
      </c>
      <c r="DN132" s="14">
        <f>INDEX('O3-8hr'!$A:$AD,$IU132+DN$23-$G$23,$IT132)</f>
        <v>34</v>
      </c>
      <c r="DO132" s="14">
        <f>INDEX('O3-8hr'!$A:$AD,$IU132+DO$23-$G$23,$IT132)</f>
        <v>38</v>
      </c>
      <c r="DP132" s="14">
        <f>INDEX('O3-8hr'!$A:$AD,$IU132+DP$23-$G$23,$IT132)</f>
        <v>58</v>
      </c>
      <c r="DQ132" s="14">
        <f>INDEX('O3-8hr'!$A:$AD,$IU132+DQ$23-$G$23,$IT132)</f>
        <v>60</v>
      </c>
      <c r="DR132" s="14">
        <f>INDEX('O3-8hr'!$A:$AD,$IU132+DR$23-$G$23,$IT132)</f>
        <v>42</v>
      </c>
      <c r="DS132" s="14">
        <f>INDEX('O3-8hr'!$A:$AD,$IU132+DS$23-$G$23,$IT132)</f>
        <v>44.000000000000007</v>
      </c>
      <c r="DT132" s="14">
        <f>INDEX('O3-8hr'!$A:$AD,$IU132+DT$23-$G$23,$IT132)</f>
        <v>53.000000000000007</v>
      </c>
      <c r="DU132" s="14">
        <f>INDEX('O3-8hr'!$A:$AD,$IU132+DU$23-$G$23,$IT132)</f>
        <v>33</v>
      </c>
      <c r="DV132" s="14">
        <f>INDEX('O3-8hr'!$A:$AD,$IU132+DV$23-$G$23,$IT132)</f>
        <v>29</v>
      </c>
      <c r="DW132" s="14">
        <f>INDEX('O3-8hr'!$A:$AD,$IU132+DW$23-$G$23,$IT132)</f>
        <v>33</v>
      </c>
      <c r="DX132" s="14">
        <f>INDEX('O3-8hr'!$A:$AD,$IU132+DX$23-$G$23,$IT132)</f>
        <v>43</v>
      </c>
      <c r="DY132" s="14">
        <f>INDEX('O3-8hr'!$A:$AD,$IU132+DY$23-$G$23,$IT132)</f>
        <v>65</v>
      </c>
      <c r="DZ132" s="14">
        <f>INDEX('O3-8hr'!$A:$AD,$IU132+DZ$23-$G$23,$IT132)</f>
        <v>33</v>
      </c>
      <c r="EA132" s="14">
        <f>INDEX('O3-8hr'!$A:$AD,$IU132+EA$23-$G$23,$IT132)</f>
        <v>59.000000000000007</v>
      </c>
      <c r="EB132" s="14">
        <f>INDEX('O3-8hr'!$A:$AD,$IU132+EB$23-$G$23,$IT132)</f>
        <v>49</v>
      </c>
      <c r="EC132" s="14">
        <f>INDEX('O3-8hr'!$A:$AD,$IU132+EC$23-$G$23,$IT132)</f>
        <v>62</v>
      </c>
      <c r="ED132" s="14">
        <f>INDEX('O3-8hr'!$A:$AD,$IU132+ED$23-$G$23,$IT132)</f>
        <v>46</v>
      </c>
      <c r="EE132" s="14">
        <f>INDEX('O3-8hr'!$A:$AD,$IU132+EE$23-$G$23,$IT132)</f>
        <v>42</v>
      </c>
      <c r="EF132" s="14">
        <f>INDEX('O3-8hr'!$A:$AD,$IU132+EF$23-$G$23,$IT132)</f>
        <v>38</v>
      </c>
      <c r="EG132" s="14">
        <f>INDEX('O3-8hr'!$A:$AD,$IU132+EG$23-$G$23,$IT132)</f>
        <v>37.000000000000007</v>
      </c>
      <c r="EH132" s="14">
        <f>INDEX('O3-8hr'!$A:$AD,$IU132+EH$23-$G$23,$IT132)</f>
        <v>47</v>
      </c>
      <c r="EI132" s="14">
        <f>INDEX('O3-8hr'!$A:$AD,$IU132+EI$23-$G$23,$IT132)</f>
        <v>57</v>
      </c>
      <c r="EJ132" s="14">
        <f>INDEX('O3-8hr'!$A:$AD,$IU132+EJ$23-$G$23,$IT132)</f>
        <v>68</v>
      </c>
      <c r="EK132" s="14">
        <f>INDEX('O3-8hr'!$A:$AD,$IU132+EK$23-$G$23,$IT132)</f>
        <v>46</v>
      </c>
      <c r="EL132" s="14">
        <f>INDEX('O3-8hr'!$A:$AD,$IU132+EL$23-$G$23,$IT132)</f>
        <v>36.000000000000007</v>
      </c>
      <c r="EM132" s="14">
        <f>INDEX('O3-8hr'!$A:$AD,$IU132+EM$23-$G$23,$IT132)</f>
        <v>38</v>
      </c>
      <c r="EN132" s="14">
        <f>INDEX('O3-8hr'!$A:$AD,$IU132+EN$23-$G$23,$IT132)</f>
        <v>50</v>
      </c>
      <c r="EO132" s="14">
        <f>INDEX('O3-8hr'!$A:$AD,$IU132+EO$23-$G$23,$IT132)</f>
        <v>51.000000000000007</v>
      </c>
      <c r="EP132" s="14">
        <f>INDEX('O3-8hr'!$A:$AD,$IU132+EP$23-$G$23,$IT132)</f>
        <v>40</v>
      </c>
      <c r="EQ132" s="14">
        <f>INDEX('O3-8hr'!$A:$AD,$IU132+EQ$23-$G$23,$IT132)</f>
        <v>63</v>
      </c>
      <c r="ER132" s="14">
        <f>INDEX('O3-8hr'!$A:$AD,$IU132+ER$23-$G$23,$IT132)</f>
        <v>63</v>
      </c>
      <c r="ES132" s="14">
        <f>INDEX('O3-8hr'!$A:$AD,$IU132+ES$23-$G$23,$IT132)</f>
        <v>56</v>
      </c>
      <c r="ET132" s="14">
        <f>INDEX('O3-8hr'!$A:$AD,$IU132+ET$23-$G$23,$IT132)</f>
        <v>40</v>
      </c>
      <c r="EU132" s="14">
        <f>INDEX('O3-8hr'!$A:$AD,$IU132+EU$23-$G$23,$IT132)</f>
        <v>46</v>
      </c>
      <c r="EV132" s="14">
        <f>INDEX('O3-8hr'!$A:$AD,$IU132+EV$23-$G$23,$IT132)</f>
        <v>57</v>
      </c>
      <c r="EW132" s="14">
        <f>INDEX('O3-8hr'!$A:$AD,$IU132+EW$23-$G$23,$IT132)</f>
        <v>56</v>
      </c>
      <c r="EX132" s="14">
        <f>INDEX('O3-8hr'!$A:$AD,$IU132+EX$23-$G$23,$IT132)</f>
        <v>53.000000000000007</v>
      </c>
      <c r="EY132" s="14">
        <f>INDEX('O3-8hr'!$A:$AD,$IU132+EY$23-$G$23,$IT132)</f>
        <v>49</v>
      </c>
      <c r="EZ132" s="14">
        <f>INDEX('O3-8hr'!$A:$AD,$IU132+EZ$23-$G$23,$IT132)</f>
        <v>65</v>
      </c>
      <c r="FA132" s="14">
        <f>INDEX('O3-8hr'!$A:$AD,$IU132+FA$23-$G$23,$IT132)</f>
        <v>64</v>
      </c>
      <c r="FB132" s="14">
        <f>INDEX('O3-8hr'!$A:$AD,$IU132+FB$23-$G$23,$IT132)</f>
        <v>30</v>
      </c>
      <c r="FC132" s="14">
        <f>INDEX('O3-8hr'!$A:$AD,$IU132+FC$23-$G$23,$IT132)</f>
        <v>46</v>
      </c>
      <c r="FD132" s="14">
        <f>INDEX('O3-8hr'!$A:$AD,$IU132+FD$23-$G$23,$IT132)</f>
        <v>61.000000000000007</v>
      </c>
      <c r="FE132" s="14">
        <f>INDEX('O3-8hr'!$A:$AD,$IU132+FE$23-$G$23,$IT132)</f>
        <v>53.000000000000007</v>
      </c>
      <c r="FF132" s="14">
        <f>INDEX('O3-8hr'!$A:$AD,$IU132+FF$23-$G$23,$IT132)</f>
        <v>59.000000000000007</v>
      </c>
      <c r="FG132" s="14">
        <f>INDEX('O3-8hr'!$A:$AD,$IU132+FG$23-$G$23,$IT132)</f>
        <v>62</v>
      </c>
      <c r="FH132" s="14">
        <f>INDEX('O3-8hr'!$A:$AD,$IU132+FH$23-$G$23,$IT132)</f>
        <v>54</v>
      </c>
      <c r="FI132" s="14">
        <f>INDEX('O3-8hr'!$A:$AD,$IU132+FI$23-$G$23,$IT132)</f>
        <v>44.000000000000007</v>
      </c>
      <c r="FJ132" s="14">
        <f>INDEX('O3-8hr'!$A:$AD,$IU132+FJ$23-$G$23,$IT132)</f>
        <v>40</v>
      </c>
      <c r="FK132" s="14">
        <f>INDEX('O3-8hr'!$A:$AD,$IU132+FK$23-$G$23,$IT132)</f>
        <v>37.000000000000007</v>
      </c>
      <c r="FL132" s="14">
        <f>INDEX('O3-8hr'!$A:$AD,$IU132+FL$23-$G$23,$IT132)</f>
        <v>36.000000000000007</v>
      </c>
      <c r="FM132" s="14">
        <f>INDEX('O3-8hr'!$A:$AD,$IU132+FM$23-$G$23,$IT132)</f>
        <v>27</v>
      </c>
      <c r="FN132" s="14">
        <f>INDEX('O3-8hr'!$A:$AD,$IU132+FN$23-$G$23,$IT132)</f>
        <v>31</v>
      </c>
      <c r="FO132" s="14">
        <f>INDEX('O3-8hr'!$A:$AD,$IU132+FO$23-$G$23,$IT132)</f>
        <v>39</v>
      </c>
      <c r="FP132" s="14">
        <f>INDEX('O3-8hr'!$A:$AD,$IU132+FP$23-$G$23,$IT132)</f>
        <v>44.000000000000007</v>
      </c>
      <c r="FQ132" s="14">
        <f>INDEX('O3-8hr'!$A:$AD,$IU132+FQ$23-$G$23,$IT132)</f>
        <v>62</v>
      </c>
      <c r="FR132" s="14">
        <f>INDEX('O3-8hr'!$A:$AD,$IU132+FR$23-$G$23,$IT132)</f>
        <v>76</v>
      </c>
      <c r="FS132" s="14">
        <f>INDEX('O3-8hr'!$A:$AD,$IU132+FS$23-$G$23,$IT132)</f>
        <v>73.000000000000014</v>
      </c>
      <c r="FT132" s="14">
        <f>INDEX('O3-8hr'!$A:$AD,$IU132+FT$23-$G$23,$IT132)</f>
        <v>61.000000000000007</v>
      </c>
      <c r="FU132" s="14">
        <f>INDEX('O3-8hr'!$A:$AD,$IU132+FU$23-$G$23,$IT132)</f>
        <v>43</v>
      </c>
      <c r="FV132" s="14">
        <f>INDEX('O3-8hr'!$A:$AD,$IU132+FV$23-$G$23,$IT132)</f>
        <v>27</v>
      </c>
      <c r="FW132" s="14">
        <f>INDEX('O3-8hr'!$A:$AD,$IU132+FW$23-$G$23,$IT132)</f>
        <v>26.000000000000004</v>
      </c>
      <c r="FX132" s="14">
        <f>INDEX('O3-8hr'!$A:$AD,$IU132+FX$23-$G$23,$IT132)</f>
        <v>54</v>
      </c>
      <c r="FY132" s="14">
        <f>INDEX('O3-8hr'!$A:$AD,$IU132+FY$23-$G$23,$IT132)</f>
        <v>56</v>
      </c>
      <c r="FZ132" s="14">
        <f>INDEX('O3-8hr'!$A:$AD,$IU132+FZ$23-$G$23,$IT132)</f>
        <v>38</v>
      </c>
      <c r="GA132" s="14">
        <f>INDEX('O3-8hr'!$A:$AD,$IU132+GA$23-$G$23,$IT132)</f>
        <v>58</v>
      </c>
      <c r="GB132" s="14">
        <f>INDEX('O3-8hr'!$A:$AD,$IU132+GB$23-$G$23,$IT132)</f>
        <v>55</v>
      </c>
      <c r="GC132" s="14">
        <f>INDEX('O3-8hr'!$A:$AD,$IU132+GC$23-$G$23,$IT132)</f>
        <v>50</v>
      </c>
      <c r="GD132" s="14">
        <f>INDEX('O3-8hr'!$A:$AD,$IU132+GD$23-$G$23,$IT132)</f>
        <v>37.000000000000007</v>
      </c>
      <c r="GE132" s="14">
        <f>INDEX('O3-8hr'!$A:$AD,$IU132+GE$23-$G$23,$IT132)</f>
        <v>45.000000000000007</v>
      </c>
      <c r="GF132" s="14">
        <f>INDEX('O3-8hr'!$A:$AD,$IU132+GF$23-$G$23,$IT132)</f>
        <v>64</v>
      </c>
      <c r="GG132" s="14">
        <f>INDEX('O3-8hr'!$A:$AD,$IU132+GG$23-$G$23,$IT132)</f>
        <v>61.000000000000007</v>
      </c>
      <c r="GH132" s="14">
        <f>INDEX('O3-8hr'!$A:$AD,$IU132+GH$23-$G$23,$IT132)</f>
        <v>61.000000000000007</v>
      </c>
      <c r="GI132" s="14">
        <f>INDEX('O3-8hr'!$A:$AD,$IU132+GI$23-$G$23,$IT132)</f>
        <v>57</v>
      </c>
      <c r="GJ132" s="14">
        <f>INDEX('O3-8hr'!$A:$AD,$IU132+GJ$23-$G$23,$IT132)</f>
        <v>62</v>
      </c>
      <c r="GK132" s="14">
        <f>INDEX('O3-8hr'!$A:$AD,$IU132+GK$23-$G$23,$IT132)</f>
        <v>71.000000000000014</v>
      </c>
      <c r="GL132" s="14">
        <f>INDEX('O3-8hr'!$A:$AD,$IU132+GL$23-$G$23,$IT132)</f>
        <v>41</v>
      </c>
      <c r="GM132" s="14">
        <f>INDEX('O3-8hr'!$A:$AD,$IU132+GM$23-$G$23,$IT132)</f>
        <v>32</v>
      </c>
      <c r="GN132" s="14">
        <f>INDEX('O3-8hr'!$A:$AD,$IU132+GN$23-$G$23,$IT132)</f>
        <v>38</v>
      </c>
      <c r="GO132" s="14">
        <f>INDEX('O3-8hr'!$A:$AD,$IU132+GO$23-$G$23,$IT132)</f>
        <v>51.000000000000007</v>
      </c>
      <c r="GP132" s="14">
        <f>INDEX('O3-8hr'!$A:$AD,$IU132+GP$23-$G$23,$IT132)</f>
        <v>53.000000000000007</v>
      </c>
      <c r="GQ132" s="14">
        <f>INDEX('O3-8hr'!$A:$AD,$IU132+GQ$23-$G$23,$IT132)</f>
        <v>29</v>
      </c>
      <c r="GR132" s="14">
        <f>INDEX('O3-8hr'!$A:$AD,$IU132+GR$23-$G$23,$IT132)</f>
        <v>26.000000000000004</v>
      </c>
      <c r="GS132" s="14">
        <f>INDEX('O3-8hr'!$A:$AD,$IU132+GS$23-$G$23,$IT132)</f>
        <v>38</v>
      </c>
      <c r="GT132" s="14">
        <f>INDEX('O3-8hr'!$A:$AD,$IU132+GT$23-$G$23,$IT132)</f>
        <v>42</v>
      </c>
      <c r="GU132" s="14">
        <f>INDEX('O3-8hr'!$A:$AD,$IU132+GU$23-$G$23,$IT132)</f>
        <v>35</v>
      </c>
      <c r="GV132" s="14">
        <f>INDEX('O3-8hr'!$A:$AD,$IU132+GV$23-$G$23,$IT132)</f>
        <v>28</v>
      </c>
      <c r="GW132" s="14">
        <f>INDEX('O3-8hr'!$A:$AD,$IU132+GW$23-$G$23,$IT132)</f>
        <v>52.000000000000007</v>
      </c>
      <c r="GX132" s="14">
        <f>INDEX('O3-8hr'!$A:$AD,$IU132+GX$23-$G$23,$IT132)</f>
        <v>55</v>
      </c>
      <c r="GY132" s="14">
        <f>INDEX('O3-8hr'!$A:$AD,$IU132+GY$23-$G$23,$IT132)</f>
        <v>79</v>
      </c>
      <c r="GZ132" s="14">
        <f>INDEX('O3-8hr'!$A:$AD,$IU132+GZ$23-$G$23,$IT132)</f>
        <v>69</v>
      </c>
      <c r="HA132" s="14">
        <f>INDEX('O3-8hr'!$A:$AD,$IU132+HA$23-$G$23,$IT132)</f>
        <v>42</v>
      </c>
      <c r="HB132" s="14">
        <f>INDEX('O3-8hr'!$A:$AD,$IU132+HB$23-$G$23,$IT132)</f>
        <v>32</v>
      </c>
      <c r="HC132" s="14">
        <f>INDEX('O3-8hr'!$A:$AD,$IU132+HC$23-$G$23,$IT132)</f>
        <v>33</v>
      </c>
      <c r="HD132" s="14">
        <f>INDEX('O3-8hr'!$A:$AD,$IU132+HD$23-$G$23,$IT132)</f>
        <v>32</v>
      </c>
      <c r="HE132" s="14">
        <f>INDEX('O3-8hr'!$A:$AD,$IU132+HE$23-$G$23,$IT132)</f>
        <v>41</v>
      </c>
      <c r="HF132" s="14">
        <f>INDEX('O3-8hr'!$A:$AD,$IU132+HF$23-$G$23,$IT132)</f>
        <v>46</v>
      </c>
      <c r="HG132" s="14">
        <f>INDEX('O3-8hr'!$A:$AD,$IU132+HG$23-$G$23,$IT132)</f>
        <v>30</v>
      </c>
      <c r="HH132" s="14">
        <f>INDEX('O3-8hr'!$A:$AD,$IU132+HH$23-$G$23,$IT132)</f>
        <v>35</v>
      </c>
      <c r="HI132" s="14">
        <f>INDEX('O3-8hr'!$A:$AD,$IU132+HI$23-$G$23,$IT132)</f>
        <v>31</v>
      </c>
      <c r="HJ132" s="14">
        <f>INDEX('O3-8hr'!$A:$AD,$IU132+HJ$23-$G$23,$IT132)</f>
        <v>25</v>
      </c>
      <c r="HK132" s="14">
        <f>INDEX('O3-8hr'!$A:$AD,$IU132+HK$23-$G$23,$IT132)</f>
        <v>25</v>
      </c>
      <c r="HL132" s="14">
        <f>INDEX('O3-8hr'!$A:$AD,$IU132+HL$23-$G$23,$IT132)</f>
        <v>20</v>
      </c>
      <c r="HM132" s="14">
        <f>INDEX('O3-8hr'!$A:$AD,$IU132+HM$23-$G$23,$IT132)</f>
        <v>22.000000000000004</v>
      </c>
      <c r="HN132" s="14">
        <f>INDEX('O3-8hr'!$A:$AD,$IU132+HN$23-$G$23,$IT132)</f>
        <v>19</v>
      </c>
      <c r="HO132" s="14">
        <f>INDEX('O3-8hr'!$A:$AD,$IU132+HO$23-$G$23,$IT132)</f>
        <v>20</v>
      </c>
      <c r="HP132" s="14">
        <f>INDEX('O3-8hr'!$A:$AD,$IU132+HP$23-$G$23,$IT132)</f>
        <v>31</v>
      </c>
      <c r="HQ132" s="14">
        <f>INDEX('O3-8hr'!$A:$AD,$IU132+HQ$23-$G$23,$IT132)</f>
        <v>30</v>
      </c>
      <c r="HR132" s="14">
        <f>INDEX('O3-8hr'!$A:$AD,$IU132+HR$23-$G$23,$IT132)</f>
        <v>25</v>
      </c>
      <c r="HS132" s="14">
        <f>INDEX('O3-8hr'!$A:$AD,$IU132+HS$23-$G$23,$IT132)</f>
        <v>23</v>
      </c>
      <c r="HT132" s="14">
        <f>INDEX('O3-8hr'!$A:$AD,$IU132+HT$23-$G$23,$IT132)</f>
        <v>27</v>
      </c>
      <c r="HU132" s="14">
        <f>INDEX('O3-8hr'!$A:$AD,$IU132+HU$23-$G$23,$IT132)</f>
        <v>37.000000000000007</v>
      </c>
      <c r="HV132" s="14">
        <f>INDEX('O3-8hr'!$A:$AD,$IU132+HV$23-$G$23,$IT132)</f>
        <v>29</v>
      </c>
      <c r="HW132" s="14">
        <f>INDEX('O3-8hr'!$A:$AD,$IU132+HW$23-$G$23,$IT132)</f>
        <v>39</v>
      </c>
      <c r="HX132" s="14">
        <f>INDEX('O3-8hr'!$A:$AD,$IU132+HX$23-$G$23,$IT132)</f>
        <v>41</v>
      </c>
      <c r="HY132" s="14">
        <f>INDEX('O3-8hr'!$A:$AD,$IU132+HY$23-$G$23,$IT132)</f>
        <v>30</v>
      </c>
      <c r="HZ132" s="14">
        <f>INDEX('O3-8hr'!$A:$AD,$IU132+HZ$23-$G$23,$IT132)</f>
        <v>16</v>
      </c>
      <c r="IA132" s="14">
        <f>INDEX('O3-8hr'!$A:$AD,$IU132+IA$23-$G$23,$IT132)</f>
        <v>24</v>
      </c>
      <c r="IB132" s="14">
        <f>INDEX('O3-8hr'!$A:$AD,$IU132+IB$23-$G$23,$IT132)</f>
        <v>32</v>
      </c>
      <c r="IC132" s="14">
        <f>INDEX('O3-8hr'!$A:$AD,$IU132+IC$23-$G$23,$IT132)</f>
        <v>25</v>
      </c>
      <c r="ID132" s="14">
        <f>INDEX('O3-8hr'!$A:$AD,$IU132+ID$23-$G$23,$IT132)</f>
        <v>28</v>
      </c>
      <c r="IE132" s="14">
        <f>INDEX('O3-8hr'!$A:$AD,$IU132+IE$23-$G$23,$IT132)</f>
        <v>24</v>
      </c>
      <c r="IF132" s="14">
        <f>INDEX('O3-8hr'!$A:$AD,$IU132+IF$23-$G$23,$IT132)</f>
        <v>30</v>
      </c>
      <c r="IG132" s="14">
        <f>INDEX('O3-8hr'!$A:$AD,$IU132+IG$23-$G$23,$IT132)</f>
        <v>30</v>
      </c>
      <c r="IH132" s="14">
        <f>INDEX('O3-8hr'!$A:$AD,$IU132+IH$23-$G$23,$IT132)</f>
        <v>33</v>
      </c>
      <c r="II132" s="14">
        <f>INDEX('O3-8hr'!$A:$AD,$IU132+II$23-$G$23,$IT132)</f>
        <v>34</v>
      </c>
      <c r="IJ132" s="14">
        <f>INDEX('O3-8hr'!$A:$AD,$IU132+IJ$23-$G$23,$IT132)</f>
        <v>24</v>
      </c>
      <c r="IK132" s="14">
        <f>INDEX('O3-8hr'!$A:$AD,$IU132+IK$23-$G$23,$IT132)</f>
        <v>24</v>
      </c>
      <c r="IL132" s="14">
        <f>INDEX('O3-8hr'!$A:$AD,$IU132+IL$23-$G$23,$IT132)</f>
        <v>22.000000000000004</v>
      </c>
      <c r="IM132" s="14">
        <f>INDEX('O3-8hr'!$A:$AD,$IU132+IM$23-$G$23,$IT132)</f>
        <v>24</v>
      </c>
      <c r="IN132" s="14">
        <f>INDEX('O3-8hr'!$A:$AD,$IU132+IN$23-$G$23,$IT132)</f>
        <v>30</v>
      </c>
      <c r="IO132" s="14">
        <f>INDEX('O3-8hr'!$A:$AD,$IU132+IO$23-$G$23,$IT132)</f>
        <v>30</v>
      </c>
      <c r="IP132" s="14">
        <f>INDEX('O3-8hr'!$A:$AD,$IU132+IP$23-$G$23,$IT132)</f>
        <v>23</v>
      </c>
      <c r="IQ132" s="19">
        <f>INDEX('O3-8hr'!$A:$AD,$IU132+IQ$23-$G$23,$IT132)</f>
        <v>21</v>
      </c>
      <c r="IR132" s="100">
        <f t="shared" si="60"/>
        <v>81</v>
      </c>
      <c r="IT132" s="44">
        <f>MATCH($B132,'O3-8hr'!$1:$1,0)</f>
        <v>23</v>
      </c>
      <c r="IU132" s="43">
        <f>MATCH(DATE($A132,$IT$19,$IU$19),'O3-8hr'!$B:$B,0)</f>
        <v>65</v>
      </c>
    </row>
    <row r="133" spans="1:255" ht="12.75" customHeight="1" x14ac:dyDescent="0.2">
      <c r="A133" s="100">
        <v>2015</v>
      </c>
      <c r="B133" s="100">
        <v>361030004</v>
      </c>
      <c r="C133" s="103">
        <f>INDEX(Sites!$A:$N,MATCH($B133,Sites!$A:$A,0),2)</f>
        <v>40.96078</v>
      </c>
      <c r="D133" s="100" t="str">
        <f>INDEX(Sites!$A:$N,MATCH($B133,Sites!$A:$A,0),4)</f>
        <v>NY</v>
      </c>
      <c r="E133" s="100" t="str">
        <f>INDEX(Sites!$A:$N,MATCH($B133,Sites!$A:$A,0),10)</f>
        <v>31.0</v>
      </c>
      <c r="F133" s="44" t="str">
        <f>INDEX(Sites!$A:$N,MATCH($B133,Sites!$A:$A,0),6)</f>
        <v>Riverhead</v>
      </c>
      <c r="G133" s="20" t="str">
        <f>INDEX('O3-8hr'!$A:$AD,$IU133+G$23-$G$23,$IT133)</f>
        <v/>
      </c>
      <c r="H133" s="14" t="str">
        <f>INDEX('O3-8hr'!$A:$AD,$IU133+H$23-$G$23,$IT133)</f>
        <v/>
      </c>
      <c r="I133" s="14" t="str">
        <f>INDEX('O3-8hr'!$A:$AD,$IU133+I$23-$G$23,$IT133)</f>
        <v/>
      </c>
      <c r="J133" s="14" t="str">
        <f>INDEX('O3-8hr'!$A:$AD,$IU133+J$23-$G$23,$IT133)</f>
        <v/>
      </c>
      <c r="K133" s="14" t="str">
        <f>INDEX('O3-8hr'!$A:$AD,$IU133+K$23-$G$23,$IT133)</f>
        <v/>
      </c>
      <c r="L133" s="14" t="str">
        <f>INDEX('O3-8hr'!$A:$AD,$IU133+L$23-$G$23,$IT133)</f>
        <v/>
      </c>
      <c r="M133" s="14" t="str">
        <f>INDEX('O3-8hr'!$A:$AD,$IU133+M$23-$G$23,$IT133)</f>
        <v/>
      </c>
      <c r="N133" s="14" t="str">
        <f>INDEX('O3-8hr'!$A:$AD,$IU133+N$23-$G$23,$IT133)</f>
        <v/>
      </c>
      <c r="O133" s="14" t="str">
        <f>INDEX('O3-8hr'!$A:$AD,$IU133+O$23-$G$23,$IT133)</f>
        <v/>
      </c>
      <c r="P133" s="14" t="str">
        <f>INDEX('O3-8hr'!$A:$AD,$IU133+P$23-$G$23,$IT133)</f>
        <v/>
      </c>
      <c r="Q133" s="14" t="str">
        <f>INDEX('O3-8hr'!$A:$AD,$IU133+Q$23-$G$23,$IT133)</f>
        <v/>
      </c>
      <c r="R133" s="14" t="str">
        <f>INDEX('O3-8hr'!$A:$AD,$IU133+R$23-$G$23,$IT133)</f>
        <v/>
      </c>
      <c r="S133" s="14" t="str">
        <f>INDEX('O3-8hr'!$A:$AD,$IU133+S$23-$G$23,$IT133)</f>
        <v/>
      </c>
      <c r="T133" s="14" t="str">
        <f>INDEX('O3-8hr'!$A:$AD,$IU133+T$23-$G$23,$IT133)</f>
        <v/>
      </c>
      <c r="U133" s="14" t="str">
        <f>INDEX('O3-8hr'!$A:$AD,$IU133+U$23-$G$23,$IT133)</f>
        <v/>
      </c>
      <c r="V133" s="14" t="str">
        <f>INDEX('O3-8hr'!$A:$AD,$IU133+V$23-$G$23,$IT133)</f>
        <v/>
      </c>
      <c r="W133" s="14" t="str">
        <f>INDEX('O3-8hr'!$A:$AD,$IU133+W$23-$G$23,$IT133)</f>
        <v/>
      </c>
      <c r="X133" s="14">
        <f>INDEX('O3-8hr'!$A:$AD,$IU133+X$23-$G$23,$IT133)</f>
        <v>48</v>
      </c>
      <c r="Y133" s="14">
        <f>INDEX('O3-8hr'!$A:$AD,$IU133+Y$23-$G$23,$IT133)</f>
        <v>51.000000000000007</v>
      </c>
      <c r="Z133" s="14">
        <f>INDEX('O3-8hr'!$A:$AD,$IU133+Z$23-$G$23,$IT133)</f>
        <v>51.000000000000007</v>
      </c>
      <c r="AA133" s="14">
        <f>INDEX('O3-8hr'!$A:$AD,$IU133+AA$23-$G$23,$IT133)</f>
        <v>42</v>
      </c>
      <c r="AB133" s="14">
        <f>INDEX('O3-8hr'!$A:$AD,$IU133+AB$23-$G$23,$IT133)</f>
        <v>44.000000000000007</v>
      </c>
      <c r="AC133" s="14">
        <f>INDEX('O3-8hr'!$A:$AD,$IU133+AC$23-$G$23,$IT133)</f>
        <v>45.000000000000007</v>
      </c>
      <c r="AD133" s="14">
        <f>INDEX('O3-8hr'!$A:$AD,$IU133+AD$23-$G$23,$IT133)</f>
        <v>33</v>
      </c>
      <c r="AE133" s="14">
        <f>INDEX('O3-8hr'!$A:$AD,$IU133+AE$23-$G$23,$IT133)</f>
        <v>41</v>
      </c>
      <c r="AF133" s="14">
        <f>INDEX('O3-8hr'!$A:$AD,$IU133+AF$23-$G$23,$IT133)</f>
        <v>39</v>
      </c>
      <c r="AG133" s="14">
        <f>INDEX('O3-8hr'!$A:$AD,$IU133+AG$23-$G$23,$IT133)</f>
        <v>32</v>
      </c>
      <c r="AH133" s="14">
        <f>INDEX('O3-8hr'!$A:$AD,$IU133+AH$23-$G$23,$IT133)</f>
        <v>35</v>
      </c>
      <c r="AI133" s="14">
        <f>INDEX('O3-8hr'!$A:$AD,$IU133+AI$23-$G$23,$IT133)</f>
        <v>46</v>
      </c>
      <c r="AJ133" s="14">
        <f>INDEX('O3-8hr'!$A:$AD,$IU133+AJ$23-$G$23,$IT133)</f>
        <v>44.000000000000007</v>
      </c>
      <c r="AK133" s="14">
        <f>INDEX('O3-8hr'!$A:$AD,$IU133+AK$23-$G$23,$IT133)</f>
        <v>39</v>
      </c>
      <c r="AL133" s="14">
        <f>INDEX('O3-8hr'!$A:$AD,$IU133+AL$23-$G$23,$IT133)</f>
        <v>48</v>
      </c>
      <c r="AM133" s="14">
        <f>INDEX('O3-8hr'!$A:$AD,$IU133+AM$23-$G$23,$IT133)</f>
        <v>52.000000000000007</v>
      </c>
      <c r="AN133" s="14">
        <f>INDEX('O3-8hr'!$A:$AD,$IU133+AN$23-$G$23,$IT133)</f>
        <v>42</v>
      </c>
      <c r="AO133" s="14">
        <f>INDEX('O3-8hr'!$A:$AD,$IU133+AO$23-$G$23,$IT133)</f>
        <v>42</v>
      </c>
      <c r="AP133" s="14">
        <f>INDEX('O3-8hr'!$A:$AD,$IU133+AP$23-$G$23,$IT133)</f>
        <v>43</v>
      </c>
      <c r="AQ133" s="14">
        <f>INDEX('O3-8hr'!$A:$AD,$IU133+AQ$23-$G$23,$IT133)</f>
        <v>50</v>
      </c>
      <c r="AR133" s="14">
        <f>INDEX('O3-8hr'!$A:$AD,$IU133+AR$23-$G$23,$IT133)</f>
        <v>39</v>
      </c>
      <c r="AS133" s="14">
        <f>INDEX('O3-8hr'!$A:$AD,$IU133+AS$23-$G$23,$IT133)</f>
        <v>45.000000000000007</v>
      </c>
      <c r="AT133" s="14">
        <f>INDEX('O3-8hr'!$A:$AD,$IU133+AT$23-$G$23,$IT133)</f>
        <v>43</v>
      </c>
      <c r="AU133" s="14">
        <f>INDEX('O3-8hr'!$A:$AD,$IU133+AU$23-$G$23,$IT133)</f>
        <v>37.000000000000007</v>
      </c>
      <c r="AV133" s="14">
        <f>INDEX('O3-8hr'!$A:$AD,$IU133+AV$23-$G$23,$IT133)</f>
        <v>47</v>
      </c>
      <c r="AW133" s="14">
        <f>INDEX('O3-8hr'!$A:$AD,$IU133+AW$23-$G$23,$IT133)</f>
        <v>49</v>
      </c>
      <c r="AX133" s="14">
        <f>INDEX('O3-8hr'!$A:$AD,$IU133+AX$23-$G$23,$IT133)</f>
        <v>54</v>
      </c>
      <c r="AY133" s="14">
        <f>INDEX('O3-8hr'!$A:$AD,$IU133+AY$23-$G$23,$IT133)</f>
        <v>40</v>
      </c>
      <c r="AZ133" s="14">
        <f>INDEX('O3-8hr'!$A:$AD,$IU133+AZ$23-$G$23,$IT133)</f>
        <v>50</v>
      </c>
      <c r="BA133" s="14">
        <f>INDEX('O3-8hr'!$A:$AD,$IU133+BA$23-$G$23,$IT133)</f>
        <v>50</v>
      </c>
      <c r="BB133" s="14">
        <f>INDEX('O3-8hr'!$A:$AD,$IU133+BB$23-$G$23,$IT133)</f>
        <v>43</v>
      </c>
      <c r="BC133" s="14">
        <f>INDEX('O3-8hr'!$A:$AD,$IU133+BC$23-$G$23,$IT133)</f>
        <v>63</v>
      </c>
      <c r="BD133" s="14">
        <f>INDEX('O3-8hr'!$A:$AD,$IU133+BD$23-$G$23,$IT133)</f>
        <v>41</v>
      </c>
      <c r="BE133" s="14">
        <f>INDEX('O3-8hr'!$A:$AD,$IU133+BE$23-$G$23,$IT133)</f>
        <v>51.000000000000007</v>
      </c>
      <c r="BF133" s="14">
        <f>INDEX('O3-8hr'!$A:$AD,$IU133+BF$23-$G$23,$IT133)</f>
        <v>48</v>
      </c>
      <c r="BG133" s="14">
        <f>INDEX('O3-8hr'!$A:$AD,$IU133+BG$23-$G$23,$IT133)</f>
        <v>51.000000000000007</v>
      </c>
      <c r="BH133" s="14">
        <f>INDEX('O3-8hr'!$A:$AD,$IU133+BH$23-$G$23,$IT133)</f>
        <v>39</v>
      </c>
      <c r="BI133" s="14">
        <f>INDEX('O3-8hr'!$A:$AD,$IU133+BI$23-$G$23,$IT133)</f>
        <v>36.000000000000007</v>
      </c>
      <c r="BJ133" s="14">
        <f>INDEX('O3-8hr'!$A:$AD,$IU133+BJ$23-$G$23,$IT133)</f>
        <v>41</v>
      </c>
      <c r="BK133" s="14">
        <f>INDEX('O3-8hr'!$A:$AD,$IU133+BK$23-$G$23,$IT133)</f>
        <v>42</v>
      </c>
      <c r="BL133" s="14">
        <f>INDEX('O3-8hr'!$A:$AD,$IU133+BL$23-$G$23,$IT133)</f>
        <v>37.000000000000007</v>
      </c>
      <c r="BM133" s="14">
        <f>INDEX('O3-8hr'!$A:$AD,$IU133+BM$23-$G$23,$IT133)</f>
        <v>49</v>
      </c>
      <c r="BN133" s="14">
        <f>INDEX('O3-8hr'!$A:$AD,$IU133+BN$23-$G$23,$IT133)</f>
        <v>46</v>
      </c>
      <c r="BO133" s="14">
        <f>INDEX('O3-8hr'!$A:$AD,$IU133+BO$23-$G$23,$IT133)</f>
        <v>40</v>
      </c>
      <c r="BP133" s="14">
        <f>INDEX('O3-8hr'!$A:$AD,$IU133+BP$23-$G$23,$IT133)</f>
        <v>40</v>
      </c>
      <c r="BQ133" s="14">
        <f>INDEX('O3-8hr'!$A:$AD,$IU133+BQ$23-$G$23,$IT133)</f>
        <v>41</v>
      </c>
      <c r="BR133" s="14">
        <f>INDEX('O3-8hr'!$A:$AD,$IU133+BR$23-$G$23,$IT133)</f>
        <v>46</v>
      </c>
      <c r="BS133" s="14">
        <f>INDEX('O3-8hr'!$A:$AD,$IU133+BS$23-$G$23,$IT133)</f>
        <v>58</v>
      </c>
      <c r="BT133" s="14">
        <f>INDEX('O3-8hr'!$A:$AD,$IU133+BT$23-$G$23,$IT133)</f>
        <v>66</v>
      </c>
      <c r="BU133" s="14">
        <f>INDEX('O3-8hr'!$A:$AD,$IU133+BU$23-$G$23,$IT133)</f>
        <v>43</v>
      </c>
      <c r="BV133" s="14">
        <f>INDEX('O3-8hr'!$A:$AD,$IU133+BV$23-$G$23,$IT133)</f>
        <v>59.000000000000007</v>
      </c>
      <c r="BW133" s="14">
        <f>INDEX('O3-8hr'!$A:$AD,$IU133+BW$23-$G$23,$IT133)</f>
        <v>60</v>
      </c>
      <c r="BX133" s="14">
        <f>INDEX('O3-8hr'!$A:$AD,$IU133+BX$23-$G$23,$IT133)</f>
        <v>36.000000000000007</v>
      </c>
      <c r="BY133" s="14">
        <f>INDEX('O3-8hr'!$A:$AD,$IU133+BY$23-$G$23,$IT133)</f>
        <v>25</v>
      </c>
      <c r="BZ133" s="14">
        <f>INDEX('O3-8hr'!$A:$AD,$IU133+BZ$23-$G$23,$IT133)</f>
        <v>22.000000000000004</v>
      </c>
      <c r="CA133" s="14">
        <f>INDEX('O3-8hr'!$A:$AD,$IU133+CA$23-$G$23,$IT133)</f>
        <v>55</v>
      </c>
      <c r="CB133" s="14">
        <f>INDEX('O3-8hr'!$A:$AD,$IU133+CB$23-$G$23,$IT133)</f>
        <v>38</v>
      </c>
      <c r="CC133" s="14">
        <f>INDEX('O3-8hr'!$A:$AD,$IU133+CC$23-$G$23,$IT133)</f>
        <v>52.000000000000007</v>
      </c>
      <c r="CD133" s="14">
        <f>INDEX('O3-8hr'!$A:$AD,$IU133+CD$23-$G$23,$IT133)</f>
        <v>62</v>
      </c>
      <c r="CE133" s="14">
        <f>INDEX('O3-8hr'!$A:$AD,$IU133+CE$23-$G$23,$IT133)</f>
        <v>41</v>
      </c>
      <c r="CF133" s="14">
        <f>INDEX('O3-8hr'!$A:$AD,$IU133+CF$23-$G$23,$IT133)</f>
        <v>56</v>
      </c>
      <c r="CG133" s="14">
        <f>INDEX('O3-8hr'!$A:$AD,$IU133+CG$23-$G$23,$IT133)</f>
        <v>45.000000000000007</v>
      </c>
      <c r="CH133" s="14">
        <f>INDEX('O3-8hr'!$A:$AD,$IU133+CH$23-$G$23,$IT133)</f>
        <v>36.000000000000007</v>
      </c>
      <c r="CI133" s="14">
        <f>INDEX('O3-8hr'!$A:$AD,$IU133+CI$23-$G$23,$IT133)</f>
        <v>37.000000000000007</v>
      </c>
      <c r="CJ133" s="14">
        <f>INDEX('O3-8hr'!$A:$AD,$IU133+CJ$23-$G$23,$IT133)</f>
        <v>42</v>
      </c>
      <c r="CK133" s="14">
        <f>INDEX('O3-8hr'!$A:$AD,$IU133+CK$23-$G$23,$IT133)</f>
        <v>53.000000000000007</v>
      </c>
      <c r="CL133" s="14">
        <f>INDEX('O3-8hr'!$A:$AD,$IU133+CL$23-$G$23,$IT133)</f>
        <v>47</v>
      </c>
      <c r="CM133" s="14">
        <f>INDEX('O3-8hr'!$A:$AD,$IU133+CM$23-$G$23,$IT133)</f>
        <v>60</v>
      </c>
      <c r="CN133" s="14">
        <f>INDEX('O3-8hr'!$A:$AD,$IU133+CN$23-$G$23,$IT133)</f>
        <v>57</v>
      </c>
      <c r="CO133" s="14">
        <f>INDEX('O3-8hr'!$A:$AD,$IU133+CO$23-$G$23,$IT133)</f>
        <v>49</v>
      </c>
      <c r="CP133" s="14">
        <f>INDEX('O3-8hr'!$A:$AD,$IU133+CP$23-$G$23,$IT133)</f>
        <v>39</v>
      </c>
      <c r="CQ133" s="14">
        <f>INDEX('O3-8hr'!$A:$AD,$IU133+CQ$23-$G$23,$IT133)</f>
        <v>44.000000000000007</v>
      </c>
      <c r="CR133" s="14">
        <f>INDEX('O3-8hr'!$A:$AD,$IU133+CR$23-$G$23,$IT133)</f>
        <v>41</v>
      </c>
      <c r="CS133" s="14">
        <f>INDEX('O3-8hr'!$A:$AD,$IU133+CS$23-$G$23,$IT133)</f>
        <v>23</v>
      </c>
      <c r="CT133" s="14">
        <f>INDEX('O3-8hr'!$A:$AD,$IU133+CT$23-$G$23,$IT133)</f>
        <v>34</v>
      </c>
      <c r="CU133" s="14">
        <f>INDEX('O3-8hr'!$A:$AD,$IU133+CU$23-$G$23,$IT133)</f>
        <v>27</v>
      </c>
      <c r="CV133" s="14">
        <f>INDEX('O3-8hr'!$A:$AD,$IU133+CV$23-$G$23,$IT133)</f>
        <v>24</v>
      </c>
      <c r="CW133" s="14">
        <f>INDEX('O3-8hr'!$A:$AD,$IU133+CW$23-$G$23,$IT133)</f>
        <v>33</v>
      </c>
      <c r="CX133" s="14">
        <f>INDEX('O3-8hr'!$A:$AD,$IU133+CX$23-$G$23,$IT133)</f>
        <v>35</v>
      </c>
      <c r="CY133" s="14">
        <f>INDEX('O3-8hr'!$A:$AD,$IU133+CY$23-$G$23,$IT133)</f>
        <v>40</v>
      </c>
      <c r="CZ133" s="14">
        <f>INDEX('O3-8hr'!$A:$AD,$IU133+CZ$23-$G$23,$IT133)</f>
        <v>41</v>
      </c>
      <c r="DA133" s="14">
        <f>INDEX('O3-8hr'!$A:$AD,$IU133+DA$23-$G$23,$IT133)</f>
        <v>41</v>
      </c>
      <c r="DB133" s="14">
        <f>INDEX('O3-8hr'!$A:$AD,$IU133+DB$23-$G$23,$IT133)</f>
        <v>45.000000000000007</v>
      </c>
      <c r="DC133" s="14">
        <f>INDEX('O3-8hr'!$A:$AD,$IU133+DC$23-$G$23,$IT133)</f>
        <v>46</v>
      </c>
      <c r="DD133" s="14">
        <f>INDEX('O3-8hr'!$A:$AD,$IU133+DD$23-$G$23,$IT133)</f>
        <v>55</v>
      </c>
      <c r="DE133" s="14">
        <f>INDEX('O3-8hr'!$A:$AD,$IU133+DE$23-$G$23,$IT133)</f>
        <v>75</v>
      </c>
      <c r="DF133" s="14">
        <f>INDEX('O3-8hr'!$A:$AD,$IU133+DF$23-$G$23,$IT133)</f>
        <v>62</v>
      </c>
      <c r="DG133" s="14">
        <f>INDEX('O3-8hr'!$A:$AD,$IU133+DG$23-$G$23,$IT133)</f>
        <v>48</v>
      </c>
      <c r="DH133" s="14">
        <f>INDEX('O3-8hr'!$A:$AD,$IU133+DH$23-$G$23,$IT133)</f>
        <v>54</v>
      </c>
      <c r="DI133" s="14">
        <f>INDEX('O3-8hr'!$A:$AD,$IU133+DI$23-$G$23,$IT133)</f>
        <v>40</v>
      </c>
      <c r="DJ133" s="14">
        <f>INDEX('O3-8hr'!$A:$AD,$IU133+DJ$23-$G$23,$IT133)</f>
        <v>33</v>
      </c>
      <c r="DK133" s="14">
        <f>INDEX('O3-8hr'!$A:$AD,$IU133+DK$23-$G$23,$IT133)</f>
        <v>32</v>
      </c>
      <c r="DL133" s="14">
        <f>INDEX('O3-8hr'!$A:$AD,$IU133+DL$23-$G$23,$IT133)</f>
        <v>37.000000000000007</v>
      </c>
      <c r="DM133" s="14">
        <f>INDEX('O3-8hr'!$A:$AD,$IU133+DM$23-$G$23,$IT133)</f>
        <v>52.000000000000007</v>
      </c>
      <c r="DN133" s="14">
        <f>INDEX('O3-8hr'!$A:$AD,$IU133+DN$23-$G$23,$IT133)</f>
        <v>40</v>
      </c>
      <c r="DO133" s="14">
        <f>INDEX('O3-8hr'!$A:$AD,$IU133+DO$23-$G$23,$IT133)</f>
        <v>40</v>
      </c>
      <c r="DP133" s="14">
        <f>INDEX('O3-8hr'!$A:$AD,$IU133+DP$23-$G$23,$IT133)</f>
        <v>51.000000000000007</v>
      </c>
      <c r="DQ133" s="14">
        <f>INDEX('O3-8hr'!$A:$AD,$IU133+DQ$23-$G$23,$IT133)</f>
        <v>52.000000000000007</v>
      </c>
      <c r="DR133" s="14">
        <f>INDEX('O3-8hr'!$A:$AD,$IU133+DR$23-$G$23,$IT133)</f>
        <v>45.000000000000007</v>
      </c>
      <c r="DS133" s="14">
        <f>INDEX('O3-8hr'!$A:$AD,$IU133+DS$23-$G$23,$IT133)</f>
        <v>45.000000000000007</v>
      </c>
      <c r="DT133" s="14">
        <f>INDEX('O3-8hr'!$A:$AD,$IU133+DT$23-$G$23,$IT133)</f>
        <v>46</v>
      </c>
      <c r="DU133" s="14">
        <f>INDEX('O3-8hr'!$A:$AD,$IU133+DU$23-$G$23,$IT133)</f>
        <v>34</v>
      </c>
      <c r="DV133" s="14">
        <f>INDEX('O3-8hr'!$A:$AD,$IU133+DV$23-$G$23,$IT133)</f>
        <v>25</v>
      </c>
      <c r="DW133" s="14">
        <f>INDEX('O3-8hr'!$A:$AD,$IU133+DW$23-$G$23,$IT133)</f>
        <v>44.000000000000007</v>
      </c>
      <c r="DX133" s="14">
        <f>INDEX('O3-8hr'!$A:$AD,$IU133+DX$23-$G$23,$IT133)</f>
        <v>50</v>
      </c>
      <c r="DY133" s="14">
        <f>INDEX('O3-8hr'!$A:$AD,$IU133+DY$23-$G$23,$IT133)</f>
        <v>65</v>
      </c>
      <c r="DZ133" s="14">
        <f>INDEX('O3-8hr'!$A:$AD,$IU133+DZ$23-$G$23,$IT133)</f>
        <v>43</v>
      </c>
      <c r="EA133" s="14">
        <f>INDEX('O3-8hr'!$A:$AD,$IU133+EA$23-$G$23,$IT133)</f>
        <v>45.000000000000007</v>
      </c>
      <c r="EB133" s="14">
        <f>INDEX('O3-8hr'!$A:$AD,$IU133+EB$23-$G$23,$IT133)</f>
        <v>48</v>
      </c>
      <c r="EC133" s="14">
        <f>INDEX('O3-8hr'!$A:$AD,$IU133+EC$23-$G$23,$IT133)</f>
        <v>65</v>
      </c>
      <c r="ED133" s="14">
        <f>INDEX('O3-8hr'!$A:$AD,$IU133+ED$23-$G$23,$IT133)</f>
        <v>50</v>
      </c>
      <c r="EE133" s="14">
        <f>INDEX('O3-8hr'!$A:$AD,$IU133+EE$23-$G$23,$IT133)</f>
        <v>44.000000000000007</v>
      </c>
      <c r="EF133" s="14">
        <f>INDEX('O3-8hr'!$A:$AD,$IU133+EF$23-$G$23,$IT133)</f>
        <v>61.000000000000007</v>
      </c>
      <c r="EG133" s="14">
        <f>INDEX('O3-8hr'!$A:$AD,$IU133+EG$23-$G$23,$IT133)</f>
        <v>36.000000000000007</v>
      </c>
      <c r="EH133" s="14">
        <f>INDEX('O3-8hr'!$A:$AD,$IU133+EH$23-$G$23,$IT133)</f>
        <v>42</v>
      </c>
      <c r="EI133" s="14">
        <f>INDEX('O3-8hr'!$A:$AD,$IU133+EI$23-$G$23,$IT133)</f>
        <v>48</v>
      </c>
      <c r="EJ133" s="14">
        <f>INDEX('O3-8hr'!$A:$AD,$IU133+EJ$23-$G$23,$IT133)</f>
        <v>59.000000000000007</v>
      </c>
      <c r="EK133" s="14">
        <f>INDEX('O3-8hr'!$A:$AD,$IU133+EK$23-$G$23,$IT133)</f>
        <v>47</v>
      </c>
      <c r="EL133" s="14">
        <f>INDEX('O3-8hr'!$A:$AD,$IU133+EL$23-$G$23,$IT133)</f>
        <v>43</v>
      </c>
      <c r="EM133" s="14">
        <f>INDEX('O3-8hr'!$A:$AD,$IU133+EM$23-$G$23,$IT133)</f>
        <v>49</v>
      </c>
      <c r="EN133" s="14">
        <f>INDEX('O3-8hr'!$A:$AD,$IU133+EN$23-$G$23,$IT133)</f>
        <v>43</v>
      </c>
      <c r="EO133" s="14">
        <f>INDEX('O3-8hr'!$A:$AD,$IU133+EO$23-$G$23,$IT133)</f>
        <v>49</v>
      </c>
      <c r="EP133" s="14">
        <f>INDEX('O3-8hr'!$A:$AD,$IU133+EP$23-$G$23,$IT133)</f>
        <v>39</v>
      </c>
      <c r="EQ133" s="14">
        <f>INDEX('O3-8hr'!$A:$AD,$IU133+EQ$23-$G$23,$IT133)</f>
        <v>60</v>
      </c>
      <c r="ER133" s="14">
        <f>INDEX('O3-8hr'!$A:$AD,$IU133+ER$23-$G$23,$IT133)</f>
        <v>72.000000000000014</v>
      </c>
      <c r="ES133" s="14">
        <f>INDEX('O3-8hr'!$A:$AD,$IU133+ES$23-$G$23,$IT133)</f>
        <v>71.000000000000014</v>
      </c>
      <c r="ET133" s="14">
        <f>INDEX('O3-8hr'!$A:$AD,$IU133+ET$23-$G$23,$IT133)</f>
        <v>43</v>
      </c>
      <c r="EU133" s="14">
        <f>INDEX('O3-8hr'!$A:$AD,$IU133+EU$23-$G$23,$IT133)</f>
        <v>44.000000000000007</v>
      </c>
      <c r="EV133" s="14">
        <f>INDEX('O3-8hr'!$A:$AD,$IU133+EV$23-$G$23,$IT133)</f>
        <v>51.000000000000007</v>
      </c>
      <c r="EW133" s="14">
        <f>INDEX('O3-8hr'!$A:$AD,$IU133+EW$23-$G$23,$IT133)</f>
        <v>44.000000000000007</v>
      </c>
      <c r="EX133" s="14">
        <f>INDEX('O3-8hr'!$A:$AD,$IU133+EX$23-$G$23,$IT133)</f>
        <v>52.000000000000007</v>
      </c>
      <c r="EY133" s="14">
        <f>INDEX('O3-8hr'!$A:$AD,$IU133+EY$23-$G$23,$IT133)</f>
        <v>47</v>
      </c>
      <c r="EZ133" s="14">
        <f>INDEX('O3-8hr'!$A:$AD,$IU133+EZ$23-$G$23,$IT133)</f>
        <v>62</v>
      </c>
      <c r="FA133" s="14">
        <f>INDEX('O3-8hr'!$A:$AD,$IU133+FA$23-$G$23,$IT133)</f>
        <v>76</v>
      </c>
      <c r="FB133" s="14">
        <f>INDEX('O3-8hr'!$A:$AD,$IU133+FB$23-$G$23,$IT133)</f>
        <v>37.000000000000007</v>
      </c>
      <c r="FC133" s="14">
        <f>INDEX('O3-8hr'!$A:$AD,$IU133+FC$23-$G$23,$IT133)</f>
        <v>53.000000000000007</v>
      </c>
      <c r="FD133" s="14">
        <f>INDEX('O3-8hr'!$A:$AD,$IU133+FD$23-$G$23,$IT133)</f>
        <v>76</v>
      </c>
      <c r="FE133" s="14">
        <f>INDEX('O3-8hr'!$A:$AD,$IU133+FE$23-$G$23,$IT133)</f>
        <v>56</v>
      </c>
      <c r="FF133" s="14">
        <f>INDEX('O3-8hr'!$A:$AD,$IU133+FF$23-$G$23,$IT133)</f>
        <v>61.000000000000007</v>
      </c>
      <c r="FG133" s="14">
        <f>INDEX('O3-8hr'!$A:$AD,$IU133+FG$23-$G$23,$IT133)</f>
        <v>73.000000000000014</v>
      </c>
      <c r="FH133" s="14">
        <f>INDEX('O3-8hr'!$A:$AD,$IU133+FH$23-$G$23,$IT133)</f>
        <v>60</v>
      </c>
      <c r="FI133" s="14">
        <f>INDEX('O3-8hr'!$A:$AD,$IU133+FI$23-$G$23,$IT133)</f>
        <v>45.000000000000007</v>
      </c>
      <c r="FJ133" s="14">
        <f>INDEX('O3-8hr'!$A:$AD,$IU133+FJ$23-$G$23,$IT133)</f>
        <v>40</v>
      </c>
      <c r="FK133" s="14">
        <f>INDEX('O3-8hr'!$A:$AD,$IU133+FK$23-$G$23,$IT133)</f>
        <v>37.000000000000007</v>
      </c>
      <c r="FL133" s="14">
        <f>INDEX('O3-8hr'!$A:$AD,$IU133+FL$23-$G$23,$IT133)</f>
        <v>34</v>
      </c>
      <c r="FM133" s="14">
        <f>INDEX('O3-8hr'!$A:$AD,$IU133+FM$23-$G$23,$IT133)</f>
        <v>30</v>
      </c>
      <c r="FN133" s="14">
        <f>INDEX('O3-8hr'!$A:$AD,$IU133+FN$23-$G$23,$IT133)</f>
        <v>40</v>
      </c>
      <c r="FO133" s="14">
        <f>INDEX('O3-8hr'!$A:$AD,$IU133+FO$23-$G$23,$IT133)</f>
        <v>51.000000000000007</v>
      </c>
      <c r="FP133" s="14">
        <f>INDEX('O3-8hr'!$A:$AD,$IU133+FP$23-$G$23,$IT133)</f>
        <v>48</v>
      </c>
      <c r="FQ133" s="14">
        <f>INDEX('O3-8hr'!$A:$AD,$IU133+FQ$23-$G$23,$IT133)</f>
        <v>65</v>
      </c>
      <c r="FR133" s="14">
        <f>INDEX('O3-8hr'!$A:$AD,$IU133+FR$23-$G$23,$IT133)</f>
        <v>76</v>
      </c>
      <c r="FS133" s="14">
        <f>INDEX('O3-8hr'!$A:$AD,$IU133+FS$23-$G$23,$IT133)</f>
        <v>69</v>
      </c>
      <c r="FT133" s="14">
        <f>INDEX('O3-8hr'!$A:$AD,$IU133+FT$23-$G$23,$IT133)</f>
        <v>75</v>
      </c>
      <c r="FU133" s="14">
        <f>INDEX('O3-8hr'!$A:$AD,$IU133+FU$23-$G$23,$IT133)</f>
        <v>50</v>
      </c>
      <c r="FV133" s="14">
        <f>INDEX('O3-8hr'!$A:$AD,$IU133+FV$23-$G$23,$IT133)</f>
        <v>31</v>
      </c>
      <c r="FW133" s="14">
        <f>INDEX('O3-8hr'!$A:$AD,$IU133+FW$23-$G$23,$IT133)</f>
        <v>34</v>
      </c>
      <c r="FX133" s="14">
        <f>INDEX('O3-8hr'!$A:$AD,$IU133+FX$23-$G$23,$IT133)</f>
        <v>34</v>
      </c>
      <c r="FY133" s="14">
        <f>INDEX('O3-8hr'!$A:$AD,$IU133+FY$23-$G$23,$IT133)</f>
        <v>55</v>
      </c>
      <c r="FZ133" s="14">
        <f>INDEX('O3-8hr'!$A:$AD,$IU133+FZ$23-$G$23,$IT133)</f>
        <v>30</v>
      </c>
      <c r="GA133" s="14">
        <f>INDEX('O3-8hr'!$A:$AD,$IU133+GA$23-$G$23,$IT133)</f>
        <v>43</v>
      </c>
      <c r="GB133" s="14">
        <f>INDEX('O3-8hr'!$A:$AD,$IU133+GB$23-$G$23,$IT133)</f>
        <v>54</v>
      </c>
      <c r="GC133" s="14">
        <f>INDEX('O3-8hr'!$A:$AD,$IU133+GC$23-$G$23,$IT133)</f>
        <v>58</v>
      </c>
      <c r="GD133" s="14">
        <f>INDEX('O3-8hr'!$A:$AD,$IU133+GD$23-$G$23,$IT133)</f>
        <v>49</v>
      </c>
      <c r="GE133" s="14">
        <f>INDEX('O3-8hr'!$A:$AD,$IU133+GE$23-$G$23,$IT133)</f>
        <v>43</v>
      </c>
      <c r="GF133" s="14">
        <f>INDEX('O3-8hr'!$A:$AD,$IU133+GF$23-$G$23,$IT133)</f>
        <v>58</v>
      </c>
      <c r="GG133" s="14">
        <f>INDEX('O3-8hr'!$A:$AD,$IU133+GG$23-$G$23,$IT133)</f>
        <v>69</v>
      </c>
      <c r="GH133" s="14">
        <f>INDEX('O3-8hr'!$A:$AD,$IU133+GH$23-$G$23,$IT133)</f>
        <v>74.000000000000014</v>
      </c>
      <c r="GI133" s="14">
        <f>INDEX('O3-8hr'!$A:$AD,$IU133+GI$23-$G$23,$IT133)</f>
        <v>51.000000000000007</v>
      </c>
      <c r="GJ133" s="14">
        <f>INDEX('O3-8hr'!$A:$AD,$IU133+GJ$23-$G$23,$IT133)</f>
        <v>67</v>
      </c>
      <c r="GK133" s="14">
        <f>INDEX('O3-8hr'!$A:$AD,$IU133+GK$23-$G$23,$IT133)</f>
        <v>63</v>
      </c>
      <c r="GL133" s="14">
        <f>INDEX('O3-8hr'!$A:$AD,$IU133+GL$23-$G$23,$IT133)</f>
        <v>40</v>
      </c>
      <c r="GM133" s="14">
        <f>INDEX('O3-8hr'!$A:$AD,$IU133+GM$23-$G$23,$IT133)</f>
        <v>28</v>
      </c>
      <c r="GN133" s="14">
        <f>INDEX('O3-8hr'!$A:$AD,$IU133+GN$23-$G$23,$IT133)</f>
        <v>40</v>
      </c>
      <c r="GO133" s="14">
        <f>INDEX('O3-8hr'!$A:$AD,$IU133+GO$23-$G$23,$IT133)</f>
        <v>50</v>
      </c>
      <c r="GP133" s="14">
        <f>INDEX('O3-8hr'!$A:$AD,$IU133+GP$23-$G$23,$IT133)</f>
        <v>72.000000000000014</v>
      </c>
      <c r="GQ133" s="14">
        <f>INDEX('O3-8hr'!$A:$AD,$IU133+GQ$23-$G$23,$IT133)</f>
        <v>29</v>
      </c>
      <c r="GR133" s="14">
        <f>INDEX('O3-8hr'!$A:$AD,$IU133+GR$23-$G$23,$IT133)</f>
        <v>32</v>
      </c>
      <c r="GS133" s="14">
        <f>INDEX('O3-8hr'!$A:$AD,$IU133+GS$23-$G$23,$IT133)</f>
        <v>37.000000000000007</v>
      </c>
      <c r="GT133" s="14">
        <f>INDEX('O3-8hr'!$A:$AD,$IU133+GT$23-$G$23,$IT133)</f>
        <v>36.000000000000007</v>
      </c>
      <c r="GU133" s="14">
        <f>INDEX('O3-8hr'!$A:$AD,$IU133+GU$23-$G$23,$IT133)</f>
        <v>42</v>
      </c>
      <c r="GV133" s="14">
        <f>INDEX('O3-8hr'!$A:$AD,$IU133+GV$23-$G$23,$IT133)</f>
        <v>36.000000000000007</v>
      </c>
      <c r="GW133" s="14">
        <f>INDEX('O3-8hr'!$A:$AD,$IU133+GW$23-$G$23,$IT133)</f>
        <v>54</v>
      </c>
      <c r="GX133" s="14">
        <f>INDEX('O3-8hr'!$A:$AD,$IU133+GX$23-$G$23,$IT133)</f>
        <v>56</v>
      </c>
      <c r="GY133" s="14">
        <f>INDEX('O3-8hr'!$A:$AD,$IU133+GY$23-$G$23,$IT133)</f>
        <v>79</v>
      </c>
      <c r="GZ133" s="14">
        <f>INDEX('O3-8hr'!$A:$AD,$IU133+GZ$23-$G$23,$IT133)</f>
        <v>74.000000000000014</v>
      </c>
      <c r="HA133" s="14">
        <f>INDEX('O3-8hr'!$A:$AD,$IU133+HA$23-$G$23,$IT133)</f>
        <v>49</v>
      </c>
      <c r="HB133" s="14">
        <f>INDEX('O3-8hr'!$A:$AD,$IU133+HB$23-$G$23,$IT133)</f>
        <v>34</v>
      </c>
      <c r="HC133" s="14">
        <f>INDEX('O3-8hr'!$A:$AD,$IU133+HC$23-$G$23,$IT133)</f>
        <v>34</v>
      </c>
      <c r="HD133" s="14">
        <f>INDEX('O3-8hr'!$A:$AD,$IU133+HD$23-$G$23,$IT133)</f>
        <v>31</v>
      </c>
      <c r="HE133" s="14">
        <f>INDEX('O3-8hr'!$A:$AD,$IU133+HE$23-$G$23,$IT133)</f>
        <v>39</v>
      </c>
      <c r="HF133" s="14">
        <f>INDEX('O3-8hr'!$A:$AD,$IU133+HF$23-$G$23,$IT133)</f>
        <v>50</v>
      </c>
      <c r="HG133" s="14">
        <f>INDEX('O3-8hr'!$A:$AD,$IU133+HG$23-$G$23,$IT133)</f>
        <v>31</v>
      </c>
      <c r="HH133" s="14">
        <f>INDEX('O3-8hr'!$A:$AD,$IU133+HH$23-$G$23,$IT133)</f>
        <v>35</v>
      </c>
      <c r="HI133" s="14">
        <f>INDEX('O3-8hr'!$A:$AD,$IU133+HI$23-$G$23,$IT133)</f>
        <v>32</v>
      </c>
      <c r="HJ133" s="14">
        <f>INDEX('O3-8hr'!$A:$AD,$IU133+HJ$23-$G$23,$IT133)</f>
        <v>35</v>
      </c>
      <c r="HK133" s="14">
        <f>INDEX('O3-8hr'!$A:$AD,$IU133+HK$23-$G$23,$IT133)</f>
        <v>31</v>
      </c>
      <c r="HL133" s="14">
        <f>INDEX('O3-8hr'!$A:$AD,$IU133+HL$23-$G$23,$IT133)</f>
        <v>25</v>
      </c>
      <c r="HM133" s="14">
        <f>INDEX('O3-8hr'!$A:$AD,$IU133+HM$23-$G$23,$IT133)</f>
        <v>25</v>
      </c>
      <c r="HN133" s="14">
        <f>INDEX('O3-8hr'!$A:$AD,$IU133+HN$23-$G$23,$IT133)</f>
        <v>21</v>
      </c>
      <c r="HO133" s="14">
        <f>INDEX('O3-8hr'!$A:$AD,$IU133+HO$23-$G$23,$IT133)</f>
        <v>26.000000000000004</v>
      </c>
      <c r="HP133" s="14">
        <f>INDEX('O3-8hr'!$A:$AD,$IU133+HP$23-$G$23,$IT133)</f>
        <v>32</v>
      </c>
      <c r="HQ133" s="14">
        <f>INDEX('O3-8hr'!$A:$AD,$IU133+HQ$23-$G$23,$IT133)</f>
        <v>32</v>
      </c>
      <c r="HR133" s="14">
        <f>INDEX('O3-8hr'!$A:$AD,$IU133+HR$23-$G$23,$IT133)</f>
        <v>31</v>
      </c>
      <c r="HS133" s="14">
        <f>INDEX('O3-8hr'!$A:$AD,$IU133+HS$23-$G$23,$IT133)</f>
        <v>35</v>
      </c>
      <c r="HT133" s="14">
        <f>INDEX('O3-8hr'!$A:$AD,$IU133+HT$23-$G$23,$IT133)</f>
        <v>34</v>
      </c>
      <c r="HU133" s="14">
        <f>INDEX('O3-8hr'!$A:$AD,$IU133+HU$23-$G$23,$IT133)</f>
        <v>46</v>
      </c>
      <c r="HV133" s="14">
        <f>INDEX('O3-8hr'!$A:$AD,$IU133+HV$23-$G$23,$IT133)</f>
        <v>31</v>
      </c>
      <c r="HW133" s="14">
        <f>INDEX('O3-8hr'!$A:$AD,$IU133+HW$23-$G$23,$IT133)</f>
        <v>42</v>
      </c>
      <c r="HX133" s="14">
        <f>INDEX('O3-8hr'!$A:$AD,$IU133+HX$23-$G$23,$IT133)</f>
        <v>47</v>
      </c>
      <c r="HY133" s="14">
        <f>INDEX('O3-8hr'!$A:$AD,$IU133+HY$23-$G$23,$IT133)</f>
        <v>41</v>
      </c>
      <c r="HZ133" s="14">
        <f>INDEX('O3-8hr'!$A:$AD,$IU133+HZ$23-$G$23,$IT133)</f>
        <v>28</v>
      </c>
      <c r="IA133" s="14">
        <f>INDEX('O3-8hr'!$A:$AD,$IU133+IA$23-$G$23,$IT133)</f>
        <v>31</v>
      </c>
      <c r="IB133" s="14">
        <f>INDEX('O3-8hr'!$A:$AD,$IU133+IB$23-$G$23,$IT133)</f>
        <v>42</v>
      </c>
      <c r="IC133" s="14">
        <f>INDEX('O3-8hr'!$A:$AD,$IU133+IC$23-$G$23,$IT133)</f>
        <v>29</v>
      </c>
      <c r="ID133" s="14">
        <f>INDEX('O3-8hr'!$A:$AD,$IU133+ID$23-$G$23,$IT133)</f>
        <v>31</v>
      </c>
      <c r="IE133" s="14">
        <f>INDEX('O3-8hr'!$A:$AD,$IU133+IE$23-$G$23,$IT133)</f>
        <v>31</v>
      </c>
      <c r="IF133" s="14">
        <f>INDEX('O3-8hr'!$A:$AD,$IU133+IF$23-$G$23,$IT133)</f>
        <v>37.000000000000007</v>
      </c>
      <c r="IG133" s="14">
        <f>INDEX('O3-8hr'!$A:$AD,$IU133+IG$23-$G$23,$IT133)</f>
        <v>43</v>
      </c>
      <c r="IH133" s="14">
        <f>INDEX('O3-8hr'!$A:$AD,$IU133+IH$23-$G$23,$IT133)</f>
        <v>56</v>
      </c>
      <c r="II133" s="14">
        <f>INDEX('O3-8hr'!$A:$AD,$IU133+II$23-$G$23,$IT133)</f>
        <v>35</v>
      </c>
      <c r="IJ133" s="14">
        <f>INDEX('O3-8hr'!$A:$AD,$IU133+IJ$23-$G$23,$IT133)</f>
        <v>25</v>
      </c>
      <c r="IK133" s="14">
        <f>INDEX('O3-8hr'!$A:$AD,$IU133+IK$23-$G$23,$IT133)</f>
        <v>29</v>
      </c>
      <c r="IL133" s="14">
        <f>INDEX('O3-8hr'!$A:$AD,$IU133+IL$23-$G$23,$IT133)</f>
        <v>21</v>
      </c>
      <c r="IM133" s="14">
        <f>INDEX('O3-8hr'!$A:$AD,$IU133+IM$23-$G$23,$IT133)</f>
        <v>28</v>
      </c>
      <c r="IN133" s="14">
        <f>INDEX('O3-8hr'!$A:$AD,$IU133+IN$23-$G$23,$IT133)</f>
        <v>35</v>
      </c>
      <c r="IO133" s="14">
        <f>INDEX('O3-8hr'!$A:$AD,$IU133+IO$23-$G$23,$IT133)</f>
        <v>34</v>
      </c>
      <c r="IP133" s="14">
        <f>INDEX('O3-8hr'!$A:$AD,$IU133+IP$23-$G$23,$IT133)</f>
        <v>31</v>
      </c>
      <c r="IQ133" s="19">
        <f>INDEX('O3-8hr'!$A:$AD,$IU133+IQ$23-$G$23,$IT133)</f>
        <v>31</v>
      </c>
      <c r="IR133" s="100">
        <f t="shared" si="60"/>
        <v>79</v>
      </c>
      <c r="IT133" s="44">
        <f>MATCH($B133,'O3-8hr'!$1:$1,0)</f>
        <v>28</v>
      </c>
      <c r="IU133" s="43">
        <f>MATCH(DATE($A133,$IT$19,$IU$19),'O3-8hr'!$B:$B,0)</f>
        <v>65</v>
      </c>
    </row>
    <row r="134" spans="1:255" ht="12.75" customHeight="1" x14ac:dyDescent="0.2">
      <c r="A134" s="100">
        <v>2015</v>
      </c>
      <c r="B134" s="100">
        <v>360870005</v>
      </c>
      <c r="C134" s="103">
        <f>INDEX(Sites!$A:$N,MATCH($B134,Sites!$A:$A,0),2)</f>
        <v>41.182079999999999</v>
      </c>
      <c r="D134" s="100" t="str">
        <f>INDEX(Sites!$A:$N,MATCH($B134,Sites!$A:$A,0),4)</f>
        <v>NY</v>
      </c>
      <c r="E134" s="100" t="str">
        <f>INDEX(Sites!$A:$N,MATCH($B134,Sites!$A:$A,0),10)</f>
        <v>140.0</v>
      </c>
      <c r="F134" s="44" t="str">
        <f>INDEX(Sites!$A:$N,MATCH($B134,Sites!$A:$A,0),6)</f>
        <v>South Mountain Rd</v>
      </c>
      <c r="G134" s="20">
        <f>INDEX('O3-8hr'!$A:$AD,$IU134+G$23-$G$23,$IT134)</f>
        <v>24</v>
      </c>
      <c r="H134" s="14">
        <f>INDEX('O3-8hr'!$A:$AD,$IU134+H$23-$G$23,$IT134)</f>
        <v>46</v>
      </c>
      <c r="I134" s="14">
        <f>INDEX('O3-8hr'!$A:$AD,$IU134+I$23-$G$23,$IT134)</f>
        <v>33</v>
      </c>
      <c r="J134" s="14">
        <f>INDEX('O3-8hr'!$A:$AD,$IU134+J$23-$G$23,$IT134)</f>
        <v>33</v>
      </c>
      <c r="K134" s="14">
        <f>INDEX('O3-8hr'!$A:$AD,$IU134+K$23-$G$23,$IT134)</f>
        <v>37.000000000000007</v>
      </c>
      <c r="L134" s="14">
        <f>INDEX('O3-8hr'!$A:$AD,$IU134+L$23-$G$23,$IT134)</f>
        <v>35</v>
      </c>
      <c r="M134" s="14">
        <f>INDEX('O3-8hr'!$A:$AD,$IU134+M$23-$G$23,$IT134)</f>
        <v>45.000000000000007</v>
      </c>
      <c r="N134" s="14">
        <f>INDEX('O3-8hr'!$A:$AD,$IU134+N$23-$G$23,$IT134)</f>
        <v>50</v>
      </c>
      <c r="O134" s="14">
        <f>INDEX('O3-8hr'!$A:$AD,$IU134+O$23-$G$23,$IT134)</f>
        <v>50</v>
      </c>
      <c r="P134" s="14">
        <f>INDEX('O3-8hr'!$A:$AD,$IU134+P$23-$G$23,$IT134)</f>
        <v>22.000000000000004</v>
      </c>
      <c r="Q134" s="14">
        <f>INDEX('O3-8hr'!$A:$AD,$IU134+Q$23-$G$23,$IT134)</f>
        <v>51.000000000000007</v>
      </c>
      <c r="R134" s="14">
        <f>INDEX('O3-8hr'!$A:$AD,$IU134+R$23-$G$23,$IT134)</f>
        <v>46</v>
      </c>
      <c r="S134" s="14">
        <f>INDEX('O3-8hr'!$A:$AD,$IU134+S$23-$G$23,$IT134)</f>
        <v>37.000000000000007</v>
      </c>
      <c r="T134" s="14">
        <f>INDEX('O3-8hr'!$A:$AD,$IU134+T$23-$G$23,$IT134)</f>
        <v>36.000000000000007</v>
      </c>
      <c r="U134" s="14">
        <f>INDEX('O3-8hr'!$A:$AD,$IU134+U$23-$G$23,$IT134)</f>
        <v>42</v>
      </c>
      <c r="V134" s="14">
        <f>INDEX('O3-8hr'!$A:$AD,$IU134+V$23-$G$23,$IT134)</f>
        <v>41</v>
      </c>
      <c r="W134" s="14">
        <f>INDEX('O3-8hr'!$A:$AD,$IU134+W$23-$G$23,$IT134)</f>
        <v>41</v>
      </c>
      <c r="X134" s="14">
        <f>INDEX('O3-8hr'!$A:$AD,$IU134+X$23-$G$23,$IT134)</f>
        <v>42</v>
      </c>
      <c r="Y134" s="14">
        <f>INDEX('O3-8hr'!$A:$AD,$IU134+Y$23-$G$23,$IT134)</f>
        <v>45.000000000000007</v>
      </c>
      <c r="Z134" s="14">
        <f>INDEX('O3-8hr'!$A:$AD,$IU134+Z$23-$G$23,$IT134)</f>
        <v>34</v>
      </c>
      <c r="AA134" s="14">
        <f>INDEX('O3-8hr'!$A:$AD,$IU134+AA$23-$G$23,$IT134)</f>
        <v>40</v>
      </c>
      <c r="AB134" s="14">
        <f>INDEX('O3-8hr'!$A:$AD,$IU134+AB$23-$G$23,$IT134)</f>
        <v>38</v>
      </c>
      <c r="AC134" s="14">
        <f>INDEX('O3-8hr'!$A:$AD,$IU134+AC$23-$G$23,$IT134)</f>
        <v>40</v>
      </c>
      <c r="AD134" s="14">
        <f>INDEX('O3-8hr'!$A:$AD,$IU134+AD$23-$G$23,$IT134)</f>
        <v>39</v>
      </c>
      <c r="AE134" s="14">
        <f>INDEX('O3-8hr'!$A:$AD,$IU134+AE$23-$G$23,$IT134)</f>
        <v>23</v>
      </c>
      <c r="AF134" s="14">
        <f>INDEX('O3-8hr'!$A:$AD,$IU134+AF$23-$G$23,$IT134)</f>
        <v>29</v>
      </c>
      <c r="AG134" s="14">
        <f>INDEX('O3-8hr'!$A:$AD,$IU134+AG$23-$G$23,$IT134)</f>
        <v>33</v>
      </c>
      <c r="AH134" s="14">
        <f>INDEX('O3-8hr'!$A:$AD,$IU134+AH$23-$G$23,$IT134)</f>
        <v>36.000000000000007</v>
      </c>
      <c r="AI134" s="14">
        <f>INDEX('O3-8hr'!$A:$AD,$IU134+AI$23-$G$23,$IT134)</f>
        <v>44.000000000000007</v>
      </c>
      <c r="AJ134" s="14">
        <f>INDEX('O3-8hr'!$A:$AD,$IU134+AJ$23-$G$23,$IT134)</f>
        <v>38</v>
      </c>
      <c r="AK134" s="14">
        <f>INDEX('O3-8hr'!$A:$AD,$IU134+AK$23-$G$23,$IT134)</f>
        <v>38</v>
      </c>
      <c r="AL134" s="14">
        <f>INDEX('O3-8hr'!$A:$AD,$IU134+AL$23-$G$23,$IT134)</f>
        <v>49</v>
      </c>
      <c r="AM134" s="14">
        <f>INDEX('O3-8hr'!$A:$AD,$IU134+AM$23-$G$23,$IT134)</f>
        <v>55</v>
      </c>
      <c r="AN134" s="14">
        <f>INDEX('O3-8hr'!$A:$AD,$IU134+AN$23-$G$23,$IT134)</f>
        <v>35</v>
      </c>
      <c r="AO134" s="14">
        <f>INDEX('O3-8hr'!$A:$AD,$IU134+AO$23-$G$23,$IT134)</f>
        <v>41</v>
      </c>
      <c r="AP134" s="14">
        <f>INDEX('O3-8hr'!$A:$AD,$IU134+AP$23-$G$23,$IT134)</f>
        <v>44.000000000000007</v>
      </c>
      <c r="AQ134" s="14">
        <f>INDEX('O3-8hr'!$A:$AD,$IU134+AQ$23-$G$23,$IT134)</f>
        <v>42</v>
      </c>
      <c r="AR134" s="14">
        <f>INDEX('O3-8hr'!$A:$AD,$IU134+AR$23-$G$23,$IT134)</f>
        <v>31</v>
      </c>
      <c r="AS134" s="14">
        <f>INDEX('O3-8hr'!$A:$AD,$IU134+AS$23-$G$23,$IT134)</f>
        <v>42</v>
      </c>
      <c r="AT134" s="14">
        <f>INDEX('O3-8hr'!$A:$AD,$IU134+AT$23-$G$23,$IT134)</f>
        <v>36.000000000000007</v>
      </c>
      <c r="AU134" s="14">
        <f>INDEX('O3-8hr'!$A:$AD,$IU134+AU$23-$G$23,$IT134)</f>
        <v>28</v>
      </c>
      <c r="AV134" s="14">
        <f>INDEX('O3-8hr'!$A:$AD,$IU134+AV$23-$G$23,$IT134)</f>
        <v>44.000000000000007</v>
      </c>
      <c r="AW134" s="14">
        <f>INDEX('O3-8hr'!$A:$AD,$IU134+AW$23-$G$23,$IT134)</f>
        <v>50</v>
      </c>
      <c r="AX134" s="14">
        <f>INDEX('O3-8hr'!$A:$AD,$IU134+AX$23-$G$23,$IT134)</f>
        <v>49</v>
      </c>
      <c r="AY134" s="14">
        <f>INDEX('O3-8hr'!$A:$AD,$IU134+AY$23-$G$23,$IT134)</f>
        <v>43</v>
      </c>
      <c r="AZ134" s="14">
        <f>INDEX('O3-8hr'!$A:$AD,$IU134+AZ$23-$G$23,$IT134)</f>
        <v>48</v>
      </c>
      <c r="BA134" s="14">
        <f>INDEX('O3-8hr'!$A:$AD,$IU134+BA$23-$G$23,$IT134)</f>
        <v>46</v>
      </c>
      <c r="BB134" s="14">
        <f>INDEX('O3-8hr'!$A:$AD,$IU134+BB$23-$G$23,$IT134)</f>
        <v>42</v>
      </c>
      <c r="BC134" s="14">
        <f>INDEX('O3-8hr'!$A:$AD,$IU134+BC$23-$G$23,$IT134)</f>
        <v>62</v>
      </c>
      <c r="BD134" s="14">
        <f>INDEX('O3-8hr'!$A:$AD,$IU134+BD$23-$G$23,$IT134)</f>
        <v>45.000000000000007</v>
      </c>
      <c r="BE134" s="14">
        <f>INDEX('O3-8hr'!$A:$AD,$IU134+BE$23-$G$23,$IT134)</f>
        <v>39</v>
      </c>
      <c r="BF134" s="14">
        <f>INDEX('O3-8hr'!$A:$AD,$IU134+BF$23-$G$23,$IT134)</f>
        <v>45.000000000000007</v>
      </c>
      <c r="BG134" s="14">
        <f>INDEX('O3-8hr'!$A:$AD,$IU134+BG$23-$G$23,$IT134)</f>
        <v>48</v>
      </c>
      <c r="BH134" s="14">
        <f>INDEX('O3-8hr'!$A:$AD,$IU134+BH$23-$G$23,$IT134)</f>
        <v>38</v>
      </c>
      <c r="BI134" s="14">
        <f>INDEX('O3-8hr'!$A:$AD,$IU134+BI$23-$G$23,$IT134)</f>
        <v>37.000000000000007</v>
      </c>
      <c r="BJ134" s="14">
        <f>INDEX('O3-8hr'!$A:$AD,$IU134+BJ$23-$G$23,$IT134)</f>
        <v>38</v>
      </c>
      <c r="BK134" s="14">
        <f>INDEX('O3-8hr'!$A:$AD,$IU134+BK$23-$G$23,$IT134)</f>
        <v>45.000000000000007</v>
      </c>
      <c r="BL134" s="14">
        <f>INDEX('O3-8hr'!$A:$AD,$IU134+BL$23-$G$23,$IT134)</f>
        <v>38</v>
      </c>
      <c r="BM134" s="14">
        <f>INDEX('O3-8hr'!$A:$AD,$IU134+BM$23-$G$23,$IT134)</f>
        <v>49</v>
      </c>
      <c r="BN134" s="14">
        <f>INDEX('O3-8hr'!$A:$AD,$IU134+BN$23-$G$23,$IT134)</f>
        <v>48</v>
      </c>
      <c r="BO134" s="14">
        <f>INDEX('O3-8hr'!$A:$AD,$IU134+BO$23-$G$23,$IT134)</f>
        <v>47</v>
      </c>
      <c r="BP134" s="14">
        <f>INDEX('O3-8hr'!$A:$AD,$IU134+BP$23-$G$23,$IT134)</f>
        <v>39</v>
      </c>
      <c r="BQ134" s="14">
        <f>INDEX('O3-8hr'!$A:$AD,$IU134+BQ$23-$G$23,$IT134)</f>
        <v>44.000000000000007</v>
      </c>
      <c r="BR134" s="14">
        <f>INDEX('O3-8hr'!$A:$AD,$IU134+BR$23-$G$23,$IT134)</f>
        <v>53.000000000000007</v>
      </c>
      <c r="BS134" s="14">
        <f>INDEX('O3-8hr'!$A:$AD,$IU134+BS$23-$G$23,$IT134)</f>
        <v>69</v>
      </c>
      <c r="BT134" s="14">
        <f>INDEX('O3-8hr'!$A:$AD,$IU134+BT$23-$G$23,$IT134)</f>
        <v>62</v>
      </c>
      <c r="BU134" s="14">
        <f>INDEX('O3-8hr'!$A:$AD,$IU134+BU$23-$G$23,$IT134)</f>
        <v>47</v>
      </c>
      <c r="BV134" s="14">
        <f>INDEX('O3-8hr'!$A:$AD,$IU134+BV$23-$G$23,$IT134)</f>
        <v>61.000000000000007</v>
      </c>
      <c r="BW134" s="14">
        <f>INDEX('O3-8hr'!$A:$AD,$IU134+BW$23-$G$23,$IT134)</f>
        <v>78</v>
      </c>
      <c r="BX134" s="14">
        <f>INDEX('O3-8hr'!$A:$AD,$IU134+BX$23-$G$23,$IT134)</f>
        <v>35</v>
      </c>
      <c r="BY134" s="14">
        <f>INDEX('O3-8hr'!$A:$AD,$IU134+BY$23-$G$23,$IT134)</f>
        <v>28</v>
      </c>
      <c r="BZ134" s="14">
        <f>INDEX('O3-8hr'!$A:$AD,$IU134+BZ$23-$G$23,$IT134)</f>
        <v>40</v>
      </c>
      <c r="CA134" s="14">
        <f>INDEX('O3-8hr'!$A:$AD,$IU134+CA$23-$G$23,$IT134)</f>
        <v>55</v>
      </c>
      <c r="CB134" s="14">
        <f>INDEX('O3-8hr'!$A:$AD,$IU134+CB$23-$G$23,$IT134)</f>
        <v>38</v>
      </c>
      <c r="CC134" s="14">
        <f>INDEX('O3-8hr'!$A:$AD,$IU134+CC$23-$G$23,$IT134)</f>
        <v>49</v>
      </c>
      <c r="CD134" s="14">
        <f>INDEX('O3-8hr'!$A:$AD,$IU134+CD$23-$G$23,$IT134)</f>
        <v>63</v>
      </c>
      <c r="CE134" s="14">
        <f>INDEX('O3-8hr'!$A:$AD,$IU134+CE$23-$G$23,$IT134)</f>
        <v>38</v>
      </c>
      <c r="CF134" s="14">
        <f>INDEX('O3-8hr'!$A:$AD,$IU134+CF$23-$G$23,$IT134)</f>
        <v>41</v>
      </c>
      <c r="CG134" s="14">
        <f>INDEX('O3-8hr'!$A:$AD,$IU134+CG$23-$G$23,$IT134)</f>
        <v>39</v>
      </c>
      <c r="CH134" s="14">
        <f>INDEX('O3-8hr'!$A:$AD,$IU134+CH$23-$G$23,$IT134)</f>
        <v>37.000000000000007</v>
      </c>
      <c r="CI134" s="14">
        <f>INDEX('O3-8hr'!$A:$AD,$IU134+CI$23-$G$23,$IT134)</f>
        <v>36.000000000000007</v>
      </c>
      <c r="CJ134" s="14">
        <f>INDEX('O3-8hr'!$A:$AD,$IU134+CJ$23-$G$23,$IT134)</f>
        <v>42</v>
      </c>
      <c r="CK134" s="14">
        <f>INDEX('O3-8hr'!$A:$AD,$IU134+CK$23-$G$23,$IT134)</f>
        <v>51.000000000000007</v>
      </c>
      <c r="CL134" s="14">
        <f>INDEX('O3-8hr'!$A:$AD,$IU134+CL$23-$G$23,$IT134)</f>
        <v>43</v>
      </c>
      <c r="CM134" s="14">
        <f>INDEX('O3-8hr'!$A:$AD,$IU134+CM$23-$G$23,$IT134)</f>
        <v>65</v>
      </c>
      <c r="CN134" s="14">
        <f>INDEX('O3-8hr'!$A:$AD,$IU134+CN$23-$G$23,$IT134)</f>
        <v>66</v>
      </c>
      <c r="CO134" s="14">
        <f>INDEX('O3-8hr'!$A:$AD,$IU134+CO$23-$G$23,$IT134)</f>
        <v>66</v>
      </c>
      <c r="CP134" s="14">
        <f>INDEX('O3-8hr'!$A:$AD,$IU134+CP$23-$G$23,$IT134)</f>
        <v>42</v>
      </c>
      <c r="CQ134" s="14">
        <f>INDEX('O3-8hr'!$A:$AD,$IU134+CQ$23-$G$23,$IT134)</f>
        <v>54</v>
      </c>
      <c r="CR134" s="14">
        <f>INDEX('O3-8hr'!$A:$AD,$IU134+CR$23-$G$23,$IT134)</f>
        <v>58</v>
      </c>
      <c r="CS134" s="14">
        <f>INDEX('O3-8hr'!$A:$AD,$IU134+CS$23-$G$23,$IT134)</f>
        <v>44.000000000000007</v>
      </c>
      <c r="CT134" s="14">
        <f>INDEX('O3-8hr'!$A:$AD,$IU134+CT$23-$G$23,$IT134)</f>
        <v>24</v>
      </c>
      <c r="CU134" s="14">
        <f>INDEX('O3-8hr'!$A:$AD,$IU134+CU$23-$G$23,$IT134)</f>
        <v>18.000000000000004</v>
      </c>
      <c r="CV134" s="14">
        <f>INDEX('O3-8hr'!$A:$AD,$IU134+CV$23-$G$23,$IT134)</f>
        <v>16</v>
      </c>
      <c r="CW134" s="14">
        <f>INDEX('O3-8hr'!$A:$AD,$IU134+CW$23-$G$23,$IT134)</f>
        <v>40</v>
      </c>
      <c r="CX134" s="14">
        <f>INDEX('O3-8hr'!$A:$AD,$IU134+CX$23-$G$23,$IT134)</f>
        <v>41</v>
      </c>
      <c r="CY134" s="14">
        <f>INDEX('O3-8hr'!$A:$AD,$IU134+CY$23-$G$23,$IT134)</f>
        <v>34</v>
      </c>
      <c r="CZ134" s="14">
        <f>INDEX('O3-8hr'!$A:$AD,$IU134+CZ$23-$G$23,$IT134)</f>
        <v>43</v>
      </c>
      <c r="DA134" s="14">
        <f>INDEX('O3-8hr'!$A:$AD,$IU134+DA$23-$G$23,$IT134)</f>
        <v>51.000000000000007</v>
      </c>
      <c r="DB134" s="14">
        <f>INDEX('O3-8hr'!$A:$AD,$IU134+DB$23-$G$23,$IT134)</f>
        <v>48</v>
      </c>
      <c r="DC134" s="14">
        <f>INDEX('O3-8hr'!$A:$AD,$IU134+DC$23-$G$23,$IT134)</f>
        <v>52.000000000000007</v>
      </c>
      <c r="DD134" s="14">
        <f>INDEX('O3-8hr'!$A:$AD,$IU134+DD$23-$G$23,$IT134)</f>
        <v>57</v>
      </c>
      <c r="DE134" s="14">
        <f>INDEX('O3-8hr'!$A:$AD,$IU134+DE$23-$G$23,$IT134)</f>
        <v>63</v>
      </c>
      <c r="DF134" s="14">
        <f>INDEX('O3-8hr'!$A:$AD,$IU134+DF$23-$G$23,$IT134)</f>
        <v>83</v>
      </c>
      <c r="DG134" s="14">
        <f>INDEX('O3-8hr'!$A:$AD,$IU134+DG$23-$G$23,$IT134)</f>
        <v>44.000000000000007</v>
      </c>
      <c r="DH134" s="14">
        <f>INDEX('O3-8hr'!$A:$AD,$IU134+DH$23-$G$23,$IT134)</f>
        <v>63</v>
      </c>
      <c r="DI134" s="14">
        <f>INDEX('O3-8hr'!$A:$AD,$IU134+DI$23-$G$23,$IT134)</f>
        <v>28</v>
      </c>
      <c r="DJ134" s="14">
        <f>INDEX('O3-8hr'!$A:$AD,$IU134+DJ$23-$G$23,$IT134)</f>
        <v>30</v>
      </c>
      <c r="DK134" s="14">
        <f>INDEX('O3-8hr'!$A:$AD,$IU134+DK$23-$G$23,$IT134)</f>
        <v>36.000000000000007</v>
      </c>
      <c r="DL134" s="14">
        <f>INDEX('O3-8hr'!$A:$AD,$IU134+DL$23-$G$23,$IT134)</f>
        <v>37.000000000000007</v>
      </c>
      <c r="DM134" s="14">
        <f>INDEX('O3-8hr'!$A:$AD,$IU134+DM$23-$G$23,$IT134)</f>
        <v>43</v>
      </c>
      <c r="DN134" s="14">
        <f>INDEX('O3-8hr'!$A:$AD,$IU134+DN$23-$G$23,$IT134)</f>
        <v>30</v>
      </c>
      <c r="DO134" s="14">
        <f>INDEX('O3-8hr'!$A:$AD,$IU134+DO$23-$G$23,$IT134)</f>
        <v>35</v>
      </c>
      <c r="DP134" s="14">
        <f>INDEX('O3-8hr'!$A:$AD,$IU134+DP$23-$G$23,$IT134)</f>
        <v>45.000000000000007</v>
      </c>
      <c r="DQ134" s="14">
        <f>INDEX('O3-8hr'!$A:$AD,$IU134+DQ$23-$G$23,$IT134)</f>
        <v>44.000000000000007</v>
      </c>
      <c r="DR134" s="14">
        <f>INDEX('O3-8hr'!$A:$AD,$IU134+DR$23-$G$23,$IT134)</f>
        <v>37.000000000000007</v>
      </c>
      <c r="DS134" s="14">
        <f>INDEX('O3-8hr'!$A:$AD,$IU134+DS$23-$G$23,$IT134)</f>
        <v>41</v>
      </c>
      <c r="DT134" s="14">
        <f>INDEX('O3-8hr'!$A:$AD,$IU134+DT$23-$G$23,$IT134)</f>
        <v>43</v>
      </c>
      <c r="DU134" s="14">
        <f>INDEX('O3-8hr'!$A:$AD,$IU134+DU$23-$G$23,$IT134)</f>
        <v>31</v>
      </c>
      <c r="DV134" s="14">
        <f>INDEX('O3-8hr'!$A:$AD,$IU134+DV$23-$G$23,$IT134)</f>
        <v>23</v>
      </c>
      <c r="DW134" s="14">
        <f>INDEX('O3-8hr'!$A:$AD,$IU134+DW$23-$G$23,$IT134)</f>
        <v>28</v>
      </c>
      <c r="DX134" s="14">
        <f>INDEX('O3-8hr'!$A:$AD,$IU134+DX$23-$G$23,$IT134)</f>
        <v>50</v>
      </c>
      <c r="DY134" s="14">
        <f>INDEX('O3-8hr'!$A:$AD,$IU134+DY$23-$G$23,$IT134)</f>
        <v>55</v>
      </c>
      <c r="DZ134" s="14">
        <f>INDEX('O3-8hr'!$A:$AD,$IU134+DZ$23-$G$23,$IT134)</f>
        <v>43</v>
      </c>
      <c r="EA134" s="14">
        <f>INDEX('O3-8hr'!$A:$AD,$IU134+EA$23-$G$23,$IT134)</f>
        <v>42</v>
      </c>
      <c r="EB134" s="14">
        <f>INDEX('O3-8hr'!$A:$AD,$IU134+EB$23-$G$23,$IT134)</f>
        <v>42</v>
      </c>
      <c r="EC134" s="14">
        <f>INDEX('O3-8hr'!$A:$AD,$IU134+EC$23-$G$23,$IT134)</f>
        <v>52.000000000000007</v>
      </c>
      <c r="ED134" s="14">
        <f>INDEX('O3-8hr'!$A:$AD,$IU134+ED$23-$G$23,$IT134)</f>
        <v>64</v>
      </c>
      <c r="EE134" s="14">
        <f>INDEX('O3-8hr'!$A:$AD,$IU134+EE$23-$G$23,$IT134)</f>
        <v>46</v>
      </c>
      <c r="EF134" s="14">
        <f>INDEX('O3-8hr'!$A:$AD,$IU134+EF$23-$G$23,$IT134)</f>
        <v>32</v>
      </c>
      <c r="EG134" s="14">
        <f>INDEX('O3-8hr'!$A:$AD,$IU134+EG$23-$G$23,$IT134)</f>
        <v>40</v>
      </c>
      <c r="EH134" s="14">
        <f>INDEX('O3-8hr'!$A:$AD,$IU134+EH$23-$G$23,$IT134)</f>
        <v>38</v>
      </c>
      <c r="EI134" s="14">
        <f>INDEX('O3-8hr'!$A:$AD,$IU134+EI$23-$G$23,$IT134)</f>
        <v>43</v>
      </c>
      <c r="EJ134" s="14">
        <f>INDEX('O3-8hr'!$A:$AD,$IU134+EJ$23-$G$23,$IT134)</f>
        <v>43</v>
      </c>
      <c r="EK134" s="14">
        <f>INDEX('O3-8hr'!$A:$AD,$IU134+EK$23-$G$23,$IT134)</f>
        <v>79</v>
      </c>
      <c r="EL134" s="14">
        <f>INDEX('O3-8hr'!$A:$AD,$IU134+EL$23-$G$23,$IT134)</f>
        <v>41</v>
      </c>
      <c r="EM134" s="14">
        <f>INDEX('O3-8hr'!$A:$AD,$IU134+EM$23-$G$23,$IT134)</f>
        <v>39</v>
      </c>
      <c r="EN134" s="14">
        <f>INDEX('O3-8hr'!$A:$AD,$IU134+EN$23-$G$23,$IT134)</f>
        <v>43</v>
      </c>
      <c r="EO134" s="14">
        <f>INDEX('O3-8hr'!$A:$AD,$IU134+EO$23-$G$23,$IT134)</f>
        <v>66</v>
      </c>
      <c r="EP134" s="14">
        <f>INDEX('O3-8hr'!$A:$AD,$IU134+EP$23-$G$23,$IT134)</f>
        <v>45.000000000000007</v>
      </c>
      <c r="EQ134" s="14">
        <f>INDEX('O3-8hr'!$A:$AD,$IU134+EQ$23-$G$23,$IT134)</f>
        <v>55</v>
      </c>
      <c r="ER134" s="14">
        <f>INDEX('O3-8hr'!$A:$AD,$IU134+ER$23-$G$23,$IT134)</f>
        <v>45.000000000000007</v>
      </c>
      <c r="ES134" s="14">
        <f>INDEX('O3-8hr'!$A:$AD,$IU134+ES$23-$G$23,$IT134)</f>
        <v>50</v>
      </c>
      <c r="ET134" s="14">
        <f>INDEX('O3-8hr'!$A:$AD,$IU134+ET$23-$G$23,$IT134)</f>
        <v>37.000000000000007</v>
      </c>
      <c r="EU134" s="14">
        <f>INDEX('O3-8hr'!$A:$AD,$IU134+EU$23-$G$23,$IT134)</f>
        <v>37.000000000000007</v>
      </c>
      <c r="EV134" s="14">
        <f>INDEX('O3-8hr'!$A:$AD,$IU134+EV$23-$G$23,$IT134)</f>
        <v>38</v>
      </c>
      <c r="EW134" s="14">
        <f>INDEX('O3-8hr'!$A:$AD,$IU134+EW$23-$G$23,$IT134)</f>
        <v>56</v>
      </c>
      <c r="EX134" s="14">
        <f>INDEX('O3-8hr'!$A:$AD,$IU134+EX$23-$G$23,$IT134)</f>
        <v>56</v>
      </c>
      <c r="EY134" s="14">
        <f>INDEX('O3-8hr'!$A:$AD,$IU134+EY$23-$G$23,$IT134)</f>
        <v>64</v>
      </c>
      <c r="EZ134" s="14">
        <f>INDEX('O3-8hr'!$A:$AD,$IU134+EZ$23-$G$23,$IT134)</f>
        <v>47</v>
      </c>
      <c r="FA134" s="14">
        <f>INDEX('O3-8hr'!$A:$AD,$IU134+FA$23-$G$23,$IT134)</f>
        <v>50</v>
      </c>
      <c r="FB134" s="14">
        <f>INDEX('O3-8hr'!$A:$AD,$IU134+FB$23-$G$23,$IT134)</f>
        <v>42</v>
      </c>
      <c r="FC134" s="14">
        <f>INDEX('O3-8hr'!$A:$AD,$IU134+FC$23-$G$23,$IT134)</f>
        <v>37.000000000000007</v>
      </c>
      <c r="FD134" s="14">
        <f>INDEX('O3-8hr'!$A:$AD,$IU134+FD$23-$G$23,$IT134)</f>
        <v>46</v>
      </c>
      <c r="FE134" s="14">
        <f>INDEX('O3-8hr'!$A:$AD,$IU134+FE$23-$G$23,$IT134)</f>
        <v>44.000000000000007</v>
      </c>
      <c r="FF134" s="14">
        <f>INDEX('O3-8hr'!$A:$AD,$IU134+FF$23-$G$23,$IT134)</f>
        <v>58</v>
      </c>
      <c r="FG134" s="14">
        <f>INDEX('O3-8hr'!$A:$AD,$IU134+FG$23-$G$23,$IT134)</f>
        <v>53.000000000000007</v>
      </c>
      <c r="FH134" s="14">
        <f>INDEX('O3-8hr'!$A:$AD,$IU134+FH$23-$G$23,$IT134)</f>
        <v>42</v>
      </c>
      <c r="FI134" s="14">
        <f>INDEX('O3-8hr'!$A:$AD,$IU134+FI$23-$G$23,$IT134)</f>
        <v>30</v>
      </c>
      <c r="FJ134" s="14">
        <f>INDEX('O3-8hr'!$A:$AD,$IU134+FJ$23-$G$23,$IT134)</f>
        <v>37.000000000000007</v>
      </c>
      <c r="FK134" s="14">
        <f>INDEX('O3-8hr'!$A:$AD,$IU134+FK$23-$G$23,$IT134)</f>
        <v>43</v>
      </c>
      <c r="FL134" s="14">
        <f>INDEX('O3-8hr'!$A:$AD,$IU134+FL$23-$G$23,$IT134)</f>
        <v>31</v>
      </c>
      <c r="FM134" s="14">
        <f>INDEX('O3-8hr'!$A:$AD,$IU134+FM$23-$G$23,$IT134)</f>
        <v>34</v>
      </c>
      <c r="FN134" s="14">
        <f>INDEX('O3-8hr'!$A:$AD,$IU134+FN$23-$G$23,$IT134)</f>
        <v>32</v>
      </c>
      <c r="FO134" s="14">
        <f>INDEX('O3-8hr'!$A:$AD,$IU134+FO$23-$G$23,$IT134)</f>
        <v>33</v>
      </c>
      <c r="FP134" s="14">
        <f>INDEX('O3-8hr'!$A:$AD,$IU134+FP$23-$G$23,$IT134)</f>
        <v>37.000000000000007</v>
      </c>
      <c r="FQ134" s="14">
        <f>INDEX('O3-8hr'!$A:$AD,$IU134+FQ$23-$G$23,$IT134)</f>
        <v>52.000000000000007</v>
      </c>
      <c r="FR134" s="14">
        <f>INDEX('O3-8hr'!$A:$AD,$IU134+FR$23-$G$23,$IT134)</f>
        <v>53.000000000000007</v>
      </c>
      <c r="FS134" s="14">
        <f>INDEX('O3-8hr'!$A:$AD,$IU134+FS$23-$G$23,$IT134)</f>
        <v>42</v>
      </c>
      <c r="FT134" s="14">
        <f>INDEX('O3-8hr'!$A:$AD,$IU134+FT$23-$G$23,$IT134)</f>
        <v>54</v>
      </c>
      <c r="FU134" s="14">
        <f>INDEX('O3-8hr'!$A:$AD,$IU134+FU$23-$G$23,$IT134)</f>
        <v>63</v>
      </c>
      <c r="FV134" s="14">
        <f>INDEX('O3-8hr'!$A:$AD,$IU134+FV$23-$G$23,$IT134)</f>
        <v>46</v>
      </c>
      <c r="FW134" s="14">
        <f>INDEX('O3-8hr'!$A:$AD,$IU134+FW$23-$G$23,$IT134)</f>
        <v>31</v>
      </c>
      <c r="FX134" s="14">
        <f>INDEX('O3-8hr'!$A:$AD,$IU134+FX$23-$G$23,$IT134)</f>
        <v>46</v>
      </c>
      <c r="FY134" s="14">
        <f>INDEX('O3-8hr'!$A:$AD,$IU134+FY$23-$G$23,$IT134)</f>
        <v>44.000000000000007</v>
      </c>
      <c r="FZ134" s="14">
        <f>INDEX('O3-8hr'!$A:$AD,$IU134+FZ$23-$G$23,$IT134)</f>
        <v>38</v>
      </c>
      <c r="GA134" s="14">
        <f>INDEX('O3-8hr'!$A:$AD,$IU134+GA$23-$G$23,$IT134)</f>
        <v>74.000000000000014</v>
      </c>
      <c r="GB134" s="14">
        <f>INDEX('O3-8hr'!$A:$AD,$IU134+GB$23-$G$23,$IT134)</f>
        <v>66</v>
      </c>
      <c r="GC134" s="14">
        <f>INDEX('O3-8hr'!$A:$AD,$IU134+GC$23-$G$23,$IT134)</f>
        <v>41</v>
      </c>
      <c r="GD134" s="14">
        <f>INDEX('O3-8hr'!$A:$AD,$IU134+GD$23-$G$23,$IT134)</f>
        <v>34</v>
      </c>
      <c r="GE134" s="14">
        <f>INDEX('O3-8hr'!$A:$AD,$IU134+GE$23-$G$23,$IT134)</f>
        <v>36.000000000000007</v>
      </c>
      <c r="GF134" s="14">
        <f>INDEX('O3-8hr'!$A:$AD,$IU134+GF$23-$G$23,$IT134)</f>
        <v>59.000000000000007</v>
      </c>
      <c r="GG134" s="14">
        <f>INDEX('O3-8hr'!$A:$AD,$IU134+GG$23-$G$23,$IT134)</f>
        <v>55</v>
      </c>
      <c r="GH134" s="14">
        <f>INDEX('O3-8hr'!$A:$AD,$IU134+GH$23-$G$23,$IT134)</f>
        <v>52.000000000000007</v>
      </c>
      <c r="GI134" s="14">
        <f>INDEX('O3-8hr'!$A:$AD,$IU134+GI$23-$G$23,$IT134)</f>
        <v>52.000000000000007</v>
      </c>
      <c r="GJ134" s="14">
        <f>INDEX('O3-8hr'!$A:$AD,$IU134+GJ$23-$G$23,$IT134)</f>
        <v>55</v>
      </c>
      <c r="GK134" s="14">
        <f>INDEX('O3-8hr'!$A:$AD,$IU134+GK$23-$G$23,$IT134)</f>
        <v>58</v>
      </c>
      <c r="GL134" s="14">
        <f>INDEX('O3-8hr'!$A:$AD,$IU134+GL$23-$G$23,$IT134)</f>
        <v>44.000000000000007</v>
      </c>
      <c r="GM134" s="14">
        <f>INDEX('O3-8hr'!$A:$AD,$IU134+GM$23-$G$23,$IT134)</f>
        <v>44.000000000000007</v>
      </c>
      <c r="GN134" s="14">
        <f>INDEX('O3-8hr'!$A:$AD,$IU134+GN$23-$G$23,$IT134)</f>
        <v>67</v>
      </c>
      <c r="GO134" s="14">
        <f>INDEX('O3-8hr'!$A:$AD,$IU134+GO$23-$G$23,$IT134)</f>
        <v>64</v>
      </c>
      <c r="GP134" s="14">
        <f>INDEX('O3-8hr'!$A:$AD,$IU134+GP$23-$G$23,$IT134)</f>
        <v>69</v>
      </c>
      <c r="GQ134" s="14">
        <f>INDEX('O3-8hr'!$A:$AD,$IU134+GQ$23-$G$23,$IT134)</f>
        <v>48</v>
      </c>
      <c r="GR134" s="14">
        <f>INDEX('O3-8hr'!$A:$AD,$IU134+GR$23-$G$23,$IT134)</f>
        <v>22.000000000000004</v>
      </c>
      <c r="GS134" s="14">
        <f>INDEX('O3-8hr'!$A:$AD,$IU134+GS$23-$G$23,$IT134)</f>
        <v>36.000000000000007</v>
      </c>
      <c r="GT134" s="14">
        <f>INDEX('O3-8hr'!$A:$AD,$IU134+GT$23-$G$23,$IT134)</f>
        <v>38</v>
      </c>
      <c r="GU134" s="14">
        <f>INDEX('O3-8hr'!$A:$AD,$IU134+GU$23-$G$23,$IT134)</f>
        <v>33</v>
      </c>
      <c r="GV134" s="14">
        <f>INDEX('O3-8hr'!$A:$AD,$IU134+GV$23-$G$23,$IT134)</f>
        <v>28</v>
      </c>
      <c r="GW134" s="14">
        <f>INDEX('O3-8hr'!$A:$AD,$IU134+GW$23-$G$23,$IT134)</f>
        <v>48</v>
      </c>
      <c r="GX134" s="14">
        <f>INDEX('O3-8hr'!$A:$AD,$IU134+GX$23-$G$23,$IT134)</f>
        <v>64</v>
      </c>
      <c r="GY134" s="14">
        <f>INDEX('O3-8hr'!$A:$AD,$IU134+GY$23-$G$23,$IT134)</f>
        <v>66</v>
      </c>
      <c r="GZ134" s="14">
        <f>INDEX('O3-8hr'!$A:$AD,$IU134+GZ$23-$G$23,$IT134)</f>
        <v>77</v>
      </c>
      <c r="HA134" s="14">
        <f>INDEX('O3-8hr'!$A:$AD,$IU134+HA$23-$G$23,$IT134)</f>
        <v>54</v>
      </c>
      <c r="HB134" s="14">
        <f>INDEX('O3-8hr'!$A:$AD,$IU134+HB$23-$G$23,$IT134)</f>
        <v>31</v>
      </c>
      <c r="HC134" s="14">
        <f>INDEX('O3-8hr'!$A:$AD,$IU134+HC$23-$G$23,$IT134)</f>
        <v>36.000000000000007</v>
      </c>
      <c r="HD134" s="14">
        <f>INDEX('O3-8hr'!$A:$AD,$IU134+HD$23-$G$23,$IT134)</f>
        <v>32</v>
      </c>
      <c r="HE134" s="14">
        <f>INDEX('O3-8hr'!$A:$AD,$IU134+HE$23-$G$23,$IT134)</f>
        <v>40</v>
      </c>
      <c r="HF134" s="14">
        <f>INDEX('O3-8hr'!$A:$AD,$IU134+HF$23-$G$23,$IT134)</f>
        <v>48</v>
      </c>
      <c r="HG134" s="14">
        <f>INDEX('O3-8hr'!$A:$AD,$IU134+HG$23-$G$23,$IT134)</f>
        <v>33</v>
      </c>
      <c r="HH134" s="14">
        <f>INDEX('O3-8hr'!$A:$AD,$IU134+HH$23-$G$23,$IT134)</f>
        <v>35</v>
      </c>
      <c r="HI134" s="14">
        <f>INDEX('O3-8hr'!$A:$AD,$IU134+HI$23-$G$23,$IT134)</f>
        <v>37.000000000000007</v>
      </c>
      <c r="HJ134" s="14">
        <f>INDEX('O3-8hr'!$A:$AD,$IU134+HJ$23-$G$23,$IT134)</f>
        <v>30</v>
      </c>
      <c r="HK134" s="14">
        <f>INDEX('O3-8hr'!$A:$AD,$IU134+HK$23-$G$23,$IT134)</f>
        <v>30</v>
      </c>
      <c r="HL134" s="14">
        <f>INDEX('O3-8hr'!$A:$AD,$IU134+HL$23-$G$23,$IT134)</f>
        <v>28</v>
      </c>
      <c r="HM134" s="14">
        <f>INDEX('O3-8hr'!$A:$AD,$IU134+HM$23-$G$23,$IT134)</f>
        <v>20</v>
      </c>
      <c r="HN134" s="14">
        <f>INDEX('O3-8hr'!$A:$AD,$IU134+HN$23-$G$23,$IT134)</f>
        <v>17</v>
      </c>
      <c r="HO134" s="14">
        <f>INDEX('O3-8hr'!$A:$AD,$IU134+HO$23-$G$23,$IT134)</f>
        <v>19</v>
      </c>
      <c r="HP134" s="14">
        <f>INDEX('O3-8hr'!$A:$AD,$IU134+HP$23-$G$23,$IT134)</f>
        <v>34</v>
      </c>
      <c r="HQ134" s="14">
        <f>INDEX('O3-8hr'!$A:$AD,$IU134+HQ$23-$G$23,$IT134)</f>
        <v>31</v>
      </c>
      <c r="HR134" s="14">
        <f>INDEX('O3-8hr'!$A:$AD,$IU134+HR$23-$G$23,$IT134)</f>
        <v>30</v>
      </c>
      <c r="HS134" s="14">
        <f>INDEX('O3-8hr'!$A:$AD,$IU134+HS$23-$G$23,$IT134)</f>
        <v>28</v>
      </c>
      <c r="HT134" s="14">
        <f>INDEX('O3-8hr'!$A:$AD,$IU134+HT$23-$G$23,$IT134)</f>
        <v>29</v>
      </c>
      <c r="HU134" s="14">
        <f>INDEX('O3-8hr'!$A:$AD,$IU134+HU$23-$G$23,$IT134)</f>
        <v>30</v>
      </c>
      <c r="HV134" s="14">
        <f>INDEX('O3-8hr'!$A:$AD,$IU134+HV$23-$G$23,$IT134)</f>
        <v>30</v>
      </c>
      <c r="HW134" s="14">
        <f>INDEX('O3-8hr'!$A:$AD,$IU134+HW$23-$G$23,$IT134)</f>
        <v>39</v>
      </c>
      <c r="HX134" s="14">
        <f>INDEX('O3-8hr'!$A:$AD,$IU134+HX$23-$G$23,$IT134)</f>
        <v>44.000000000000007</v>
      </c>
      <c r="HY134" s="14">
        <f>INDEX('O3-8hr'!$A:$AD,$IU134+HY$23-$G$23,$IT134)</f>
        <v>31</v>
      </c>
      <c r="HZ134" s="14">
        <f>INDEX('O3-8hr'!$A:$AD,$IU134+HZ$23-$G$23,$IT134)</f>
        <v>21</v>
      </c>
      <c r="IA134" s="14">
        <f>INDEX('O3-8hr'!$A:$AD,$IU134+IA$23-$G$23,$IT134)</f>
        <v>30</v>
      </c>
      <c r="IB134" s="14">
        <f>INDEX('O3-8hr'!$A:$AD,$IU134+IB$23-$G$23,$IT134)</f>
        <v>36.000000000000007</v>
      </c>
      <c r="IC134" s="14">
        <f>INDEX('O3-8hr'!$A:$AD,$IU134+IC$23-$G$23,$IT134)</f>
        <v>26.000000000000004</v>
      </c>
      <c r="ID134" s="14">
        <f>INDEX('O3-8hr'!$A:$AD,$IU134+ID$23-$G$23,$IT134)</f>
        <v>30</v>
      </c>
      <c r="IE134" s="14">
        <f>INDEX('O3-8hr'!$A:$AD,$IU134+IE$23-$G$23,$IT134)</f>
        <v>35</v>
      </c>
      <c r="IF134" s="14">
        <f>INDEX('O3-8hr'!$A:$AD,$IU134+IF$23-$G$23,$IT134)</f>
        <v>40</v>
      </c>
      <c r="IG134" s="14">
        <f>INDEX('O3-8hr'!$A:$AD,$IU134+IG$23-$G$23,$IT134)</f>
        <v>40</v>
      </c>
      <c r="IH134" s="14">
        <f>INDEX('O3-8hr'!$A:$AD,$IU134+IH$23-$G$23,$IT134)</f>
        <v>47</v>
      </c>
      <c r="II134" s="14">
        <f>INDEX('O3-8hr'!$A:$AD,$IU134+II$23-$G$23,$IT134)</f>
        <v>36.000000000000007</v>
      </c>
      <c r="IJ134" s="14">
        <f>INDEX('O3-8hr'!$A:$AD,$IU134+IJ$23-$G$23,$IT134)</f>
        <v>22.000000000000004</v>
      </c>
      <c r="IK134" s="14">
        <f>INDEX('O3-8hr'!$A:$AD,$IU134+IK$23-$G$23,$IT134)</f>
        <v>28</v>
      </c>
      <c r="IL134" s="14">
        <f>INDEX('O3-8hr'!$A:$AD,$IU134+IL$23-$G$23,$IT134)</f>
        <v>24</v>
      </c>
      <c r="IM134" s="14">
        <f>INDEX('O3-8hr'!$A:$AD,$IU134+IM$23-$G$23,$IT134)</f>
        <v>21</v>
      </c>
      <c r="IN134" s="14">
        <f>INDEX('O3-8hr'!$A:$AD,$IU134+IN$23-$G$23,$IT134)</f>
        <v>29</v>
      </c>
      <c r="IO134" s="14">
        <f>INDEX('O3-8hr'!$A:$AD,$IU134+IO$23-$G$23,$IT134)</f>
        <v>37.000000000000007</v>
      </c>
      <c r="IP134" s="14">
        <f>INDEX('O3-8hr'!$A:$AD,$IU134+IP$23-$G$23,$IT134)</f>
        <v>30</v>
      </c>
      <c r="IQ134" s="19">
        <f>INDEX('O3-8hr'!$A:$AD,$IU134+IQ$23-$G$23,$IT134)</f>
        <v>29</v>
      </c>
      <c r="IR134" s="100">
        <f t="shared" si="60"/>
        <v>83</v>
      </c>
      <c r="IT134" s="44">
        <f>MATCH($B134,'O3-8hr'!$1:$1,0)</f>
        <v>26</v>
      </c>
      <c r="IU134" s="43">
        <f>MATCH(DATE($A134,$IT$19,$IU$19),'O3-8hr'!$B:$B,0)</f>
        <v>65</v>
      </c>
    </row>
    <row r="135" spans="1:255" ht="12.75" customHeight="1" x14ac:dyDescent="0.2">
      <c r="A135" s="100">
        <v>2015</v>
      </c>
      <c r="B135" s="100">
        <v>360850067</v>
      </c>
      <c r="C135" s="103">
        <f>INDEX(Sites!$A:$N,MATCH($B135,Sites!$A:$A,0),2)</f>
        <v>40.596640000000001</v>
      </c>
      <c r="D135" s="100" t="str">
        <f>INDEX(Sites!$A:$N,MATCH($B135,Sites!$A:$A,0),4)</f>
        <v>NY</v>
      </c>
      <c r="E135" s="100" t="str">
        <f>INDEX(Sites!$A:$N,MATCH($B135,Sites!$A:$A,0),10)</f>
        <v>95.0</v>
      </c>
      <c r="F135" s="44" t="str">
        <f>INDEX(Sites!$A:$N,MATCH($B135,Sites!$A:$A,0),6)</f>
        <v>Susan Wagner</v>
      </c>
      <c r="G135" s="20" t="str">
        <f>INDEX('O3-8hr'!$A:$AD,$IU135+G$23-$G$23,$IT135)</f>
        <v/>
      </c>
      <c r="H135" s="14" t="str">
        <f>INDEX('O3-8hr'!$A:$AD,$IU135+H$23-$G$23,$IT135)</f>
        <v/>
      </c>
      <c r="I135" s="14" t="str">
        <f>INDEX('O3-8hr'!$A:$AD,$IU135+I$23-$G$23,$IT135)</f>
        <v/>
      </c>
      <c r="J135" s="14" t="str">
        <f>INDEX('O3-8hr'!$A:$AD,$IU135+J$23-$G$23,$IT135)</f>
        <v/>
      </c>
      <c r="K135" s="14" t="str">
        <f>INDEX('O3-8hr'!$A:$AD,$IU135+K$23-$G$23,$IT135)</f>
        <v/>
      </c>
      <c r="L135" s="14" t="str">
        <f>INDEX('O3-8hr'!$A:$AD,$IU135+L$23-$G$23,$IT135)</f>
        <v/>
      </c>
      <c r="M135" s="14" t="str">
        <f>INDEX('O3-8hr'!$A:$AD,$IU135+M$23-$G$23,$IT135)</f>
        <v/>
      </c>
      <c r="N135" s="14" t="str">
        <f>INDEX('O3-8hr'!$A:$AD,$IU135+N$23-$G$23,$IT135)</f>
        <v/>
      </c>
      <c r="O135" s="14" t="str">
        <f>INDEX('O3-8hr'!$A:$AD,$IU135+O$23-$G$23,$IT135)</f>
        <v/>
      </c>
      <c r="P135" s="14" t="str">
        <f>INDEX('O3-8hr'!$A:$AD,$IU135+P$23-$G$23,$IT135)</f>
        <v/>
      </c>
      <c r="Q135" s="14" t="str">
        <f>INDEX('O3-8hr'!$A:$AD,$IU135+Q$23-$G$23,$IT135)</f>
        <v/>
      </c>
      <c r="R135" s="14" t="str">
        <f>INDEX('O3-8hr'!$A:$AD,$IU135+R$23-$G$23,$IT135)</f>
        <v/>
      </c>
      <c r="S135" s="14" t="str">
        <f>INDEX('O3-8hr'!$A:$AD,$IU135+S$23-$G$23,$IT135)</f>
        <v/>
      </c>
      <c r="T135" s="14" t="str">
        <f>INDEX('O3-8hr'!$A:$AD,$IU135+T$23-$G$23,$IT135)</f>
        <v/>
      </c>
      <c r="U135" s="14" t="str">
        <f>INDEX('O3-8hr'!$A:$AD,$IU135+U$23-$G$23,$IT135)</f>
        <v/>
      </c>
      <c r="V135" s="14" t="str">
        <f>INDEX('O3-8hr'!$A:$AD,$IU135+V$23-$G$23,$IT135)</f>
        <v/>
      </c>
      <c r="W135" s="14" t="str">
        <f>INDEX('O3-8hr'!$A:$AD,$IU135+W$23-$G$23,$IT135)</f>
        <v/>
      </c>
      <c r="X135" s="14">
        <f>INDEX('O3-8hr'!$A:$AD,$IU135+X$23-$G$23,$IT135)</f>
        <v>7</v>
      </c>
      <c r="Y135" s="14">
        <f>INDEX('O3-8hr'!$A:$AD,$IU135+Y$23-$G$23,$IT135)</f>
        <v>8</v>
      </c>
      <c r="Z135" s="14">
        <f>INDEX('O3-8hr'!$A:$AD,$IU135+Z$23-$G$23,$IT135)</f>
        <v>9.0000000000000018</v>
      </c>
      <c r="AA135" s="14">
        <f>INDEX('O3-8hr'!$A:$AD,$IU135+AA$23-$G$23,$IT135)</f>
        <v>36.000000000000007</v>
      </c>
      <c r="AB135" s="14">
        <f>INDEX('O3-8hr'!$A:$AD,$IU135+AB$23-$G$23,$IT135)</f>
        <v>40</v>
      </c>
      <c r="AC135" s="14">
        <f>INDEX('O3-8hr'!$A:$AD,$IU135+AC$23-$G$23,$IT135)</f>
        <v>39</v>
      </c>
      <c r="AD135" s="14">
        <f>INDEX('O3-8hr'!$A:$AD,$IU135+AD$23-$G$23,$IT135)</f>
        <v>27</v>
      </c>
      <c r="AE135" s="14">
        <f>INDEX('O3-8hr'!$A:$AD,$IU135+AE$23-$G$23,$IT135)</f>
        <v>32</v>
      </c>
      <c r="AF135" s="14">
        <f>INDEX('O3-8hr'!$A:$AD,$IU135+AF$23-$G$23,$IT135)</f>
        <v>22.000000000000004</v>
      </c>
      <c r="AG135" s="14">
        <f>INDEX('O3-8hr'!$A:$AD,$IU135+AG$23-$G$23,$IT135)</f>
        <v>26.000000000000004</v>
      </c>
      <c r="AH135" s="14">
        <f>INDEX('O3-8hr'!$A:$AD,$IU135+AH$23-$G$23,$IT135)</f>
        <v>38</v>
      </c>
      <c r="AI135" s="14">
        <f>INDEX('O3-8hr'!$A:$AD,$IU135+AI$23-$G$23,$IT135)</f>
        <v>46</v>
      </c>
      <c r="AJ135" s="14">
        <f>INDEX('O3-8hr'!$A:$AD,$IU135+AJ$23-$G$23,$IT135)</f>
        <v>39</v>
      </c>
      <c r="AK135" s="14">
        <f>INDEX('O3-8hr'!$A:$AD,$IU135+AK$23-$G$23,$IT135)</f>
        <v>34</v>
      </c>
      <c r="AL135" s="14">
        <f>INDEX('O3-8hr'!$A:$AD,$IU135+AL$23-$G$23,$IT135)</f>
        <v>47</v>
      </c>
      <c r="AM135" s="14">
        <f>INDEX('O3-8hr'!$A:$AD,$IU135+AM$23-$G$23,$IT135)</f>
        <v>57</v>
      </c>
      <c r="AN135" s="14">
        <f>INDEX('O3-8hr'!$A:$AD,$IU135+AN$23-$G$23,$IT135)</f>
        <v>32</v>
      </c>
      <c r="AO135" s="14">
        <f>INDEX('O3-8hr'!$A:$AD,$IU135+AO$23-$G$23,$IT135)</f>
        <v>41</v>
      </c>
      <c r="AP135" s="14">
        <f>INDEX('O3-8hr'!$A:$AD,$IU135+AP$23-$G$23,$IT135)</f>
        <v>50</v>
      </c>
      <c r="AQ135" s="14">
        <f>INDEX('O3-8hr'!$A:$AD,$IU135+AQ$23-$G$23,$IT135)</f>
        <v>47</v>
      </c>
      <c r="AR135" s="14">
        <f>INDEX('O3-8hr'!$A:$AD,$IU135+AR$23-$G$23,$IT135)</f>
        <v>26.000000000000004</v>
      </c>
      <c r="AS135" s="14">
        <f>INDEX('O3-8hr'!$A:$AD,$IU135+AS$23-$G$23,$IT135)</f>
        <v>35</v>
      </c>
      <c r="AT135" s="14">
        <f>INDEX('O3-8hr'!$A:$AD,$IU135+AT$23-$G$23,$IT135)</f>
        <v>42</v>
      </c>
      <c r="AU135" s="14">
        <f>INDEX('O3-8hr'!$A:$AD,$IU135+AU$23-$G$23,$IT135)</f>
        <v>29</v>
      </c>
      <c r="AV135" s="14">
        <f>INDEX('O3-8hr'!$A:$AD,$IU135+AV$23-$G$23,$IT135)</f>
        <v>48</v>
      </c>
      <c r="AW135" s="14">
        <f>INDEX('O3-8hr'!$A:$AD,$IU135+AW$23-$G$23,$IT135)</f>
        <v>49</v>
      </c>
      <c r="AX135" s="14">
        <f>INDEX('O3-8hr'!$A:$AD,$IU135+AX$23-$G$23,$IT135)</f>
        <v>52.000000000000007</v>
      </c>
      <c r="AY135" s="14">
        <f>INDEX('O3-8hr'!$A:$AD,$IU135+AY$23-$G$23,$IT135)</f>
        <v>24</v>
      </c>
      <c r="AZ135" s="14">
        <f>INDEX('O3-8hr'!$A:$AD,$IU135+AZ$23-$G$23,$IT135)</f>
        <v>47</v>
      </c>
      <c r="BA135" s="14">
        <f>INDEX('O3-8hr'!$A:$AD,$IU135+BA$23-$G$23,$IT135)</f>
        <v>47</v>
      </c>
      <c r="BB135" s="14">
        <f>INDEX('O3-8hr'!$A:$AD,$IU135+BB$23-$G$23,$IT135)</f>
        <v>43</v>
      </c>
      <c r="BC135" s="14">
        <f>INDEX('O3-8hr'!$A:$AD,$IU135+BC$23-$G$23,$IT135)</f>
        <v>65</v>
      </c>
      <c r="BD135" s="14">
        <f>INDEX('O3-8hr'!$A:$AD,$IU135+BD$23-$G$23,$IT135)</f>
        <v>42</v>
      </c>
      <c r="BE135" s="14">
        <f>INDEX('O3-8hr'!$A:$AD,$IU135+BE$23-$G$23,$IT135)</f>
        <v>47</v>
      </c>
      <c r="BF135" s="14">
        <f>INDEX('O3-8hr'!$A:$AD,$IU135+BF$23-$G$23,$IT135)</f>
        <v>48</v>
      </c>
      <c r="BG135" s="14">
        <f>INDEX('O3-8hr'!$A:$AD,$IU135+BG$23-$G$23,$IT135)</f>
        <v>50</v>
      </c>
      <c r="BH135" s="14">
        <f>INDEX('O3-8hr'!$A:$AD,$IU135+BH$23-$G$23,$IT135)</f>
        <v>38</v>
      </c>
      <c r="BI135" s="14">
        <f>INDEX('O3-8hr'!$A:$AD,$IU135+BI$23-$G$23,$IT135)</f>
        <v>41</v>
      </c>
      <c r="BJ135" s="14">
        <f>INDEX('O3-8hr'!$A:$AD,$IU135+BJ$23-$G$23,$IT135)</f>
        <v>41</v>
      </c>
      <c r="BK135" s="14">
        <f>INDEX('O3-8hr'!$A:$AD,$IU135+BK$23-$G$23,$IT135)</f>
        <v>44.000000000000007</v>
      </c>
      <c r="BL135" s="14">
        <f>INDEX('O3-8hr'!$A:$AD,$IU135+BL$23-$G$23,$IT135)</f>
        <v>38</v>
      </c>
      <c r="BM135" s="14">
        <f>INDEX('O3-8hr'!$A:$AD,$IU135+BM$23-$G$23,$IT135)</f>
        <v>48</v>
      </c>
      <c r="BN135" s="14">
        <f>INDEX('O3-8hr'!$A:$AD,$IU135+BN$23-$G$23,$IT135)</f>
        <v>52.000000000000007</v>
      </c>
      <c r="BO135" s="14">
        <f>INDEX('O3-8hr'!$A:$AD,$IU135+BO$23-$G$23,$IT135)</f>
        <v>38</v>
      </c>
      <c r="BP135" s="14">
        <f>INDEX('O3-8hr'!$A:$AD,$IU135+BP$23-$G$23,$IT135)</f>
        <v>42</v>
      </c>
      <c r="BQ135" s="14">
        <f>INDEX('O3-8hr'!$A:$AD,$IU135+BQ$23-$G$23,$IT135)</f>
        <v>41</v>
      </c>
      <c r="BR135" s="14">
        <f>INDEX('O3-8hr'!$A:$AD,$IU135+BR$23-$G$23,$IT135)</f>
        <v>52.000000000000007</v>
      </c>
      <c r="BS135" s="14">
        <f>INDEX('O3-8hr'!$A:$AD,$IU135+BS$23-$G$23,$IT135)</f>
        <v>68</v>
      </c>
      <c r="BT135" s="14">
        <f>INDEX('O3-8hr'!$A:$AD,$IU135+BT$23-$G$23,$IT135)</f>
        <v>75</v>
      </c>
      <c r="BU135" s="14">
        <f>INDEX('O3-8hr'!$A:$AD,$IU135+BU$23-$G$23,$IT135)</f>
        <v>50</v>
      </c>
      <c r="BV135" s="14">
        <f>INDEX('O3-8hr'!$A:$AD,$IU135+BV$23-$G$23,$IT135)</f>
        <v>60</v>
      </c>
      <c r="BW135" s="14">
        <f>INDEX('O3-8hr'!$A:$AD,$IU135+BW$23-$G$23,$IT135)</f>
        <v>64</v>
      </c>
      <c r="BX135" s="14">
        <f>INDEX('O3-8hr'!$A:$AD,$IU135+BX$23-$G$23,$IT135)</f>
        <v>35</v>
      </c>
      <c r="BY135" s="14">
        <f>INDEX('O3-8hr'!$A:$AD,$IU135+BY$23-$G$23,$IT135)</f>
        <v>27</v>
      </c>
      <c r="BZ135" s="14">
        <f>INDEX('O3-8hr'!$A:$AD,$IU135+BZ$23-$G$23,$IT135)</f>
        <v>28</v>
      </c>
      <c r="CA135" s="14">
        <f>INDEX('O3-8hr'!$A:$AD,$IU135+CA$23-$G$23,$IT135)</f>
        <v>61.000000000000007</v>
      </c>
      <c r="CB135" s="14">
        <f>INDEX('O3-8hr'!$A:$AD,$IU135+CB$23-$G$23,$IT135)</f>
        <v>36.000000000000007</v>
      </c>
      <c r="CC135" s="14">
        <f>INDEX('O3-8hr'!$A:$AD,$IU135+CC$23-$G$23,$IT135)</f>
        <v>54</v>
      </c>
      <c r="CD135" s="14">
        <f>INDEX('O3-8hr'!$A:$AD,$IU135+CD$23-$G$23,$IT135)</f>
        <v>60</v>
      </c>
      <c r="CE135" s="14">
        <f>INDEX('O3-8hr'!$A:$AD,$IU135+CE$23-$G$23,$IT135)</f>
        <v>45.000000000000007</v>
      </c>
      <c r="CF135" s="14">
        <f>INDEX('O3-8hr'!$A:$AD,$IU135+CF$23-$G$23,$IT135)</f>
        <v>73.000000000000014</v>
      </c>
      <c r="CG135" s="14">
        <f>INDEX('O3-8hr'!$A:$AD,$IU135+CG$23-$G$23,$IT135)</f>
        <v>42</v>
      </c>
      <c r="CH135" s="14">
        <f>INDEX('O3-8hr'!$A:$AD,$IU135+CH$23-$G$23,$IT135)</f>
        <v>42</v>
      </c>
      <c r="CI135" s="14">
        <f>INDEX('O3-8hr'!$A:$AD,$IU135+CI$23-$G$23,$IT135)</f>
        <v>36.000000000000007</v>
      </c>
      <c r="CJ135" s="14">
        <f>INDEX('O3-8hr'!$A:$AD,$IU135+CJ$23-$G$23,$IT135)</f>
        <v>38</v>
      </c>
      <c r="CK135" s="14">
        <f>INDEX('O3-8hr'!$A:$AD,$IU135+CK$23-$G$23,$IT135)</f>
        <v>55</v>
      </c>
      <c r="CL135" s="14">
        <f>INDEX('O3-8hr'!$A:$AD,$IU135+CL$23-$G$23,$IT135)</f>
        <v>50</v>
      </c>
      <c r="CM135" s="14">
        <f>INDEX('O3-8hr'!$A:$AD,$IU135+CM$23-$G$23,$IT135)</f>
        <v>70</v>
      </c>
      <c r="CN135" s="14">
        <f>INDEX('O3-8hr'!$A:$AD,$IU135+CN$23-$G$23,$IT135)</f>
        <v>62</v>
      </c>
      <c r="CO135" s="14">
        <f>INDEX('O3-8hr'!$A:$AD,$IU135+CO$23-$G$23,$IT135)</f>
        <v>61.000000000000007</v>
      </c>
      <c r="CP135" s="14">
        <f>INDEX('O3-8hr'!$A:$AD,$IU135+CP$23-$G$23,$IT135)</f>
        <v>42</v>
      </c>
      <c r="CQ135" s="14">
        <f>INDEX('O3-8hr'!$A:$AD,$IU135+CQ$23-$G$23,$IT135)</f>
        <v>51.000000000000007</v>
      </c>
      <c r="CR135" s="14">
        <f>INDEX('O3-8hr'!$A:$AD,$IU135+CR$23-$G$23,$IT135)</f>
        <v>43</v>
      </c>
      <c r="CS135" s="14">
        <f>INDEX('O3-8hr'!$A:$AD,$IU135+CS$23-$G$23,$IT135)</f>
        <v>34</v>
      </c>
      <c r="CT135" s="14">
        <f>INDEX('O3-8hr'!$A:$AD,$IU135+CT$23-$G$23,$IT135)</f>
        <v>35</v>
      </c>
      <c r="CU135" s="14">
        <f>INDEX('O3-8hr'!$A:$AD,$IU135+CU$23-$G$23,$IT135)</f>
        <v>13.000000000000002</v>
      </c>
      <c r="CV135" s="14">
        <f>INDEX('O3-8hr'!$A:$AD,$IU135+CV$23-$G$23,$IT135)</f>
        <v>9.0000000000000018</v>
      </c>
      <c r="CW135" s="14">
        <f>INDEX('O3-8hr'!$A:$AD,$IU135+CW$23-$G$23,$IT135)</f>
        <v>30</v>
      </c>
      <c r="CX135" s="14">
        <f>INDEX('O3-8hr'!$A:$AD,$IU135+CX$23-$G$23,$IT135)</f>
        <v>34</v>
      </c>
      <c r="CY135" s="14">
        <f>INDEX('O3-8hr'!$A:$AD,$IU135+CY$23-$G$23,$IT135)</f>
        <v>32</v>
      </c>
      <c r="CZ135" s="14">
        <f>INDEX('O3-8hr'!$A:$AD,$IU135+CZ$23-$G$23,$IT135)</f>
        <v>45.000000000000007</v>
      </c>
      <c r="DA135" s="14">
        <f>INDEX('O3-8hr'!$A:$AD,$IU135+DA$23-$G$23,$IT135)</f>
        <v>42</v>
      </c>
      <c r="DB135" s="14">
        <f>INDEX('O3-8hr'!$A:$AD,$IU135+DB$23-$G$23,$IT135)</f>
        <v>47</v>
      </c>
      <c r="DC135" s="14">
        <f>INDEX('O3-8hr'!$A:$AD,$IU135+DC$23-$G$23,$IT135)</f>
        <v>61.000000000000007</v>
      </c>
      <c r="DD135" s="14">
        <f>INDEX('O3-8hr'!$A:$AD,$IU135+DD$23-$G$23,$IT135)</f>
        <v>68</v>
      </c>
      <c r="DE135" s="14">
        <f>INDEX('O3-8hr'!$A:$AD,$IU135+DE$23-$G$23,$IT135)</f>
        <v>80</v>
      </c>
      <c r="DF135" s="14">
        <f>INDEX('O3-8hr'!$A:$AD,$IU135+DF$23-$G$23,$IT135)</f>
        <v>58</v>
      </c>
      <c r="DG135" s="14">
        <f>INDEX('O3-8hr'!$A:$AD,$IU135+DG$23-$G$23,$IT135)</f>
        <v>52.000000000000007</v>
      </c>
      <c r="DH135" s="14">
        <f>INDEX('O3-8hr'!$A:$AD,$IU135+DH$23-$G$23,$IT135)</f>
        <v>70</v>
      </c>
      <c r="DI135" s="14">
        <f>INDEX('O3-8hr'!$A:$AD,$IU135+DI$23-$G$23,$IT135)</f>
        <v>38</v>
      </c>
      <c r="DJ135" s="14">
        <f>INDEX('O3-8hr'!$A:$AD,$IU135+DJ$23-$G$23,$IT135)</f>
        <v>31</v>
      </c>
      <c r="DK135" s="14">
        <f>INDEX('O3-8hr'!$A:$AD,$IU135+DK$23-$G$23,$IT135)</f>
        <v>36.000000000000007</v>
      </c>
      <c r="DL135" s="14">
        <f>INDEX('O3-8hr'!$A:$AD,$IU135+DL$23-$G$23,$IT135)</f>
        <v>41</v>
      </c>
      <c r="DM135" s="14">
        <f>INDEX('O3-8hr'!$A:$AD,$IU135+DM$23-$G$23,$IT135)</f>
        <v>47</v>
      </c>
      <c r="DN135" s="14">
        <f>INDEX('O3-8hr'!$A:$AD,$IU135+DN$23-$G$23,$IT135)</f>
        <v>40</v>
      </c>
      <c r="DO135" s="14">
        <f>INDEX('O3-8hr'!$A:$AD,$IU135+DO$23-$G$23,$IT135)</f>
        <v>40</v>
      </c>
      <c r="DP135" s="14">
        <f>INDEX('O3-8hr'!$A:$AD,$IU135+DP$23-$G$23,$IT135)</f>
        <v>60</v>
      </c>
      <c r="DQ135" s="14">
        <f>INDEX('O3-8hr'!$A:$AD,$IU135+DQ$23-$G$23,$IT135)</f>
        <v>60</v>
      </c>
      <c r="DR135" s="14">
        <f>INDEX('O3-8hr'!$A:$AD,$IU135+DR$23-$G$23,$IT135)</f>
        <v>46</v>
      </c>
      <c r="DS135" s="14">
        <f>INDEX('O3-8hr'!$A:$AD,$IU135+DS$23-$G$23,$IT135)</f>
        <v>47</v>
      </c>
      <c r="DT135" s="14">
        <f>INDEX('O3-8hr'!$A:$AD,$IU135+DT$23-$G$23,$IT135)</f>
        <v>61.000000000000007</v>
      </c>
      <c r="DU135" s="14">
        <f>INDEX('O3-8hr'!$A:$AD,$IU135+DU$23-$G$23,$IT135)</f>
        <v>36.000000000000007</v>
      </c>
      <c r="DV135" s="14">
        <f>INDEX('O3-8hr'!$A:$AD,$IU135+DV$23-$G$23,$IT135)</f>
        <v>37.000000000000007</v>
      </c>
      <c r="DW135" s="14">
        <f>INDEX('O3-8hr'!$A:$AD,$IU135+DW$23-$G$23,$IT135)</f>
        <v>41</v>
      </c>
      <c r="DX135" s="14">
        <f>INDEX('O3-8hr'!$A:$AD,$IU135+DX$23-$G$23,$IT135)</f>
        <v>46</v>
      </c>
      <c r="DY135" s="14">
        <f>INDEX('O3-8hr'!$A:$AD,$IU135+DY$23-$G$23,$IT135)</f>
        <v>65</v>
      </c>
      <c r="DZ135" s="14">
        <f>INDEX('O3-8hr'!$A:$AD,$IU135+DZ$23-$G$23,$IT135)</f>
        <v>34</v>
      </c>
      <c r="EA135" s="14">
        <f>INDEX('O3-8hr'!$A:$AD,$IU135+EA$23-$G$23,$IT135)</f>
        <v>65</v>
      </c>
      <c r="EB135" s="14">
        <f>INDEX('O3-8hr'!$A:$AD,$IU135+EB$23-$G$23,$IT135)</f>
        <v>51.000000000000007</v>
      </c>
      <c r="EC135" s="14">
        <f>INDEX('O3-8hr'!$A:$AD,$IU135+EC$23-$G$23,$IT135)</f>
        <v>55</v>
      </c>
      <c r="ED135" s="14">
        <f>INDEX('O3-8hr'!$A:$AD,$IU135+ED$23-$G$23,$IT135)</f>
        <v>43</v>
      </c>
      <c r="EE135" s="14">
        <f>INDEX('O3-8hr'!$A:$AD,$IU135+EE$23-$G$23,$IT135)</f>
        <v>51.000000000000007</v>
      </c>
      <c r="EF135" s="14">
        <f>INDEX('O3-8hr'!$A:$AD,$IU135+EF$23-$G$23,$IT135)</f>
        <v>40</v>
      </c>
      <c r="EG135" s="14">
        <f>INDEX('O3-8hr'!$A:$AD,$IU135+EG$23-$G$23,$IT135)</f>
        <v>40</v>
      </c>
      <c r="EH135" s="14">
        <f>INDEX('O3-8hr'!$A:$AD,$IU135+EH$23-$G$23,$IT135)</f>
        <v>48</v>
      </c>
      <c r="EI135" s="14">
        <f>INDEX('O3-8hr'!$A:$AD,$IU135+EI$23-$G$23,$IT135)</f>
        <v>61.000000000000007</v>
      </c>
      <c r="EJ135" s="14">
        <f>INDEX('O3-8hr'!$A:$AD,$IU135+EJ$23-$G$23,$IT135)</f>
        <v>63</v>
      </c>
      <c r="EK135" s="14">
        <f>INDEX('O3-8hr'!$A:$AD,$IU135+EK$23-$G$23,$IT135)</f>
        <v>51.000000000000007</v>
      </c>
      <c r="EL135" s="14">
        <f>INDEX('O3-8hr'!$A:$AD,$IU135+EL$23-$G$23,$IT135)</f>
        <v>37.000000000000007</v>
      </c>
      <c r="EM135" s="14">
        <f>INDEX('O3-8hr'!$A:$AD,$IU135+EM$23-$G$23,$IT135)</f>
        <v>34</v>
      </c>
      <c r="EN135" s="14">
        <f>INDEX('O3-8hr'!$A:$AD,$IU135+EN$23-$G$23,$IT135)</f>
        <v>50</v>
      </c>
      <c r="EO135" s="14">
        <f>INDEX('O3-8hr'!$A:$AD,$IU135+EO$23-$G$23,$IT135)</f>
        <v>46</v>
      </c>
      <c r="EP135" s="14">
        <f>INDEX('O3-8hr'!$A:$AD,$IU135+EP$23-$G$23,$IT135)</f>
        <v>50</v>
      </c>
      <c r="EQ135" s="14">
        <f>INDEX('O3-8hr'!$A:$AD,$IU135+EQ$23-$G$23,$IT135)</f>
        <v>73.000000000000014</v>
      </c>
      <c r="ER135" s="14">
        <f>INDEX('O3-8hr'!$A:$AD,$IU135+ER$23-$G$23,$IT135)</f>
        <v>65</v>
      </c>
      <c r="ES135" s="14">
        <f>INDEX('O3-8hr'!$A:$AD,$IU135+ES$23-$G$23,$IT135)</f>
        <v>59.000000000000007</v>
      </c>
      <c r="ET135" s="14">
        <f>INDEX('O3-8hr'!$A:$AD,$IU135+ET$23-$G$23,$IT135)</f>
        <v>43</v>
      </c>
      <c r="EU135" s="14">
        <f>INDEX('O3-8hr'!$A:$AD,$IU135+EU$23-$G$23,$IT135)</f>
        <v>48</v>
      </c>
      <c r="EV135" s="14">
        <f>INDEX('O3-8hr'!$A:$AD,$IU135+EV$23-$G$23,$IT135)</f>
        <v>66</v>
      </c>
      <c r="EW135" s="14">
        <f>INDEX('O3-8hr'!$A:$AD,$IU135+EW$23-$G$23,$IT135)</f>
        <v>62</v>
      </c>
      <c r="EX135" s="14">
        <f>INDEX('O3-8hr'!$A:$AD,$IU135+EX$23-$G$23,$IT135)</f>
        <v>59.000000000000007</v>
      </c>
      <c r="EY135" s="14">
        <f>INDEX('O3-8hr'!$A:$AD,$IU135+EY$23-$G$23,$IT135)</f>
        <v>54</v>
      </c>
      <c r="EZ135" s="14">
        <f>INDEX('O3-8hr'!$A:$AD,$IU135+EZ$23-$G$23,$IT135)</f>
        <v>79</v>
      </c>
      <c r="FA135" s="14">
        <f>INDEX('O3-8hr'!$A:$AD,$IU135+FA$23-$G$23,$IT135)</f>
        <v>70</v>
      </c>
      <c r="FB135" s="14">
        <f>INDEX('O3-8hr'!$A:$AD,$IU135+FB$23-$G$23,$IT135)</f>
        <v>43</v>
      </c>
      <c r="FC135" s="14">
        <f>INDEX('O3-8hr'!$A:$AD,$IU135+FC$23-$G$23,$IT135)</f>
        <v>46</v>
      </c>
      <c r="FD135" s="14">
        <f>INDEX('O3-8hr'!$A:$AD,$IU135+FD$23-$G$23,$IT135)</f>
        <v>57</v>
      </c>
      <c r="FE135" s="14">
        <f>INDEX('O3-8hr'!$A:$AD,$IU135+FE$23-$G$23,$IT135)</f>
        <v>62</v>
      </c>
      <c r="FF135" s="14">
        <f>INDEX('O3-8hr'!$A:$AD,$IU135+FF$23-$G$23,$IT135)</f>
        <v>64</v>
      </c>
      <c r="FG135" s="14">
        <f>INDEX('O3-8hr'!$A:$AD,$IU135+FG$23-$G$23,$IT135)</f>
        <v>61.000000000000007</v>
      </c>
      <c r="FH135" s="14">
        <f>INDEX('O3-8hr'!$A:$AD,$IU135+FH$23-$G$23,$IT135)</f>
        <v>59.000000000000007</v>
      </c>
      <c r="FI135" s="14">
        <f>INDEX('O3-8hr'!$A:$AD,$IU135+FI$23-$G$23,$IT135)</f>
        <v>53.000000000000007</v>
      </c>
      <c r="FJ135" s="14">
        <f>INDEX('O3-8hr'!$A:$AD,$IU135+FJ$23-$G$23,$IT135)</f>
        <v>43</v>
      </c>
      <c r="FK135" s="14">
        <f>INDEX('O3-8hr'!$A:$AD,$IU135+FK$23-$G$23,$IT135)</f>
        <v>47</v>
      </c>
      <c r="FL135" s="14">
        <f>INDEX('O3-8hr'!$A:$AD,$IU135+FL$23-$G$23,$IT135)</f>
        <v>44.000000000000007</v>
      </c>
      <c r="FM135" s="14">
        <f>INDEX('O3-8hr'!$A:$AD,$IU135+FM$23-$G$23,$IT135)</f>
        <v>33</v>
      </c>
      <c r="FN135" s="14">
        <f>INDEX('O3-8hr'!$A:$AD,$IU135+FN$23-$G$23,$IT135)</f>
        <v>36.000000000000007</v>
      </c>
      <c r="FO135" s="14">
        <f>INDEX('O3-8hr'!$A:$AD,$IU135+FO$23-$G$23,$IT135)</f>
        <v>41</v>
      </c>
      <c r="FP135" s="14">
        <f>INDEX('O3-8hr'!$A:$AD,$IU135+FP$23-$G$23,$IT135)</f>
        <v>47</v>
      </c>
      <c r="FQ135" s="14">
        <f>INDEX('O3-8hr'!$A:$AD,$IU135+FQ$23-$G$23,$IT135)</f>
        <v>62</v>
      </c>
      <c r="FR135" s="14">
        <f>INDEX('O3-8hr'!$A:$AD,$IU135+FR$23-$G$23,$IT135)</f>
        <v>75</v>
      </c>
      <c r="FS135" s="14">
        <f>INDEX('O3-8hr'!$A:$AD,$IU135+FS$23-$G$23,$IT135)</f>
        <v>72.000000000000014</v>
      </c>
      <c r="FT135" s="14">
        <f>INDEX('O3-8hr'!$A:$AD,$IU135+FT$23-$G$23,$IT135)</f>
        <v>74.000000000000014</v>
      </c>
      <c r="FU135" s="14">
        <f>INDEX('O3-8hr'!$A:$AD,$IU135+FU$23-$G$23,$IT135)</f>
        <v>51.000000000000007</v>
      </c>
      <c r="FV135" s="14">
        <f>INDEX('O3-8hr'!$A:$AD,$IU135+FV$23-$G$23,$IT135)</f>
        <v>25</v>
      </c>
      <c r="FW135" s="14">
        <f>INDEX('O3-8hr'!$A:$AD,$IU135+FW$23-$G$23,$IT135)</f>
        <v>26.000000000000004</v>
      </c>
      <c r="FX135" s="14">
        <f>INDEX('O3-8hr'!$A:$AD,$IU135+FX$23-$G$23,$IT135)</f>
        <v>63</v>
      </c>
      <c r="FY135" s="14">
        <f>INDEX('O3-8hr'!$A:$AD,$IU135+FY$23-$G$23,$IT135)</f>
        <v>60</v>
      </c>
      <c r="FZ135" s="14">
        <f>INDEX('O3-8hr'!$A:$AD,$IU135+FZ$23-$G$23,$IT135)</f>
        <v>43</v>
      </c>
      <c r="GA135" s="14">
        <f>INDEX('O3-8hr'!$A:$AD,$IU135+GA$23-$G$23,$IT135)</f>
        <v>68</v>
      </c>
      <c r="GB135" s="14">
        <f>INDEX('O3-8hr'!$A:$AD,$IU135+GB$23-$G$23,$IT135)</f>
        <v>70</v>
      </c>
      <c r="GC135" s="14">
        <f>INDEX('O3-8hr'!$A:$AD,$IU135+GC$23-$G$23,$IT135)</f>
        <v>52.000000000000007</v>
      </c>
      <c r="GD135" s="14">
        <f>INDEX('O3-8hr'!$A:$AD,$IU135+GD$23-$G$23,$IT135)</f>
        <v>38</v>
      </c>
      <c r="GE135" s="14">
        <f>INDEX('O3-8hr'!$A:$AD,$IU135+GE$23-$G$23,$IT135)</f>
        <v>42</v>
      </c>
      <c r="GF135" s="14">
        <f>INDEX('O3-8hr'!$A:$AD,$IU135+GF$23-$G$23,$IT135)</f>
        <v>65</v>
      </c>
      <c r="GG135" s="14">
        <f>INDEX('O3-8hr'!$A:$AD,$IU135+GG$23-$G$23,$IT135)</f>
        <v>65</v>
      </c>
      <c r="GH135" s="14">
        <f>INDEX('O3-8hr'!$A:$AD,$IU135+GH$23-$G$23,$IT135)</f>
        <v>63</v>
      </c>
      <c r="GI135" s="14">
        <f>INDEX('O3-8hr'!$A:$AD,$IU135+GI$23-$G$23,$IT135)</f>
        <v>58</v>
      </c>
      <c r="GJ135" s="14">
        <f>INDEX('O3-8hr'!$A:$AD,$IU135+GJ$23-$G$23,$IT135)</f>
        <v>63</v>
      </c>
      <c r="GK135" s="14">
        <f>INDEX('O3-8hr'!$A:$AD,$IU135+GK$23-$G$23,$IT135)</f>
        <v>81</v>
      </c>
      <c r="GL135" s="14">
        <f>INDEX('O3-8hr'!$A:$AD,$IU135+GL$23-$G$23,$IT135)</f>
        <v>40</v>
      </c>
      <c r="GM135" s="14">
        <f>INDEX('O3-8hr'!$A:$AD,$IU135+GM$23-$G$23,$IT135)</f>
        <v>34</v>
      </c>
      <c r="GN135" s="14">
        <f>INDEX('O3-8hr'!$A:$AD,$IU135+GN$23-$G$23,$IT135)</f>
        <v>39</v>
      </c>
      <c r="GO135" s="14">
        <f>INDEX('O3-8hr'!$A:$AD,$IU135+GO$23-$G$23,$IT135)</f>
        <v>65</v>
      </c>
      <c r="GP135" s="14">
        <f>INDEX('O3-8hr'!$A:$AD,$IU135+GP$23-$G$23,$IT135)</f>
        <v>69</v>
      </c>
      <c r="GQ135" s="14">
        <f>INDEX('O3-8hr'!$A:$AD,$IU135+GQ$23-$G$23,$IT135)</f>
        <v>38</v>
      </c>
      <c r="GR135" s="14">
        <f>INDEX('O3-8hr'!$A:$AD,$IU135+GR$23-$G$23,$IT135)</f>
        <v>19</v>
      </c>
      <c r="GS135" s="14">
        <f>INDEX('O3-8hr'!$A:$AD,$IU135+GS$23-$G$23,$IT135)</f>
        <v>39</v>
      </c>
      <c r="GT135" s="14">
        <f>INDEX('O3-8hr'!$A:$AD,$IU135+GT$23-$G$23,$IT135)</f>
        <v>42</v>
      </c>
      <c r="GU135" s="14">
        <f>INDEX('O3-8hr'!$A:$AD,$IU135+GU$23-$G$23,$IT135)</f>
        <v>28</v>
      </c>
      <c r="GV135" s="14">
        <f>INDEX('O3-8hr'!$A:$AD,$IU135+GV$23-$G$23,$IT135)</f>
        <v>31</v>
      </c>
      <c r="GW135" s="14">
        <f>INDEX('O3-8hr'!$A:$AD,$IU135+GW$23-$G$23,$IT135)</f>
        <v>59.000000000000007</v>
      </c>
      <c r="GX135" s="14">
        <f>INDEX('O3-8hr'!$A:$AD,$IU135+GX$23-$G$23,$IT135)</f>
        <v>67</v>
      </c>
      <c r="GY135" s="14">
        <f>INDEX('O3-8hr'!$A:$AD,$IU135+GY$23-$G$23,$IT135)</f>
        <v>85</v>
      </c>
      <c r="GZ135" s="14">
        <f>INDEX('O3-8hr'!$A:$AD,$IU135+GZ$23-$G$23,$IT135)</f>
        <v>69</v>
      </c>
      <c r="HA135" s="14">
        <f>INDEX('O3-8hr'!$A:$AD,$IU135+HA$23-$G$23,$IT135)</f>
        <v>44.000000000000007</v>
      </c>
      <c r="HB135" s="14">
        <f>INDEX('O3-8hr'!$A:$AD,$IU135+HB$23-$G$23,$IT135)</f>
        <v>34</v>
      </c>
      <c r="HC135" s="14">
        <f>INDEX('O3-8hr'!$A:$AD,$IU135+HC$23-$G$23,$IT135)</f>
        <v>35</v>
      </c>
      <c r="HD135" s="14">
        <f>INDEX('O3-8hr'!$A:$AD,$IU135+HD$23-$G$23,$IT135)</f>
        <v>25</v>
      </c>
      <c r="HE135" s="14">
        <f>INDEX('O3-8hr'!$A:$AD,$IU135+HE$23-$G$23,$IT135)</f>
        <v>45.000000000000007</v>
      </c>
      <c r="HF135" s="14">
        <f>INDEX('O3-8hr'!$A:$AD,$IU135+HF$23-$G$23,$IT135)</f>
        <v>49</v>
      </c>
      <c r="HG135" s="14">
        <f>INDEX('O3-8hr'!$A:$AD,$IU135+HG$23-$G$23,$IT135)</f>
        <v>29</v>
      </c>
      <c r="HH135" s="14">
        <f>INDEX('O3-8hr'!$A:$AD,$IU135+HH$23-$G$23,$IT135)</f>
        <v>35</v>
      </c>
      <c r="HI135" s="14">
        <f>INDEX('O3-8hr'!$A:$AD,$IU135+HI$23-$G$23,$IT135)</f>
        <v>31</v>
      </c>
      <c r="HJ135" s="14">
        <f>INDEX('O3-8hr'!$A:$AD,$IU135+HJ$23-$G$23,$IT135)</f>
        <v>31</v>
      </c>
      <c r="HK135" s="14">
        <f>INDEX('O3-8hr'!$A:$AD,$IU135+HK$23-$G$23,$IT135)</f>
        <v>29</v>
      </c>
      <c r="HL135" s="14">
        <f>INDEX('O3-8hr'!$A:$AD,$IU135+HL$23-$G$23,$IT135)</f>
        <v>23</v>
      </c>
      <c r="HM135" s="14">
        <f>INDEX('O3-8hr'!$A:$AD,$IU135+HM$23-$G$23,$IT135)</f>
        <v>14</v>
      </c>
      <c r="HN135" s="14">
        <f>INDEX('O3-8hr'!$A:$AD,$IU135+HN$23-$G$23,$IT135)</f>
        <v>16</v>
      </c>
      <c r="HO135" s="14">
        <f>INDEX('O3-8hr'!$A:$AD,$IU135+HO$23-$G$23,$IT135)</f>
        <v>19</v>
      </c>
      <c r="HP135" s="14">
        <f>INDEX('O3-8hr'!$A:$AD,$IU135+HP$23-$G$23,$IT135)</f>
        <v>31</v>
      </c>
      <c r="HQ135" s="14">
        <f>INDEX('O3-8hr'!$A:$AD,$IU135+HQ$23-$G$23,$IT135)</f>
        <v>23</v>
      </c>
      <c r="HR135" s="14">
        <f>INDEX('O3-8hr'!$A:$AD,$IU135+HR$23-$G$23,$IT135)</f>
        <v>27</v>
      </c>
      <c r="HS135" s="14">
        <f>INDEX('O3-8hr'!$A:$AD,$IU135+HS$23-$G$23,$IT135)</f>
        <v>29</v>
      </c>
      <c r="HT135" s="14">
        <f>INDEX('O3-8hr'!$A:$AD,$IU135+HT$23-$G$23,$IT135)</f>
        <v>34</v>
      </c>
      <c r="HU135" s="14">
        <f>INDEX('O3-8hr'!$A:$AD,$IU135+HU$23-$G$23,$IT135)</f>
        <v>41</v>
      </c>
      <c r="HV135" s="14">
        <f>INDEX('O3-8hr'!$A:$AD,$IU135+HV$23-$G$23,$IT135)</f>
        <v>29</v>
      </c>
      <c r="HW135" s="14">
        <f>INDEX('O3-8hr'!$A:$AD,$IU135+HW$23-$G$23,$IT135)</f>
        <v>42</v>
      </c>
      <c r="HX135" s="14">
        <f>INDEX('O3-8hr'!$A:$AD,$IU135+HX$23-$G$23,$IT135)</f>
        <v>47</v>
      </c>
      <c r="HY135" s="14">
        <f>INDEX('O3-8hr'!$A:$AD,$IU135+HY$23-$G$23,$IT135)</f>
        <v>32</v>
      </c>
      <c r="HZ135" s="14">
        <f>INDEX('O3-8hr'!$A:$AD,$IU135+HZ$23-$G$23,$IT135)</f>
        <v>16</v>
      </c>
      <c r="IA135" s="14">
        <f>INDEX('O3-8hr'!$A:$AD,$IU135+IA$23-$G$23,$IT135)</f>
        <v>29</v>
      </c>
      <c r="IB135" s="14">
        <f>INDEX('O3-8hr'!$A:$AD,$IU135+IB$23-$G$23,$IT135)</f>
        <v>36.000000000000007</v>
      </c>
      <c r="IC135" s="14">
        <f>INDEX('O3-8hr'!$A:$AD,$IU135+IC$23-$G$23,$IT135)</f>
        <v>26.000000000000004</v>
      </c>
      <c r="ID135" s="14">
        <f>INDEX('O3-8hr'!$A:$AD,$IU135+ID$23-$G$23,$IT135)</f>
        <v>30</v>
      </c>
      <c r="IE135" s="14">
        <f>INDEX('O3-8hr'!$A:$AD,$IU135+IE$23-$G$23,$IT135)</f>
        <v>31</v>
      </c>
      <c r="IF135" s="14">
        <f>INDEX('O3-8hr'!$A:$AD,$IU135+IF$23-$G$23,$IT135)</f>
        <v>36.000000000000007</v>
      </c>
      <c r="IG135" s="14">
        <f>INDEX('O3-8hr'!$A:$AD,$IU135+IG$23-$G$23,$IT135)</f>
        <v>42</v>
      </c>
      <c r="IH135" s="14">
        <f>INDEX('O3-8hr'!$A:$AD,$IU135+IH$23-$G$23,$IT135)</f>
        <v>46</v>
      </c>
      <c r="II135" s="14">
        <f>INDEX('O3-8hr'!$A:$AD,$IU135+II$23-$G$23,$IT135)</f>
        <v>35</v>
      </c>
      <c r="IJ135" s="14">
        <f>INDEX('O3-8hr'!$A:$AD,$IU135+IJ$23-$G$23,$IT135)</f>
        <v>28</v>
      </c>
      <c r="IK135" s="14">
        <f>INDEX('O3-8hr'!$A:$AD,$IU135+IK$23-$G$23,$IT135)</f>
        <v>26.000000000000004</v>
      </c>
      <c r="IL135" s="14">
        <f>INDEX('O3-8hr'!$A:$AD,$IU135+IL$23-$G$23,$IT135)</f>
        <v>16</v>
      </c>
      <c r="IM135" s="14">
        <f>INDEX('O3-8hr'!$A:$AD,$IU135+IM$23-$G$23,$IT135)</f>
        <v>25</v>
      </c>
      <c r="IN135" s="14">
        <f>INDEX('O3-8hr'!$A:$AD,$IU135+IN$23-$G$23,$IT135)</f>
        <v>32</v>
      </c>
      <c r="IO135" s="14">
        <f>INDEX('O3-8hr'!$A:$AD,$IU135+IO$23-$G$23,$IT135)</f>
        <v>34</v>
      </c>
      <c r="IP135" s="14">
        <f>INDEX('O3-8hr'!$A:$AD,$IU135+IP$23-$G$23,$IT135)</f>
        <v>25</v>
      </c>
      <c r="IQ135" s="19">
        <f>INDEX('O3-8hr'!$A:$AD,$IU135+IQ$23-$G$23,$IT135)</f>
        <v>26.000000000000004</v>
      </c>
      <c r="IR135" s="100">
        <f t="shared" si="60"/>
        <v>85</v>
      </c>
      <c r="IT135" s="44">
        <f>MATCH($B135,'O3-8hr'!$1:$1,0)</f>
        <v>24</v>
      </c>
      <c r="IU135" s="43">
        <f>MATCH(DATE($A135,$IT$19,$IU$19),'O3-8hr'!$B:$B,0)</f>
        <v>65</v>
      </c>
    </row>
    <row r="136" spans="1:255" ht="12.75" customHeight="1" x14ac:dyDescent="0.2">
      <c r="A136" s="101">
        <v>2015</v>
      </c>
      <c r="B136" s="101">
        <v>361192004</v>
      </c>
      <c r="C136" s="104">
        <f>INDEX(Sites!$A:$N,MATCH($B136,Sites!$A:$A,0),2)</f>
        <v>41.051920000000003</v>
      </c>
      <c r="D136" s="101" t="str">
        <f>INDEX(Sites!$A:$N,MATCH($B136,Sites!$A:$A,0),4)</f>
        <v>NY</v>
      </c>
      <c r="E136" s="101" t="str">
        <f>INDEX(Sites!$A:$N,MATCH($B136,Sites!$A:$A,0),10)</f>
        <v>64.0</v>
      </c>
      <c r="F136" s="80" t="str">
        <f>INDEX(Sites!$A:$N,MATCH($B136,Sites!$A:$A,0),6)</f>
        <v>White Plains</v>
      </c>
      <c r="G136" s="18">
        <f>INDEX('O3-8hr'!$A:$AD,$IU136+G$23-$G$23,$IT136)</f>
        <v>22.000000000000004</v>
      </c>
      <c r="H136" s="16">
        <f>INDEX('O3-8hr'!$A:$AD,$IU136+H$23-$G$23,$IT136)</f>
        <v>44.000000000000007</v>
      </c>
      <c r="I136" s="16">
        <f>INDEX('O3-8hr'!$A:$AD,$IU136+I$23-$G$23,$IT136)</f>
        <v>33</v>
      </c>
      <c r="J136" s="16">
        <f>INDEX('O3-8hr'!$A:$AD,$IU136+J$23-$G$23,$IT136)</f>
        <v>21</v>
      </c>
      <c r="K136" s="16">
        <f>INDEX('O3-8hr'!$A:$AD,$IU136+K$23-$G$23,$IT136)</f>
        <v>33</v>
      </c>
      <c r="L136" s="16">
        <f>INDEX('O3-8hr'!$A:$AD,$IU136+L$23-$G$23,$IT136)</f>
        <v>32</v>
      </c>
      <c r="M136" s="16">
        <f>INDEX('O3-8hr'!$A:$AD,$IU136+M$23-$G$23,$IT136)</f>
        <v>38</v>
      </c>
      <c r="N136" s="16">
        <f>INDEX('O3-8hr'!$A:$AD,$IU136+N$23-$G$23,$IT136)</f>
        <v>48</v>
      </c>
      <c r="O136" s="16">
        <f>INDEX('O3-8hr'!$A:$AD,$IU136+O$23-$G$23,$IT136)</f>
        <v>47</v>
      </c>
      <c r="P136" s="16">
        <f>INDEX('O3-8hr'!$A:$AD,$IU136+P$23-$G$23,$IT136)</f>
        <v>20</v>
      </c>
      <c r="Q136" s="16">
        <f>INDEX('O3-8hr'!$A:$AD,$IU136+Q$23-$G$23,$IT136)</f>
        <v>46</v>
      </c>
      <c r="R136" s="16">
        <f>INDEX('O3-8hr'!$A:$AD,$IU136+R$23-$G$23,$IT136)</f>
        <v>44.000000000000007</v>
      </c>
      <c r="S136" s="16">
        <f>INDEX('O3-8hr'!$A:$AD,$IU136+S$23-$G$23,$IT136)</f>
        <v>36.000000000000007</v>
      </c>
      <c r="T136" s="16">
        <f>INDEX('O3-8hr'!$A:$AD,$IU136+T$23-$G$23,$IT136)</f>
        <v>28</v>
      </c>
      <c r="U136" s="16">
        <f>INDEX('O3-8hr'!$A:$AD,$IU136+U$23-$G$23,$IT136)</f>
        <v>36.000000000000007</v>
      </c>
      <c r="V136" s="16">
        <f>INDEX('O3-8hr'!$A:$AD,$IU136+V$23-$G$23,$IT136)</f>
        <v>34</v>
      </c>
      <c r="W136" s="16">
        <f>INDEX('O3-8hr'!$A:$AD,$IU136+W$23-$G$23,$IT136)</f>
        <v>40</v>
      </c>
      <c r="X136" s="16">
        <f>INDEX('O3-8hr'!$A:$AD,$IU136+X$23-$G$23,$IT136)</f>
        <v>41</v>
      </c>
      <c r="Y136" s="16">
        <f>INDEX('O3-8hr'!$A:$AD,$IU136+Y$23-$G$23,$IT136)</f>
        <v>44.000000000000007</v>
      </c>
      <c r="Z136" s="16">
        <f>INDEX('O3-8hr'!$A:$AD,$IU136+Z$23-$G$23,$IT136)</f>
        <v>34</v>
      </c>
      <c r="AA136" s="16">
        <f>INDEX('O3-8hr'!$A:$AD,$IU136+AA$23-$G$23,$IT136)</f>
        <v>38</v>
      </c>
      <c r="AB136" s="16">
        <f>INDEX('O3-8hr'!$A:$AD,$IU136+AB$23-$G$23,$IT136)</f>
        <v>37.000000000000007</v>
      </c>
      <c r="AC136" s="16">
        <f>INDEX('O3-8hr'!$A:$AD,$IU136+AC$23-$G$23,$IT136)</f>
        <v>38</v>
      </c>
      <c r="AD136" s="16">
        <f>INDEX('O3-8hr'!$A:$AD,$IU136+AD$23-$G$23,$IT136)</f>
        <v>36.000000000000007</v>
      </c>
      <c r="AE136" s="16">
        <f>INDEX('O3-8hr'!$A:$AD,$IU136+AE$23-$G$23,$IT136)</f>
        <v>29</v>
      </c>
      <c r="AF136" s="16">
        <f>INDEX('O3-8hr'!$A:$AD,$IU136+AF$23-$G$23,$IT136)</f>
        <v>25</v>
      </c>
      <c r="AG136" s="16">
        <f>INDEX('O3-8hr'!$A:$AD,$IU136+AG$23-$G$23,$IT136)</f>
        <v>35</v>
      </c>
      <c r="AH136" s="16">
        <f>INDEX('O3-8hr'!$A:$AD,$IU136+AH$23-$G$23,$IT136)</f>
        <v>34</v>
      </c>
      <c r="AI136" s="16">
        <f>INDEX('O3-8hr'!$A:$AD,$IU136+AI$23-$G$23,$IT136)</f>
        <v>43</v>
      </c>
      <c r="AJ136" s="16">
        <f>INDEX('O3-8hr'!$A:$AD,$IU136+AJ$23-$G$23,$IT136)</f>
        <v>35</v>
      </c>
      <c r="AK136" s="16">
        <f>INDEX('O3-8hr'!$A:$AD,$IU136+AK$23-$G$23,$IT136)</f>
        <v>35</v>
      </c>
      <c r="AL136" s="16">
        <f>INDEX('O3-8hr'!$A:$AD,$IU136+AL$23-$G$23,$IT136)</f>
        <v>46</v>
      </c>
      <c r="AM136" s="16">
        <f>INDEX('O3-8hr'!$A:$AD,$IU136+AM$23-$G$23,$IT136)</f>
        <v>41</v>
      </c>
      <c r="AN136" s="16">
        <f>INDEX('O3-8hr'!$A:$AD,$IU136+AN$23-$G$23,$IT136)</f>
        <v>28</v>
      </c>
      <c r="AO136" s="16">
        <f>INDEX('O3-8hr'!$A:$AD,$IU136+AO$23-$G$23,$IT136)</f>
        <v>40</v>
      </c>
      <c r="AP136" s="16">
        <f>INDEX('O3-8hr'!$A:$AD,$IU136+AP$23-$G$23,$IT136)</f>
        <v>42</v>
      </c>
      <c r="AQ136" s="16">
        <f>INDEX('O3-8hr'!$A:$AD,$IU136+AQ$23-$G$23,$IT136)</f>
        <v>42</v>
      </c>
      <c r="AR136" s="16">
        <f>INDEX('O3-8hr'!$A:$AD,$IU136+AR$23-$G$23,$IT136)</f>
        <v>29</v>
      </c>
      <c r="AS136" s="16">
        <f>INDEX('O3-8hr'!$A:$AD,$IU136+AS$23-$G$23,$IT136)</f>
        <v>41</v>
      </c>
      <c r="AT136" s="16">
        <f>INDEX('O3-8hr'!$A:$AD,$IU136+AT$23-$G$23,$IT136)</f>
        <v>33</v>
      </c>
      <c r="AU136" s="16">
        <f>INDEX('O3-8hr'!$A:$AD,$IU136+AU$23-$G$23,$IT136)</f>
        <v>19</v>
      </c>
      <c r="AV136" s="16">
        <f>INDEX('O3-8hr'!$A:$AD,$IU136+AV$23-$G$23,$IT136)</f>
        <v>43</v>
      </c>
      <c r="AW136" s="16">
        <f>INDEX('O3-8hr'!$A:$AD,$IU136+AW$23-$G$23,$IT136)</f>
        <v>46</v>
      </c>
      <c r="AX136" s="16">
        <f>INDEX('O3-8hr'!$A:$AD,$IU136+AX$23-$G$23,$IT136)</f>
        <v>49</v>
      </c>
      <c r="AY136" s="16">
        <f>INDEX('O3-8hr'!$A:$AD,$IU136+AY$23-$G$23,$IT136)</f>
        <v>45.000000000000007</v>
      </c>
      <c r="AZ136" s="16">
        <f>INDEX('O3-8hr'!$A:$AD,$IU136+AZ$23-$G$23,$IT136)</f>
        <v>47</v>
      </c>
      <c r="BA136" s="16">
        <f>INDEX('O3-8hr'!$A:$AD,$IU136+BA$23-$G$23,$IT136)</f>
        <v>48</v>
      </c>
      <c r="BB136" s="16">
        <f>INDEX('O3-8hr'!$A:$AD,$IU136+BB$23-$G$23,$IT136)</f>
        <v>37.000000000000007</v>
      </c>
      <c r="BC136" s="16">
        <f>INDEX('O3-8hr'!$A:$AD,$IU136+BC$23-$G$23,$IT136)</f>
        <v>58</v>
      </c>
      <c r="BD136" s="16">
        <f>INDEX('O3-8hr'!$A:$AD,$IU136+BD$23-$G$23,$IT136)</f>
        <v>41</v>
      </c>
      <c r="BE136" s="16">
        <f>INDEX('O3-8hr'!$A:$AD,$IU136+BE$23-$G$23,$IT136)</f>
        <v>37.000000000000007</v>
      </c>
      <c r="BF136" s="16">
        <f>INDEX('O3-8hr'!$A:$AD,$IU136+BF$23-$G$23,$IT136)</f>
        <v>44.000000000000007</v>
      </c>
      <c r="BG136" s="16">
        <f>INDEX('O3-8hr'!$A:$AD,$IU136+BG$23-$G$23,$IT136)</f>
        <v>44.000000000000007</v>
      </c>
      <c r="BH136" s="16">
        <f>INDEX('O3-8hr'!$A:$AD,$IU136+BH$23-$G$23,$IT136)</f>
        <v>36.000000000000007</v>
      </c>
      <c r="BI136" s="16">
        <f>INDEX('O3-8hr'!$A:$AD,$IU136+BI$23-$G$23,$IT136)</f>
        <v>34</v>
      </c>
      <c r="BJ136" s="16">
        <f>INDEX('O3-8hr'!$A:$AD,$IU136+BJ$23-$G$23,$IT136)</f>
        <v>38</v>
      </c>
      <c r="BK136" s="16">
        <f>INDEX('O3-8hr'!$A:$AD,$IU136+BK$23-$G$23,$IT136)</f>
        <v>43</v>
      </c>
      <c r="BL136" s="16">
        <f>INDEX('O3-8hr'!$A:$AD,$IU136+BL$23-$G$23,$IT136)</f>
        <v>36.000000000000007</v>
      </c>
      <c r="BM136" s="16">
        <f>INDEX('O3-8hr'!$A:$AD,$IU136+BM$23-$G$23,$IT136)</f>
        <v>47</v>
      </c>
      <c r="BN136" s="16">
        <f>INDEX('O3-8hr'!$A:$AD,$IU136+BN$23-$G$23,$IT136)</f>
        <v>47</v>
      </c>
      <c r="BO136" s="16">
        <f>INDEX('O3-8hr'!$A:$AD,$IU136+BO$23-$G$23,$IT136)</f>
        <v>42</v>
      </c>
      <c r="BP136" s="16">
        <f>INDEX('O3-8hr'!$A:$AD,$IU136+BP$23-$G$23,$IT136)</f>
        <v>36.000000000000007</v>
      </c>
      <c r="BQ136" s="16">
        <f>INDEX('O3-8hr'!$A:$AD,$IU136+BQ$23-$G$23,$IT136)</f>
        <v>40</v>
      </c>
      <c r="BR136" s="16">
        <f>INDEX('O3-8hr'!$A:$AD,$IU136+BR$23-$G$23,$IT136)</f>
        <v>50</v>
      </c>
      <c r="BS136" s="16">
        <f>INDEX('O3-8hr'!$A:$AD,$IU136+BS$23-$G$23,$IT136)</f>
        <v>54</v>
      </c>
      <c r="BT136" s="16">
        <f>INDEX('O3-8hr'!$A:$AD,$IU136+BT$23-$G$23,$IT136)</f>
        <v>59.000000000000007</v>
      </c>
      <c r="BU136" s="16">
        <f>INDEX('O3-8hr'!$A:$AD,$IU136+BU$23-$G$23,$IT136)</f>
        <v>45.000000000000007</v>
      </c>
      <c r="BV136" s="16">
        <f>INDEX('O3-8hr'!$A:$AD,$IU136+BV$23-$G$23,$IT136)</f>
        <v>49</v>
      </c>
      <c r="BW136" s="16">
        <f>INDEX('O3-8hr'!$A:$AD,$IU136+BW$23-$G$23,$IT136)</f>
        <v>62</v>
      </c>
      <c r="BX136" s="16">
        <f>INDEX('O3-8hr'!$A:$AD,$IU136+BX$23-$G$23,$IT136)</f>
        <v>33</v>
      </c>
      <c r="BY136" s="16">
        <f>INDEX('O3-8hr'!$A:$AD,$IU136+BY$23-$G$23,$IT136)</f>
        <v>28</v>
      </c>
      <c r="BZ136" s="16">
        <f>INDEX('O3-8hr'!$A:$AD,$IU136+BZ$23-$G$23,$IT136)</f>
        <v>26.000000000000004</v>
      </c>
      <c r="CA136" s="16">
        <f>INDEX('O3-8hr'!$A:$AD,$IU136+CA$23-$G$23,$IT136)</f>
        <v>56</v>
      </c>
      <c r="CB136" s="16">
        <f>INDEX('O3-8hr'!$A:$AD,$IU136+CB$23-$G$23,$IT136)</f>
        <v>33</v>
      </c>
      <c r="CC136" s="16">
        <f>INDEX('O3-8hr'!$A:$AD,$IU136+CC$23-$G$23,$IT136)</f>
        <v>51.000000000000007</v>
      </c>
      <c r="CD136" s="16">
        <f>INDEX('O3-8hr'!$A:$AD,$IU136+CD$23-$G$23,$IT136)</f>
        <v>59.000000000000007</v>
      </c>
      <c r="CE136" s="16">
        <f>INDEX('O3-8hr'!$A:$AD,$IU136+CE$23-$G$23,$IT136)</f>
        <v>34</v>
      </c>
      <c r="CF136" s="16">
        <f>INDEX('O3-8hr'!$A:$AD,$IU136+CF$23-$G$23,$IT136)</f>
        <v>45.000000000000007</v>
      </c>
      <c r="CG136" s="16">
        <f>INDEX('O3-8hr'!$A:$AD,$IU136+CG$23-$G$23,$IT136)</f>
        <v>38</v>
      </c>
      <c r="CH136" s="16">
        <f>INDEX('O3-8hr'!$A:$AD,$IU136+CH$23-$G$23,$IT136)</f>
        <v>29</v>
      </c>
      <c r="CI136" s="16">
        <f>INDEX('O3-8hr'!$A:$AD,$IU136+CI$23-$G$23,$IT136)</f>
        <v>30</v>
      </c>
      <c r="CJ136" s="16">
        <f>INDEX('O3-8hr'!$A:$AD,$IU136+CJ$23-$G$23,$IT136)</f>
        <v>31</v>
      </c>
      <c r="CK136" s="16">
        <f>INDEX('O3-8hr'!$A:$AD,$IU136+CK$23-$G$23,$IT136)</f>
        <v>48</v>
      </c>
      <c r="CL136" s="16">
        <f>INDEX('O3-8hr'!$A:$AD,$IU136+CL$23-$G$23,$IT136)</f>
        <v>42</v>
      </c>
      <c r="CM136" s="16">
        <f>INDEX('O3-8hr'!$A:$AD,$IU136+CM$23-$G$23,$IT136)</f>
        <v>62</v>
      </c>
      <c r="CN136" s="16">
        <f>INDEX('O3-8hr'!$A:$AD,$IU136+CN$23-$G$23,$IT136)</f>
        <v>57</v>
      </c>
      <c r="CO136" s="16">
        <f>INDEX('O3-8hr'!$A:$AD,$IU136+CO$23-$G$23,$IT136)</f>
        <v>55</v>
      </c>
      <c r="CP136" s="16">
        <f>INDEX('O3-8hr'!$A:$AD,$IU136+CP$23-$G$23,$IT136)</f>
        <v>36.000000000000007</v>
      </c>
      <c r="CQ136" s="16">
        <f>INDEX('O3-8hr'!$A:$AD,$IU136+CQ$23-$G$23,$IT136)</f>
        <v>39</v>
      </c>
      <c r="CR136" s="16">
        <f>INDEX('O3-8hr'!$A:$AD,$IU136+CR$23-$G$23,$IT136)</f>
        <v>50</v>
      </c>
      <c r="CS136" s="16">
        <f>INDEX('O3-8hr'!$A:$AD,$IU136+CS$23-$G$23,$IT136)</f>
        <v>29</v>
      </c>
      <c r="CT136" s="16">
        <f>INDEX('O3-8hr'!$A:$AD,$IU136+CT$23-$G$23,$IT136)</f>
        <v>33</v>
      </c>
      <c r="CU136" s="16">
        <f>INDEX('O3-8hr'!$A:$AD,$IU136+CU$23-$G$23,$IT136)</f>
        <v>18.000000000000004</v>
      </c>
      <c r="CV136" s="16">
        <f>INDEX('O3-8hr'!$A:$AD,$IU136+CV$23-$G$23,$IT136)</f>
        <v>16</v>
      </c>
      <c r="CW136" s="16">
        <f>INDEX('O3-8hr'!$A:$AD,$IU136+CW$23-$G$23,$IT136)</f>
        <v>35</v>
      </c>
      <c r="CX136" s="16">
        <f>INDEX('O3-8hr'!$A:$AD,$IU136+CX$23-$G$23,$IT136)</f>
        <v>37.000000000000007</v>
      </c>
      <c r="CY136" s="16">
        <f>INDEX('O3-8hr'!$A:$AD,$IU136+CY$23-$G$23,$IT136)</f>
        <v>40</v>
      </c>
      <c r="CZ136" s="16">
        <f>INDEX('O3-8hr'!$A:$AD,$IU136+CZ$23-$G$23,$IT136)</f>
        <v>43</v>
      </c>
      <c r="DA136" s="16">
        <f>INDEX('O3-8hr'!$A:$AD,$IU136+DA$23-$G$23,$IT136)</f>
        <v>45.000000000000007</v>
      </c>
      <c r="DB136" s="16">
        <f>INDEX('O3-8hr'!$A:$AD,$IU136+DB$23-$G$23,$IT136)</f>
        <v>41</v>
      </c>
      <c r="DC136" s="16">
        <f>INDEX('O3-8hr'!$A:$AD,$IU136+DC$23-$G$23,$IT136)</f>
        <v>46</v>
      </c>
      <c r="DD136" s="16">
        <f>INDEX('O3-8hr'!$A:$AD,$IU136+DD$23-$G$23,$IT136)</f>
        <v>56</v>
      </c>
      <c r="DE136" s="16">
        <f>INDEX('O3-8hr'!$A:$AD,$IU136+DE$23-$G$23,$IT136)</f>
        <v>69</v>
      </c>
      <c r="DF136" s="16">
        <f>INDEX('O3-8hr'!$A:$AD,$IU136+DF$23-$G$23,$IT136)</f>
        <v>65</v>
      </c>
      <c r="DG136" s="16">
        <f>INDEX('O3-8hr'!$A:$AD,$IU136+DG$23-$G$23,$IT136)</f>
        <v>40</v>
      </c>
      <c r="DH136" s="16">
        <f>INDEX('O3-8hr'!$A:$AD,$IU136+DH$23-$G$23,$IT136)</f>
        <v>60</v>
      </c>
      <c r="DI136" s="16">
        <f>INDEX('O3-8hr'!$A:$AD,$IU136+DI$23-$G$23,$IT136)</f>
        <v>29</v>
      </c>
      <c r="DJ136" s="16">
        <f>INDEX('O3-8hr'!$A:$AD,$IU136+DJ$23-$G$23,$IT136)</f>
        <v>20</v>
      </c>
      <c r="DK136" s="16">
        <f>INDEX('O3-8hr'!$A:$AD,$IU136+DK$23-$G$23,$IT136)</f>
        <v>38</v>
      </c>
      <c r="DL136" s="16">
        <f>INDEX('O3-8hr'!$A:$AD,$IU136+DL$23-$G$23,$IT136)</f>
        <v>37.000000000000007</v>
      </c>
      <c r="DM136" s="16">
        <f>INDEX('O3-8hr'!$A:$AD,$IU136+DM$23-$G$23,$IT136)</f>
        <v>39</v>
      </c>
      <c r="DN136" s="16">
        <f>INDEX('O3-8hr'!$A:$AD,$IU136+DN$23-$G$23,$IT136)</f>
        <v>32</v>
      </c>
      <c r="DO136" s="16">
        <f>INDEX('O3-8hr'!$A:$AD,$IU136+DO$23-$G$23,$IT136)</f>
        <v>30</v>
      </c>
      <c r="DP136" s="16">
        <f>INDEX('O3-8hr'!$A:$AD,$IU136+DP$23-$G$23,$IT136)</f>
        <v>43</v>
      </c>
      <c r="DQ136" s="16">
        <f>INDEX('O3-8hr'!$A:$AD,$IU136+DQ$23-$G$23,$IT136)</f>
        <v>47</v>
      </c>
      <c r="DR136" s="16">
        <f>INDEX('O3-8hr'!$A:$AD,$IU136+DR$23-$G$23,$IT136)</f>
        <v>39</v>
      </c>
      <c r="DS136" s="16">
        <f>INDEX('O3-8hr'!$A:$AD,$IU136+DS$23-$G$23,$IT136)</f>
        <v>44.000000000000007</v>
      </c>
      <c r="DT136" s="16">
        <f>INDEX('O3-8hr'!$A:$AD,$IU136+DT$23-$G$23,$IT136)</f>
        <v>51.000000000000007</v>
      </c>
      <c r="DU136" s="16">
        <f>INDEX('O3-8hr'!$A:$AD,$IU136+DU$23-$G$23,$IT136)</f>
        <v>31</v>
      </c>
      <c r="DV136" s="16">
        <f>INDEX('O3-8hr'!$A:$AD,$IU136+DV$23-$G$23,$IT136)</f>
        <v>21</v>
      </c>
      <c r="DW136" s="16">
        <f>INDEX('O3-8hr'!$A:$AD,$IU136+DW$23-$G$23,$IT136)</f>
        <v>31</v>
      </c>
      <c r="DX136" s="16">
        <f>INDEX('O3-8hr'!$A:$AD,$IU136+DX$23-$G$23,$IT136)</f>
        <v>49</v>
      </c>
      <c r="DY136" s="16">
        <f>INDEX('O3-8hr'!$A:$AD,$IU136+DY$23-$G$23,$IT136)</f>
        <v>60</v>
      </c>
      <c r="DZ136" s="16">
        <f>INDEX('O3-8hr'!$A:$AD,$IU136+DZ$23-$G$23,$IT136)</f>
        <v>44.000000000000007</v>
      </c>
      <c r="EA136" s="16">
        <f>INDEX('O3-8hr'!$A:$AD,$IU136+EA$23-$G$23,$IT136)</f>
        <v>47</v>
      </c>
      <c r="EB136" s="16">
        <f>INDEX('O3-8hr'!$A:$AD,$IU136+EB$23-$G$23,$IT136)</f>
        <v>39</v>
      </c>
      <c r="EC136" s="16">
        <f>INDEX('O3-8hr'!$A:$AD,$IU136+EC$23-$G$23,$IT136)</f>
        <v>54</v>
      </c>
      <c r="ED136" s="16">
        <f>INDEX('O3-8hr'!$A:$AD,$IU136+ED$23-$G$23,$IT136)</f>
        <v>54</v>
      </c>
      <c r="EE136" s="16">
        <f>INDEX('O3-8hr'!$A:$AD,$IU136+EE$23-$G$23,$IT136)</f>
        <v>43</v>
      </c>
      <c r="EF136" s="16">
        <f>INDEX('O3-8hr'!$A:$AD,$IU136+EF$23-$G$23,$IT136)</f>
        <v>35</v>
      </c>
      <c r="EG136" s="16">
        <f>INDEX('O3-8hr'!$A:$AD,$IU136+EG$23-$G$23,$IT136)</f>
        <v>37.000000000000007</v>
      </c>
      <c r="EH136" s="16">
        <f>INDEX('O3-8hr'!$A:$AD,$IU136+EH$23-$G$23,$IT136)</f>
        <v>38</v>
      </c>
      <c r="EI136" s="16">
        <f>INDEX('O3-8hr'!$A:$AD,$IU136+EI$23-$G$23,$IT136)</f>
        <v>44.000000000000007</v>
      </c>
      <c r="EJ136" s="16">
        <f>INDEX('O3-8hr'!$A:$AD,$IU136+EJ$23-$G$23,$IT136)</f>
        <v>48</v>
      </c>
      <c r="EK136" s="16">
        <f>INDEX('O3-8hr'!$A:$AD,$IU136+EK$23-$G$23,$IT136)</f>
        <v>63</v>
      </c>
      <c r="EL136" s="16">
        <f>INDEX('O3-8hr'!$A:$AD,$IU136+EL$23-$G$23,$IT136)</f>
        <v>38</v>
      </c>
      <c r="EM136" s="16">
        <f>INDEX('O3-8hr'!$A:$AD,$IU136+EM$23-$G$23,$IT136)</f>
        <v>37.000000000000007</v>
      </c>
      <c r="EN136" s="16">
        <f>INDEX('O3-8hr'!$A:$AD,$IU136+EN$23-$G$23,$IT136)</f>
        <v>42</v>
      </c>
      <c r="EO136" s="16">
        <f>INDEX('O3-8hr'!$A:$AD,$IU136+EO$23-$G$23,$IT136)</f>
        <v>57</v>
      </c>
      <c r="EP136" s="16">
        <f>INDEX('O3-8hr'!$A:$AD,$IU136+EP$23-$G$23,$IT136)</f>
        <v>46</v>
      </c>
      <c r="EQ136" s="16">
        <f>INDEX('O3-8hr'!$A:$AD,$IU136+EQ$23-$G$23,$IT136)</f>
        <v>71.000000000000014</v>
      </c>
      <c r="ER136" s="16">
        <f>INDEX('O3-8hr'!$A:$AD,$IU136+ER$23-$G$23,$IT136)</f>
        <v>49</v>
      </c>
      <c r="ES136" s="16">
        <f>INDEX('O3-8hr'!$A:$AD,$IU136+ES$23-$G$23,$IT136)</f>
        <v>53.000000000000007</v>
      </c>
      <c r="ET136" s="16">
        <f>INDEX('O3-8hr'!$A:$AD,$IU136+ET$23-$G$23,$IT136)</f>
        <v>36.000000000000007</v>
      </c>
      <c r="EU136" s="16">
        <f>INDEX('O3-8hr'!$A:$AD,$IU136+EU$23-$G$23,$IT136)</f>
        <v>37.000000000000007</v>
      </c>
      <c r="EV136" s="16">
        <f>INDEX('O3-8hr'!$A:$AD,$IU136+EV$23-$G$23,$IT136)</f>
        <v>39</v>
      </c>
      <c r="EW136" s="16">
        <f>INDEX('O3-8hr'!$A:$AD,$IU136+EW$23-$G$23,$IT136)</f>
        <v>51.000000000000007</v>
      </c>
      <c r="EX136" s="16">
        <f>INDEX('O3-8hr'!$A:$AD,$IU136+EX$23-$G$23,$IT136)</f>
        <v>59.000000000000007</v>
      </c>
      <c r="EY136" s="16">
        <f>INDEX('O3-8hr'!$A:$AD,$IU136+EY$23-$G$23,$IT136)</f>
        <v>58</v>
      </c>
      <c r="EZ136" s="16">
        <f>INDEX('O3-8hr'!$A:$AD,$IU136+EZ$23-$G$23,$IT136)</f>
        <v>49</v>
      </c>
      <c r="FA136" s="16">
        <f>INDEX('O3-8hr'!$A:$AD,$IU136+FA$23-$G$23,$IT136)</f>
        <v>71.000000000000014</v>
      </c>
      <c r="FB136" s="16">
        <f>INDEX('O3-8hr'!$A:$AD,$IU136+FB$23-$G$23,$IT136)</f>
        <v>34</v>
      </c>
      <c r="FC136" s="16">
        <f>INDEX('O3-8hr'!$A:$AD,$IU136+FC$23-$G$23,$IT136)</f>
        <v>37.000000000000007</v>
      </c>
      <c r="FD136" s="16">
        <f>INDEX('O3-8hr'!$A:$AD,$IU136+FD$23-$G$23,$IT136)</f>
        <v>49</v>
      </c>
      <c r="FE136" s="16">
        <f>INDEX('O3-8hr'!$A:$AD,$IU136+FE$23-$G$23,$IT136)</f>
        <v>59.000000000000007</v>
      </c>
      <c r="FF136" s="16">
        <f>INDEX('O3-8hr'!$A:$AD,$IU136+FF$23-$G$23,$IT136)</f>
        <v>65</v>
      </c>
      <c r="FG136" s="16">
        <f>INDEX('O3-8hr'!$A:$AD,$IU136+FG$23-$G$23,$IT136)</f>
        <v>60</v>
      </c>
      <c r="FH136" s="16">
        <f>INDEX('O3-8hr'!$A:$AD,$IU136+FH$23-$G$23,$IT136)</f>
        <v>43</v>
      </c>
      <c r="FI136" s="16">
        <f>INDEX('O3-8hr'!$A:$AD,$IU136+FI$23-$G$23,$IT136)</f>
        <v>32</v>
      </c>
      <c r="FJ136" s="16">
        <f>INDEX('O3-8hr'!$A:$AD,$IU136+FJ$23-$G$23,$IT136)</f>
        <v>40</v>
      </c>
      <c r="FK136" s="16">
        <f>INDEX('O3-8hr'!$A:$AD,$IU136+FK$23-$G$23,$IT136)</f>
        <v>43</v>
      </c>
      <c r="FL136" s="16">
        <f>INDEX('O3-8hr'!$A:$AD,$IU136+FL$23-$G$23,$IT136)</f>
        <v>35</v>
      </c>
      <c r="FM136" s="16">
        <f>INDEX('O3-8hr'!$A:$AD,$IU136+FM$23-$G$23,$IT136)</f>
        <v>35</v>
      </c>
      <c r="FN136" s="16">
        <f>INDEX('O3-8hr'!$A:$AD,$IU136+FN$23-$G$23,$IT136)</f>
        <v>22.000000000000004</v>
      </c>
      <c r="FO136" s="16">
        <f>INDEX('O3-8hr'!$A:$AD,$IU136+FO$23-$G$23,$IT136)</f>
        <v>33</v>
      </c>
      <c r="FP136" s="16">
        <f>INDEX('O3-8hr'!$A:$AD,$IU136+FP$23-$G$23,$IT136)</f>
        <v>38</v>
      </c>
      <c r="FQ136" s="16">
        <f>INDEX('O3-8hr'!$A:$AD,$IU136+FQ$23-$G$23,$IT136)</f>
        <v>61.000000000000007</v>
      </c>
      <c r="FR136" s="16">
        <f>INDEX('O3-8hr'!$A:$AD,$IU136+FR$23-$G$23,$IT136)</f>
        <v>71.000000000000014</v>
      </c>
      <c r="FS136" s="16">
        <f>INDEX('O3-8hr'!$A:$AD,$IU136+FS$23-$G$23,$IT136)</f>
        <v>53.000000000000007</v>
      </c>
      <c r="FT136" s="16">
        <f>INDEX('O3-8hr'!$A:$AD,$IU136+FT$23-$G$23,$IT136)</f>
        <v>75</v>
      </c>
      <c r="FU136" s="16">
        <f>INDEX('O3-8hr'!$A:$AD,$IU136+FU$23-$G$23,$IT136)</f>
        <v>51.000000000000007</v>
      </c>
      <c r="FV136" s="16">
        <f>INDEX('O3-8hr'!$A:$AD,$IU136+FV$23-$G$23,$IT136)</f>
        <v>41</v>
      </c>
      <c r="FW136" s="16">
        <f>INDEX('O3-8hr'!$A:$AD,$IU136+FW$23-$G$23,$IT136)</f>
        <v>29</v>
      </c>
      <c r="FX136" s="16">
        <f>INDEX('O3-8hr'!$A:$AD,$IU136+FX$23-$G$23,$IT136)</f>
        <v>46</v>
      </c>
      <c r="FY136" s="16">
        <f>INDEX('O3-8hr'!$A:$AD,$IU136+FY$23-$G$23,$IT136)</f>
        <v>43</v>
      </c>
      <c r="FZ136" s="16">
        <f>INDEX('O3-8hr'!$A:$AD,$IU136+FZ$23-$G$23,$IT136)</f>
        <v>35</v>
      </c>
      <c r="GA136" s="16">
        <f>INDEX('O3-8hr'!$A:$AD,$IU136+GA$23-$G$23,$IT136)</f>
        <v>72.000000000000014</v>
      </c>
      <c r="GB136" s="16">
        <f>INDEX('O3-8hr'!$A:$AD,$IU136+GB$23-$G$23,$IT136)</f>
        <v>63</v>
      </c>
      <c r="GC136" s="16">
        <f>INDEX('O3-8hr'!$A:$AD,$IU136+GC$23-$G$23,$IT136)</f>
        <v>43</v>
      </c>
      <c r="GD136" s="16">
        <f>INDEX('O3-8hr'!$A:$AD,$IU136+GD$23-$G$23,$IT136)</f>
        <v>33</v>
      </c>
      <c r="GE136" s="16">
        <f>INDEX('O3-8hr'!$A:$AD,$IU136+GE$23-$G$23,$IT136)</f>
        <v>39</v>
      </c>
      <c r="GF136" s="16">
        <f>INDEX('O3-8hr'!$A:$AD,$IU136+GF$23-$G$23,$IT136)</f>
        <v>61.000000000000007</v>
      </c>
      <c r="GG136" s="16">
        <f>INDEX('O3-8hr'!$A:$AD,$IU136+GG$23-$G$23,$IT136)</f>
        <v>66</v>
      </c>
      <c r="GH136" s="16">
        <f>INDEX('O3-8hr'!$A:$AD,$IU136+GH$23-$G$23,$IT136)</f>
        <v>54</v>
      </c>
      <c r="GI136" s="16">
        <f>INDEX('O3-8hr'!$A:$AD,$IU136+GI$23-$G$23,$IT136)</f>
        <v>57</v>
      </c>
      <c r="GJ136" s="16">
        <f>INDEX('O3-8hr'!$A:$AD,$IU136+GJ$23-$G$23,$IT136)</f>
        <v>73.000000000000014</v>
      </c>
      <c r="GK136" s="16">
        <f>INDEX('O3-8hr'!$A:$AD,$IU136+GK$23-$G$23,$IT136)</f>
        <v>51.000000000000007</v>
      </c>
      <c r="GL136" s="16">
        <f>INDEX('O3-8hr'!$A:$AD,$IU136+GL$23-$G$23,$IT136)</f>
        <v>44.000000000000007</v>
      </c>
      <c r="GM136" s="16">
        <f>INDEX('O3-8hr'!$A:$AD,$IU136+GM$23-$G$23,$IT136)</f>
        <v>39</v>
      </c>
      <c r="GN136" s="16">
        <f>INDEX('O3-8hr'!$A:$AD,$IU136+GN$23-$G$23,$IT136)</f>
        <v>59.000000000000007</v>
      </c>
      <c r="GO136" s="16">
        <f>INDEX('O3-8hr'!$A:$AD,$IU136+GO$23-$G$23,$IT136)</f>
        <v>64</v>
      </c>
      <c r="GP136" s="16">
        <f>INDEX('O3-8hr'!$A:$AD,$IU136+GP$23-$G$23,$IT136)</f>
        <v>73.000000000000014</v>
      </c>
      <c r="GQ136" s="16">
        <f>INDEX('O3-8hr'!$A:$AD,$IU136+GQ$23-$G$23,$IT136)</f>
        <v>38</v>
      </c>
      <c r="GR136" s="16">
        <f>INDEX('O3-8hr'!$A:$AD,$IU136+GR$23-$G$23,$IT136)</f>
        <v>24</v>
      </c>
      <c r="GS136" s="16">
        <f>INDEX('O3-8hr'!$A:$AD,$IU136+GS$23-$G$23,$IT136)</f>
        <v>34</v>
      </c>
      <c r="GT136" s="16">
        <f>INDEX('O3-8hr'!$A:$AD,$IU136+GT$23-$G$23,$IT136)</f>
        <v>41</v>
      </c>
      <c r="GU136" s="16">
        <f>INDEX('O3-8hr'!$A:$AD,$IU136+GU$23-$G$23,$IT136)</f>
        <v>38</v>
      </c>
      <c r="GV136" s="16">
        <f>INDEX('O3-8hr'!$A:$AD,$IU136+GV$23-$G$23,$IT136)</f>
        <v>26.000000000000004</v>
      </c>
      <c r="GW136" s="16">
        <f>INDEX('O3-8hr'!$A:$AD,$IU136+GW$23-$G$23,$IT136)</f>
        <v>49</v>
      </c>
      <c r="GX136" s="16">
        <f>INDEX('O3-8hr'!$A:$AD,$IU136+GX$23-$G$23,$IT136)</f>
        <v>62</v>
      </c>
      <c r="GY136" s="16">
        <f>INDEX('O3-8hr'!$A:$AD,$IU136+GY$23-$G$23,$IT136)</f>
        <v>82</v>
      </c>
      <c r="GZ136" s="16">
        <f>INDEX('O3-8hr'!$A:$AD,$IU136+GZ$23-$G$23,$IT136)</f>
        <v>80</v>
      </c>
      <c r="HA136" s="16">
        <f>INDEX('O3-8hr'!$A:$AD,$IU136+HA$23-$G$23,$IT136)</f>
        <v>46</v>
      </c>
      <c r="HB136" s="16">
        <f>INDEX('O3-8hr'!$A:$AD,$IU136+HB$23-$G$23,$IT136)</f>
        <v>31</v>
      </c>
      <c r="HC136" s="16">
        <f>INDEX('O3-8hr'!$A:$AD,$IU136+HC$23-$G$23,$IT136)</f>
        <v>34</v>
      </c>
      <c r="HD136" s="16">
        <f>INDEX('O3-8hr'!$A:$AD,$IU136+HD$23-$G$23,$IT136)</f>
        <v>33</v>
      </c>
      <c r="HE136" s="16">
        <f>INDEX('O3-8hr'!$A:$AD,$IU136+HE$23-$G$23,$IT136)</f>
        <v>39</v>
      </c>
      <c r="HF136" s="16">
        <f>INDEX('O3-8hr'!$A:$AD,$IU136+HF$23-$G$23,$IT136)</f>
        <v>51.000000000000007</v>
      </c>
      <c r="HG136" s="16">
        <f>INDEX('O3-8hr'!$A:$AD,$IU136+HG$23-$G$23,$IT136)</f>
        <v>29</v>
      </c>
      <c r="HH136" s="16">
        <f>INDEX('O3-8hr'!$A:$AD,$IU136+HH$23-$G$23,$IT136)</f>
        <v>36.000000000000007</v>
      </c>
      <c r="HI136" s="16">
        <f>INDEX('O3-8hr'!$A:$AD,$IU136+HI$23-$G$23,$IT136)</f>
        <v>35</v>
      </c>
      <c r="HJ136" s="16">
        <f>INDEX('O3-8hr'!$A:$AD,$IU136+HJ$23-$G$23,$IT136)</f>
        <v>30</v>
      </c>
      <c r="HK136" s="16">
        <f>INDEX('O3-8hr'!$A:$AD,$IU136+HK$23-$G$23,$IT136)</f>
        <v>29</v>
      </c>
      <c r="HL136" s="16">
        <f>INDEX('O3-8hr'!$A:$AD,$IU136+HL$23-$G$23,$IT136)</f>
        <v>23</v>
      </c>
      <c r="HM136" s="16">
        <f>INDEX('O3-8hr'!$A:$AD,$IU136+HM$23-$G$23,$IT136)</f>
        <v>21</v>
      </c>
      <c r="HN136" s="16">
        <f>INDEX('O3-8hr'!$A:$AD,$IU136+HN$23-$G$23,$IT136)</f>
        <v>19</v>
      </c>
      <c r="HO136" s="16">
        <f>INDEX('O3-8hr'!$A:$AD,$IU136+HO$23-$G$23,$IT136)</f>
        <v>18.000000000000004</v>
      </c>
      <c r="HP136" s="16">
        <f>INDEX('O3-8hr'!$A:$AD,$IU136+HP$23-$G$23,$IT136)</f>
        <v>32</v>
      </c>
      <c r="HQ136" s="16">
        <f>INDEX('O3-8hr'!$A:$AD,$IU136+HQ$23-$G$23,$IT136)</f>
        <v>30</v>
      </c>
      <c r="HR136" s="16">
        <f>INDEX('O3-8hr'!$A:$AD,$IU136+HR$23-$G$23,$IT136)</f>
        <v>30</v>
      </c>
      <c r="HS136" s="16">
        <f>INDEX('O3-8hr'!$A:$AD,$IU136+HS$23-$G$23,$IT136)</f>
        <v>28</v>
      </c>
      <c r="HT136" s="16">
        <f>INDEX('O3-8hr'!$A:$AD,$IU136+HT$23-$G$23,$IT136)</f>
        <v>29</v>
      </c>
      <c r="HU136" s="16">
        <f>INDEX('O3-8hr'!$A:$AD,$IU136+HU$23-$G$23,$IT136)</f>
        <v>29</v>
      </c>
      <c r="HV136" s="16">
        <f>INDEX('O3-8hr'!$A:$AD,$IU136+HV$23-$G$23,$IT136)</f>
        <v>29</v>
      </c>
      <c r="HW136" s="16">
        <f>INDEX('O3-8hr'!$A:$AD,$IU136+HW$23-$G$23,$IT136)</f>
        <v>37.000000000000007</v>
      </c>
      <c r="HX136" s="16">
        <f>INDEX('O3-8hr'!$A:$AD,$IU136+HX$23-$G$23,$IT136)</f>
        <v>42</v>
      </c>
      <c r="HY136" s="16">
        <f>INDEX('O3-8hr'!$A:$AD,$IU136+HY$23-$G$23,$IT136)</f>
        <v>26.000000000000004</v>
      </c>
      <c r="HZ136" s="16">
        <f>INDEX('O3-8hr'!$A:$AD,$IU136+HZ$23-$G$23,$IT136)</f>
        <v>17</v>
      </c>
      <c r="IA136" s="16">
        <f>INDEX('O3-8hr'!$A:$AD,$IU136+IA$23-$G$23,$IT136)</f>
        <v>27</v>
      </c>
      <c r="IB136" s="16">
        <f>INDEX('O3-8hr'!$A:$AD,$IU136+IB$23-$G$23,$IT136)</f>
        <v>34</v>
      </c>
      <c r="IC136" s="16">
        <f>INDEX('O3-8hr'!$A:$AD,$IU136+IC$23-$G$23,$IT136)</f>
        <v>25</v>
      </c>
      <c r="ID136" s="16">
        <f>INDEX('O3-8hr'!$A:$AD,$IU136+ID$23-$G$23,$IT136)</f>
        <v>29</v>
      </c>
      <c r="IE136" s="16">
        <f>INDEX('O3-8hr'!$A:$AD,$IU136+IE$23-$G$23,$IT136)</f>
        <v>29</v>
      </c>
      <c r="IF136" s="16">
        <f>INDEX('O3-8hr'!$A:$AD,$IU136+IF$23-$G$23,$IT136)</f>
        <v>33</v>
      </c>
      <c r="IG136" s="16">
        <f>INDEX('O3-8hr'!$A:$AD,$IU136+IG$23-$G$23,$IT136)</f>
        <v>39</v>
      </c>
      <c r="IH136" s="16">
        <f>INDEX('O3-8hr'!$A:$AD,$IU136+IH$23-$G$23,$IT136)</f>
        <v>31</v>
      </c>
      <c r="II136" s="16">
        <f>INDEX('O3-8hr'!$A:$AD,$IU136+II$23-$G$23,$IT136)</f>
        <v>36.000000000000007</v>
      </c>
      <c r="IJ136" s="16">
        <f>INDEX('O3-8hr'!$A:$AD,$IU136+IJ$23-$G$23,$IT136)</f>
        <v>25</v>
      </c>
      <c r="IK136" s="16">
        <f>INDEX('O3-8hr'!$A:$AD,$IU136+IK$23-$G$23,$IT136)</f>
        <v>26.000000000000004</v>
      </c>
      <c r="IL136" s="16">
        <f>INDEX('O3-8hr'!$A:$AD,$IU136+IL$23-$G$23,$IT136)</f>
        <v>24</v>
      </c>
      <c r="IM136" s="16">
        <f>INDEX('O3-8hr'!$A:$AD,$IU136+IM$23-$G$23,$IT136)</f>
        <v>21</v>
      </c>
      <c r="IN136" s="16" t="str">
        <f>INDEX('O3-8hr'!$A:$AD,$IU136+IN$23-$G$23,$IT136)</f>
        <v/>
      </c>
      <c r="IO136" s="16">
        <f>INDEX('O3-8hr'!$A:$AD,$IU136+IO$23-$G$23,$IT136)</f>
        <v>35</v>
      </c>
      <c r="IP136" s="16">
        <f>INDEX('O3-8hr'!$A:$AD,$IU136+IP$23-$G$23,$IT136)</f>
        <v>27</v>
      </c>
      <c r="IQ136" s="13">
        <f>INDEX('O3-8hr'!$A:$AD,$IU136+IQ$23-$G$23,$IT136)</f>
        <v>22.000000000000004</v>
      </c>
      <c r="IR136" s="101">
        <f t="shared" si="60"/>
        <v>82</v>
      </c>
      <c r="IT136" s="80">
        <f>MATCH($B136,'O3-8hr'!$1:$1,0)</f>
        <v>30</v>
      </c>
      <c r="IU136" s="119">
        <f>MATCH(DATE($A136,$IT$19,$IU$19),'O3-8hr'!$B:$B,0)</f>
        <v>65</v>
      </c>
    </row>
    <row r="137" spans="1:255" s="25" customFormat="1" ht="12.75" customHeight="1" x14ac:dyDescent="0.2">
      <c r="B137" s="45" t="s">
        <v>78</v>
      </c>
      <c r="C137" s="55"/>
      <c r="F137" s="4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/>
      <c r="BQ137" s="105"/>
      <c r="BR137" s="105"/>
      <c r="BS137" s="105"/>
      <c r="BT137" s="105"/>
      <c r="BU137" s="105"/>
      <c r="BV137" s="105"/>
      <c r="BW137" s="105"/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/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105"/>
      <c r="CS137" s="105"/>
      <c r="CT137" s="105"/>
      <c r="CU137" s="105"/>
      <c r="CV137" s="105"/>
      <c r="CW137" s="105"/>
      <c r="CX137" s="105"/>
      <c r="CY137" s="105"/>
      <c r="CZ137" s="105"/>
      <c r="DA137" s="105"/>
      <c r="DB137" s="105"/>
      <c r="DC137" s="105"/>
      <c r="DD137" s="105"/>
      <c r="DE137" s="105"/>
      <c r="DF137" s="105"/>
      <c r="DG137" s="105"/>
      <c r="DH137" s="105"/>
      <c r="DI137" s="105"/>
      <c r="DJ137" s="105"/>
      <c r="DK137" s="105"/>
      <c r="DL137" s="105"/>
      <c r="DM137" s="105"/>
      <c r="DN137" s="105"/>
      <c r="DO137" s="105"/>
      <c r="DP137" s="105"/>
      <c r="DQ137" s="105"/>
      <c r="DR137" s="105"/>
      <c r="DS137" s="105"/>
      <c r="DT137" s="105"/>
      <c r="DU137" s="105"/>
      <c r="DV137" s="105"/>
      <c r="DW137" s="105"/>
      <c r="DX137" s="105"/>
      <c r="DY137" s="105"/>
      <c r="DZ137" s="105"/>
      <c r="EA137" s="105"/>
      <c r="EB137" s="105"/>
      <c r="EC137" s="105"/>
      <c r="ED137" s="105"/>
      <c r="EE137" s="105"/>
      <c r="EF137" s="105"/>
      <c r="EG137" s="105"/>
      <c r="EH137" s="105"/>
      <c r="EI137" s="105"/>
      <c r="EJ137" s="105"/>
      <c r="EK137" s="105"/>
      <c r="EL137" s="105"/>
      <c r="EM137" s="105"/>
      <c r="EN137" s="105"/>
      <c r="EO137" s="105"/>
      <c r="EP137" s="105"/>
      <c r="EQ137" s="105"/>
      <c r="ER137" s="105"/>
      <c r="ES137" s="105"/>
      <c r="ET137" s="105"/>
      <c r="EU137" s="105"/>
      <c r="EV137" s="105"/>
      <c r="EW137" s="105"/>
      <c r="EX137" s="105"/>
      <c r="EY137" s="105"/>
      <c r="EZ137" s="105"/>
      <c r="FA137" s="105"/>
      <c r="FB137" s="105"/>
      <c r="FC137" s="105"/>
      <c r="FD137" s="105"/>
      <c r="FE137" s="105"/>
      <c r="FF137" s="105"/>
      <c r="FG137" s="105"/>
      <c r="FH137" s="105"/>
      <c r="FI137" s="105"/>
      <c r="FJ137" s="105"/>
      <c r="FK137" s="105"/>
      <c r="FL137" s="105"/>
      <c r="FM137" s="105"/>
      <c r="FN137" s="105"/>
      <c r="FO137" s="105"/>
      <c r="FP137" s="105"/>
      <c r="FQ137" s="105"/>
      <c r="FR137" s="105"/>
      <c r="FS137" s="105"/>
      <c r="FT137" s="105"/>
      <c r="FU137" s="105"/>
      <c r="FV137" s="105"/>
      <c r="FW137" s="105"/>
      <c r="FX137" s="105"/>
      <c r="FY137" s="105"/>
      <c r="FZ137" s="105"/>
      <c r="GA137" s="105"/>
      <c r="GB137" s="105"/>
      <c r="GC137" s="105"/>
      <c r="GD137" s="105"/>
      <c r="GE137" s="105"/>
      <c r="GF137" s="105"/>
      <c r="GG137" s="105"/>
      <c r="GH137" s="105"/>
      <c r="GI137" s="105"/>
      <c r="GJ137" s="105"/>
      <c r="GK137" s="105"/>
      <c r="GL137" s="105"/>
      <c r="GM137" s="105"/>
      <c r="GN137" s="105"/>
      <c r="GO137" s="105"/>
      <c r="GP137" s="105"/>
      <c r="GQ137" s="105"/>
      <c r="GR137" s="105"/>
      <c r="GS137" s="105"/>
      <c r="GT137" s="105"/>
      <c r="GU137" s="105"/>
      <c r="GV137" s="105"/>
      <c r="GW137" s="105"/>
      <c r="GX137" s="105"/>
      <c r="GY137" s="105"/>
      <c r="GZ137" s="105"/>
      <c r="HA137" s="105"/>
      <c r="HB137" s="105"/>
      <c r="HC137" s="105"/>
      <c r="HD137" s="105"/>
      <c r="HE137" s="105"/>
      <c r="HF137" s="105"/>
      <c r="HG137" s="105"/>
      <c r="HH137" s="105"/>
      <c r="HI137" s="105"/>
      <c r="HJ137" s="105"/>
      <c r="HK137" s="105"/>
      <c r="HL137" s="105"/>
      <c r="HM137" s="105"/>
      <c r="HN137" s="105"/>
      <c r="HO137" s="105"/>
      <c r="HP137" s="105"/>
      <c r="HQ137" s="105"/>
      <c r="HR137" s="105"/>
      <c r="HS137" s="105"/>
      <c r="HT137" s="105"/>
      <c r="HU137" s="105"/>
      <c r="HV137" s="105"/>
      <c r="HW137" s="105"/>
      <c r="HX137" s="105"/>
      <c r="HY137" s="105"/>
      <c r="HZ137" s="105"/>
      <c r="IA137" s="105"/>
      <c r="IB137" s="105"/>
      <c r="IC137" s="105"/>
      <c r="ID137" s="105"/>
      <c r="IE137" s="105"/>
      <c r="IF137" s="105"/>
      <c r="IG137" s="105"/>
      <c r="IH137" s="105"/>
      <c r="II137" s="105"/>
      <c r="IJ137" s="105"/>
      <c r="IK137" s="105"/>
      <c r="IL137" s="105"/>
      <c r="IM137" s="105"/>
      <c r="IN137" s="105"/>
      <c r="IO137" s="105"/>
      <c r="IP137" s="105"/>
      <c r="IQ137" s="105"/>
      <c r="IR137" s="15"/>
      <c r="IT137" s="45"/>
      <c r="IU137" s="46"/>
    </row>
    <row r="138" spans="1:255" s="25" customFormat="1" ht="12.75" customHeight="1" x14ac:dyDescent="0.2">
      <c r="B138" s="45" t="s">
        <v>78</v>
      </c>
      <c r="C138" s="55"/>
      <c r="F138" s="4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  <c r="AI138" s="105"/>
      <c r="AJ138" s="105"/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/>
      <c r="CP138" s="105"/>
      <c r="CQ138" s="105"/>
      <c r="CR138" s="105"/>
      <c r="CS138" s="105"/>
      <c r="CT138" s="105"/>
      <c r="CU138" s="105"/>
      <c r="CV138" s="105"/>
      <c r="CW138" s="105"/>
      <c r="CX138" s="105"/>
      <c r="CY138" s="105"/>
      <c r="CZ138" s="105"/>
      <c r="DA138" s="105"/>
      <c r="DB138" s="105"/>
      <c r="DC138" s="105"/>
      <c r="DD138" s="105"/>
      <c r="DE138" s="105"/>
      <c r="DF138" s="105"/>
      <c r="DG138" s="105"/>
      <c r="DH138" s="105"/>
      <c r="DI138" s="105"/>
      <c r="DJ138" s="105"/>
      <c r="DK138" s="105"/>
      <c r="DL138" s="105"/>
      <c r="DM138" s="105"/>
      <c r="DN138" s="105"/>
      <c r="DO138" s="105"/>
      <c r="DP138" s="105"/>
      <c r="DQ138" s="105"/>
      <c r="DR138" s="105"/>
      <c r="DS138" s="105"/>
      <c r="DT138" s="105"/>
      <c r="DU138" s="105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5"/>
      <c r="EF138" s="105"/>
      <c r="EG138" s="105"/>
      <c r="EH138" s="105"/>
      <c r="EI138" s="105"/>
      <c r="EJ138" s="105"/>
      <c r="EK138" s="105"/>
      <c r="EL138" s="105"/>
      <c r="EM138" s="105"/>
      <c r="EN138" s="105"/>
      <c r="EO138" s="105"/>
      <c r="EP138" s="105"/>
      <c r="EQ138" s="105"/>
      <c r="ER138" s="105"/>
      <c r="ES138" s="105"/>
      <c r="ET138" s="105"/>
      <c r="EU138" s="105"/>
      <c r="EV138" s="105"/>
      <c r="EW138" s="105"/>
      <c r="EX138" s="105"/>
      <c r="EY138" s="105"/>
      <c r="EZ138" s="105"/>
      <c r="FA138" s="105"/>
      <c r="FB138" s="105"/>
      <c r="FC138" s="105"/>
      <c r="FD138" s="105"/>
      <c r="FE138" s="105"/>
      <c r="FF138" s="105"/>
      <c r="FG138" s="105"/>
      <c r="FH138" s="105"/>
      <c r="FI138" s="105"/>
      <c r="FJ138" s="105"/>
      <c r="FK138" s="105"/>
      <c r="FL138" s="105"/>
      <c r="FM138" s="105"/>
      <c r="FN138" s="105"/>
      <c r="FO138" s="105"/>
      <c r="FP138" s="105"/>
      <c r="FQ138" s="105"/>
      <c r="FR138" s="105"/>
      <c r="FS138" s="105"/>
      <c r="FT138" s="105"/>
      <c r="FU138" s="105"/>
      <c r="FV138" s="105"/>
      <c r="FW138" s="105"/>
      <c r="FX138" s="105"/>
      <c r="FY138" s="105"/>
      <c r="FZ138" s="105"/>
      <c r="GA138" s="105"/>
      <c r="GB138" s="105"/>
      <c r="GC138" s="105"/>
      <c r="GD138" s="105"/>
      <c r="GE138" s="105"/>
      <c r="GF138" s="105"/>
      <c r="GG138" s="105"/>
      <c r="GH138" s="105"/>
      <c r="GI138" s="105"/>
      <c r="GJ138" s="105"/>
      <c r="GK138" s="105"/>
      <c r="GL138" s="105"/>
      <c r="GM138" s="105"/>
      <c r="GN138" s="105"/>
      <c r="GO138" s="105"/>
      <c r="GP138" s="105"/>
      <c r="GQ138" s="105"/>
      <c r="GR138" s="105"/>
      <c r="GS138" s="105"/>
      <c r="GT138" s="105"/>
      <c r="GU138" s="105"/>
      <c r="GV138" s="105"/>
      <c r="GW138" s="105"/>
      <c r="GX138" s="105"/>
      <c r="GY138" s="105"/>
      <c r="GZ138" s="105"/>
      <c r="HA138" s="105"/>
      <c r="HB138" s="105"/>
      <c r="HC138" s="105"/>
      <c r="HD138" s="105"/>
      <c r="HE138" s="105"/>
      <c r="HF138" s="105"/>
      <c r="HG138" s="105"/>
      <c r="HH138" s="105"/>
      <c r="HI138" s="105"/>
      <c r="HJ138" s="105"/>
      <c r="HK138" s="105"/>
      <c r="HL138" s="105"/>
      <c r="HM138" s="105"/>
      <c r="HN138" s="105"/>
      <c r="HO138" s="105"/>
      <c r="HP138" s="105"/>
      <c r="HQ138" s="105"/>
      <c r="HR138" s="105"/>
      <c r="HS138" s="105"/>
      <c r="HT138" s="105"/>
      <c r="HU138" s="105"/>
      <c r="HV138" s="105"/>
      <c r="HW138" s="105"/>
      <c r="HX138" s="105"/>
      <c r="HY138" s="105"/>
      <c r="HZ138" s="105"/>
      <c r="IA138" s="105"/>
      <c r="IB138" s="105"/>
      <c r="IC138" s="105"/>
      <c r="ID138" s="105"/>
      <c r="IE138" s="105"/>
      <c r="IF138" s="105"/>
      <c r="IG138" s="105"/>
      <c r="IH138" s="105"/>
      <c r="II138" s="105"/>
      <c r="IJ138" s="105"/>
      <c r="IK138" s="105"/>
      <c r="IL138" s="105"/>
      <c r="IM138" s="105"/>
      <c r="IN138" s="105"/>
      <c r="IO138" s="105"/>
      <c r="IP138" s="105"/>
      <c r="IQ138" s="105"/>
      <c r="IR138" s="15"/>
      <c r="IT138" s="45"/>
      <c r="IU138" s="46"/>
    </row>
    <row r="139" spans="1:255" s="25" customFormat="1" ht="12.75" customHeight="1" x14ac:dyDescent="0.2">
      <c r="A139" s="9"/>
      <c r="B139" s="45" t="s">
        <v>78</v>
      </c>
      <c r="C139" s="55"/>
      <c r="F139" s="4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5"/>
      <c r="AG139" s="105"/>
      <c r="AH139" s="105"/>
      <c r="AI139" s="105"/>
      <c r="AJ139" s="105"/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105"/>
      <c r="CS139" s="105"/>
      <c r="CT139" s="105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5"/>
      <c r="DE139" s="105"/>
      <c r="DF139" s="105"/>
      <c r="DG139" s="105"/>
      <c r="DH139" s="105"/>
      <c r="DI139" s="105"/>
      <c r="DJ139" s="105"/>
      <c r="DK139" s="105"/>
      <c r="DL139" s="105"/>
      <c r="DM139" s="105"/>
      <c r="DN139" s="105"/>
      <c r="DO139" s="105"/>
      <c r="DP139" s="105"/>
      <c r="DQ139" s="105"/>
      <c r="DR139" s="105"/>
      <c r="DS139" s="105"/>
      <c r="DT139" s="105"/>
      <c r="DU139" s="105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5"/>
      <c r="EF139" s="105"/>
      <c r="EG139" s="105"/>
      <c r="EH139" s="105"/>
      <c r="EI139" s="105"/>
      <c r="EJ139" s="105"/>
      <c r="EK139" s="105"/>
      <c r="EL139" s="105"/>
      <c r="EM139" s="105"/>
      <c r="EN139" s="105"/>
      <c r="EO139" s="105"/>
      <c r="EP139" s="105"/>
      <c r="EQ139" s="105"/>
      <c r="ER139" s="105"/>
      <c r="ES139" s="105"/>
      <c r="ET139" s="105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5"/>
      <c r="FE139" s="105"/>
      <c r="FF139" s="105"/>
      <c r="FG139" s="105"/>
      <c r="FH139" s="105"/>
      <c r="FI139" s="105"/>
      <c r="FJ139" s="105"/>
      <c r="FK139" s="105"/>
      <c r="FL139" s="105"/>
      <c r="FM139" s="105"/>
      <c r="FN139" s="105"/>
      <c r="FO139" s="105"/>
      <c r="FP139" s="105"/>
      <c r="FQ139" s="105"/>
      <c r="FR139" s="105"/>
      <c r="FS139" s="105"/>
      <c r="FT139" s="105"/>
      <c r="FU139" s="105"/>
      <c r="FV139" s="105"/>
      <c r="FW139" s="105"/>
      <c r="FX139" s="105"/>
      <c r="FY139" s="105"/>
      <c r="FZ139" s="105"/>
      <c r="GA139" s="105"/>
      <c r="GB139" s="105"/>
      <c r="GC139" s="105"/>
      <c r="GD139" s="105"/>
      <c r="GE139" s="105"/>
      <c r="GF139" s="105"/>
      <c r="GG139" s="105"/>
      <c r="GH139" s="105"/>
      <c r="GI139" s="105"/>
      <c r="GJ139" s="105"/>
      <c r="GK139" s="105"/>
      <c r="GL139" s="105"/>
      <c r="GM139" s="105"/>
      <c r="GN139" s="105"/>
      <c r="GO139" s="105"/>
      <c r="GP139" s="105"/>
      <c r="GQ139" s="105"/>
      <c r="GR139" s="105"/>
      <c r="GS139" s="105"/>
      <c r="GT139" s="105"/>
      <c r="GU139" s="105"/>
      <c r="GV139" s="105"/>
      <c r="GW139" s="105"/>
      <c r="GX139" s="105"/>
      <c r="GY139" s="105"/>
      <c r="GZ139" s="105"/>
      <c r="HA139" s="105"/>
      <c r="HB139" s="105"/>
      <c r="HC139" s="105"/>
      <c r="HD139" s="105"/>
      <c r="HE139" s="105"/>
      <c r="HF139" s="105"/>
      <c r="HG139" s="105"/>
      <c r="HH139" s="105"/>
      <c r="HI139" s="105"/>
      <c r="HJ139" s="105"/>
      <c r="HK139" s="105"/>
      <c r="HL139" s="105"/>
      <c r="HM139" s="105"/>
      <c r="HN139" s="105"/>
      <c r="HO139" s="105"/>
      <c r="HP139" s="105"/>
      <c r="HQ139" s="105"/>
      <c r="HR139" s="105"/>
      <c r="HS139" s="105"/>
      <c r="HT139" s="105"/>
      <c r="HU139" s="105"/>
      <c r="HV139" s="105"/>
      <c r="HW139" s="105"/>
      <c r="HX139" s="105"/>
      <c r="HY139" s="105"/>
      <c r="HZ139" s="105"/>
      <c r="IA139" s="105"/>
      <c r="IB139" s="105"/>
      <c r="IC139" s="105"/>
      <c r="ID139" s="105"/>
      <c r="IE139" s="105"/>
      <c r="IF139" s="105"/>
      <c r="IG139" s="105"/>
      <c r="IH139" s="105"/>
      <c r="II139" s="105"/>
      <c r="IJ139" s="105"/>
      <c r="IK139" s="105"/>
      <c r="IL139" s="105"/>
      <c r="IM139" s="105"/>
      <c r="IN139" s="105"/>
      <c r="IO139" s="105"/>
      <c r="IP139" s="105"/>
      <c r="IQ139" s="105"/>
      <c r="IR139" s="106"/>
      <c r="IT139" s="45"/>
      <c r="IU139" s="46"/>
    </row>
    <row r="140" spans="1:255" ht="12.75" customHeight="1" x14ac:dyDescent="0.2">
      <c r="A140" s="99">
        <v>2014</v>
      </c>
      <c r="B140" s="99">
        <v>90090027</v>
      </c>
      <c r="C140" s="102">
        <f>INDEX(Sites!$A:$N,MATCH($B140,Sites!$A:$A,0),2)</f>
        <v>41.301400000000001</v>
      </c>
      <c r="D140" s="99" t="str">
        <f>INDEX(Sites!$A:$N,MATCH($B140,Sites!$A:$A,0),4)</f>
        <v>CT</v>
      </c>
      <c r="E140" s="99" t="str">
        <f>INDEX(Sites!$A:$N,MATCH($B140,Sites!$A:$A,0),10)</f>
        <v>3.6</v>
      </c>
      <c r="F140" s="30" t="str">
        <f>INDEX(Sites!$A:$N,MATCH($B140,Sites!$A:$A,0),6)</f>
        <v>New Haven-Criscuolo Pk</v>
      </c>
      <c r="G140" s="22">
        <v>22</v>
      </c>
      <c r="H140" s="21">
        <v>41</v>
      </c>
      <c r="I140" s="21">
        <v>41</v>
      </c>
      <c r="J140" s="21">
        <v>27</v>
      </c>
      <c r="K140" s="21">
        <v>36</v>
      </c>
      <c r="L140" s="21">
        <v>33</v>
      </c>
      <c r="M140" s="21">
        <v>27</v>
      </c>
      <c r="N140" s="21">
        <v>46</v>
      </c>
      <c r="O140" s="21">
        <v>50</v>
      </c>
      <c r="P140" s="21">
        <v>23</v>
      </c>
      <c r="Q140" s="21">
        <v>41</v>
      </c>
      <c r="R140" s="21">
        <v>49</v>
      </c>
      <c r="S140" s="21">
        <v>40</v>
      </c>
      <c r="T140" s="21">
        <v>27</v>
      </c>
      <c r="U140" s="21">
        <v>46</v>
      </c>
      <c r="V140" s="21">
        <v>42</v>
      </c>
      <c r="W140" s="21">
        <v>35</v>
      </c>
      <c r="X140" s="21">
        <v>39</v>
      </c>
      <c r="Y140" s="21">
        <v>44</v>
      </c>
      <c r="Z140" s="21">
        <v>39</v>
      </c>
      <c r="AA140" s="21">
        <v>45</v>
      </c>
      <c r="AB140" s="21">
        <v>49</v>
      </c>
      <c r="AC140" s="21">
        <v>41</v>
      </c>
      <c r="AD140" s="21">
        <v>39</v>
      </c>
      <c r="AE140" s="21">
        <v>39</v>
      </c>
      <c r="AF140" s="21">
        <v>46</v>
      </c>
      <c r="AG140" s="21">
        <v>32</v>
      </c>
      <c r="AH140" s="21">
        <v>25</v>
      </c>
      <c r="AI140" s="21">
        <v>34</v>
      </c>
      <c r="AJ140" s="21">
        <v>36</v>
      </c>
      <c r="AK140" s="21">
        <v>42</v>
      </c>
      <c r="AL140" s="21">
        <v>42</v>
      </c>
      <c r="AM140" s="21">
        <v>32</v>
      </c>
      <c r="AN140" s="21">
        <v>46</v>
      </c>
      <c r="AO140" s="21">
        <v>44</v>
      </c>
      <c r="AP140" s="21">
        <v>43</v>
      </c>
      <c r="AQ140" s="21">
        <v>46</v>
      </c>
      <c r="AR140" s="21">
        <v>50</v>
      </c>
      <c r="AS140" s="21">
        <v>44</v>
      </c>
      <c r="AT140" s="21">
        <v>51</v>
      </c>
      <c r="AU140" s="21">
        <v>46</v>
      </c>
      <c r="AV140" s="21">
        <v>39</v>
      </c>
      <c r="AW140" s="21">
        <v>41</v>
      </c>
      <c r="AX140" s="21">
        <v>57</v>
      </c>
      <c r="AY140" s="21">
        <v>38</v>
      </c>
      <c r="AZ140" s="21">
        <v>39</v>
      </c>
      <c r="BA140" s="21">
        <v>47</v>
      </c>
      <c r="BB140" s="21" t="s">
        <v>78</v>
      </c>
      <c r="BC140" s="21" t="s">
        <v>78</v>
      </c>
      <c r="BD140" s="21" t="s">
        <v>78</v>
      </c>
      <c r="BE140" s="21" t="s">
        <v>78</v>
      </c>
      <c r="BF140" s="21" t="s">
        <v>78</v>
      </c>
      <c r="BG140" s="21" t="s">
        <v>78</v>
      </c>
      <c r="BH140" s="21">
        <v>43</v>
      </c>
      <c r="BI140" s="21">
        <v>52</v>
      </c>
      <c r="BJ140" s="21">
        <v>40</v>
      </c>
      <c r="BK140" s="21">
        <v>37</v>
      </c>
      <c r="BL140" s="21">
        <v>36</v>
      </c>
      <c r="BM140" s="21">
        <v>42</v>
      </c>
      <c r="BN140" s="21">
        <v>40</v>
      </c>
      <c r="BO140" s="21">
        <v>41</v>
      </c>
      <c r="BP140" s="21">
        <v>29</v>
      </c>
      <c r="BQ140" s="21">
        <v>35</v>
      </c>
      <c r="BR140" s="21">
        <v>40</v>
      </c>
      <c r="BS140" s="21">
        <v>44</v>
      </c>
      <c r="BT140" s="21">
        <v>38</v>
      </c>
      <c r="BU140" s="21">
        <v>46</v>
      </c>
      <c r="BV140" s="21">
        <v>44</v>
      </c>
      <c r="BW140" s="21">
        <v>47</v>
      </c>
      <c r="BX140" s="21">
        <v>51</v>
      </c>
      <c r="BY140" s="21">
        <v>51</v>
      </c>
      <c r="BZ140" s="21">
        <v>47</v>
      </c>
      <c r="CA140" s="21">
        <v>47</v>
      </c>
      <c r="CB140" s="21">
        <v>37</v>
      </c>
      <c r="CC140" s="21">
        <v>34</v>
      </c>
      <c r="CD140" s="21">
        <v>41</v>
      </c>
      <c r="CE140" s="21">
        <v>42</v>
      </c>
      <c r="CF140" s="21">
        <v>37</v>
      </c>
      <c r="CG140" s="21">
        <v>51</v>
      </c>
      <c r="CH140" s="21" t="s">
        <v>78</v>
      </c>
      <c r="CI140" s="21">
        <v>50</v>
      </c>
      <c r="CJ140" s="21">
        <v>54</v>
      </c>
      <c r="CK140" s="21">
        <v>49</v>
      </c>
      <c r="CL140" s="21">
        <v>42</v>
      </c>
      <c r="CM140" s="21">
        <v>34</v>
      </c>
      <c r="CN140" s="21">
        <v>43</v>
      </c>
      <c r="CO140" s="21">
        <v>48</v>
      </c>
      <c r="CP140" s="21">
        <v>72</v>
      </c>
      <c r="CQ140" s="21" t="s">
        <v>78</v>
      </c>
      <c r="CR140" s="21" t="s">
        <v>78</v>
      </c>
      <c r="CS140" s="21">
        <v>41</v>
      </c>
      <c r="CT140" s="21">
        <v>42</v>
      </c>
      <c r="CU140" s="21">
        <v>37</v>
      </c>
      <c r="CV140" s="21">
        <v>54</v>
      </c>
      <c r="CW140" s="21">
        <v>69</v>
      </c>
      <c r="CX140" s="21">
        <v>43</v>
      </c>
      <c r="CY140" s="21">
        <v>38</v>
      </c>
      <c r="CZ140" s="21">
        <v>22</v>
      </c>
      <c r="DA140" s="21">
        <v>37</v>
      </c>
      <c r="DB140" s="21">
        <v>42</v>
      </c>
      <c r="DC140" s="21">
        <v>39</v>
      </c>
      <c r="DD140" s="21">
        <v>34</v>
      </c>
      <c r="DE140" s="21">
        <v>37</v>
      </c>
      <c r="DF140" s="21" t="s">
        <v>78</v>
      </c>
      <c r="DG140" s="21">
        <v>29</v>
      </c>
      <c r="DH140" s="21">
        <v>39</v>
      </c>
      <c r="DI140" s="21">
        <v>34</v>
      </c>
      <c r="DJ140" s="21">
        <v>43</v>
      </c>
      <c r="DK140" s="21">
        <v>78</v>
      </c>
      <c r="DL140" s="21">
        <v>48</v>
      </c>
      <c r="DM140" s="21">
        <v>37</v>
      </c>
      <c r="DN140" s="21">
        <v>39</v>
      </c>
      <c r="DO140" s="21">
        <v>35</v>
      </c>
      <c r="DP140" s="21">
        <v>48</v>
      </c>
      <c r="DQ140" s="21">
        <v>67</v>
      </c>
      <c r="DR140" s="21">
        <v>48</v>
      </c>
      <c r="DS140" s="21">
        <v>34</v>
      </c>
      <c r="DT140" s="21">
        <v>37</v>
      </c>
      <c r="DU140" s="21">
        <v>47</v>
      </c>
      <c r="DV140" s="21">
        <v>66</v>
      </c>
      <c r="DW140" s="21">
        <v>52</v>
      </c>
      <c r="DX140" s="21">
        <v>47</v>
      </c>
      <c r="DY140" s="21">
        <v>52</v>
      </c>
      <c r="DZ140" s="21">
        <v>42</v>
      </c>
      <c r="EA140" s="21">
        <v>56</v>
      </c>
      <c r="EB140" s="21">
        <v>30</v>
      </c>
      <c r="EC140" s="21">
        <v>32</v>
      </c>
      <c r="ED140" s="21">
        <v>58</v>
      </c>
      <c r="EE140" s="21">
        <v>65</v>
      </c>
      <c r="EF140" s="21">
        <v>76</v>
      </c>
      <c r="EG140" s="21">
        <v>55</v>
      </c>
      <c r="EH140" s="21">
        <v>50</v>
      </c>
      <c r="EI140" s="21">
        <v>54</v>
      </c>
      <c r="EJ140" s="21">
        <v>64</v>
      </c>
      <c r="EK140" s="21">
        <v>48</v>
      </c>
      <c r="EL140" s="21">
        <v>43</v>
      </c>
      <c r="EM140" s="21">
        <v>39</v>
      </c>
      <c r="EN140" s="21">
        <v>42</v>
      </c>
      <c r="EO140" s="21">
        <v>53</v>
      </c>
      <c r="EP140" s="21">
        <v>38</v>
      </c>
      <c r="EQ140" s="21">
        <v>43</v>
      </c>
      <c r="ER140" s="21">
        <v>45</v>
      </c>
      <c r="ES140" s="21">
        <v>57</v>
      </c>
      <c r="ET140" s="21">
        <v>72</v>
      </c>
      <c r="EU140" s="21">
        <v>50</v>
      </c>
      <c r="EV140" s="21">
        <v>32</v>
      </c>
      <c r="EW140" s="21">
        <v>45</v>
      </c>
      <c r="EX140" s="21">
        <v>56</v>
      </c>
      <c r="EY140" s="21">
        <v>46</v>
      </c>
      <c r="EZ140" s="21">
        <v>56</v>
      </c>
      <c r="FA140" s="21">
        <v>29</v>
      </c>
      <c r="FB140" s="21">
        <v>37</v>
      </c>
      <c r="FC140" s="21" t="s">
        <v>78</v>
      </c>
      <c r="FD140" s="21">
        <v>55</v>
      </c>
      <c r="FE140" s="21">
        <v>46</v>
      </c>
      <c r="FF140" s="21">
        <v>45</v>
      </c>
      <c r="FG140" s="21">
        <v>53</v>
      </c>
      <c r="FH140" s="21">
        <v>57</v>
      </c>
      <c r="FI140" s="21">
        <v>39</v>
      </c>
      <c r="FJ140" s="21">
        <v>35</v>
      </c>
      <c r="FK140" s="21">
        <v>34</v>
      </c>
      <c r="FL140" s="21">
        <v>37</v>
      </c>
      <c r="FM140" s="21">
        <v>43</v>
      </c>
      <c r="FN140" s="21">
        <v>57</v>
      </c>
      <c r="FO140" s="21">
        <v>38</v>
      </c>
      <c r="FP140" s="21">
        <v>38</v>
      </c>
      <c r="FQ140" s="21">
        <v>39</v>
      </c>
      <c r="FR140" s="21">
        <v>30</v>
      </c>
      <c r="FS140" s="21">
        <v>60</v>
      </c>
      <c r="FT140" s="21">
        <v>51</v>
      </c>
      <c r="FU140" s="21">
        <v>30</v>
      </c>
      <c r="FV140" s="21">
        <v>47</v>
      </c>
      <c r="FW140" s="21">
        <v>46</v>
      </c>
      <c r="FX140" s="21">
        <v>44</v>
      </c>
      <c r="FY140" s="21">
        <v>29</v>
      </c>
      <c r="FZ140" s="21">
        <v>28</v>
      </c>
      <c r="GA140" s="21">
        <v>34</v>
      </c>
      <c r="GB140" s="21">
        <v>39</v>
      </c>
      <c r="GC140" s="21">
        <v>49</v>
      </c>
      <c r="GD140" s="21">
        <v>75</v>
      </c>
      <c r="GE140" s="21">
        <v>33</v>
      </c>
      <c r="GF140" s="21">
        <v>31</v>
      </c>
      <c r="GG140" s="21">
        <v>39</v>
      </c>
      <c r="GH140" s="21">
        <v>51</v>
      </c>
      <c r="GI140" s="21">
        <v>59</v>
      </c>
      <c r="GJ140" s="21">
        <v>62</v>
      </c>
      <c r="GK140" s="21">
        <v>39</v>
      </c>
      <c r="GL140" s="21" t="s">
        <v>78</v>
      </c>
      <c r="GM140" s="21">
        <v>51</v>
      </c>
      <c r="GN140" s="21">
        <v>63</v>
      </c>
      <c r="GO140" s="21">
        <v>33</v>
      </c>
      <c r="GP140" s="21">
        <v>33</v>
      </c>
      <c r="GQ140" s="21">
        <v>30</v>
      </c>
      <c r="GR140" s="21">
        <v>36</v>
      </c>
      <c r="GS140" s="21">
        <v>28</v>
      </c>
      <c r="GT140" s="21">
        <v>32</v>
      </c>
      <c r="GU140" s="21">
        <v>27</v>
      </c>
      <c r="GV140" s="21">
        <v>30</v>
      </c>
      <c r="GW140" s="21">
        <v>34</v>
      </c>
      <c r="GX140" s="21">
        <v>33</v>
      </c>
      <c r="GY140" s="21">
        <v>38</v>
      </c>
      <c r="GZ140" s="21">
        <v>49</v>
      </c>
      <c r="HA140" s="21">
        <v>33</v>
      </c>
      <c r="HB140" s="21">
        <v>41</v>
      </c>
      <c r="HC140" s="21">
        <v>35</v>
      </c>
      <c r="HD140" s="21">
        <v>31</v>
      </c>
      <c r="HE140" s="21">
        <v>23</v>
      </c>
      <c r="HF140" s="21">
        <v>33</v>
      </c>
      <c r="HG140" s="21">
        <v>14</v>
      </c>
      <c r="HH140" s="21">
        <v>37</v>
      </c>
      <c r="HI140" s="21">
        <v>45</v>
      </c>
      <c r="HJ140" s="21">
        <v>63</v>
      </c>
      <c r="HK140" s="21">
        <v>31</v>
      </c>
      <c r="HL140" s="21">
        <v>18</v>
      </c>
      <c r="HM140" s="21">
        <v>11</v>
      </c>
      <c r="HN140" s="21">
        <v>14</v>
      </c>
      <c r="HO140" s="21">
        <v>35</v>
      </c>
      <c r="HP140" s="21">
        <v>30</v>
      </c>
      <c r="HQ140" s="21">
        <v>29</v>
      </c>
      <c r="HR140" s="21">
        <v>35</v>
      </c>
      <c r="HS140" s="21">
        <v>45</v>
      </c>
      <c r="HT140" s="21">
        <v>39</v>
      </c>
      <c r="HU140" s="21">
        <v>32</v>
      </c>
      <c r="HV140" s="21">
        <v>28</v>
      </c>
      <c r="HW140" s="21">
        <v>15</v>
      </c>
      <c r="HX140" s="21">
        <v>32</v>
      </c>
      <c r="HY140" s="21">
        <v>23</v>
      </c>
      <c r="HZ140" s="21">
        <v>33</v>
      </c>
      <c r="IA140" s="21">
        <v>33</v>
      </c>
      <c r="IB140" s="21">
        <v>33</v>
      </c>
      <c r="IC140" s="21">
        <v>32</v>
      </c>
      <c r="ID140" s="21">
        <v>22</v>
      </c>
      <c r="IE140" s="21">
        <v>32</v>
      </c>
      <c r="IF140" s="21">
        <v>29</v>
      </c>
      <c r="IG140" s="21">
        <v>37</v>
      </c>
      <c r="IH140" s="21">
        <v>23</v>
      </c>
      <c r="II140" s="21">
        <v>22</v>
      </c>
      <c r="IJ140" s="21">
        <v>20</v>
      </c>
      <c r="IK140" s="21">
        <v>40</v>
      </c>
      <c r="IL140" s="21">
        <v>33</v>
      </c>
      <c r="IM140" s="21">
        <v>29</v>
      </c>
      <c r="IN140" s="21">
        <v>26</v>
      </c>
      <c r="IO140" s="21">
        <v>28</v>
      </c>
      <c r="IP140" s="21">
        <v>19</v>
      </c>
      <c r="IQ140" s="12">
        <v>20</v>
      </c>
      <c r="IR140" s="99">
        <f t="shared" ref="IR140:IR165" si="61">MAX(G140:IQ140)</f>
        <v>78</v>
      </c>
      <c r="IT140" s="45"/>
      <c r="IU140" s="46"/>
    </row>
    <row r="141" spans="1:255" ht="12.75" customHeight="1" x14ac:dyDescent="0.2">
      <c r="A141" s="100">
        <v>2014</v>
      </c>
      <c r="B141" s="100">
        <v>90011123</v>
      </c>
      <c r="C141" s="103">
        <f>INDEX(Sites!$A:$N,MATCH($B141,Sites!$A:$A,0),2)</f>
        <v>41.399166999999998</v>
      </c>
      <c r="D141" s="100" t="str">
        <f>INDEX(Sites!$A:$N,MATCH($B141,Sites!$A:$A,0),4)</f>
        <v>CT</v>
      </c>
      <c r="E141" s="100" t="str">
        <f>INDEX(Sites!$A:$N,MATCH($B141,Sites!$A:$A,0),10)</f>
        <v>116.0</v>
      </c>
      <c r="F141" s="44" t="str">
        <f>INDEX(Sites!$A:$N,MATCH($B141,Sites!$A:$A,0),6)</f>
        <v>Danbury</v>
      </c>
      <c r="G141" s="20" t="s">
        <v>78</v>
      </c>
      <c r="H141" s="14" t="s">
        <v>78</v>
      </c>
      <c r="I141" s="14" t="s">
        <v>78</v>
      </c>
      <c r="J141" s="14" t="s">
        <v>78</v>
      </c>
      <c r="K141" s="14" t="s">
        <v>78</v>
      </c>
      <c r="L141" s="14" t="s">
        <v>78</v>
      </c>
      <c r="M141" s="14" t="s">
        <v>78</v>
      </c>
      <c r="N141" s="14" t="s">
        <v>78</v>
      </c>
      <c r="O141" s="14" t="s">
        <v>78</v>
      </c>
      <c r="P141" s="14" t="s">
        <v>78</v>
      </c>
      <c r="Q141" s="14" t="s">
        <v>78</v>
      </c>
      <c r="R141" s="14" t="s">
        <v>78</v>
      </c>
      <c r="S141" s="14" t="s">
        <v>78</v>
      </c>
      <c r="T141" s="14" t="s">
        <v>78</v>
      </c>
      <c r="U141" s="14" t="s">
        <v>78</v>
      </c>
      <c r="V141" s="14" t="s">
        <v>78</v>
      </c>
      <c r="W141" s="14" t="s">
        <v>78</v>
      </c>
      <c r="X141" s="14" t="s">
        <v>78</v>
      </c>
      <c r="Y141" s="14" t="s">
        <v>78</v>
      </c>
      <c r="Z141" s="14" t="s">
        <v>78</v>
      </c>
      <c r="AA141" s="14" t="s">
        <v>78</v>
      </c>
      <c r="AB141" s="14" t="s">
        <v>78</v>
      </c>
      <c r="AC141" s="14" t="s">
        <v>78</v>
      </c>
      <c r="AD141" s="14" t="s">
        <v>78</v>
      </c>
      <c r="AE141" s="14" t="s">
        <v>78</v>
      </c>
      <c r="AF141" s="14" t="s">
        <v>78</v>
      </c>
      <c r="AG141" s="14" t="s">
        <v>78</v>
      </c>
      <c r="AH141" s="14" t="s">
        <v>78</v>
      </c>
      <c r="AI141" s="14" t="s">
        <v>78</v>
      </c>
      <c r="AJ141" s="14" t="s">
        <v>78</v>
      </c>
      <c r="AK141" s="14" t="s">
        <v>78</v>
      </c>
      <c r="AL141" s="14">
        <v>47</v>
      </c>
      <c r="AM141" s="14">
        <v>35</v>
      </c>
      <c r="AN141" s="14">
        <v>51</v>
      </c>
      <c r="AO141" s="14">
        <v>43</v>
      </c>
      <c r="AP141" s="14">
        <v>42</v>
      </c>
      <c r="AQ141" s="14">
        <v>50</v>
      </c>
      <c r="AR141" s="14">
        <v>46</v>
      </c>
      <c r="AS141" s="14">
        <v>45</v>
      </c>
      <c r="AT141" s="14">
        <v>49</v>
      </c>
      <c r="AU141" s="14">
        <v>54</v>
      </c>
      <c r="AV141" s="14">
        <v>49</v>
      </c>
      <c r="AW141" s="14">
        <v>56</v>
      </c>
      <c r="AX141" s="14">
        <v>64</v>
      </c>
      <c r="AY141" s="14">
        <v>45</v>
      </c>
      <c r="AZ141" s="14">
        <v>44</v>
      </c>
      <c r="BA141" s="14" t="s">
        <v>78</v>
      </c>
      <c r="BB141" s="14">
        <v>45</v>
      </c>
      <c r="BC141" s="14">
        <v>44</v>
      </c>
      <c r="BD141" s="14">
        <v>50</v>
      </c>
      <c r="BE141" s="14">
        <v>53</v>
      </c>
      <c r="BF141" s="14">
        <v>49</v>
      </c>
      <c r="BG141" s="14">
        <v>46</v>
      </c>
      <c r="BH141" s="14">
        <v>44</v>
      </c>
      <c r="BI141" s="14">
        <v>52</v>
      </c>
      <c r="BJ141" s="14">
        <v>48</v>
      </c>
      <c r="BK141" s="14">
        <v>43</v>
      </c>
      <c r="BL141" s="14">
        <v>35</v>
      </c>
      <c r="BM141" s="14">
        <v>44</v>
      </c>
      <c r="BN141" s="14" t="s">
        <v>78</v>
      </c>
      <c r="BO141" s="14">
        <v>39</v>
      </c>
      <c r="BP141" s="14">
        <v>48</v>
      </c>
      <c r="BQ141" s="14">
        <v>48</v>
      </c>
      <c r="BR141" s="14">
        <v>49</v>
      </c>
      <c r="BS141" s="14">
        <v>45</v>
      </c>
      <c r="BT141" s="14">
        <v>36</v>
      </c>
      <c r="BU141" s="14">
        <v>44</v>
      </c>
      <c r="BV141" s="14">
        <v>52</v>
      </c>
      <c r="BW141" s="14" t="s">
        <v>78</v>
      </c>
      <c r="BX141" s="14">
        <v>43</v>
      </c>
      <c r="BY141" s="14">
        <v>51</v>
      </c>
      <c r="BZ141" s="14" t="s">
        <v>78</v>
      </c>
      <c r="CA141" s="14" t="s">
        <v>78</v>
      </c>
      <c r="CB141" s="14" t="s">
        <v>78</v>
      </c>
      <c r="CC141" s="14" t="s">
        <v>78</v>
      </c>
      <c r="CD141" s="14" t="s">
        <v>78</v>
      </c>
      <c r="CE141" s="14">
        <v>36</v>
      </c>
      <c r="CF141" s="14">
        <v>49</v>
      </c>
      <c r="CG141" s="14">
        <v>48</v>
      </c>
      <c r="CH141" s="14">
        <v>51</v>
      </c>
      <c r="CI141" s="14">
        <v>50</v>
      </c>
      <c r="CJ141" s="14">
        <v>57</v>
      </c>
      <c r="CK141" s="14">
        <v>52</v>
      </c>
      <c r="CL141" s="14">
        <v>40</v>
      </c>
      <c r="CM141" s="14">
        <v>35</v>
      </c>
      <c r="CN141" s="14">
        <v>43</v>
      </c>
      <c r="CO141" s="14">
        <v>58</v>
      </c>
      <c r="CP141" s="14">
        <v>80</v>
      </c>
      <c r="CQ141" s="14" t="s">
        <v>78</v>
      </c>
      <c r="CR141" s="14" t="s">
        <v>78</v>
      </c>
      <c r="CS141" s="14">
        <v>38</v>
      </c>
      <c r="CT141" s="14">
        <v>36</v>
      </c>
      <c r="CU141" s="14">
        <v>54</v>
      </c>
      <c r="CV141" s="14">
        <v>66</v>
      </c>
      <c r="CW141" s="14">
        <v>74</v>
      </c>
      <c r="CX141" s="14">
        <v>43</v>
      </c>
      <c r="CY141" s="14">
        <v>36</v>
      </c>
      <c r="CZ141" s="14">
        <v>20</v>
      </c>
      <c r="DA141" s="14">
        <v>32</v>
      </c>
      <c r="DB141" s="14">
        <v>57</v>
      </c>
      <c r="DC141" s="14">
        <v>36</v>
      </c>
      <c r="DD141" s="14">
        <v>38</v>
      </c>
      <c r="DE141" s="14">
        <v>36</v>
      </c>
      <c r="DF141" s="14">
        <v>28</v>
      </c>
      <c r="DG141" s="14">
        <v>36</v>
      </c>
      <c r="DH141" s="14">
        <v>34</v>
      </c>
      <c r="DI141" s="14">
        <v>27</v>
      </c>
      <c r="DJ141" s="14">
        <v>54</v>
      </c>
      <c r="DK141" s="14">
        <v>84</v>
      </c>
      <c r="DL141" s="14">
        <v>45</v>
      </c>
      <c r="DM141" s="14">
        <v>32</v>
      </c>
      <c r="DN141" s="14">
        <v>35</v>
      </c>
      <c r="DO141" s="14">
        <v>36</v>
      </c>
      <c r="DP141" s="14">
        <v>55</v>
      </c>
      <c r="DQ141" s="14">
        <v>62</v>
      </c>
      <c r="DR141" s="14">
        <v>53</v>
      </c>
      <c r="DS141" s="14">
        <v>52</v>
      </c>
      <c r="DT141" s="14">
        <v>32</v>
      </c>
      <c r="DU141" s="14">
        <v>43</v>
      </c>
      <c r="DV141" s="14">
        <v>62</v>
      </c>
      <c r="DW141" s="14">
        <v>66</v>
      </c>
      <c r="DX141" s="14">
        <v>54</v>
      </c>
      <c r="DY141" s="14">
        <v>53</v>
      </c>
      <c r="DZ141" s="14">
        <v>47</v>
      </c>
      <c r="EA141" s="14">
        <v>60</v>
      </c>
      <c r="EB141" s="14">
        <v>31</v>
      </c>
      <c r="EC141" s="14">
        <v>30</v>
      </c>
      <c r="ED141" s="14">
        <v>51</v>
      </c>
      <c r="EE141" s="14">
        <v>72</v>
      </c>
      <c r="EF141" s="14">
        <v>72</v>
      </c>
      <c r="EG141" s="14">
        <v>66</v>
      </c>
      <c r="EH141" s="14">
        <v>36</v>
      </c>
      <c r="EI141" s="14">
        <v>43</v>
      </c>
      <c r="EJ141" s="14">
        <v>74</v>
      </c>
      <c r="EK141" s="14">
        <v>51</v>
      </c>
      <c r="EL141" s="14">
        <v>37</v>
      </c>
      <c r="EM141" s="14">
        <v>50</v>
      </c>
      <c r="EN141" s="14">
        <v>39</v>
      </c>
      <c r="EO141" s="14">
        <v>41</v>
      </c>
      <c r="EP141" s="14">
        <v>39</v>
      </c>
      <c r="EQ141" s="14">
        <v>49</v>
      </c>
      <c r="ER141" s="14">
        <v>48</v>
      </c>
      <c r="ES141" s="14" t="s">
        <v>78</v>
      </c>
      <c r="ET141" s="14">
        <v>72</v>
      </c>
      <c r="EU141" s="14">
        <v>74</v>
      </c>
      <c r="EV141" s="14">
        <v>35</v>
      </c>
      <c r="EW141" s="14">
        <v>34</v>
      </c>
      <c r="EX141" s="14">
        <v>59</v>
      </c>
      <c r="EY141" s="14">
        <v>61</v>
      </c>
      <c r="EZ141" s="14">
        <v>50</v>
      </c>
      <c r="FA141" s="14" t="s">
        <v>78</v>
      </c>
      <c r="FB141" s="14">
        <v>35</v>
      </c>
      <c r="FC141" s="14">
        <v>62</v>
      </c>
      <c r="FD141" s="14">
        <v>63</v>
      </c>
      <c r="FE141" s="14">
        <v>48</v>
      </c>
      <c r="FF141" s="14">
        <v>48</v>
      </c>
      <c r="FG141" s="14">
        <v>56</v>
      </c>
      <c r="FH141" s="14">
        <v>62</v>
      </c>
      <c r="FI141" s="14">
        <v>36</v>
      </c>
      <c r="FJ141" s="14">
        <v>34</v>
      </c>
      <c r="FK141" s="14">
        <v>29</v>
      </c>
      <c r="FL141" s="14">
        <v>30</v>
      </c>
      <c r="FM141" s="14">
        <v>33</v>
      </c>
      <c r="FN141" s="14">
        <v>61</v>
      </c>
      <c r="FO141" s="14">
        <v>39</v>
      </c>
      <c r="FP141" s="14">
        <v>38</v>
      </c>
      <c r="FQ141" s="14">
        <v>34</v>
      </c>
      <c r="FR141" s="14">
        <v>30</v>
      </c>
      <c r="FS141" s="14">
        <v>56</v>
      </c>
      <c r="FT141" s="14">
        <v>46</v>
      </c>
      <c r="FU141" s="14">
        <v>32</v>
      </c>
      <c r="FV141" s="14">
        <v>54</v>
      </c>
      <c r="FW141" s="14">
        <v>70</v>
      </c>
      <c r="FX141" s="14">
        <v>58</v>
      </c>
      <c r="FY141" s="14">
        <v>31</v>
      </c>
      <c r="FZ141" s="14">
        <v>31</v>
      </c>
      <c r="GA141" s="14">
        <v>32</v>
      </c>
      <c r="GB141" s="14">
        <v>28</v>
      </c>
      <c r="GC141" s="14">
        <v>53</v>
      </c>
      <c r="GD141" s="14">
        <v>82</v>
      </c>
      <c r="GE141" s="14">
        <v>30</v>
      </c>
      <c r="GF141" s="14">
        <v>37</v>
      </c>
      <c r="GG141" s="14">
        <v>52</v>
      </c>
      <c r="GH141" s="14">
        <v>46</v>
      </c>
      <c r="GI141" s="14">
        <v>51</v>
      </c>
      <c r="GJ141" s="14">
        <v>59</v>
      </c>
      <c r="GK141" s="14">
        <v>40</v>
      </c>
      <c r="GL141" s="14">
        <v>63</v>
      </c>
      <c r="GM141" s="14">
        <v>66</v>
      </c>
      <c r="GN141" s="14">
        <v>53</v>
      </c>
      <c r="GO141" s="14">
        <v>33</v>
      </c>
      <c r="GP141" s="14">
        <v>33</v>
      </c>
      <c r="GQ141" s="14">
        <v>25</v>
      </c>
      <c r="GR141" s="14">
        <v>40</v>
      </c>
      <c r="GS141" s="14">
        <v>37</v>
      </c>
      <c r="GT141" s="14" t="s">
        <v>78</v>
      </c>
      <c r="GU141" s="14">
        <v>24</v>
      </c>
      <c r="GV141" s="14">
        <v>30</v>
      </c>
      <c r="GW141" s="14">
        <v>37</v>
      </c>
      <c r="GX141" s="14">
        <v>37</v>
      </c>
      <c r="GY141" s="14">
        <v>43</v>
      </c>
      <c r="GZ141" s="14">
        <v>45</v>
      </c>
      <c r="HA141" s="14">
        <v>35</v>
      </c>
      <c r="HB141" s="14">
        <v>48</v>
      </c>
      <c r="HC141" s="14">
        <v>31</v>
      </c>
      <c r="HD141" s="14" t="s">
        <v>78</v>
      </c>
      <c r="HE141" s="14">
        <v>34</v>
      </c>
      <c r="HF141" s="14">
        <v>33</v>
      </c>
      <c r="HG141" s="14">
        <v>21</v>
      </c>
      <c r="HH141" s="14">
        <v>36</v>
      </c>
      <c r="HI141" s="14">
        <v>40</v>
      </c>
      <c r="HJ141" s="14">
        <v>57</v>
      </c>
      <c r="HK141" s="14">
        <v>27</v>
      </c>
      <c r="HL141" s="14">
        <v>17</v>
      </c>
      <c r="HM141" s="14" t="s">
        <v>78</v>
      </c>
      <c r="HN141" s="14" t="s">
        <v>78</v>
      </c>
      <c r="HO141" s="14" t="s">
        <v>78</v>
      </c>
      <c r="HP141" s="14" t="s">
        <v>78</v>
      </c>
      <c r="HQ141" s="14" t="s">
        <v>78</v>
      </c>
      <c r="HR141" s="14" t="s">
        <v>78</v>
      </c>
      <c r="HS141" s="14" t="s">
        <v>78</v>
      </c>
      <c r="HT141" s="14" t="s">
        <v>78</v>
      </c>
      <c r="HU141" s="14" t="s">
        <v>78</v>
      </c>
      <c r="HV141" s="14" t="s">
        <v>78</v>
      </c>
      <c r="HW141" s="14" t="s">
        <v>78</v>
      </c>
      <c r="HX141" s="14" t="s">
        <v>78</v>
      </c>
      <c r="HY141" s="14" t="s">
        <v>78</v>
      </c>
      <c r="HZ141" s="14" t="s">
        <v>78</v>
      </c>
      <c r="IA141" s="14" t="s">
        <v>78</v>
      </c>
      <c r="IB141" s="14" t="s">
        <v>78</v>
      </c>
      <c r="IC141" s="14" t="s">
        <v>78</v>
      </c>
      <c r="ID141" s="14" t="s">
        <v>78</v>
      </c>
      <c r="IE141" s="14" t="s">
        <v>78</v>
      </c>
      <c r="IF141" s="14" t="s">
        <v>78</v>
      </c>
      <c r="IG141" s="14" t="s">
        <v>78</v>
      </c>
      <c r="IH141" s="14" t="s">
        <v>78</v>
      </c>
      <c r="II141" s="14" t="s">
        <v>78</v>
      </c>
      <c r="IJ141" s="14" t="s">
        <v>78</v>
      </c>
      <c r="IK141" s="14" t="s">
        <v>78</v>
      </c>
      <c r="IL141" s="14" t="s">
        <v>78</v>
      </c>
      <c r="IM141" s="14" t="s">
        <v>78</v>
      </c>
      <c r="IN141" s="14" t="s">
        <v>78</v>
      </c>
      <c r="IO141" s="14" t="s">
        <v>78</v>
      </c>
      <c r="IP141" s="14" t="s">
        <v>78</v>
      </c>
      <c r="IQ141" s="19" t="s">
        <v>78</v>
      </c>
      <c r="IR141" s="100">
        <f t="shared" si="61"/>
        <v>84</v>
      </c>
      <c r="IT141" s="45"/>
      <c r="IU141" s="46"/>
    </row>
    <row r="142" spans="1:255" ht="12.75" customHeight="1" x14ac:dyDescent="0.2">
      <c r="A142" s="100">
        <v>2014</v>
      </c>
      <c r="B142" s="100">
        <v>90010017</v>
      </c>
      <c r="C142" s="103">
        <f>INDEX(Sites!$A:$N,MATCH($B142,Sites!$A:$A,0),2)</f>
        <v>41.003610999999999</v>
      </c>
      <c r="D142" s="100" t="str">
        <f>INDEX(Sites!$A:$N,MATCH($B142,Sites!$A:$A,0),4)</f>
        <v>CT</v>
      </c>
      <c r="E142" s="100" t="str">
        <f>INDEX(Sites!$A:$N,MATCH($B142,Sites!$A:$A,0),10)</f>
        <v>3.0</v>
      </c>
      <c r="F142" s="100" t="str">
        <f>INDEX(Sites!$A:$N,MATCH($B142,Sites!$A:$A,0),6)</f>
        <v>Greenwich</v>
      </c>
      <c r="G142" s="20" t="s">
        <v>78</v>
      </c>
      <c r="H142" s="14" t="s">
        <v>78</v>
      </c>
      <c r="I142" s="14" t="s">
        <v>78</v>
      </c>
      <c r="J142" s="14" t="s">
        <v>78</v>
      </c>
      <c r="K142" s="14" t="s">
        <v>78</v>
      </c>
      <c r="L142" s="14" t="s">
        <v>78</v>
      </c>
      <c r="M142" s="14" t="s">
        <v>78</v>
      </c>
      <c r="N142" s="14" t="s">
        <v>78</v>
      </c>
      <c r="O142" s="14" t="s">
        <v>78</v>
      </c>
      <c r="P142" s="14" t="s">
        <v>78</v>
      </c>
      <c r="Q142" s="14" t="s">
        <v>78</v>
      </c>
      <c r="R142" s="14" t="s">
        <v>78</v>
      </c>
      <c r="S142" s="14" t="s">
        <v>78</v>
      </c>
      <c r="T142" s="14" t="s">
        <v>78</v>
      </c>
      <c r="U142" s="14" t="s">
        <v>78</v>
      </c>
      <c r="V142" s="14" t="s">
        <v>78</v>
      </c>
      <c r="W142" s="14" t="s">
        <v>78</v>
      </c>
      <c r="X142" s="14" t="s">
        <v>78</v>
      </c>
      <c r="Y142" s="14" t="s">
        <v>78</v>
      </c>
      <c r="Z142" s="14" t="s">
        <v>78</v>
      </c>
      <c r="AA142" s="14" t="s">
        <v>78</v>
      </c>
      <c r="AB142" s="14" t="s">
        <v>78</v>
      </c>
      <c r="AC142" s="14" t="s">
        <v>78</v>
      </c>
      <c r="AD142" s="14" t="s">
        <v>78</v>
      </c>
      <c r="AE142" s="14" t="s">
        <v>78</v>
      </c>
      <c r="AF142" s="14" t="s">
        <v>78</v>
      </c>
      <c r="AG142" s="14" t="s">
        <v>78</v>
      </c>
      <c r="AH142" s="14" t="s">
        <v>78</v>
      </c>
      <c r="AI142" s="14" t="s">
        <v>78</v>
      </c>
      <c r="AJ142" s="14" t="s">
        <v>78</v>
      </c>
      <c r="AK142" s="14" t="s">
        <v>78</v>
      </c>
      <c r="AL142" s="14">
        <v>46</v>
      </c>
      <c r="AM142" s="14">
        <v>27</v>
      </c>
      <c r="AN142" s="14">
        <v>49</v>
      </c>
      <c r="AO142" s="14">
        <v>43</v>
      </c>
      <c r="AP142" s="14">
        <v>45</v>
      </c>
      <c r="AQ142" s="14">
        <v>47</v>
      </c>
      <c r="AR142" s="14">
        <v>50</v>
      </c>
      <c r="AS142" s="14">
        <v>47</v>
      </c>
      <c r="AT142" s="14">
        <v>53</v>
      </c>
      <c r="AU142" s="14">
        <v>53</v>
      </c>
      <c r="AV142" s="14">
        <v>54</v>
      </c>
      <c r="AW142" s="14">
        <v>53</v>
      </c>
      <c r="AX142" s="14">
        <v>59</v>
      </c>
      <c r="AY142" s="14">
        <v>44</v>
      </c>
      <c r="AZ142" s="14">
        <v>45</v>
      </c>
      <c r="BA142" s="14">
        <v>46</v>
      </c>
      <c r="BB142" s="14">
        <v>49</v>
      </c>
      <c r="BC142" s="14">
        <v>47</v>
      </c>
      <c r="BD142" s="14">
        <v>54</v>
      </c>
      <c r="BE142" s="14">
        <v>50</v>
      </c>
      <c r="BF142" s="14">
        <v>46</v>
      </c>
      <c r="BG142" s="14">
        <v>48</v>
      </c>
      <c r="BH142" s="14">
        <v>41</v>
      </c>
      <c r="BI142" s="14">
        <v>55</v>
      </c>
      <c r="BJ142" s="14">
        <v>46</v>
      </c>
      <c r="BK142" s="14">
        <v>43</v>
      </c>
      <c r="BL142" s="14">
        <v>41</v>
      </c>
      <c r="BM142" s="14">
        <v>50</v>
      </c>
      <c r="BN142" s="14">
        <v>43</v>
      </c>
      <c r="BO142" s="14">
        <v>44</v>
      </c>
      <c r="BP142" s="14">
        <v>40</v>
      </c>
      <c r="BQ142" s="14">
        <v>52</v>
      </c>
      <c r="BR142" s="14">
        <v>50</v>
      </c>
      <c r="BS142" s="14">
        <v>46</v>
      </c>
      <c r="BT142" s="14">
        <v>44</v>
      </c>
      <c r="BU142" s="14">
        <v>47</v>
      </c>
      <c r="BV142" s="14">
        <v>41</v>
      </c>
      <c r="BW142" s="14">
        <v>48</v>
      </c>
      <c r="BX142" s="14">
        <v>45</v>
      </c>
      <c r="BY142" s="14">
        <v>53</v>
      </c>
      <c r="BZ142" s="14">
        <v>57</v>
      </c>
      <c r="CA142" s="14">
        <v>51</v>
      </c>
      <c r="CB142" s="14">
        <v>38</v>
      </c>
      <c r="CC142" s="14">
        <v>33</v>
      </c>
      <c r="CD142" s="14">
        <v>36</v>
      </c>
      <c r="CE142" s="14">
        <v>37</v>
      </c>
      <c r="CF142" s="14">
        <v>51</v>
      </c>
      <c r="CG142" s="14">
        <v>49</v>
      </c>
      <c r="CH142" s="14">
        <v>56</v>
      </c>
      <c r="CI142" s="14">
        <v>54</v>
      </c>
      <c r="CJ142" s="14">
        <v>51</v>
      </c>
      <c r="CK142" s="14">
        <v>53</v>
      </c>
      <c r="CL142" s="14">
        <v>37</v>
      </c>
      <c r="CM142" s="14">
        <v>33</v>
      </c>
      <c r="CN142" s="14">
        <v>45</v>
      </c>
      <c r="CO142" s="14">
        <v>55</v>
      </c>
      <c r="CP142" s="14">
        <v>75</v>
      </c>
      <c r="CQ142" s="14">
        <v>23</v>
      </c>
      <c r="CR142" s="14">
        <v>41</v>
      </c>
      <c r="CS142" s="14">
        <v>45</v>
      </c>
      <c r="CT142" s="14">
        <v>41</v>
      </c>
      <c r="CU142" s="14">
        <v>47</v>
      </c>
      <c r="CV142" s="14">
        <v>56</v>
      </c>
      <c r="CW142" s="14">
        <v>68</v>
      </c>
      <c r="CX142" s="14">
        <v>48</v>
      </c>
      <c r="CY142" s="14">
        <v>43</v>
      </c>
      <c r="CZ142" s="14">
        <v>24</v>
      </c>
      <c r="DA142" s="14">
        <v>36</v>
      </c>
      <c r="DB142" s="14">
        <v>59</v>
      </c>
      <c r="DC142" s="14">
        <v>44</v>
      </c>
      <c r="DD142" s="14">
        <v>38</v>
      </c>
      <c r="DE142" s="14">
        <v>38</v>
      </c>
      <c r="DF142" s="14">
        <v>36</v>
      </c>
      <c r="DG142" s="14">
        <v>36</v>
      </c>
      <c r="DH142" s="14">
        <v>39</v>
      </c>
      <c r="DI142" s="14">
        <v>34</v>
      </c>
      <c r="DJ142" s="14">
        <v>49</v>
      </c>
      <c r="DK142" s="14">
        <v>83</v>
      </c>
      <c r="DL142" s="14">
        <v>52</v>
      </c>
      <c r="DM142" s="14">
        <v>38</v>
      </c>
      <c r="DN142" s="14">
        <v>43</v>
      </c>
      <c r="DO142" s="14">
        <v>48</v>
      </c>
      <c r="DP142" s="14">
        <v>57</v>
      </c>
      <c r="DQ142" s="14">
        <v>55</v>
      </c>
      <c r="DR142" s="14">
        <v>45</v>
      </c>
      <c r="DS142" s="14">
        <v>41</v>
      </c>
      <c r="DT142" s="14">
        <v>39</v>
      </c>
      <c r="DU142" s="14">
        <v>49</v>
      </c>
      <c r="DV142" s="14">
        <v>69</v>
      </c>
      <c r="DW142" s="14">
        <v>58</v>
      </c>
      <c r="DX142" s="14">
        <v>51</v>
      </c>
      <c r="DY142" s="14">
        <v>54</v>
      </c>
      <c r="DZ142" s="14">
        <v>56</v>
      </c>
      <c r="EA142" s="14">
        <v>69</v>
      </c>
      <c r="EB142" s="14">
        <v>33</v>
      </c>
      <c r="EC142" s="14">
        <v>33</v>
      </c>
      <c r="ED142" s="14">
        <v>61</v>
      </c>
      <c r="EE142" s="14">
        <v>91</v>
      </c>
      <c r="EF142" s="14">
        <v>78</v>
      </c>
      <c r="EG142" s="14">
        <v>57</v>
      </c>
      <c r="EH142" s="14" t="s">
        <v>78</v>
      </c>
      <c r="EI142" s="14">
        <v>54</v>
      </c>
      <c r="EJ142" s="14">
        <v>62</v>
      </c>
      <c r="EK142" s="14">
        <v>47</v>
      </c>
      <c r="EL142" s="14" t="s">
        <v>78</v>
      </c>
      <c r="EM142" s="14">
        <v>51</v>
      </c>
      <c r="EN142" s="14" t="s">
        <v>78</v>
      </c>
      <c r="EO142" s="14" t="s">
        <v>78</v>
      </c>
      <c r="EP142" s="14">
        <v>46</v>
      </c>
      <c r="EQ142" s="14">
        <v>48</v>
      </c>
      <c r="ER142" s="14">
        <v>47</v>
      </c>
      <c r="ES142" s="14">
        <v>62</v>
      </c>
      <c r="ET142" s="14">
        <v>70</v>
      </c>
      <c r="EU142" s="14">
        <v>54</v>
      </c>
      <c r="EV142" s="14" t="s">
        <v>78</v>
      </c>
      <c r="EW142" s="14">
        <v>52</v>
      </c>
      <c r="EX142" s="14">
        <v>56</v>
      </c>
      <c r="EY142" s="14">
        <v>65</v>
      </c>
      <c r="EZ142" s="14">
        <v>59</v>
      </c>
      <c r="FA142" s="14">
        <v>30</v>
      </c>
      <c r="FB142" s="14" t="s">
        <v>78</v>
      </c>
      <c r="FC142" s="14">
        <v>64</v>
      </c>
      <c r="FD142" s="14">
        <v>56</v>
      </c>
      <c r="FE142" s="14">
        <v>56</v>
      </c>
      <c r="FF142" s="14">
        <v>49</v>
      </c>
      <c r="FG142" s="14">
        <v>66</v>
      </c>
      <c r="FH142" s="14">
        <v>69</v>
      </c>
      <c r="FI142" s="14">
        <v>50</v>
      </c>
      <c r="FJ142" s="14">
        <v>39</v>
      </c>
      <c r="FK142" s="14">
        <v>37</v>
      </c>
      <c r="FL142" s="14">
        <v>41</v>
      </c>
      <c r="FM142" s="14">
        <v>37</v>
      </c>
      <c r="FN142" s="14">
        <v>59</v>
      </c>
      <c r="FO142" s="14">
        <v>39</v>
      </c>
      <c r="FP142" s="14">
        <v>40</v>
      </c>
      <c r="FQ142" s="14">
        <v>42</v>
      </c>
      <c r="FR142" s="14">
        <v>35</v>
      </c>
      <c r="FS142" s="14">
        <v>65</v>
      </c>
      <c r="FT142" s="14">
        <v>50</v>
      </c>
      <c r="FU142" s="14">
        <v>38</v>
      </c>
      <c r="FV142" s="14">
        <v>52</v>
      </c>
      <c r="FW142" s="14">
        <v>58</v>
      </c>
      <c r="FX142" s="14">
        <v>54</v>
      </c>
      <c r="FY142" s="14">
        <v>37</v>
      </c>
      <c r="FZ142" s="14">
        <v>31</v>
      </c>
      <c r="GA142" s="14">
        <v>39</v>
      </c>
      <c r="GB142" s="14">
        <v>42</v>
      </c>
      <c r="GC142" s="14">
        <v>63</v>
      </c>
      <c r="GD142" s="14">
        <v>81</v>
      </c>
      <c r="GE142" s="14">
        <v>38</v>
      </c>
      <c r="GF142" s="14">
        <v>40</v>
      </c>
      <c r="GG142" s="14">
        <v>46</v>
      </c>
      <c r="GH142" s="14">
        <v>54</v>
      </c>
      <c r="GI142" s="14">
        <v>59</v>
      </c>
      <c r="GJ142" s="14">
        <v>69</v>
      </c>
      <c r="GK142" s="14">
        <v>53</v>
      </c>
      <c r="GL142" s="14">
        <v>69</v>
      </c>
      <c r="GM142" s="14">
        <v>53</v>
      </c>
      <c r="GN142" s="14">
        <v>61</v>
      </c>
      <c r="GO142" s="14">
        <v>33</v>
      </c>
      <c r="GP142" s="14">
        <v>38</v>
      </c>
      <c r="GQ142" s="14">
        <v>33</v>
      </c>
      <c r="GR142" s="14">
        <v>41</v>
      </c>
      <c r="GS142" s="14">
        <v>43</v>
      </c>
      <c r="GT142" s="14">
        <v>32</v>
      </c>
      <c r="GU142" s="14">
        <v>31</v>
      </c>
      <c r="GV142" s="14">
        <v>31</v>
      </c>
      <c r="GW142" s="14">
        <v>43</v>
      </c>
      <c r="GX142" s="14">
        <v>41</v>
      </c>
      <c r="GY142" s="14" t="s">
        <v>78</v>
      </c>
      <c r="GZ142" s="14" t="s">
        <v>78</v>
      </c>
      <c r="HA142" s="14">
        <v>38</v>
      </c>
      <c r="HB142" s="14">
        <v>46</v>
      </c>
      <c r="HC142" s="14">
        <v>37</v>
      </c>
      <c r="HD142" s="14">
        <v>31</v>
      </c>
      <c r="HE142" s="14">
        <v>28</v>
      </c>
      <c r="HF142" s="14">
        <v>36</v>
      </c>
      <c r="HG142" s="14">
        <v>24</v>
      </c>
      <c r="HH142" s="14">
        <v>45</v>
      </c>
      <c r="HI142" s="14">
        <v>40</v>
      </c>
      <c r="HJ142" s="14">
        <v>57</v>
      </c>
      <c r="HK142" s="14">
        <v>39</v>
      </c>
      <c r="HL142" s="14">
        <v>21</v>
      </c>
      <c r="HM142" s="14" t="s">
        <v>78</v>
      </c>
      <c r="HN142" s="14" t="s">
        <v>78</v>
      </c>
      <c r="HO142" s="14" t="s">
        <v>78</v>
      </c>
      <c r="HP142" s="14" t="s">
        <v>78</v>
      </c>
      <c r="HQ142" s="14" t="s">
        <v>78</v>
      </c>
      <c r="HR142" s="14" t="s">
        <v>78</v>
      </c>
      <c r="HS142" s="14" t="s">
        <v>78</v>
      </c>
      <c r="HT142" s="14" t="s">
        <v>78</v>
      </c>
      <c r="HU142" s="14" t="s">
        <v>78</v>
      </c>
      <c r="HV142" s="14" t="s">
        <v>78</v>
      </c>
      <c r="HW142" s="14" t="s">
        <v>78</v>
      </c>
      <c r="HX142" s="14" t="s">
        <v>78</v>
      </c>
      <c r="HY142" s="14" t="s">
        <v>78</v>
      </c>
      <c r="HZ142" s="14" t="s">
        <v>78</v>
      </c>
      <c r="IA142" s="14" t="s">
        <v>78</v>
      </c>
      <c r="IB142" s="14" t="s">
        <v>78</v>
      </c>
      <c r="IC142" s="14" t="s">
        <v>78</v>
      </c>
      <c r="ID142" s="14" t="s">
        <v>78</v>
      </c>
      <c r="IE142" s="14" t="s">
        <v>78</v>
      </c>
      <c r="IF142" s="14" t="s">
        <v>78</v>
      </c>
      <c r="IG142" s="14" t="s">
        <v>78</v>
      </c>
      <c r="IH142" s="14" t="s">
        <v>78</v>
      </c>
      <c r="II142" s="14" t="s">
        <v>78</v>
      </c>
      <c r="IJ142" s="14" t="s">
        <v>78</v>
      </c>
      <c r="IK142" s="14" t="s">
        <v>78</v>
      </c>
      <c r="IL142" s="14" t="s">
        <v>78</v>
      </c>
      <c r="IM142" s="14" t="s">
        <v>78</v>
      </c>
      <c r="IN142" s="14" t="s">
        <v>78</v>
      </c>
      <c r="IO142" s="14" t="s">
        <v>78</v>
      </c>
      <c r="IP142" s="14" t="s">
        <v>78</v>
      </c>
      <c r="IQ142" s="19" t="s">
        <v>78</v>
      </c>
      <c r="IR142" s="100">
        <f t="shared" si="61"/>
        <v>91</v>
      </c>
      <c r="IT142" s="45"/>
      <c r="IU142" s="46"/>
    </row>
    <row r="143" spans="1:255" ht="12.75" customHeight="1" x14ac:dyDescent="0.2">
      <c r="A143" s="100">
        <v>2014</v>
      </c>
      <c r="B143" s="100">
        <v>90099002</v>
      </c>
      <c r="C143" s="103">
        <f>INDEX(Sites!$A:$N,MATCH($B143,Sites!$A:$A,0),2)</f>
        <v>41.256788</v>
      </c>
      <c r="D143" s="100" t="str">
        <f>INDEX(Sites!$A:$N,MATCH($B143,Sites!$A:$A,0),4)</f>
        <v>CT</v>
      </c>
      <c r="E143" s="100" t="str">
        <f>INDEX(Sites!$A:$N,MATCH($B143,Sites!$A:$A,0),10)</f>
        <v>3.0</v>
      </c>
      <c r="F143" s="44" t="str">
        <f>INDEX(Sites!$A:$N,MATCH($B143,Sites!$A:$A,0),6)</f>
        <v>Madison-Beach Rd</v>
      </c>
      <c r="G143" s="20" t="s">
        <v>78</v>
      </c>
      <c r="H143" s="14" t="s">
        <v>78</v>
      </c>
      <c r="I143" s="14" t="s">
        <v>78</v>
      </c>
      <c r="J143" s="14" t="s">
        <v>78</v>
      </c>
      <c r="K143" s="14" t="s">
        <v>78</v>
      </c>
      <c r="L143" s="14" t="s">
        <v>78</v>
      </c>
      <c r="M143" s="14" t="s">
        <v>78</v>
      </c>
      <c r="N143" s="14" t="s">
        <v>78</v>
      </c>
      <c r="O143" s="14" t="s">
        <v>78</v>
      </c>
      <c r="P143" s="14" t="s">
        <v>78</v>
      </c>
      <c r="Q143" s="14" t="s">
        <v>78</v>
      </c>
      <c r="R143" s="14" t="s">
        <v>78</v>
      </c>
      <c r="S143" s="14" t="s">
        <v>78</v>
      </c>
      <c r="T143" s="14" t="s">
        <v>78</v>
      </c>
      <c r="U143" s="14" t="s">
        <v>78</v>
      </c>
      <c r="V143" s="14" t="s">
        <v>78</v>
      </c>
      <c r="W143" s="14" t="s">
        <v>78</v>
      </c>
      <c r="X143" s="14" t="s">
        <v>78</v>
      </c>
      <c r="Y143" s="14" t="s">
        <v>78</v>
      </c>
      <c r="Z143" s="14" t="s">
        <v>78</v>
      </c>
      <c r="AA143" s="14" t="s">
        <v>78</v>
      </c>
      <c r="AB143" s="14" t="s">
        <v>78</v>
      </c>
      <c r="AC143" s="14" t="s">
        <v>78</v>
      </c>
      <c r="AD143" s="14" t="s">
        <v>78</v>
      </c>
      <c r="AE143" s="14" t="s">
        <v>78</v>
      </c>
      <c r="AF143" s="14" t="s">
        <v>78</v>
      </c>
      <c r="AG143" s="14" t="s">
        <v>78</v>
      </c>
      <c r="AH143" s="14" t="s">
        <v>78</v>
      </c>
      <c r="AI143" s="14" t="s">
        <v>78</v>
      </c>
      <c r="AJ143" s="14" t="s">
        <v>78</v>
      </c>
      <c r="AK143" s="14" t="s">
        <v>78</v>
      </c>
      <c r="AL143" s="14">
        <v>48</v>
      </c>
      <c r="AM143" s="14">
        <v>44</v>
      </c>
      <c r="AN143" s="14">
        <v>48</v>
      </c>
      <c r="AO143" s="14">
        <v>44</v>
      </c>
      <c r="AP143" s="14">
        <v>45</v>
      </c>
      <c r="AQ143" s="14">
        <v>50</v>
      </c>
      <c r="AR143" s="14">
        <v>51</v>
      </c>
      <c r="AS143" s="14">
        <v>45</v>
      </c>
      <c r="AT143" s="14">
        <v>51</v>
      </c>
      <c r="AU143" s="14">
        <v>54</v>
      </c>
      <c r="AV143" s="14">
        <v>49</v>
      </c>
      <c r="AW143" s="14">
        <v>52</v>
      </c>
      <c r="AX143" s="14">
        <v>56</v>
      </c>
      <c r="AY143" s="14">
        <v>47</v>
      </c>
      <c r="AZ143" s="14">
        <v>49</v>
      </c>
      <c r="BA143" s="14">
        <v>48</v>
      </c>
      <c r="BB143" s="14">
        <v>47</v>
      </c>
      <c r="BC143" s="14">
        <v>49</v>
      </c>
      <c r="BD143" s="14">
        <v>53</v>
      </c>
      <c r="BE143" s="14">
        <v>49</v>
      </c>
      <c r="BF143" s="14">
        <v>48</v>
      </c>
      <c r="BG143" s="14">
        <v>48</v>
      </c>
      <c r="BH143" s="14">
        <v>44</v>
      </c>
      <c r="BI143" s="14">
        <v>53</v>
      </c>
      <c r="BJ143" s="14">
        <v>45</v>
      </c>
      <c r="BK143" s="14">
        <v>40</v>
      </c>
      <c r="BL143" s="14">
        <v>39</v>
      </c>
      <c r="BM143" s="14">
        <v>47</v>
      </c>
      <c r="BN143" s="14">
        <v>42</v>
      </c>
      <c r="BO143" s="14">
        <v>45</v>
      </c>
      <c r="BP143" s="14">
        <v>44</v>
      </c>
      <c r="BQ143" s="14">
        <v>53</v>
      </c>
      <c r="BR143" s="14">
        <v>53</v>
      </c>
      <c r="BS143" s="14">
        <v>48</v>
      </c>
      <c r="BT143" s="14">
        <v>38</v>
      </c>
      <c r="BU143" s="14">
        <v>46</v>
      </c>
      <c r="BV143" s="14">
        <v>49</v>
      </c>
      <c r="BW143" s="14">
        <v>47</v>
      </c>
      <c r="BX143" s="14">
        <v>54</v>
      </c>
      <c r="BY143" s="14">
        <v>55</v>
      </c>
      <c r="BZ143" s="14">
        <v>60</v>
      </c>
      <c r="CA143" s="14">
        <v>59</v>
      </c>
      <c r="CB143" s="14">
        <v>34</v>
      </c>
      <c r="CC143" s="14">
        <v>33</v>
      </c>
      <c r="CD143" s="14">
        <v>42</v>
      </c>
      <c r="CE143" s="14">
        <v>45</v>
      </c>
      <c r="CF143" s="14">
        <v>56</v>
      </c>
      <c r="CG143" s="14">
        <v>52</v>
      </c>
      <c r="CH143" s="14">
        <v>52</v>
      </c>
      <c r="CI143" s="14">
        <v>52</v>
      </c>
      <c r="CJ143" s="14">
        <v>53</v>
      </c>
      <c r="CK143" s="14">
        <v>44</v>
      </c>
      <c r="CL143" s="14">
        <v>35</v>
      </c>
      <c r="CM143" s="14">
        <v>35</v>
      </c>
      <c r="CN143" s="14">
        <v>40</v>
      </c>
      <c r="CO143" s="14">
        <v>67</v>
      </c>
      <c r="CP143" s="14">
        <v>71</v>
      </c>
      <c r="CQ143" s="14">
        <v>26</v>
      </c>
      <c r="CR143" s="14">
        <v>41</v>
      </c>
      <c r="CS143" s="14">
        <v>44</v>
      </c>
      <c r="CT143" s="14">
        <v>46</v>
      </c>
      <c r="CU143" s="14">
        <v>46</v>
      </c>
      <c r="CV143" s="14">
        <v>55</v>
      </c>
      <c r="CW143" s="14">
        <v>54</v>
      </c>
      <c r="CX143" s="14">
        <v>37</v>
      </c>
      <c r="CY143" s="14">
        <v>39</v>
      </c>
      <c r="CZ143" s="14">
        <v>27</v>
      </c>
      <c r="DA143" s="14">
        <v>44</v>
      </c>
      <c r="DB143" s="14">
        <v>48</v>
      </c>
      <c r="DC143" s="14">
        <v>43</v>
      </c>
      <c r="DD143" s="14">
        <v>34</v>
      </c>
      <c r="DE143" s="14">
        <v>41</v>
      </c>
      <c r="DF143" s="14">
        <v>37</v>
      </c>
      <c r="DG143" s="14">
        <v>34</v>
      </c>
      <c r="DH143" s="14">
        <v>39</v>
      </c>
      <c r="DI143" s="14">
        <v>34</v>
      </c>
      <c r="DJ143" s="14">
        <v>44</v>
      </c>
      <c r="DK143" s="14">
        <v>59</v>
      </c>
      <c r="DL143" s="14">
        <v>49</v>
      </c>
      <c r="DM143" s="14">
        <v>47</v>
      </c>
      <c r="DN143" s="14" t="s">
        <v>78</v>
      </c>
      <c r="DO143" s="14">
        <v>38</v>
      </c>
      <c r="DP143" s="14">
        <v>45</v>
      </c>
      <c r="DQ143" s="14">
        <v>54</v>
      </c>
      <c r="DR143" s="14">
        <v>51</v>
      </c>
      <c r="DS143" s="14">
        <v>34</v>
      </c>
      <c r="DT143" s="14">
        <v>47</v>
      </c>
      <c r="DU143" s="14">
        <v>45</v>
      </c>
      <c r="DV143" s="14">
        <v>58</v>
      </c>
      <c r="DW143" s="14">
        <v>45</v>
      </c>
      <c r="DX143" s="14">
        <v>50</v>
      </c>
      <c r="DY143" s="14">
        <v>44</v>
      </c>
      <c r="DZ143" s="14">
        <v>41</v>
      </c>
      <c r="EA143" s="14">
        <v>48</v>
      </c>
      <c r="EB143" s="14">
        <v>34</v>
      </c>
      <c r="EC143" s="14">
        <v>35</v>
      </c>
      <c r="ED143" s="14">
        <v>62</v>
      </c>
      <c r="EE143" s="14">
        <v>61</v>
      </c>
      <c r="EF143" s="14">
        <v>63</v>
      </c>
      <c r="EG143" s="14">
        <v>64</v>
      </c>
      <c r="EH143" s="14">
        <v>55</v>
      </c>
      <c r="EI143" s="14">
        <v>59</v>
      </c>
      <c r="EJ143" s="14">
        <v>55</v>
      </c>
      <c r="EK143" s="14">
        <v>44</v>
      </c>
      <c r="EL143" s="14">
        <v>48</v>
      </c>
      <c r="EM143" s="14">
        <v>42</v>
      </c>
      <c r="EN143" s="14">
        <v>51</v>
      </c>
      <c r="EO143" s="14">
        <v>48</v>
      </c>
      <c r="EP143" s="14">
        <v>51</v>
      </c>
      <c r="EQ143" s="14">
        <v>42</v>
      </c>
      <c r="ER143" s="14">
        <v>42</v>
      </c>
      <c r="ES143" s="14">
        <v>49</v>
      </c>
      <c r="ET143" s="14">
        <v>74</v>
      </c>
      <c r="EU143" s="14">
        <v>52</v>
      </c>
      <c r="EV143" s="14">
        <v>40</v>
      </c>
      <c r="EW143" s="14">
        <v>50</v>
      </c>
      <c r="EX143" s="14">
        <v>61</v>
      </c>
      <c r="EY143" s="14">
        <v>53</v>
      </c>
      <c r="EZ143" s="14">
        <v>69</v>
      </c>
      <c r="FA143" s="14">
        <v>41</v>
      </c>
      <c r="FB143" s="14">
        <v>45</v>
      </c>
      <c r="FC143" s="14">
        <v>70</v>
      </c>
      <c r="FD143" s="14">
        <v>56</v>
      </c>
      <c r="FE143" s="14">
        <v>52</v>
      </c>
      <c r="FF143" s="14">
        <v>46</v>
      </c>
      <c r="FG143" s="14">
        <v>56</v>
      </c>
      <c r="FH143" s="14">
        <v>62</v>
      </c>
      <c r="FI143" s="14">
        <v>51</v>
      </c>
      <c r="FJ143" s="14">
        <v>39</v>
      </c>
      <c r="FK143" s="14">
        <v>41</v>
      </c>
      <c r="FL143" s="14">
        <v>47</v>
      </c>
      <c r="FM143" s="14">
        <v>45</v>
      </c>
      <c r="FN143" s="14">
        <v>53</v>
      </c>
      <c r="FO143" s="14">
        <v>38</v>
      </c>
      <c r="FP143" s="14">
        <v>39</v>
      </c>
      <c r="FQ143" s="14">
        <v>49</v>
      </c>
      <c r="FR143" s="14">
        <v>38</v>
      </c>
      <c r="FS143" s="14">
        <v>65</v>
      </c>
      <c r="FT143" s="14">
        <v>68</v>
      </c>
      <c r="FU143" s="14">
        <v>32</v>
      </c>
      <c r="FV143" s="14">
        <v>47</v>
      </c>
      <c r="FW143" s="14">
        <v>56</v>
      </c>
      <c r="FX143" s="14">
        <v>41</v>
      </c>
      <c r="FY143" s="14">
        <v>34</v>
      </c>
      <c r="FZ143" s="14">
        <v>30</v>
      </c>
      <c r="GA143" s="14">
        <v>37</v>
      </c>
      <c r="GB143" s="14" t="s">
        <v>78</v>
      </c>
      <c r="GC143" s="14">
        <v>43</v>
      </c>
      <c r="GD143" s="14">
        <v>68</v>
      </c>
      <c r="GE143" s="14">
        <v>36</v>
      </c>
      <c r="GF143" s="14">
        <v>36</v>
      </c>
      <c r="GG143" s="14">
        <v>39</v>
      </c>
      <c r="GH143" s="14">
        <v>45</v>
      </c>
      <c r="GI143" s="14">
        <v>57</v>
      </c>
      <c r="GJ143" s="14">
        <v>59</v>
      </c>
      <c r="GK143" s="14">
        <v>43</v>
      </c>
      <c r="GL143" s="14">
        <v>67</v>
      </c>
      <c r="GM143" s="14">
        <v>51</v>
      </c>
      <c r="GN143" s="14">
        <v>47</v>
      </c>
      <c r="GO143" s="14">
        <v>36</v>
      </c>
      <c r="GP143" s="14">
        <v>34</v>
      </c>
      <c r="GQ143" s="14">
        <v>32</v>
      </c>
      <c r="GR143" s="14">
        <v>39</v>
      </c>
      <c r="GS143" s="14">
        <v>40</v>
      </c>
      <c r="GT143" s="14">
        <v>40</v>
      </c>
      <c r="GU143" s="14">
        <v>30</v>
      </c>
      <c r="GV143" s="14">
        <v>35</v>
      </c>
      <c r="GW143" s="14">
        <v>44</v>
      </c>
      <c r="GX143" s="14">
        <v>46</v>
      </c>
      <c r="GY143" s="14" t="s">
        <v>78</v>
      </c>
      <c r="GZ143" s="14">
        <v>57</v>
      </c>
      <c r="HA143" s="14">
        <v>38</v>
      </c>
      <c r="HB143" s="14">
        <v>46</v>
      </c>
      <c r="HC143" s="14">
        <v>38</v>
      </c>
      <c r="HD143" s="14">
        <v>36</v>
      </c>
      <c r="HE143" s="14">
        <v>34</v>
      </c>
      <c r="HF143" s="14">
        <v>37</v>
      </c>
      <c r="HG143" s="14">
        <v>21</v>
      </c>
      <c r="HH143" s="14">
        <v>37</v>
      </c>
      <c r="HI143" s="14">
        <v>44</v>
      </c>
      <c r="HJ143" s="14">
        <v>66</v>
      </c>
      <c r="HK143" s="14">
        <v>42</v>
      </c>
      <c r="HL143" s="14">
        <v>20</v>
      </c>
      <c r="HM143" s="14" t="s">
        <v>78</v>
      </c>
      <c r="HN143" s="14" t="s">
        <v>78</v>
      </c>
      <c r="HO143" s="14" t="s">
        <v>78</v>
      </c>
      <c r="HP143" s="14" t="s">
        <v>78</v>
      </c>
      <c r="HQ143" s="14" t="s">
        <v>78</v>
      </c>
      <c r="HR143" s="14" t="s">
        <v>78</v>
      </c>
      <c r="HS143" s="14" t="s">
        <v>78</v>
      </c>
      <c r="HT143" s="14" t="s">
        <v>78</v>
      </c>
      <c r="HU143" s="14" t="s">
        <v>78</v>
      </c>
      <c r="HV143" s="14" t="s">
        <v>78</v>
      </c>
      <c r="HW143" s="14" t="s">
        <v>78</v>
      </c>
      <c r="HX143" s="14" t="s">
        <v>78</v>
      </c>
      <c r="HY143" s="14" t="s">
        <v>78</v>
      </c>
      <c r="HZ143" s="14" t="s">
        <v>78</v>
      </c>
      <c r="IA143" s="14" t="s">
        <v>78</v>
      </c>
      <c r="IB143" s="14" t="s">
        <v>78</v>
      </c>
      <c r="IC143" s="14" t="s">
        <v>78</v>
      </c>
      <c r="ID143" s="14" t="s">
        <v>78</v>
      </c>
      <c r="IE143" s="14" t="s">
        <v>78</v>
      </c>
      <c r="IF143" s="14" t="s">
        <v>78</v>
      </c>
      <c r="IG143" s="14" t="s">
        <v>78</v>
      </c>
      <c r="IH143" s="14" t="s">
        <v>78</v>
      </c>
      <c r="II143" s="14" t="s">
        <v>78</v>
      </c>
      <c r="IJ143" s="14" t="s">
        <v>78</v>
      </c>
      <c r="IK143" s="14" t="s">
        <v>78</v>
      </c>
      <c r="IL143" s="14" t="s">
        <v>78</v>
      </c>
      <c r="IM143" s="14" t="s">
        <v>78</v>
      </c>
      <c r="IN143" s="14" t="s">
        <v>78</v>
      </c>
      <c r="IO143" s="14" t="s">
        <v>78</v>
      </c>
      <c r="IP143" s="14" t="s">
        <v>78</v>
      </c>
      <c r="IQ143" s="19" t="s">
        <v>78</v>
      </c>
      <c r="IR143" s="100">
        <f t="shared" si="61"/>
        <v>74</v>
      </c>
      <c r="IT143" s="45"/>
      <c r="IU143" s="46"/>
    </row>
    <row r="144" spans="1:255" ht="12.75" customHeight="1" x14ac:dyDescent="0.2">
      <c r="A144" s="100">
        <v>2014</v>
      </c>
      <c r="B144" s="100">
        <v>90070007</v>
      </c>
      <c r="C144" s="103">
        <f>INDEX(Sites!$A:$N,MATCH($B144,Sites!$A:$A,0),2)</f>
        <v>41.552222</v>
      </c>
      <c r="D144" s="100" t="str">
        <f>INDEX(Sites!$A:$N,MATCH($B144,Sites!$A:$A,0),4)</f>
        <v>CT</v>
      </c>
      <c r="E144" s="100" t="str">
        <f>INDEX(Sites!$A:$N,MATCH($B144,Sites!$A:$A,0),10)</f>
        <v>58.0</v>
      </c>
      <c r="F144" s="44" t="str">
        <f>INDEX(Sites!$A:$N,MATCH($B144,Sites!$A:$A,0),6)</f>
        <v>Middletown</v>
      </c>
      <c r="G144" s="20" t="s">
        <v>78</v>
      </c>
      <c r="H144" s="14" t="s">
        <v>78</v>
      </c>
      <c r="I144" s="14" t="s">
        <v>78</v>
      </c>
      <c r="J144" s="14" t="s">
        <v>78</v>
      </c>
      <c r="K144" s="14" t="s">
        <v>78</v>
      </c>
      <c r="L144" s="14" t="s">
        <v>78</v>
      </c>
      <c r="M144" s="14" t="s">
        <v>78</v>
      </c>
      <c r="N144" s="14" t="s">
        <v>78</v>
      </c>
      <c r="O144" s="14" t="s">
        <v>78</v>
      </c>
      <c r="P144" s="14" t="s">
        <v>78</v>
      </c>
      <c r="Q144" s="14" t="s">
        <v>78</v>
      </c>
      <c r="R144" s="14" t="s">
        <v>78</v>
      </c>
      <c r="S144" s="14" t="s">
        <v>78</v>
      </c>
      <c r="T144" s="14" t="s">
        <v>78</v>
      </c>
      <c r="U144" s="14" t="s">
        <v>78</v>
      </c>
      <c r="V144" s="14" t="s">
        <v>78</v>
      </c>
      <c r="W144" s="14" t="s">
        <v>78</v>
      </c>
      <c r="X144" s="14" t="s">
        <v>78</v>
      </c>
      <c r="Y144" s="14" t="s">
        <v>78</v>
      </c>
      <c r="Z144" s="14" t="s">
        <v>78</v>
      </c>
      <c r="AA144" s="14" t="s">
        <v>78</v>
      </c>
      <c r="AB144" s="14" t="s">
        <v>78</v>
      </c>
      <c r="AC144" s="14" t="s">
        <v>78</v>
      </c>
      <c r="AD144" s="14" t="s">
        <v>78</v>
      </c>
      <c r="AE144" s="14" t="s">
        <v>78</v>
      </c>
      <c r="AF144" s="14" t="s">
        <v>78</v>
      </c>
      <c r="AG144" s="14" t="s">
        <v>78</v>
      </c>
      <c r="AH144" s="14" t="s">
        <v>78</v>
      </c>
      <c r="AI144" s="14" t="s">
        <v>78</v>
      </c>
      <c r="AJ144" s="14" t="s">
        <v>78</v>
      </c>
      <c r="AK144" s="14" t="s">
        <v>78</v>
      </c>
      <c r="AL144" s="14">
        <v>49</v>
      </c>
      <c r="AM144" s="14">
        <v>44</v>
      </c>
      <c r="AN144" s="14">
        <v>50</v>
      </c>
      <c r="AO144" s="14">
        <v>44</v>
      </c>
      <c r="AP144" s="14">
        <v>42</v>
      </c>
      <c r="AQ144" s="14">
        <v>52</v>
      </c>
      <c r="AR144" s="14" t="s">
        <v>78</v>
      </c>
      <c r="AS144" s="14" t="s">
        <v>78</v>
      </c>
      <c r="AT144" s="14">
        <v>50</v>
      </c>
      <c r="AU144" s="14">
        <v>57</v>
      </c>
      <c r="AV144" s="14">
        <v>54</v>
      </c>
      <c r="AW144" s="14">
        <v>58</v>
      </c>
      <c r="AX144" s="14">
        <v>60</v>
      </c>
      <c r="AY144" s="14">
        <v>47</v>
      </c>
      <c r="AZ144" s="14">
        <v>47</v>
      </c>
      <c r="BA144" s="14">
        <v>48</v>
      </c>
      <c r="BB144" s="14">
        <v>45</v>
      </c>
      <c r="BC144" s="14">
        <v>45</v>
      </c>
      <c r="BD144" s="14">
        <v>52</v>
      </c>
      <c r="BE144" s="14">
        <v>51</v>
      </c>
      <c r="BF144" s="14">
        <v>56</v>
      </c>
      <c r="BG144" s="14">
        <v>52</v>
      </c>
      <c r="BH144" s="14">
        <v>42</v>
      </c>
      <c r="BI144" s="14">
        <v>52</v>
      </c>
      <c r="BJ144" s="14">
        <v>48</v>
      </c>
      <c r="BK144" s="14">
        <v>39</v>
      </c>
      <c r="BL144" s="14">
        <v>38</v>
      </c>
      <c r="BM144" s="14">
        <v>47</v>
      </c>
      <c r="BN144" s="14">
        <v>40</v>
      </c>
      <c r="BO144" s="14">
        <v>41</v>
      </c>
      <c r="BP144" s="14">
        <v>41</v>
      </c>
      <c r="BQ144" s="14">
        <v>50</v>
      </c>
      <c r="BR144" s="14">
        <v>54</v>
      </c>
      <c r="BS144" s="14">
        <v>46</v>
      </c>
      <c r="BT144" s="14">
        <v>37</v>
      </c>
      <c r="BU144" s="14">
        <v>45</v>
      </c>
      <c r="BV144" s="14">
        <v>53</v>
      </c>
      <c r="BW144" s="14">
        <v>48</v>
      </c>
      <c r="BX144" s="14">
        <v>52</v>
      </c>
      <c r="BY144" s="14">
        <v>56</v>
      </c>
      <c r="BZ144" s="14">
        <v>56</v>
      </c>
      <c r="CA144" s="14">
        <v>69</v>
      </c>
      <c r="CB144" s="14">
        <v>38</v>
      </c>
      <c r="CC144" s="14">
        <v>40</v>
      </c>
      <c r="CD144" s="14">
        <v>43</v>
      </c>
      <c r="CE144" s="14">
        <v>42</v>
      </c>
      <c r="CF144" s="14">
        <v>50</v>
      </c>
      <c r="CG144" s="14">
        <v>51</v>
      </c>
      <c r="CH144" s="14">
        <v>52</v>
      </c>
      <c r="CI144" s="14" t="s">
        <v>78</v>
      </c>
      <c r="CJ144" s="14">
        <v>54</v>
      </c>
      <c r="CK144" s="14">
        <v>48</v>
      </c>
      <c r="CL144" s="14">
        <v>49</v>
      </c>
      <c r="CM144" s="14">
        <v>36</v>
      </c>
      <c r="CN144" s="14">
        <v>45</v>
      </c>
      <c r="CO144" s="14">
        <v>60</v>
      </c>
      <c r="CP144" s="14">
        <v>86</v>
      </c>
      <c r="CQ144" s="14">
        <v>24</v>
      </c>
      <c r="CR144" s="14">
        <v>42</v>
      </c>
      <c r="CS144" s="14">
        <v>42</v>
      </c>
      <c r="CT144" s="14">
        <v>41</v>
      </c>
      <c r="CU144" s="14">
        <v>48</v>
      </c>
      <c r="CV144" s="14">
        <v>75</v>
      </c>
      <c r="CW144" s="14">
        <v>71</v>
      </c>
      <c r="CX144" s="14">
        <v>47</v>
      </c>
      <c r="CY144" s="14">
        <v>40</v>
      </c>
      <c r="CZ144" s="14">
        <v>24</v>
      </c>
      <c r="DA144" s="14">
        <v>35</v>
      </c>
      <c r="DB144" s="14">
        <v>55</v>
      </c>
      <c r="DC144" s="14">
        <v>42</v>
      </c>
      <c r="DD144" s="14">
        <v>39</v>
      </c>
      <c r="DE144" s="14">
        <v>39</v>
      </c>
      <c r="DF144" s="14">
        <v>34</v>
      </c>
      <c r="DG144" s="14">
        <v>28</v>
      </c>
      <c r="DH144" s="14">
        <v>39</v>
      </c>
      <c r="DI144" s="14">
        <v>32</v>
      </c>
      <c r="DJ144" s="14">
        <v>52</v>
      </c>
      <c r="DK144" s="14">
        <v>77</v>
      </c>
      <c r="DL144" s="14">
        <v>49</v>
      </c>
      <c r="DM144" s="14" t="s">
        <v>78</v>
      </c>
      <c r="DN144" s="14">
        <v>39</v>
      </c>
      <c r="DO144" s="14">
        <v>44</v>
      </c>
      <c r="DP144" s="14">
        <v>45</v>
      </c>
      <c r="DQ144" s="14">
        <v>57</v>
      </c>
      <c r="DR144" s="14">
        <v>47</v>
      </c>
      <c r="DS144" s="14">
        <v>48</v>
      </c>
      <c r="DT144" s="14">
        <v>39</v>
      </c>
      <c r="DU144" s="14">
        <v>43</v>
      </c>
      <c r="DV144" s="14">
        <v>54</v>
      </c>
      <c r="DW144" s="14">
        <v>54</v>
      </c>
      <c r="DX144" s="14">
        <v>68</v>
      </c>
      <c r="DY144" s="14">
        <v>57</v>
      </c>
      <c r="DZ144" s="14">
        <v>51</v>
      </c>
      <c r="EA144" s="14">
        <v>59</v>
      </c>
      <c r="EB144" s="14">
        <v>36</v>
      </c>
      <c r="EC144" s="14">
        <v>31</v>
      </c>
      <c r="ED144" s="14">
        <v>61</v>
      </c>
      <c r="EE144" s="14">
        <v>78</v>
      </c>
      <c r="EF144" s="14">
        <v>82</v>
      </c>
      <c r="EG144" s="14">
        <v>73</v>
      </c>
      <c r="EH144" s="14">
        <v>53</v>
      </c>
      <c r="EI144" s="14">
        <v>56</v>
      </c>
      <c r="EJ144" s="14">
        <v>73</v>
      </c>
      <c r="EK144" s="14">
        <v>47</v>
      </c>
      <c r="EL144" s="14">
        <v>47</v>
      </c>
      <c r="EM144" s="14">
        <v>42</v>
      </c>
      <c r="EN144" s="14">
        <v>46</v>
      </c>
      <c r="EO144" s="14">
        <v>48</v>
      </c>
      <c r="EP144" s="14">
        <v>45</v>
      </c>
      <c r="EQ144" s="14">
        <v>40</v>
      </c>
      <c r="ER144" s="14">
        <v>43</v>
      </c>
      <c r="ES144" s="14">
        <v>53</v>
      </c>
      <c r="ET144" s="14">
        <v>82</v>
      </c>
      <c r="EU144" s="14">
        <v>65</v>
      </c>
      <c r="EV144" s="14">
        <v>42</v>
      </c>
      <c r="EW144" s="14">
        <v>42</v>
      </c>
      <c r="EX144" s="14">
        <v>64</v>
      </c>
      <c r="EY144" s="14">
        <v>59</v>
      </c>
      <c r="EZ144" s="14">
        <v>65</v>
      </c>
      <c r="FA144" s="14">
        <v>28</v>
      </c>
      <c r="FB144" s="14">
        <v>43</v>
      </c>
      <c r="FC144" s="14">
        <v>70</v>
      </c>
      <c r="FD144" s="14">
        <v>60</v>
      </c>
      <c r="FE144" s="14">
        <v>48</v>
      </c>
      <c r="FF144" s="14">
        <v>36</v>
      </c>
      <c r="FG144" s="14">
        <v>61</v>
      </c>
      <c r="FH144" s="14">
        <v>65</v>
      </c>
      <c r="FI144" s="14">
        <v>45</v>
      </c>
      <c r="FJ144" s="14">
        <v>39</v>
      </c>
      <c r="FK144" s="14">
        <v>35</v>
      </c>
      <c r="FL144" s="14">
        <v>36</v>
      </c>
      <c r="FM144" s="14">
        <v>44</v>
      </c>
      <c r="FN144" s="14">
        <v>57</v>
      </c>
      <c r="FO144" s="14">
        <v>38</v>
      </c>
      <c r="FP144" s="14">
        <v>38</v>
      </c>
      <c r="FQ144" s="14">
        <v>35</v>
      </c>
      <c r="FR144" s="14">
        <v>32</v>
      </c>
      <c r="FS144" s="14">
        <v>61</v>
      </c>
      <c r="FT144" s="14">
        <v>50</v>
      </c>
      <c r="FU144" s="14">
        <v>37</v>
      </c>
      <c r="FV144" s="14">
        <v>53</v>
      </c>
      <c r="FW144" s="14">
        <v>55</v>
      </c>
      <c r="FX144" s="14">
        <v>42</v>
      </c>
      <c r="FY144" s="14">
        <v>26</v>
      </c>
      <c r="FZ144" s="14">
        <v>30</v>
      </c>
      <c r="GA144" s="14">
        <v>33</v>
      </c>
      <c r="GB144" s="14">
        <v>44</v>
      </c>
      <c r="GC144" s="14">
        <v>48</v>
      </c>
      <c r="GD144" s="14">
        <v>80</v>
      </c>
      <c r="GE144" s="14">
        <v>32</v>
      </c>
      <c r="GF144" s="14">
        <v>34</v>
      </c>
      <c r="GG144" s="14">
        <v>39</v>
      </c>
      <c r="GH144" s="14">
        <v>51</v>
      </c>
      <c r="GI144" s="14">
        <v>60</v>
      </c>
      <c r="GJ144" s="14">
        <v>70</v>
      </c>
      <c r="GK144" s="14">
        <v>42</v>
      </c>
      <c r="GL144" s="14">
        <v>61</v>
      </c>
      <c r="GM144" s="14">
        <v>57</v>
      </c>
      <c r="GN144" s="14">
        <v>63</v>
      </c>
      <c r="GO144" s="14">
        <v>36</v>
      </c>
      <c r="GP144" s="14">
        <v>31</v>
      </c>
      <c r="GQ144" s="14" t="s">
        <v>78</v>
      </c>
      <c r="GR144" s="14">
        <v>37</v>
      </c>
      <c r="GS144" s="14">
        <v>40</v>
      </c>
      <c r="GT144" s="14">
        <v>35</v>
      </c>
      <c r="GU144" s="14">
        <v>30</v>
      </c>
      <c r="GV144" s="14">
        <v>32</v>
      </c>
      <c r="GW144" s="14">
        <v>38</v>
      </c>
      <c r="GX144" s="14">
        <v>29</v>
      </c>
      <c r="GY144" s="14">
        <v>43</v>
      </c>
      <c r="GZ144" s="14">
        <v>47</v>
      </c>
      <c r="HA144" s="14">
        <v>36</v>
      </c>
      <c r="HB144" s="14">
        <v>45</v>
      </c>
      <c r="HC144" s="14">
        <v>35</v>
      </c>
      <c r="HD144" s="14">
        <v>33</v>
      </c>
      <c r="HE144" s="14">
        <v>32</v>
      </c>
      <c r="HF144" s="14">
        <v>34</v>
      </c>
      <c r="HG144" s="14">
        <v>19</v>
      </c>
      <c r="HH144" s="14">
        <v>38</v>
      </c>
      <c r="HI144" s="14">
        <v>48</v>
      </c>
      <c r="HJ144" s="14">
        <v>71</v>
      </c>
      <c r="HK144" s="14">
        <v>32</v>
      </c>
      <c r="HL144" s="14">
        <v>19</v>
      </c>
      <c r="HM144" s="14" t="s">
        <v>78</v>
      </c>
      <c r="HN144" s="14" t="s">
        <v>78</v>
      </c>
      <c r="HO144" s="14" t="s">
        <v>78</v>
      </c>
      <c r="HP144" s="14" t="s">
        <v>78</v>
      </c>
      <c r="HQ144" s="14" t="s">
        <v>78</v>
      </c>
      <c r="HR144" s="14" t="s">
        <v>78</v>
      </c>
      <c r="HS144" s="14" t="s">
        <v>78</v>
      </c>
      <c r="HT144" s="14" t="s">
        <v>78</v>
      </c>
      <c r="HU144" s="14" t="s">
        <v>78</v>
      </c>
      <c r="HV144" s="14" t="s">
        <v>78</v>
      </c>
      <c r="HW144" s="14" t="s">
        <v>78</v>
      </c>
      <c r="HX144" s="14" t="s">
        <v>78</v>
      </c>
      <c r="HY144" s="14" t="s">
        <v>78</v>
      </c>
      <c r="HZ144" s="14" t="s">
        <v>78</v>
      </c>
      <c r="IA144" s="14" t="s">
        <v>78</v>
      </c>
      <c r="IB144" s="14" t="s">
        <v>78</v>
      </c>
      <c r="IC144" s="14" t="s">
        <v>78</v>
      </c>
      <c r="ID144" s="14" t="s">
        <v>78</v>
      </c>
      <c r="IE144" s="14" t="s">
        <v>78</v>
      </c>
      <c r="IF144" s="14" t="s">
        <v>78</v>
      </c>
      <c r="IG144" s="14" t="s">
        <v>78</v>
      </c>
      <c r="IH144" s="14" t="s">
        <v>78</v>
      </c>
      <c r="II144" s="14" t="s">
        <v>78</v>
      </c>
      <c r="IJ144" s="14" t="s">
        <v>78</v>
      </c>
      <c r="IK144" s="14" t="s">
        <v>78</v>
      </c>
      <c r="IL144" s="14" t="s">
        <v>78</v>
      </c>
      <c r="IM144" s="14" t="s">
        <v>78</v>
      </c>
      <c r="IN144" s="14" t="s">
        <v>78</v>
      </c>
      <c r="IO144" s="14" t="s">
        <v>78</v>
      </c>
      <c r="IP144" s="14" t="s">
        <v>78</v>
      </c>
      <c r="IQ144" s="19" t="s">
        <v>78</v>
      </c>
      <c r="IR144" s="100">
        <f t="shared" si="61"/>
        <v>86</v>
      </c>
      <c r="IT144" s="45"/>
      <c r="IU144" s="46"/>
    </row>
    <row r="145" spans="1:255" ht="12.75" customHeight="1" x14ac:dyDescent="0.2">
      <c r="A145" s="100">
        <v>2014</v>
      </c>
      <c r="B145" s="100">
        <v>90013007</v>
      </c>
      <c r="C145" s="103">
        <f>INDEX(Sites!$A:$N,MATCH($B145,Sites!$A:$A,0),2)</f>
        <v>41.152500000000003</v>
      </c>
      <c r="D145" s="100" t="str">
        <f>INDEX(Sites!$A:$N,MATCH($B145,Sites!$A:$A,0),4)</f>
        <v>CT</v>
      </c>
      <c r="E145" s="100" t="str">
        <f>INDEX(Sites!$A:$N,MATCH($B145,Sites!$A:$A,0),10)</f>
        <v>3.0</v>
      </c>
      <c r="F145" s="44" t="str">
        <f>INDEX(Sites!$A:$N,MATCH($B145,Sites!$A:$A,0),6)</f>
        <v>Stratford</v>
      </c>
      <c r="G145" s="20" t="s">
        <v>78</v>
      </c>
      <c r="H145" s="14" t="s">
        <v>78</v>
      </c>
      <c r="I145" s="14" t="s">
        <v>78</v>
      </c>
      <c r="J145" s="14" t="s">
        <v>78</v>
      </c>
      <c r="K145" s="14" t="s">
        <v>78</v>
      </c>
      <c r="L145" s="14" t="s">
        <v>78</v>
      </c>
      <c r="M145" s="14" t="s">
        <v>78</v>
      </c>
      <c r="N145" s="14" t="s">
        <v>78</v>
      </c>
      <c r="O145" s="14" t="s">
        <v>78</v>
      </c>
      <c r="P145" s="14" t="s">
        <v>78</v>
      </c>
      <c r="Q145" s="14" t="s">
        <v>78</v>
      </c>
      <c r="R145" s="14" t="s">
        <v>78</v>
      </c>
      <c r="S145" s="14" t="s">
        <v>78</v>
      </c>
      <c r="T145" s="14" t="s">
        <v>78</v>
      </c>
      <c r="U145" s="14" t="s">
        <v>78</v>
      </c>
      <c r="V145" s="14" t="s">
        <v>78</v>
      </c>
      <c r="W145" s="14" t="s">
        <v>78</v>
      </c>
      <c r="X145" s="14" t="s">
        <v>78</v>
      </c>
      <c r="Y145" s="14" t="s">
        <v>78</v>
      </c>
      <c r="Z145" s="14" t="s">
        <v>78</v>
      </c>
      <c r="AA145" s="14" t="s">
        <v>78</v>
      </c>
      <c r="AB145" s="14" t="s">
        <v>78</v>
      </c>
      <c r="AC145" s="14" t="s">
        <v>78</v>
      </c>
      <c r="AD145" s="14" t="s">
        <v>78</v>
      </c>
      <c r="AE145" s="14" t="s">
        <v>78</v>
      </c>
      <c r="AF145" s="14" t="s">
        <v>78</v>
      </c>
      <c r="AG145" s="14" t="s">
        <v>78</v>
      </c>
      <c r="AH145" s="14" t="s">
        <v>78</v>
      </c>
      <c r="AI145" s="14" t="s">
        <v>78</v>
      </c>
      <c r="AJ145" s="14" t="s">
        <v>78</v>
      </c>
      <c r="AK145" s="14" t="s">
        <v>78</v>
      </c>
      <c r="AL145" s="14" t="s">
        <v>78</v>
      </c>
      <c r="AM145" s="14">
        <v>34</v>
      </c>
      <c r="AN145" s="14" t="s">
        <v>78</v>
      </c>
      <c r="AO145" s="14">
        <v>47</v>
      </c>
      <c r="AP145" s="14">
        <v>46</v>
      </c>
      <c r="AQ145" s="14">
        <v>49</v>
      </c>
      <c r="AR145" s="14">
        <v>53</v>
      </c>
      <c r="AS145" s="14">
        <v>48</v>
      </c>
      <c r="AT145" s="14">
        <v>53</v>
      </c>
      <c r="AU145" s="14">
        <v>57</v>
      </c>
      <c r="AV145" s="14">
        <v>53</v>
      </c>
      <c r="AW145" s="14">
        <v>55</v>
      </c>
      <c r="AX145" s="14">
        <v>54</v>
      </c>
      <c r="AY145" s="14">
        <v>48</v>
      </c>
      <c r="AZ145" s="14">
        <v>49</v>
      </c>
      <c r="BA145" s="14">
        <v>50</v>
      </c>
      <c r="BB145" s="14">
        <v>50</v>
      </c>
      <c r="BC145" s="14">
        <v>49</v>
      </c>
      <c r="BD145" s="14">
        <v>54</v>
      </c>
      <c r="BE145" s="14">
        <v>51</v>
      </c>
      <c r="BF145" s="14">
        <v>48</v>
      </c>
      <c r="BG145" s="14">
        <v>49</v>
      </c>
      <c r="BH145" s="14">
        <v>46</v>
      </c>
      <c r="BI145" s="14">
        <v>56</v>
      </c>
      <c r="BJ145" s="14">
        <v>46</v>
      </c>
      <c r="BK145" s="14">
        <v>44</v>
      </c>
      <c r="BL145" s="14">
        <v>38</v>
      </c>
      <c r="BM145" s="14">
        <v>49</v>
      </c>
      <c r="BN145" s="14">
        <v>45</v>
      </c>
      <c r="BO145" s="14">
        <v>45</v>
      </c>
      <c r="BP145" s="14">
        <v>39</v>
      </c>
      <c r="BQ145" s="14">
        <v>50</v>
      </c>
      <c r="BR145" s="14">
        <v>51</v>
      </c>
      <c r="BS145" s="14">
        <v>47</v>
      </c>
      <c r="BT145" s="14">
        <v>41</v>
      </c>
      <c r="BU145" s="14">
        <v>46</v>
      </c>
      <c r="BV145" s="14" t="s">
        <v>78</v>
      </c>
      <c r="BW145" s="14">
        <v>52</v>
      </c>
      <c r="BX145" s="14">
        <v>53</v>
      </c>
      <c r="BY145" s="14">
        <v>54</v>
      </c>
      <c r="BZ145" s="14">
        <v>57</v>
      </c>
      <c r="CA145" s="14">
        <v>55</v>
      </c>
      <c r="CB145" s="14">
        <v>38</v>
      </c>
      <c r="CC145" s="14" t="s">
        <v>78</v>
      </c>
      <c r="CD145" s="14">
        <v>43</v>
      </c>
      <c r="CE145" s="14">
        <v>46</v>
      </c>
      <c r="CF145" s="14">
        <v>56</v>
      </c>
      <c r="CG145" s="14">
        <v>51</v>
      </c>
      <c r="CH145" s="14">
        <v>55</v>
      </c>
      <c r="CI145" s="14">
        <v>54</v>
      </c>
      <c r="CJ145" s="14" t="s">
        <v>78</v>
      </c>
      <c r="CK145" s="14">
        <v>62</v>
      </c>
      <c r="CL145" s="14">
        <v>39</v>
      </c>
      <c r="CM145" s="14">
        <v>41</v>
      </c>
      <c r="CN145" s="14">
        <v>47</v>
      </c>
      <c r="CO145" s="14">
        <v>60</v>
      </c>
      <c r="CP145" s="14">
        <v>84</v>
      </c>
      <c r="CQ145" s="14" t="s">
        <v>78</v>
      </c>
      <c r="CR145" s="14" t="s">
        <v>78</v>
      </c>
      <c r="CS145" s="14">
        <v>45</v>
      </c>
      <c r="CT145" s="14">
        <v>44</v>
      </c>
      <c r="CU145" s="14">
        <v>45</v>
      </c>
      <c r="CV145" s="14">
        <v>56</v>
      </c>
      <c r="CW145" s="14">
        <v>61</v>
      </c>
      <c r="CX145" s="14">
        <v>42</v>
      </c>
      <c r="CY145" s="14">
        <v>44</v>
      </c>
      <c r="CZ145" s="14">
        <v>23</v>
      </c>
      <c r="DA145" s="14">
        <v>43</v>
      </c>
      <c r="DB145" s="14">
        <v>62</v>
      </c>
      <c r="DC145" s="14">
        <v>49</v>
      </c>
      <c r="DD145" s="14">
        <v>41</v>
      </c>
      <c r="DE145" s="14">
        <v>42</v>
      </c>
      <c r="DF145" s="14">
        <v>39</v>
      </c>
      <c r="DG145" s="14">
        <v>36</v>
      </c>
      <c r="DH145" s="14">
        <v>39</v>
      </c>
      <c r="DI145" s="14">
        <v>32</v>
      </c>
      <c r="DJ145" s="14">
        <v>49</v>
      </c>
      <c r="DK145" s="14">
        <v>76</v>
      </c>
      <c r="DL145" s="14">
        <v>50</v>
      </c>
      <c r="DM145" s="14">
        <v>45</v>
      </c>
      <c r="DN145" s="14">
        <v>40</v>
      </c>
      <c r="DO145" s="14">
        <v>43</v>
      </c>
      <c r="DP145" s="14">
        <v>51</v>
      </c>
      <c r="DQ145" s="14">
        <v>65</v>
      </c>
      <c r="DR145" s="14">
        <v>49</v>
      </c>
      <c r="DS145" s="14">
        <v>36</v>
      </c>
      <c r="DT145" s="14">
        <v>38</v>
      </c>
      <c r="DU145" s="14">
        <v>51</v>
      </c>
      <c r="DV145" s="14">
        <v>69</v>
      </c>
      <c r="DW145" s="14">
        <v>54</v>
      </c>
      <c r="DX145" s="14">
        <v>49</v>
      </c>
      <c r="DY145" s="14">
        <v>53</v>
      </c>
      <c r="DZ145" s="14">
        <v>50</v>
      </c>
      <c r="EA145" s="14">
        <v>63</v>
      </c>
      <c r="EB145" s="14">
        <v>34</v>
      </c>
      <c r="EC145" s="14">
        <v>33</v>
      </c>
      <c r="ED145" s="14">
        <v>66</v>
      </c>
      <c r="EE145" s="14">
        <v>74</v>
      </c>
      <c r="EF145" s="14">
        <v>70</v>
      </c>
      <c r="EG145" s="14">
        <v>60</v>
      </c>
      <c r="EH145" s="14">
        <v>65</v>
      </c>
      <c r="EI145" s="14">
        <v>58</v>
      </c>
      <c r="EJ145" s="14">
        <v>70</v>
      </c>
      <c r="EK145" s="14">
        <v>50</v>
      </c>
      <c r="EL145" s="14">
        <v>50</v>
      </c>
      <c r="EM145" s="14">
        <v>45</v>
      </c>
      <c r="EN145" s="14">
        <v>55</v>
      </c>
      <c r="EO145" s="14">
        <v>59</v>
      </c>
      <c r="EP145" s="14">
        <v>47</v>
      </c>
      <c r="EQ145" s="14">
        <v>50</v>
      </c>
      <c r="ER145" s="14">
        <v>53</v>
      </c>
      <c r="ES145" s="14">
        <v>65</v>
      </c>
      <c r="ET145" s="14">
        <v>78</v>
      </c>
      <c r="EU145" s="14">
        <v>56</v>
      </c>
      <c r="EV145" s="14">
        <v>34</v>
      </c>
      <c r="EW145" s="14">
        <v>52</v>
      </c>
      <c r="EX145" s="14">
        <v>58</v>
      </c>
      <c r="EY145" s="14">
        <v>65</v>
      </c>
      <c r="EZ145" s="14">
        <v>68</v>
      </c>
      <c r="FA145" s="14">
        <v>40</v>
      </c>
      <c r="FB145" s="14">
        <v>52</v>
      </c>
      <c r="FC145" s="14">
        <v>72</v>
      </c>
      <c r="FD145" s="14">
        <v>61</v>
      </c>
      <c r="FE145" s="14">
        <v>60</v>
      </c>
      <c r="FF145" s="14">
        <v>52</v>
      </c>
      <c r="FG145" s="14">
        <v>66</v>
      </c>
      <c r="FH145" s="14">
        <v>66</v>
      </c>
      <c r="FI145" s="14">
        <v>48</v>
      </c>
      <c r="FJ145" s="14">
        <v>39</v>
      </c>
      <c r="FK145" s="14">
        <v>34</v>
      </c>
      <c r="FL145" s="14">
        <v>46</v>
      </c>
      <c r="FM145" s="14">
        <v>45</v>
      </c>
      <c r="FN145" s="14">
        <v>66</v>
      </c>
      <c r="FO145" s="14">
        <v>44</v>
      </c>
      <c r="FP145" s="14">
        <v>44</v>
      </c>
      <c r="FQ145" s="14">
        <v>49</v>
      </c>
      <c r="FR145" s="14">
        <v>38</v>
      </c>
      <c r="FS145" s="14">
        <v>71</v>
      </c>
      <c r="FT145" s="14">
        <v>61</v>
      </c>
      <c r="FU145" s="14">
        <v>43</v>
      </c>
      <c r="FV145" s="14">
        <v>54</v>
      </c>
      <c r="FW145" s="14">
        <v>60</v>
      </c>
      <c r="FX145" s="14" t="s">
        <v>78</v>
      </c>
      <c r="FY145" s="14">
        <v>36</v>
      </c>
      <c r="FZ145" s="14">
        <v>33</v>
      </c>
      <c r="GA145" s="14">
        <v>37</v>
      </c>
      <c r="GB145" s="14">
        <v>51</v>
      </c>
      <c r="GC145" s="14">
        <v>64</v>
      </c>
      <c r="GD145" s="14">
        <v>73</v>
      </c>
      <c r="GE145" s="14">
        <v>33</v>
      </c>
      <c r="GF145" s="14">
        <v>39</v>
      </c>
      <c r="GG145" s="14">
        <v>42</v>
      </c>
      <c r="GH145" s="14">
        <v>51</v>
      </c>
      <c r="GI145" s="14">
        <v>60</v>
      </c>
      <c r="GJ145" s="14">
        <v>73</v>
      </c>
      <c r="GK145" s="14">
        <v>46</v>
      </c>
      <c r="GL145" s="14">
        <v>66</v>
      </c>
      <c r="GM145" s="14">
        <v>50</v>
      </c>
      <c r="GN145" s="14">
        <v>61</v>
      </c>
      <c r="GO145" s="14">
        <v>35</v>
      </c>
      <c r="GP145" s="14">
        <v>36</v>
      </c>
      <c r="GQ145" s="14">
        <v>32</v>
      </c>
      <c r="GR145" s="14">
        <v>40</v>
      </c>
      <c r="GS145" s="14">
        <v>35</v>
      </c>
      <c r="GT145" s="14">
        <v>30</v>
      </c>
      <c r="GU145" s="14">
        <v>31</v>
      </c>
      <c r="GV145" s="14">
        <v>29</v>
      </c>
      <c r="GW145" s="14">
        <v>44</v>
      </c>
      <c r="GX145" s="14">
        <v>43</v>
      </c>
      <c r="GY145" s="14">
        <v>48</v>
      </c>
      <c r="GZ145" s="14">
        <v>48</v>
      </c>
      <c r="HA145" s="14">
        <v>39</v>
      </c>
      <c r="HB145" s="14">
        <v>45</v>
      </c>
      <c r="HC145" s="14">
        <v>36</v>
      </c>
      <c r="HD145" s="14">
        <v>31</v>
      </c>
      <c r="HE145" s="14">
        <v>33</v>
      </c>
      <c r="HF145" s="14" t="s">
        <v>78</v>
      </c>
      <c r="HG145" s="14">
        <v>23</v>
      </c>
      <c r="HH145" s="14">
        <v>41</v>
      </c>
      <c r="HI145" s="14">
        <v>45</v>
      </c>
      <c r="HJ145" s="14">
        <v>57</v>
      </c>
      <c r="HK145" s="14">
        <v>36</v>
      </c>
      <c r="HL145" s="14">
        <v>24</v>
      </c>
      <c r="HM145" s="14" t="s">
        <v>78</v>
      </c>
      <c r="HN145" s="14" t="s">
        <v>78</v>
      </c>
      <c r="HO145" s="14" t="s">
        <v>78</v>
      </c>
      <c r="HP145" s="14" t="s">
        <v>78</v>
      </c>
      <c r="HQ145" s="14" t="s">
        <v>78</v>
      </c>
      <c r="HR145" s="14" t="s">
        <v>78</v>
      </c>
      <c r="HS145" s="14" t="s">
        <v>78</v>
      </c>
      <c r="HT145" s="14" t="s">
        <v>78</v>
      </c>
      <c r="HU145" s="14" t="s">
        <v>78</v>
      </c>
      <c r="HV145" s="14" t="s">
        <v>78</v>
      </c>
      <c r="HW145" s="14" t="s">
        <v>78</v>
      </c>
      <c r="HX145" s="14" t="s">
        <v>78</v>
      </c>
      <c r="HY145" s="14" t="s">
        <v>78</v>
      </c>
      <c r="HZ145" s="14" t="s">
        <v>78</v>
      </c>
      <c r="IA145" s="14" t="s">
        <v>78</v>
      </c>
      <c r="IB145" s="14" t="s">
        <v>78</v>
      </c>
      <c r="IC145" s="14" t="s">
        <v>78</v>
      </c>
      <c r="ID145" s="14" t="s">
        <v>78</v>
      </c>
      <c r="IE145" s="14" t="s">
        <v>78</v>
      </c>
      <c r="IF145" s="14" t="s">
        <v>78</v>
      </c>
      <c r="IG145" s="14" t="s">
        <v>78</v>
      </c>
      <c r="IH145" s="14" t="s">
        <v>78</v>
      </c>
      <c r="II145" s="14" t="s">
        <v>78</v>
      </c>
      <c r="IJ145" s="14" t="s">
        <v>78</v>
      </c>
      <c r="IK145" s="14" t="s">
        <v>78</v>
      </c>
      <c r="IL145" s="14" t="s">
        <v>78</v>
      </c>
      <c r="IM145" s="14" t="s">
        <v>78</v>
      </c>
      <c r="IN145" s="14" t="s">
        <v>78</v>
      </c>
      <c r="IO145" s="14" t="s">
        <v>78</v>
      </c>
      <c r="IP145" s="14" t="s">
        <v>78</v>
      </c>
      <c r="IQ145" s="19" t="s">
        <v>78</v>
      </c>
      <c r="IR145" s="100">
        <f t="shared" si="61"/>
        <v>84</v>
      </c>
      <c r="IT145" s="45"/>
      <c r="IU145" s="46"/>
    </row>
    <row r="146" spans="1:255" ht="12.75" customHeight="1" x14ac:dyDescent="0.2">
      <c r="A146" s="100">
        <v>2014</v>
      </c>
      <c r="B146" s="100">
        <v>90019003</v>
      </c>
      <c r="C146" s="103">
        <f>INDEX(Sites!$A:$N,MATCH($B146,Sites!$A:$A,0),2)</f>
        <v>41.118333</v>
      </c>
      <c r="D146" s="100" t="str">
        <f>INDEX(Sites!$A:$N,MATCH($B146,Sites!$A:$A,0),4)</f>
        <v>CT</v>
      </c>
      <c r="E146" s="100" t="str">
        <f>INDEX(Sites!$A:$N,MATCH($B146,Sites!$A:$A,0),10)</f>
        <v>4.0</v>
      </c>
      <c r="F146" s="44" t="str">
        <f>INDEX(Sites!$A:$N,MATCH($B146,Sites!$A:$A,0),6)</f>
        <v>Westport</v>
      </c>
      <c r="G146" s="20" t="s">
        <v>78</v>
      </c>
      <c r="H146" s="14" t="s">
        <v>78</v>
      </c>
      <c r="I146" s="14" t="s">
        <v>78</v>
      </c>
      <c r="J146" s="14" t="s">
        <v>78</v>
      </c>
      <c r="K146" s="14" t="s">
        <v>78</v>
      </c>
      <c r="L146" s="14" t="s">
        <v>78</v>
      </c>
      <c r="M146" s="14" t="s">
        <v>78</v>
      </c>
      <c r="N146" s="14" t="s">
        <v>78</v>
      </c>
      <c r="O146" s="14" t="s">
        <v>78</v>
      </c>
      <c r="P146" s="14" t="s">
        <v>78</v>
      </c>
      <c r="Q146" s="14" t="s">
        <v>78</v>
      </c>
      <c r="R146" s="14" t="s">
        <v>78</v>
      </c>
      <c r="S146" s="14" t="s">
        <v>78</v>
      </c>
      <c r="T146" s="14" t="s">
        <v>78</v>
      </c>
      <c r="U146" s="14" t="s">
        <v>78</v>
      </c>
      <c r="V146" s="14" t="s">
        <v>78</v>
      </c>
      <c r="W146" s="14" t="s">
        <v>78</v>
      </c>
      <c r="X146" s="14" t="s">
        <v>78</v>
      </c>
      <c r="Y146" s="14" t="s">
        <v>78</v>
      </c>
      <c r="Z146" s="14" t="s">
        <v>78</v>
      </c>
      <c r="AA146" s="14" t="s">
        <v>78</v>
      </c>
      <c r="AB146" s="14" t="s">
        <v>78</v>
      </c>
      <c r="AC146" s="14" t="s">
        <v>78</v>
      </c>
      <c r="AD146" s="14" t="s">
        <v>78</v>
      </c>
      <c r="AE146" s="14" t="s">
        <v>78</v>
      </c>
      <c r="AF146" s="14" t="s">
        <v>78</v>
      </c>
      <c r="AG146" s="14" t="s">
        <v>78</v>
      </c>
      <c r="AH146" s="14" t="s">
        <v>78</v>
      </c>
      <c r="AI146" s="14" t="s">
        <v>78</v>
      </c>
      <c r="AJ146" s="14" t="s">
        <v>78</v>
      </c>
      <c r="AK146" s="14" t="s">
        <v>78</v>
      </c>
      <c r="AL146" s="14">
        <v>44</v>
      </c>
      <c r="AM146" s="14">
        <v>34</v>
      </c>
      <c r="AN146" s="14">
        <v>46</v>
      </c>
      <c r="AO146" s="14">
        <v>40</v>
      </c>
      <c r="AP146" s="14">
        <v>42</v>
      </c>
      <c r="AQ146" s="14">
        <v>46</v>
      </c>
      <c r="AR146" s="14">
        <v>44</v>
      </c>
      <c r="AS146" s="14">
        <v>42</v>
      </c>
      <c r="AT146" s="14">
        <v>50</v>
      </c>
      <c r="AU146" s="14">
        <v>51</v>
      </c>
      <c r="AV146" s="14">
        <v>50</v>
      </c>
      <c r="AW146" s="14">
        <v>52</v>
      </c>
      <c r="AX146" s="14">
        <v>54</v>
      </c>
      <c r="AY146" s="14">
        <v>42</v>
      </c>
      <c r="AZ146" s="14" t="s">
        <v>78</v>
      </c>
      <c r="BA146" s="14">
        <v>45</v>
      </c>
      <c r="BB146" s="14" t="s">
        <v>78</v>
      </c>
      <c r="BC146" s="14">
        <v>44</v>
      </c>
      <c r="BD146" s="14">
        <v>51</v>
      </c>
      <c r="BE146" s="14">
        <v>47</v>
      </c>
      <c r="BF146" s="14">
        <v>48</v>
      </c>
      <c r="BG146" s="14">
        <v>43</v>
      </c>
      <c r="BH146" s="14">
        <v>40</v>
      </c>
      <c r="BI146" s="14">
        <v>53</v>
      </c>
      <c r="BJ146" s="14">
        <v>44</v>
      </c>
      <c r="BK146" s="14">
        <v>36</v>
      </c>
      <c r="BL146" s="14">
        <v>36</v>
      </c>
      <c r="BM146" s="14">
        <v>45</v>
      </c>
      <c r="BN146" s="14">
        <v>39</v>
      </c>
      <c r="BO146" s="14">
        <v>39</v>
      </c>
      <c r="BP146" s="14">
        <v>34</v>
      </c>
      <c r="BQ146" s="14">
        <v>50</v>
      </c>
      <c r="BR146" s="14">
        <v>48</v>
      </c>
      <c r="BS146" s="14">
        <v>45</v>
      </c>
      <c r="BT146" s="14">
        <v>38</v>
      </c>
      <c r="BU146" s="14">
        <v>44</v>
      </c>
      <c r="BV146" s="14">
        <v>46</v>
      </c>
      <c r="BW146" s="14" t="s">
        <v>78</v>
      </c>
      <c r="BX146" s="14">
        <v>38</v>
      </c>
      <c r="BY146" s="14">
        <v>50</v>
      </c>
      <c r="BZ146" s="14">
        <v>56</v>
      </c>
      <c r="CA146" s="14">
        <v>54</v>
      </c>
      <c r="CB146" s="14">
        <v>34</v>
      </c>
      <c r="CC146" s="14">
        <v>30</v>
      </c>
      <c r="CD146" s="14">
        <v>35</v>
      </c>
      <c r="CE146" s="14">
        <v>36</v>
      </c>
      <c r="CF146" s="14" t="s">
        <v>78</v>
      </c>
      <c r="CG146" s="14">
        <v>48</v>
      </c>
      <c r="CH146" s="14">
        <v>51</v>
      </c>
      <c r="CI146" s="14" t="s">
        <v>78</v>
      </c>
      <c r="CJ146" s="14">
        <v>48</v>
      </c>
      <c r="CK146" s="14">
        <v>46</v>
      </c>
      <c r="CL146" s="14">
        <v>30</v>
      </c>
      <c r="CM146" s="14">
        <v>36</v>
      </c>
      <c r="CN146" s="14">
        <v>46</v>
      </c>
      <c r="CO146" s="14">
        <v>58</v>
      </c>
      <c r="CP146" s="14">
        <v>76</v>
      </c>
      <c r="CQ146" s="14">
        <v>20</v>
      </c>
      <c r="CR146" s="14">
        <v>41</v>
      </c>
      <c r="CS146" s="14">
        <v>38</v>
      </c>
      <c r="CT146" s="14">
        <v>37</v>
      </c>
      <c r="CU146" s="14">
        <v>47</v>
      </c>
      <c r="CV146" s="14">
        <v>57</v>
      </c>
      <c r="CW146" s="14">
        <v>61</v>
      </c>
      <c r="CX146" s="14" t="s">
        <v>78</v>
      </c>
      <c r="CY146" s="14">
        <v>39</v>
      </c>
      <c r="CZ146" s="14">
        <v>21</v>
      </c>
      <c r="DA146" s="14">
        <v>37</v>
      </c>
      <c r="DB146" s="14">
        <v>55</v>
      </c>
      <c r="DC146" s="14">
        <v>37</v>
      </c>
      <c r="DD146" s="14">
        <v>39</v>
      </c>
      <c r="DE146" s="14">
        <v>37</v>
      </c>
      <c r="DF146" s="14">
        <v>29</v>
      </c>
      <c r="DG146" s="14">
        <v>32</v>
      </c>
      <c r="DH146" s="14">
        <v>39</v>
      </c>
      <c r="DI146" s="14">
        <v>30</v>
      </c>
      <c r="DJ146" s="14">
        <v>47</v>
      </c>
      <c r="DK146" s="14">
        <v>84</v>
      </c>
      <c r="DL146" s="14">
        <v>50</v>
      </c>
      <c r="DM146" s="14">
        <v>38</v>
      </c>
      <c r="DN146" s="14">
        <v>40</v>
      </c>
      <c r="DO146" s="14">
        <v>44</v>
      </c>
      <c r="DP146" s="14">
        <v>54</v>
      </c>
      <c r="DQ146" s="14">
        <v>55</v>
      </c>
      <c r="DR146" s="14">
        <v>47</v>
      </c>
      <c r="DS146" s="14">
        <v>41</v>
      </c>
      <c r="DT146" s="14" t="s">
        <v>78</v>
      </c>
      <c r="DU146" s="14">
        <v>50</v>
      </c>
      <c r="DV146" s="14">
        <v>70</v>
      </c>
      <c r="DW146" s="14">
        <v>58</v>
      </c>
      <c r="DX146" s="14">
        <v>52</v>
      </c>
      <c r="DY146" s="14">
        <v>56</v>
      </c>
      <c r="DZ146" s="14">
        <v>49</v>
      </c>
      <c r="EA146" s="14">
        <v>70</v>
      </c>
      <c r="EB146" s="14">
        <v>32</v>
      </c>
      <c r="EC146" s="14">
        <v>34</v>
      </c>
      <c r="ED146" s="14">
        <v>68</v>
      </c>
      <c r="EE146" s="14">
        <v>81</v>
      </c>
      <c r="EF146" s="14">
        <v>82</v>
      </c>
      <c r="EG146" s="14">
        <v>63</v>
      </c>
      <c r="EH146" s="14">
        <v>56</v>
      </c>
      <c r="EI146" s="14">
        <v>57</v>
      </c>
      <c r="EJ146" s="14">
        <v>72</v>
      </c>
      <c r="EK146" s="14">
        <v>50</v>
      </c>
      <c r="EL146" s="14">
        <v>53</v>
      </c>
      <c r="EM146" s="14">
        <v>46</v>
      </c>
      <c r="EN146" s="14">
        <v>51</v>
      </c>
      <c r="EO146" s="14">
        <v>58</v>
      </c>
      <c r="EP146" s="14">
        <v>42</v>
      </c>
      <c r="EQ146" s="14">
        <v>49</v>
      </c>
      <c r="ER146" s="14">
        <v>47</v>
      </c>
      <c r="ES146" s="14">
        <v>63</v>
      </c>
      <c r="ET146" s="14">
        <v>80</v>
      </c>
      <c r="EU146" s="14">
        <v>61</v>
      </c>
      <c r="EV146" s="14">
        <v>36</v>
      </c>
      <c r="EW146" s="14">
        <v>52</v>
      </c>
      <c r="EX146" s="14">
        <v>64</v>
      </c>
      <c r="EY146" s="14">
        <v>69</v>
      </c>
      <c r="EZ146" s="14">
        <v>65</v>
      </c>
      <c r="FA146" s="14">
        <v>33</v>
      </c>
      <c r="FB146" s="14">
        <v>52</v>
      </c>
      <c r="FC146" s="14">
        <v>72</v>
      </c>
      <c r="FD146" s="14">
        <v>62</v>
      </c>
      <c r="FE146" s="14">
        <v>54</v>
      </c>
      <c r="FF146" s="14">
        <v>49</v>
      </c>
      <c r="FG146" s="14">
        <v>67</v>
      </c>
      <c r="FH146" s="14">
        <v>62</v>
      </c>
      <c r="FI146" s="14">
        <v>46</v>
      </c>
      <c r="FJ146" s="14">
        <v>40</v>
      </c>
      <c r="FK146" s="14">
        <v>33</v>
      </c>
      <c r="FL146" s="14">
        <v>43</v>
      </c>
      <c r="FM146" s="14">
        <v>42</v>
      </c>
      <c r="FN146" s="14">
        <v>61</v>
      </c>
      <c r="FO146" s="14">
        <v>40</v>
      </c>
      <c r="FP146" s="14">
        <v>38</v>
      </c>
      <c r="FQ146" s="14">
        <v>40</v>
      </c>
      <c r="FR146" s="14">
        <v>35</v>
      </c>
      <c r="FS146" s="14">
        <v>69</v>
      </c>
      <c r="FT146" s="14">
        <v>52</v>
      </c>
      <c r="FU146" s="14">
        <v>35</v>
      </c>
      <c r="FV146" s="14">
        <v>52</v>
      </c>
      <c r="FW146" s="14">
        <v>57</v>
      </c>
      <c r="FX146" s="14">
        <v>49</v>
      </c>
      <c r="FY146" s="14">
        <v>35</v>
      </c>
      <c r="FZ146" s="14">
        <v>31</v>
      </c>
      <c r="GA146" s="14">
        <v>38</v>
      </c>
      <c r="GB146" s="14">
        <v>51</v>
      </c>
      <c r="GC146" s="14">
        <v>66</v>
      </c>
      <c r="GD146" s="14">
        <v>88</v>
      </c>
      <c r="GE146" s="14">
        <v>36</v>
      </c>
      <c r="GF146" s="14" t="s">
        <v>78</v>
      </c>
      <c r="GG146" s="14">
        <v>44</v>
      </c>
      <c r="GH146" s="14">
        <v>55</v>
      </c>
      <c r="GI146" s="14">
        <v>69</v>
      </c>
      <c r="GJ146" s="14">
        <v>76</v>
      </c>
      <c r="GK146" s="14">
        <v>47</v>
      </c>
      <c r="GL146" s="14">
        <v>67</v>
      </c>
      <c r="GM146" s="14">
        <v>57</v>
      </c>
      <c r="GN146" s="14">
        <v>61</v>
      </c>
      <c r="GO146" s="14">
        <v>32</v>
      </c>
      <c r="GP146" s="14">
        <v>35</v>
      </c>
      <c r="GQ146" s="14">
        <v>29</v>
      </c>
      <c r="GR146" s="14">
        <v>38</v>
      </c>
      <c r="GS146" s="14">
        <v>43</v>
      </c>
      <c r="GT146" s="14">
        <v>31</v>
      </c>
      <c r="GU146" s="14">
        <v>24</v>
      </c>
      <c r="GV146" s="14">
        <v>29</v>
      </c>
      <c r="GW146" s="14">
        <v>37</v>
      </c>
      <c r="GX146" s="14">
        <v>37</v>
      </c>
      <c r="GY146" s="14">
        <v>48</v>
      </c>
      <c r="GZ146" s="14">
        <v>45</v>
      </c>
      <c r="HA146" s="14">
        <v>33</v>
      </c>
      <c r="HB146" s="14">
        <v>45</v>
      </c>
      <c r="HC146" s="14">
        <v>38</v>
      </c>
      <c r="HD146" s="14">
        <v>29</v>
      </c>
      <c r="HE146" s="14">
        <v>29</v>
      </c>
      <c r="HF146" s="14">
        <v>34</v>
      </c>
      <c r="HG146" s="14">
        <v>20</v>
      </c>
      <c r="HH146" s="14">
        <v>40</v>
      </c>
      <c r="HI146" s="14">
        <v>44</v>
      </c>
      <c r="HJ146" s="14">
        <v>63</v>
      </c>
      <c r="HK146" s="14">
        <v>25</v>
      </c>
      <c r="HL146" s="14" t="s">
        <v>78</v>
      </c>
      <c r="HM146" s="14" t="s">
        <v>78</v>
      </c>
      <c r="HN146" s="14" t="s">
        <v>78</v>
      </c>
      <c r="HO146" s="14" t="s">
        <v>78</v>
      </c>
      <c r="HP146" s="14" t="s">
        <v>78</v>
      </c>
      <c r="HQ146" s="14" t="s">
        <v>78</v>
      </c>
      <c r="HR146" s="14" t="s">
        <v>78</v>
      </c>
      <c r="HS146" s="14" t="s">
        <v>78</v>
      </c>
      <c r="HT146" s="14" t="s">
        <v>78</v>
      </c>
      <c r="HU146" s="14" t="s">
        <v>78</v>
      </c>
      <c r="HV146" s="14" t="s">
        <v>78</v>
      </c>
      <c r="HW146" s="14" t="s">
        <v>78</v>
      </c>
      <c r="HX146" s="14" t="s">
        <v>78</v>
      </c>
      <c r="HY146" s="14" t="s">
        <v>78</v>
      </c>
      <c r="HZ146" s="14" t="s">
        <v>78</v>
      </c>
      <c r="IA146" s="14" t="s">
        <v>78</v>
      </c>
      <c r="IB146" s="14" t="s">
        <v>78</v>
      </c>
      <c r="IC146" s="14" t="s">
        <v>78</v>
      </c>
      <c r="ID146" s="14" t="s">
        <v>78</v>
      </c>
      <c r="IE146" s="14" t="s">
        <v>78</v>
      </c>
      <c r="IF146" s="14" t="s">
        <v>78</v>
      </c>
      <c r="IG146" s="14" t="s">
        <v>78</v>
      </c>
      <c r="IH146" s="14" t="s">
        <v>78</v>
      </c>
      <c r="II146" s="14" t="s">
        <v>78</v>
      </c>
      <c r="IJ146" s="14" t="s">
        <v>78</v>
      </c>
      <c r="IK146" s="14" t="s">
        <v>78</v>
      </c>
      <c r="IL146" s="14" t="s">
        <v>78</v>
      </c>
      <c r="IM146" s="14" t="s">
        <v>78</v>
      </c>
      <c r="IN146" s="14" t="s">
        <v>78</v>
      </c>
      <c r="IO146" s="14" t="s">
        <v>78</v>
      </c>
      <c r="IP146" s="14" t="s">
        <v>78</v>
      </c>
      <c r="IQ146" s="19" t="s">
        <v>78</v>
      </c>
      <c r="IR146" s="100">
        <f t="shared" si="61"/>
        <v>88</v>
      </c>
      <c r="IT146" s="45"/>
      <c r="IU146" s="46"/>
    </row>
    <row r="147" spans="1:255" ht="12.75" customHeight="1" x14ac:dyDescent="0.2">
      <c r="A147" s="100">
        <v>2014</v>
      </c>
      <c r="B147" s="100">
        <v>340170006</v>
      </c>
      <c r="C147" s="103">
        <f>INDEX(Sites!$A:$N,MATCH($B147,Sites!$A:$A,0),2)</f>
        <v>40.670250000000003</v>
      </c>
      <c r="D147" s="100" t="str">
        <f>INDEX(Sites!$A:$N,MATCH($B147,Sites!$A:$A,0),4)</f>
        <v>NJ</v>
      </c>
      <c r="E147" s="100" t="str">
        <f>INDEX(Sites!$A:$N,MATCH($B147,Sites!$A:$A,0),10)</f>
        <v>3.0</v>
      </c>
      <c r="F147" s="44" t="str">
        <f>INDEX(Sites!$A:$N,MATCH($B147,Sites!$A:$A,0),6)</f>
        <v>Bayonne</v>
      </c>
      <c r="G147" s="20">
        <v>30</v>
      </c>
      <c r="H147" s="14">
        <v>40</v>
      </c>
      <c r="I147" s="14">
        <v>38</v>
      </c>
      <c r="J147" s="14">
        <v>22</v>
      </c>
      <c r="K147" s="14">
        <v>34</v>
      </c>
      <c r="L147" s="14">
        <v>30</v>
      </c>
      <c r="M147" s="14">
        <v>17</v>
      </c>
      <c r="N147" s="14">
        <v>41</v>
      </c>
      <c r="O147" s="14">
        <v>43</v>
      </c>
      <c r="P147" s="14">
        <v>29</v>
      </c>
      <c r="Q147" s="14">
        <v>41</v>
      </c>
      <c r="R147" s="14">
        <v>28</v>
      </c>
      <c r="S147" s="14">
        <v>32</v>
      </c>
      <c r="T147" s="14">
        <v>34</v>
      </c>
      <c r="U147" s="14">
        <v>41</v>
      </c>
      <c r="V147" s="14">
        <v>39</v>
      </c>
      <c r="W147" s="14">
        <v>30</v>
      </c>
      <c r="X147" s="14">
        <v>28</v>
      </c>
      <c r="Y147" s="14">
        <v>32</v>
      </c>
      <c r="Z147" s="14">
        <v>34</v>
      </c>
      <c r="AA147" s="14">
        <v>41</v>
      </c>
      <c r="AB147" s="14">
        <v>40</v>
      </c>
      <c r="AC147" s="14">
        <v>39</v>
      </c>
      <c r="AD147" s="14">
        <v>34</v>
      </c>
      <c r="AE147" s="14">
        <v>35</v>
      </c>
      <c r="AF147" s="14">
        <v>39</v>
      </c>
      <c r="AG147" s="14">
        <v>36</v>
      </c>
      <c r="AH147" s="14">
        <v>33</v>
      </c>
      <c r="AI147" s="14">
        <v>21</v>
      </c>
      <c r="AJ147" s="14">
        <v>35</v>
      </c>
      <c r="AK147" s="14">
        <v>37</v>
      </c>
      <c r="AL147" s="14">
        <v>32</v>
      </c>
      <c r="AM147" s="14">
        <v>16</v>
      </c>
      <c r="AN147" s="14">
        <v>30</v>
      </c>
      <c r="AO147" s="14">
        <v>30</v>
      </c>
      <c r="AP147" s="14">
        <v>35</v>
      </c>
      <c r="AQ147" s="14">
        <v>45</v>
      </c>
      <c r="AR147" s="14">
        <v>32</v>
      </c>
      <c r="AS147" s="14">
        <v>36</v>
      </c>
      <c r="AT147" s="14">
        <v>46</v>
      </c>
      <c r="AU147" s="14">
        <v>52</v>
      </c>
      <c r="AV147" s="14">
        <v>45</v>
      </c>
      <c r="AW147" s="14">
        <v>52</v>
      </c>
      <c r="AX147" s="14">
        <v>53</v>
      </c>
      <c r="AY147" s="14">
        <v>42</v>
      </c>
      <c r="AZ147" s="14">
        <v>36</v>
      </c>
      <c r="BA147" s="14">
        <v>40</v>
      </c>
      <c r="BB147" s="14">
        <v>41</v>
      </c>
      <c r="BC147" s="14">
        <v>31</v>
      </c>
      <c r="BD147" s="14">
        <v>51</v>
      </c>
      <c r="BE147" s="14">
        <v>44</v>
      </c>
      <c r="BF147" s="14">
        <v>38</v>
      </c>
      <c r="BG147" s="14">
        <v>37</v>
      </c>
      <c r="BH147" s="14">
        <v>36</v>
      </c>
      <c r="BI147" s="14">
        <v>47</v>
      </c>
      <c r="BJ147" s="14">
        <v>41</v>
      </c>
      <c r="BK147" s="14">
        <v>44</v>
      </c>
      <c r="BL147" s="14">
        <v>37</v>
      </c>
      <c r="BM147" s="14">
        <v>42</v>
      </c>
      <c r="BN147" s="14">
        <v>34</v>
      </c>
      <c r="BO147" s="14">
        <v>25</v>
      </c>
      <c r="BP147" s="14">
        <v>41</v>
      </c>
      <c r="BQ147" s="14">
        <v>38</v>
      </c>
      <c r="BR147" s="14">
        <v>43</v>
      </c>
      <c r="BS147" s="14">
        <v>39</v>
      </c>
      <c r="BT147" s="14">
        <v>38</v>
      </c>
      <c r="BU147" s="14">
        <v>41</v>
      </c>
      <c r="BV147" s="14">
        <v>38</v>
      </c>
      <c r="BW147" s="14">
        <v>35</v>
      </c>
      <c r="BX147" s="14">
        <v>32</v>
      </c>
      <c r="BY147" s="14">
        <v>41</v>
      </c>
      <c r="BZ147" s="14">
        <v>53</v>
      </c>
      <c r="CA147" s="14">
        <v>45</v>
      </c>
      <c r="CB147" s="14">
        <v>29</v>
      </c>
      <c r="CC147" s="14">
        <v>23</v>
      </c>
      <c r="CD147" s="14">
        <v>27</v>
      </c>
      <c r="CE147" s="14">
        <v>27</v>
      </c>
      <c r="CF147" s="14">
        <v>46</v>
      </c>
      <c r="CG147" s="14">
        <v>44</v>
      </c>
      <c r="CH147" s="14">
        <v>49</v>
      </c>
      <c r="CI147" s="14">
        <v>50</v>
      </c>
      <c r="CJ147" s="14">
        <v>56</v>
      </c>
      <c r="CK147" s="14">
        <v>43</v>
      </c>
      <c r="CL147" s="14">
        <v>29</v>
      </c>
      <c r="CM147" s="14">
        <v>28</v>
      </c>
      <c r="CN147" s="14">
        <v>43</v>
      </c>
      <c r="CO147" s="14">
        <v>53</v>
      </c>
      <c r="CP147" s="14">
        <v>60</v>
      </c>
      <c r="CQ147" s="14">
        <v>21</v>
      </c>
      <c r="CR147" s="14">
        <v>33</v>
      </c>
      <c r="CS147" s="14">
        <v>41</v>
      </c>
      <c r="CT147" s="14">
        <v>36</v>
      </c>
      <c r="CU147" s="14">
        <v>48</v>
      </c>
      <c r="CV147" s="14">
        <v>66</v>
      </c>
      <c r="CW147" s="14">
        <v>58</v>
      </c>
      <c r="CX147" s="14">
        <v>61</v>
      </c>
      <c r="CY147" s="14">
        <v>39</v>
      </c>
      <c r="CZ147" s="14">
        <v>22</v>
      </c>
      <c r="DA147" s="14">
        <v>44</v>
      </c>
      <c r="DB147" s="14">
        <v>52</v>
      </c>
      <c r="DC147" s="14">
        <v>33</v>
      </c>
      <c r="DD147" s="14">
        <v>23</v>
      </c>
      <c r="DE147" s="14">
        <v>26</v>
      </c>
      <c r="DF147" s="14">
        <v>17</v>
      </c>
      <c r="DG147" s="14">
        <v>30</v>
      </c>
      <c r="DH147" s="14">
        <v>35</v>
      </c>
      <c r="DI147" s="14">
        <v>30</v>
      </c>
      <c r="DJ147" s="14">
        <v>42</v>
      </c>
      <c r="DK147" s="14">
        <v>74</v>
      </c>
      <c r="DL147" s="14">
        <v>48</v>
      </c>
      <c r="DM147" s="14">
        <v>33</v>
      </c>
      <c r="DN147" s="14">
        <v>40</v>
      </c>
      <c r="DO147" s="14">
        <v>43</v>
      </c>
      <c r="DP147" s="14">
        <v>54</v>
      </c>
      <c r="DQ147" s="14">
        <v>55</v>
      </c>
      <c r="DR147" s="14">
        <v>41</v>
      </c>
      <c r="DS147" s="14">
        <v>35</v>
      </c>
      <c r="DT147" s="14">
        <v>35</v>
      </c>
      <c r="DU147" s="14">
        <v>47</v>
      </c>
      <c r="DV147" s="14">
        <v>65</v>
      </c>
      <c r="DW147" s="14">
        <v>45</v>
      </c>
      <c r="DX147" s="14">
        <v>41</v>
      </c>
      <c r="DY147" s="14">
        <v>54</v>
      </c>
      <c r="DZ147" s="14">
        <v>49</v>
      </c>
      <c r="EA147" s="14">
        <v>49</v>
      </c>
      <c r="EB147" s="14">
        <v>36</v>
      </c>
      <c r="EC147" s="14">
        <v>30</v>
      </c>
      <c r="ED147" s="14">
        <v>56</v>
      </c>
      <c r="EE147" s="14">
        <v>80</v>
      </c>
      <c r="EF147" s="14">
        <v>68</v>
      </c>
      <c r="EG147" s="14">
        <v>58</v>
      </c>
      <c r="EH147" s="14">
        <v>53</v>
      </c>
      <c r="EI147" s="14">
        <v>57</v>
      </c>
      <c r="EJ147" s="14">
        <v>56</v>
      </c>
      <c r="EK147" s="14">
        <v>41</v>
      </c>
      <c r="EL147" s="14">
        <v>40</v>
      </c>
      <c r="EM147" s="14">
        <v>39</v>
      </c>
      <c r="EN147" s="14">
        <v>47</v>
      </c>
      <c r="EO147" s="14">
        <v>46</v>
      </c>
      <c r="EP147" s="14">
        <v>52</v>
      </c>
      <c r="EQ147" s="14">
        <v>46</v>
      </c>
      <c r="ER147" s="14">
        <v>41</v>
      </c>
      <c r="ES147" s="14">
        <v>71</v>
      </c>
      <c r="ET147" s="14">
        <v>65</v>
      </c>
      <c r="EU147" s="14">
        <v>57</v>
      </c>
      <c r="EV147" s="14">
        <v>39</v>
      </c>
      <c r="EW147" s="14">
        <v>55</v>
      </c>
      <c r="EX147" s="14">
        <v>50</v>
      </c>
      <c r="EY147" s="14">
        <v>48</v>
      </c>
      <c r="EZ147" s="14">
        <v>46</v>
      </c>
      <c r="FA147" s="14">
        <v>30</v>
      </c>
      <c r="FB147" s="14">
        <v>38</v>
      </c>
      <c r="FC147" s="14">
        <v>57</v>
      </c>
      <c r="FD147" s="14">
        <v>50</v>
      </c>
      <c r="FE147" s="14">
        <v>51</v>
      </c>
      <c r="FF147" s="14">
        <v>50</v>
      </c>
      <c r="FG147" s="14">
        <v>49</v>
      </c>
      <c r="FH147" s="14">
        <v>72</v>
      </c>
      <c r="FI147" s="14">
        <v>42</v>
      </c>
      <c r="FJ147" s="14">
        <v>36</v>
      </c>
      <c r="FK147" s="14">
        <v>35</v>
      </c>
      <c r="FL147" s="14">
        <v>53</v>
      </c>
      <c r="FM147" s="14">
        <v>52</v>
      </c>
      <c r="FN147" s="14">
        <v>50</v>
      </c>
      <c r="FO147" s="14">
        <v>35</v>
      </c>
      <c r="FP147" s="14">
        <v>33</v>
      </c>
      <c r="FQ147" s="14">
        <v>41</v>
      </c>
      <c r="FR147" s="14">
        <v>27</v>
      </c>
      <c r="FS147" s="14">
        <v>67</v>
      </c>
      <c r="FT147" s="14">
        <v>45</v>
      </c>
      <c r="FU147" s="14">
        <v>37</v>
      </c>
      <c r="FV147" s="14">
        <v>45</v>
      </c>
      <c r="FW147" s="14">
        <v>55</v>
      </c>
      <c r="FX147" s="14">
        <v>49</v>
      </c>
      <c r="FY147" s="14">
        <v>31</v>
      </c>
      <c r="FZ147" s="14">
        <v>24</v>
      </c>
      <c r="GA147" s="14">
        <v>34</v>
      </c>
      <c r="GB147" s="14">
        <v>44</v>
      </c>
      <c r="GC147" s="14">
        <v>53</v>
      </c>
      <c r="GD147" s="14">
        <v>85</v>
      </c>
      <c r="GE147" s="14">
        <v>33</v>
      </c>
      <c r="GF147" s="14">
        <v>37</v>
      </c>
      <c r="GG147" s="14">
        <v>40</v>
      </c>
      <c r="GH147" s="14">
        <v>43</v>
      </c>
      <c r="GI147" s="14">
        <v>45</v>
      </c>
      <c r="GJ147" s="14">
        <v>50</v>
      </c>
      <c r="GK147" s="14">
        <v>45</v>
      </c>
      <c r="GL147" s="14">
        <v>61</v>
      </c>
      <c r="GM147" s="14">
        <v>38</v>
      </c>
      <c r="GN147" s="14">
        <v>48</v>
      </c>
      <c r="GO147" s="14">
        <v>39</v>
      </c>
      <c r="GP147" s="14">
        <v>29</v>
      </c>
      <c r="GQ147" s="14">
        <v>23</v>
      </c>
      <c r="GR147" s="14">
        <v>35</v>
      </c>
      <c r="GS147" s="14">
        <v>37</v>
      </c>
      <c r="GT147" s="14">
        <v>40</v>
      </c>
      <c r="GU147" s="14">
        <v>27</v>
      </c>
      <c r="GV147" s="14">
        <v>35</v>
      </c>
      <c r="GW147" s="14">
        <v>35</v>
      </c>
      <c r="GX147" s="14">
        <v>33</v>
      </c>
      <c r="GY147" s="14">
        <v>46</v>
      </c>
      <c r="GZ147" s="14">
        <v>48</v>
      </c>
      <c r="HA147" s="14">
        <v>34</v>
      </c>
      <c r="HB147" s="14">
        <v>41</v>
      </c>
      <c r="HC147" s="14">
        <v>20</v>
      </c>
      <c r="HD147" s="14">
        <v>23</v>
      </c>
      <c r="HE147" s="14">
        <v>24</v>
      </c>
      <c r="HF147" s="14">
        <v>26</v>
      </c>
      <c r="HG147" s="14">
        <v>19</v>
      </c>
      <c r="HH147" s="14">
        <v>38</v>
      </c>
      <c r="HI147" s="14">
        <v>43</v>
      </c>
      <c r="HJ147" s="14">
        <v>57</v>
      </c>
      <c r="HK147" s="14">
        <v>24</v>
      </c>
      <c r="HL147" s="14">
        <v>17</v>
      </c>
      <c r="HM147" s="14">
        <v>16</v>
      </c>
      <c r="HN147" s="14">
        <v>17</v>
      </c>
      <c r="HO147" s="14">
        <v>31</v>
      </c>
      <c r="HP147" s="14">
        <v>29</v>
      </c>
      <c r="HQ147" s="14">
        <v>22</v>
      </c>
      <c r="HR147" s="14">
        <v>39</v>
      </c>
      <c r="HS147" s="14">
        <v>40</v>
      </c>
      <c r="HT147" s="14">
        <v>36</v>
      </c>
      <c r="HU147" s="14">
        <v>34</v>
      </c>
      <c r="HV147" s="14">
        <v>18</v>
      </c>
      <c r="HW147" s="14">
        <v>22</v>
      </c>
      <c r="HX147" s="14">
        <v>29</v>
      </c>
      <c r="HY147" s="14">
        <v>33</v>
      </c>
      <c r="HZ147" s="14">
        <v>32</v>
      </c>
      <c r="IA147" s="14">
        <v>28</v>
      </c>
      <c r="IB147" s="14">
        <v>36</v>
      </c>
      <c r="IC147" s="14">
        <v>34</v>
      </c>
      <c r="ID147" s="14">
        <v>23</v>
      </c>
      <c r="IE147" s="14">
        <v>30</v>
      </c>
      <c r="IF147" s="14">
        <v>31</v>
      </c>
      <c r="IG147" s="14">
        <v>34</v>
      </c>
      <c r="IH147" s="14">
        <v>22</v>
      </c>
      <c r="II147" s="14">
        <v>16</v>
      </c>
      <c r="IJ147" s="14">
        <v>24</v>
      </c>
      <c r="IK147" s="14">
        <v>40</v>
      </c>
      <c r="IL147" s="14">
        <v>28</v>
      </c>
      <c r="IM147" s="14">
        <v>28</v>
      </c>
      <c r="IN147" s="14">
        <v>18</v>
      </c>
      <c r="IO147" s="14">
        <v>24</v>
      </c>
      <c r="IP147" s="14">
        <v>17</v>
      </c>
      <c r="IQ147" s="19">
        <v>20</v>
      </c>
      <c r="IR147" s="100">
        <f t="shared" si="61"/>
        <v>85</v>
      </c>
      <c r="IT147" s="45"/>
      <c r="IU147" s="46"/>
    </row>
    <row r="148" spans="1:255" ht="12.75" customHeight="1" x14ac:dyDescent="0.2">
      <c r="A148" s="100">
        <v>2014</v>
      </c>
      <c r="B148" s="100">
        <v>340273001</v>
      </c>
      <c r="C148" s="103">
        <f>INDEX(Sites!$A:$N,MATCH($B148,Sites!$A:$A,0),2)</f>
        <v>40.787627999999998</v>
      </c>
      <c r="D148" s="100" t="str">
        <f>INDEX(Sites!$A:$N,MATCH($B148,Sites!$A:$A,0),4)</f>
        <v>NJ</v>
      </c>
      <c r="E148" s="100" t="str">
        <f>INDEX(Sites!$A:$N,MATCH($B148,Sites!$A:$A,0),10)</f>
        <v>278.0</v>
      </c>
      <c r="F148" s="44" t="str">
        <f>INDEX(Sites!$A:$N,MATCH($B148,Sites!$A:$A,0),6)</f>
        <v>Chester</v>
      </c>
      <c r="G148" s="20">
        <v>38</v>
      </c>
      <c r="H148" s="14">
        <v>46</v>
      </c>
      <c r="I148" s="14">
        <v>41</v>
      </c>
      <c r="J148" s="14">
        <v>38</v>
      </c>
      <c r="K148" s="14">
        <v>39</v>
      </c>
      <c r="L148" s="14">
        <v>39</v>
      </c>
      <c r="M148" s="14">
        <v>35</v>
      </c>
      <c r="N148" s="14">
        <v>54</v>
      </c>
      <c r="O148" s="14">
        <v>51</v>
      </c>
      <c r="P148" s="14">
        <v>45</v>
      </c>
      <c r="Q148" s="14">
        <v>58</v>
      </c>
      <c r="R148" s="14">
        <v>36</v>
      </c>
      <c r="S148" s="14">
        <v>41</v>
      </c>
      <c r="T148" s="14">
        <v>38</v>
      </c>
      <c r="U148" s="14">
        <v>48</v>
      </c>
      <c r="V148" s="14">
        <v>42</v>
      </c>
      <c r="W148" s="14">
        <v>38</v>
      </c>
      <c r="X148" s="14">
        <v>36</v>
      </c>
      <c r="Y148" s="14">
        <v>35</v>
      </c>
      <c r="Z148" s="14">
        <v>44</v>
      </c>
      <c r="AA148" s="14">
        <v>49</v>
      </c>
      <c r="AB148" s="14">
        <v>50</v>
      </c>
      <c r="AC148" s="14">
        <v>44</v>
      </c>
      <c r="AD148" s="14">
        <v>37</v>
      </c>
      <c r="AE148" s="14">
        <v>38</v>
      </c>
      <c r="AF148" s="14">
        <v>44</v>
      </c>
      <c r="AG148" s="14">
        <v>41</v>
      </c>
      <c r="AH148" s="14">
        <v>39</v>
      </c>
      <c r="AI148" s="14">
        <v>35</v>
      </c>
      <c r="AJ148" s="14">
        <v>40</v>
      </c>
      <c r="AK148" s="14">
        <v>47</v>
      </c>
      <c r="AL148" s="14">
        <v>46</v>
      </c>
      <c r="AM148" s="14">
        <v>34</v>
      </c>
      <c r="AN148" s="14">
        <v>51</v>
      </c>
      <c r="AO148" s="14">
        <v>34</v>
      </c>
      <c r="AP148" s="14">
        <v>43</v>
      </c>
      <c r="AQ148" s="14">
        <v>54</v>
      </c>
      <c r="AR148" s="14">
        <v>41</v>
      </c>
      <c r="AS148" s="14">
        <v>48</v>
      </c>
      <c r="AT148" s="14">
        <v>52</v>
      </c>
      <c r="AU148" s="14">
        <v>57</v>
      </c>
      <c r="AV148" s="14">
        <v>54</v>
      </c>
      <c r="AW148" s="14">
        <v>62</v>
      </c>
      <c r="AX148" s="14">
        <v>63</v>
      </c>
      <c r="AY148" s="14">
        <v>50</v>
      </c>
      <c r="AZ148" s="14">
        <v>37</v>
      </c>
      <c r="BA148" s="14">
        <v>46</v>
      </c>
      <c r="BB148" s="14">
        <v>44</v>
      </c>
      <c r="BC148" s="14">
        <v>37</v>
      </c>
      <c r="BD148" s="14">
        <v>53</v>
      </c>
      <c r="BE148" s="14">
        <v>50</v>
      </c>
      <c r="BF148" s="14">
        <v>57</v>
      </c>
      <c r="BG148" s="14">
        <v>51</v>
      </c>
      <c r="BH148" s="14">
        <v>44</v>
      </c>
      <c r="BI148" s="14">
        <v>54</v>
      </c>
      <c r="BJ148" s="14">
        <v>50</v>
      </c>
      <c r="BK148" s="14">
        <v>51</v>
      </c>
      <c r="BL148" s="14">
        <v>42</v>
      </c>
      <c r="BM148" s="14">
        <v>50</v>
      </c>
      <c r="BN148" s="14">
        <v>36</v>
      </c>
      <c r="BO148" s="14">
        <v>36</v>
      </c>
      <c r="BP148" s="14">
        <v>55</v>
      </c>
      <c r="BQ148" s="14">
        <v>48</v>
      </c>
      <c r="BR148" s="14">
        <v>50</v>
      </c>
      <c r="BS148" s="14">
        <v>45</v>
      </c>
      <c r="BT148" s="14">
        <v>50</v>
      </c>
      <c r="BU148" s="14">
        <v>48</v>
      </c>
      <c r="BV148" s="14">
        <v>52</v>
      </c>
      <c r="BW148" s="14">
        <v>41</v>
      </c>
      <c r="BX148" s="14">
        <v>37</v>
      </c>
      <c r="BY148" s="14">
        <v>52</v>
      </c>
      <c r="BZ148" s="14">
        <v>61</v>
      </c>
      <c r="CA148" s="14">
        <v>62</v>
      </c>
      <c r="CB148" s="14">
        <v>40</v>
      </c>
      <c r="CC148" s="14">
        <v>35</v>
      </c>
      <c r="CD148" s="14">
        <v>33</v>
      </c>
      <c r="CE148" s="14">
        <v>33</v>
      </c>
      <c r="CF148" s="14">
        <v>52</v>
      </c>
      <c r="CG148" s="14">
        <v>47</v>
      </c>
      <c r="CH148" s="14">
        <v>56</v>
      </c>
      <c r="CI148" s="14">
        <v>58</v>
      </c>
      <c r="CJ148" s="14">
        <v>60</v>
      </c>
      <c r="CK148" s="14">
        <v>44</v>
      </c>
      <c r="CL148" s="14">
        <v>43</v>
      </c>
      <c r="CM148" s="14">
        <v>31</v>
      </c>
      <c r="CN148" s="14">
        <v>46</v>
      </c>
      <c r="CO148" s="14">
        <v>63</v>
      </c>
      <c r="CP148" s="14">
        <v>65</v>
      </c>
      <c r="CQ148" s="14">
        <v>24</v>
      </c>
      <c r="CR148" s="14">
        <v>37</v>
      </c>
      <c r="CS148" s="14">
        <v>39</v>
      </c>
      <c r="CT148" s="14">
        <v>39</v>
      </c>
      <c r="CU148" s="14">
        <v>54</v>
      </c>
      <c r="CV148" s="14">
        <v>61</v>
      </c>
      <c r="CW148" s="14">
        <v>51</v>
      </c>
      <c r="CX148" s="14">
        <v>50</v>
      </c>
      <c r="CY148" s="14">
        <v>42</v>
      </c>
      <c r="CZ148" s="14">
        <v>26</v>
      </c>
      <c r="DA148" s="14">
        <v>36</v>
      </c>
      <c r="DB148" s="14">
        <v>62</v>
      </c>
      <c r="DC148" s="14">
        <v>43</v>
      </c>
      <c r="DD148" s="14">
        <v>39</v>
      </c>
      <c r="DE148" s="14">
        <v>26</v>
      </c>
      <c r="DF148" s="14">
        <v>21</v>
      </c>
      <c r="DG148" s="14">
        <v>37</v>
      </c>
      <c r="DH148" s="14">
        <v>35</v>
      </c>
      <c r="DI148" s="14">
        <v>29</v>
      </c>
      <c r="DJ148" s="14">
        <v>55</v>
      </c>
      <c r="DK148" s="14">
        <v>69</v>
      </c>
      <c r="DL148" s="14">
        <v>51</v>
      </c>
      <c r="DM148" s="14">
        <v>34</v>
      </c>
      <c r="DN148" s="14">
        <v>39</v>
      </c>
      <c r="DO148" s="14">
        <v>56</v>
      </c>
      <c r="DP148" s="14">
        <v>60</v>
      </c>
      <c r="DQ148" s="14">
        <v>65</v>
      </c>
      <c r="DR148" s="14">
        <v>60</v>
      </c>
      <c r="DS148" s="14">
        <v>48</v>
      </c>
      <c r="DT148" s="14">
        <v>33</v>
      </c>
      <c r="DU148" s="14">
        <v>50</v>
      </c>
      <c r="DV148" s="14">
        <v>56</v>
      </c>
      <c r="DW148" s="14">
        <v>56</v>
      </c>
      <c r="DX148" s="14">
        <v>64</v>
      </c>
      <c r="DY148" s="14">
        <v>60</v>
      </c>
      <c r="DZ148" s="14">
        <v>55</v>
      </c>
      <c r="EA148" s="14">
        <v>54</v>
      </c>
      <c r="EB148" s="14">
        <v>31</v>
      </c>
      <c r="EC148" s="14">
        <v>33</v>
      </c>
      <c r="ED148" s="14">
        <v>53</v>
      </c>
      <c r="EE148" s="14">
        <v>70</v>
      </c>
      <c r="EF148" s="14">
        <v>61</v>
      </c>
      <c r="EG148" s="14">
        <v>56</v>
      </c>
      <c r="EH148" s="14">
        <v>58</v>
      </c>
      <c r="EI148" s="14">
        <v>51</v>
      </c>
      <c r="EJ148" s="14">
        <v>68</v>
      </c>
      <c r="EK148" s="14">
        <v>54</v>
      </c>
      <c r="EL148" s="14">
        <v>48</v>
      </c>
      <c r="EM148" s="14">
        <v>44</v>
      </c>
      <c r="EN148" s="14">
        <v>45</v>
      </c>
      <c r="EO148" s="14">
        <v>47</v>
      </c>
      <c r="EP148" s="14">
        <v>41</v>
      </c>
      <c r="EQ148" s="14">
        <v>55</v>
      </c>
      <c r="ER148" s="14">
        <v>57</v>
      </c>
      <c r="ES148" s="14">
        <v>53</v>
      </c>
      <c r="ET148" s="14">
        <v>54</v>
      </c>
      <c r="EU148" s="14">
        <v>57</v>
      </c>
      <c r="EV148" s="14">
        <v>30</v>
      </c>
      <c r="EW148" s="14">
        <v>40</v>
      </c>
      <c r="EX148" s="14">
        <v>48</v>
      </c>
      <c r="EY148" s="14">
        <v>52</v>
      </c>
      <c r="EZ148" s="14">
        <v>50</v>
      </c>
      <c r="FA148" s="14">
        <v>28</v>
      </c>
      <c r="FB148" s="14">
        <v>44</v>
      </c>
      <c r="FC148" s="14">
        <v>57</v>
      </c>
      <c r="FD148" s="14">
        <v>51</v>
      </c>
      <c r="FE148" s="14">
        <v>54</v>
      </c>
      <c r="FF148" s="14">
        <v>50</v>
      </c>
      <c r="FG148" s="14">
        <v>51</v>
      </c>
      <c r="FH148" s="14">
        <v>58</v>
      </c>
      <c r="FI148" s="14">
        <v>42</v>
      </c>
      <c r="FJ148" s="14">
        <v>37</v>
      </c>
      <c r="FK148" s="14">
        <v>30</v>
      </c>
      <c r="FL148" s="14">
        <v>36</v>
      </c>
      <c r="FM148" s="14">
        <v>53</v>
      </c>
      <c r="FN148" s="14">
        <v>55</v>
      </c>
      <c r="FO148" s="14">
        <v>35</v>
      </c>
      <c r="FP148" s="14">
        <v>41</v>
      </c>
      <c r="FQ148" s="14">
        <v>47</v>
      </c>
      <c r="FR148" s="14">
        <v>32</v>
      </c>
      <c r="FS148" s="14" t="s">
        <v>78</v>
      </c>
      <c r="FT148" s="14" t="s">
        <v>78</v>
      </c>
      <c r="FU148" s="14">
        <v>41</v>
      </c>
      <c r="FV148" s="14">
        <v>64</v>
      </c>
      <c r="FW148" s="14">
        <v>67</v>
      </c>
      <c r="FX148" s="14">
        <v>59</v>
      </c>
      <c r="FY148" s="14">
        <v>31</v>
      </c>
      <c r="FZ148" s="14">
        <v>25</v>
      </c>
      <c r="GA148" s="14">
        <v>34</v>
      </c>
      <c r="GB148" s="14">
        <v>48</v>
      </c>
      <c r="GC148" s="14">
        <v>60</v>
      </c>
      <c r="GD148" s="14">
        <v>68</v>
      </c>
      <c r="GE148" s="14">
        <v>34</v>
      </c>
      <c r="GF148" s="14">
        <v>46</v>
      </c>
      <c r="GG148" s="14">
        <v>44</v>
      </c>
      <c r="GH148" s="14">
        <v>35</v>
      </c>
      <c r="GI148" s="14" t="s">
        <v>78</v>
      </c>
      <c r="GJ148" s="14">
        <v>55</v>
      </c>
      <c r="GK148" s="14">
        <v>43</v>
      </c>
      <c r="GL148" s="14">
        <v>74</v>
      </c>
      <c r="GM148" s="14">
        <v>56</v>
      </c>
      <c r="GN148" s="14">
        <v>52</v>
      </c>
      <c r="GO148" s="14">
        <v>30</v>
      </c>
      <c r="GP148" s="14">
        <v>35</v>
      </c>
      <c r="GQ148" s="14">
        <v>33</v>
      </c>
      <c r="GR148" s="14">
        <v>48</v>
      </c>
      <c r="GS148" s="14">
        <v>39</v>
      </c>
      <c r="GT148" s="14">
        <v>29</v>
      </c>
      <c r="GU148" s="14">
        <v>23</v>
      </c>
      <c r="GV148" s="14">
        <v>27</v>
      </c>
      <c r="GW148" s="14">
        <v>38</v>
      </c>
      <c r="GX148" s="14">
        <v>40</v>
      </c>
      <c r="GY148" s="14">
        <v>46</v>
      </c>
      <c r="GZ148" s="14">
        <v>49</v>
      </c>
      <c r="HA148" s="14">
        <v>33</v>
      </c>
      <c r="HB148" s="14">
        <v>44</v>
      </c>
      <c r="HC148" s="14">
        <v>38</v>
      </c>
      <c r="HD148" s="14">
        <v>31</v>
      </c>
      <c r="HE148" s="14">
        <v>33</v>
      </c>
      <c r="HF148" s="14">
        <v>27</v>
      </c>
      <c r="HG148" s="14">
        <v>25</v>
      </c>
      <c r="HH148" s="14">
        <v>42</v>
      </c>
      <c r="HI148" s="14">
        <v>38</v>
      </c>
      <c r="HJ148" s="14">
        <v>52</v>
      </c>
      <c r="HK148" s="14">
        <v>43</v>
      </c>
      <c r="HL148" s="14">
        <v>34</v>
      </c>
      <c r="HM148" s="14">
        <v>30</v>
      </c>
      <c r="HN148" s="14">
        <v>26</v>
      </c>
      <c r="HO148" s="14">
        <v>34</v>
      </c>
      <c r="HP148" s="14">
        <v>29</v>
      </c>
      <c r="HQ148" s="14">
        <v>22</v>
      </c>
      <c r="HR148" s="14">
        <v>43</v>
      </c>
      <c r="HS148" s="14">
        <v>42</v>
      </c>
      <c r="HT148" s="14">
        <v>43</v>
      </c>
      <c r="HU148" s="14">
        <v>42</v>
      </c>
      <c r="HV148" s="14">
        <v>30</v>
      </c>
      <c r="HW148" s="14">
        <v>22</v>
      </c>
      <c r="HX148" s="14">
        <v>36</v>
      </c>
      <c r="HY148" s="14">
        <v>33</v>
      </c>
      <c r="HZ148" s="14">
        <v>36</v>
      </c>
      <c r="IA148" s="14">
        <v>31</v>
      </c>
      <c r="IB148" s="14">
        <v>41</v>
      </c>
      <c r="IC148" s="14">
        <v>37</v>
      </c>
      <c r="ID148" s="14">
        <v>28</v>
      </c>
      <c r="IE148" s="14">
        <v>32</v>
      </c>
      <c r="IF148" s="14">
        <v>33</v>
      </c>
      <c r="IG148" s="14">
        <v>25</v>
      </c>
      <c r="IH148" s="14">
        <v>28</v>
      </c>
      <c r="II148" s="14">
        <v>24</v>
      </c>
      <c r="IJ148" s="14">
        <v>39</v>
      </c>
      <c r="IK148" s="14">
        <v>50</v>
      </c>
      <c r="IL148" s="14">
        <v>38</v>
      </c>
      <c r="IM148" s="14">
        <v>38</v>
      </c>
      <c r="IN148" s="14">
        <v>33</v>
      </c>
      <c r="IO148" s="14">
        <v>34</v>
      </c>
      <c r="IP148" s="14">
        <v>20</v>
      </c>
      <c r="IQ148" s="19">
        <v>24</v>
      </c>
      <c r="IR148" s="100">
        <f t="shared" si="61"/>
        <v>74</v>
      </c>
      <c r="IT148" s="45"/>
      <c r="IU148" s="46"/>
    </row>
    <row r="149" spans="1:255" ht="12.75" customHeight="1" x14ac:dyDescent="0.2">
      <c r="A149" s="100">
        <v>2014</v>
      </c>
      <c r="B149" s="100">
        <v>340410007</v>
      </c>
      <c r="C149" s="103">
        <f>INDEX(Sites!$A:$N,MATCH($B149,Sites!$A:$A,0),2)</f>
        <v>40.924579999999999</v>
      </c>
      <c r="D149" s="100" t="str">
        <f>INDEX(Sites!$A:$N,MATCH($B149,Sites!$A:$A,0),4)</f>
        <v>NJ</v>
      </c>
      <c r="E149" s="100" t="str">
        <f>INDEX(Sites!$A:$N,MATCH($B149,Sites!$A:$A,0),10)</f>
        <v>146.0</v>
      </c>
      <c r="F149" s="44" t="str">
        <f>INDEX(Sites!$A:$N,MATCH($B149,Sites!$A:$A,0),6)</f>
        <v>Columbia</v>
      </c>
      <c r="G149" s="20">
        <v>32</v>
      </c>
      <c r="H149" s="14">
        <v>32</v>
      </c>
      <c r="I149" s="14">
        <v>31</v>
      </c>
      <c r="J149" s="14">
        <v>29</v>
      </c>
      <c r="K149" s="14">
        <v>29</v>
      </c>
      <c r="L149" s="14">
        <v>30</v>
      </c>
      <c r="M149" s="14">
        <v>27</v>
      </c>
      <c r="N149" s="14">
        <v>43</v>
      </c>
      <c r="O149" s="14">
        <v>43</v>
      </c>
      <c r="P149" s="14">
        <v>40</v>
      </c>
      <c r="Q149" s="14">
        <v>50</v>
      </c>
      <c r="R149" s="14">
        <v>32</v>
      </c>
      <c r="S149" s="14">
        <v>36</v>
      </c>
      <c r="T149" s="14">
        <v>34</v>
      </c>
      <c r="U149" s="14">
        <v>45</v>
      </c>
      <c r="V149" s="14">
        <v>36</v>
      </c>
      <c r="W149" s="14">
        <v>29</v>
      </c>
      <c r="X149" s="14">
        <v>30</v>
      </c>
      <c r="Y149" s="14">
        <v>18</v>
      </c>
      <c r="Z149" s="14">
        <v>40</v>
      </c>
      <c r="AA149" s="14">
        <v>45</v>
      </c>
      <c r="AB149" s="14">
        <v>44</v>
      </c>
      <c r="AC149" s="14">
        <v>38</v>
      </c>
      <c r="AD149" s="14">
        <v>31</v>
      </c>
      <c r="AE149" s="14">
        <v>31</v>
      </c>
      <c r="AF149" s="14">
        <v>37</v>
      </c>
      <c r="AG149" s="14">
        <v>36</v>
      </c>
      <c r="AH149" s="14">
        <v>17</v>
      </c>
      <c r="AI149" s="14">
        <v>29</v>
      </c>
      <c r="AJ149" s="14">
        <v>32</v>
      </c>
      <c r="AK149" s="14">
        <v>39</v>
      </c>
      <c r="AL149" s="14">
        <v>39</v>
      </c>
      <c r="AM149" s="14">
        <v>19</v>
      </c>
      <c r="AN149" s="14">
        <v>46</v>
      </c>
      <c r="AO149" s="14">
        <v>21</v>
      </c>
      <c r="AP149" s="14">
        <v>39</v>
      </c>
      <c r="AQ149" s="14">
        <v>48</v>
      </c>
      <c r="AR149" s="14">
        <v>28</v>
      </c>
      <c r="AS149" s="14">
        <v>40</v>
      </c>
      <c r="AT149" s="14">
        <v>44</v>
      </c>
      <c r="AU149" s="14">
        <v>54</v>
      </c>
      <c r="AV149" s="14">
        <v>49</v>
      </c>
      <c r="AW149" s="14">
        <v>55</v>
      </c>
      <c r="AX149" s="14">
        <v>60</v>
      </c>
      <c r="AY149" s="14">
        <v>47</v>
      </c>
      <c r="AZ149" s="14">
        <v>32</v>
      </c>
      <c r="BA149" s="14">
        <v>36</v>
      </c>
      <c r="BB149" s="14">
        <v>39</v>
      </c>
      <c r="BC149" s="14">
        <v>34</v>
      </c>
      <c r="BD149" s="14">
        <v>46</v>
      </c>
      <c r="BE149" s="14">
        <v>50</v>
      </c>
      <c r="BF149" s="14">
        <v>50</v>
      </c>
      <c r="BG149" s="14">
        <v>43</v>
      </c>
      <c r="BH149" s="14">
        <v>34</v>
      </c>
      <c r="BI149" s="14">
        <v>48</v>
      </c>
      <c r="BJ149" s="14">
        <v>51</v>
      </c>
      <c r="BK149" s="14">
        <v>45</v>
      </c>
      <c r="BL149" s="14">
        <v>36</v>
      </c>
      <c r="BM149" s="14">
        <v>41</v>
      </c>
      <c r="BN149" s="14">
        <v>24</v>
      </c>
      <c r="BO149" s="14">
        <v>19</v>
      </c>
      <c r="BP149" s="14">
        <v>46</v>
      </c>
      <c r="BQ149" s="14">
        <v>44</v>
      </c>
      <c r="BR149" s="14">
        <v>44</v>
      </c>
      <c r="BS149" s="14">
        <v>41</v>
      </c>
      <c r="BT149" s="14">
        <v>44</v>
      </c>
      <c r="BU149" s="14">
        <v>42</v>
      </c>
      <c r="BV149" s="14">
        <v>44</v>
      </c>
      <c r="BW149" s="14">
        <v>33</v>
      </c>
      <c r="BX149" s="14">
        <v>36</v>
      </c>
      <c r="BY149" s="14">
        <v>45</v>
      </c>
      <c r="BZ149" s="14">
        <v>52</v>
      </c>
      <c r="CA149" s="14">
        <v>46</v>
      </c>
      <c r="CB149" s="14">
        <v>38</v>
      </c>
      <c r="CC149" s="14">
        <v>36</v>
      </c>
      <c r="CD149" s="14">
        <v>27</v>
      </c>
      <c r="CE149" s="14">
        <v>26</v>
      </c>
      <c r="CF149" s="14">
        <v>47</v>
      </c>
      <c r="CG149" s="14">
        <v>42</v>
      </c>
      <c r="CH149" s="14">
        <v>47</v>
      </c>
      <c r="CI149" s="14">
        <v>50</v>
      </c>
      <c r="CJ149" s="14">
        <v>47</v>
      </c>
      <c r="CK149" s="14">
        <v>36</v>
      </c>
      <c r="CL149" s="14">
        <v>35</v>
      </c>
      <c r="CM149" s="14">
        <v>30</v>
      </c>
      <c r="CN149" s="14">
        <v>42</v>
      </c>
      <c r="CO149" s="14">
        <v>54</v>
      </c>
      <c r="CP149" s="14">
        <v>54</v>
      </c>
      <c r="CQ149" s="14">
        <v>9</v>
      </c>
      <c r="CR149" s="14">
        <v>21</v>
      </c>
      <c r="CS149" s="14">
        <v>30</v>
      </c>
      <c r="CT149" s="14">
        <v>32</v>
      </c>
      <c r="CU149" s="14">
        <v>47</v>
      </c>
      <c r="CV149" s="14">
        <v>60</v>
      </c>
      <c r="CW149" s="14">
        <v>40</v>
      </c>
      <c r="CX149" s="14">
        <v>43</v>
      </c>
      <c r="CY149" s="14">
        <v>32</v>
      </c>
      <c r="CZ149" s="14">
        <v>19</v>
      </c>
      <c r="DA149" s="14">
        <v>30</v>
      </c>
      <c r="DB149" s="14">
        <v>54</v>
      </c>
      <c r="DC149" s="14">
        <v>21</v>
      </c>
      <c r="DD149" s="14">
        <v>18</v>
      </c>
      <c r="DE149" s="14">
        <v>8</v>
      </c>
      <c r="DF149" s="14">
        <v>6</v>
      </c>
      <c r="DG149" s="14">
        <v>28</v>
      </c>
      <c r="DH149" s="14">
        <v>27</v>
      </c>
      <c r="DI149" s="14">
        <v>28</v>
      </c>
      <c r="DJ149" s="14">
        <v>55</v>
      </c>
      <c r="DK149" s="14">
        <v>57</v>
      </c>
      <c r="DL149" s="14">
        <v>43</v>
      </c>
      <c r="DM149" s="14">
        <v>30</v>
      </c>
      <c r="DN149" s="14">
        <v>34</v>
      </c>
      <c r="DO149" s="14">
        <v>44</v>
      </c>
      <c r="DP149" s="14">
        <v>49</v>
      </c>
      <c r="DQ149" s="14">
        <v>53</v>
      </c>
      <c r="DR149" s="14">
        <v>52</v>
      </c>
      <c r="DS149" s="14">
        <v>45</v>
      </c>
      <c r="DT149" s="14">
        <v>25</v>
      </c>
      <c r="DU149" s="14">
        <v>30</v>
      </c>
      <c r="DV149" s="14">
        <v>47</v>
      </c>
      <c r="DW149" s="14">
        <v>56</v>
      </c>
      <c r="DX149" s="14">
        <v>50</v>
      </c>
      <c r="DY149" s="14">
        <v>47</v>
      </c>
      <c r="DZ149" s="14">
        <v>45</v>
      </c>
      <c r="EA149" s="14">
        <v>42</v>
      </c>
      <c r="EB149" s="14">
        <v>23</v>
      </c>
      <c r="EC149" s="14">
        <v>28</v>
      </c>
      <c r="ED149" s="14">
        <v>48</v>
      </c>
      <c r="EE149" s="14">
        <v>62</v>
      </c>
      <c r="EF149" s="14">
        <v>59</v>
      </c>
      <c r="EG149" s="14">
        <v>45</v>
      </c>
      <c r="EH149" s="14">
        <v>30</v>
      </c>
      <c r="EI149" s="14">
        <v>34</v>
      </c>
      <c r="EJ149" s="14">
        <v>62</v>
      </c>
      <c r="EK149" s="14">
        <v>42</v>
      </c>
      <c r="EL149" s="14">
        <v>25</v>
      </c>
      <c r="EM149" s="14">
        <v>29</v>
      </c>
      <c r="EN149" s="14">
        <v>39</v>
      </c>
      <c r="EO149" s="14">
        <v>38</v>
      </c>
      <c r="EP149" s="14">
        <v>37</v>
      </c>
      <c r="EQ149" s="14">
        <v>52</v>
      </c>
      <c r="ER149" s="14">
        <v>40</v>
      </c>
      <c r="ES149" s="14">
        <v>49</v>
      </c>
      <c r="ET149" s="14">
        <v>49</v>
      </c>
      <c r="EU149" s="14">
        <v>50</v>
      </c>
      <c r="EV149" s="14">
        <v>20</v>
      </c>
      <c r="EW149" s="14">
        <v>33</v>
      </c>
      <c r="EX149" s="14">
        <v>48</v>
      </c>
      <c r="EY149" s="14">
        <v>43</v>
      </c>
      <c r="EZ149" s="14">
        <v>42</v>
      </c>
      <c r="FA149" s="14">
        <v>20</v>
      </c>
      <c r="FB149" s="14">
        <v>34</v>
      </c>
      <c r="FC149" s="14">
        <v>48</v>
      </c>
      <c r="FD149" s="14">
        <v>45</v>
      </c>
      <c r="FE149" s="14">
        <v>42</v>
      </c>
      <c r="FF149" s="14">
        <v>36</v>
      </c>
      <c r="FG149" s="14">
        <v>42</v>
      </c>
      <c r="FH149" s="14">
        <v>53</v>
      </c>
      <c r="FI149" s="14">
        <v>36</v>
      </c>
      <c r="FJ149" s="14">
        <v>30</v>
      </c>
      <c r="FK149" s="14">
        <v>23</v>
      </c>
      <c r="FL149" s="14">
        <v>25</v>
      </c>
      <c r="FM149" s="14">
        <v>34</v>
      </c>
      <c r="FN149" s="14">
        <v>45</v>
      </c>
      <c r="FO149" s="14">
        <v>18</v>
      </c>
      <c r="FP149" s="14">
        <v>34</v>
      </c>
      <c r="FQ149" s="14">
        <v>38</v>
      </c>
      <c r="FR149" s="14">
        <v>25</v>
      </c>
      <c r="FS149" s="14">
        <v>52</v>
      </c>
      <c r="FT149" s="14">
        <v>33</v>
      </c>
      <c r="FU149" s="14">
        <v>31</v>
      </c>
      <c r="FV149" s="14">
        <v>41</v>
      </c>
      <c r="FW149" s="14">
        <v>51</v>
      </c>
      <c r="FX149" s="14">
        <v>42</v>
      </c>
      <c r="FY149" s="14">
        <v>24</v>
      </c>
      <c r="FZ149" s="14">
        <v>12</v>
      </c>
      <c r="GA149" s="14">
        <v>17</v>
      </c>
      <c r="GB149" s="14">
        <v>25</v>
      </c>
      <c r="GC149" s="14">
        <v>53</v>
      </c>
      <c r="GD149" s="14">
        <v>58</v>
      </c>
      <c r="GE149" s="14">
        <v>28</v>
      </c>
      <c r="GF149" s="14">
        <v>26</v>
      </c>
      <c r="GG149" s="14">
        <v>37</v>
      </c>
      <c r="GH149" s="14">
        <v>37</v>
      </c>
      <c r="GI149" s="14">
        <v>38</v>
      </c>
      <c r="GJ149" s="14">
        <v>48</v>
      </c>
      <c r="GK149" s="14">
        <v>37</v>
      </c>
      <c r="GL149" s="14">
        <v>63</v>
      </c>
      <c r="GM149" s="14">
        <v>43</v>
      </c>
      <c r="GN149" s="14">
        <v>49</v>
      </c>
      <c r="GO149" s="14">
        <v>25</v>
      </c>
      <c r="GP149" s="14">
        <v>31</v>
      </c>
      <c r="GQ149" s="14">
        <v>27</v>
      </c>
      <c r="GR149" s="14">
        <v>42</v>
      </c>
      <c r="GS149" s="14">
        <v>32</v>
      </c>
      <c r="GT149" s="14">
        <v>22</v>
      </c>
      <c r="GU149" s="14">
        <v>11</v>
      </c>
      <c r="GV149" s="14">
        <v>25</v>
      </c>
      <c r="GW149" s="14">
        <v>35</v>
      </c>
      <c r="GX149" s="14">
        <v>31</v>
      </c>
      <c r="GY149" s="14">
        <v>41</v>
      </c>
      <c r="GZ149" s="14">
        <v>37</v>
      </c>
      <c r="HA149" s="14">
        <v>29</v>
      </c>
      <c r="HB149" s="14">
        <v>48</v>
      </c>
      <c r="HC149" s="14">
        <v>45</v>
      </c>
      <c r="HD149" s="14">
        <v>23</v>
      </c>
      <c r="HE149" s="14">
        <v>32</v>
      </c>
      <c r="HF149" s="14">
        <v>24</v>
      </c>
      <c r="HG149" s="14">
        <v>13</v>
      </c>
      <c r="HH149" s="14">
        <v>30</v>
      </c>
      <c r="HI149" s="14">
        <v>30</v>
      </c>
      <c r="HJ149" s="14">
        <v>42</v>
      </c>
      <c r="HK149" s="14">
        <v>34</v>
      </c>
      <c r="HL149" s="14">
        <v>40</v>
      </c>
      <c r="HM149" s="14">
        <v>26</v>
      </c>
      <c r="HN149" s="14">
        <v>20</v>
      </c>
      <c r="HO149" s="14">
        <v>33</v>
      </c>
      <c r="HP149" s="14">
        <v>28</v>
      </c>
      <c r="HQ149" s="14">
        <v>22</v>
      </c>
      <c r="HR149" s="14">
        <v>42</v>
      </c>
      <c r="HS149" s="14">
        <v>43</v>
      </c>
      <c r="HT149" s="14">
        <v>45</v>
      </c>
      <c r="HU149" s="14">
        <v>43</v>
      </c>
      <c r="HV149" s="14">
        <v>27</v>
      </c>
      <c r="HW149" s="14">
        <v>17</v>
      </c>
      <c r="HX149" s="14">
        <v>33</v>
      </c>
      <c r="HY149" s="14">
        <v>18</v>
      </c>
      <c r="HZ149" s="14">
        <v>36</v>
      </c>
      <c r="IA149" s="14">
        <v>27</v>
      </c>
      <c r="IB149" s="14">
        <v>32</v>
      </c>
      <c r="IC149" s="14">
        <v>35</v>
      </c>
      <c r="ID149" s="14">
        <v>27</v>
      </c>
      <c r="IE149" s="14">
        <v>31</v>
      </c>
      <c r="IF149" s="14">
        <v>30</v>
      </c>
      <c r="IG149" s="14">
        <v>22</v>
      </c>
      <c r="IH149" s="14">
        <v>21</v>
      </c>
      <c r="II149" s="14">
        <v>19</v>
      </c>
      <c r="IJ149" s="14">
        <v>36</v>
      </c>
      <c r="IK149" s="14">
        <v>50</v>
      </c>
      <c r="IL149" s="14">
        <v>34</v>
      </c>
      <c r="IM149" s="14">
        <v>35</v>
      </c>
      <c r="IN149" s="14">
        <v>22</v>
      </c>
      <c r="IO149" s="14">
        <v>26</v>
      </c>
      <c r="IP149" s="14">
        <v>16</v>
      </c>
      <c r="IQ149" s="19">
        <v>18</v>
      </c>
      <c r="IR149" s="100">
        <f t="shared" si="61"/>
        <v>63</v>
      </c>
      <c r="IT149" s="45"/>
      <c r="IU149" s="46"/>
    </row>
    <row r="150" spans="1:255" ht="12.75" customHeight="1" x14ac:dyDescent="0.2">
      <c r="A150" s="100">
        <v>2014</v>
      </c>
      <c r="B150" s="100">
        <v>340190001</v>
      </c>
      <c r="C150" s="103">
        <f>INDEX(Sites!$A:$N,MATCH($B150,Sites!$A:$A,0),2)</f>
        <v>40.515262</v>
      </c>
      <c r="D150" s="100" t="str">
        <f>INDEX(Sites!$A:$N,MATCH($B150,Sites!$A:$A,0),4)</f>
        <v>NJ</v>
      </c>
      <c r="E150" s="100" t="str">
        <f>INDEX(Sites!$A:$N,MATCH($B150,Sites!$A:$A,0),10)</f>
        <v>45.0</v>
      </c>
      <c r="F150" s="44" t="str">
        <f>INDEX(Sites!$A:$N,MATCH($B150,Sites!$A:$A,0),6)</f>
        <v>Flemington</v>
      </c>
      <c r="G150" s="20">
        <v>33</v>
      </c>
      <c r="H150" s="14">
        <v>42</v>
      </c>
      <c r="I150" s="14">
        <v>40</v>
      </c>
      <c r="J150" s="14">
        <v>37</v>
      </c>
      <c r="K150" s="14">
        <v>37</v>
      </c>
      <c r="L150" s="14">
        <v>35</v>
      </c>
      <c r="M150" s="14">
        <v>27</v>
      </c>
      <c r="N150" s="14">
        <v>48</v>
      </c>
      <c r="O150" s="14">
        <v>51</v>
      </c>
      <c r="P150" s="14">
        <v>42</v>
      </c>
      <c r="Q150" s="14">
        <v>54</v>
      </c>
      <c r="R150" s="14">
        <v>35</v>
      </c>
      <c r="S150" s="14">
        <v>40</v>
      </c>
      <c r="T150" s="14">
        <v>38</v>
      </c>
      <c r="U150" s="14">
        <v>46</v>
      </c>
      <c r="V150" s="14">
        <v>41</v>
      </c>
      <c r="W150" s="14">
        <v>36</v>
      </c>
      <c r="X150" s="14">
        <v>32</v>
      </c>
      <c r="Y150" s="14">
        <v>37</v>
      </c>
      <c r="Z150" s="14">
        <v>42</v>
      </c>
      <c r="AA150" s="14">
        <v>46</v>
      </c>
      <c r="AB150" s="14">
        <v>49</v>
      </c>
      <c r="AC150" s="14">
        <v>42</v>
      </c>
      <c r="AD150" s="14">
        <v>35</v>
      </c>
      <c r="AE150" s="14">
        <v>40</v>
      </c>
      <c r="AF150" s="14">
        <v>43</v>
      </c>
      <c r="AG150" s="14">
        <v>38</v>
      </c>
      <c r="AH150" s="14">
        <v>42</v>
      </c>
      <c r="AI150" s="14">
        <v>30</v>
      </c>
      <c r="AJ150" s="14">
        <v>38</v>
      </c>
      <c r="AK150" s="14">
        <v>47</v>
      </c>
      <c r="AL150" s="14">
        <v>45</v>
      </c>
      <c r="AM150" s="14">
        <v>24</v>
      </c>
      <c r="AN150" s="14">
        <v>50</v>
      </c>
      <c r="AO150" s="14">
        <v>41</v>
      </c>
      <c r="AP150" s="14">
        <v>42</v>
      </c>
      <c r="AQ150" s="14">
        <v>51</v>
      </c>
      <c r="AR150" s="14">
        <v>40</v>
      </c>
      <c r="AS150" s="14">
        <v>45</v>
      </c>
      <c r="AT150" s="14">
        <v>51</v>
      </c>
      <c r="AU150" s="14">
        <v>56</v>
      </c>
      <c r="AV150" s="14">
        <v>54</v>
      </c>
      <c r="AW150" s="14">
        <v>60</v>
      </c>
      <c r="AX150" s="14">
        <v>60</v>
      </c>
      <c r="AY150" s="14">
        <v>47</v>
      </c>
      <c r="AZ150" s="14">
        <v>37</v>
      </c>
      <c r="BA150" s="14">
        <v>44</v>
      </c>
      <c r="BB150" s="14">
        <v>46</v>
      </c>
      <c r="BC150" s="14">
        <v>36</v>
      </c>
      <c r="BD150" s="14">
        <v>52</v>
      </c>
      <c r="BE150" s="14">
        <v>49</v>
      </c>
      <c r="BF150" s="14">
        <v>53</v>
      </c>
      <c r="BG150" s="14">
        <v>53</v>
      </c>
      <c r="BH150" s="14">
        <v>42</v>
      </c>
      <c r="BI150" s="14">
        <v>53</v>
      </c>
      <c r="BJ150" s="14">
        <v>51</v>
      </c>
      <c r="BK150" s="14">
        <v>48</v>
      </c>
      <c r="BL150" s="14">
        <v>41</v>
      </c>
      <c r="BM150" s="14">
        <v>49</v>
      </c>
      <c r="BN150" s="14">
        <v>37</v>
      </c>
      <c r="BO150" s="14">
        <v>38</v>
      </c>
      <c r="BP150" s="14">
        <v>51</v>
      </c>
      <c r="BQ150" s="14">
        <v>48</v>
      </c>
      <c r="BR150" s="14">
        <v>47</v>
      </c>
      <c r="BS150" s="14">
        <v>44</v>
      </c>
      <c r="BT150" s="14">
        <v>49</v>
      </c>
      <c r="BU150" s="14">
        <v>49</v>
      </c>
      <c r="BV150" s="14">
        <v>47</v>
      </c>
      <c r="BW150" s="14">
        <v>42</v>
      </c>
      <c r="BX150" s="14">
        <v>31</v>
      </c>
      <c r="BY150" s="14">
        <v>47</v>
      </c>
      <c r="BZ150" s="14">
        <v>60</v>
      </c>
      <c r="CA150" s="14">
        <v>64</v>
      </c>
      <c r="CB150" s="14">
        <v>38</v>
      </c>
      <c r="CC150" s="14">
        <v>30</v>
      </c>
      <c r="CD150" s="14">
        <v>31</v>
      </c>
      <c r="CE150" s="14">
        <v>31</v>
      </c>
      <c r="CF150" s="14">
        <v>50</v>
      </c>
      <c r="CG150" s="14">
        <v>48</v>
      </c>
      <c r="CH150" s="14">
        <v>55</v>
      </c>
      <c r="CI150" s="14">
        <v>59</v>
      </c>
      <c r="CJ150" s="14">
        <v>55</v>
      </c>
      <c r="CK150" s="14">
        <v>36</v>
      </c>
      <c r="CL150" s="14">
        <v>44</v>
      </c>
      <c r="CM150" s="14">
        <v>31</v>
      </c>
      <c r="CN150" s="14">
        <v>49</v>
      </c>
      <c r="CO150" s="14">
        <v>62</v>
      </c>
      <c r="CP150" s="14">
        <v>59</v>
      </c>
      <c r="CQ150" s="14">
        <v>19</v>
      </c>
      <c r="CR150" s="14">
        <v>28</v>
      </c>
      <c r="CS150" s="14">
        <v>38</v>
      </c>
      <c r="CT150" s="14">
        <v>39</v>
      </c>
      <c r="CU150" s="14">
        <v>54</v>
      </c>
      <c r="CV150" s="14">
        <v>58</v>
      </c>
      <c r="CW150" s="14">
        <v>49</v>
      </c>
      <c r="CX150" s="14">
        <v>53</v>
      </c>
      <c r="CY150" s="14">
        <v>42</v>
      </c>
      <c r="CZ150" s="14">
        <v>26</v>
      </c>
      <c r="DA150" s="14">
        <v>35</v>
      </c>
      <c r="DB150" s="14">
        <v>62</v>
      </c>
      <c r="DC150" s="14">
        <v>32</v>
      </c>
      <c r="DD150" s="14">
        <v>31</v>
      </c>
      <c r="DE150" s="14">
        <v>28</v>
      </c>
      <c r="DF150" s="14">
        <v>21</v>
      </c>
      <c r="DG150" s="14">
        <v>30</v>
      </c>
      <c r="DH150" s="14">
        <v>36</v>
      </c>
      <c r="DI150" s="14">
        <v>35</v>
      </c>
      <c r="DJ150" s="14">
        <v>58</v>
      </c>
      <c r="DK150" s="14">
        <v>61</v>
      </c>
      <c r="DL150" s="14">
        <v>51</v>
      </c>
      <c r="DM150" s="14">
        <v>32</v>
      </c>
      <c r="DN150" s="14">
        <v>43</v>
      </c>
      <c r="DO150" s="14">
        <v>53</v>
      </c>
      <c r="DP150" s="14">
        <v>51</v>
      </c>
      <c r="DQ150" s="14">
        <v>63</v>
      </c>
      <c r="DR150" s="14">
        <v>59</v>
      </c>
      <c r="DS150" s="14">
        <v>47</v>
      </c>
      <c r="DT150" s="14">
        <v>36</v>
      </c>
      <c r="DU150" s="14">
        <v>55</v>
      </c>
      <c r="DV150" s="14">
        <v>52</v>
      </c>
      <c r="DW150" s="14">
        <v>57</v>
      </c>
      <c r="DX150" s="14">
        <v>62</v>
      </c>
      <c r="DY150" s="14">
        <v>59</v>
      </c>
      <c r="DZ150" s="14">
        <v>56</v>
      </c>
      <c r="EA150" s="14">
        <v>58</v>
      </c>
      <c r="EB150" s="14">
        <v>28</v>
      </c>
      <c r="EC150" s="14">
        <v>35</v>
      </c>
      <c r="ED150" s="14">
        <v>49</v>
      </c>
      <c r="EE150" s="14">
        <v>72</v>
      </c>
      <c r="EF150" s="14">
        <v>61</v>
      </c>
      <c r="EG150" s="14">
        <v>60</v>
      </c>
      <c r="EH150" s="14">
        <v>60</v>
      </c>
      <c r="EI150" s="14">
        <v>63</v>
      </c>
      <c r="EJ150" s="14">
        <v>67</v>
      </c>
      <c r="EK150" s="14">
        <v>52</v>
      </c>
      <c r="EL150" s="14">
        <v>44</v>
      </c>
      <c r="EM150" s="14">
        <v>43</v>
      </c>
      <c r="EN150" s="14">
        <v>49</v>
      </c>
      <c r="EO150" s="14">
        <v>45</v>
      </c>
      <c r="EP150" s="14">
        <v>47</v>
      </c>
      <c r="EQ150" s="14">
        <v>52</v>
      </c>
      <c r="ER150" s="14">
        <v>54</v>
      </c>
      <c r="ES150" s="14">
        <v>50</v>
      </c>
      <c r="ET150" s="14">
        <v>55</v>
      </c>
      <c r="EU150" s="14">
        <v>56</v>
      </c>
      <c r="EV150" s="14">
        <v>29</v>
      </c>
      <c r="EW150" s="14">
        <v>40</v>
      </c>
      <c r="EX150" s="14">
        <v>48</v>
      </c>
      <c r="EY150" s="14">
        <v>47</v>
      </c>
      <c r="EZ150" s="14">
        <v>49</v>
      </c>
      <c r="FA150" s="14">
        <v>29</v>
      </c>
      <c r="FB150" s="14">
        <v>38</v>
      </c>
      <c r="FC150" s="14">
        <v>54</v>
      </c>
      <c r="FD150" s="14">
        <v>45</v>
      </c>
      <c r="FE150" s="14">
        <v>49</v>
      </c>
      <c r="FF150" s="14">
        <v>45</v>
      </c>
      <c r="FG150" s="14">
        <v>52</v>
      </c>
      <c r="FH150" s="14">
        <v>56</v>
      </c>
      <c r="FI150" s="14">
        <v>46</v>
      </c>
      <c r="FJ150" s="14">
        <v>40</v>
      </c>
      <c r="FK150" s="14">
        <v>34</v>
      </c>
      <c r="FL150" s="14">
        <v>34</v>
      </c>
      <c r="FM150" s="14">
        <v>49</v>
      </c>
      <c r="FN150" s="14">
        <v>47</v>
      </c>
      <c r="FO150" s="14">
        <v>27</v>
      </c>
      <c r="FP150" s="14">
        <v>43</v>
      </c>
      <c r="FQ150" s="14">
        <v>47</v>
      </c>
      <c r="FR150" s="14">
        <v>34</v>
      </c>
      <c r="FS150" s="14">
        <v>60</v>
      </c>
      <c r="FT150" s="14">
        <v>42</v>
      </c>
      <c r="FU150" s="14">
        <v>42</v>
      </c>
      <c r="FV150" s="14">
        <v>55</v>
      </c>
      <c r="FW150" s="14">
        <v>63</v>
      </c>
      <c r="FX150" s="14">
        <v>59</v>
      </c>
      <c r="FY150" s="14">
        <v>37</v>
      </c>
      <c r="FZ150" s="14">
        <v>17</v>
      </c>
      <c r="GA150" s="14">
        <v>32</v>
      </c>
      <c r="GB150" s="14">
        <v>52</v>
      </c>
      <c r="GC150" s="14">
        <v>65</v>
      </c>
      <c r="GD150" s="14">
        <v>65</v>
      </c>
      <c r="GE150" s="14">
        <v>39</v>
      </c>
      <c r="GF150" s="14">
        <v>47</v>
      </c>
      <c r="GG150" s="14">
        <v>43</v>
      </c>
      <c r="GH150" s="14">
        <v>37</v>
      </c>
      <c r="GI150" s="14">
        <v>37</v>
      </c>
      <c r="GJ150" s="14">
        <v>53</v>
      </c>
      <c r="GK150" s="14">
        <v>47</v>
      </c>
      <c r="GL150" s="14">
        <v>71</v>
      </c>
      <c r="GM150" s="14">
        <v>51</v>
      </c>
      <c r="GN150" s="14">
        <v>44</v>
      </c>
      <c r="GO150" s="14">
        <v>30</v>
      </c>
      <c r="GP150" s="14">
        <v>34</v>
      </c>
      <c r="GQ150" s="14">
        <v>26</v>
      </c>
      <c r="GR150" s="14">
        <v>49</v>
      </c>
      <c r="GS150" s="14">
        <v>41</v>
      </c>
      <c r="GT150" s="14">
        <v>27</v>
      </c>
      <c r="GU150" s="14">
        <v>25</v>
      </c>
      <c r="GV150" s="14">
        <v>29</v>
      </c>
      <c r="GW150" s="14">
        <v>37</v>
      </c>
      <c r="GX150" s="14">
        <v>40</v>
      </c>
      <c r="GY150" s="14">
        <v>44</v>
      </c>
      <c r="GZ150" s="14">
        <v>52</v>
      </c>
      <c r="HA150" s="14">
        <v>33</v>
      </c>
      <c r="HB150" s="14">
        <v>44</v>
      </c>
      <c r="HC150" s="14">
        <v>38</v>
      </c>
      <c r="HD150" s="14">
        <v>27</v>
      </c>
      <c r="HE150" s="14">
        <v>32</v>
      </c>
      <c r="HF150" s="14">
        <v>33</v>
      </c>
      <c r="HG150" s="14">
        <v>19</v>
      </c>
      <c r="HH150" s="14">
        <v>43</v>
      </c>
      <c r="HI150" s="14">
        <v>42</v>
      </c>
      <c r="HJ150" s="14">
        <v>51</v>
      </c>
      <c r="HK150" s="14">
        <v>46</v>
      </c>
      <c r="HL150" s="14">
        <v>40</v>
      </c>
      <c r="HM150" s="14">
        <v>30</v>
      </c>
      <c r="HN150" s="14">
        <v>21</v>
      </c>
      <c r="HO150" s="14">
        <v>35</v>
      </c>
      <c r="HP150" s="14">
        <v>29</v>
      </c>
      <c r="HQ150" s="14">
        <v>22</v>
      </c>
      <c r="HR150" s="14">
        <v>42</v>
      </c>
      <c r="HS150" s="14">
        <v>39</v>
      </c>
      <c r="HT150" s="14">
        <v>43</v>
      </c>
      <c r="HU150" s="14">
        <v>43</v>
      </c>
      <c r="HV150" s="14">
        <v>29</v>
      </c>
      <c r="HW150" s="14">
        <v>19</v>
      </c>
      <c r="HX150" s="14">
        <v>35</v>
      </c>
      <c r="HY150" s="14">
        <v>25</v>
      </c>
      <c r="HZ150" s="14">
        <v>36</v>
      </c>
      <c r="IA150" s="14">
        <v>31</v>
      </c>
      <c r="IB150" s="14">
        <v>37</v>
      </c>
      <c r="IC150" s="14">
        <v>36</v>
      </c>
      <c r="ID150" s="14">
        <v>28</v>
      </c>
      <c r="IE150" s="14">
        <v>31</v>
      </c>
      <c r="IF150" s="14">
        <v>31</v>
      </c>
      <c r="IG150" s="14">
        <v>32</v>
      </c>
      <c r="IH150" s="14">
        <v>26</v>
      </c>
      <c r="II150" s="14">
        <v>23</v>
      </c>
      <c r="IJ150" s="14">
        <v>37</v>
      </c>
      <c r="IK150" s="14">
        <v>48</v>
      </c>
      <c r="IL150" s="14">
        <v>35</v>
      </c>
      <c r="IM150" s="14">
        <v>36</v>
      </c>
      <c r="IN150" s="14">
        <v>24</v>
      </c>
      <c r="IO150" s="14">
        <v>29</v>
      </c>
      <c r="IP150" s="14">
        <v>18</v>
      </c>
      <c r="IQ150" s="19">
        <v>21</v>
      </c>
      <c r="IR150" s="100">
        <f t="shared" si="61"/>
        <v>72</v>
      </c>
      <c r="IT150" s="45"/>
      <c r="IU150" s="46"/>
    </row>
    <row r="151" spans="1:255" ht="12.75" customHeight="1" x14ac:dyDescent="0.2">
      <c r="A151" s="100">
        <v>2014</v>
      </c>
      <c r="B151" s="100">
        <v>340030006</v>
      </c>
      <c r="C151" s="103">
        <f>INDEX(Sites!$A:$N,MATCH($B151,Sites!$A:$A,0),2)</f>
        <v>40.870435999999998</v>
      </c>
      <c r="D151" s="100" t="str">
        <f>INDEX(Sites!$A:$N,MATCH($B151,Sites!$A:$A,0),4)</f>
        <v>NJ</v>
      </c>
      <c r="E151" s="100" t="str">
        <f>INDEX(Sites!$A:$N,MATCH($B151,Sites!$A:$A,0),10)</f>
        <v>1.0</v>
      </c>
      <c r="F151" s="44" t="str">
        <f>INDEX(Sites!$A:$N,MATCH($B151,Sites!$A:$A,0),6)</f>
        <v>Leonia</v>
      </c>
      <c r="G151" s="20" t="s">
        <v>78</v>
      </c>
      <c r="H151" s="14" t="s">
        <v>78</v>
      </c>
      <c r="I151" s="14" t="s">
        <v>78</v>
      </c>
      <c r="J151" s="14" t="s">
        <v>78</v>
      </c>
      <c r="K151" s="14" t="s">
        <v>78</v>
      </c>
      <c r="L151" s="14" t="s">
        <v>78</v>
      </c>
      <c r="M151" s="14" t="s">
        <v>78</v>
      </c>
      <c r="N151" s="14" t="s">
        <v>78</v>
      </c>
      <c r="O151" s="14" t="s">
        <v>78</v>
      </c>
      <c r="P151" s="14" t="s">
        <v>78</v>
      </c>
      <c r="Q151" s="14" t="s">
        <v>78</v>
      </c>
      <c r="R151" s="14" t="s">
        <v>78</v>
      </c>
      <c r="S151" s="14">
        <v>36</v>
      </c>
      <c r="T151" s="14">
        <v>30</v>
      </c>
      <c r="U151" s="14">
        <v>45</v>
      </c>
      <c r="V151" s="14">
        <v>40</v>
      </c>
      <c r="W151" s="14">
        <v>33</v>
      </c>
      <c r="X151" s="14">
        <v>37</v>
      </c>
      <c r="Y151" s="14">
        <v>28</v>
      </c>
      <c r="Z151" s="14">
        <v>40</v>
      </c>
      <c r="AA151" s="14">
        <v>46</v>
      </c>
      <c r="AB151" s="14">
        <v>47</v>
      </c>
      <c r="AC151" s="14">
        <v>40</v>
      </c>
      <c r="AD151" s="14">
        <v>36</v>
      </c>
      <c r="AE151" s="14">
        <v>34</v>
      </c>
      <c r="AF151" s="14">
        <v>42</v>
      </c>
      <c r="AG151" s="14">
        <v>32</v>
      </c>
      <c r="AH151" s="14">
        <v>14</v>
      </c>
      <c r="AI151" s="14">
        <v>33</v>
      </c>
      <c r="AJ151" s="14">
        <v>35</v>
      </c>
      <c r="AK151" s="14">
        <v>41</v>
      </c>
      <c r="AL151" s="14">
        <v>43</v>
      </c>
      <c r="AM151" s="14">
        <v>10</v>
      </c>
      <c r="AN151" s="14">
        <v>39</v>
      </c>
      <c r="AO151" s="14">
        <v>31</v>
      </c>
      <c r="AP151" s="14">
        <v>41</v>
      </c>
      <c r="AQ151" s="14">
        <v>49</v>
      </c>
      <c r="AR151" s="14">
        <v>38</v>
      </c>
      <c r="AS151" s="14">
        <v>43</v>
      </c>
      <c r="AT151" s="14">
        <v>49</v>
      </c>
      <c r="AU151" s="14">
        <v>48</v>
      </c>
      <c r="AV151" s="14">
        <v>51</v>
      </c>
      <c r="AW151" s="14">
        <v>53</v>
      </c>
      <c r="AX151" s="14">
        <v>48</v>
      </c>
      <c r="AY151" s="14">
        <v>41</v>
      </c>
      <c r="AZ151" s="14">
        <v>32</v>
      </c>
      <c r="BA151" s="14">
        <v>42</v>
      </c>
      <c r="BB151" s="14">
        <v>43</v>
      </c>
      <c r="BC151" s="14">
        <v>34</v>
      </c>
      <c r="BD151" s="14">
        <v>41</v>
      </c>
      <c r="BE151" s="14">
        <v>31</v>
      </c>
      <c r="BF151" s="14">
        <v>15</v>
      </c>
      <c r="BG151" s="14">
        <v>21</v>
      </c>
      <c r="BH151" s="14">
        <v>32</v>
      </c>
      <c r="BI151" s="14">
        <v>44</v>
      </c>
      <c r="BJ151" s="14">
        <v>25</v>
      </c>
      <c r="BK151" s="14">
        <v>31</v>
      </c>
      <c r="BL151" s="14">
        <v>30</v>
      </c>
      <c r="BM151" s="14">
        <v>32</v>
      </c>
      <c r="BN151" s="14">
        <v>31</v>
      </c>
      <c r="BO151" s="14">
        <v>31</v>
      </c>
      <c r="BP151" s="14">
        <v>24</v>
      </c>
      <c r="BQ151" s="14">
        <v>29</v>
      </c>
      <c r="BR151" s="14">
        <v>26</v>
      </c>
      <c r="BS151" s="14">
        <v>32</v>
      </c>
      <c r="BT151" s="14">
        <v>31</v>
      </c>
      <c r="BU151" s="14">
        <v>32</v>
      </c>
      <c r="BV151" s="14">
        <v>24</v>
      </c>
      <c r="BW151" s="14">
        <v>17</v>
      </c>
      <c r="BX151" s="14">
        <v>15</v>
      </c>
      <c r="BY151" s="14">
        <v>25</v>
      </c>
      <c r="BZ151" s="14">
        <v>35</v>
      </c>
      <c r="CA151" s="14">
        <v>32</v>
      </c>
      <c r="CB151" s="14">
        <v>24</v>
      </c>
      <c r="CC151" s="14">
        <v>11</v>
      </c>
      <c r="CD151" s="14">
        <v>15</v>
      </c>
      <c r="CE151" s="14">
        <v>15</v>
      </c>
      <c r="CF151" s="14">
        <v>26</v>
      </c>
      <c r="CG151" s="14">
        <v>29</v>
      </c>
      <c r="CH151" s="14">
        <v>36</v>
      </c>
      <c r="CI151" s="14">
        <v>36</v>
      </c>
      <c r="CJ151" s="14">
        <v>33</v>
      </c>
      <c r="CK151" s="14">
        <v>25</v>
      </c>
      <c r="CL151" s="14">
        <v>28</v>
      </c>
      <c r="CM151" s="14">
        <v>19</v>
      </c>
      <c r="CN151" s="14">
        <v>30</v>
      </c>
      <c r="CO151" s="14">
        <v>32</v>
      </c>
      <c r="CP151" s="14">
        <v>39</v>
      </c>
      <c r="CQ151" s="14">
        <v>14</v>
      </c>
      <c r="CR151" s="14">
        <v>18</v>
      </c>
      <c r="CS151" s="14">
        <v>29</v>
      </c>
      <c r="CT151" s="14">
        <v>28</v>
      </c>
      <c r="CU151" s="14">
        <v>34</v>
      </c>
      <c r="CV151" s="14">
        <v>33</v>
      </c>
      <c r="CW151" s="14">
        <v>29</v>
      </c>
      <c r="CX151" s="14">
        <v>43</v>
      </c>
      <c r="CY151" s="14">
        <v>28</v>
      </c>
      <c r="CZ151" s="14">
        <v>15</v>
      </c>
      <c r="DA151" s="14">
        <v>27</v>
      </c>
      <c r="DB151" s="14">
        <v>31</v>
      </c>
      <c r="DC151" s="14">
        <v>26</v>
      </c>
      <c r="DD151" s="14">
        <v>34</v>
      </c>
      <c r="DE151" s="14">
        <v>31</v>
      </c>
      <c r="DF151" s="14">
        <v>24</v>
      </c>
      <c r="DG151" s="14">
        <v>27</v>
      </c>
      <c r="DH151" s="14">
        <v>33</v>
      </c>
      <c r="DI151" s="14">
        <v>26</v>
      </c>
      <c r="DJ151" s="14">
        <v>35</v>
      </c>
      <c r="DK151" s="14">
        <v>75</v>
      </c>
      <c r="DL151" s="14">
        <v>43</v>
      </c>
      <c r="DM151" s="14">
        <v>34</v>
      </c>
      <c r="DN151" s="14">
        <v>35</v>
      </c>
      <c r="DO151" s="14">
        <v>51</v>
      </c>
      <c r="DP151" s="14">
        <v>65</v>
      </c>
      <c r="DQ151" s="14">
        <v>53</v>
      </c>
      <c r="DR151" s="14">
        <v>39</v>
      </c>
      <c r="DS151" s="14">
        <v>42</v>
      </c>
      <c r="DT151" s="14">
        <v>38</v>
      </c>
      <c r="DU151" s="14">
        <v>50</v>
      </c>
      <c r="DV151" s="14">
        <v>62</v>
      </c>
      <c r="DW151" s="14">
        <v>51</v>
      </c>
      <c r="DX151" s="14">
        <v>54</v>
      </c>
      <c r="DY151" s="14">
        <v>54</v>
      </c>
      <c r="DZ151" s="14">
        <v>38</v>
      </c>
      <c r="EA151" s="14" t="s">
        <v>78</v>
      </c>
      <c r="EB151" s="14" t="s">
        <v>78</v>
      </c>
      <c r="EC151" s="14" t="s">
        <v>78</v>
      </c>
      <c r="ED151" s="14" t="s">
        <v>78</v>
      </c>
      <c r="EE151" s="14">
        <v>74</v>
      </c>
      <c r="EF151" s="14">
        <v>73</v>
      </c>
      <c r="EG151" s="14">
        <v>61</v>
      </c>
      <c r="EH151" s="14">
        <v>58</v>
      </c>
      <c r="EI151" s="14">
        <v>56</v>
      </c>
      <c r="EJ151" s="14">
        <v>68</v>
      </c>
      <c r="EK151" s="14">
        <v>46</v>
      </c>
      <c r="EL151" s="14">
        <v>54</v>
      </c>
      <c r="EM151" s="14">
        <v>45</v>
      </c>
      <c r="EN151" s="14">
        <v>50</v>
      </c>
      <c r="EO151" s="14">
        <v>48</v>
      </c>
      <c r="EP151" s="14">
        <v>51</v>
      </c>
      <c r="EQ151" s="14">
        <v>51</v>
      </c>
      <c r="ER151" s="14">
        <v>51</v>
      </c>
      <c r="ES151" s="14">
        <v>69</v>
      </c>
      <c r="ET151" s="14">
        <v>65</v>
      </c>
      <c r="EU151" s="14">
        <v>66</v>
      </c>
      <c r="EV151" s="14">
        <v>38</v>
      </c>
      <c r="EW151" s="14">
        <v>47</v>
      </c>
      <c r="EX151" s="14">
        <v>57</v>
      </c>
      <c r="EY151" s="14">
        <v>56</v>
      </c>
      <c r="EZ151" s="14">
        <v>53</v>
      </c>
      <c r="FA151" s="14">
        <v>27</v>
      </c>
      <c r="FB151" s="14">
        <v>41</v>
      </c>
      <c r="FC151" s="14">
        <v>55</v>
      </c>
      <c r="FD151" s="14">
        <v>51</v>
      </c>
      <c r="FE151" s="14">
        <v>54</v>
      </c>
      <c r="FF151" s="14">
        <v>55</v>
      </c>
      <c r="FG151" s="14">
        <v>59</v>
      </c>
      <c r="FH151" s="14">
        <v>61</v>
      </c>
      <c r="FI151" s="14">
        <v>46</v>
      </c>
      <c r="FJ151" s="14">
        <v>37</v>
      </c>
      <c r="FK151" s="14">
        <v>38</v>
      </c>
      <c r="FL151" s="14">
        <v>42</v>
      </c>
      <c r="FM151" s="14">
        <v>42</v>
      </c>
      <c r="FN151" s="14">
        <v>46</v>
      </c>
      <c r="FO151" s="14">
        <v>37</v>
      </c>
      <c r="FP151" s="14">
        <v>37</v>
      </c>
      <c r="FQ151" s="14">
        <v>42</v>
      </c>
      <c r="FR151" s="14">
        <v>32</v>
      </c>
      <c r="FS151" s="14">
        <v>64</v>
      </c>
      <c r="FT151" s="14">
        <v>44</v>
      </c>
      <c r="FU151" s="14">
        <v>34</v>
      </c>
      <c r="FV151" s="14">
        <v>49</v>
      </c>
      <c r="FW151" s="14">
        <v>54</v>
      </c>
      <c r="FX151" s="14">
        <v>49</v>
      </c>
      <c r="FY151" s="14">
        <v>39</v>
      </c>
      <c r="FZ151" s="14">
        <v>29</v>
      </c>
      <c r="GA151" s="14">
        <v>35</v>
      </c>
      <c r="GB151" s="14">
        <v>44</v>
      </c>
      <c r="GC151" s="14">
        <v>52</v>
      </c>
      <c r="GD151" s="14">
        <v>80</v>
      </c>
      <c r="GE151" s="14">
        <v>35</v>
      </c>
      <c r="GF151" s="14">
        <v>40</v>
      </c>
      <c r="GG151" s="14">
        <v>45</v>
      </c>
      <c r="GH151" s="14">
        <v>49</v>
      </c>
      <c r="GI151" s="14">
        <v>52</v>
      </c>
      <c r="GJ151" s="14">
        <v>57</v>
      </c>
      <c r="GK151" s="14">
        <v>45</v>
      </c>
      <c r="GL151" s="14">
        <v>62</v>
      </c>
      <c r="GM151" s="14">
        <v>50</v>
      </c>
      <c r="GN151" s="14">
        <v>57</v>
      </c>
      <c r="GO151" s="14">
        <v>34</v>
      </c>
      <c r="GP151" s="14">
        <v>34</v>
      </c>
      <c r="GQ151" s="14">
        <v>29</v>
      </c>
      <c r="GR151" s="14">
        <v>37</v>
      </c>
      <c r="GS151" s="14">
        <v>43</v>
      </c>
      <c r="GT151" s="14">
        <v>37</v>
      </c>
      <c r="GU151" s="14">
        <v>26</v>
      </c>
      <c r="GV151" s="14">
        <v>33</v>
      </c>
      <c r="GW151" s="14">
        <v>39</v>
      </c>
      <c r="GX151" s="14">
        <v>38</v>
      </c>
      <c r="GY151" s="14">
        <v>47</v>
      </c>
      <c r="GZ151" s="14">
        <v>45</v>
      </c>
      <c r="HA151" s="14">
        <v>32</v>
      </c>
      <c r="HB151" s="14">
        <v>41</v>
      </c>
      <c r="HC151" s="14">
        <v>24</v>
      </c>
      <c r="HD151" s="14">
        <v>27</v>
      </c>
      <c r="HE151" s="14">
        <v>26</v>
      </c>
      <c r="HF151" s="14">
        <v>31</v>
      </c>
      <c r="HG151" s="14">
        <v>22</v>
      </c>
      <c r="HH151" s="14">
        <v>38</v>
      </c>
      <c r="HI151" s="14">
        <v>44</v>
      </c>
      <c r="HJ151" s="14">
        <v>61</v>
      </c>
      <c r="HK151" s="14">
        <v>20</v>
      </c>
      <c r="HL151" s="14">
        <v>21</v>
      </c>
      <c r="HM151" s="14">
        <v>15</v>
      </c>
      <c r="HN151" s="14">
        <v>21</v>
      </c>
      <c r="HO151" s="14">
        <v>28</v>
      </c>
      <c r="HP151" s="14">
        <v>28</v>
      </c>
      <c r="HQ151" s="14">
        <v>24</v>
      </c>
      <c r="HR151" s="14">
        <v>38</v>
      </c>
      <c r="HS151" s="14">
        <v>39</v>
      </c>
      <c r="HT151" s="14">
        <v>40</v>
      </c>
      <c r="HU151" s="14">
        <v>39</v>
      </c>
      <c r="HV151" s="14">
        <v>26</v>
      </c>
      <c r="HW151" s="14">
        <v>22</v>
      </c>
      <c r="HX151" s="14">
        <v>31</v>
      </c>
      <c r="HY151" s="14">
        <v>27</v>
      </c>
      <c r="HZ151" s="14">
        <v>33</v>
      </c>
      <c r="IA151" s="14">
        <v>32</v>
      </c>
      <c r="IB151" s="14">
        <v>31</v>
      </c>
      <c r="IC151" s="14">
        <v>36</v>
      </c>
      <c r="ID151" s="14">
        <v>27</v>
      </c>
      <c r="IE151" s="14">
        <v>30</v>
      </c>
      <c r="IF151" s="14">
        <v>24</v>
      </c>
      <c r="IG151" s="14">
        <v>27</v>
      </c>
      <c r="IH151" s="14">
        <v>22</v>
      </c>
      <c r="II151" s="14">
        <v>20</v>
      </c>
      <c r="IJ151" s="14">
        <v>26</v>
      </c>
      <c r="IK151" s="14">
        <v>45</v>
      </c>
      <c r="IL151" s="14">
        <v>31</v>
      </c>
      <c r="IM151" s="14">
        <v>30</v>
      </c>
      <c r="IN151" s="14">
        <v>12</v>
      </c>
      <c r="IO151" s="14">
        <v>27</v>
      </c>
      <c r="IP151" s="14">
        <v>17</v>
      </c>
      <c r="IQ151" s="19">
        <v>22</v>
      </c>
      <c r="IR151" s="100">
        <f t="shared" si="61"/>
        <v>80</v>
      </c>
      <c r="IT151" s="45"/>
      <c r="IU151" s="46"/>
    </row>
    <row r="152" spans="1:255" ht="12.75" customHeight="1" x14ac:dyDescent="0.2">
      <c r="A152" s="100">
        <v>2014</v>
      </c>
      <c r="B152" s="100">
        <v>340250005</v>
      </c>
      <c r="C152" s="103">
        <f>INDEX(Sites!$A:$N,MATCH($B152,Sites!$A:$A,0),2)</f>
        <v>40.277647000000002</v>
      </c>
      <c r="D152" s="100" t="str">
        <f>INDEX(Sites!$A:$N,MATCH($B152,Sites!$A:$A,0),4)</f>
        <v>NJ</v>
      </c>
      <c r="E152" s="100" t="str">
        <f>INDEX(Sites!$A:$N,MATCH($B152,Sites!$A:$A,0),10)</f>
        <v>8.0</v>
      </c>
      <c r="F152" s="44" t="str">
        <f>INDEX(Sites!$A:$N,MATCH($B152,Sites!$A:$A,0),6)</f>
        <v>Monmouth University</v>
      </c>
      <c r="G152" s="20" t="s">
        <v>78</v>
      </c>
      <c r="H152" s="14" t="s">
        <v>78</v>
      </c>
      <c r="I152" s="14" t="s">
        <v>78</v>
      </c>
      <c r="J152" s="14" t="s">
        <v>78</v>
      </c>
      <c r="K152" s="14" t="s">
        <v>78</v>
      </c>
      <c r="L152" s="14" t="s">
        <v>78</v>
      </c>
      <c r="M152" s="14" t="s">
        <v>78</v>
      </c>
      <c r="N152" s="14" t="s">
        <v>78</v>
      </c>
      <c r="O152" s="14" t="s">
        <v>78</v>
      </c>
      <c r="P152" s="14" t="s">
        <v>78</v>
      </c>
      <c r="Q152" s="14" t="s">
        <v>78</v>
      </c>
      <c r="R152" s="14">
        <v>41</v>
      </c>
      <c r="S152" s="14">
        <v>37</v>
      </c>
      <c r="T152" s="14">
        <v>44</v>
      </c>
      <c r="U152" s="14">
        <v>47</v>
      </c>
      <c r="V152" s="14">
        <v>39</v>
      </c>
      <c r="W152" s="14">
        <v>35</v>
      </c>
      <c r="X152" s="14">
        <v>43</v>
      </c>
      <c r="Y152" s="14">
        <v>44</v>
      </c>
      <c r="Z152" s="14">
        <v>42</v>
      </c>
      <c r="AA152" s="14">
        <v>42</v>
      </c>
      <c r="AB152" s="14">
        <v>48</v>
      </c>
      <c r="AC152" s="14">
        <v>41</v>
      </c>
      <c r="AD152" s="14">
        <v>34</v>
      </c>
      <c r="AE152" s="14">
        <v>42</v>
      </c>
      <c r="AF152" s="14">
        <v>43</v>
      </c>
      <c r="AG152" s="14">
        <v>43</v>
      </c>
      <c r="AH152" s="14">
        <v>44</v>
      </c>
      <c r="AI152" s="14">
        <v>38</v>
      </c>
      <c r="AJ152" s="14">
        <v>31</v>
      </c>
      <c r="AK152" s="14">
        <v>40</v>
      </c>
      <c r="AL152" s="14">
        <v>38</v>
      </c>
      <c r="AM152" s="14">
        <v>39</v>
      </c>
      <c r="AN152" s="14">
        <v>45</v>
      </c>
      <c r="AO152" s="14">
        <v>45</v>
      </c>
      <c r="AP152" s="14">
        <v>42</v>
      </c>
      <c r="AQ152" s="14">
        <v>47</v>
      </c>
      <c r="AR152" s="14">
        <v>47</v>
      </c>
      <c r="AS152" s="14">
        <v>45</v>
      </c>
      <c r="AT152" s="14">
        <v>51</v>
      </c>
      <c r="AU152" s="14">
        <v>57</v>
      </c>
      <c r="AV152" s="14">
        <v>53</v>
      </c>
      <c r="AW152" s="14">
        <v>53</v>
      </c>
      <c r="AX152" s="14">
        <v>52</v>
      </c>
      <c r="AY152" s="14">
        <v>43</v>
      </c>
      <c r="AZ152" s="14">
        <v>43</v>
      </c>
      <c r="BA152" s="14">
        <v>39</v>
      </c>
      <c r="BB152" s="14">
        <v>45</v>
      </c>
      <c r="BC152" s="14">
        <v>46</v>
      </c>
      <c r="BD152" s="14">
        <v>54</v>
      </c>
      <c r="BE152" s="14">
        <v>46</v>
      </c>
      <c r="BF152" s="14">
        <v>44</v>
      </c>
      <c r="BG152" s="14">
        <v>52</v>
      </c>
      <c r="BH152" s="14">
        <v>41</v>
      </c>
      <c r="BI152" s="14">
        <v>52</v>
      </c>
      <c r="BJ152" s="14">
        <v>49</v>
      </c>
      <c r="BK152" s="14">
        <v>47</v>
      </c>
      <c r="BL152" s="14">
        <v>41</v>
      </c>
      <c r="BM152" s="14">
        <v>40</v>
      </c>
      <c r="BN152" s="14">
        <v>41</v>
      </c>
      <c r="BO152" s="14">
        <v>43</v>
      </c>
      <c r="BP152" s="14">
        <v>33</v>
      </c>
      <c r="BQ152" s="14">
        <v>51</v>
      </c>
      <c r="BR152" s="14">
        <v>48</v>
      </c>
      <c r="BS152" s="14">
        <v>47</v>
      </c>
      <c r="BT152" s="14">
        <v>45</v>
      </c>
      <c r="BU152" s="14">
        <v>35</v>
      </c>
      <c r="BV152" s="14">
        <v>44</v>
      </c>
      <c r="BW152" s="14">
        <v>54</v>
      </c>
      <c r="BX152" s="14">
        <v>45</v>
      </c>
      <c r="BY152" s="14">
        <v>49</v>
      </c>
      <c r="BZ152" s="14">
        <v>60</v>
      </c>
      <c r="CA152" s="14">
        <v>53</v>
      </c>
      <c r="CB152" s="14">
        <v>35</v>
      </c>
      <c r="CC152" s="14">
        <v>33</v>
      </c>
      <c r="CD152" s="14">
        <v>37</v>
      </c>
      <c r="CE152" s="14">
        <v>36</v>
      </c>
      <c r="CF152" s="14">
        <v>46</v>
      </c>
      <c r="CG152" s="14">
        <v>45</v>
      </c>
      <c r="CH152" s="14">
        <v>53</v>
      </c>
      <c r="CI152" s="14">
        <v>58</v>
      </c>
      <c r="CJ152" s="14">
        <v>63</v>
      </c>
      <c r="CK152" s="14">
        <v>55</v>
      </c>
      <c r="CL152" s="14">
        <v>40</v>
      </c>
      <c r="CM152" s="14">
        <v>37</v>
      </c>
      <c r="CN152" s="14">
        <v>47</v>
      </c>
      <c r="CO152" s="14">
        <v>65</v>
      </c>
      <c r="CP152" s="14">
        <v>77</v>
      </c>
      <c r="CQ152" s="14">
        <v>27</v>
      </c>
      <c r="CR152" s="14">
        <v>37</v>
      </c>
      <c r="CS152" s="14">
        <v>51</v>
      </c>
      <c r="CT152" s="14">
        <v>44</v>
      </c>
      <c r="CU152" s="14">
        <v>53</v>
      </c>
      <c r="CV152" s="14">
        <v>51</v>
      </c>
      <c r="CW152" s="14">
        <v>54</v>
      </c>
      <c r="CX152" s="14">
        <v>63</v>
      </c>
      <c r="CY152" s="14">
        <v>45</v>
      </c>
      <c r="CZ152" s="14">
        <v>36</v>
      </c>
      <c r="DA152" s="14">
        <v>44</v>
      </c>
      <c r="DB152" s="14">
        <v>59</v>
      </c>
      <c r="DC152" s="14">
        <v>42</v>
      </c>
      <c r="DD152" s="14">
        <v>36</v>
      </c>
      <c r="DE152" s="14">
        <v>34</v>
      </c>
      <c r="DF152" s="14">
        <v>31</v>
      </c>
      <c r="DG152" s="14">
        <v>32</v>
      </c>
      <c r="DH152" s="14">
        <v>42</v>
      </c>
      <c r="DI152" s="14">
        <v>36</v>
      </c>
      <c r="DJ152" s="14">
        <v>50</v>
      </c>
      <c r="DK152" s="14">
        <v>59</v>
      </c>
      <c r="DL152" s="14">
        <v>64</v>
      </c>
      <c r="DM152" s="14">
        <v>35</v>
      </c>
      <c r="DN152" s="14">
        <v>50</v>
      </c>
      <c r="DO152" s="14">
        <v>41</v>
      </c>
      <c r="DP152" s="14">
        <v>54</v>
      </c>
      <c r="DQ152" s="14">
        <v>44</v>
      </c>
      <c r="DR152" s="14">
        <v>42</v>
      </c>
      <c r="DS152" s="14">
        <v>32</v>
      </c>
      <c r="DT152" s="14">
        <v>47</v>
      </c>
      <c r="DU152" s="14">
        <v>41</v>
      </c>
      <c r="DV152" s="14">
        <v>57</v>
      </c>
      <c r="DW152" s="14">
        <v>39</v>
      </c>
      <c r="DX152" s="14">
        <v>34</v>
      </c>
      <c r="DY152" s="14">
        <v>40</v>
      </c>
      <c r="DZ152" s="14">
        <v>34</v>
      </c>
      <c r="EA152" s="14">
        <v>40</v>
      </c>
      <c r="EB152" s="14">
        <v>33</v>
      </c>
      <c r="EC152" s="14">
        <v>35</v>
      </c>
      <c r="ED152" s="14">
        <v>47</v>
      </c>
      <c r="EE152" s="14">
        <v>59</v>
      </c>
      <c r="EF152" s="14">
        <v>57</v>
      </c>
      <c r="EG152" s="14">
        <v>50</v>
      </c>
      <c r="EH152" s="14">
        <v>53</v>
      </c>
      <c r="EI152" s="14">
        <v>60</v>
      </c>
      <c r="EJ152" s="14">
        <v>50</v>
      </c>
      <c r="EK152" s="14">
        <v>40</v>
      </c>
      <c r="EL152" s="14">
        <v>35</v>
      </c>
      <c r="EM152" s="14">
        <v>43</v>
      </c>
      <c r="EN152" s="14">
        <v>51</v>
      </c>
      <c r="EO152" s="14">
        <v>50</v>
      </c>
      <c r="EP152" s="14">
        <v>53</v>
      </c>
      <c r="EQ152" s="14">
        <v>46</v>
      </c>
      <c r="ER152" s="14">
        <v>40</v>
      </c>
      <c r="ES152" s="14">
        <v>63</v>
      </c>
      <c r="ET152" s="14">
        <v>54</v>
      </c>
      <c r="EU152" s="14">
        <v>39</v>
      </c>
      <c r="EV152" s="14">
        <v>44</v>
      </c>
      <c r="EW152" s="14">
        <v>47</v>
      </c>
      <c r="EX152" s="14">
        <v>48</v>
      </c>
      <c r="EY152" s="14">
        <v>49</v>
      </c>
      <c r="EZ152" s="14">
        <v>54</v>
      </c>
      <c r="FA152" s="14">
        <v>35</v>
      </c>
      <c r="FB152" s="14">
        <v>46</v>
      </c>
      <c r="FC152" s="14">
        <v>57</v>
      </c>
      <c r="FD152" s="14">
        <v>51</v>
      </c>
      <c r="FE152" s="14">
        <v>47</v>
      </c>
      <c r="FF152" s="14">
        <v>46</v>
      </c>
      <c r="FG152" s="14">
        <v>43</v>
      </c>
      <c r="FH152" s="14">
        <v>66</v>
      </c>
      <c r="FI152" s="14">
        <v>50</v>
      </c>
      <c r="FJ152" s="14">
        <v>42</v>
      </c>
      <c r="FK152" s="14">
        <v>48</v>
      </c>
      <c r="FL152" s="14">
        <v>49</v>
      </c>
      <c r="FM152" s="14">
        <v>55</v>
      </c>
      <c r="FN152" s="14">
        <v>52</v>
      </c>
      <c r="FO152" s="14">
        <v>36</v>
      </c>
      <c r="FP152" s="14" t="s">
        <v>78</v>
      </c>
      <c r="FQ152" s="14">
        <v>45</v>
      </c>
      <c r="FR152" s="14">
        <v>39</v>
      </c>
      <c r="FS152" s="14">
        <v>57</v>
      </c>
      <c r="FT152" s="14">
        <v>43</v>
      </c>
      <c r="FU152" s="14">
        <v>38</v>
      </c>
      <c r="FV152" s="14">
        <v>46</v>
      </c>
      <c r="FW152" s="14">
        <v>50</v>
      </c>
      <c r="FX152" s="14">
        <v>47</v>
      </c>
      <c r="FY152" s="14">
        <v>37</v>
      </c>
      <c r="FZ152" s="14">
        <v>23</v>
      </c>
      <c r="GA152" s="14">
        <v>31</v>
      </c>
      <c r="GB152" s="14">
        <v>47</v>
      </c>
      <c r="GC152" s="14">
        <v>38</v>
      </c>
      <c r="GD152" s="14">
        <v>59</v>
      </c>
      <c r="GE152" s="14">
        <v>36</v>
      </c>
      <c r="GF152" s="14">
        <v>32</v>
      </c>
      <c r="GG152" s="14">
        <v>34</v>
      </c>
      <c r="GH152" s="14">
        <v>33</v>
      </c>
      <c r="GI152" s="14">
        <v>34</v>
      </c>
      <c r="GJ152" s="14">
        <v>55</v>
      </c>
      <c r="GK152" s="14">
        <v>53</v>
      </c>
      <c r="GL152" s="14">
        <v>61</v>
      </c>
      <c r="GM152" s="14">
        <v>35</v>
      </c>
      <c r="GN152" s="14">
        <v>40</v>
      </c>
      <c r="GO152" s="14">
        <v>37</v>
      </c>
      <c r="GP152" s="14">
        <v>28</v>
      </c>
      <c r="GQ152" s="14">
        <v>26</v>
      </c>
      <c r="GR152" s="14">
        <v>33</v>
      </c>
      <c r="GS152" s="14">
        <v>35</v>
      </c>
      <c r="GT152" s="14">
        <v>34</v>
      </c>
      <c r="GU152" s="14" t="s">
        <v>78</v>
      </c>
      <c r="GV152" s="14" t="s">
        <v>78</v>
      </c>
      <c r="GW152" s="14">
        <v>41</v>
      </c>
      <c r="GX152" s="14">
        <v>35</v>
      </c>
      <c r="GY152" s="14">
        <v>39</v>
      </c>
      <c r="GZ152" s="14">
        <v>58</v>
      </c>
      <c r="HA152" s="14">
        <v>38</v>
      </c>
      <c r="HB152" s="14">
        <v>41</v>
      </c>
      <c r="HC152" s="14">
        <v>33</v>
      </c>
      <c r="HD152" s="14">
        <v>27</v>
      </c>
      <c r="HE152" s="14">
        <v>33</v>
      </c>
      <c r="HF152" s="14">
        <v>35</v>
      </c>
      <c r="HG152" s="14">
        <v>27</v>
      </c>
      <c r="HH152" s="14">
        <v>42</v>
      </c>
      <c r="HI152" s="14">
        <v>53</v>
      </c>
      <c r="HJ152" s="14">
        <v>56</v>
      </c>
      <c r="HK152" s="14">
        <v>36</v>
      </c>
      <c r="HL152" s="14">
        <v>36</v>
      </c>
      <c r="HM152" s="14">
        <v>22</v>
      </c>
      <c r="HN152" s="14">
        <v>19</v>
      </c>
      <c r="HO152" s="14">
        <v>35</v>
      </c>
      <c r="HP152" s="14">
        <v>35</v>
      </c>
      <c r="HQ152" s="14">
        <v>25</v>
      </c>
      <c r="HR152" s="14">
        <v>43</v>
      </c>
      <c r="HS152" s="14">
        <v>47</v>
      </c>
      <c r="HT152" s="14">
        <v>44</v>
      </c>
      <c r="HU152" s="14">
        <v>42</v>
      </c>
      <c r="HV152" s="14">
        <v>25</v>
      </c>
      <c r="HW152" s="14">
        <v>30</v>
      </c>
      <c r="HX152" s="14">
        <v>36</v>
      </c>
      <c r="HY152" s="14">
        <v>39</v>
      </c>
      <c r="HZ152" s="14">
        <v>38</v>
      </c>
      <c r="IA152" s="14">
        <v>35</v>
      </c>
      <c r="IB152" s="14">
        <v>38</v>
      </c>
      <c r="IC152" s="14">
        <v>39</v>
      </c>
      <c r="ID152" s="14">
        <v>33</v>
      </c>
      <c r="IE152" s="14">
        <v>32</v>
      </c>
      <c r="IF152" s="14">
        <v>37</v>
      </c>
      <c r="IG152" s="14">
        <v>40</v>
      </c>
      <c r="IH152" s="14">
        <v>36</v>
      </c>
      <c r="II152" s="14">
        <v>19</v>
      </c>
      <c r="IJ152" s="14">
        <v>28</v>
      </c>
      <c r="IK152" s="14">
        <v>49</v>
      </c>
      <c r="IL152" s="14">
        <v>36</v>
      </c>
      <c r="IM152" s="14">
        <v>28</v>
      </c>
      <c r="IN152" s="14">
        <v>44</v>
      </c>
      <c r="IO152" s="14">
        <v>35</v>
      </c>
      <c r="IP152" s="14">
        <v>18</v>
      </c>
      <c r="IQ152" s="19">
        <v>25</v>
      </c>
      <c r="IR152" s="100">
        <f t="shared" si="61"/>
        <v>77</v>
      </c>
      <c r="IT152" s="45"/>
      <c r="IU152" s="46"/>
    </row>
    <row r="153" spans="1:255" ht="12.75" customHeight="1" x14ac:dyDescent="0.2">
      <c r="A153" s="100">
        <v>2014</v>
      </c>
      <c r="B153" s="100">
        <v>340130003</v>
      </c>
      <c r="C153" s="103">
        <f>INDEX(Sites!$A:$N,MATCH($B153,Sites!$A:$A,0),2)</f>
        <v>40.720989000000003</v>
      </c>
      <c r="D153" s="100" t="str">
        <f>INDEX(Sites!$A:$N,MATCH($B153,Sites!$A:$A,0),4)</f>
        <v>NJ</v>
      </c>
      <c r="E153" s="100" t="str">
        <f>INDEX(Sites!$A:$N,MATCH($B153,Sites!$A:$A,0),10)</f>
        <v>27.0</v>
      </c>
      <c r="F153" s="100" t="str">
        <f>INDEX(Sites!$A:$N,MATCH($B153,Sites!$A:$A,0),6)</f>
        <v>Newark Firehouse</v>
      </c>
      <c r="G153" s="20">
        <v>30</v>
      </c>
      <c r="H153" s="14">
        <v>40</v>
      </c>
      <c r="I153" s="14">
        <v>38</v>
      </c>
      <c r="J153" s="14">
        <v>22</v>
      </c>
      <c r="K153" s="14">
        <v>33</v>
      </c>
      <c r="L153" s="14">
        <v>29</v>
      </c>
      <c r="M153" s="14">
        <v>22</v>
      </c>
      <c r="N153" s="14">
        <v>48</v>
      </c>
      <c r="O153" s="14">
        <v>49</v>
      </c>
      <c r="P153" s="14">
        <v>36</v>
      </c>
      <c r="Q153" s="14">
        <v>50</v>
      </c>
      <c r="R153" s="14">
        <v>35</v>
      </c>
      <c r="S153" s="14">
        <v>37</v>
      </c>
      <c r="T153" s="14">
        <v>30</v>
      </c>
      <c r="U153" s="14">
        <v>46</v>
      </c>
      <c r="V153" s="14">
        <v>41</v>
      </c>
      <c r="W153" s="14">
        <v>31</v>
      </c>
      <c r="X153" s="14">
        <v>27</v>
      </c>
      <c r="Y153" s="14">
        <v>22</v>
      </c>
      <c r="Z153" s="14">
        <v>42</v>
      </c>
      <c r="AA153" s="14">
        <v>46</v>
      </c>
      <c r="AB153" s="14">
        <v>47</v>
      </c>
      <c r="AC153" s="14">
        <v>41</v>
      </c>
      <c r="AD153" s="14">
        <v>36</v>
      </c>
      <c r="AE153" s="14">
        <v>32</v>
      </c>
      <c r="AF153" s="14">
        <v>41</v>
      </c>
      <c r="AG153" s="14">
        <v>33</v>
      </c>
      <c r="AH153" s="14">
        <v>28</v>
      </c>
      <c r="AI153" s="14">
        <v>26</v>
      </c>
      <c r="AJ153" s="14">
        <v>34</v>
      </c>
      <c r="AK153" s="14">
        <v>39</v>
      </c>
      <c r="AL153" s="14">
        <v>37</v>
      </c>
      <c r="AM153" s="14">
        <v>11</v>
      </c>
      <c r="AN153" s="14">
        <v>33</v>
      </c>
      <c r="AO153" s="14">
        <v>24</v>
      </c>
      <c r="AP153" s="14">
        <v>39</v>
      </c>
      <c r="AQ153" s="14">
        <v>46</v>
      </c>
      <c r="AR153" s="14">
        <v>27</v>
      </c>
      <c r="AS153" s="14">
        <v>41</v>
      </c>
      <c r="AT153" s="14">
        <v>48</v>
      </c>
      <c r="AU153" s="14">
        <v>48</v>
      </c>
      <c r="AV153" s="14">
        <v>51</v>
      </c>
      <c r="AW153" s="14">
        <v>50</v>
      </c>
      <c r="AX153" s="14">
        <v>54</v>
      </c>
      <c r="AY153" s="14">
        <v>42</v>
      </c>
      <c r="AZ153" s="14">
        <v>32</v>
      </c>
      <c r="BA153" s="14">
        <v>40</v>
      </c>
      <c r="BB153" s="14">
        <v>37</v>
      </c>
      <c r="BC153" s="14">
        <v>27</v>
      </c>
      <c r="BD153" s="14">
        <v>49</v>
      </c>
      <c r="BE153" s="14">
        <v>43</v>
      </c>
      <c r="BF153" s="14">
        <v>22</v>
      </c>
      <c r="BG153" s="14">
        <v>49</v>
      </c>
      <c r="BH153" s="14">
        <v>38</v>
      </c>
      <c r="BI153" s="14">
        <v>49</v>
      </c>
      <c r="BJ153" s="14">
        <v>34</v>
      </c>
      <c r="BK153" s="14">
        <v>43</v>
      </c>
      <c r="BL153" s="14">
        <v>37</v>
      </c>
      <c r="BM153" s="14">
        <v>43</v>
      </c>
      <c r="BN153" s="14">
        <v>30</v>
      </c>
      <c r="BO153" s="14">
        <v>24</v>
      </c>
      <c r="BP153" s="14">
        <v>45</v>
      </c>
      <c r="BQ153" s="14">
        <v>45</v>
      </c>
      <c r="BR153" s="14">
        <v>45</v>
      </c>
      <c r="BS153" s="14">
        <v>42</v>
      </c>
      <c r="BT153" s="14">
        <v>42</v>
      </c>
      <c r="BU153" s="14">
        <v>44</v>
      </c>
      <c r="BV153" s="14">
        <v>37</v>
      </c>
      <c r="BW153" s="14">
        <v>24</v>
      </c>
      <c r="BX153" s="14">
        <v>15</v>
      </c>
      <c r="BY153" s="14">
        <v>42</v>
      </c>
      <c r="BZ153" s="14">
        <v>55</v>
      </c>
      <c r="CA153" s="14">
        <v>50</v>
      </c>
      <c r="CB153" s="14">
        <v>26</v>
      </c>
      <c r="CC153" s="14">
        <v>17</v>
      </c>
      <c r="CD153" s="14">
        <v>20</v>
      </c>
      <c r="CE153" s="14">
        <v>20</v>
      </c>
      <c r="CF153" s="14" t="s">
        <v>78</v>
      </c>
      <c r="CG153" s="14" t="s">
        <v>78</v>
      </c>
      <c r="CH153" s="14">
        <v>49</v>
      </c>
      <c r="CI153" s="14">
        <v>50</v>
      </c>
      <c r="CJ153" s="14">
        <v>56</v>
      </c>
      <c r="CK153" s="14">
        <v>21</v>
      </c>
      <c r="CL153" s="14">
        <v>27</v>
      </c>
      <c r="CM153" s="14">
        <v>25</v>
      </c>
      <c r="CN153" s="14">
        <v>40</v>
      </c>
      <c r="CO153" s="14">
        <v>55</v>
      </c>
      <c r="CP153" s="14">
        <v>62</v>
      </c>
      <c r="CQ153" s="14">
        <v>20</v>
      </c>
      <c r="CR153" s="14">
        <v>28</v>
      </c>
      <c r="CS153" s="14">
        <v>35</v>
      </c>
      <c r="CT153" s="14">
        <v>35</v>
      </c>
      <c r="CU153" s="14">
        <v>49</v>
      </c>
      <c r="CV153" s="14">
        <v>62</v>
      </c>
      <c r="CW153" s="14">
        <v>56</v>
      </c>
      <c r="CX153" s="14">
        <v>53</v>
      </c>
      <c r="CY153" s="14">
        <v>38</v>
      </c>
      <c r="CZ153" s="14">
        <v>22</v>
      </c>
      <c r="DA153" s="14">
        <v>38</v>
      </c>
      <c r="DB153" s="14">
        <v>48</v>
      </c>
      <c r="DC153" s="14">
        <v>32</v>
      </c>
      <c r="DD153" s="14">
        <v>17</v>
      </c>
      <c r="DE153" s="14">
        <v>21</v>
      </c>
      <c r="DF153" s="14">
        <v>14</v>
      </c>
      <c r="DG153" s="14">
        <v>22</v>
      </c>
      <c r="DH153" s="14">
        <v>34</v>
      </c>
      <c r="DI153" s="14">
        <v>28</v>
      </c>
      <c r="DJ153" s="14">
        <v>40</v>
      </c>
      <c r="DK153" s="14">
        <v>69</v>
      </c>
      <c r="DL153" s="14">
        <v>46</v>
      </c>
      <c r="DM153" s="14">
        <v>32</v>
      </c>
      <c r="DN153" s="14">
        <v>37</v>
      </c>
      <c r="DO153" s="14">
        <v>43</v>
      </c>
      <c r="DP153" s="14">
        <v>50</v>
      </c>
      <c r="DQ153" s="14">
        <v>54</v>
      </c>
      <c r="DR153" s="14">
        <v>41</v>
      </c>
      <c r="DS153" s="14">
        <v>34</v>
      </c>
      <c r="DT153" s="14">
        <v>32</v>
      </c>
      <c r="DU153" s="14">
        <v>43</v>
      </c>
      <c r="DV153" s="14">
        <v>63</v>
      </c>
      <c r="DW153" s="14">
        <v>47</v>
      </c>
      <c r="DX153" s="14">
        <v>51</v>
      </c>
      <c r="DY153" s="14">
        <v>58</v>
      </c>
      <c r="DZ153" s="14">
        <v>48</v>
      </c>
      <c r="EA153" s="14">
        <v>51</v>
      </c>
      <c r="EB153" s="14">
        <v>31</v>
      </c>
      <c r="EC153" s="14">
        <v>30</v>
      </c>
      <c r="ED153" s="14">
        <v>53</v>
      </c>
      <c r="EE153" s="14">
        <v>72</v>
      </c>
      <c r="EF153" s="14">
        <v>68</v>
      </c>
      <c r="EG153" s="14">
        <v>63</v>
      </c>
      <c r="EH153" s="14">
        <v>46</v>
      </c>
      <c r="EI153" s="14">
        <v>50</v>
      </c>
      <c r="EJ153" s="14">
        <v>57</v>
      </c>
      <c r="EK153" s="14">
        <v>38</v>
      </c>
      <c r="EL153" s="14">
        <v>35</v>
      </c>
      <c r="EM153" s="14">
        <v>31</v>
      </c>
      <c r="EN153" s="14">
        <v>44</v>
      </c>
      <c r="EO153" s="14">
        <v>45</v>
      </c>
      <c r="EP153" s="14">
        <v>46</v>
      </c>
      <c r="EQ153" s="14">
        <v>42</v>
      </c>
      <c r="ER153" s="14">
        <v>37</v>
      </c>
      <c r="ES153" s="14">
        <v>70</v>
      </c>
      <c r="ET153" s="14">
        <v>62</v>
      </c>
      <c r="EU153" s="14">
        <v>63</v>
      </c>
      <c r="EV153" s="14">
        <v>34</v>
      </c>
      <c r="EW153" s="14">
        <v>50</v>
      </c>
      <c r="EX153" s="14">
        <v>51</v>
      </c>
      <c r="EY153" s="14">
        <v>51</v>
      </c>
      <c r="EZ153" s="14">
        <v>52</v>
      </c>
      <c r="FA153" s="14">
        <v>30</v>
      </c>
      <c r="FB153" s="14">
        <v>40</v>
      </c>
      <c r="FC153" s="14">
        <v>62</v>
      </c>
      <c r="FD153" s="14">
        <v>48</v>
      </c>
      <c r="FE153" s="14">
        <v>53</v>
      </c>
      <c r="FF153" s="14">
        <v>46</v>
      </c>
      <c r="FG153" s="14">
        <v>54</v>
      </c>
      <c r="FH153" s="14">
        <v>74</v>
      </c>
      <c r="FI153" s="14">
        <v>45</v>
      </c>
      <c r="FJ153" s="14">
        <v>37</v>
      </c>
      <c r="FK153" s="14">
        <v>36</v>
      </c>
      <c r="FL153" s="14">
        <v>44</v>
      </c>
      <c r="FM153" s="14">
        <v>57</v>
      </c>
      <c r="FN153" s="14">
        <v>46</v>
      </c>
      <c r="FO153" s="14">
        <v>32</v>
      </c>
      <c r="FP153" s="14">
        <v>40</v>
      </c>
      <c r="FQ153" s="14">
        <v>43</v>
      </c>
      <c r="FR153" s="14">
        <v>33</v>
      </c>
      <c r="FS153" s="14">
        <v>68</v>
      </c>
      <c r="FT153" s="14">
        <v>46</v>
      </c>
      <c r="FU153" s="14">
        <v>39</v>
      </c>
      <c r="FV153" s="14">
        <v>38</v>
      </c>
      <c r="FW153" s="14">
        <v>53</v>
      </c>
      <c r="FX153" s="14">
        <v>44</v>
      </c>
      <c r="FY153" s="14">
        <v>22</v>
      </c>
      <c r="FZ153" s="14">
        <v>23</v>
      </c>
      <c r="GA153" s="14">
        <v>32</v>
      </c>
      <c r="GB153" s="14">
        <v>46</v>
      </c>
      <c r="GC153" s="14">
        <v>44</v>
      </c>
      <c r="GD153" s="14">
        <v>75</v>
      </c>
      <c r="GE153" s="14">
        <v>35</v>
      </c>
      <c r="GF153" s="14">
        <v>39</v>
      </c>
      <c r="GG153" s="14">
        <v>42</v>
      </c>
      <c r="GH153" s="14">
        <v>46</v>
      </c>
      <c r="GI153" s="14">
        <v>44</v>
      </c>
      <c r="GJ153" s="14">
        <v>56</v>
      </c>
      <c r="GK153" s="14">
        <v>45</v>
      </c>
      <c r="GL153" s="14">
        <v>59</v>
      </c>
      <c r="GM153" s="14">
        <v>34</v>
      </c>
      <c r="GN153" s="14">
        <v>49</v>
      </c>
      <c r="GO153" s="14">
        <v>37</v>
      </c>
      <c r="GP153" s="14">
        <v>26</v>
      </c>
      <c r="GQ153" s="14">
        <v>24</v>
      </c>
      <c r="GR153" s="14">
        <v>27</v>
      </c>
      <c r="GS153" s="14">
        <v>41</v>
      </c>
      <c r="GT153" s="14">
        <v>42</v>
      </c>
      <c r="GU153" s="14">
        <v>23</v>
      </c>
      <c r="GV153" s="14">
        <v>34</v>
      </c>
      <c r="GW153" s="14">
        <v>40</v>
      </c>
      <c r="GX153" s="14">
        <v>36</v>
      </c>
      <c r="GY153" s="14">
        <v>49</v>
      </c>
      <c r="GZ153" s="14">
        <v>52</v>
      </c>
      <c r="HA153" s="14">
        <v>29</v>
      </c>
      <c r="HB153" s="14">
        <v>40</v>
      </c>
      <c r="HC153" s="14">
        <v>28</v>
      </c>
      <c r="HD153" s="14">
        <v>28</v>
      </c>
      <c r="HE153" s="14">
        <v>27</v>
      </c>
      <c r="HF153" s="14">
        <v>23</v>
      </c>
      <c r="HG153" s="14">
        <v>19</v>
      </c>
      <c r="HH153" s="14">
        <v>40</v>
      </c>
      <c r="HI153" s="14">
        <v>44</v>
      </c>
      <c r="HJ153" s="14">
        <v>51</v>
      </c>
      <c r="HK153" s="14">
        <v>25</v>
      </c>
      <c r="HL153" s="14">
        <v>13</v>
      </c>
      <c r="HM153" s="14">
        <v>15</v>
      </c>
      <c r="HN153" s="14">
        <v>16</v>
      </c>
      <c r="HO153" s="14">
        <v>24</v>
      </c>
      <c r="HP153" s="14">
        <v>26</v>
      </c>
      <c r="HQ153" s="14">
        <v>22</v>
      </c>
      <c r="HR153" s="14">
        <v>33</v>
      </c>
      <c r="HS153" s="14">
        <v>35</v>
      </c>
      <c r="HT153" s="14">
        <v>40</v>
      </c>
      <c r="HU153" s="14">
        <v>39</v>
      </c>
      <c r="HV153" s="14">
        <v>24</v>
      </c>
      <c r="HW153" s="14">
        <v>19</v>
      </c>
      <c r="HX153" s="14">
        <v>28</v>
      </c>
      <c r="HY153" s="14">
        <v>24</v>
      </c>
      <c r="HZ153" s="14">
        <v>23</v>
      </c>
      <c r="IA153" s="14">
        <v>15</v>
      </c>
      <c r="IB153" s="14">
        <v>32</v>
      </c>
      <c r="IC153" s="14">
        <v>32</v>
      </c>
      <c r="ID153" s="14">
        <v>26</v>
      </c>
      <c r="IE153" s="14">
        <v>30</v>
      </c>
      <c r="IF153" s="14">
        <v>26</v>
      </c>
      <c r="IG153" s="14">
        <v>28</v>
      </c>
      <c r="IH153" s="14">
        <v>23</v>
      </c>
      <c r="II153" s="14">
        <v>20</v>
      </c>
      <c r="IJ153" s="14">
        <v>28</v>
      </c>
      <c r="IK153" s="14">
        <v>42</v>
      </c>
      <c r="IL153" s="14">
        <v>34</v>
      </c>
      <c r="IM153" s="14">
        <v>30</v>
      </c>
      <c r="IN153" s="14">
        <v>19</v>
      </c>
      <c r="IO153" s="14">
        <v>31</v>
      </c>
      <c r="IP153" s="14">
        <v>17</v>
      </c>
      <c r="IQ153" s="19">
        <v>21</v>
      </c>
      <c r="IR153" s="100">
        <f t="shared" si="61"/>
        <v>75</v>
      </c>
      <c r="IT153" s="45"/>
      <c r="IU153" s="46"/>
    </row>
    <row r="154" spans="1:255" ht="12.75" customHeight="1" x14ac:dyDescent="0.2">
      <c r="A154" s="100">
        <v>2014</v>
      </c>
      <c r="B154" s="100">
        <v>340315001</v>
      </c>
      <c r="C154" s="103">
        <f>INDEX(Sites!$A:$N,MATCH($B154,Sites!$A:$A,0),2)</f>
        <v>41.058616999999998</v>
      </c>
      <c r="D154" s="100" t="str">
        <f>INDEX(Sites!$A:$N,MATCH($B154,Sites!$A:$A,0),4)</f>
        <v>NJ</v>
      </c>
      <c r="E154" s="100" t="str">
        <f>INDEX(Sites!$A:$N,MATCH($B154,Sites!$A:$A,0),10)</f>
        <v>307.0</v>
      </c>
      <c r="F154" s="44" t="str">
        <f>INDEX(Sites!$A:$N,MATCH($B154,Sites!$A:$A,0),6)</f>
        <v>Ramapo</v>
      </c>
      <c r="G154" s="20" t="s">
        <v>78</v>
      </c>
      <c r="H154" s="14" t="s">
        <v>78</v>
      </c>
      <c r="I154" s="14" t="s">
        <v>78</v>
      </c>
      <c r="J154" s="14" t="s">
        <v>78</v>
      </c>
      <c r="K154" s="14" t="s">
        <v>78</v>
      </c>
      <c r="L154" s="14" t="s">
        <v>78</v>
      </c>
      <c r="M154" s="14" t="s">
        <v>78</v>
      </c>
      <c r="N154" s="14" t="s">
        <v>78</v>
      </c>
      <c r="O154" s="14" t="s">
        <v>78</v>
      </c>
      <c r="P154" s="14" t="s">
        <v>78</v>
      </c>
      <c r="Q154" s="14" t="s">
        <v>78</v>
      </c>
      <c r="R154" s="14" t="s">
        <v>78</v>
      </c>
      <c r="S154" s="14">
        <v>38</v>
      </c>
      <c r="T154" s="14">
        <v>36</v>
      </c>
      <c r="U154" s="14">
        <v>46</v>
      </c>
      <c r="V154" s="14">
        <v>39</v>
      </c>
      <c r="W154" s="14">
        <v>36</v>
      </c>
      <c r="X154" s="14">
        <v>36</v>
      </c>
      <c r="Y154" s="14">
        <v>34</v>
      </c>
      <c r="Z154" s="14">
        <v>42</v>
      </c>
      <c r="AA154" s="14">
        <v>46</v>
      </c>
      <c r="AB154" s="14">
        <v>48</v>
      </c>
      <c r="AC154" s="14">
        <v>42</v>
      </c>
      <c r="AD154" s="14">
        <v>36</v>
      </c>
      <c r="AE154" s="14">
        <v>33</v>
      </c>
      <c r="AF154" s="14">
        <v>43</v>
      </c>
      <c r="AG154" s="14">
        <v>38</v>
      </c>
      <c r="AH154" s="14">
        <v>37</v>
      </c>
      <c r="AI154" s="14">
        <v>34</v>
      </c>
      <c r="AJ154" s="14">
        <v>37</v>
      </c>
      <c r="AK154" s="14">
        <v>43</v>
      </c>
      <c r="AL154" s="14">
        <v>46</v>
      </c>
      <c r="AM154" s="14">
        <v>25</v>
      </c>
      <c r="AN154" s="14">
        <v>51</v>
      </c>
      <c r="AO154" s="14">
        <v>38</v>
      </c>
      <c r="AP154" s="14">
        <v>40</v>
      </c>
      <c r="AQ154" s="14">
        <v>50</v>
      </c>
      <c r="AR154" s="14">
        <v>43</v>
      </c>
      <c r="AS154" s="14">
        <v>47</v>
      </c>
      <c r="AT154" s="14">
        <v>49</v>
      </c>
      <c r="AU154" s="14">
        <v>54</v>
      </c>
      <c r="AV154" s="14">
        <v>52</v>
      </c>
      <c r="AW154" s="14">
        <v>55</v>
      </c>
      <c r="AX154" s="14">
        <v>64</v>
      </c>
      <c r="AY154" s="14">
        <v>50</v>
      </c>
      <c r="AZ154" s="14">
        <v>34</v>
      </c>
      <c r="BA154" s="14">
        <v>43</v>
      </c>
      <c r="BB154" s="14">
        <v>43</v>
      </c>
      <c r="BC154" s="14">
        <v>38</v>
      </c>
      <c r="BD154" s="14">
        <v>51</v>
      </c>
      <c r="BE154" s="14">
        <v>49</v>
      </c>
      <c r="BF154" s="14">
        <v>45</v>
      </c>
      <c r="BG154" s="14">
        <v>50</v>
      </c>
      <c r="BH154" s="14">
        <v>41</v>
      </c>
      <c r="BI154" s="14">
        <v>51</v>
      </c>
      <c r="BJ154" s="14">
        <v>46</v>
      </c>
      <c r="BK154" s="14">
        <v>47</v>
      </c>
      <c r="BL154" s="14">
        <v>38</v>
      </c>
      <c r="BM154" s="14">
        <v>51</v>
      </c>
      <c r="BN154" s="14">
        <v>38</v>
      </c>
      <c r="BO154" s="14">
        <v>38</v>
      </c>
      <c r="BP154" s="14">
        <v>53</v>
      </c>
      <c r="BQ154" s="14">
        <v>47</v>
      </c>
      <c r="BR154" s="14">
        <v>50</v>
      </c>
      <c r="BS154" s="14">
        <v>42</v>
      </c>
      <c r="BT154" s="14">
        <v>48</v>
      </c>
      <c r="BU154" s="14">
        <v>46</v>
      </c>
      <c r="BV154" s="14">
        <v>49</v>
      </c>
      <c r="BW154" s="14">
        <v>42</v>
      </c>
      <c r="BX154" s="14">
        <v>40</v>
      </c>
      <c r="BY154" s="14">
        <v>50</v>
      </c>
      <c r="BZ154" s="14">
        <v>54</v>
      </c>
      <c r="CA154" s="14">
        <v>62</v>
      </c>
      <c r="CB154" s="14">
        <v>45</v>
      </c>
      <c r="CC154" s="14">
        <v>29</v>
      </c>
      <c r="CD154" s="14">
        <v>30</v>
      </c>
      <c r="CE154" s="14">
        <v>30</v>
      </c>
      <c r="CF154" s="14">
        <v>48</v>
      </c>
      <c r="CG154" s="14">
        <v>45</v>
      </c>
      <c r="CH154" s="14">
        <v>55</v>
      </c>
      <c r="CI154" s="14">
        <v>52</v>
      </c>
      <c r="CJ154" s="14">
        <v>60</v>
      </c>
      <c r="CK154" s="14">
        <v>31</v>
      </c>
      <c r="CL154" s="14">
        <v>24</v>
      </c>
      <c r="CM154" s="14" t="s">
        <v>78</v>
      </c>
      <c r="CN154" s="14" t="s">
        <v>78</v>
      </c>
      <c r="CO154" s="14" t="s">
        <v>78</v>
      </c>
      <c r="CP154" s="14">
        <v>68</v>
      </c>
      <c r="CQ154" s="14">
        <v>25</v>
      </c>
      <c r="CR154" s="14">
        <v>36</v>
      </c>
      <c r="CS154" s="14">
        <v>37</v>
      </c>
      <c r="CT154" s="14">
        <v>37</v>
      </c>
      <c r="CU154" s="14">
        <v>58</v>
      </c>
      <c r="CV154" s="14">
        <v>59</v>
      </c>
      <c r="CW154" s="14">
        <v>57</v>
      </c>
      <c r="CX154" s="14">
        <v>42</v>
      </c>
      <c r="CY154" s="14">
        <v>37</v>
      </c>
      <c r="CZ154" s="14">
        <v>22</v>
      </c>
      <c r="DA154" s="14">
        <v>34</v>
      </c>
      <c r="DB154" s="14">
        <v>50</v>
      </c>
      <c r="DC154" s="14">
        <v>42</v>
      </c>
      <c r="DD154" s="14">
        <v>40</v>
      </c>
      <c r="DE154" s="14">
        <v>32</v>
      </c>
      <c r="DF154" s="14">
        <v>26</v>
      </c>
      <c r="DG154" s="14">
        <v>35</v>
      </c>
      <c r="DH154" s="14">
        <v>31</v>
      </c>
      <c r="DI154" s="14">
        <v>25</v>
      </c>
      <c r="DJ154" s="14">
        <v>57</v>
      </c>
      <c r="DK154" s="14">
        <v>63</v>
      </c>
      <c r="DL154" s="14">
        <v>47</v>
      </c>
      <c r="DM154" s="14">
        <v>33</v>
      </c>
      <c r="DN154" s="14">
        <v>34</v>
      </c>
      <c r="DO154" s="14">
        <v>47</v>
      </c>
      <c r="DP154" s="14">
        <v>67</v>
      </c>
      <c r="DQ154" s="14">
        <v>54</v>
      </c>
      <c r="DR154" s="14">
        <v>51</v>
      </c>
      <c r="DS154" s="14">
        <v>47</v>
      </c>
      <c r="DT154" s="14">
        <v>30</v>
      </c>
      <c r="DU154" s="14">
        <v>41</v>
      </c>
      <c r="DV154" s="14">
        <v>54</v>
      </c>
      <c r="DW154" s="14">
        <v>56</v>
      </c>
      <c r="DX154" s="14">
        <v>59</v>
      </c>
      <c r="DY154" s="14">
        <v>60</v>
      </c>
      <c r="DZ154" s="14">
        <v>61</v>
      </c>
      <c r="EA154" s="14">
        <v>58</v>
      </c>
      <c r="EB154" s="14">
        <v>29</v>
      </c>
      <c r="EC154" s="14">
        <v>29</v>
      </c>
      <c r="ED154" s="14">
        <v>46</v>
      </c>
      <c r="EE154" s="14">
        <v>64</v>
      </c>
      <c r="EF154" s="14">
        <v>64</v>
      </c>
      <c r="EG154" s="14">
        <v>54</v>
      </c>
      <c r="EH154" s="14">
        <v>48</v>
      </c>
      <c r="EI154" s="14">
        <v>47</v>
      </c>
      <c r="EJ154" s="14">
        <v>62</v>
      </c>
      <c r="EK154" s="14">
        <v>43</v>
      </c>
      <c r="EL154" s="14">
        <v>39</v>
      </c>
      <c r="EM154" s="14">
        <v>39</v>
      </c>
      <c r="EN154" s="14">
        <v>36</v>
      </c>
      <c r="EO154" s="14">
        <v>40</v>
      </c>
      <c r="EP154" s="14">
        <v>43</v>
      </c>
      <c r="EQ154" s="14">
        <v>53</v>
      </c>
      <c r="ER154" s="14">
        <v>50</v>
      </c>
      <c r="ES154" s="14">
        <v>51</v>
      </c>
      <c r="ET154" s="14">
        <v>50</v>
      </c>
      <c r="EU154" s="14">
        <v>59</v>
      </c>
      <c r="EV154" s="14">
        <v>29</v>
      </c>
      <c r="EW154" s="14">
        <v>34</v>
      </c>
      <c r="EX154" s="14">
        <v>44</v>
      </c>
      <c r="EY154" s="14">
        <v>46</v>
      </c>
      <c r="EZ154" s="14">
        <v>44</v>
      </c>
      <c r="FA154" s="14">
        <v>20</v>
      </c>
      <c r="FB154" s="14">
        <v>41</v>
      </c>
      <c r="FC154" s="14">
        <v>52</v>
      </c>
      <c r="FD154" s="14">
        <v>52</v>
      </c>
      <c r="FE154" s="14">
        <v>48</v>
      </c>
      <c r="FF154" s="14">
        <v>51</v>
      </c>
      <c r="FG154" s="14">
        <v>41</v>
      </c>
      <c r="FH154" s="14">
        <v>55</v>
      </c>
      <c r="FI154" s="14">
        <v>34</v>
      </c>
      <c r="FJ154" s="14">
        <v>33</v>
      </c>
      <c r="FK154" s="14">
        <v>26</v>
      </c>
      <c r="FL154" s="14">
        <v>37</v>
      </c>
      <c r="FM154" s="14">
        <v>43</v>
      </c>
      <c r="FN154" s="14">
        <v>49</v>
      </c>
      <c r="FO154" s="14">
        <v>35</v>
      </c>
      <c r="FP154" s="14">
        <v>34</v>
      </c>
      <c r="FQ154" s="14">
        <v>39</v>
      </c>
      <c r="FR154" s="14">
        <v>27</v>
      </c>
      <c r="FS154" s="14">
        <v>55</v>
      </c>
      <c r="FT154" s="14">
        <v>47</v>
      </c>
      <c r="FU154" s="14">
        <v>32</v>
      </c>
      <c r="FV154" s="14">
        <v>55</v>
      </c>
      <c r="FW154" s="14">
        <v>69</v>
      </c>
      <c r="FX154" s="14">
        <v>55</v>
      </c>
      <c r="FY154" s="14">
        <v>32</v>
      </c>
      <c r="FZ154" s="14">
        <v>29</v>
      </c>
      <c r="GA154" s="14">
        <v>29</v>
      </c>
      <c r="GB154" s="14">
        <v>41</v>
      </c>
      <c r="GC154" s="14">
        <v>61</v>
      </c>
      <c r="GD154" s="14">
        <v>65</v>
      </c>
      <c r="GE154" s="14">
        <v>31</v>
      </c>
      <c r="GF154" s="14">
        <v>38</v>
      </c>
      <c r="GG154" s="14">
        <v>48</v>
      </c>
      <c r="GH154" s="14">
        <v>37</v>
      </c>
      <c r="GI154" s="14">
        <v>36</v>
      </c>
      <c r="GJ154" s="14">
        <v>53</v>
      </c>
      <c r="GK154" s="14">
        <v>37</v>
      </c>
      <c r="GL154" s="14">
        <v>68</v>
      </c>
      <c r="GM154" s="14">
        <v>51</v>
      </c>
      <c r="GN154" s="14">
        <v>53</v>
      </c>
      <c r="GO154" s="14">
        <v>33</v>
      </c>
      <c r="GP154" s="14">
        <v>39</v>
      </c>
      <c r="GQ154" s="14">
        <v>29</v>
      </c>
      <c r="GR154" s="14">
        <v>45</v>
      </c>
      <c r="GS154" s="14">
        <v>36</v>
      </c>
      <c r="GT154" s="14">
        <v>34</v>
      </c>
      <c r="GU154" s="14">
        <v>24</v>
      </c>
      <c r="GV154" s="14">
        <v>28</v>
      </c>
      <c r="GW154" s="14">
        <v>36</v>
      </c>
      <c r="GX154" s="14">
        <v>36</v>
      </c>
      <c r="GY154" s="14">
        <v>44</v>
      </c>
      <c r="GZ154" s="14">
        <v>45</v>
      </c>
      <c r="HA154" s="14">
        <v>33</v>
      </c>
      <c r="HB154" s="14">
        <v>42</v>
      </c>
      <c r="HC154" s="14">
        <v>36</v>
      </c>
      <c r="HD154" s="14">
        <v>29</v>
      </c>
      <c r="HE154" s="14">
        <v>33</v>
      </c>
      <c r="HF154" s="14">
        <v>32</v>
      </c>
      <c r="HG154" s="14">
        <v>25</v>
      </c>
      <c r="HH154" s="14">
        <v>42</v>
      </c>
      <c r="HI154" s="14">
        <v>47</v>
      </c>
      <c r="HJ154" s="14">
        <v>47</v>
      </c>
      <c r="HK154" s="14">
        <v>38</v>
      </c>
      <c r="HL154" s="14">
        <v>28</v>
      </c>
      <c r="HM154" s="14">
        <v>22</v>
      </c>
      <c r="HN154" s="14">
        <v>25</v>
      </c>
      <c r="HO154" s="14">
        <v>31</v>
      </c>
      <c r="HP154" s="14">
        <v>26</v>
      </c>
      <c r="HQ154" s="14">
        <v>24</v>
      </c>
      <c r="HR154" s="14">
        <v>38</v>
      </c>
      <c r="HS154" s="14">
        <v>41</v>
      </c>
      <c r="HT154" s="14">
        <v>43</v>
      </c>
      <c r="HU154" s="14">
        <v>40</v>
      </c>
      <c r="HV154" s="14">
        <v>31</v>
      </c>
      <c r="HW154" s="14">
        <v>23</v>
      </c>
      <c r="HX154" s="14">
        <v>34</v>
      </c>
      <c r="HY154" s="14">
        <v>33</v>
      </c>
      <c r="HZ154" s="14">
        <v>33</v>
      </c>
      <c r="IA154" s="14">
        <v>28</v>
      </c>
      <c r="IB154" s="14">
        <v>37</v>
      </c>
      <c r="IC154" s="14">
        <v>35</v>
      </c>
      <c r="ID154" s="14">
        <v>26</v>
      </c>
      <c r="IE154" s="14">
        <v>29</v>
      </c>
      <c r="IF154" s="14">
        <v>28</v>
      </c>
      <c r="IG154" s="14">
        <v>29</v>
      </c>
      <c r="IH154" s="14">
        <v>25</v>
      </c>
      <c r="II154" s="14">
        <v>23</v>
      </c>
      <c r="IJ154" s="14">
        <v>35</v>
      </c>
      <c r="IK154" s="14">
        <v>46</v>
      </c>
      <c r="IL154" s="14">
        <v>36</v>
      </c>
      <c r="IM154" s="14">
        <v>36</v>
      </c>
      <c r="IN154" s="14">
        <v>33</v>
      </c>
      <c r="IO154" s="14">
        <v>35</v>
      </c>
      <c r="IP154" s="14">
        <v>19</v>
      </c>
      <c r="IQ154" s="19">
        <v>25</v>
      </c>
      <c r="IR154" s="100">
        <f t="shared" si="61"/>
        <v>69</v>
      </c>
      <c r="IT154" s="45"/>
      <c r="IU154" s="46"/>
    </row>
    <row r="155" spans="1:255" ht="12.75" customHeight="1" x14ac:dyDescent="0.2">
      <c r="A155" s="100">
        <v>2014</v>
      </c>
      <c r="B155" s="100">
        <v>340230011</v>
      </c>
      <c r="C155" s="103">
        <f>INDEX(Sites!$A:$N,MATCH($B155,Sites!$A:$A,0),2)</f>
        <v>40.462181999999999</v>
      </c>
      <c r="D155" s="100" t="str">
        <f>INDEX(Sites!$A:$N,MATCH($B155,Sites!$A:$A,0),4)</f>
        <v>NJ</v>
      </c>
      <c r="E155" s="100" t="str">
        <f>INDEX(Sites!$A:$N,MATCH($B155,Sites!$A:$A,0),10)</f>
        <v>19.0</v>
      </c>
      <c r="F155" s="44" t="str">
        <f>INDEX(Sites!$A:$N,MATCH($B155,Sites!$A:$A,0),6)</f>
        <v>Rutgers University</v>
      </c>
      <c r="G155" s="20">
        <v>36</v>
      </c>
      <c r="H155" s="14">
        <v>39</v>
      </c>
      <c r="I155" s="14">
        <v>38</v>
      </c>
      <c r="J155" s="14">
        <v>26</v>
      </c>
      <c r="K155" s="14">
        <v>32</v>
      </c>
      <c r="L155" s="14">
        <v>31</v>
      </c>
      <c r="M155" s="14">
        <v>21</v>
      </c>
      <c r="N155" s="14">
        <v>47</v>
      </c>
      <c r="O155" s="14">
        <v>50</v>
      </c>
      <c r="P155" s="14">
        <v>42</v>
      </c>
      <c r="Q155" s="14">
        <v>54</v>
      </c>
      <c r="R155" s="14">
        <v>43</v>
      </c>
      <c r="S155" s="14">
        <v>37</v>
      </c>
      <c r="T155" s="14">
        <v>40</v>
      </c>
      <c r="U155" s="14">
        <v>47</v>
      </c>
      <c r="V155" s="14">
        <v>42</v>
      </c>
      <c r="W155" s="14">
        <v>29</v>
      </c>
      <c r="X155" s="14">
        <v>33</v>
      </c>
      <c r="Y155" s="14">
        <v>36</v>
      </c>
      <c r="Z155" s="14">
        <v>41</v>
      </c>
      <c r="AA155" s="14">
        <v>45</v>
      </c>
      <c r="AB155" s="14">
        <v>48</v>
      </c>
      <c r="AC155" s="14">
        <v>42</v>
      </c>
      <c r="AD155" s="14">
        <v>35</v>
      </c>
      <c r="AE155" s="14">
        <v>39</v>
      </c>
      <c r="AF155" s="14">
        <v>42</v>
      </c>
      <c r="AG155" s="14">
        <v>38</v>
      </c>
      <c r="AH155" s="14">
        <v>45</v>
      </c>
      <c r="AI155" s="14">
        <v>23</v>
      </c>
      <c r="AJ155" s="14">
        <v>37</v>
      </c>
      <c r="AK155" s="14">
        <v>43</v>
      </c>
      <c r="AL155" s="14">
        <v>43</v>
      </c>
      <c r="AM155" s="14">
        <v>18</v>
      </c>
      <c r="AN155" s="14">
        <v>46</v>
      </c>
      <c r="AO155" s="14">
        <v>40</v>
      </c>
      <c r="AP155" s="14">
        <v>42</v>
      </c>
      <c r="AQ155" s="14">
        <v>51</v>
      </c>
      <c r="AR155" s="14">
        <v>42</v>
      </c>
      <c r="AS155" s="14">
        <v>43</v>
      </c>
      <c r="AT155" s="14">
        <v>50</v>
      </c>
      <c r="AU155" s="14">
        <v>57</v>
      </c>
      <c r="AV155" s="14">
        <v>51</v>
      </c>
      <c r="AW155" s="14">
        <v>58</v>
      </c>
      <c r="AX155" s="14">
        <v>60</v>
      </c>
      <c r="AY155" s="14">
        <v>46</v>
      </c>
      <c r="AZ155" s="14">
        <v>38</v>
      </c>
      <c r="BA155" s="14">
        <v>43</v>
      </c>
      <c r="BB155" s="14">
        <v>45</v>
      </c>
      <c r="BC155" s="14">
        <v>36</v>
      </c>
      <c r="BD155" s="14">
        <v>52</v>
      </c>
      <c r="BE155" s="14">
        <v>48</v>
      </c>
      <c r="BF155" s="14">
        <v>45</v>
      </c>
      <c r="BG155" s="14">
        <v>57</v>
      </c>
      <c r="BH155" s="14">
        <v>38</v>
      </c>
      <c r="BI155" s="14">
        <v>51</v>
      </c>
      <c r="BJ155" s="14">
        <v>48</v>
      </c>
      <c r="BK155" s="14">
        <v>50</v>
      </c>
      <c r="BL155" s="14">
        <v>41</v>
      </c>
      <c r="BM155" s="14">
        <v>47</v>
      </c>
      <c r="BN155" s="14">
        <v>39</v>
      </c>
      <c r="BO155" s="14">
        <v>39</v>
      </c>
      <c r="BP155" s="14">
        <v>55</v>
      </c>
      <c r="BQ155" s="14">
        <v>49</v>
      </c>
      <c r="BR155" s="14">
        <v>49</v>
      </c>
      <c r="BS155" s="14">
        <v>46</v>
      </c>
      <c r="BT155" s="14">
        <v>47</v>
      </c>
      <c r="BU155" s="14">
        <v>48</v>
      </c>
      <c r="BV155" s="14">
        <v>41</v>
      </c>
      <c r="BW155" s="14">
        <v>44</v>
      </c>
      <c r="BX155" s="14">
        <v>30</v>
      </c>
      <c r="BY155" s="14">
        <v>51</v>
      </c>
      <c r="BZ155" s="14">
        <v>60</v>
      </c>
      <c r="CA155" s="14">
        <v>65</v>
      </c>
      <c r="CB155" s="14">
        <v>37</v>
      </c>
      <c r="CC155" s="14">
        <v>25</v>
      </c>
      <c r="CD155" s="14">
        <v>32</v>
      </c>
      <c r="CE155" s="14">
        <v>33</v>
      </c>
      <c r="CF155" s="14">
        <v>49</v>
      </c>
      <c r="CG155" s="14">
        <v>47</v>
      </c>
      <c r="CH155" s="14">
        <v>53</v>
      </c>
      <c r="CI155" s="14">
        <v>59</v>
      </c>
      <c r="CJ155" s="14">
        <v>60</v>
      </c>
      <c r="CK155" s="14">
        <v>45</v>
      </c>
      <c r="CL155" s="14">
        <v>37</v>
      </c>
      <c r="CM155" s="14">
        <v>30</v>
      </c>
      <c r="CN155" s="14">
        <v>48</v>
      </c>
      <c r="CO155" s="14">
        <v>63</v>
      </c>
      <c r="CP155" s="14">
        <v>68</v>
      </c>
      <c r="CQ155" s="14">
        <v>25</v>
      </c>
      <c r="CR155" s="14">
        <v>35</v>
      </c>
      <c r="CS155" s="14">
        <v>40</v>
      </c>
      <c r="CT155" s="14">
        <v>40</v>
      </c>
      <c r="CU155" s="14">
        <v>57</v>
      </c>
      <c r="CV155" s="14">
        <v>71</v>
      </c>
      <c r="CW155" s="14">
        <v>64</v>
      </c>
      <c r="CX155" s="14">
        <v>61</v>
      </c>
      <c r="CY155" s="14">
        <v>42</v>
      </c>
      <c r="CZ155" s="14">
        <v>24</v>
      </c>
      <c r="DA155" s="14">
        <v>43</v>
      </c>
      <c r="DB155" s="14">
        <v>54</v>
      </c>
      <c r="DC155" s="14">
        <v>36</v>
      </c>
      <c r="DD155" s="14">
        <v>39</v>
      </c>
      <c r="DE155" s="14">
        <v>33</v>
      </c>
      <c r="DF155" s="14">
        <v>27</v>
      </c>
      <c r="DG155" s="14">
        <v>38</v>
      </c>
      <c r="DH155" s="14">
        <v>38</v>
      </c>
      <c r="DI155" s="14">
        <v>32</v>
      </c>
      <c r="DJ155" s="14">
        <v>57</v>
      </c>
      <c r="DK155" s="14">
        <v>66</v>
      </c>
      <c r="DL155" s="14">
        <v>55</v>
      </c>
      <c r="DM155" s="14">
        <v>37</v>
      </c>
      <c r="DN155" s="14">
        <v>42</v>
      </c>
      <c r="DO155" s="14">
        <v>53</v>
      </c>
      <c r="DP155" s="14">
        <v>53</v>
      </c>
      <c r="DQ155" s="14">
        <v>55</v>
      </c>
      <c r="DR155" s="14">
        <v>51</v>
      </c>
      <c r="DS155" s="14">
        <v>40</v>
      </c>
      <c r="DT155" s="14">
        <v>37</v>
      </c>
      <c r="DU155" s="14">
        <v>54</v>
      </c>
      <c r="DV155" s="14">
        <v>63</v>
      </c>
      <c r="DW155" s="14">
        <v>53</v>
      </c>
      <c r="DX155" s="14">
        <v>63</v>
      </c>
      <c r="DY155" s="14">
        <v>57</v>
      </c>
      <c r="DZ155" s="14">
        <v>50</v>
      </c>
      <c r="EA155" s="14">
        <v>56</v>
      </c>
      <c r="EB155" s="14">
        <v>31</v>
      </c>
      <c r="EC155" s="14">
        <v>36</v>
      </c>
      <c r="ED155" s="14">
        <v>57</v>
      </c>
      <c r="EE155" s="14">
        <v>81</v>
      </c>
      <c r="EF155" s="14">
        <v>73</v>
      </c>
      <c r="EG155" s="14">
        <v>65</v>
      </c>
      <c r="EH155" s="14">
        <v>63</v>
      </c>
      <c r="EI155" s="14">
        <v>68</v>
      </c>
      <c r="EJ155" s="14">
        <v>58</v>
      </c>
      <c r="EK155" s="14">
        <v>43</v>
      </c>
      <c r="EL155" s="14">
        <v>51</v>
      </c>
      <c r="EM155" s="14">
        <v>40</v>
      </c>
      <c r="EN155" s="14">
        <v>49</v>
      </c>
      <c r="EO155" s="14">
        <v>46</v>
      </c>
      <c r="EP155" s="14">
        <v>50</v>
      </c>
      <c r="EQ155" s="14">
        <v>48</v>
      </c>
      <c r="ER155" s="14">
        <v>50</v>
      </c>
      <c r="ES155" s="14">
        <v>65</v>
      </c>
      <c r="ET155" s="14">
        <v>68</v>
      </c>
      <c r="EU155" s="14">
        <v>53</v>
      </c>
      <c r="EV155" s="14">
        <v>36</v>
      </c>
      <c r="EW155" s="14">
        <v>48</v>
      </c>
      <c r="EX155" s="14">
        <v>46</v>
      </c>
      <c r="EY155" s="14">
        <v>51</v>
      </c>
      <c r="EZ155" s="14">
        <v>50</v>
      </c>
      <c r="FA155" s="14">
        <v>27</v>
      </c>
      <c r="FB155" s="14">
        <v>40</v>
      </c>
      <c r="FC155" s="14">
        <v>63</v>
      </c>
      <c r="FD155" s="14">
        <v>49</v>
      </c>
      <c r="FE155" s="14">
        <v>50</v>
      </c>
      <c r="FF155" s="14">
        <v>50</v>
      </c>
      <c r="FG155" s="14">
        <v>54</v>
      </c>
      <c r="FH155" s="14">
        <v>67</v>
      </c>
      <c r="FI155" s="14">
        <v>44</v>
      </c>
      <c r="FJ155" s="14">
        <v>39</v>
      </c>
      <c r="FK155" s="14">
        <v>35</v>
      </c>
      <c r="FL155" s="14">
        <v>45</v>
      </c>
      <c r="FM155" s="14">
        <v>61</v>
      </c>
      <c r="FN155" s="14">
        <v>50</v>
      </c>
      <c r="FO155" s="14">
        <v>36</v>
      </c>
      <c r="FP155" s="14">
        <v>44</v>
      </c>
      <c r="FQ155" s="14">
        <v>47</v>
      </c>
      <c r="FR155" s="14">
        <v>37</v>
      </c>
      <c r="FS155" s="14">
        <v>69</v>
      </c>
      <c r="FT155" s="14">
        <v>45</v>
      </c>
      <c r="FU155" s="14">
        <v>43</v>
      </c>
      <c r="FV155" s="14">
        <v>49</v>
      </c>
      <c r="FW155" s="14">
        <v>60</v>
      </c>
      <c r="FX155" s="14">
        <v>53</v>
      </c>
      <c r="FY155" s="14">
        <v>36</v>
      </c>
      <c r="FZ155" s="14">
        <v>27</v>
      </c>
      <c r="GA155" s="14">
        <v>39</v>
      </c>
      <c r="GB155" s="14">
        <v>45</v>
      </c>
      <c r="GC155" s="14">
        <v>52</v>
      </c>
      <c r="GD155" s="14">
        <v>95</v>
      </c>
      <c r="GE155" s="14">
        <v>37</v>
      </c>
      <c r="GF155" s="14">
        <v>44</v>
      </c>
      <c r="GG155" s="14">
        <v>40</v>
      </c>
      <c r="GH155" s="14">
        <v>35</v>
      </c>
      <c r="GI155" s="14">
        <v>47</v>
      </c>
      <c r="GJ155" s="14">
        <v>54</v>
      </c>
      <c r="GK155" s="14">
        <v>48</v>
      </c>
      <c r="GL155" s="14">
        <v>65</v>
      </c>
      <c r="GM155" s="14">
        <v>41</v>
      </c>
      <c r="GN155" s="14">
        <v>47</v>
      </c>
      <c r="GO155" s="14">
        <v>41</v>
      </c>
      <c r="GP155" s="14">
        <v>33</v>
      </c>
      <c r="GQ155" s="14">
        <v>25</v>
      </c>
      <c r="GR155" s="14">
        <v>41</v>
      </c>
      <c r="GS155" s="14">
        <v>44</v>
      </c>
      <c r="GT155" s="14">
        <v>43</v>
      </c>
      <c r="GU155" s="14">
        <v>29</v>
      </c>
      <c r="GV155" s="14">
        <v>32</v>
      </c>
      <c r="GW155" s="14">
        <v>42</v>
      </c>
      <c r="GX155" s="14">
        <v>36</v>
      </c>
      <c r="GY155" s="14">
        <v>47</v>
      </c>
      <c r="GZ155" s="14">
        <v>55</v>
      </c>
      <c r="HA155" s="14">
        <v>34</v>
      </c>
      <c r="HB155" s="14">
        <v>45</v>
      </c>
      <c r="HC155" s="14">
        <v>34</v>
      </c>
      <c r="HD155" s="14">
        <v>29</v>
      </c>
      <c r="HE155" s="14">
        <v>33</v>
      </c>
      <c r="HF155" s="14">
        <v>33</v>
      </c>
      <c r="HG155" s="14">
        <v>15</v>
      </c>
      <c r="HH155" s="14">
        <v>45</v>
      </c>
      <c r="HI155" s="14">
        <v>53</v>
      </c>
      <c r="HJ155" s="14">
        <v>64</v>
      </c>
      <c r="HK155" s="14">
        <v>35</v>
      </c>
      <c r="HL155" s="14">
        <v>36</v>
      </c>
      <c r="HM155" s="14">
        <v>21</v>
      </c>
      <c r="HN155" s="14">
        <v>12</v>
      </c>
      <c r="HO155" s="14">
        <v>32</v>
      </c>
      <c r="HP155" s="14">
        <v>31</v>
      </c>
      <c r="HQ155" s="14">
        <v>24</v>
      </c>
      <c r="HR155" s="14">
        <v>41</v>
      </c>
      <c r="HS155" s="14">
        <v>41</v>
      </c>
      <c r="HT155" s="14">
        <v>46</v>
      </c>
      <c r="HU155" s="14">
        <v>43</v>
      </c>
      <c r="HV155" s="14">
        <v>27</v>
      </c>
      <c r="HW155" s="14">
        <v>19</v>
      </c>
      <c r="HX155" s="14">
        <v>32</v>
      </c>
      <c r="HY155" s="14">
        <v>31</v>
      </c>
      <c r="HZ155" s="14">
        <v>36</v>
      </c>
      <c r="IA155" s="14">
        <v>33</v>
      </c>
      <c r="IB155" s="14">
        <v>39</v>
      </c>
      <c r="IC155" s="14">
        <v>38</v>
      </c>
      <c r="ID155" s="14">
        <v>30</v>
      </c>
      <c r="IE155" s="14">
        <v>32</v>
      </c>
      <c r="IF155" s="14">
        <v>34</v>
      </c>
      <c r="IG155" s="14">
        <v>35</v>
      </c>
      <c r="IH155" s="14">
        <v>26</v>
      </c>
      <c r="II155" s="14">
        <v>21</v>
      </c>
      <c r="IJ155" s="14">
        <v>34</v>
      </c>
      <c r="IK155" s="14">
        <v>49</v>
      </c>
      <c r="IL155" s="14">
        <v>36</v>
      </c>
      <c r="IM155" s="14">
        <v>34</v>
      </c>
      <c r="IN155" s="14">
        <v>29</v>
      </c>
      <c r="IO155" s="14">
        <v>32</v>
      </c>
      <c r="IP155" s="14">
        <v>18</v>
      </c>
      <c r="IQ155" s="19">
        <v>20</v>
      </c>
      <c r="IR155" s="100">
        <f t="shared" si="61"/>
        <v>95</v>
      </c>
      <c r="IT155" s="45"/>
      <c r="IU155" s="46"/>
    </row>
    <row r="156" spans="1:255" ht="12.75" customHeight="1" x14ac:dyDescent="0.2">
      <c r="A156" s="100">
        <v>2014</v>
      </c>
      <c r="B156" s="100">
        <v>361030002</v>
      </c>
      <c r="C156" s="103">
        <f>INDEX(Sites!$A:$N,MATCH($B156,Sites!$A:$A,0),2)</f>
        <v>40.745289999999997</v>
      </c>
      <c r="D156" s="100" t="str">
        <f>INDEX(Sites!$A:$N,MATCH($B156,Sites!$A:$A,0),4)</f>
        <v>NY</v>
      </c>
      <c r="E156" s="100" t="str">
        <f>INDEX(Sites!$A:$N,MATCH($B156,Sites!$A:$A,0),10)</f>
        <v>27.0</v>
      </c>
      <c r="F156" s="44" t="str">
        <f>INDEX(Sites!$A:$N,MATCH($B156,Sites!$A:$A,0),6)</f>
        <v>Babylon</v>
      </c>
      <c r="G156" s="20">
        <v>35</v>
      </c>
      <c r="H156" s="14">
        <v>34</v>
      </c>
      <c r="I156" s="14">
        <v>33</v>
      </c>
      <c r="J156" s="14">
        <v>23</v>
      </c>
      <c r="K156" s="14">
        <v>33</v>
      </c>
      <c r="L156" s="14">
        <v>31</v>
      </c>
      <c r="M156" s="14" t="s">
        <v>78</v>
      </c>
      <c r="N156" s="14">
        <v>46</v>
      </c>
      <c r="O156" s="14">
        <v>46</v>
      </c>
      <c r="P156" s="14">
        <v>30</v>
      </c>
      <c r="Q156" s="14">
        <v>40</v>
      </c>
      <c r="R156" s="14">
        <v>46</v>
      </c>
      <c r="S156" s="14">
        <v>37</v>
      </c>
      <c r="T156" s="14">
        <v>43</v>
      </c>
      <c r="U156" s="14">
        <v>43</v>
      </c>
      <c r="V156" s="14">
        <v>38</v>
      </c>
      <c r="W156" s="14">
        <v>31</v>
      </c>
      <c r="X156" s="14">
        <v>36</v>
      </c>
      <c r="Y156" s="14">
        <v>37</v>
      </c>
      <c r="Z156" s="14">
        <v>37</v>
      </c>
      <c r="AA156" s="14">
        <v>42</v>
      </c>
      <c r="AB156" s="14">
        <v>44</v>
      </c>
      <c r="AC156" s="14">
        <v>38</v>
      </c>
      <c r="AD156" s="14">
        <v>33</v>
      </c>
      <c r="AE156" s="14">
        <v>36</v>
      </c>
      <c r="AF156" s="14">
        <v>41</v>
      </c>
      <c r="AG156" s="14">
        <v>40</v>
      </c>
      <c r="AH156" s="14">
        <v>39</v>
      </c>
      <c r="AI156" s="14">
        <v>33</v>
      </c>
      <c r="AJ156" s="14">
        <v>32</v>
      </c>
      <c r="AK156" s="14">
        <v>39</v>
      </c>
      <c r="AL156" s="14">
        <v>40</v>
      </c>
      <c r="AM156" s="14">
        <v>38</v>
      </c>
      <c r="AN156" s="14">
        <v>37</v>
      </c>
      <c r="AO156" s="14">
        <v>38</v>
      </c>
      <c r="AP156" s="14">
        <v>40</v>
      </c>
      <c r="AQ156" s="14">
        <v>44</v>
      </c>
      <c r="AR156" s="14">
        <v>42</v>
      </c>
      <c r="AS156" s="14">
        <v>44</v>
      </c>
      <c r="AT156" s="14" t="s">
        <v>78</v>
      </c>
      <c r="AU156" s="14">
        <v>57</v>
      </c>
      <c r="AV156" s="14">
        <v>52</v>
      </c>
      <c r="AW156" s="14">
        <v>54</v>
      </c>
      <c r="AX156" s="14">
        <v>57</v>
      </c>
      <c r="AY156" s="14">
        <v>47</v>
      </c>
      <c r="AZ156" s="14">
        <v>46</v>
      </c>
      <c r="BA156" s="14">
        <v>46</v>
      </c>
      <c r="BB156" s="14">
        <v>45</v>
      </c>
      <c r="BC156" s="14">
        <v>45</v>
      </c>
      <c r="BD156" s="14">
        <v>57</v>
      </c>
      <c r="BE156" s="14">
        <v>51</v>
      </c>
      <c r="BF156" s="14">
        <v>48</v>
      </c>
      <c r="BG156" s="14">
        <v>46</v>
      </c>
      <c r="BH156" s="14">
        <v>42</v>
      </c>
      <c r="BI156" s="14">
        <v>54</v>
      </c>
      <c r="BJ156" s="14">
        <v>47</v>
      </c>
      <c r="BK156" s="14">
        <v>50</v>
      </c>
      <c r="BL156" s="14">
        <v>43</v>
      </c>
      <c r="BM156" s="14">
        <v>47</v>
      </c>
      <c r="BN156" s="14">
        <v>42</v>
      </c>
      <c r="BO156" s="14">
        <v>45</v>
      </c>
      <c r="BP156" s="14">
        <v>38</v>
      </c>
      <c r="BQ156" s="14">
        <v>50</v>
      </c>
      <c r="BR156" s="14">
        <v>55</v>
      </c>
      <c r="BS156" s="14">
        <v>46</v>
      </c>
      <c r="BT156" s="14">
        <v>44</v>
      </c>
      <c r="BU156" s="14">
        <v>47</v>
      </c>
      <c r="BV156" s="14">
        <v>47</v>
      </c>
      <c r="BW156" s="14">
        <v>41</v>
      </c>
      <c r="BX156" s="14" t="s">
        <v>78</v>
      </c>
      <c r="BY156" s="14" t="s">
        <v>78</v>
      </c>
      <c r="BZ156" s="14">
        <v>59</v>
      </c>
      <c r="CA156" s="14">
        <v>54</v>
      </c>
      <c r="CB156" s="14">
        <v>34</v>
      </c>
      <c r="CC156" s="14">
        <v>31</v>
      </c>
      <c r="CD156" s="14">
        <v>38</v>
      </c>
      <c r="CE156" s="14">
        <v>36</v>
      </c>
      <c r="CF156" s="14">
        <v>47</v>
      </c>
      <c r="CG156" s="14">
        <v>48</v>
      </c>
      <c r="CH156" s="14">
        <v>52</v>
      </c>
      <c r="CI156" s="14">
        <v>54</v>
      </c>
      <c r="CJ156" s="14">
        <v>56</v>
      </c>
      <c r="CK156" s="14">
        <v>54</v>
      </c>
      <c r="CL156" s="14">
        <v>34</v>
      </c>
      <c r="CM156" s="14">
        <v>38</v>
      </c>
      <c r="CN156" s="14">
        <v>52</v>
      </c>
      <c r="CO156" s="14">
        <v>61</v>
      </c>
      <c r="CP156" s="14">
        <v>69</v>
      </c>
      <c r="CQ156" s="14">
        <v>25</v>
      </c>
      <c r="CR156" s="14">
        <v>37</v>
      </c>
      <c r="CS156" s="14">
        <v>42</v>
      </c>
      <c r="CT156" s="14">
        <v>43</v>
      </c>
      <c r="CU156" s="14">
        <v>51</v>
      </c>
      <c r="CV156" s="14">
        <v>49</v>
      </c>
      <c r="CW156" s="14">
        <v>56</v>
      </c>
      <c r="CX156" s="14">
        <v>52</v>
      </c>
      <c r="CY156" s="14">
        <v>41</v>
      </c>
      <c r="CZ156" s="14">
        <v>23</v>
      </c>
      <c r="DA156" s="14">
        <v>46</v>
      </c>
      <c r="DB156" s="14">
        <v>54</v>
      </c>
      <c r="DC156" s="14">
        <v>39</v>
      </c>
      <c r="DD156" s="14">
        <v>30</v>
      </c>
      <c r="DE156" s="14">
        <v>36</v>
      </c>
      <c r="DF156" s="14">
        <v>24</v>
      </c>
      <c r="DG156" s="14">
        <v>30</v>
      </c>
      <c r="DH156" s="14">
        <v>40</v>
      </c>
      <c r="DI156" s="14">
        <v>34</v>
      </c>
      <c r="DJ156" s="14">
        <v>47</v>
      </c>
      <c r="DK156" s="14">
        <v>69</v>
      </c>
      <c r="DL156" s="14">
        <v>52</v>
      </c>
      <c r="DM156" s="14">
        <v>36</v>
      </c>
      <c r="DN156" s="14">
        <v>43</v>
      </c>
      <c r="DO156" s="14">
        <v>43</v>
      </c>
      <c r="DP156" s="14">
        <v>57</v>
      </c>
      <c r="DQ156" s="14">
        <v>45</v>
      </c>
      <c r="DR156" s="14">
        <v>39</v>
      </c>
      <c r="DS156" s="14">
        <v>28</v>
      </c>
      <c r="DT156" s="14">
        <v>41</v>
      </c>
      <c r="DU156" s="14">
        <v>44</v>
      </c>
      <c r="DV156" s="14">
        <v>70</v>
      </c>
      <c r="DW156" s="14">
        <v>42</v>
      </c>
      <c r="DX156" s="14">
        <v>40</v>
      </c>
      <c r="DY156" s="14">
        <v>41</v>
      </c>
      <c r="DZ156" s="14">
        <v>36</v>
      </c>
      <c r="EA156" s="14">
        <v>50</v>
      </c>
      <c r="EB156" s="14">
        <v>33</v>
      </c>
      <c r="EC156" s="14">
        <v>33</v>
      </c>
      <c r="ED156" s="14">
        <v>53</v>
      </c>
      <c r="EE156" s="14">
        <v>58</v>
      </c>
      <c r="EF156" s="14">
        <v>60</v>
      </c>
      <c r="EG156" s="14">
        <v>53</v>
      </c>
      <c r="EH156" s="14">
        <v>51</v>
      </c>
      <c r="EI156" s="14">
        <v>57</v>
      </c>
      <c r="EJ156" s="14">
        <v>50</v>
      </c>
      <c r="EK156" s="14">
        <v>44</v>
      </c>
      <c r="EL156" s="14">
        <v>42</v>
      </c>
      <c r="EM156" s="14">
        <v>40</v>
      </c>
      <c r="EN156" s="14">
        <v>45</v>
      </c>
      <c r="EO156" s="14">
        <v>49</v>
      </c>
      <c r="EP156" s="14">
        <v>44</v>
      </c>
      <c r="EQ156" s="14">
        <v>41</v>
      </c>
      <c r="ER156" s="14">
        <v>46</v>
      </c>
      <c r="ES156" s="14">
        <v>60</v>
      </c>
      <c r="ET156" s="14">
        <v>57</v>
      </c>
      <c r="EU156" s="14">
        <v>41</v>
      </c>
      <c r="EV156" s="14">
        <v>35</v>
      </c>
      <c r="EW156" s="14">
        <v>51</v>
      </c>
      <c r="EX156" s="14">
        <v>55</v>
      </c>
      <c r="EY156" s="14">
        <v>51</v>
      </c>
      <c r="EZ156" s="14">
        <v>56</v>
      </c>
      <c r="FA156" s="14">
        <v>34</v>
      </c>
      <c r="FB156" s="14">
        <v>46</v>
      </c>
      <c r="FC156" s="14">
        <v>61</v>
      </c>
      <c r="FD156" s="14">
        <v>51</v>
      </c>
      <c r="FE156" s="14">
        <v>48</v>
      </c>
      <c r="FF156" s="14">
        <v>47</v>
      </c>
      <c r="FG156" s="14">
        <v>46</v>
      </c>
      <c r="FH156" s="14">
        <v>64</v>
      </c>
      <c r="FI156" s="14">
        <v>52</v>
      </c>
      <c r="FJ156" s="14">
        <v>40</v>
      </c>
      <c r="FK156" s="14">
        <v>41</v>
      </c>
      <c r="FL156" s="14">
        <v>50</v>
      </c>
      <c r="FM156" s="14">
        <v>45</v>
      </c>
      <c r="FN156" s="14">
        <v>51</v>
      </c>
      <c r="FO156" s="14">
        <v>36</v>
      </c>
      <c r="FP156" s="14">
        <v>39</v>
      </c>
      <c r="FQ156" s="14">
        <v>43</v>
      </c>
      <c r="FR156" s="14">
        <v>34</v>
      </c>
      <c r="FS156" s="14">
        <v>62</v>
      </c>
      <c r="FT156" s="14">
        <v>49</v>
      </c>
      <c r="FU156" s="14">
        <v>40</v>
      </c>
      <c r="FV156" s="14">
        <v>42</v>
      </c>
      <c r="FW156" s="14">
        <v>55</v>
      </c>
      <c r="FX156" s="14">
        <v>40</v>
      </c>
      <c r="FY156" s="14">
        <v>30</v>
      </c>
      <c r="FZ156" s="14">
        <v>28</v>
      </c>
      <c r="GA156" s="14">
        <v>32</v>
      </c>
      <c r="GB156" s="14">
        <v>37</v>
      </c>
      <c r="GC156" s="14">
        <v>43</v>
      </c>
      <c r="GD156" s="14">
        <v>66</v>
      </c>
      <c r="GE156" s="14">
        <v>37</v>
      </c>
      <c r="GF156" s="14">
        <v>35</v>
      </c>
      <c r="GG156" s="14">
        <v>38</v>
      </c>
      <c r="GH156" s="14">
        <v>42</v>
      </c>
      <c r="GI156" s="14">
        <v>47</v>
      </c>
      <c r="GJ156" s="14">
        <v>58</v>
      </c>
      <c r="GK156" s="14">
        <v>56</v>
      </c>
      <c r="GL156" s="14">
        <v>61</v>
      </c>
      <c r="GM156" s="14">
        <v>40</v>
      </c>
      <c r="GN156" s="14">
        <v>42</v>
      </c>
      <c r="GO156" s="14">
        <v>33</v>
      </c>
      <c r="GP156" s="14">
        <v>29</v>
      </c>
      <c r="GQ156" s="14">
        <v>27</v>
      </c>
      <c r="GR156" s="14">
        <v>36</v>
      </c>
      <c r="GS156" s="14">
        <v>36</v>
      </c>
      <c r="GT156" s="14">
        <v>33</v>
      </c>
      <c r="GU156" s="14">
        <v>26</v>
      </c>
      <c r="GV156" s="14">
        <v>31</v>
      </c>
      <c r="GW156" s="14">
        <v>40</v>
      </c>
      <c r="GX156" s="14">
        <v>29</v>
      </c>
      <c r="GY156" s="14">
        <v>43</v>
      </c>
      <c r="GZ156" s="14">
        <v>50</v>
      </c>
      <c r="HA156" s="14">
        <v>33</v>
      </c>
      <c r="HB156" s="14">
        <v>41</v>
      </c>
      <c r="HC156" s="14">
        <v>37</v>
      </c>
      <c r="HD156" s="14">
        <v>29</v>
      </c>
      <c r="HE156" s="14">
        <v>24</v>
      </c>
      <c r="HF156" s="14">
        <v>29</v>
      </c>
      <c r="HG156" s="14">
        <v>24</v>
      </c>
      <c r="HH156" s="14">
        <v>40</v>
      </c>
      <c r="HI156" s="14">
        <v>48</v>
      </c>
      <c r="HJ156" s="14">
        <v>59</v>
      </c>
      <c r="HK156" s="14">
        <v>31</v>
      </c>
      <c r="HL156" s="14">
        <v>19</v>
      </c>
      <c r="HM156" s="14">
        <v>16</v>
      </c>
      <c r="HN156" s="14">
        <v>17</v>
      </c>
      <c r="HO156" s="14">
        <v>31</v>
      </c>
      <c r="HP156" s="14">
        <v>29</v>
      </c>
      <c r="HQ156" s="14">
        <v>22</v>
      </c>
      <c r="HR156" s="14">
        <v>40</v>
      </c>
      <c r="HS156" s="14">
        <v>45</v>
      </c>
      <c r="HT156" s="14">
        <v>42</v>
      </c>
      <c r="HU156" s="14">
        <v>39</v>
      </c>
      <c r="HV156" s="14">
        <v>24</v>
      </c>
      <c r="HW156" s="14">
        <v>27</v>
      </c>
      <c r="HX156" s="14">
        <v>37</v>
      </c>
      <c r="HY156" s="14">
        <v>37</v>
      </c>
      <c r="HZ156" s="14">
        <v>36</v>
      </c>
      <c r="IA156" s="14">
        <v>35</v>
      </c>
      <c r="IB156" s="14">
        <v>34</v>
      </c>
      <c r="IC156" s="14">
        <v>40</v>
      </c>
      <c r="ID156" s="14">
        <v>28</v>
      </c>
      <c r="IE156" s="14">
        <v>30</v>
      </c>
      <c r="IF156" s="14">
        <v>35</v>
      </c>
      <c r="IG156" s="14">
        <v>27</v>
      </c>
      <c r="IH156" s="14">
        <v>26</v>
      </c>
      <c r="II156" s="14">
        <v>21</v>
      </c>
      <c r="IJ156" s="14">
        <v>20</v>
      </c>
      <c r="IK156" s="14">
        <v>42</v>
      </c>
      <c r="IL156" s="14">
        <v>35</v>
      </c>
      <c r="IM156" s="14">
        <v>29</v>
      </c>
      <c r="IN156" s="14">
        <v>42</v>
      </c>
      <c r="IO156" s="14">
        <v>30</v>
      </c>
      <c r="IP156" s="14">
        <v>19</v>
      </c>
      <c r="IQ156" s="19">
        <v>27</v>
      </c>
      <c r="IR156" s="100">
        <f t="shared" si="61"/>
        <v>70</v>
      </c>
      <c r="IT156" s="45"/>
      <c r="IU156" s="46"/>
    </row>
    <row r="157" spans="1:255" ht="12.75" customHeight="1" x14ac:dyDescent="0.2">
      <c r="A157" s="100">
        <v>2014</v>
      </c>
      <c r="B157" s="100">
        <v>360610135</v>
      </c>
      <c r="C157" s="103">
        <f>INDEX(Sites!$A:$N,MATCH($B157,Sites!$A:$A,0),2)</f>
        <v>40.819760000000002</v>
      </c>
      <c r="D157" s="100" t="str">
        <f>INDEX(Sites!$A:$N,MATCH($B157,Sites!$A:$A,0),4)</f>
        <v>NY</v>
      </c>
      <c r="E157" s="100" t="str">
        <f>INDEX(Sites!$A:$N,MATCH($B157,Sites!$A:$A,0),10)</f>
        <v>45.0</v>
      </c>
      <c r="F157" s="44" t="str">
        <f>INDEX(Sites!$A:$N,MATCH($B157,Sites!$A:$A,0),6)</f>
        <v>Convent Av</v>
      </c>
      <c r="G157" s="20">
        <v>18</v>
      </c>
      <c r="H157" s="14">
        <v>26</v>
      </c>
      <c r="I157" s="14">
        <v>27</v>
      </c>
      <c r="J157" s="14">
        <v>18</v>
      </c>
      <c r="K157" s="14">
        <v>26</v>
      </c>
      <c r="L157" s="14">
        <v>25</v>
      </c>
      <c r="M157" s="14">
        <v>16</v>
      </c>
      <c r="N157" s="14">
        <v>39</v>
      </c>
      <c r="O157" s="14">
        <v>39</v>
      </c>
      <c r="P157" s="14">
        <v>24</v>
      </c>
      <c r="Q157" s="14">
        <v>37</v>
      </c>
      <c r="R157" s="14">
        <v>29</v>
      </c>
      <c r="S157" s="14">
        <v>31</v>
      </c>
      <c r="T157" s="14">
        <v>17</v>
      </c>
      <c r="U157" s="14">
        <v>40</v>
      </c>
      <c r="V157" s="14">
        <v>30</v>
      </c>
      <c r="W157" s="14">
        <v>25</v>
      </c>
      <c r="X157" s="14">
        <v>29</v>
      </c>
      <c r="Y157" s="14">
        <v>20</v>
      </c>
      <c r="Z157" s="14">
        <v>35</v>
      </c>
      <c r="AA157" s="14">
        <v>39</v>
      </c>
      <c r="AB157" s="14">
        <v>38</v>
      </c>
      <c r="AC157" s="14">
        <v>32</v>
      </c>
      <c r="AD157" s="14">
        <v>30</v>
      </c>
      <c r="AE157" s="14">
        <v>30</v>
      </c>
      <c r="AF157" s="14">
        <v>35</v>
      </c>
      <c r="AG157" s="14">
        <v>24</v>
      </c>
      <c r="AH157" s="14">
        <v>16</v>
      </c>
      <c r="AI157" s="14">
        <v>25</v>
      </c>
      <c r="AJ157" s="14">
        <v>29</v>
      </c>
      <c r="AK157" s="14">
        <v>34</v>
      </c>
      <c r="AL157" s="14">
        <v>34</v>
      </c>
      <c r="AM157" s="14">
        <v>8</v>
      </c>
      <c r="AN157" s="14">
        <v>31</v>
      </c>
      <c r="AO157" s="14">
        <v>26</v>
      </c>
      <c r="AP157" s="14">
        <v>36</v>
      </c>
      <c r="AQ157" s="14">
        <v>42</v>
      </c>
      <c r="AR157" s="14">
        <v>28</v>
      </c>
      <c r="AS157" s="14">
        <v>36</v>
      </c>
      <c r="AT157" s="14">
        <v>39</v>
      </c>
      <c r="AU157" s="14">
        <v>43</v>
      </c>
      <c r="AV157" s="14">
        <v>41</v>
      </c>
      <c r="AW157" s="14">
        <v>46</v>
      </c>
      <c r="AX157" s="14">
        <v>45</v>
      </c>
      <c r="AY157" s="14">
        <v>27</v>
      </c>
      <c r="AZ157" s="14">
        <v>28</v>
      </c>
      <c r="BA157" s="14">
        <v>35</v>
      </c>
      <c r="BB157" s="14">
        <v>38</v>
      </c>
      <c r="BC157" s="14">
        <v>29</v>
      </c>
      <c r="BD157" s="14">
        <v>48</v>
      </c>
      <c r="BE157" s="14">
        <v>43</v>
      </c>
      <c r="BF157" s="14">
        <v>29</v>
      </c>
      <c r="BG157" s="14">
        <v>34</v>
      </c>
      <c r="BH157" s="14">
        <v>36</v>
      </c>
      <c r="BI157" s="14">
        <v>44</v>
      </c>
      <c r="BJ157" s="14">
        <v>36</v>
      </c>
      <c r="BK157" s="14">
        <v>39</v>
      </c>
      <c r="BL157" s="14">
        <v>31</v>
      </c>
      <c r="BM157" s="14">
        <v>46</v>
      </c>
      <c r="BN157" s="14">
        <v>32</v>
      </c>
      <c r="BO157" s="14">
        <v>30</v>
      </c>
      <c r="BP157" s="14">
        <v>39</v>
      </c>
      <c r="BQ157" s="14">
        <v>44</v>
      </c>
      <c r="BR157" s="14">
        <v>38</v>
      </c>
      <c r="BS157" s="14">
        <v>39</v>
      </c>
      <c r="BT157" s="14">
        <v>37</v>
      </c>
      <c r="BU157" s="14">
        <v>38</v>
      </c>
      <c r="BV157" s="14">
        <v>35</v>
      </c>
      <c r="BW157" s="14">
        <v>33</v>
      </c>
      <c r="BX157" s="14">
        <v>25</v>
      </c>
      <c r="BY157" s="14">
        <v>44</v>
      </c>
      <c r="BZ157" s="14">
        <v>53</v>
      </c>
      <c r="CA157" s="14">
        <v>40</v>
      </c>
      <c r="CB157" s="14">
        <v>33</v>
      </c>
      <c r="CC157" s="14">
        <v>21</v>
      </c>
      <c r="CD157" s="14">
        <v>32</v>
      </c>
      <c r="CE157" s="14">
        <v>32</v>
      </c>
      <c r="CF157" s="14">
        <v>47</v>
      </c>
      <c r="CG157" s="14">
        <v>43</v>
      </c>
      <c r="CH157" s="14">
        <v>45</v>
      </c>
      <c r="CI157" s="14">
        <v>45</v>
      </c>
      <c r="CJ157" s="14">
        <v>54</v>
      </c>
      <c r="CK157" s="14">
        <v>38</v>
      </c>
      <c r="CL157" s="14">
        <v>33</v>
      </c>
      <c r="CM157" s="14">
        <v>28</v>
      </c>
      <c r="CN157" s="14">
        <v>41</v>
      </c>
      <c r="CO157" s="14">
        <v>55</v>
      </c>
      <c r="CP157" s="14">
        <v>62</v>
      </c>
      <c r="CQ157" s="14">
        <v>21</v>
      </c>
      <c r="CR157" s="14">
        <v>32</v>
      </c>
      <c r="CS157" s="14">
        <v>39</v>
      </c>
      <c r="CT157" s="14">
        <v>33</v>
      </c>
      <c r="CU157" s="14">
        <v>46</v>
      </c>
      <c r="CV157" s="14">
        <v>50</v>
      </c>
      <c r="CW157" s="14">
        <v>53</v>
      </c>
      <c r="CX157" s="14">
        <v>55</v>
      </c>
      <c r="CY157" s="14">
        <v>39</v>
      </c>
      <c r="CZ157" s="14">
        <v>20</v>
      </c>
      <c r="DA157" s="14">
        <v>39</v>
      </c>
      <c r="DB157" s="14">
        <v>54</v>
      </c>
      <c r="DC157" s="14">
        <v>33</v>
      </c>
      <c r="DD157" s="14">
        <v>32</v>
      </c>
      <c r="DE157" s="14">
        <v>30</v>
      </c>
      <c r="DF157" s="14">
        <v>24</v>
      </c>
      <c r="DG157" s="14">
        <v>25</v>
      </c>
      <c r="DH157" s="14">
        <v>31</v>
      </c>
      <c r="DI157" s="14">
        <v>23</v>
      </c>
      <c r="DJ157" s="14">
        <v>39</v>
      </c>
      <c r="DK157" s="14">
        <v>79</v>
      </c>
      <c r="DL157" s="14">
        <v>40</v>
      </c>
      <c r="DM157" s="14">
        <v>31</v>
      </c>
      <c r="DN157" s="14">
        <v>34</v>
      </c>
      <c r="DO157" s="14">
        <v>46</v>
      </c>
      <c r="DP157" s="14">
        <v>60</v>
      </c>
      <c r="DQ157" s="14">
        <v>47</v>
      </c>
      <c r="DR157" s="14">
        <v>36</v>
      </c>
      <c r="DS157" s="14">
        <v>31</v>
      </c>
      <c r="DT157" s="14">
        <v>39</v>
      </c>
      <c r="DU157" s="14">
        <v>43</v>
      </c>
      <c r="DV157" s="14">
        <v>57</v>
      </c>
      <c r="DW157" s="14">
        <v>43</v>
      </c>
      <c r="DX157" s="14">
        <v>44</v>
      </c>
      <c r="DY157" s="14">
        <v>42</v>
      </c>
      <c r="DZ157" s="14">
        <v>42</v>
      </c>
      <c r="EA157" s="14">
        <v>50</v>
      </c>
      <c r="EB157" s="14">
        <v>33</v>
      </c>
      <c r="EC157" s="14">
        <v>27</v>
      </c>
      <c r="ED157" s="14">
        <v>56</v>
      </c>
      <c r="EE157" s="14">
        <v>74</v>
      </c>
      <c r="EF157" s="14">
        <v>65</v>
      </c>
      <c r="EG157" s="14">
        <v>51</v>
      </c>
      <c r="EH157" s="14">
        <v>52</v>
      </c>
      <c r="EI157" s="14">
        <v>56</v>
      </c>
      <c r="EJ157" s="14">
        <v>52</v>
      </c>
      <c r="EK157" s="14">
        <v>38</v>
      </c>
      <c r="EL157" s="14">
        <v>41</v>
      </c>
      <c r="EM157" s="14">
        <v>34</v>
      </c>
      <c r="EN157" s="14">
        <v>47</v>
      </c>
      <c r="EO157" s="14">
        <v>42</v>
      </c>
      <c r="EP157" s="14">
        <v>51</v>
      </c>
      <c r="EQ157" s="14">
        <v>45</v>
      </c>
      <c r="ER157" s="14">
        <v>47</v>
      </c>
      <c r="ES157" s="14">
        <v>63</v>
      </c>
      <c r="ET157" s="14">
        <v>55</v>
      </c>
      <c r="EU157" s="14">
        <v>47</v>
      </c>
      <c r="EV157" s="14">
        <v>35</v>
      </c>
      <c r="EW157" s="14">
        <v>48</v>
      </c>
      <c r="EX157" s="14">
        <v>49</v>
      </c>
      <c r="EY157" s="14">
        <v>49</v>
      </c>
      <c r="EZ157" s="14">
        <v>50</v>
      </c>
      <c r="FA157" s="14">
        <v>21</v>
      </c>
      <c r="FB157" s="14" t="s">
        <v>78</v>
      </c>
      <c r="FC157" s="14">
        <v>50</v>
      </c>
      <c r="FD157" s="14">
        <v>45</v>
      </c>
      <c r="FE157" s="14">
        <v>50</v>
      </c>
      <c r="FF157" s="14">
        <v>50</v>
      </c>
      <c r="FG157" s="14">
        <v>51</v>
      </c>
      <c r="FH157" s="14" t="s">
        <v>78</v>
      </c>
      <c r="FI157" s="14">
        <v>40</v>
      </c>
      <c r="FJ157" s="14">
        <v>31</v>
      </c>
      <c r="FK157" s="14">
        <v>36</v>
      </c>
      <c r="FL157" s="14">
        <v>40</v>
      </c>
      <c r="FM157" s="14">
        <v>45</v>
      </c>
      <c r="FN157" s="14">
        <v>44</v>
      </c>
      <c r="FO157" s="14">
        <v>33</v>
      </c>
      <c r="FP157" s="14">
        <v>32</v>
      </c>
      <c r="FQ157" s="14">
        <v>39</v>
      </c>
      <c r="FR157" s="14">
        <v>29</v>
      </c>
      <c r="FS157" s="14">
        <v>63</v>
      </c>
      <c r="FT157" s="14">
        <v>39</v>
      </c>
      <c r="FU157" s="14">
        <v>29</v>
      </c>
      <c r="FV157" s="14">
        <v>44</v>
      </c>
      <c r="FW157" s="14">
        <v>53</v>
      </c>
      <c r="FX157" s="14">
        <v>50</v>
      </c>
      <c r="FY157" s="14">
        <v>34</v>
      </c>
      <c r="FZ157" s="14">
        <v>25</v>
      </c>
      <c r="GA157" s="14">
        <v>30</v>
      </c>
      <c r="GB157" s="14">
        <v>31</v>
      </c>
      <c r="GC157" s="14">
        <v>43</v>
      </c>
      <c r="GD157" s="14">
        <v>72</v>
      </c>
      <c r="GE157" s="14">
        <v>29</v>
      </c>
      <c r="GF157" s="14">
        <v>34</v>
      </c>
      <c r="GG157" s="14">
        <v>38</v>
      </c>
      <c r="GH157" s="14">
        <v>41</v>
      </c>
      <c r="GI157" s="14">
        <v>43</v>
      </c>
      <c r="GJ157" s="14">
        <v>53</v>
      </c>
      <c r="GK157" s="14">
        <v>41</v>
      </c>
      <c r="GL157" s="14">
        <v>54</v>
      </c>
      <c r="GM157" s="14">
        <v>33</v>
      </c>
      <c r="GN157" s="14">
        <v>45</v>
      </c>
      <c r="GO157" s="14">
        <v>31</v>
      </c>
      <c r="GP157" s="14">
        <v>29</v>
      </c>
      <c r="GQ157" s="14">
        <v>25</v>
      </c>
      <c r="GR157" s="14">
        <v>35</v>
      </c>
      <c r="GS157" s="14">
        <v>34</v>
      </c>
      <c r="GT157" s="14">
        <v>33</v>
      </c>
      <c r="GU157" s="14">
        <v>23</v>
      </c>
      <c r="GV157" s="14">
        <v>30</v>
      </c>
      <c r="GW157" s="14">
        <v>34</v>
      </c>
      <c r="GX157" s="14">
        <v>36</v>
      </c>
      <c r="GY157" s="14" t="s">
        <v>78</v>
      </c>
      <c r="GZ157" s="14">
        <v>39</v>
      </c>
      <c r="HA157" s="14">
        <v>30</v>
      </c>
      <c r="HB157" s="14">
        <v>38</v>
      </c>
      <c r="HC157" s="14">
        <v>26</v>
      </c>
      <c r="HD157" s="14">
        <v>26</v>
      </c>
      <c r="HE157" s="14">
        <v>20</v>
      </c>
      <c r="HF157" s="14">
        <v>26</v>
      </c>
      <c r="HG157" s="14">
        <v>19</v>
      </c>
      <c r="HH157" s="14">
        <v>35</v>
      </c>
      <c r="HI157" s="14">
        <v>40</v>
      </c>
      <c r="HJ157" s="14">
        <v>54</v>
      </c>
      <c r="HK157" s="14">
        <v>12</v>
      </c>
      <c r="HL157" s="14">
        <v>17</v>
      </c>
      <c r="HM157" s="14">
        <v>15</v>
      </c>
      <c r="HN157" s="14">
        <v>17</v>
      </c>
      <c r="HO157" s="14">
        <v>25</v>
      </c>
      <c r="HP157" s="14">
        <v>25</v>
      </c>
      <c r="HQ157" s="14">
        <v>21</v>
      </c>
      <c r="HR157" s="14">
        <v>35</v>
      </c>
      <c r="HS157" s="14">
        <v>36</v>
      </c>
      <c r="HT157" s="14">
        <v>33</v>
      </c>
      <c r="HU157" s="14">
        <v>36</v>
      </c>
      <c r="HV157" s="14">
        <v>21</v>
      </c>
      <c r="HW157" s="14">
        <v>17</v>
      </c>
      <c r="HX157" s="14">
        <v>28</v>
      </c>
      <c r="HY157" s="14">
        <v>26</v>
      </c>
      <c r="HZ157" s="14">
        <v>28</v>
      </c>
      <c r="IA157" s="14">
        <v>29</v>
      </c>
      <c r="IB157" s="14">
        <v>26</v>
      </c>
      <c r="IC157" s="14">
        <v>29</v>
      </c>
      <c r="ID157" s="14">
        <v>23</v>
      </c>
      <c r="IE157" s="14">
        <v>23</v>
      </c>
      <c r="IF157" s="14">
        <v>23</v>
      </c>
      <c r="IG157" s="14">
        <v>28</v>
      </c>
      <c r="IH157" s="14">
        <v>20</v>
      </c>
      <c r="II157" s="14">
        <v>17</v>
      </c>
      <c r="IJ157" s="14">
        <v>20</v>
      </c>
      <c r="IK157" s="14">
        <v>38</v>
      </c>
      <c r="IL157" s="14">
        <v>30</v>
      </c>
      <c r="IM157" s="14">
        <v>24</v>
      </c>
      <c r="IN157" s="14">
        <v>21</v>
      </c>
      <c r="IO157" s="14">
        <v>25</v>
      </c>
      <c r="IP157" s="14">
        <v>12</v>
      </c>
      <c r="IQ157" s="19">
        <v>16</v>
      </c>
      <c r="IR157" s="100">
        <f t="shared" si="61"/>
        <v>79</v>
      </c>
      <c r="IT157" s="45"/>
      <c r="IU157" s="46"/>
    </row>
    <row r="158" spans="1:255" ht="12.75" customHeight="1" x14ac:dyDescent="0.2">
      <c r="A158" s="100">
        <v>2014</v>
      </c>
      <c r="B158" s="100">
        <v>361030009</v>
      </c>
      <c r="C158" s="103">
        <f>INDEX(Sites!$A:$N,MATCH($B158,Sites!$A:$A,0),2)</f>
        <v>40.82799</v>
      </c>
      <c r="D158" s="100" t="str">
        <f>INDEX(Sites!$A:$N,MATCH($B158,Sites!$A:$A,0),4)</f>
        <v>NY</v>
      </c>
      <c r="E158" s="100" t="str">
        <f>INDEX(Sites!$A:$N,MATCH($B158,Sites!$A:$A,0),10)</f>
        <v>45.0</v>
      </c>
      <c r="F158" s="44" t="str">
        <f>INDEX(Sites!$A:$N,MATCH($B158,Sites!$A:$A,0),6)</f>
        <v>Holtsville</v>
      </c>
      <c r="G158" s="20">
        <v>41</v>
      </c>
      <c r="H158" s="14">
        <v>39</v>
      </c>
      <c r="I158" s="14">
        <v>39</v>
      </c>
      <c r="J158" s="14">
        <v>31</v>
      </c>
      <c r="K158" s="14">
        <v>36</v>
      </c>
      <c r="L158" s="14">
        <v>36</v>
      </c>
      <c r="M158" s="14">
        <v>35</v>
      </c>
      <c r="N158" s="14">
        <v>51</v>
      </c>
      <c r="O158" s="14">
        <v>50</v>
      </c>
      <c r="P158" s="14">
        <v>32</v>
      </c>
      <c r="Q158" s="14">
        <v>50</v>
      </c>
      <c r="R158" s="14">
        <v>53</v>
      </c>
      <c r="S158" s="14">
        <v>39</v>
      </c>
      <c r="T158" s="14">
        <v>45</v>
      </c>
      <c r="U158" s="14">
        <v>47</v>
      </c>
      <c r="V158" s="14">
        <v>43</v>
      </c>
      <c r="W158" s="14">
        <v>36</v>
      </c>
      <c r="X158" s="14">
        <v>27</v>
      </c>
      <c r="Y158" s="14">
        <v>28</v>
      </c>
      <c r="Z158" s="14">
        <v>30</v>
      </c>
      <c r="AA158" s="14" t="s">
        <v>78</v>
      </c>
      <c r="AB158" s="14" t="s">
        <v>78</v>
      </c>
      <c r="AC158" s="14">
        <v>26</v>
      </c>
      <c r="AD158" s="14">
        <v>26</v>
      </c>
      <c r="AE158" s="14">
        <v>27</v>
      </c>
      <c r="AF158" s="14">
        <v>29</v>
      </c>
      <c r="AG158" s="14">
        <v>45</v>
      </c>
      <c r="AH158" s="14">
        <v>46</v>
      </c>
      <c r="AI158" s="14" t="s">
        <v>78</v>
      </c>
      <c r="AJ158" s="14" t="s">
        <v>78</v>
      </c>
      <c r="AK158" s="14" t="s">
        <v>78</v>
      </c>
      <c r="AL158" s="14">
        <v>45</v>
      </c>
      <c r="AM158" s="14">
        <v>46</v>
      </c>
      <c r="AN158" s="14">
        <v>46</v>
      </c>
      <c r="AO158" s="14">
        <v>41</v>
      </c>
      <c r="AP158" s="14">
        <v>44</v>
      </c>
      <c r="AQ158" s="14">
        <v>47</v>
      </c>
      <c r="AR158" s="14">
        <v>47</v>
      </c>
      <c r="AS158" s="14" t="s">
        <v>78</v>
      </c>
      <c r="AT158" s="14">
        <v>45</v>
      </c>
      <c r="AU158" s="14">
        <v>40</v>
      </c>
      <c r="AV158" s="14">
        <v>37</v>
      </c>
      <c r="AW158" s="14">
        <v>39</v>
      </c>
      <c r="AX158" s="14">
        <v>38</v>
      </c>
      <c r="AY158" s="14">
        <v>32</v>
      </c>
      <c r="AZ158" s="14">
        <v>37</v>
      </c>
      <c r="BA158" s="14">
        <v>47</v>
      </c>
      <c r="BB158" s="14">
        <v>45</v>
      </c>
      <c r="BC158" s="14">
        <v>52</v>
      </c>
      <c r="BD158" s="14">
        <v>62</v>
      </c>
      <c r="BE158" s="14">
        <v>58</v>
      </c>
      <c r="BF158" s="14">
        <v>56</v>
      </c>
      <c r="BG158" s="14">
        <v>44</v>
      </c>
      <c r="BH158" s="14">
        <v>42</v>
      </c>
      <c r="BI158" s="14">
        <v>54</v>
      </c>
      <c r="BJ158" s="14" t="s">
        <v>78</v>
      </c>
      <c r="BK158" s="14">
        <v>41</v>
      </c>
      <c r="BL158" s="14">
        <v>38</v>
      </c>
      <c r="BM158" s="14">
        <v>38</v>
      </c>
      <c r="BN158" s="14">
        <v>40</v>
      </c>
      <c r="BO158" s="14" t="s">
        <v>78</v>
      </c>
      <c r="BP158" s="14">
        <v>35</v>
      </c>
      <c r="BQ158" s="14" t="s">
        <v>78</v>
      </c>
      <c r="BR158" s="14">
        <v>52</v>
      </c>
      <c r="BS158" s="14">
        <v>43</v>
      </c>
      <c r="BT158" s="14">
        <v>41</v>
      </c>
      <c r="BU158" s="14">
        <v>46</v>
      </c>
      <c r="BV158" s="14">
        <v>45</v>
      </c>
      <c r="BW158" s="14">
        <v>41</v>
      </c>
      <c r="BX158" s="14">
        <v>46</v>
      </c>
      <c r="BY158" s="14">
        <v>43</v>
      </c>
      <c r="BZ158" s="14">
        <v>57</v>
      </c>
      <c r="CA158" s="14">
        <v>56</v>
      </c>
      <c r="CB158" s="14">
        <v>35</v>
      </c>
      <c r="CC158" s="14">
        <v>32</v>
      </c>
      <c r="CD158" s="14">
        <v>41</v>
      </c>
      <c r="CE158" s="14">
        <v>40</v>
      </c>
      <c r="CF158" s="14">
        <v>48</v>
      </c>
      <c r="CG158" s="14">
        <v>50</v>
      </c>
      <c r="CH158" s="14">
        <v>54</v>
      </c>
      <c r="CI158" s="14">
        <v>56</v>
      </c>
      <c r="CJ158" s="14">
        <v>49</v>
      </c>
      <c r="CK158" s="14">
        <v>53</v>
      </c>
      <c r="CL158" s="14">
        <v>30</v>
      </c>
      <c r="CM158" s="14">
        <v>35</v>
      </c>
      <c r="CN158" s="14">
        <v>51</v>
      </c>
      <c r="CO158" s="14">
        <v>60</v>
      </c>
      <c r="CP158" s="14">
        <v>72</v>
      </c>
      <c r="CQ158" s="14">
        <v>26</v>
      </c>
      <c r="CR158" s="14">
        <v>38</v>
      </c>
      <c r="CS158" s="14">
        <v>42</v>
      </c>
      <c r="CT158" s="14">
        <v>41</v>
      </c>
      <c r="CU158" s="14">
        <v>47</v>
      </c>
      <c r="CV158" s="14">
        <v>50</v>
      </c>
      <c r="CW158" s="14">
        <v>48</v>
      </c>
      <c r="CX158" s="14">
        <v>48</v>
      </c>
      <c r="CY158" s="14" t="s">
        <v>78</v>
      </c>
      <c r="CZ158" s="14" t="s">
        <v>78</v>
      </c>
      <c r="DA158" s="14">
        <v>43</v>
      </c>
      <c r="DB158" s="14">
        <v>52</v>
      </c>
      <c r="DC158" s="14">
        <v>39</v>
      </c>
      <c r="DD158" s="14" t="s">
        <v>78</v>
      </c>
      <c r="DE158" s="14">
        <v>36</v>
      </c>
      <c r="DF158" s="14">
        <v>28</v>
      </c>
      <c r="DG158" s="14">
        <v>26</v>
      </c>
      <c r="DH158" s="14">
        <v>39</v>
      </c>
      <c r="DI158" s="14">
        <v>33</v>
      </c>
      <c r="DJ158" s="14">
        <v>46</v>
      </c>
      <c r="DK158" s="14">
        <v>67</v>
      </c>
      <c r="DL158" s="14">
        <v>50</v>
      </c>
      <c r="DM158" s="14">
        <v>35</v>
      </c>
      <c r="DN158" s="14">
        <v>41</v>
      </c>
      <c r="DO158" s="14">
        <v>40</v>
      </c>
      <c r="DP158" s="14">
        <v>49</v>
      </c>
      <c r="DQ158" s="14">
        <v>54</v>
      </c>
      <c r="DR158" s="14">
        <v>46</v>
      </c>
      <c r="DS158" s="14">
        <v>29</v>
      </c>
      <c r="DT158" s="14">
        <v>42</v>
      </c>
      <c r="DU158" s="14">
        <v>44</v>
      </c>
      <c r="DV158" s="14">
        <v>53</v>
      </c>
      <c r="DW158" s="14">
        <v>34</v>
      </c>
      <c r="DX158" s="14">
        <v>39</v>
      </c>
      <c r="DY158" s="14">
        <v>37</v>
      </c>
      <c r="DZ158" s="14">
        <v>32</v>
      </c>
      <c r="EA158" s="14">
        <v>47</v>
      </c>
      <c r="EB158" s="14">
        <v>31</v>
      </c>
      <c r="EC158" s="14">
        <v>32</v>
      </c>
      <c r="ED158" s="14">
        <v>50</v>
      </c>
      <c r="EE158" s="14">
        <v>54</v>
      </c>
      <c r="EF158" s="14">
        <v>56</v>
      </c>
      <c r="EG158" s="14">
        <v>51</v>
      </c>
      <c r="EH158" s="14">
        <v>49</v>
      </c>
      <c r="EI158" s="14">
        <v>52</v>
      </c>
      <c r="EJ158" s="14">
        <v>46</v>
      </c>
      <c r="EK158" s="14">
        <v>41</v>
      </c>
      <c r="EL158" s="14" t="s">
        <v>78</v>
      </c>
      <c r="EM158" s="14">
        <v>37</v>
      </c>
      <c r="EN158" s="14">
        <v>40</v>
      </c>
      <c r="EO158" s="14" t="s">
        <v>78</v>
      </c>
      <c r="EP158" s="14">
        <v>42</v>
      </c>
      <c r="EQ158" s="14">
        <v>40</v>
      </c>
      <c r="ER158" s="14">
        <v>42</v>
      </c>
      <c r="ES158" s="14" t="s">
        <v>78</v>
      </c>
      <c r="ET158" s="14">
        <v>55</v>
      </c>
      <c r="EU158" s="14">
        <v>39</v>
      </c>
      <c r="EV158" s="14">
        <v>31</v>
      </c>
      <c r="EW158" s="14">
        <v>48</v>
      </c>
      <c r="EX158" s="14">
        <v>51</v>
      </c>
      <c r="EY158" s="14">
        <v>48</v>
      </c>
      <c r="EZ158" s="14" t="s">
        <v>78</v>
      </c>
      <c r="FA158" s="14">
        <v>36</v>
      </c>
      <c r="FB158" s="14">
        <v>43</v>
      </c>
      <c r="FC158" s="14">
        <v>61</v>
      </c>
      <c r="FD158" s="14">
        <v>50</v>
      </c>
      <c r="FE158" s="14">
        <v>46</v>
      </c>
      <c r="FF158" s="14">
        <v>38</v>
      </c>
      <c r="FG158" s="14">
        <v>42</v>
      </c>
      <c r="FH158" s="14">
        <v>62</v>
      </c>
      <c r="FI158" s="14">
        <v>48</v>
      </c>
      <c r="FJ158" s="14">
        <v>41</v>
      </c>
      <c r="FK158" s="14">
        <v>37</v>
      </c>
      <c r="FL158" s="14">
        <v>38</v>
      </c>
      <c r="FM158" s="14">
        <v>40</v>
      </c>
      <c r="FN158" s="14">
        <v>51</v>
      </c>
      <c r="FO158" s="14">
        <v>37</v>
      </c>
      <c r="FP158" s="14">
        <v>38</v>
      </c>
      <c r="FQ158" s="14">
        <v>42</v>
      </c>
      <c r="FR158" s="14">
        <v>38</v>
      </c>
      <c r="FS158" s="14">
        <v>58</v>
      </c>
      <c r="FT158" s="14">
        <v>49</v>
      </c>
      <c r="FU158" s="14">
        <v>40</v>
      </c>
      <c r="FV158" s="14">
        <v>40</v>
      </c>
      <c r="FW158" s="14">
        <v>48</v>
      </c>
      <c r="FX158" s="14">
        <v>39</v>
      </c>
      <c r="FY158" s="14">
        <v>33</v>
      </c>
      <c r="FZ158" s="14">
        <v>28</v>
      </c>
      <c r="GA158" s="14" t="s">
        <v>78</v>
      </c>
      <c r="GB158" s="14" t="s">
        <v>78</v>
      </c>
      <c r="GC158" s="14" t="s">
        <v>78</v>
      </c>
      <c r="GD158" s="14">
        <v>55</v>
      </c>
      <c r="GE158" s="14">
        <v>33</v>
      </c>
      <c r="GF158" s="14">
        <v>30</v>
      </c>
      <c r="GG158" s="14">
        <v>34</v>
      </c>
      <c r="GH158" s="14">
        <v>37</v>
      </c>
      <c r="GI158" s="14">
        <v>42</v>
      </c>
      <c r="GJ158" s="14">
        <v>56</v>
      </c>
      <c r="GK158" s="14">
        <v>42</v>
      </c>
      <c r="GL158" s="14">
        <v>57</v>
      </c>
      <c r="GM158" s="14">
        <v>36</v>
      </c>
      <c r="GN158" s="14">
        <v>36</v>
      </c>
      <c r="GO158" s="14">
        <v>30</v>
      </c>
      <c r="GP158" s="14">
        <v>27</v>
      </c>
      <c r="GQ158" s="14">
        <v>25</v>
      </c>
      <c r="GR158" s="14">
        <v>33</v>
      </c>
      <c r="GS158" s="14">
        <v>32</v>
      </c>
      <c r="GT158" s="14">
        <v>32</v>
      </c>
      <c r="GU158" s="14">
        <v>25</v>
      </c>
      <c r="GV158" s="14">
        <v>29</v>
      </c>
      <c r="GW158" s="14">
        <v>37</v>
      </c>
      <c r="GX158" s="14">
        <v>28</v>
      </c>
      <c r="GY158" s="14">
        <v>44</v>
      </c>
      <c r="GZ158" s="14">
        <v>48</v>
      </c>
      <c r="HA158" s="14">
        <v>31</v>
      </c>
      <c r="HB158" s="14">
        <v>39</v>
      </c>
      <c r="HC158" s="14">
        <v>32</v>
      </c>
      <c r="HD158" s="14">
        <v>30</v>
      </c>
      <c r="HE158" s="14">
        <v>27</v>
      </c>
      <c r="HF158" s="14">
        <v>28</v>
      </c>
      <c r="HG158" s="14">
        <v>24</v>
      </c>
      <c r="HH158" s="14">
        <v>34</v>
      </c>
      <c r="HI158" s="14">
        <v>43</v>
      </c>
      <c r="HJ158" s="14">
        <v>55</v>
      </c>
      <c r="HK158" s="14">
        <v>27</v>
      </c>
      <c r="HL158" s="14">
        <v>16</v>
      </c>
      <c r="HM158" s="14">
        <v>15</v>
      </c>
      <c r="HN158" s="14">
        <v>15</v>
      </c>
      <c r="HO158" s="14">
        <v>27</v>
      </c>
      <c r="HP158" s="14">
        <v>28</v>
      </c>
      <c r="HQ158" s="14">
        <v>23</v>
      </c>
      <c r="HR158" s="14">
        <v>35</v>
      </c>
      <c r="HS158" s="14">
        <v>42</v>
      </c>
      <c r="HT158" s="14">
        <v>38</v>
      </c>
      <c r="HU158" s="14">
        <v>35</v>
      </c>
      <c r="HV158" s="14">
        <v>28</v>
      </c>
      <c r="HW158" s="14">
        <v>25</v>
      </c>
      <c r="HX158" s="14">
        <v>32</v>
      </c>
      <c r="HY158" s="14">
        <v>34</v>
      </c>
      <c r="HZ158" s="14" t="s">
        <v>78</v>
      </c>
      <c r="IA158" s="14">
        <v>31</v>
      </c>
      <c r="IB158" s="14">
        <v>31</v>
      </c>
      <c r="IC158" s="14">
        <v>35</v>
      </c>
      <c r="ID158" s="14">
        <v>25</v>
      </c>
      <c r="IE158" s="14">
        <v>29</v>
      </c>
      <c r="IF158" s="14">
        <v>35</v>
      </c>
      <c r="IG158" s="14">
        <v>30</v>
      </c>
      <c r="IH158" s="14">
        <v>27</v>
      </c>
      <c r="II158" s="14">
        <v>21</v>
      </c>
      <c r="IJ158" s="14">
        <v>23</v>
      </c>
      <c r="IK158" s="14" t="s">
        <v>78</v>
      </c>
      <c r="IL158" s="14" t="s">
        <v>78</v>
      </c>
      <c r="IM158" s="14" t="s">
        <v>78</v>
      </c>
      <c r="IN158" s="14" t="s">
        <v>78</v>
      </c>
      <c r="IO158" s="14">
        <v>35</v>
      </c>
      <c r="IP158" s="14">
        <v>20</v>
      </c>
      <c r="IQ158" s="19">
        <v>26</v>
      </c>
      <c r="IR158" s="100">
        <f t="shared" si="61"/>
        <v>72</v>
      </c>
      <c r="IT158" s="45"/>
      <c r="IU158" s="46"/>
    </row>
    <row r="159" spans="1:255" ht="12.75" customHeight="1" x14ac:dyDescent="0.2">
      <c r="A159" s="100">
        <v>2014</v>
      </c>
      <c r="B159" s="100">
        <v>360050110</v>
      </c>
      <c r="C159" s="103">
        <f>INDEX(Sites!$A:$N,MATCH($B159,Sites!$A:$A,0),2)</f>
        <v>40.816180000000003</v>
      </c>
      <c r="D159" s="100" t="str">
        <f>INDEX(Sites!$A:$N,MATCH($B159,Sites!$A:$A,0),4)</f>
        <v>NY</v>
      </c>
      <c r="E159" s="100" t="str">
        <f>INDEX(Sites!$A:$N,MATCH($B159,Sites!$A:$A,0),10)</f>
        <v>17.0</v>
      </c>
      <c r="F159" s="44" t="str">
        <f>INDEX(Sites!$A:$N,MATCH($B159,Sites!$A:$A,0),6)</f>
        <v>IS52</v>
      </c>
      <c r="G159" s="20">
        <v>20</v>
      </c>
      <c r="H159" s="14">
        <v>31</v>
      </c>
      <c r="I159" s="14">
        <v>27</v>
      </c>
      <c r="J159" s="14">
        <v>15</v>
      </c>
      <c r="K159" s="14">
        <v>27</v>
      </c>
      <c r="L159" s="14">
        <v>28</v>
      </c>
      <c r="M159" s="14">
        <v>21</v>
      </c>
      <c r="N159" s="14">
        <v>40</v>
      </c>
      <c r="O159" s="14">
        <v>41</v>
      </c>
      <c r="P159" s="14">
        <v>23</v>
      </c>
      <c r="Q159" s="14">
        <v>42</v>
      </c>
      <c r="R159" s="14">
        <v>24</v>
      </c>
      <c r="S159" s="14">
        <v>30</v>
      </c>
      <c r="T159" s="14">
        <v>22</v>
      </c>
      <c r="U159" s="14">
        <v>39</v>
      </c>
      <c r="V159" s="14">
        <v>35</v>
      </c>
      <c r="W159" s="14">
        <v>27</v>
      </c>
      <c r="X159" s="14">
        <v>33</v>
      </c>
      <c r="Y159" s="14">
        <v>21</v>
      </c>
      <c r="Z159" s="14" t="s">
        <v>78</v>
      </c>
      <c r="AA159" s="14">
        <v>39</v>
      </c>
      <c r="AB159" s="14">
        <v>40</v>
      </c>
      <c r="AC159" s="14">
        <v>36</v>
      </c>
      <c r="AD159" s="14">
        <v>31</v>
      </c>
      <c r="AE159" s="14">
        <v>28</v>
      </c>
      <c r="AF159" s="14">
        <v>37</v>
      </c>
      <c r="AG159" s="14">
        <v>23</v>
      </c>
      <c r="AH159" s="14">
        <v>14</v>
      </c>
      <c r="AI159" s="14">
        <v>28</v>
      </c>
      <c r="AJ159" s="14">
        <v>29</v>
      </c>
      <c r="AK159" s="14">
        <v>33</v>
      </c>
      <c r="AL159" s="14">
        <v>35</v>
      </c>
      <c r="AM159" s="14">
        <v>12</v>
      </c>
      <c r="AN159" s="14">
        <v>31</v>
      </c>
      <c r="AO159" s="14">
        <v>26</v>
      </c>
      <c r="AP159" s="14">
        <v>36</v>
      </c>
      <c r="AQ159" s="14">
        <v>41</v>
      </c>
      <c r="AR159" s="14">
        <v>32</v>
      </c>
      <c r="AS159" s="14">
        <v>39</v>
      </c>
      <c r="AT159" s="14">
        <v>43</v>
      </c>
      <c r="AU159" s="14">
        <v>40</v>
      </c>
      <c r="AV159" s="14">
        <v>43</v>
      </c>
      <c r="AW159" s="14">
        <v>48</v>
      </c>
      <c r="AX159" s="14">
        <v>46</v>
      </c>
      <c r="AY159" s="14">
        <v>33</v>
      </c>
      <c r="AZ159" s="14">
        <v>30</v>
      </c>
      <c r="BA159" s="14">
        <v>38</v>
      </c>
      <c r="BB159" s="14">
        <v>40</v>
      </c>
      <c r="BC159" s="14">
        <v>31</v>
      </c>
      <c r="BD159" s="14">
        <v>49</v>
      </c>
      <c r="BE159" s="14">
        <v>44</v>
      </c>
      <c r="BF159" s="14">
        <v>33</v>
      </c>
      <c r="BG159" s="14">
        <v>34</v>
      </c>
      <c r="BH159" s="14">
        <v>34</v>
      </c>
      <c r="BI159" s="14">
        <v>47</v>
      </c>
      <c r="BJ159" s="14">
        <v>37</v>
      </c>
      <c r="BK159" s="14">
        <v>42</v>
      </c>
      <c r="BL159" s="14">
        <v>36</v>
      </c>
      <c r="BM159" s="14">
        <v>45</v>
      </c>
      <c r="BN159" s="14">
        <v>31</v>
      </c>
      <c r="BO159" s="14">
        <v>28</v>
      </c>
      <c r="BP159" s="14">
        <v>35</v>
      </c>
      <c r="BQ159" s="14">
        <v>45</v>
      </c>
      <c r="BR159" s="14">
        <v>38</v>
      </c>
      <c r="BS159" s="14">
        <v>39</v>
      </c>
      <c r="BT159" s="14">
        <v>39</v>
      </c>
      <c r="BU159" s="14">
        <v>41</v>
      </c>
      <c r="BV159" s="14">
        <v>36</v>
      </c>
      <c r="BW159" s="14">
        <v>38</v>
      </c>
      <c r="BX159" s="14">
        <v>22</v>
      </c>
      <c r="BY159" s="14">
        <v>41</v>
      </c>
      <c r="BZ159" s="14">
        <v>54</v>
      </c>
      <c r="CA159" s="14">
        <v>41</v>
      </c>
      <c r="CB159" s="14">
        <v>34</v>
      </c>
      <c r="CC159" s="14">
        <v>24</v>
      </c>
      <c r="CD159" s="14">
        <v>27</v>
      </c>
      <c r="CE159" s="14">
        <v>26</v>
      </c>
      <c r="CF159" s="14">
        <v>47</v>
      </c>
      <c r="CG159" s="14">
        <v>44</v>
      </c>
      <c r="CH159" s="14">
        <v>48</v>
      </c>
      <c r="CI159" s="14">
        <v>48</v>
      </c>
      <c r="CJ159" s="14">
        <v>53</v>
      </c>
      <c r="CK159" s="14">
        <v>35</v>
      </c>
      <c r="CL159" s="14">
        <v>37</v>
      </c>
      <c r="CM159" s="14">
        <v>28</v>
      </c>
      <c r="CN159" s="14">
        <v>43</v>
      </c>
      <c r="CO159" s="14">
        <v>55</v>
      </c>
      <c r="CP159" s="14">
        <v>61</v>
      </c>
      <c r="CQ159" s="14">
        <v>21</v>
      </c>
      <c r="CR159" s="14">
        <v>31</v>
      </c>
      <c r="CS159" s="14">
        <v>41</v>
      </c>
      <c r="CT159" s="14">
        <v>33</v>
      </c>
      <c r="CU159" s="14">
        <v>48</v>
      </c>
      <c r="CV159" s="14">
        <v>46</v>
      </c>
      <c r="CW159" s="14">
        <v>52</v>
      </c>
      <c r="CX159" s="14">
        <v>51</v>
      </c>
      <c r="CY159" s="14">
        <v>39</v>
      </c>
      <c r="CZ159" s="14">
        <v>21</v>
      </c>
      <c r="DA159" s="14">
        <v>36</v>
      </c>
      <c r="DB159" s="14">
        <v>48</v>
      </c>
      <c r="DC159" s="14">
        <v>27</v>
      </c>
      <c r="DD159" s="14">
        <v>26</v>
      </c>
      <c r="DE159" s="14">
        <v>29</v>
      </c>
      <c r="DF159" s="14" t="s">
        <v>78</v>
      </c>
      <c r="DG159" s="14">
        <v>24</v>
      </c>
      <c r="DH159" s="14">
        <v>36</v>
      </c>
      <c r="DI159" s="14">
        <v>29</v>
      </c>
      <c r="DJ159" s="14">
        <v>40</v>
      </c>
      <c r="DK159" s="14">
        <v>74</v>
      </c>
      <c r="DL159" s="14">
        <v>46</v>
      </c>
      <c r="DM159" s="14">
        <v>31</v>
      </c>
      <c r="DN159" s="14">
        <v>37</v>
      </c>
      <c r="DO159" s="14">
        <v>45</v>
      </c>
      <c r="DP159" s="14">
        <v>60</v>
      </c>
      <c r="DQ159" s="14">
        <v>43</v>
      </c>
      <c r="DR159" s="14">
        <v>35</v>
      </c>
      <c r="DS159" s="14">
        <v>31</v>
      </c>
      <c r="DT159" s="14">
        <v>39</v>
      </c>
      <c r="DU159" s="14">
        <v>46</v>
      </c>
      <c r="DV159" s="14">
        <v>51</v>
      </c>
      <c r="DW159" s="14">
        <v>44</v>
      </c>
      <c r="DX159" s="14">
        <v>39</v>
      </c>
      <c r="DY159" s="14">
        <v>41</v>
      </c>
      <c r="DZ159" s="14">
        <v>41</v>
      </c>
      <c r="EA159" s="14">
        <v>57</v>
      </c>
      <c r="EB159" s="14">
        <v>32</v>
      </c>
      <c r="EC159" s="14">
        <v>28</v>
      </c>
      <c r="ED159" s="14">
        <v>57</v>
      </c>
      <c r="EE159" s="14">
        <v>79</v>
      </c>
      <c r="EF159" s="14">
        <v>59</v>
      </c>
      <c r="EG159" s="14">
        <v>49</v>
      </c>
      <c r="EH159" s="14">
        <v>48</v>
      </c>
      <c r="EI159" s="14">
        <v>51</v>
      </c>
      <c r="EJ159" s="14">
        <v>52</v>
      </c>
      <c r="EK159" s="14">
        <v>39</v>
      </c>
      <c r="EL159" s="14">
        <v>36</v>
      </c>
      <c r="EM159" s="14">
        <v>33</v>
      </c>
      <c r="EN159" s="14">
        <v>48</v>
      </c>
      <c r="EO159" s="14">
        <v>44</v>
      </c>
      <c r="EP159" s="14">
        <v>53</v>
      </c>
      <c r="EQ159" s="14">
        <v>45</v>
      </c>
      <c r="ER159" s="14">
        <v>45</v>
      </c>
      <c r="ES159" s="14">
        <v>65</v>
      </c>
      <c r="ET159" s="14">
        <v>56</v>
      </c>
      <c r="EU159" s="14">
        <v>43</v>
      </c>
      <c r="EV159" s="14">
        <v>36</v>
      </c>
      <c r="EW159" s="14">
        <v>49</v>
      </c>
      <c r="EX159" s="14">
        <v>48</v>
      </c>
      <c r="EY159" s="14">
        <v>53</v>
      </c>
      <c r="EZ159" s="14">
        <v>52</v>
      </c>
      <c r="FA159" s="14">
        <v>26</v>
      </c>
      <c r="FB159" s="14">
        <v>38</v>
      </c>
      <c r="FC159" s="14" t="s">
        <v>78</v>
      </c>
      <c r="FD159" s="14">
        <v>46</v>
      </c>
      <c r="FE159" s="14">
        <v>52</v>
      </c>
      <c r="FF159" s="14">
        <v>51</v>
      </c>
      <c r="FG159" s="14">
        <v>53</v>
      </c>
      <c r="FH159" s="14">
        <v>71</v>
      </c>
      <c r="FI159" s="14">
        <v>45</v>
      </c>
      <c r="FJ159" s="14">
        <v>35</v>
      </c>
      <c r="FK159" s="14">
        <v>38</v>
      </c>
      <c r="FL159" s="14">
        <v>40</v>
      </c>
      <c r="FM159" s="14">
        <v>44</v>
      </c>
      <c r="FN159" s="14">
        <v>42</v>
      </c>
      <c r="FO159" s="14" t="s">
        <v>78</v>
      </c>
      <c r="FP159" s="14" t="s">
        <v>78</v>
      </c>
      <c r="FQ159" s="14">
        <v>41</v>
      </c>
      <c r="FR159" s="14">
        <v>31</v>
      </c>
      <c r="FS159" s="14">
        <v>61</v>
      </c>
      <c r="FT159" s="14">
        <v>43</v>
      </c>
      <c r="FU159" s="14">
        <v>33</v>
      </c>
      <c r="FV159" s="14">
        <v>45</v>
      </c>
      <c r="FW159" s="14">
        <v>47</v>
      </c>
      <c r="FX159" s="14">
        <v>47</v>
      </c>
      <c r="FY159" s="14">
        <v>33</v>
      </c>
      <c r="FZ159" s="14">
        <v>25</v>
      </c>
      <c r="GA159" s="14">
        <v>31</v>
      </c>
      <c r="GB159" s="14">
        <v>32</v>
      </c>
      <c r="GC159" s="14">
        <v>46</v>
      </c>
      <c r="GD159" s="14">
        <v>73</v>
      </c>
      <c r="GE159" s="14">
        <v>34</v>
      </c>
      <c r="GF159" s="14">
        <v>35</v>
      </c>
      <c r="GG159" s="14">
        <v>37</v>
      </c>
      <c r="GH159" s="14">
        <v>43</v>
      </c>
      <c r="GI159" s="14">
        <v>46</v>
      </c>
      <c r="GJ159" s="14">
        <v>56</v>
      </c>
      <c r="GK159" s="14">
        <v>46</v>
      </c>
      <c r="GL159" s="14">
        <v>56</v>
      </c>
      <c r="GM159" s="14">
        <v>36</v>
      </c>
      <c r="GN159" s="14">
        <v>47</v>
      </c>
      <c r="GO159" s="14">
        <v>32</v>
      </c>
      <c r="GP159" s="14">
        <v>28</v>
      </c>
      <c r="GQ159" s="14">
        <v>25</v>
      </c>
      <c r="GR159" s="14">
        <v>33</v>
      </c>
      <c r="GS159" s="14" t="s">
        <v>78</v>
      </c>
      <c r="GT159" s="14">
        <v>34</v>
      </c>
      <c r="GU159" s="14">
        <v>23</v>
      </c>
      <c r="GV159" s="14">
        <v>30</v>
      </c>
      <c r="GW159" s="14">
        <v>34</v>
      </c>
      <c r="GX159" s="14">
        <v>33</v>
      </c>
      <c r="GY159" s="14">
        <v>45</v>
      </c>
      <c r="GZ159" s="14" t="s">
        <v>78</v>
      </c>
      <c r="HA159" s="14">
        <v>30</v>
      </c>
      <c r="HB159" s="14">
        <v>37</v>
      </c>
      <c r="HC159" s="14">
        <v>25</v>
      </c>
      <c r="HD159" s="14">
        <v>27</v>
      </c>
      <c r="HE159" s="14">
        <v>21</v>
      </c>
      <c r="HF159" s="14">
        <v>25</v>
      </c>
      <c r="HG159" s="14">
        <v>21</v>
      </c>
      <c r="HH159" s="14">
        <v>35</v>
      </c>
      <c r="HI159" s="14">
        <v>44</v>
      </c>
      <c r="HJ159" s="14">
        <v>52</v>
      </c>
      <c r="HK159" s="14">
        <v>13</v>
      </c>
      <c r="HL159" s="14">
        <v>16</v>
      </c>
      <c r="HM159" s="14">
        <v>13</v>
      </c>
      <c r="HN159" s="14">
        <v>18</v>
      </c>
      <c r="HO159" s="14">
        <v>26</v>
      </c>
      <c r="HP159" s="14">
        <v>24</v>
      </c>
      <c r="HQ159" s="14">
        <v>22</v>
      </c>
      <c r="HR159" s="14">
        <v>35</v>
      </c>
      <c r="HS159" s="14">
        <v>36</v>
      </c>
      <c r="HT159" s="14">
        <v>38</v>
      </c>
      <c r="HU159" s="14">
        <v>35</v>
      </c>
      <c r="HV159" s="14">
        <v>22</v>
      </c>
      <c r="HW159" s="14">
        <v>18</v>
      </c>
      <c r="HX159" s="14">
        <v>31</v>
      </c>
      <c r="HY159" s="14">
        <v>27</v>
      </c>
      <c r="HZ159" s="14">
        <v>28</v>
      </c>
      <c r="IA159" s="14" t="s">
        <v>78</v>
      </c>
      <c r="IB159" s="14" t="s">
        <v>78</v>
      </c>
      <c r="IC159" s="14">
        <v>29</v>
      </c>
      <c r="ID159" s="14">
        <v>23</v>
      </c>
      <c r="IE159" s="14">
        <v>26</v>
      </c>
      <c r="IF159" s="14" t="s">
        <v>78</v>
      </c>
      <c r="IG159" s="14">
        <v>27</v>
      </c>
      <c r="IH159" s="14">
        <v>19</v>
      </c>
      <c r="II159" s="14">
        <v>16</v>
      </c>
      <c r="IJ159" s="14">
        <v>21</v>
      </c>
      <c r="IK159" s="14">
        <v>42</v>
      </c>
      <c r="IL159" s="14">
        <v>32</v>
      </c>
      <c r="IM159" s="14">
        <v>28</v>
      </c>
      <c r="IN159" s="14" t="s">
        <v>78</v>
      </c>
      <c r="IO159" s="14">
        <v>28</v>
      </c>
      <c r="IP159" s="14">
        <v>16</v>
      </c>
      <c r="IQ159" s="19">
        <v>19</v>
      </c>
      <c r="IR159" s="100">
        <f t="shared" si="61"/>
        <v>79</v>
      </c>
      <c r="IT159" s="45"/>
      <c r="IU159" s="46"/>
    </row>
    <row r="160" spans="1:255" ht="12.75" customHeight="1" x14ac:dyDescent="0.2">
      <c r="A160" s="100">
        <v>2014</v>
      </c>
      <c r="B160" s="100">
        <v>360050133</v>
      </c>
      <c r="C160" s="103">
        <f>INDEX(Sites!$A:$N,MATCH($B160,Sites!$A:$A,0),2)</f>
        <v>40.867899999999999</v>
      </c>
      <c r="D160" s="100" t="str">
        <f>INDEX(Sites!$A:$N,MATCH($B160,Sites!$A:$A,0),4)</f>
        <v>NY</v>
      </c>
      <c r="E160" s="100" t="str">
        <f>INDEX(Sites!$A:$N,MATCH($B160,Sites!$A:$A,0),10)</f>
        <v>31.0</v>
      </c>
      <c r="F160" s="44" t="str">
        <f>INDEX(Sites!$A:$N,MATCH($B160,Sites!$A:$A,0),6)</f>
        <v>Pfizer Lab</v>
      </c>
      <c r="G160" s="20">
        <v>24</v>
      </c>
      <c r="H160" s="14">
        <v>33</v>
      </c>
      <c r="I160" s="14">
        <v>30</v>
      </c>
      <c r="J160" s="14">
        <v>23</v>
      </c>
      <c r="K160" s="14">
        <v>31</v>
      </c>
      <c r="L160" s="14">
        <v>34</v>
      </c>
      <c r="M160" s="14">
        <v>27</v>
      </c>
      <c r="N160" s="14">
        <v>41</v>
      </c>
      <c r="O160" s="14">
        <v>45</v>
      </c>
      <c r="P160" s="14">
        <v>29</v>
      </c>
      <c r="Q160" s="14">
        <v>44</v>
      </c>
      <c r="R160" s="14">
        <v>32</v>
      </c>
      <c r="S160" s="14">
        <v>33</v>
      </c>
      <c r="T160" s="14">
        <v>25</v>
      </c>
      <c r="U160" s="14">
        <v>41</v>
      </c>
      <c r="V160" s="14">
        <v>38</v>
      </c>
      <c r="W160" s="14">
        <v>30</v>
      </c>
      <c r="X160" s="14">
        <v>38</v>
      </c>
      <c r="Y160" s="14">
        <v>32</v>
      </c>
      <c r="Z160" s="14">
        <v>36</v>
      </c>
      <c r="AA160" s="14">
        <v>42</v>
      </c>
      <c r="AB160" s="14">
        <v>43</v>
      </c>
      <c r="AC160" s="14">
        <v>39</v>
      </c>
      <c r="AD160" s="14">
        <v>34</v>
      </c>
      <c r="AE160" s="14">
        <v>35</v>
      </c>
      <c r="AF160" s="14">
        <v>42</v>
      </c>
      <c r="AG160" s="14">
        <v>27</v>
      </c>
      <c r="AH160" s="14">
        <v>17</v>
      </c>
      <c r="AI160" s="14">
        <v>33</v>
      </c>
      <c r="AJ160" s="14">
        <v>31</v>
      </c>
      <c r="AK160" s="14">
        <v>39</v>
      </c>
      <c r="AL160" s="14">
        <v>41</v>
      </c>
      <c r="AM160" s="14">
        <v>14</v>
      </c>
      <c r="AN160" s="14">
        <v>39</v>
      </c>
      <c r="AO160" s="14">
        <v>32</v>
      </c>
      <c r="AP160" s="14">
        <v>38</v>
      </c>
      <c r="AQ160" s="14">
        <v>46</v>
      </c>
      <c r="AR160" s="14">
        <v>41</v>
      </c>
      <c r="AS160" s="14">
        <v>42</v>
      </c>
      <c r="AT160" s="14">
        <v>48</v>
      </c>
      <c r="AU160" s="14">
        <v>46</v>
      </c>
      <c r="AV160" s="14">
        <v>48</v>
      </c>
      <c r="AW160" s="14">
        <v>51</v>
      </c>
      <c r="AX160" s="14">
        <v>50</v>
      </c>
      <c r="AY160" s="14">
        <v>37</v>
      </c>
      <c r="AZ160" s="14">
        <v>34</v>
      </c>
      <c r="BA160" s="14">
        <v>40</v>
      </c>
      <c r="BB160" s="14">
        <v>45</v>
      </c>
      <c r="BC160" s="14">
        <v>38</v>
      </c>
      <c r="BD160" s="14">
        <v>51</v>
      </c>
      <c r="BE160" s="14">
        <v>48</v>
      </c>
      <c r="BF160" s="14">
        <v>34</v>
      </c>
      <c r="BG160" s="14">
        <v>37</v>
      </c>
      <c r="BH160" s="14">
        <v>37</v>
      </c>
      <c r="BI160" s="14">
        <v>50</v>
      </c>
      <c r="BJ160" s="14">
        <v>41</v>
      </c>
      <c r="BK160" s="14">
        <v>46</v>
      </c>
      <c r="BL160" s="14">
        <v>38</v>
      </c>
      <c r="BM160" s="14">
        <v>47</v>
      </c>
      <c r="BN160" s="14">
        <v>38</v>
      </c>
      <c r="BO160" s="14">
        <v>38</v>
      </c>
      <c r="BP160" s="14">
        <v>37</v>
      </c>
      <c r="BQ160" s="14">
        <v>45</v>
      </c>
      <c r="BR160" s="14">
        <v>42</v>
      </c>
      <c r="BS160" s="14">
        <v>41</v>
      </c>
      <c r="BT160" s="14">
        <v>41</v>
      </c>
      <c r="BU160" s="14">
        <v>42</v>
      </c>
      <c r="BV160" s="14">
        <v>40</v>
      </c>
      <c r="BW160" s="14">
        <v>44</v>
      </c>
      <c r="BX160" s="14">
        <v>29</v>
      </c>
      <c r="BY160" s="14">
        <v>45</v>
      </c>
      <c r="BZ160" s="14">
        <v>54</v>
      </c>
      <c r="CA160" s="14">
        <v>45</v>
      </c>
      <c r="CB160" s="14">
        <v>37</v>
      </c>
      <c r="CC160" s="14">
        <v>29</v>
      </c>
      <c r="CD160" s="14">
        <v>33</v>
      </c>
      <c r="CE160" s="14">
        <v>33</v>
      </c>
      <c r="CF160" s="14">
        <v>47</v>
      </c>
      <c r="CG160" s="14">
        <v>45</v>
      </c>
      <c r="CH160" s="14">
        <v>49</v>
      </c>
      <c r="CI160" s="14">
        <v>49</v>
      </c>
      <c r="CJ160" s="14">
        <v>56</v>
      </c>
      <c r="CK160" s="14">
        <v>44</v>
      </c>
      <c r="CL160" s="14">
        <v>40</v>
      </c>
      <c r="CM160" s="14">
        <v>30</v>
      </c>
      <c r="CN160" s="14">
        <v>44</v>
      </c>
      <c r="CO160" s="14">
        <v>57</v>
      </c>
      <c r="CP160" s="14">
        <v>67</v>
      </c>
      <c r="CQ160" s="14">
        <v>23</v>
      </c>
      <c r="CR160" s="14">
        <v>36</v>
      </c>
      <c r="CS160" s="14">
        <v>42</v>
      </c>
      <c r="CT160" s="14">
        <v>34</v>
      </c>
      <c r="CU160" s="14">
        <v>50</v>
      </c>
      <c r="CV160" s="14">
        <v>52</v>
      </c>
      <c r="CW160" s="14">
        <v>56</v>
      </c>
      <c r="CX160" s="14">
        <v>53</v>
      </c>
      <c r="CY160" s="14">
        <v>39</v>
      </c>
      <c r="CZ160" s="14">
        <v>23</v>
      </c>
      <c r="DA160" s="14">
        <v>39</v>
      </c>
      <c r="DB160" s="14">
        <v>56</v>
      </c>
      <c r="DC160" s="14">
        <v>35</v>
      </c>
      <c r="DD160" s="14">
        <v>37</v>
      </c>
      <c r="DE160" s="14">
        <v>34</v>
      </c>
      <c r="DF160" s="14">
        <v>30</v>
      </c>
      <c r="DG160" s="14">
        <v>31</v>
      </c>
      <c r="DH160" s="14">
        <v>36</v>
      </c>
      <c r="DI160" s="14">
        <v>30</v>
      </c>
      <c r="DJ160" s="14">
        <v>46</v>
      </c>
      <c r="DK160" s="14">
        <v>80</v>
      </c>
      <c r="DL160" s="14">
        <v>46</v>
      </c>
      <c r="DM160" s="14">
        <v>33</v>
      </c>
      <c r="DN160" s="14">
        <v>36</v>
      </c>
      <c r="DO160" s="14">
        <v>49</v>
      </c>
      <c r="DP160" s="14">
        <v>61</v>
      </c>
      <c r="DQ160" s="14">
        <v>47</v>
      </c>
      <c r="DR160" s="14">
        <v>41</v>
      </c>
      <c r="DS160" s="14">
        <v>34</v>
      </c>
      <c r="DT160" s="14">
        <v>40</v>
      </c>
      <c r="DU160" s="14">
        <v>50</v>
      </c>
      <c r="DV160" s="14">
        <v>58</v>
      </c>
      <c r="DW160" s="14">
        <v>48</v>
      </c>
      <c r="DX160" s="14">
        <v>45</v>
      </c>
      <c r="DY160" s="14">
        <v>46</v>
      </c>
      <c r="DZ160" s="14">
        <v>46</v>
      </c>
      <c r="EA160" s="14">
        <v>54</v>
      </c>
      <c r="EB160" s="14">
        <v>31</v>
      </c>
      <c r="EC160" s="14">
        <v>29</v>
      </c>
      <c r="ED160" s="14">
        <v>59</v>
      </c>
      <c r="EE160" s="14">
        <v>77</v>
      </c>
      <c r="EF160" s="14">
        <v>65</v>
      </c>
      <c r="EG160" s="14">
        <v>55</v>
      </c>
      <c r="EH160" s="14">
        <v>51</v>
      </c>
      <c r="EI160" s="14">
        <v>55</v>
      </c>
      <c r="EJ160" s="14">
        <v>56</v>
      </c>
      <c r="EK160" s="14">
        <v>40</v>
      </c>
      <c r="EL160" s="14">
        <v>31</v>
      </c>
      <c r="EM160" s="14">
        <v>42</v>
      </c>
      <c r="EN160" s="14">
        <v>45</v>
      </c>
      <c r="EO160" s="14">
        <v>46</v>
      </c>
      <c r="EP160" s="14">
        <v>49</v>
      </c>
      <c r="EQ160" s="14">
        <v>46</v>
      </c>
      <c r="ER160" s="14">
        <v>45</v>
      </c>
      <c r="ES160" s="14">
        <v>70</v>
      </c>
      <c r="ET160" s="14">
        <v>59</v>
      </c>
      <c r="EU160" s="14">
        <v>45</v>
      </c>
      <c r="EV160" s="14">
        <v>33</v>
      </c>
      <c r="EW160" s="14">
        <v>48</v>
      </c>
      <c r="EX160" s="14">
        <v>53</v>
      </c>
      <c r="EY160" s="14">
        <v>55</v>
      </c>
      <c r="EZ160" s="14">
        <v>52</v>
      </c>
      <c r="FA160" s="14">
        <v>26</v>
      </c>
      <c r="FB160" s="14">
        <v>40</v>
      </c>
      <c r="FC160" s="14">
        <v>55</v>
      </c>
      <c r="FD160" s="14">
        <v>50</v>
      </c>
      <c r="FE160" s="14">
        <v>52</v>
      </c>
      <c r="FF160" s="14">
        <v>51</v>
      </c>
      <c r="FG160" s="14">
        <v>54</v>
      </c>
      <c r="FH160" s="14">
        <v>65</v>
      </c>
      <c r="FI160" s="14">
        <v>44</v>
      </c>
      <c r="FJ160" s="14">
        <v>36</v>
      </c>
      <c r="FK160" s="14">
        <v>38</v>
      </c>
      <c r="FL160" s="14">
        <v>39</v>
      </c>
      <c r="FM160" s="14">
        <v>45</v>
      </c>
      <c r="FN160" s="14">
        <v>48</v>
      </c>
      <c r="FO160" s="14">
        <v>37</v>
      </c>
      <c r="FP160" s="14">
        <v>38</v>
      </c>
      <c r="FQ160" s="14">
        <v>40</v>
      </c>
      <c r="FR160" s="14">
        <v>30</v>
      </c>
      <c r="FS160" s="14">
        <v>64</v>
      </c>
      <c r="FT160" s="14">
        <v>43</v>
      </c>
      <c r="FU160" s="14">
        <v>31</v>
      </c>
      <c r="FV160" s="14">
        <v>51</v>
      </c>
      <c r="FW160" s="14">
        <v>58</v>
      </c>
      <c r="FX160" s="14">
        <v>53</v>
      </c>
      <c r="FY160" s="14">
        <v>35</v>
      </c>
      <c r="FZ160" s="14">
        <v>29</v>
      </c>
      <c r="GA160" s="14">
        <v>33</v>
      </c>
      <c r="GB160" s="14">
        <v>36</v>
      </c>
      <c r="GC160" s="14">
        <v>50</v>
      </c>
      <c r="GD160" s="14">
        <v>72</v>
      </c>
      <c r="GE160" s="14">
        <v>35</v>
      </c>
      <c r="GF160" s="14">
        <v>39</v>
      </c>
      <c r="GG160" s="14">
        <v>42</v>
      </c>
      <c r="GH160" s="14">
        <v>45</v>
      </c>
      <c r="GI160" s="14">
        <v>48</v>
      </c>
      <c r="GJ160" s="14">
        <v>56</v>
      </c>
      <c r="GK160" s="14">
        <v>45</v>
      </c>
      <c r="GL160" s="14">
        <v>60</v>
      </c>
      <c r="GM160" s="14">
        <v>41</v>
      </c>
      <c r="GN160" s="14">
        <v>49</v>
      </c>
      <c r="GO160" s="14">
        <v>32</v>
      </c>
      <c r="GP160" s="14">
        <v>33</v>
      </c>
      <c r="GQ160" s="14">
        <v>28</v>
      </c>
      <c r="GR160" s="14">
        <v>37</v>
      </c>
      <c r="GS160" s="14">
        <v>33</v>
      </c>
      <c r="GT160" s="14">
        <v>34</v>
      </c>
      <c r="GU160" s="14">
        <v>26</v>
      </c>
      <c r="GV160" s="14">
        <v>31</v>
      </c>
      <c r="GW160" s="14">
        <v>37</v>
      </c>
      <c r="GX160" s="14">
        <v>36</v>
      </c>
      <c r="GY160" s="14">
        <v>44</v>
      </c>
      <c r="GZ160" s="14">
        <v>43</v>
      </c>
      <c r="HA160" s="14">
        <v>33</v>
      </c>
      <c r="HB160" s="14">
        <v>42</v>
      </c>
      <c r="HC160" s="14">
        <v>25</v>
      </c>
      <c r="HD160" s="14">
        <v>26</v>
      </c>
      <c r="HE160" s="14">
        <v>25</v>
      </c>
      <c r="HF160" s="14">
        <v>30</v>
      </c>
      <c r="HG160" s="14">
        <v>24</v>
      </c>
      <c r="HH160" s="14">
        <v>35</v>
      </c>
      <c r="HI160" s="14">
        <v>42</v>
      </c>
      <c r="HJ160" s="14">
        <v>58</v>
      </c>
      <c r="HK160" s="14">
        <v>21</v>
      </c>
      <c r="HL160" s="14">
        <v>20</v>
      </c>
      <c r="HM160" s="14">
        <v>14</v>
      </c>
      <c r="HN160" s="14">
        <v>20</v>
      </c>
      <c r="HO160" s="14">
        <v>32</v>
      </c>
      <c r="HP160" s="14">
        <v>28</v>
      </c>
      <c r="HQ160" s="14">
        <v>23</v>
      </c>
      <c r="HR160" s="14">
        <v>38</v>
      </c>
      <c r="HS160" s="14">
        <v>38</v>
      </c>
      <c r="HT160" s="14">
        <v>38</v>
      </c>
      <c r="HU160" s="14">
        <v>35</v>
      </c>
      <c r="HV160" s="14">
        <v>24</v>
      </c>
      <c r="HW160" s="14">
        <v>21</v>
      </c>
      <c r="HX160" s="14">
        <v>31</v>
      </c>
      <c r="HY160" s="14">
        <v>30</v>
      </c>
      <c r="HZ160" s="14">
        <v>33</v>
      </c>
      <c r="IA160" s="14">
        <v>30</v>
      </c>
      <c r="IB160" s="14">
        <v>30</v>
      </c>
      <c r="IC160" s="14">
        <v>32</v>
      </c>
      <c r="ID160" s="14">
        <v>24</v>
      </c>
      <c r="IE160" s="14">
        <v>28</v>
      </c>
      <c r="IF160" s="14">
        <v>24</v>
      </c>
      <c r="IG160" s="14">
        <v>32</v>
      </c>
      <c r="IH160" s="14">
        <v>21</v>
      </c>
      <c r="II160" s="14">
        <v>17</v>
      </c>
      <c r="IJ160" s="14">
        <v>21</v>
      </c>
      <c r="IK160" s="14">
        <v>40</v>
      </c>
      <c r="IL160" s="14">
        <v>32</v>
      </c>
      <c r="IM160" s="14">
        <v>28</v>
      </c>
      <c r="IN160" s="14">
        <v>16</v>
      </c>
      <c r="IO160" s="14">
        <v>26</v>
      </c>
      <c r="IP160" s="14">
        <v>16</v>
      </c>
      <c r="IQ160" s="19">
        <v>20</v>
      </c>
      <c r="IR160" s="100">
        <f t="shared" si="61"/>
        <v>80</v>
      </c>
      <c r="IT160" s="45"/>
      <c r="IU160" s="46"/>
    </row>
    <row r="161" spans="1:255" ht="12.75" customHeight="1" x14ac:dyDescent="0.2">
      <c r="A161" s="100">
        <v>2014</v>
      </c>
      <c r="B161" s="100">
        <v>360810124</v>
      </c>
      <c r="C161" s="103">
        <f>INDEX(Sites!$A:$N,MATCH($B161,Sites!$A:$A,0),2)</f>
        <v>40.736139999999999</v>
      </c>
      <c r="D161" s="100" t="str">
        <f>INDEX(Sites!$A:$N,MATCH($B161,Sites!$A:$A,0),4)</f>
        <v>NY</v>
      </c>
      <c r="E161" s="100" t="str">
        <f>INDEX(Sites!$A:$N,MATCH($B161,Sites!$A:$A,0),10)</f>
        <v>25.0</v>
      </c>
      <c r="F161" s="44" t="str">
        <f>INDEX(Sites!$A:$N,MATCH($B161,Sites!$A:$A,0),6)</f>
        <v>Queens</v>
      </c>
      <c r="G161" s="20">
        <v>30</v>
      </c>
      <c r="H161" s="14">
        <v>32</v>
      </c>
      <c r="I161" s="14">
        <v>31</v>
      </c>
      <c r="J161" s="14">
        <v>21</v>
      </c>
      <c r="K161" s="14">
        <v>33</v>
      </c>
      <c r="L161" s="14">
        <v>34</v>
      </c>
      <c r="M161" s="14">
        <v>25</v>
      </c>
      <c r="N161" s="14">
        <v>42</v>
      </c>
      <c r="O161" s="14">
        <v>44</v>
      </c>
      <c r="P161" s="14">
        <v>27</v>
      </c>
      <c r="Q161" s="14">
        <v>42</v>
      </c>
      <c r="R161" s="14">
        <v>41</v>
      </c>
      <c r="S161" s="14">
        <v>33</v>
      </c>
      <c r="T161" s="14">
        <v>33</v>
      </c>
      <c r="U161" s="14">
        <v>42</v>
      </c>
      <c r="V161" s="14">
        <v>37</v>
      </c>
      <c r="W161" s="14">
        <v>33</v>
      </c>
      <c r="X161" s="14" t="s">
        <v>78</v>
      </c>
      <c r="Y161" s="14" t="s">
        <v>78</v>
      </c>
      <c r="Z161" s="14">
        <v>37</v>
      </c>
      <c r="AA161" s="14">
        <v>41</v>
      </c>
      <c r="AB161" s="14">
        <v>41</v>
      </c>
      <c r="AC161" s="14">
        <v>36</v>
      </c>
      <c r="AD161" s="14">
        <v>33</v>
      </c>
      <c r="AE161" s="14">
        <v>35</v>
      </c>
      <c r="AF161" s="14">
        <v>38</v>
      </c>
      <c r="AG161" s="14">
        <v>34</v>
      </c>
      <c r="AH161" s="14">
        <v>28</v>
      </c>
      <c r="AI161" s="14">
        <v>27</v>
      </c>
      <c r="AJ161" s="14">
        <v>31</v>
      </c>
      <c r="AK161" s="14">
        <v>36</v>
      </c>
      <c r="AL161" s="14" t="s">
        <v>78</v>
      </c>
      <c r="AM161" s="14" t="s">
        <v>78</v>
      </c>
      <c r="AN161" s="14">
        <v>31</v>
      </c>
      <c r="AO161" s="14">
        <v>34</v>
      </c>
      <c r="AP161" s="14">
        <v>38</v>
      </c>
      <c r="AQ161" s="14">
        <v>41</v>
      </c>
      <c r="AR161" s="14">
        <v>37</v>
      </c>
      <c r="AS161" s="14">
        <v>38</v>
      </c>
      <c r="AT161" s="14">
        <v>41</v>
      </c>
      <c r="AU161" s="14">
        <v>45</v>
      </c>
      <c r="AV161" s="14">
        <v>40</v>
      </c>
      <c r="AW161" s="14">
        <v>46</v>
      </c>
      <c r="AX161" s="14">
        <v>44</v>
      </c>
      <c r="AY161" s="14">
        <v>35</v>
      </c>
      <c r="AZ161" s="14" t="s">
        <v>78</v>
      </c>
      <c r="BA161" s="14">
        <v>39</v>
      </c>
      <c r="BB161" s="14">
        <v>41</v>
      </c>
      <c r="BC161" s="14">
        <v>34</v>
      </c>
      <c r="BD161" s="14">
        <v>50</v>
      </c>
      <c r="BE161" s="14">
        <v>44</v>
      </c>
      <c r="BF161" s="14">
        <v>34</v>
      </c>
      <c r="BG161" s="14">
        <v>34</v>
      </c>
      <c r="BH161" s="14">
        <v>34</v>
      </c>
      <c r="BI161" s="14">
        <v>47</v>
      </c>
      <c r="BJ161" s="14">
        <v>38</v>
      </c>
      <c r="BK161" s="14">
        <v>40</v>
      </c>
      <c r="BL161" s="14">
        <v>35</v>
      </c>
      <c r="BM161" s="14">
        <v>44</v>
      </c>
      <c r="BN161" s="14">
        <v>33</v>
      </c>
      <c r="BO161" s="14">
        <v>28</v>
      </c>
      <c r="BP161" s="14">
        <v>29</v>
      </c>
      <c r="BQ161" s="14">
        <v>44</v>
      </c>
      <c r="BR161" s="14">
        <v>43</v>
      </c>
      <c r="BS161" s="14">
        <v>39</v>
      </c>
      <c r="BT161" s="14">
        <v>38</v>
      </c>
      <c r="BU161" s="14">
        <v>39</v>
      </c>
      <c r="BV161" s="14">
        <v>37</v>
      </c>
      <c r="BW161" s="14">
        <v>29</v>
      </c>
      <c r="BX161" s="14">
        <v>32</v>
      </c>
      <c r="BY161" s="14">
        <v>39</v>
      </c>
      <c r="BZ161" s="14">
        <v>55</v>
      </c>
      <c r="CA161" s="14">
        <v>45</v>
      </c>
      <c r="CB161" s="14" t="s">
        <v>78</v>
      </c>
      <c r="CC161" s="14">
        <v>25</v>
      </c>
      <c r="CD161" s="14">
        <v>31</v>
      </c>
      <c r="CE161" s="14">
        <v>31</v>
      </c>
      <c r="CF161" s="14">
        <v>50</v>
      </c>
      <c r="CG161" s="14">
        <v>46</v>
      </c>
      <c r="CH161" s="14">
        <v>47</v>
      </c>
      <c r="CI161" s="14">
        <v>50</v>
      </c>
      <c r="CJ161" s="14">
        <v>54</v>
      </c>
      <c r="CK161" s="14">
        <v>45</v>
      </c>
      <c r="CL161" s="14">
        <v>39</v>
      </c>
      <c r="CM161" s="14">
        <v>32</v>
      </c>
      <c r="CN161" s="14">
        <v>46</v>
      </c>
      <c r="CO161" s="14">
        <v>58</v>
      </c>
      <c r="CP161" s="14">
        <v>57</v>
      </c>
      <c r="CQ161" s="14">
        <v>24</v>
      </c>
      <c r="CR161" s="14">
        <v>35</v>
      </c>
      <c r="CS161" s="14">
        <v>43</v>
      </c>
      <c r="CT161" s="14">
        <v>37</v>
      </c>
      <c r="CU161" s="14">
        <v>47</v>
      </c>
      <c r="CV161" s="14">
        <v>45</v>
      </c>
      <c r="CW161" s="14">
        <v>48</v>
      </c>
      <c r="CX161" s="14">
        <v>53</v>
      </c>
      <c r="CY161" s="14" t="s">
        <v>78</v>
      </c>
      <c r="CZ161" s="14">
        <v>21</v>
      </c>
      <c r="DA161" s="14">
        <v>43</v>
      </c>
      <c r="DB161" s="14">
        <v>49</v>
      </c>
      <c r="DC161" s="14">
        <v>32</v>
      </c>
      <c r="DD161" s="14">
        <v>28</v>
      </c>
      <c r="DE161" s="14">
        <v>35</v>
      </c>
      <c r="DF161" s="14">
        <v>24</v>
      </c>
      <c r="DG161" s="14">
        <v>24</v>
      </c>
      <c r="DH161" s="14">
        <v>39</v>
      </c>
      <c r="DI161" s="14">
        <v>34</v>
      </c>
      <c r="DJ161" s="14">
        <v>38</v>
      </c>
      <c r="DK161" s="14">
        <v>65</v>
      </c>
      <c r="DL161" s="14">
        <v>47</v>
      </c>
      <c r="DM161" s="14">
        <v>32</v>
      </c>
      <c r="DN161" s="14">
        <v>43</v>
      </c>
      <c r="DO161" s="14">
        <v>47</v>
      </c>
      <c r="DP161" s="14">
        <v>58</v>
      </c>
      <c r="DQ161" s="14">
        <v>48</v>
      </c>
      <c r="DR161" s="14">
        <v>41</v>
      </c>
      <c r="DS161" s="14">
        <v>31</v>
      </c>
      <c r="DT161" s="14">
        <v>44</v>
      </c>
      <c r="DU161" s="14">
        <v>48</v>
      </c>
      <c r="DV161" s="14">
        <v>57</v>
      </c>
      <c r="DW161" s="14">
        <v>43</v>
      </c>
      <c r="DX161" s="14">
        <v>38</v>
      </c>
      <c r="DY161" s="14">
        <v>42</v>
      </c>
      <c r="DZ161" s="14">
        <v>39</v>
      </c>
      <c r="EA161" s="14">
        <v>48</v>
      </c>
      <c r="EB161" s="14">
        <v>36</v>
      </c>
      <c r="EC161" s="14">
        <v>35</v>
      </c>
      <c r="ED161" s="14">
        <v>58</v>
      </c>
      <c r="EE161" s="14">
        <v>77</v>
      </c>
      <c r="EF161" s="14">
        <v>63</v>
      </c>
      <c r="EG161" s="14">
        <v>53</v>
      </c>
      <c r="EH161" s="14">
        <v>56</v>
      </c>
      <c r="EI161" s="14">
        <v>58</v>
      </c>
      <c r="EJ161" s="14">
        <v>55</v>
      </c>
      <c r="EK161" s="14">
        <v>41</v>
      </c>
      <c r="EL161" s="14" t="s">
        <v>78</v>
      </c>
      <c r="EM161" s="14">
        <v>39</v>
      </c>
      <c r="EN161" s="14">
        <v>52</v>
      </c>
      <c r="EO161" s="14">
        <v>46</v>
      </c>
      <c r="EP161" s="14">
        <v>56</v>
      </c>
      <c r="EQ161" s="14">
        <v>46</v>
      </c>
      <c r="ER161" s="14">
        <v>47</v>
      </c>
      <c r="ES161" s="14">
        <v>64</v>
      </c>
      <c r="ET161" s="14">
        <v>60</v>
      </c>
      <c r="EU161" s="14">
        <v>42</v>
      </c>
      <c r="EV161" s="14">
        <v>40</v>
      </c>
      <c r="EW161" s="14">
        <v>54</v>
      </c>
      <c r="EX161" s="14">
        <v>57</v>
      </c>
      <c r="EY161" s="14">
        <v>54</v>
      </c>
      <c r="EZ161" s="14">
        <v>55</v>
      </c>
      <c r="FA161" s="14" t="s">
        <v>78</v>
      </c>
      <c r="FB161" s="14">
        <v>41</v>
      </c>
      <c r="FC161" s="14">
        <v>54</v>
      </c>
      <c r="FD161" s="14">
        <v>48</v>
      </c>
      <c r="FE161" s="14">
        <v>50</v>
      </c>
      <c r="FF161" s="14">
        <v>50</v>
      </c>
      <c r="FG161" s="14">
        <v>47</v>
      </c>
      <c r="FH161" s="14" t="s">
        <v>78</v>
      </c>
      <c r="FI161" s="14" t="s">
        <v>78</v>
      </c>
      <c r="FJ161" s="14">
        <v>36</v>
      </c>
      <c r="FK161" s="14">
        <v>41</v>
      </c>
      <c r="FL161" s="14">
        <v>51</v>
      </c>
      <c r="FM161" s="14">
        <v>46</v>
      </c>
      <c r="FN161" s="14">
        <v>46</v>
      </c>
      <c r="FO161" s="14" t="s">
        <v>78</v>
      </c>
      <c r="FP161" s="14">
        <v>31</v>
      </c>
      <c r="FQ161" s="14">
        <v>41</v>
      </c>
      <c r="FR161" s="14">
        <v>32</v>
      </c>
      <c r="FS161" s="14">
        <v>60</v>
      </c>
      <c r="FT161" s="14">
        <v>44</v>
      </c>
      <c r="FU161" s="14">
        <v>36</v>
      </c>
      <c r="FV161" s="14" t="s">
        <v>78</v>
      </c>
      <c r="FW161" s="14">
        <v>51</v>
      </c>
      <c r="FX161" s="14">
        <v>42</v>
      </c>
      <c r="FY161" s="14">
        <v>33</v>
      </c>
      <c r="FZ161" s="14" t="s">
        <v>78</v>
      </c>
      <c r="GA161" s="14" t="s">
        <v>78</v>
      </c>
      <c r="GB161" s="14" t="s">
        <v>78</v>
      </c>
      <c r="GC161" s="14" t="s">
        <v>78</v>
      </c>
      <c r="GD161" s="14" t="s">
        <v>78</v>
      </c>
      <c r="GE161" s="14" t="s">
        <v>78</v>
      </c>
      <c r="GF161" s="14">
        <v>38</v>
      </c>
      <c r="GG161" s="14">
        <v>40</v>
      </c>
      <c r="GH161" s="14">
        <v>42</v>
      </c>
      <c r="GI161" s="14">
        <v>46</v>
      </c>
      <c r="GJ161" s="14">
        <v>58</v>
      </c>
      <c r="GK161" s="14">
        <v>50</v>
      </c>
      <c r="GL161" s="14">
        <v>60</v>
      </c>
      <c r="GM161" s="14">
        <v>43</v>
      </c>
      <c r="GN161" s="14">
        <v>50</v>
      </c>
      <c r="GO161" s="14">
        <v>34</v>
      </c>
      <c r="GP161" s="14">
        <v>32</v>
      </c>
      <c r="GQ161" s="14">
        <v>26</v>
      </c>
      <c r="GR161" s="14">
        <v>37</v>
      </c>
      <c r="GS161" s="14">
        <v>38</v>
      </c>
      <c r="GT161" s="14">
        <v>35</v>
      </c>
      <c r="GU161" s="14">
        <v>29</v>
      </c>
      <c r="GV161" s="14">
        <v>33</v>
      </c>
      <c r="GW161" s="14">
        <v>32</v>
      </c>
      <c r="GX161" s="14">
        <v>29</v>
      </c>
      <c r="GY161" s="14">
        <v>44</v>
      </c>
      <c r="GZ161" s="14">
        <v>43</v>
      </c>
      <c r="HA161" s="14">
        <v>34</v>
      </c>
      <c r="HB161" s="14">
        <v>41</v>
      </c>
      <c r="HC161" s="14">
        <v>29</v>
      </c>
      <c r="HD161" s="14">
        <v>28</v>
      </c>
      <c r="HE161" s="14">
        <v>18</v>
      </c>
      <c r="HF161" s="14">
        <v>30</v>
      </c>
      <c r="HG161" s="14">
        <v>24</v>
      </c>
      <c r="HH161" s="14">
        <v>40</v>
      </c>
      <c r="HI161" s="14">
        <v>47</v>
      </c>
      <c r="HJ161" s="14">
        <v>56</v>
      </c>
      <c r="HK161" s="14" t="s">
        <v>78</v>
      </c>
      <c r="HL161" s="14">
        <v>20</v>
      </c>
      <c r="HM161" s="14">
        <v>19</v>
      </c>
      <c r="HN161" s="14">
        <v>21</v>
      </c>
      <c r="HO161" s="14">
        <v>31</v>
      </c>
      <c r="HP161" s="14">
        <v>31</v>
      </c>
      <c r="HQ161" s="14">
        <v>23</v>
      </c>
      <c r="HR161" s="14">
        <v>37</v>
      </c>
      <c r="HS161" s="14">
        <v>40</v>
      </c>
      <c r="HT161" s="14">
        <v>41</v>
      </c>
      <c r="HU161" s="14">
        <v>38</v>
      </c>
      <c r="HV161" s="14">
        <v>18</v>
      </c>
      <c r="HW161" s="14">
        <v>24</v>
      </c>
      <c r="HX161" s="14">
        <v>33</v>
      </c>
      <c r="HY161" s="14">
        <v>33</v>
      </c>
      <c r="HZ161" s="14">
        <v>33</v>
      </c>
      <c r="IA161" s="14">
        <v>31</v>
      </c>
      <c r="IB161" s="14">
        <v>32</v>
      </c>
      <c r="IC161" s="14">
        <v>33</v>
      </c>
      <c r="ID161" s="14">
        <v>25</v>
      </c>
      <c r="IE161" s="14">
        <v>28</v>
      </c>
      <c r="IF161" s="14">
        <v>29</v>
      </c>
      <c r="IG161" s="14">
        <v>36</v>
      </c>
      <c r="IH161" s="14">
        <v>25</v>
      </c>
      <c r="II161" s="14">
        <v>17</v>
      </c>
      <c r="IJ161" s="14">
        <v>21</v>
      </c>
      <c r="IK161" s="14">
        <v>41</v>
      </c>
      <c r="IL161" s="14">
        <v>32</v>
      </c>
      <c r="IM161" s="14">
        <v>27</v>
      </c>
      <c r="IN161" s="14">
        <v>29</v>
      </c>
      <c r="IO161" s="14">
        <v>25</v>
      </c>
      <c r="IP161" s="14">
        <v>15</v>
      </c>
      <c r="IQ161" s="19">
        <v>24</v>
      </c>
      <c r="IR161" s="100">
        <f t="shared" si="61"/>
        <v>77</v>
      </c>
      <c r="IT161" s="45"/>
      <c r="IU161" s="46"/>
    </row>
    <row r="162" spans="1:255" ht="12.75" customHeight="1" x14ac:dyDescent="0.2">
      <c r="A162" s="100">
        <v>2014</v>
      </c>
      <c r="B162" s="100">
        <v>361030004</v>
      </c>
      <c r="C162" s="103">
        <f>INDEX(Sites!$A:$N,MATCH($B162,Sites!$A:$A,0),2)</f>
        <v>40.96078</v>
      </c>
      <c r="D162" s="100" t="str">
        <f>INDEX(Sites!$A:$N,MATCH($B162,Sites!$A:$A,0),4)</f>
        <v>NY</v>
      </c>
      <c r="E162" s="100" t="str">
        <f>INDEX(Sites!$A:$N,MATCH($B162,Sites!$A:$A,0),10)</f>
        <v>31.0</v>
      </c>
      <c r="F162" s="44" t="str">
        <f>INDEX(Sites!$A:$N,MATCH($B162,Sites!$A:$A,0),6)</f>
        <v>Riverhead</v>
      </c>
      <c r="G162" s="20">
        <v>43</v>
      </c>
      <c r="H162" s="14">
        <v>43</v>
      </c>
      <c r="I162" s="14">
        <v>43</v>
      </c>
      <c r="J162" s="14">
        <v>36</v>
      </c>
      <c r="K162" s="14">
        <v>41</v>
      </c>
      <c r="L162" s="14" t="s">
        <v>78</v>
      </c>
      <c r="M162" s="14">
        <v>40</v>
      </c>
      <c r="N162" s="14">
        <v>53</v>
      </c>
      <c r="O162" s="14">
        <v>52</v>
      </c>
      <c r="P162" s="14">
        <v>42</v>
      </c>
      <c r="Q162" s="14">
        <v>54</v>
      </c>
      <c r="R162" s="14">
        <v>59</v>
      </c>
      <c r="S162" s="14">
        <v>43</v>
      </c>
      <c r="T162" s="14">
        <v>50</v>
      </c>
      <c r="U162" s="14">
        <v>51</v>
      </c>
      <c r="V162" s="14">
        <v>45</v>
      </c>
      <c r="W162" s="14" t="s">
        <v>78</v>
      </c>
      <c r="X162" s="14">
        <v>42</v>
      </c>
      <c r="Y162" s="14">
        <v>45</v>
      </c>
      <c r="Z162" s="14">
        <v>47</v>
      </c>
      <c r="AA162" s="14">
        <v>49</v>
      </c>
      <c r="AB162" s="14">
        <v>50</v>
      </c>
      <c r="AC162" s="14">
        <v>44</v>
      </c>
      <c r="AD162" s="14">
        <v>39</v>
      </c>
      <c r="AE162" s="14">
        <v>43</v>
      </c>
      <c r="AF162" s="14">
        <v>47</v>
      </c>
      <c r="AG162" s="14">
        <v>48</v>
      </c>
      <c r="AH162" s="14">
        <v>50</v>
      </c>
      <c r="AI162" s="14">
        <v>44</v>
      </c>
      <c r="AJ162" s="14">
        <v>42</v>
      </c>
      <c r="AK162" s="14">
        <v>44</v>
      </c>
      <c r="AL162" s="14">
        <v>48</v>
      </c>
      <c r="AM162" s="14">
        <v>49</v>
      </c>
      <c r="AN162" s="14">
        <v>52</v>
      </c>
      <c r="AO162" s="14">
        <v>44</v>
      </c>
      <c r="AP162" s="14">
        <v>43</v>
      </c>
      <c r="AQ162" s="14">
        <v>48</v>
      </c>
      <c r="AR162" s="14">
        <v>49</v>
      </c>
      <c r="AS162" s="14">
        <v>46</v>
      </c>
      <c r="AT162" s="14">
        <v>43</v>
      </c>
      <c r="AU162" s="14">
        <v>43</v>
      </c>
      <c r="AV162" s="14">
        <v>39</v>
      </c>
      <c r="AW162" s="14">
        <v>32</v>
      </c>
      <c r="AX162" s="14">
        <v>40</v>
      </c>
      <c r="AY162" s="14">
        <v>34</v>
      </c>
      <c r="AZ162" s="14">
        <v>31</v>
      </c>
      <c r="BA162" s="14">
        <v>30</v>
      </c>
      <c r="BB162" s="14">
        <v>31</v>
      </c>
      <c r="BC162" s="14">
        <v>27</v>
      </c>
      <c r="BD162" s="14">
        <v>26</v>
      </c>
      <c r="BE162" s="14">
        <v>29</v>
      </c>
      <c r="BF162" s="14">
        <v>23</v>
      </c>
      <c r="BG162" s="14">
        <v>41</v>
      </c>
      <c r="BH162" s="14">
        <v>45</v>
      </c>
      <c r="BI162" s="14">
        <v>54</v>
      </c>
      <c r="BJ162" s="14">
        <v>46</v>
      </c>
      <c r="BK162" s="14">
        <v>41</v>
      </c>
      <c r="BL162" s="14">
        <v>38</v>
      </c>
      <c r="BM162" s="14">
        <v>49</v>
      </c>
      <c r="BN162" s="14">
        <v>43</v>
      </c>
      <c r="BO162" s="14">
        <v>44</v>
      </c>
      <c r="BP162" s="14">
        <v>41</v>
      </c>
      <c r="BQ162" s="14" t="s">
        <v>78</v>
      </c>
      <c r="BR162" s="14">
        <v>54</v>
      </c>
      <c r="BS162" s="14">
        <v>46</v>
      </c>
      <c r="BT162" s="14" t="s">
        <v>78</v>
      </c>
      <c r="BU162" s="14">
        <v>47</v>
      </c>
      <c r="BV162" s="14">
        <v>49</v>
      </c>
      <c r="BW162" s="14">
        <v>49</v>
      </c>
      <c r="BX162" s="14">
        <v>51</v>
      </c>
      <c r="BY162" s="14">
        <v>52</v>
      </c>
      <c r="BZ162" s="14">
        <v>57</v>
      </c>
      <c r="CA162" s="14">
        <v>59</v>
      </c>
      <c r="CB162" s="14">
        <v>34</v>
      </c>
      <c r="CC162" s="14" t="s">
        <v>78</v>
      </c>
      <c r="CD162" s="14" t="s">
        <v>78</v>
      </c>
      <c r="CE162" s="14">
        <v>44</v>
      </c>
      <c r="CF162" s="14">
        <v>53</v>
      </c>
      <c r="CG162" s="14">
        <v>50</v>
      </c>
      <c r="CH162" s="14">
        <v>53</v>
      </c>
      <c r="CI162" s="14">
        <v>54</v>
      </c>
      <c r="CJ162" s="14">
        <v>54</v>
      </c>
      <c r="CK162" s="14">
        <v>59</v>
      </c>
      <c r="CL162" s="14" t="s">
        <v>78</v>
      </c>
      <c r="CM162" s="14">
        <v>35</v>
      </c>
      <c r="CN162" s="14">
        <v>50</v>
      </c>
      <c r="CO162" s="14">
        <v>64</v>
      </c>
      <c r="CP162" s="14">
        <v>81</v>
      </c>
      <c r="CQ162" s="14">
        <v>29</v>
      </c>
      <c r="CR162" s="14">
        <v>41</v>
      </c>
      <c r="CS162" s="14">
        <v>48</v>
      </c>
      <c r="CT162" s="14">
        <v>43</v>
      </c>
      <c r="CU162" s="14">
        <v>46</v>
      </c>
      <c r="CV162" s="14">
        <v>55</v>
      </c>
      <c r="CW162" s="14">
        <v>64</v>
      </c>
      <c r="CX162" s="14" t="s">
        <v>78</v>
      </c>
      <c r="CY162" s="14">
        <v>44</v>
      </c>
      <c r="CZ162" s="14">
        <v>27</v>
      </c>
      <c r="DA162" s="14">
        <v>41</v>
      </c>
      <c r="DB162" s="14">
        <v>51</v>
      </c>
      <c r="DC162" s="14">
        <v>40</v>
      </c>
      <c r="DD162" s="14" t="s">
        <v>78</v>
      </c>
      <c r="DE162" s="14">
        <v>38</v>
      </c>
      <c r="DF162" s="14" t="s">
        <v>78</v>
      </c>
      <c r="DG162" s="14">
        <v>30</v>
      </c>
      <c r="DH162" s="14">
        <v>43</v>
      </c>
      <c r="DI162" s="14">
        <v>36</v>
      </c>
      <c r="DJ162" s="14">
        <v>46</v>
      </c>
      <c r="DK162" s="14">
        <v>69</v>
      </c>
      <c r="DL162" s="14">
        <v>54</v>
      </c>
      <c r="DM162" s="14" t="s">
        <v>78</v>
      </c>
      <c r="DN162" s="14" t="s">
        <v>78</v>
      </c>
      <c r="DO162" s="14">
        <v>40</v>
      </c>
      <c r="DP162" s="14">
        <v>45</v>
      </c>
      <c r="DQ162" s="14">
        <v>62</v>
      </c>
      <c r="DR162" s="14">
        <v>48</v>
      </c>
      <c r="DS162" s="14">
        <v>31</v>
      </c>
      <c r="DT162" s="14">
        <v>44</v>
      </c>
      <c r="DU162" s="14">
        <v>43</v>
      </c>
      <c r="DV162" s="14">
        <v>58</v>
      </c>
      <c r="DW162" s="14">
        <v>42</v>
      </c>
      <c r="DX162" s="14">
        <v>43</v>
      </c>
      <c r="DY162" s="14">
        <v>43</v>
      </c>
      <c r="DZ162" s="14">
        <v>36</v>
      </c>
      <c r="EA162" s="14">
        <v>49</v>
      </c>
      <c r="EB162" s="14">
        <v>35</v>
      </c>
      <c r="EC162" s="14">
        <v>33</v>
      </c>
      <c r="ED162" s="14">
        <v>54</v>
      </c>
      <c r="EE162" s="14">
        <v>60</v>
      </c>
      <c r="EF162" s="14">
        <v>59</v>
      </c>
      <c r="EG162" s="14">
        <v>56</v>
      </c>
      <c r="EH162" s="14">
        <v>51</v>
      </c>
      <c r="EI162" s="14">
        <v>57</v>
      </c>
      <c r="EJ162" s="14">
        <v>52</v>
      </c>
      <c r="EK162" s="14">
        <v>42</v>
      </c>
      <c r="EL162" s="14">
        <v>43</v>
      </c>
      <c r="EM162" s="14">
        <v>41</v>
      </c>
      <c r="EN162" s="14">
        <v>44</v>
      </c>
      <c r="EO162" s="14">
        <v>44</v>
      </c>
      <c r="EP162" s="14" t="s">
        <v>78</v>
      </c>
      <c r="EQ162" s="14">
        <v>42</v>
      </c>
      <c r="ER162" s="14">
        <v>44</v>
      </c>
      <c r="ES162" s="14">
        <v>47</v>
      </c>
      <c r="ET162" s="14">
        <v>67</v>
      </c>
      <c r="EU162" s="14">
        <v>47</v>
      </c>
      <c r="EV162" s="14">
        <v>38</v>
      </c>
      <c r="EW162" s="14">
        <v>48</v>
      </c>
      <c r="EX162" s="14">
        <v>56</v>
      </c>
      <c r="EY162" s="14">
        <v>52</v>
      </c>
      <c r="EZ162" s="14">
        <v>61</v>
      </c>
      <c r="FA162" s="14">
        <v>38</v>
      </c>
      <c r="FB162" s="14">
        <v>40</v>
      </c>
      <c r="FC162" s="14">
        <v>61</v>
      </c>
      <c r="FD162" s="14">
        <v>53</v>
      </c>
      <c r="FE162" s="14">
        <v>52</v>
      </c>
      <c r="FF162" s="14">
        <v>42</v>
      </c>
      <c r="FG162" s="14">
        <v>50</v>
      </c>
      <c r="FH162" s="14">
        <v>64</v>
      </c>
      <c r="FI162" s="14">
        <v>49</v>
      </c>
      <c r="FJ162" s="14">
        <v>43</v>
      </c>
      <c r="FK162" s="14">
        <v>38</v>
      </c>
      <c r="FL162" s="14">
        <v>40</v>
      </c>
      <c r="FM162" s="14">
        <v>39</v>
      </c>
      <c r="FN162" s="14">
        <v>51</v>
      </c>
      <c r="FO162" s="14">
        <v>33</v>
      </c>
      <c r="FP162" s="14">
        <v>40</v>
      </c>
      <c r="FQ162" s="14">
        <v>41</v>
      </c>
      <c r="FR162" s="14">
        <v>39</v>
      </c>
      <c r="FS162" s="14">
        <v>60</v>
      </c>
      <c r="FT162" s="14">
        <v>57</v>
      </c>
      <c r="FU162" s="14">
        <v>39</v>
      </c>
      <c r="FV162" s="14">
        <v>44</v>
      </c>
      <c r="FW162" s="14">
        <v>50</v>
      </c>
      <c r="FX162" s="14">
        <v>39</v>
      </c>
      <c r="FY162" s="14">
        <v>34</v>
      </c>
      <c r="FZ162" s="14">
        <v>30</v>
      </c>
      <c r="GA162" s="14">
        <v>34</v>
      </c>
      <c r="GB162" s="14">
        <v>42</v>
      </c>
      <c r="GC162" s="14">
        <v>39</v>
      </c>
      <c r="GD162" s="14">
        <v>61</v>
      </c>
      <c r="GE162" s="14">
        <v>35</v>
      </c>
      <c r="GF162" s="14">
        <v>31</v>
      </c>
      <c r="GG162" s="14">
        <v>35</v>
      </c>
      <c r="GH162" s="14">
        <v>41</v>
      </c>
      <c r="GI162" s="14">
        <v>50</v>
      </c>
      <c r="GJ162" s="14">
        <v>55</v>
      </c>
      <c r="GK162" s="14">
        <v>45</v>
      </c>
      <c r="GL162" s="14">
        <v>62</v>
      </c>
      <c r="GM162" s="14">
        <v>43</v>
      </c>
      <c r="GN162" s="14">
        <v>42</v>
      </c>
      <c r="GO162" s="14">
        <v>35</v>
      </c>
      <c r="GP162" s="14">
        <v>32</v>
      </c>
      <c r="GQ162" s="14">
        <v>30</v>
      </c>
      <c r="GR162" s="14">
        <v>38</v>
      </c>
      <c r="GS162" s="14">
        <v>36</v>
      </c>
      <c r="GT162" s="14">
        <v>37</v>
      </c>
      <c r="GU162" s="14">
        <v>28</v>
      </c>
      <c r="GV162" s="14">
        <v>32</v>
      </c>
      <c r="GW162" s="14">
        <v>38</v>
      </c>
      <c r="GX162" s="14">
        <v>38</v>
      </c>
      <c r="GY162" s="14">
        <v>45</v>
      </c>
      <c r="GZ162" s="14">
        <v>53</v>
      </c>
      <c r="HA162" s="14">
        <v>27</v>
      </c>
      <c r="HB162" s="14">
        <v>42</v>
      </c>
      <c r="HC162" s="14">
        <v>34</v>
      </c>
      <c r="HD162" s="14">
        <v>32</v>
      </c>
      <c r="HE162" s="14">
        <v>32</v>
      </c>
      <c r="HF162" s="14">
        <v>33</v>
      </c>
      <c r="HG162" s="14">
        <v>25</v>
      </c>
      <c r="HH162" s="14">
        <v>39</v>
      </c>
      <c r="HI162" s="14">
        <v>39</v>
      </c>
      <c r="HJ162" s="14">
        <v>64</v>
      </c>
      <c r="HK162" s="14">
        <v>35</v>
      </c>
      <c r="HL162" s="14">
        <v>22</v>
      </c>
      <c r="HM162" s="14">
        <v>19</v>
      </c>
      <c r="HN162" s="14">
        <v>24</v>
      </c>
      <c r="HO162" s="14">
        <v>30</v>
      </c>
      <c r="HP162" s="14">
        <v>33</v>
      </c>
      <c r="HQ162" s="14">
        <v>29</v>
      </c>
      <c r="HR162" s="14">
        <v>38</v>
      </c>
      <c r="HS162" s="14">
        <v>44</v>
      </c>
      <c r="HT162" s="14">
        <v>43</v>
      </c>
      <c r="HU162" s="14">
        <v>39</v>
      </c>
      <c r="HV162" s="14">
        <v>36</v>
      </c>
      <c r="HW162" s="14">
        <v>30</v>
      </c>
      <c r="HX162" s="14">
        <v>35</v>
      </c>
      <c r="HY162" s="14">
        <v>38</v>
      </c>
      <c r="HZ162" s="14">
        <v>38</v>
      </c>
      <c r="IA162" s="14">
        <v>36</v>
      </c>
      <c r="IB162" s="14">
        <v>38</v>
      </c>
      <c r="IC162" s="14">
        <v>40</v>
      </c>
      <c r="ID162" s="14">
        <v>30</v>
      </c>
      <c r="IE162" s="14">
        <v>35</v>
      </c>
      <c r="IF162" s="14">
        <v>36</v>
      </c>
      <c r="IG162" s="14">
        <v>40</v>
      </c>
      <c r="IH162" s="14">
        <v>32</v>
      </c>
      <c r="II162" s="14">
        <v>26</v>
      </c>
      <c r="IJ162" s="14">
        <v>30</v>
      </c>
      <c r="IK162" s="14">
        <v>45</v>
      </c>
      <c r="IL162" s="14">
        <v>40</v>
      </c>
      <c r="IM162" s="14">
        <v>34</v>
      </c>
      <c r="IN162" s="14">
        <v>51</v>
      </c>
      <c r="IO162" s="14">
        <v>44</v>
      </c>
      <c r="IP162" s="14">
        <v>24</v>
      </c>
      <c r="IQ162" s="19">
        <v>30</v>
      </c>
      <c r="IR162" s="100">
        <f t="shared" si="61"/>
        <v>81</v>
      </c>
      <c r="IT162" s="45"/>
      <c r="IU162" s="46"/>
    </row>
    <row r="163" spans="1:255" ht="12.75" customHeight="1" x14ac:dyDescent="0.2">
      <c r="A163" s="100">
        <v>2014</v>
      </c>
      <c r="B163" s="100">
        <v>360870005</v>
      </c>
      <c r="C163" s="103">
        <f>INDEX(Sites!$A:$N,MATCH($B163,Sites!$A:$A,0),2)</f>
        <v>41.182079999999999</v>
      </c>
      <c r="D163" s="100" t="str">
        <f>INDEX(Sites!$A:$N,MATCH($B163,Sites!$A:$A,0),4)</f>
        <v>NY</v>
      </c>
      <c r="E163" s="100" t="str">
        <f>INDEX(Sites!$A:$N,MATCH($B163,Sites!$A:$A,0),10)</f>
        <v>140.0</v>
      </c>
      <c r="F163" s="44" t="str">
        <f>INDEX(Sites!$A:$N,MATCH($B163,Sites!$A:$A,0),6)</f>
        <v>South Mountain Rd</v>
      </c>
      <c r="G163" s="20">
        <v>29</v>
      </c>
      <c r="H163" s="14">
        <v>44</v>
      </c>
      <c r="I163" s="14">
        <v>39</v>
      </c>
      <c r="J163" s="14">
        <v>32</v>
      </c>
      <c r="K163" s="14">
        <v>39</v>
      </c>
      <c r="L163" s="14">
        <v>37</v>
      </c>
      <c r="M163" s="14">
        <v>35</v>
      </c>
      <c r="N163" s="14">
        <v>54</v>
      </c>
      <c r="O163" s="14">
        <v>48</v>
      </c>
      <c r="P163" s="14">
        <v>42</v>
      </c>
      <c r="Q163" s="14">
        <v>50</v>
      </c>
      <c r="R163" s="14">
        <v>36</v>
      </c>
      <c r="S163" s="14">
        <v>39</v>
      </c>
      <c r="T163" s="14">
        <v>28</v>
      </c>
      <c r="U163" s="14">
        <v>48</v>
      </c>
      <c r="V163" s="14">
        <v>41</v>
      </c>
      <c r="W163" s="14">
        <v>36</v>
      </c>
      <c r="X163" s="14">
        <v>38</v>
      </c>
      <c r="Y163" s="14">
        <v>38</v>
      </c>
      <c r="Z163" s="14">
        <v>45</v>
      </c>
      <c r="AA163" s="14">
        <v>47</v>
      </c>
      <c r="AB163" s="14">
        <v>49</v>
      </c>
      <c r="AC163" s="14">
        <v>44</v>
      </c>
      <c r="AD163" s="14">
        <v>38</v>
      </c>
      <c r="AE163" s="14">
        <v>34</v>
      </c>
      <c r="AF163" s="14">
        <v>45</v>
      </c>
      <c r="AG163" s="14">
        <v>39</v>
      </c>
      <c r="AH163" s="14">
        <v>27</v>
      </c>
      <c r="AI163" s="14">
        <v>34</v>
      </c>
      <c r="AJ163" s="14">
        <v>38</v>
      </c>
      <c r="AK163" s="14">
        <v>43</v>
      </c>
      <c r="AL163" s="14">
        <v>45</v>
      </c>
      <c r="AM163" s="14">
        <v>18</v>
      </c>
      <c r="AN163" s="14">
        <v>51</v>
      </c>
      <c r="AO163" s="14">
        <v>40</v>
      </c>
      <c r="AP163" s="14">
        <v>41</v>
      </c>
      <c r="AQ163" s="14">
        <v>49</v>
      </c>
      <c r="AR163" s="14">
        <v>43</v>
      </c>
      <c r="AS163" s="14">
        <v>45</v>
      </c>
      <c r="AT163" s="14">
        <v>50</v>
      </c>
      <c r="AU163" s="14">
        <v>49</v>
      </c>
      <c r="AV163" s="14">
        <v>52</v>
      </c>
      <c r="AW163" s="14">
        <v>56</v>
      </c>
      <c r="AX163" s="14">
        <v>56</v>
      </c>
      <c r="AY163" s="14">
        <v>45</v>
      </c>
      <c r="AZ163" s="14">
        <v>36</v>
      </c>
      <c r="BA163" s="14">
        <v>43</v>
      </c>
      <c r="BB163" s="14">
        <v>46</v>
      </c>
      <c r="BC163" s="14">
        <v>41</v>
      </c>
      <c r="BD163" s="14">
        <v>51</v>
      </c>
      <c r="BE163" s="14">
        <v>51</v>
      </c>
      <c r="BF163" s="14">
        <v>41</v>
      </c>
      <c r="BG163" s="14">
        <v>47</v>
      </c>
      <c r="BH163" s="14">
        <v>41</v>
      </c>
      <c r="BI163" s="14">
        <v>53</v>
      </c>
      <c r="BJ163" s="14">
        <v>42</v>
      </c>
      <c r="BK163" s="14">
        <v>47</v>
      </c>
      <c r="BL163" s="14">
        <v>38</v>
      </c>
      <c r="BM163" s="14">
        <v>49</v>
      </c>
      <c r="BN163" s="14">
        <v>40</v>
      </c>
      <c r="BO163" s="14">
        <v>39</v>
      </c>
      <c r="BP163" s="14">
        <v>52</v>
      </c>
      <c r="BQ163" s="14">
        <v>48</v>
      </c>
      <c r="BR163" s="14">
        <v>48</v>
      </c>
      <c r="BS163" s="14">
        <v>44</v>
      </c>
      <c r="BT163" s="14">
        <v>48</v>
      </c>
      <c r="BU163" s="14">
        <v>45</v>
      </c>
      <c r="BV163" s="14">
        <v>48</v>
      </c>
      <c r="BW163" s="14">
        <v>38</v>
      </c>
      <c r="BX163" s="14">
        <v>38</v>
      </c>
      <c r="BY163" s="14">
        <v>48</v>
      </c>
      <c r="BZ163" s="14">
        <v>53</v>
      </c>
      <c r="CA163" s="14">
        <v>58</v>
      </c>
      <c r="CB163" s="14">
        <v>42</v>
      </c>
      <c r="CC163" s="14">
        <v>32</v>
      </c>
      <c r="CD163" s="14">
        <v>29</v>
      </c>
      <c r="CE163" s="14">
        <v>30</v>
      </c>
      <c r="CF163" s="14">
        <v>46</v>
      </c>
      <c r="CG163" s="14">
        <v>45</v>
      </c>
      <c r="CH163" s="14">
        <v>53</v>
      </c>
      <c r="CI163" s="14">
        <v>51</v>
      </c>
      <c r="CJ163" s="14">
        <v>59</v>
      </c>
      <c r="CK163" s="14">
        <v>40</v>
      </c>
      <c r="CL163" s="14">
        <v>39</v>
      </c>
      <c r="CM163" s="14">
        <v>30</v>
      </c>
      <c r="CN163" s="14">
        <v>43</v>
      </c>
      <c r="CO163" s="14">
        <v>56</v>
      </c>
      <c r="CP163" s="14">
        <v>70</v>
      </c>
      <c r="CQ163" s="14">
        <v>24</v>
      </c>
      <c r="CR163" s="14">
        <v>38</v>
      </c>
      <c r="CS163" s="14">
        <v>39</v>
      </c>
      <c r="CT163" s="14">
        <v>36</v>
      </c>
      <c r="CU163" s="14">
        <v>59</v>
      </c>
      <c r="CV163" s="14">
        <v>60</v>
      </c>
      <c r="CW163" s="14">
        <v>69</v>
      </c>
      <c r="CX163" s="14">
        <v>47</v>
      </c>
      <c r="CY163" s="14">
        <v>37</v>
      </c>
      <c r="CZ163" s="14">
        <v>21</v>
      </c>
      <c r="DA163" s="14">
        <v>33</v>
      </c>
      <c r="DB163" s="14">
        <v>51</v>
      </c>
      <c r="DC163" s="14">
        <v>35</v>
      </c>
      <c r="DD163" s="14">
        <v>34</v>
      </c>
      <c r="DE163" s="14">
        <v>31</v>
      </c>
      <c r="DF163" s="14">
        <v>26</v>
      </c>
      <c r="DG163" s="14">
        <v>32</v>
      </c>
      <c r="DH163" s="14">
        <v>33</v>
      </c>
      <c r="DI163" s="14">
        <v>28</v>
      </c>
      <c r="DJ163" s="14">
        <v>53</v>
      </c>
      <c r="DK163" s="14">
        <v>65</v>
      </c>
      <c r="DL163" s="14">
        <v>46</v>
      </c>
      <c r="DM163" s="14">
        <v>30</v>
      </c>
      <c r="DN163" s="14">
        <v>36</v>
      </c>
      <c r="DO163" s="14">
        <v>43</v>
      </c>
      <c r="DP163" s="14">
        <v>62</v>
      </c>
      <c r="DQ163" s="14">
        <v>60</v>
      </c>
      <c r="DR163" s="14">
        <v>49</v>
      </c>
      <c r="DS163" s="14">
        <v>48</v>
      </c>
      <c r="DT163" s="14">
        <v>30</v>
      </c>
      <c r="DU163" s="14">
        <v>39</v>
      </c>
      <c r="DV163" s="14">
        <v>53</v>
      </c>
      <c r="DW163" s="14">
        <v>62</v>
      </c>
      <c r="DX163" s="14">
        <v>57</v>
      </c>
      <c r="DY163" s="14">
        <v>60</v>
      </c>
      <c r="DZ163" s="14">
        <v>58</v>
      </c>
      <c r="EA163" s="14">
        <v>69</v>
      </c>
      <c r="EB163" s="14">
        <v>30</v>
      </c>
      <c r="EC163" s="14">
        <v>28</v>
      </c>
      <c r="ED163" s="14">
        <v>46</v>
      </c>
      <c r="EE163" s="14">
        <v>66</v>
      </c>
      <c r="EF163" s="14">
        <v>65</v>
      </c>
      <c r="EG163" s="14">
        <v>50</v>
      </c>
      <c r="EH163" s="14">
        <v>44</v>
      </c>
      <c r="EI163" s="14">
        <v>43</v>
      </c>
      <c r="EJ163" s="14">
        <v>66</v>
      </c>
      <c r="EK163" s="14">
        <v>46</v>
      </c>
      <c r="EL163" s="14">
        <v>41</v>
      </c>
      <c r="EM163" s="14">
        <v>40</v>
      </c>
      <c r="EN163" s="14">
        <v>36</v>
      </c>
      <c r="EO163" s="14">
        <v>38</v>
      </c>
      <c r="EP163" s="14">
        <v>42</v>
      </c>
      <c r="EQ163" s="14">
        <v>50</v>
      </c>
      <c r="ER163" s="14">
        <v>44</v>
      </c>
      <c r="ES163" s="14">
        <v>60</v>
      </c>
      <c r="ET163" s="14">
        <v>55</v>
      </c>
      <c r="EU163" s="14">
        <v>62</v>
      </c>
      <c r="EV163" s="14">
        <v>32</v>
      </c>
      <c r="EW163" s="14">
        <v>37</v>
      </c>
      <c r="EX163" s="14">
        <v>47</v>
      </c>
      <c r="EY163" s="14">
        <v>44</v>
      </c>
      <c r="EZ163" s="14">
        <v>46</v>
      </c>
      <c r="FA163" s="14">
        <v>21</v>
      </c>
      <c r="FB163" s="14">
        <v>29</v>
      </c>
      <c r="FC163" s="14">
        <v>54</v>
      </c>
      <c r="FD163" s="14">
        <v>53</v>
      </c>
      <c r="FE163" s="14">
        <v>45</v>
      </c>
      <c r="FF163" s="14">
        <v>46</v>
      </c>
      <c r="FG163" s="14">
        <v>44</v>
      </c>
      <c r="FH163" s="14">
        <v>58</v>
      </c>
      <c r="FI163" s="14">
        <v>38</v>
      </c>
      <c r="FJ163" s="14">
        <v>35</v>
      </c>
      <c r="FK163" s="14">
        <v>31</v>
      </c>
      <c r="FL163" s="14">
        <v>34</v>
      </c>
      <c r="FM163" s="14">
        <v>36</v>
      </c>
      <c r="FN163" s="14">
        <v>54</v>
      </c>
      <c r="FO163" s="14">
        <v>35</v>
      </c>
      <c r="FP163" s="14">
        <v>34</v>
      </c>
      <c r="FQ163" s="14">
        <v>33</v>
      </c>
      <c r="FR163" s="14">
        <v>27</v>
      </c>
      <c r="FS163" s="14">
        <v>50</v>
      </c>
      <c r="FT163" s="14">
        <v>42</v>
      </c>
      <c r="FU163" s="14">
        <v>29</v>
      </c>
      <c r="FV163" s="14">
        <v>56</v>
      </c>
      <c r="FW163" s="14">
        <v>64</v>
      </c>
      <c r="FX163" s="14">
        <v>50</v>
      </c>
      <c r="FY163" s="14">
        <v>31</v>
      </c>
      <c r="FZ163" s="14">
        <v>27</v>
      </c>
      <c r="GA163" s="14">
        <v>27</v>
      </c>
      <c r="GB163" s="14">
        <v>35</v>
      </c>
      <c r="GC163" s="14">
        <v>61</v>
      </c>
      <c r="GD163" s="14">
        <v>68</v>
      </c>
      <c r="GE163" s="14">
        <v>33</v>
      </c>
      <c r="GF163" s="14">
        <v>38</v>
      </c>
      <c r="GG163" s="14">
        <v>51</v>
      </c>
      <c r="GH163" s="14">
        <v>35</v>
      </c>
      <c r="GI163" s="14">
        <v>40</v>
      </c>
      <c r="GJ163" s="14">
        <v>52</v>
      </c>
      <c r="GK163" s="14">
        <v>38</v>
      </c>
      <c r="GL163" s="14">
        <v>68</v>
      </c>
      <c r="GM163" s="14">
        <v>53</v>
      </c>
      <c r="GN163" s="14">
        <v>52</v>
      </c>
      <c r="GO163" s="14">
        <v>31</v>
      </c>
      <c r="GP163" s="14">
        <v>37</v>
      </c>
      <c r="GQ163" s="14">
        <v>29</v>
      </c>
      <c r="GR163" s="14">
        <v>47</v>
      </c>
      <c r="GS163" s="14">
        <v>34</v>
      </c>
      <c r="GT163" s="14">
        <v>32</v>
      </c>
      <c r="GU163" s="14">
        <v>24</v>
      </c>
      <c r="GV163" s="14">
        <v>29</v>
      </c>
      <c r="GW163" s="14">
        <v>38</v>
      </c>
      <c r="GX163" s="14">
        <v>36</v>
      </c>
      <c r="GY163" s="14">
        <v>41</v>
      </c>
      <c r="GZ163" s="14">
        <v>45</v>
      </c>
      <c r="HA163" s="14">
        <v>34</v>
      </c>
      <c r="HB163" s="14">
        <v>41</v>
      </c>
      <c r="HC163" s="14">
        <v>28</v>
      </c>
      <c r="HD163" s="14">
        <v>26</v>
      </c>
      <c r="HE163" s="14">
        <v>32</v>
      </c>
      <c r="HF163" s="14">
        <v>31</v>
      </c>
      <c r="HG163" s="14">
        <v>23</v>
      </c>
      <c r="HH163" s="14">
        <v>39</v>
      </c>
      <c r="HI163" s="14">
        <v>42</v>
      </c>
      <c r="HJ163" s="14">
        <v>62</v>
      </c>
      <c r="HK163" s="14">
        <v>32</v>
      </c>
      <c r="HL163" s="14">
        <v>26</v>
      </c>
      <c r="HM163" s="14">
        <v>23</v>
      </c>
      <c r="HN163" s="14">
        <v>24</v>
      </c>
      <c r="HO163" s="14">
        <v>34</v>
      </c>
      <c r="HP163" s="14">
        <v>26</v>
      </c>
      <c r="HQ163" s="14">
        <v>25</v>
      </c>
      <c r="HR163" s="14">
        <v>38</v>
      </c>
      <c r="HS163" s="14">
        <v>38</v>
      </c>
      <c r="HT163" s="14">
        <v>42</v>
      </c>
      <c r="HU163" s="14">
        <v>40</v>
      </c>
      <c r="HV163" s="14">
        <v>32</v>
      </c>
      <c r="HW163" s="14">
        <v>22</v>
      </c>
      <c r="HX163" s="14">
        <v>33</v>
      </c>
      <c r="HY163" s="14">
        <v>22</v>
      </c>
      <c r="HZ163" s="14">
        <v>31</v>
      </c>
      <c r="IA163" s="14">
        <v>28</v>
      </c>
      <c r="IB163" s="14">
        <v>33</v>
      </c>
      <c r="IC163" s="14">
        <v>36</v>
      </c>
      <c r="ID163" s="14">
        <v>25</v>
      </c>
      <c r="IE163" s="14">
        <v>29</v>
      </c>
      <c r="IF163" s="14">
        <v>25</v>
      </c>
      <c r="IG163" s="14">
        <v>22</v>
      </c>
      <c r="IH163" s="14">
        <v>23</v>
      </c>
      <c r="II163" s="14">
        <v>22</v>
      </c>
      <c r="IJ163" s="14">
        <v>31</v>
      </c>
      <c r="IK163" s="14">
        <v>45</v>
      </c>
      <c r="IL163" s="14">
        <v>35</v>
      </c>
      <c r="IM163" s="14">
        <v>31</v>
      </c>
      <c r="IN163" s="14">
        <v>16</v>
      </c>
      <c r="IO163" s="14">
        <v>32</v>
      </c>
      <c r="IP163" s="14">
        <v>18</v>
      </c>
      <c r="IQ163" s="19">
        <v>24</v>
      </c>
      <c r="IR163" s="100">
        <f t="shared" si="61"/>
        <v>70</v>
      </c>
      <c r="IT163" s="45"/>
      <c r="IU163" s="46"/>
    </row>
    <row r="164" spans="1:255" ht="12.75" customHeight="1" x14ac:dyDescent="0.2">
      <c r="A164" s="100">
        <v>2014</v>
      </c>
      <c r="B164" s="100">
        <v>360850067</v>
      </c>
      <c r="C164" s="103">
        <f>INDEX(Sites!$A:$N,MATCH($B164,Sites!$A:$A,0),2)</f>
        <v>40.596640000000001</v>
      </c>
      <c r="D164" s="100" t="str">
        <f>INDEX(Sites!$A:$N,MATCH($B164,Sites!$A:$A,0),4)</f>
        <v>NY</v>
      </c>
      <c r="E164" s="100" t="str">
        <f>INDEX(Sites!$A:$N,MATCH($B164,Sites!$A:$A,0),10)</f>
        <v>95.0</v>
      </c>
      <c r="F164" s="44" t="str">
        <f>INDEX(Sites!$A:$N,MATCH($B164,Sites!$A:$A,0),6)</f>
        <v>Susan Wagner</v>
      </c>
      <c r="G164" s="20">
        <v>33</v>
      </c>
      <c r="H164" s="14">
        <v>30</v>
      </c>
      <c r="I164" s="14">
        <v>28</v>
      </c>
      <c r="J164" s="14">
        <v>13</v>
      </c>
      <c r="K164" s="14">
        <v>25</v>
      </c>
      <c r="L164" s="14">
        <v>31</v>
      </c>
      <c r="M164" s="14">
        <v>11</v>
      </c>
      <c r="N164" s="14">
        <v>46</v>
      </c>
      <c r="O164" s="14">
        <v>45</v>
      </c>
      <c r="P164" s="14">
        <v>35</v>
      </c>
      <c r="Q164" s="14">
        <v>50</v>
      </c>
      <c r="R164" s="14">
        <v>47</v>
      </c>
      <c r="S164" s="14">
        <v>33</v>
      </c>
      <c r="T164" s="14">
        <v>42</v>
      </c>
      <c r="U164" s="14">
        <v>44</v>
      </c>
      <c r="V164" s="14">
        <v>34</v>
      </c>
      <c r="W164" s="14">
        <v>24</v>
      </c>
      <c r="X164" s="14">
        <v>38</v>
      </c>
      <c r="Y164" s="14">
        <v>40</v>
      </c>
      <c r="Z164" s="14">
        <v>39</v>
      </c>
      <c r="AA164" s="14" t="s">
        <v>78</v>
      </c>
      <c r="AB164" s="14">
        <v>52</v>
      </c>
      <c r="AC164" s="14">
        <v>44</v>
      </c>
      <c r="AD164" s="14">
        <v>39</v>
      </c>
      <c r="AE164" s="14">
        <v>46</v>
      </c>
      <c r="AF164" s="14">
        <v>45</v>
      </c>
      <c r="AG164" s="14">
        <v>48</v>
      </c>
      <c r="AH164" s="14" t="s">
        <v>78</v>
      </c>
      <c r="AI164" s="14">
        <v>15</v>
      </c>
      <c r="AJ164" s="14">
        <v>29</v>
      </c>
      <c r="AK164" s="14" t="s">
        <v>78</v>
      </c>
      <c r="AL164" s="14" t="s">
        <v>78</v>
      </c>
      <c r="AM164" s="14">
        <v>25</v>
      </c>
      <c r="AN164" s="14" t="s">
        <v>78</v>
      </c>
      <c r="AO164" s="14">
        <v>35</v>
      </c>
      <c r="AP164" s="14">
        <v>37</v>
      </c>
      <c r="AQ164" s="14">
        <v>44</v>
      </c>
      <c r="AR164" s="14">
        <v>39</v>
      </c>
      <c r="AS164" s="14">
        <v>34</v>
      </c>
      <c r="AT164" s="14">
        <v>42</v>
      </c>
      <c r="AU164" s="14">
        <v>50</v>
      </c>
      <c r="AV164" s="14">
        <v>47</v>
      </c>
      <c r="AW164" s="14">
        <v>47</v>
      </c>
      <c r="AX164" s="14">
        <v>49</v>
      </c>
      <c r="AY164" s="14">
        <v>34</v>
      </c>
      <c r="AZ164" s="14">
        <v>32</v>
      </c>
      <c r="BA164" s="14">
        <v>34</v>
      </c>
      <c r="BB164" s="14">
        <v>41</v>
      </c>
      <c r="BC164" s="14">
        <v>36</v>
      </c>
      <c r="BD164" s="14">
        <v>49</v>
      </c>
      <c r="BE164" s="14">
        <v>41</v>
      </c>
      <c r="BF164" s="14">
        <v>39</v>
      </c>
      <c r="BG164" s="14">
        <v>46</v>
      </c>
      <c r="BH164" s="14">
        <v>34</v>
      </c>
      <c r="BI164" s="14">
        <v>46</v>
      </c>
      <c r="BJ164" s="14">
        <v>43</v>
      </c>
      <c r="BK164" s="14">
        <v>43</v>
      </c>
      <c r="BL164" s="14">
        <v>35</v>
      </c>
      <c r="BM164" s="14">
        <v>37</v>
      </c>
      <c r="BN164" s="14">
        <v>36</v>
      </c>
      <c r="BO164" s="14">
        <v>31</v>
      </c>
      <c r="BP164" s="14">
        <v>43</v>
      </c>
      <c r="BQ164" s="14">
        <v>45</v>
      </c>
      <c r="BR164" s="14">
        <v>39</v>
      </c>
      <c r="BS164" s="14">
        <v>39</v>
      </c>
      <c r="BT164" s="14">
        <v>40</v>
      </c>
      <c r="BU164" s="14">
        <v>40</v>
      </c>
      <c r="BV164" s="14">
        <v>38</v>
      </c>
      <c r="BW164" s="14">
        <v>36</v>
      </c>
      <c r="BX164" s="14">
        <v>36</v>
      </c>
      <c r="BY164" s="14">
        <v>43</v>
      </c>
      <c r="BZ164" s="14">
        <v>55</v>
      </c>
      <c r="CA164" s="14">
        <v>51</v>
      </c>
      <c r="CB164" s="14">
        <v>27</v>
      </c>
      <c r="CC164" s="14">
        <v>25</v>
      </c>
      <c r="CD164" s="14">
        <v>30</v>
      </c>
      <c r="CE164" s="14">
        <v>29</v>
      </c>
      <c r="CF164" s="14">
        <v>48</v>
      </c>
      <c r="CG164" s="14">
        <v>43</v>
      </c>
      <c r="CH164" s="14">
        <v>50</v>
      </c>
      <c r="CI164" s="14">
        <v>51</v>
      </c>
      <c r="CJ164" s="14" t="s">
        <v>78</v>
      </c>
      <c r="CK164" s="14">
        <v>48</v>
      </c>
      <c r="CL164" s="14">
        <v>29</v>
      </c>
      <c r="CM164" s="14">
        <v>31</v>
      </c>
      <c r="CN164" s="14">
        <v>46</v>
      </c>
      <c r="CO164" s="14">
        <v>62</v>
      </c>
      <c r="CP164" s="14">
        <v>71</v>
      </c>
      <c r="CQ164" s="14">
        <v>24</v>
      </c>
      <c r="CR164" s="14">
        <v>36</v>
      </c>
      <c r="CS164" s="14" t="s">
        <v>78</v>
      </c>
      <c r="CT164" s="14">
        <v>42</v>
      </c>
      <c r="CU164" s="14">
        <v>51</v>
      </c>
      <c r="CV164" s="14">
        <v>72</v>
      </c>
      <c r="CW164" s="14">
        <v>58</v>
      </c>
      <c r="CX164" s="14">
        <v>60</v>
      </c>
      <c r="CY164" s="14">
        <v>40</v>
      </c>
      <c r="CZ164" s="14">
        <v>21</v>
      </c>
      <c r="DA164" s="14">
        <v>53</v>
      </c>
      <c r="DB164" s="14">
        <v>53</v>
      </c>
      <c r="DC164" s="14">
        <v>40</v>
      </c>
      <c r="DD164" s="14">
        <v>30</v>
      </c>
      <c r="DE164" s="14">
        <v>33</v>
      </c>
      <c r="DF164" s="14">
        <v>25</v>
      </c>
      <c r="DG164" s="14">
        <v>34</v>
      </c>
      <c r="DH164" s="14">
        <v>38</v>
      </c>
      <c r="DI164" s="14">
        <v>31</v>
      </c>
      <c r="DJ164" s="14">
        <v>48</v>
      </c>
      <c r="DK164" s="14">
        <v>78</v>
      </c>
      <c r="DL164" s="14">
        <v>53</v>
      </c>
      <c r="DM164" s="14" t="s">
        <v>78</v>
      </c>
      <c r="DN164" s="14">
        <v>40</v>
      </c>
      <c r="DO164" s="14">
        <v>38</v>
      </c>
      <c r="DP164" s="14">
        <v>53</v>
      </c>
      <c r="DQ164" s="14">
        <v>50</v>
      </c>
      <c r="DR164" s="14">
        <v>40</v>
      </c>
      <c r="DS164" s="14">
        <v>30</v>
      </c>
      <c r="DT164" s="14">
        <v>36</v>
      </c>
      <c r="DU164" s="14">
        <v>47</v>
      </c>
      <c r="DV164" s="14">
        <v>61</v>
      </c>
      <c r="DW164" s="14">
        <v>43</v>
      </c>
      <c r="DX164" s="14">
        <v>41</v>
      </c>
      <c r="DY164" s="14">
        <v>48</v>
      </c>
      <c r="DZ164" s="14">
        <v>44</v>
      </c>
      <c r="EA164" s="14">
        <v>41</v>
      </c>
      <c r="EB164" s="14">
        <v>33</v>
      </c>
      <c r="EC164" s="14">
        <v>31</v>
      </c>
      <c r="ED164" s="14">
        <v>57</v>
      </c>
      <c r="EE164" s="14">
        <v>83</v>
      </c>
      <c r="EF164" s="14">
        <v>69</v>
      </c>
      <c r="EG164" s="14">
        <v>55</v>
      </c>
      <c r="EH164" s="14">
        <v>54</v>
      </c>
      <c r="EI164" s="14">
        <v>59</v>
      </c>
      <c r="EJ164" s="14">
        <v>53</v>
      </c>
      <c r="EK164" s="14">
        <v>38</v>
      </c>
      <c r="EL164" s="14">
        <v>38</v>
      </c>
      <c r="EM164" s="14">
        <v>38</v>
      </c>
      <c r="EN164" s="14">
        <v>48</v>
      </c>
      <c r="EO164" s="14">
        <v>45</v>
      </c>
      <c r="EP164" s="14">
        <v>55</v>
      </c>
      <c r="EQ164" s="14">
        <v>43</v>
      </c>
      <c r="ER164" s="14">
        <v>35</v>
      </c>
      <c r="ES164" s="14">
        <v>72</v>
      </c>
      <c r="ET164" s="14">
        <v>64</v>
      </c>
      <c r="EU164" s="14">
        <v>47</v>
      </c>
      <c r="EV164" s="14">
        <v>34</v>
      </c>
      <c r="EW164" s="14">
        <v>54</v>
      </c>
      <c r="EX164" s="14">
        <v>47</v>
      </c>
      <c r="EY164" s="14">
        <v>50</v>
      </c>
      <c r="EZ164" s="14">
        <v>50</v>
      </c>
      <c r="FA164" s="14">
        <v>31</v>
      </c>
      <c r="FB164" s="14">
        <v>41</v>
      </c>
      <c r="FC164" s="14">
        <v>54</v>
      </c>
      <c r="FD164" s="14">
        <v>50</v>
      </c>
      <c r="FE164" s="14">
        <v>48</v>
      </c>
      <c r="FF164" s="14">
        <v>52</v>
      </c>
      <c r="FG164" s="14">
        <v>47</v>
      </c>
      <c r="FH164" s="14">
        <v>68</v>
      </c>
      <c r="FI164" s="14">
        <v>45</v>
      </c>
      <c r="FJ164" s="14">
        <v>37</v>
      </c>
      <c r="FK164" s="14">
        <v>36</v>
      </c>
      <c r="FL164" s="14">
        <v>57</v>
      </c>
      <c r="FM164" s="14">
        <v>52</v>
      </c>
      <c r="FN164" s="14">
        <v>52</v>
      </c>
      <c r="FO164" s="14">
        <v>31</v>
      </c>
      <c r="FP164" s="14">
        <v>41</v>
      </c>
      <c r="FQ164" s="14">
        <v>47</v>
      </c>
      <c r="FR164" s="14">
        <v>34</v>
      </c>
      <c r="FS164" s="14">
        <v>68</v>
      </c>
      <c r="FT164" s="14">
        <v>46</v>
      </c>
      <c r="FU164" s="14">
        <v>32</v>
      </c>
      <c r="FV164" s="14" t="s">
        <v>78</v>
      </c>
      <c r="FW164" s="14" t="s">
        <v>78</v>
      </c>
      <c r="FX164" s="14" t="s">
        <v>78</v>
      </c>
      <c r="FY164" s="14" t="s">
        <v>78</v>
      </c>
      <c r="FZ164" s="14">
        <v>21</v>
      </c>
      <c r="GA164" s="14">
        <v>35</v>
      </c>
      <c r="GB164" s="14">
        <v>59</v>
      </c>
      <c r="GC164" s="14">
        <v>49</v>
      </c>
      <c r="GD164" s="14">
        <v>100</v>
      </c>
      <c r="GE164" s="14">
        <v>36</v>
      </c>
      <c r="GF164" s="14">
        <v>40</v>
      </c>
      <c r="GG164" s="14">
        <v>40</v>
      </c>
      <c r="GH164" s="14">
        <v>43</v>
      </c>
      <c r="GI164" s="14">
        <v>45</v>
      </c>
      <c r="GJ164" s="14">
        <v>58</v>
      </c>
      <c r="GK164" s="14">
        <v>48</v>
      </c>
      <c r="GL164" s="14">
        <v>67</v>
      </c>
      <c r="GM164" s="14">
        <v>41</v>
      </c>
      <c r="GN164" s="14">
        <v>55</v>
      </c>
      <c r="GO164" s="14">
        <v>42</v>
      </c>
      <c r="GP164" s="14">
        <v>33</v>
      </c>
      <c r="GQ164" s="14">
        <v>24</v>
      </c>
      <c r="GR164" s="14">
        <v>38</v>
      </c>
      <c r="GS164" s="14">
        <v>45</v>
      </c>
      <c r="GT164" s="14">
        <v>39</v>
      </c>
      <c r="GU164" s="14">
        <v>29</v>
      </c>
      <c r="GV164" s="14">
        <v>36</v>
      </c>
      <c r="GW164" s="14">
        <v>41</v>
      </c>
      <c r="GX164" s="14">
        <v>38</v>
      </c>
      <c r="GY164" s="14">
        <v>47</v>
      </c>
      <c r="GZ164" s="14">
        <v>51</v>
      </c>
      <c r="HA164" s="14">
        <v>38</v>
      </c>
      <c r="HB164" s="14">
        <v>41</v>
      </c>
      <c r="HC164" s="14">
        <v>27</v>
      </c>
      <c r="HD164" s="14">
        <v>26</v>
      </c>
      <c r="HE164" s="14">
        <v>29</v>
      </c>
      <c r="HF164" s="14">
        <v>31</v>
      </c>
      <c r="HG164" s="14">
        <v>21</v>
      </c>
      <c r="HH164" s="14">
        <v>37</v>
      </c>
      <c r="HI164" s="14">
        <v>49</v>
      </c>
      <c r="HJ164" s="14">
        <v>60</v>
      </c>
      <c r="HK164" s="14">
        <v>24</v>
      </c>
      <c r="HL164" s="14">
        <v>27</v>
      </c>
      <c r="HM164" s="14">
        <v>10</v>
      </c>
      <c r="HN164" s="14">
        <v>15</v>
      </c>
      <c r="HO164" s="14">
        <v>35</v>
      </c>
      <c r="HP164" s="14">
        <v>35</v>
      </c>
      <c r="HQ164" s="14">
        <v>24</v>
      </c>
      <c r="HR164" s="14">
        <v>41</v>
      </c>
      <c r="HS164" s="14">
        <v>41</v>
      </c>
      <c r="HT164" s="14">
        <v>43</v>
      </c>
      <c r="HU164" s="14">
        <v>40</v>
      </c>
      <c r="HV164" s="14">
        <v>21</v>
      </c>
      <c r="HW164" s="14">
        <v>16</v>
      </c>
      <c r="HX164" s="14">
        <v>35</v>
      </c>
      <c r="HY164" s="14">
        <v>35</v>
      </c>
      <c r="HZ164" s="14">
        <v>35</v>
      </c>
      <c r="IA164" s="14">
        <v>32</v>
      </c>
      <c r="IB164" s="14">
        <v>39</v>
      </c>
      <c r="IC164" s="14">
        <v>37</v>
      </c>
      <c r="ID164" s="14">
        <v>28</v>
      </c>
      <c r="IE164" s="14">
        <v>30</v>
      </c>
      <c r="IF164" s="14">
        <v>36</v>
      </c>
      <c r="IG164" s="14">
        <v>40</v>
      </c>
      <c r="IH164" s="14">
        <v>20</v>
      </c>
      <c r="II164" s="14">
        <v>15</v>
      </c>
      <c r="IJ164" s="14">
        <v>27</v>
      </c>
      <c r="IK164" s="14">
        <v>47</v>
      </c>
      <c r="IL164" s="14">
        <v>34</v>
      </c>
      <c r="IM164" s="14">
        <v>31</v>
      </c>
      <c r="IN164" s="14">
        <v>43</v>
      </c>
      <c r="IO164" s="14">
        <v>33</v>
      </c>
      <c r="IP164" s="14">
        <v>16</v>
      </c>
      <c r="IQ164" s="19">
        <v>17</v>
      </c>
      <c r="IR164" s="100">
        <f t="shared" si="61"/>
        <v>100</v>
      </c>
      <c r="IT164" s="45"/>
      <c r="IU164" s="46"/>
    </row>
    <row r="165" spans="1:255" ht="12.75" customHeight="1" x14ac:dyDescent="0.2">
      <c r="A165" s="101">
        <v>2014</v>
      </c>
      <c r="B165" s="101">
        <v>361192004</v>
      </c>
      <c r="C165" s="104">
        <f>INDEX(Sites!$A:$N,MATCH($B165,Sites!$A:$A,0),2)</f>
        <v>41.051920000000003</v>
      </c>
      <c r="D165" s="101" t="str">
        <f>INDEX(Sites!$A:$N,MATCH($B165,Sites!$A:$A,0),4)</f>
        <v>NY</v>
      </c>
      <c r="E165" s="101" t="str">
        <f>INDEX(Sites!$A:$N,MATCH($B165,Sites!$A:$A,0),10)</f>
        <v>64.0</v>
      </c>
      <c r="F165" s="80" t="str">
        <f>INDEX(Sites!$A:$N,MATCH($B165,Sites!$A:$A,0),6)</f>
        <v>White Plains</v>
      </c>
      <c r="G165" s="18">
        <v>25</v>
      </c>
      <c r="H165" s="16">
        <v>42</v>
      </c>
      <c r="I165" s="16">
        <v>40</v>
      </c>
      <c r="J165" s="16">
        <v>31</v>
      </c>
      <c r="K165" s="16">
        <v>39</v>
      </c>
      <c r="L165" s="16">
        <v>36</v>
      </c>
      <c r="M165" s="16">
        <v>35</v>
      </c>
      <c r="N165" s="16">
        <v>51</v>
      </c>
      <c r="O165" s="16">
        <v>47</v>
      </c>
      <c r="P165" s="16">
        <v>34</v>
      </c>
      <c r="Q165" s="16">
        <v>47</v>
      </c>
      <c r="R165" s="16">
        <v>43</v>
      </c>
      <c r="S165" s="16">
        <v>38</v>
      </c>
      <c r="T165" s="16">
        <v>29</v>
      </c>
      <c r="U165" s="16">
        <v>46</v>
      </c>
      <c r="V165" s="16">
        <v>40</v>
      </c>
      <c r="W165" s="16">
        <v>36</v>
      </c>
      <c r="X165" s="16">
        <v>37</v>
      </c>
      <c r="Y165" s="16">
        <v>39</v>
      </c>
      <c r="Z165" s="16">
        <v>42</v>
      </c>
      <c r="AA165" s="16">
        <v>46</v>
      </c>
      <c r="AB165" s="16">
        <v>49</v>
      </c>
      <c r="AC165" s="16">
        <v>41</v>
      </c>
      <c r="AD165" s="16">
        <v>37</v>
      </c>
      <c r="AE165" s="16">
        <v>38</v>
      </c>
      <c r="AF165" s="16">
        <v>44</v>
      </c>
      <c r="AG165" s="16">
        <v>33</v>
      </c>
      <c r="AH165" s="16">
        <v>17</v>
      </c>
      <c r="AI165" s="16">
        <v>35</v>
      </c>
      <c r="AJ165" s="16">
        <v>37</v>
      </c>
      <c r="AK165" s="16">
        <v>44</v>
      </c>
      <c r="AL165" s="16">
        <v>44</v>
      </c>
      <c r="AM165" s="16">
        <v>14</v>
      </c>
      <c r="AN165" s="16">
        <v>49</v>
      </c>
      <c r="AO165" s="16">
        <v>40</v>
      </c>
      <c r="AP165" s="16">
        <v>41</v>
      </c>
      <c r="AQ165" s="16">
        <v>49</v>
      </c>
      <c r="AR165" s="16">
        <v>46</v>
      </c>
      <c r="AS165" s="16">
        <v>44</v>
      </c>
      <c r="AT165" s="16">
        <v>49</v>
      </c>
      <c r="AU165" s="16">
        <v>48</v>
      </c>
      <c r="AV165" s="16">
        <v>51</v>
      </c>
      <c r="AW165" s="16">
        <v>54</v>
      </c>
      <c r="AX165" s="16">
        <v>55</v>
      </c>
      <c r="AY165" s="16">
        <v>40</v>
      </c>
      <c r="AZ165" s="16">
        <v>38</v>
      </c>
      <c r="BA165" s="16">
        <v>45</v>
      </c>
      <c r="BB165" s="16">
        <v>48</v>
      </c>
      <c r="BC165" s="16">
        <v>41</v>
      </c>
      <c r="BD165" s="16">
        <v>52</v>
      </c>
      <c r="BE165" s="16">
        <v>51</v>
      </c>
      <c r="BF165" s="16">
        <v>37</v>
      </c>
      <c r="BG165" s="16">
        <v>42</v>
      </c>
      <c r="BH165" s="16">
        <v>38</v>
      </c>
      <c r="BI165" s="16">
        <v>51</v>
      </c>
      <c r="BJ165" s="16">
        <v>42</v>
      </c>
      <c r="BK165" s="16">
        <v>47</v>
      </c>
      <c r="BL165" s="16">
        <v>38</v>
      </c>
      <c r="BM165" s="16">
        <v>47</v>
      </c>
      <c r="BN165" s="16">
        <v>40</v>
      </c>
      <c r="BO165" s="16">
        <v>40</v>
      </c>
      <c r="BP165" s="16">
        <v>42</v>
      </c>
      <c r="BQ165" s="16">
        <v>48</v>
      </c>
      <c r="BR165" s="16">
        <v>44</v>
      </c>
      <c r="BS165" s="16">
        <v>44</v>
      </c>
      <c r="BT165" s="16">
        <v>43</v>
      </c>
      <c r="BU165" s="16">
        <v>44</v>
      </c>
      <c r="BV165" s="16" t="s">
        <v>78</v>
      </c>
      <c r="BW165" s="16">
        <v>35</v>
      </c>
      <c r="BX165" s="16">
        <v>36</v>
      </c>
      <c r="BY165" s="16">
        <v>47</v>
      </c>
      <c r="BZ165" s="16">
        <v>53</v>
      </c>
      <c r="CA165" s="16">
        <v>58</v>
      </c>
      <c r="CB165" s="16">
        <v>40</v>
      </c>
      <c r="CC165" s="16">
        <v>33</v>
      </c>
      <c r="CD165" s="16">
        <v>32</v>
      </c>
      <c r="CE165" s="16">
        <v>33</v>
      </c>
      <c r="CF165" s="16">
        <v>48</v>
      </c>
      <c r="CG165" s="16">
        <v>45</v>
      </c>
      <c r="CH165" s="16">
        <v>52</v>
      </c>
      <c r="CI165" s="16">
        <v>51</v>
      </c>
      <c r="CJ165" s="16">
        <v>54</v>
      </c>
      <c r="CK165" s="16">
        <v>48</v>
      </c>
      <c r="CL165" s="16">
        <v>37</v>
      </c>
      <c r="CM165" s="16">
        <v>29</v>
      </c>
      <c r="CN165" s="16">
        <v>45</v>
      </c>
      <c r="CO165" s="16">
        <v>56</v>
      </c>
      <c r="CP165" s="16">
        <v>74</v>
      </c>
      <c r="CQ165" s="16">
        <v>22</v>
      </c>
      <c r="CR165" s="16">
        <v>39</v>
      </c>
      <c r="CS165" s="16">
        <v>40</v>
      </c>
      <c r="CT165" s="16">
        <v>35</v>
      </c>
      <c r="CU165" s="16">
        <v>54</v>
      </c>
      <c r="CV165" s="16">
        <v>58</v>
      </c>
      <c r="CW165" s="16">
        <v>69</v>
      </c>
      <c r="CX165" s="16">
        <v>52</v>
      </c>
      <c r="CY165" s="16">
        <v>36</v>
      </c>
      <c r="CZ165" s="16">
        <v>21</v>
      </c>
      <c r="DA165" s="16">
        <v>35</v>
      </c>
      <c r="DB165" s="16">
        <v>59</v>
      </c>
      <c r="DC165" s="16">
        <v>34</v>
      </c>
      <c r="DD165" s="16">
        <v>37</v>
      </c>
      <c r="DE165" s="16">
        <v>34</v>
      </c>
      <c r="DF165" s="16">
        <v>29</v>
      </c>
      <c r="DG165" s="16">
        <v>34</v>
      </c>
      <c r="DH165" s="16">
        <v>33</v>
      </c>
      <c r="DI165" s="16">
        <v>31</v>
      </c>
      <c r="DJ165" s="16">
        <v>54</v>
      </c>
      <c r="DK165" s="16">
        <v>87</v>
      </c>
      <c r="DL165" s="16">
        <v>46</v>
      </c>
      <c r="DM165" s="16">
        <v>32</v>
      </c>
      <c r="DN165" s="16">
        <v>36</v>
      </c>
      <c r="DO165" s="16">
        <v>50</v>
      </c>
      <c r="DP165" s="16">
        <v>62</v>
      </c>
      <c r="DQ165" s="16">
        <v>55</v>
      </c>
      <c r="DR165" s="16">
        <v>43</v>
      </c>
      <c r="DS165" s="16">
        <v>43</v>
      </c>
      <c r="DT165" s="16">
        <v>35</v>
      </c>
      <c r="DU165" s="16">
        <v>42</v>
      </c>
      <c r="DV165" s="16">
        <v>62</v>
      </c>
      <c r="DW165" s="16">
        <v>58</v>
      </c>
      <c r="DX165" s="16">
        <v>58</v>
      </c>
      <c r="DY165" s="16">
        <v>51</v>
      </c>
      <c r="DZ165" s="16">
        <v>53</v>
      </c>
      <c r="EA165" s="16">
        <v>65</v>
      </c>
      <c r="EB165" s="16">
        <v>29</v>
      </c>
      <c r="EC165" s="16">
        <v>29</v>
      </c>
      <c r="ED165" s="16">
        <v>52</v>
      </c>
      <c r="EE165" s="16">
        <v>76</v>
      </c>
      <c r="EF165" s="16">
        <v>68</v>
      </c>
      <c r="EG165" s="16">
        <v>61</v>
      </c>
      <c r="EH165" s="16">
        <v>46</v>
      </c>
      <c r="EI165" s="16">
        <v>53</v>
      </c>
      <c r="EJ165" s="16">
        <v>69</v>
      </c>
      <c r="EK165" s="16">
        <v>44</v>
      </c>
      <c r="EL165" s="16">
        <v>49</v>
      </c>
      <c r="EM165" s="16">
        <v>42</v>
      </c>
      <c r="EN165" s="16" t="s">
        <v>78</v>
      </c>
      <c r="EO165" s="16">
        <v>42</v>
      </c>
      <c r="EP165" s="16">
        <v>43</v>
      </c>
      <c r="EQ165" s="16">
        <v>50</v>
      </c>
      <c r="ER165" s="16">
        <v>48</v>
      </c>
      <c r="ES165" s="16">
        <v>68</v>
      </c>
      <c r="ET165" s="16">
        <v>64</v>
      </c>
      <c r="EU165" s="16">
        <v>54</v>
      </c>
      <c r="EV165" s="16">
        <v>33</v>
      </c>
      <c r="EW165" s="16">
        <v>39</v>
      </c>
      <c r="EX165" s="16">
        <v>55</v>
      </c>
      <c r="EY165" s="16">
        <v>54</v>
      </c>
      <c r="EZ165" s="16">
        <v>52</v>
      </c>
      <c r="FA165" s="16">
        <v>24</v>
      </c>
      <c r="FB165" s="16">
        <v>37</v>
      </c>
      <c r="FC165" s="16">
        <v>58</v>
      </c>
      <c r="FD165" s="16">
        <v>48</v>
      </c>
      <c r="FE165" s="16">
        <v>48</v>
      </c>
      <c r="FF165" s="16">
        <v>47</v>
      </c>
      <c r="FG165" s="16">
        <v>53</v>
      </c>
      <c r="FH165" s="16">
        <v>62</v>
      </c>
      <c r="FI165" s="16">
        <v>43</v>
      </c>
      <c r="FJ165" s="16">
        <v>35</v>
      </c>
      <c r="FK165" s="16">
        <v>33</v>
      </c>
      <c r="FL165" s="16">
        <v>34</v>
      </c>
      <c r="FM165" s="16">
        <v>29</v>
      </c>
      <c r="FN165" s="16">
        <v>56</v>
      </c>
      <c r="FO165" s="16">
        <v>37</v>
      </c>
      <c r="FP165" s="16">
        <v>36</v>
      </c>
      <c r="FQ165" s="16">
        <v>33</v>
      </c>
      <c r="FR165" s="16">
        <v>28</v>
      </c>
      <c r="FS165" s="16">
        <v>57</v>
      </c>
      <c r="FT165" s="16">
        <v>42</v>
      </c>
      <c r="FU165" s="16">
        <v>31</v>
      </c>
      <c r="FV165" s="16">
        <v>57</v>
      </c>
      <c r="FW165" s="16">
        <v>68</v>
      </c>
      <c r="FX165" s="16">
        <v>56</v>
      </c>
      <c r="FY165" s="16">
        <v>34</v>
      </c>
      <c r="FZ165" s="16">
        <v>28</v>
      </c>
      <c r="GA165" s="16">
        <v>37</v>
      </c>
      <c r="GB165" s="16">
        <v>34</v>
      </c>
      <c r="GC165" s="16">
        <v>54</v>
      </c>
      <c r="GD165" s="16">
        <v>78</v>
      </c>
      <c r="GE165" s="16">
        <v>34</v>
      </c>
      <c r="GF165" s="16">
        <v>39</v>
      </c>
      <c r="GG165" s="16">
        <v>43</v>
      </c>
      <c r="GH165" s="16">
        <v>43</v>
      </c>
      <c r="GI165" s="16">
        <v>47</v>
      </c>
      <c r="GJ165" s="16">
        <v>54</v>
      </c>
      <c r="GK165" s="16">
        <v>43</v>
      </c>
      <c r="GL165" s="16">
        <v>61</v>
      </c>
      <c r="GM165" s="16">
        <v>48</v>
      </c>
      <c r="GN165" s="16">
        <v>55</v>
      </c>
      <c r="GO165" s="16">
        <v>28</v>
      </c>
      <c r="GP165" s="16">
        <v>36</v>
      </c>
      <c r="GQ165" s="16">
        <v>29</v>
      </c>
      <c r="GR165" s="16">
        <v>39</v>
      </c>
      <c r="GS165" s="16">
        <v>34</v>
      </c>
      <c r="GT165" s="16">
        <v>30</v>
      </c>
      <c r="GU165" s="16">
        <v>25</v>
      </c>
      <c r="GV165" s="16">
        <v>27</v>
      </c>
      <c r="GW165" s="16">
        <v>39</v>
      </c>
      <c r="GX165" s="16">
        <v>35</v>
      </c>
      <c r="GY165" s="16">
        <v>41</v>
      </c>
      <c r="GZ165" s="16">
        <v>44</v>
      </c>
      <c r="HA165" s="16">
        <v>32</v>
      </c>
      <c r="HB165" s="16">
        <v>42</v>
      </c>
      <c r="HC165" s="16">
        <v>25</v>
      </c>
      <c r="HD165" s="16">
        <v>25</v>
      </c>
      <c r="HE165" s="16">
        <v>29</v>
      </c>
      <c r="HF165" s="16">
        <v>29</v>
      </c>
      <c r="HG165" s="16">
        <v>23</v>
      </c>
      <c r="HH165" s="16">
        <v>35</v>
      </c>
      <c r="HI165" s="16">
        <v>38</v>
      </c>
      <c r="HJ165" s="16">
        <v>58</v>
      </c>
      <c r="HK165" s="16">
        <v>26</v>
      </c>
      <c r="HL165" s="16">
        <v>21</v>
      </c>
      <c r="HM165" s="16">
        <v>18</v>
      </c>
      <c r="HN165" s="16">
        <v>21</v>
      </c>
      <c r="HO165" s="16">
        <v>32</v>
      </c>
      <c r="HP165" s="16">
        <v>27</v>
      </c>
      <c r="HQ165" s="16">
        <v>25</v>
      </c>
      <c r="HR165" s="16">
        <v>38</v>
      </c>
      <c r="HS165" s="16">
        <v>38</v>
      </c>
      <c r="HT165" s="16">
        <v>42</v>
      </c>
      <c r="HU165" s="16">
        <v>38</v>
      </c>
      <c r="HV165" s="16">
        <v>26</v>
      </c>
      <c r="HW165" s="16">
        <v>23</v>
      </c>
      <c r="HX165" s="16">
        <v>31</v>
      </c>
      <c r="HY165" s="16">
        <v>29</v>
      </c>
      <c r="HZ165" s="16">
        <v>33</v>
      </c>
      <c r="IA165" s="16">
        <v>31</v>
      </c>
      <c r="IB165" s="16">
        <v>30</v>
      </c>
      <c r="IC165" s="16">
        <v>31</v>
      </c>
      <c r="ID165" s="16">
        <v>25</v>
      </c>
      <c r="IE165" s="16">
        <v>28</v>
      </c>
      <c r="IF165" s="16">
        <v>21</v>
      </c>
      <c r="IG165" s="16">
        <v>33</v>
      </c>
      <c r="IH165" s="16">
        <v>28</v>
      </c>
      <c r="II165" s="16">
        <v>21</v>
      </c>
      <c r="IJ165" s="16">
        <v>23</v>
      </c>
      <c r="IK165" s="16">
        <v>43</v>
      </c>
      <c r="IL165" s="16">
        <v>34</v>
      </c>
      <c r="IM165" s="16">
        <v>29</v>
      </c>
      <c r="IN165" s="16">
        <v>13</v>
      </c>
      <c r="IO165" s="16">
        <v>29</v>
      </c>
      <c r="IP165" s="16">
        <v>18</v>
      </c>
      <c r="IQ165" s="13">
        <v>24</v>
      </c>
      <c r="IR165" s="101">
        <f t="shared" si="61"/>
        <v>87</v>
      </c>
      <c r="IT165" s="45"/>
      <c r="IU165" s="46"/>
    </row>
    <row r="166" spans="1:255" s="25" customFormat="1" ht="12.75" customHeight="1" x14ac:dyDescent="0.2">
      <c r="B166" s="45" t="s">
        <v>78</v>
      </c>
      <c r="C166" s="55"/>
      <c r="F166" s="4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  <c r="AB166" s="105"/>
      <c r="AC166" s="105"/>
      <c r="AD166" s="105"/>
      <c r="AE166" s="105"/>
      <c r="AF166" s="105"/>
      <c r="AG166" s="105"/>
      <c r="AH166" s="105"/>
      <c r="AI166" s="105"/>
      <c r="AJ166" s="105"/>
      <c r="AK166" s="105"/>
      <c r="AL166" s="105"/>
      <c r="AM166" s="105"/>
      <c r="AN166" s="105"/>
      <c r="AO166" s="105"/>
      <c r="AP166" s="105"/>
      <c r="AQ166" s="105"/>
      <c r="AR166" s="105"/>
      <c r="AS166" s="105"/>
      <c r="AT166" s="105"/>
      <c r="AU166" s="105"/>
      <c r="AV166" s="105"/>
      <c r="AW166" s="105"/>
      <c r="AX166" s="105"/>
      <c r="AY166" s="105"/>
      <c r="AZ166" s="105"/>
      <c r="BA166" s="105"/>
      <c r="BB166" s="105"/>
      <c r="BC166" s="105"/>
      <c r="BD166" s="105"/>
      <c r="BE166" s="105"/>
      <c r="BF166" s="105"/>
      <c r="BG166" s="105"/>
      <c r="BH166" s="105"/>
      <c r="BI166" s="105"/>
      <c r="BJ166" s="105"/>
      <c r="BK166" s="105"/>
      <c r="BL166" s="105"/>
      <c r="BM166" s="105"/>
      <c r="BN166" s="105"/>
      <c r="BO166" s="105"/>
      <c r="BP166" s="105"/>
      <c r="BQ166" s="105"/>
      <c r="BR166" s="105"/>
      <c r="BS166" s="105"/>
      <c r="BT166" s="105"/>
      <c r="BU166" s="105"/>
      <c r="BV166" s="105"/>
      <c r="BW166" s="105"/>
      <c r="BX166" s="105"/>
      <c r="BY166" s="105"/>
      <c r="BZ166" s="105"/>
      <c r="CA166" s="105"/>
      <c r="CB166" s="105"/>
      <c r="CC166" s="105"/>
      <c r="CD166" s="105"/>
      <c r="CE166" s="105"/>
      <c r="CF166" s="105"/>
      <c r="CG166" s="105"/>
      <c r="CH166" s="105"/>
      <c r="CI166" s="105"/>
      <c r="CJ166" s="105"/>
      <c r="CK166" s="105"/>
      <c r="CL166" s="105"/>
      <c r="CM166" s="105"/>
      <c r="CN166" s="105"/>
      <c r="CO166" s="105"/>
      <c r="CP166" s="105"/>
      <c r="CQ166" s="105"/>
      <c r="CR166" s="105"/>
      <c r="CS166" s="105"/>
      <c r="CT166" s="105"/>
      <c r="CU166" s="105"/>
      <c r="CV166" s="105"/>
      <c r="CW166" s="105"/>
      <c r="CX166" s="105"/>
      <c r="CY166" s="105"/>
      <c r="CZ166" s="105"/>
      <c r="DA166" s="105"/>
      <c r="DB166" s="105"/>
      <c r="DC166" s="105"/>
      <c r="DD166" s="105"/>
      <c r="DE166" s="105"/>
      <c r="DF166" s="105"/>
      <c r="DG166" s="105"/>
      <c r="DH166" s="105"/>
      <c r="DI166" s="105"/>
      <c r="DJ166" s="105"/>
      <c r="DK166" s="105"/>
      <c r="DL166" s="105"/>
      <c r="DM166" s="105"/>
      <c r="DN166" s="105"/>
      <c r="DO166" s="105"/>
      <c r="DP166" s="105"/>
      <c r="DQ166" s="105"/>
      <c r="DR166" s="105"/>
      <c r="DS166" s="105"/>
      <c r="DT166" s="105"/>
      <c r="DU166" s="105"/>
      <c r="DV166" s="105"/>
      <c r="DW166" s="105"/>
      <c r="DX166" s="105"/>
      <c r="DY166" s="105"/>
      <c r="DZ166" s="105"/>
      <c r="EA166" s="105"/>
      <c r="EB166" s="105"/>
      <c r="EC166" s="105"/>
      <c r="ED166" s="105"/>
      <c r="EE166" s="105"/>
      <c r="EF166" s="105"/>
      <c r="EG166" s="105"/>
      <c r="EH166" s="105"/>
      <c r="EI166" s="105"/>
      <c r="EJ166" s="105"/>
      <c r="EK166" s="105"/>
      <c r="EL166" s="105"/>
      <c r="EM166" s="105"/>
      <c r="EN166" s="105"/>
      <c r="EO166" s="105"/>
      <c r="EP166" s="105"/>
      <c r="EQ166" s="105"/>
      <c r="ER166" s="105"/>
      <c r="ES166" s="105"/>
      <c r="ET166" s="105"/>
      <c r="EU166" s="105"/>
      <c r="EV166" s="105"/>
      <c r="EW166" s="105"/>
      <c r="EX166" s="105"/>
      <c r="EY166" s="105"/>
      <c r="EZ166" s="105"/>
      <c r="FA166" s="105"/>
      <c r="FB166" s="105"/>
      <c r="FC166" s="105"/>
      <c r="FD166" s="105"/>
      <c r="FE166" s="105"/>
      <c r="FF166" s="105"/>
      <c r="FG166" s="105"/>
      <c r="FH166" s="105"/>
      <c r="FI166" s="105"/>
      <c r="FJ166" s="105"/>
      <c r="FK166" s="105"/>
      <c r="FL166" s="105"/>
      <c r="FM166" s="105"/>
      <c r="FN166" s="105"/>
      <c r="FO166" s="105"/>
      <c r="FP166" s="105"/>
      <c r="FQ166" s="105"/>
      <c r="FR166" s="105"/>
      <c r="FS166" s="105"/>
      <c r="FT166" s="105"/>
      <c r="FU166" s="105"/>
      <c r="FV166" s="105"/>
      <c r="FW166" s="105"/>
      <c r="FX166" s="105"/>
      <c r="FY166" s="105"/>
      <c r="FZ166" s="105"/>
      <c r="GA166" s="105"/>
      <c r="GB166" s="105"/>
      <c r="GC166" s="105"/>
      <c r="GD166" s="105"/>
      <c r="GE166" s="105"/>
      <c r="GF166" s="105"/>
      <c r="GG166" s="105"/>
      <c r="GH166" s="105"/>
      <c r="GI166" s="105"/>
      <c r="GJ166" s="105"/>
      <c r="GK166" s="105"/>
      <c r="GL166" s="105"/>
      <c r="GM166" s="105"/>
      <c r="GN166" s="105"/>
      <c r="GO166" s="105"/>
      <c r="GP166" s="105"/>
      <c r="GQ166" s="105"/>
      <c r="GR166" s="105"/>
      <c r="GS166" s="105"/>
      <c r="GT166" s="105"/>
      <c r="GU166" s="105"/>
      <c r="GV166" s="105"/>
      <c r="GW166" s="105"/>
      <c r="GX166" s="105"/>
      <c r="GY166" s="105"/>
      <c r="GZ166" s="105"/>
      <c r="HA166" s="105"/>
      <c r="HB166" s="105"/>
      <c r="HC166" s="105"/>
      <c r="HD166" s="105"/>
      <c r="HE166" s="105"/>
      <c r="HF166" s="105"/>
      <c r="HG166" s="105"/>
      <c r="HH166" s="105"/>
      <c r="HI166" s="105"/>
      <c r="HJ166" s="105"/>
      <c r="HK166" s="105"/>
      <c r="HL166" s="105"/>
      <c r="HM166" s="105"/>
      <c r="HN166" s="105"/>
      <c r="HO166" s="105"/>
      <c r="HP166" s="105"/>
      <c r="HQ166" s="105"/>
      <c r="HR166" s="105"/>
      <c r="HS166" s="105"/>
      <c r="HT166" s="105"/>
      <c r="HU166" s="105"/>
      <c r="HV166" s="105"/>
      <c r="HW166" s="105"/>
      <c r="HX166" s="105"/>
      <c r="HY166" s="105"/>
      <c r="HZ166" s="105"/>
      <c r="IA166" s="105"/>
      <c r="IB166" s="105"/>
      <c r="IC166" s="105"/>
      <c r="ID166" s="105"/>
      <c r="IE166" s="105"/>
      <c r="IF166" s="105"/>
      <c r="IG166" s="105"/>
      <c r="IH166" s="105"/>
      <c r="II166" s="105"/>
      <c r="IJ166" s="105"/>
      <c r="IK166" s="105"/>
      <c r="IL166" s="105"/>
      <c r="IM166" s="105"/>
      <c r="IN166" s="105"/>
      <c r="IO166" s="105"/>
      <c r="IP166" s="105"/>
      <c r="IQ166" s="105"/>
      <c r="IR166" s="15"/>
      <c r="IT166" s="45"/>
      <c r="IU166" s="46"/>
    </row>
    <row r="167" spans="1:255" s="25" customFormat="1" ht="12.75" customHeight="1" x14ac:dyDescent="0.2">
      <c r="B167" s="45" t="s">
        <v>78</v>
      </c>
      <c r="C167" s="55"/>
      <c r="F167" s="4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  <c r="AC167" s="105"/>
      <c r="AD167" s="105"/>
      <c r="AE167" s="105"/>
      <c r="AF167" s="105"/>
      <c r="AG167" s="105"/>
      <c r="AH167" s="105"/>
      <c r="AI167" s="105"/>
      <c r="AJ167" s="105"/>
      <c r="AK167" s="105"/>
      <c r="AL167" s="105"/>
      <c r="AM167" s="105"/>
      <c r="AN167" s="105"/>
      <c r="AO167" s="105"/>
      <c r="AP167" s="105"/>
      <c r="AQ167" s="105"/>
      <c r="AR167" s="105"/>
      <c r="AS167" s="105"/>
      <c r="AT167" s="105"/>
      <c r="AU167" s="105"/>
      <c r="AV167" s="105"/>
      <c r="AW167" s="105"/>
      <c r="AX167" s="105"/>
      <c r="AY167" s="105"/>
      <c r="AZ167" s="105"/>
      <c r="BA167" s="105"/>
      <c r="BB167" s="105"/>
      <c r="BC167" s="105"/>
      <c r="BD167" s="105"/>
      <c r="BE167" s="105"/>
      <c r="BF167" s="105"/>
      <c r="BG167" s="105"/>
      <c r="BH167" s="105"/>
      <c r="BI167" s="105"/>
      <c r="BJ167" s="105"/>
      <c r="BK167" s="105"/>
      <c r="BL167" s="105"/>
      <c r="BM167" s="105"/>
      <c r="BN167" s="105"/>
      <c r="BO167" s="105"/>
      <c r="BP167" s="105"/>
      <c r="BQ167" s="105"/>
      <c r="BR167" s="105"/>
      <c r="BS167" s="105"/>
      <c r="BT167" s="105"/>
      <c r="BU167" s="105"/>
      <c r="BV167" s="105"/>
      <c r="BW167" s="105"/>
      <c r="BX167" s="105"/>
      <c r="BY167" s="105"/>
      <c r="BZ167" s="105"/>
      <c r="CA167" s="105"/>
      <c r="CB167" s="105"/>
      <c r="CC167" s="105"/>
      <c r="CD167" s="105"/>
      <c r="CE167" s="105"/>
      <c r="CF167" s="105"/>
      <c r="CG167" s="105"/>
      <c r="CH167" s="105"/>
      <c r="CI167" s="105"/>
      <c r="CJ167" s="105"/>
      <c r="CK167" s="105"/>
      <c r="CL167" s="105"/>
      <c r="CM167" s="105"/>
      <c r="CN167" s="105"/>
      <c r="CO167" s="105"/>
      <c r="CP167" s="105"/>
      <c r="CQ167" s="105"/>
      <c r="CR167" s="105"/>
      <c r="CS167" s="105"/>
      <c r="CT167" s="105"/>
      <c r="CU167" s="105"/>
      <c r="CV167" s="105"/>
      <c r="CW167" s="105"/>
      <c r="CX167" s="105"/>
      <c r="CY167" s="105"/>
      <c r="CZ167" s="105"/>
      <c r="DA167" s="105"/>
      <c r="DB167" s="105"/>
      <c r="DC167" s="105"/>
      <c r="DD167" s="105"/>
      <c r="DE167" s="105"/>
      <c r="DF167" s="105"/>
      <c r="DG167" s="105"/>
      <c r="DH167" s="105"/>
      <c r="DI167" s="105"/>
      <c r="DJ167" s="105"/>
      <c r="DK167" s="105"/>
      <c r="DL167" s="105"/>
      <c r="DM167" s="105"/>
      <c r="DN167" s="105"/>
      <c r="DO167" s="105"/>
      <c r="DP167" s="105"/>
      <c r="DQ167" s="105"/>
      <c r="DR167" s="105"/>
      <c r="DS167" s="105"/>
      <c r="DT167" s="105"/>
      <c r="DU167" s="105"/>
      <c r="DV167" s="105"/>
      <c r="DW167" s="105"/>
      <c r="DX167" s="105"/>
      <c r="DY167" s="105"/>
      <c r="DZ167" s="105"/>
      <c r="EA167" s="105"/>
      <c r="EB167" s="105"/>
      <c r="EC167" s="105"/>
      <c r="ED167" s="105"/>
      <c r="EE167" s="105"/>
      <c r="EF167" s="105"/>
      <c r="EG167" s="105"/>
      <c r="EH167" s="105"/>
      <c r="EI167" s="105"/>
      <c r="EJ167" s="105"/>
      <c r="EK167" s="105"/>
      <c r="EL167" s="105"/>
      <c r="EM167" s="105"/>
      <c r="EN167" s="105"/>
      <c r="EO167" s="105"/>
      <c r="EP167" s="105"/>
      <c r="EQ167" s="105"/>
      <c r="ER167" s="105"/>
      <c r="ES167" s="105"/>
      <c r="ET167" s="105"/>
      <c r="EU167" s="105"/>
      <c r="EV167" s="105"/>
      <c r="EW167" s="105"/>
      <c r="EX167" s="105"/>
      <c r="EY167" s="105"/>
      <c r="EZ167" s="105"/>
      <c r="FA167" s="105"/>
      <c r="FB167" s="105"/>
      <c r="FC167" s="105"/>
      <c r="FD167" s="105"/>
      <c r="FE167" s="105"/>
      <c r="FF167" s="105"/>
      <c r="FG167" s="105"/>
      <c r="FH167" s="105"/>
      <c r="FI167" s="105"/>
      <c r="FJ167" s="105"/>
      <c r="FK167" s="105"/>
      <c r="FL167" s="105"/>
      <c r="FM167" s="105"/>
      <c r="FN167" s="105"/>
      <c r="FO167" s="105"/>
      <c r="FP167" s="105"/>
      <c r="FQ167" s="105"/>
      <c r="FR167" s="105"/>
      <c r="FS167" s="105"/>
      <c r="FT167" s="105"/>
      <c r="FU167" s="105"/>
      <c r="FV167" s="105"/>
      <c r="FW167" s="105"/>
      <c r="FX167" s="105"/>
      <c r="FY167" s="105"/>
      <c r="FZ167" s="105"/>
      <c r="GA167" s="105"/>
      <c r="GB167" s="105"/>
      <c r="GC167" s="105"/>
      <c r="GD167" s="105"/>
      <c r="GE167" s="105"/>
      <c r="GF167" s="105"/>
      <c r="GG167" s="105"/>
      <c r="GH167" s="105"/>
      <c r="GI167" s="105"/>
      <c r="GJ167" s="105"/>
      <c r="GK167" s="105"/>
      <c r="GL167" s="105"/>
      <c r="GM167" s="105"/>
      <c r="GN167" s="105"/>
      <c r="GO167" s="105"/>
      <c r="GP167" s="105"/>
      <c r="GQ167" s="105"/>
      <c r="GR167" s="105"/>
      <c r="GS167" s="105"/>
      <c r="GT167" s="105"/>
      <c r="GU167" s="105"/>
      <c r="GV167" s="105"/>
      <c r="GW167" s="105"/>
      <c r="GX167" s="105"/>
      <c r="GY167" s="105"/>
      <c r="GZ167" s="105"/>
      <c r="HA167" s="105"/>
      <c r="HB167" s="105"/>
      <c r="HC167" s="105"/>
      <c r="HD167" s="105"/>
      <c r="HE167" s="105"/>
      <c r="HF167" s="105"/>
      <c r="HG167" s="105"/>
      <c r="HH167" s="105"/>
      <c r="HI167" s="105"/>
      <c r="HJ167" s="105"/>
      <c r="HK167" s="105"/>
      <c r="HL167" s="105"/>
      <c r="HM167" s="105"/>
      <c r="HN167" s="105"/>
      <c r="HO167" s="105"/>
      <c r="HP167" s="105"/>
      <c r="HQ167" s="105"/>
      <c r="HR167" s="105"/>
      <c r="HS167" s="105"/>
      <c r="HT167" s="105"/>
      <c r="HU167" s="105"/>
      <c r="HV167" s="105"/>
      <c r="HW167" s="105"/>
      <c r="HX167" s="105"/>
      <c r="HY167" s="105"/>
      <c r="HZ167" s="105"/>
      <c r="IA167" s="105"/>
      <c r="IB167" s="105"/>
      <c r="IC167" s="105"/>
      <c r="ID167" s="105"/>
      <c r="IE167" s="105"/>
      <c r="IF167" s="105"/>
      <c r="IG167" s="105"/>
      <c r="IH167" s="105"/>
      <c r="II167" s="105"/>
      <c r="IJ167" s="105"/>
      <c r="IK167" s="105"/>
      <c r="IL167" s="105"/>
      <c r="IM167" s="105"/>
      <c r="IN167" s="105"/>
      <c r="IO167" s="105"/>
      <c r="IP167" s="105"/>
      <c r="IQ167" s="105"/>
      <c r="IR167" s="15"/>
      <c r="IT167" s="45"/>
      <c r="IU167" s="46"/>
    </row>
    <row r="168" spans="1:255" s="25" customFormat="1" ht="12.75" customHeight="1" x14ac:dyDescent="0.2">
      <c r="A168" s="9"/>
      <c r="B168" s="45" t="s">
        <v>78</v>
      </c>
      <c r="C168" s="55"/>
      <c r="F168" s="4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  <c r="BK168" s="105"/>
      <c r="BL168" s="105"/>
      <c r="BM168" s="105"/>
      <c r="BN168" s="105"/>
      <c r="BO168" s="105"/>
      <c r="BP168" s="105"/>
      <c r="BQ168" s="105"/>
      <c r="BR168" s="105"/>
      <c r="BS168" s="105"/>
      <c r="BT168" s="105"/>
      <c r="BU168" s="105"/>
      <c r="BV168" s="105"/>
      <c r="BW168" s="105"/>
      <c r="BX168" s="105"/>
      <c r="BY168" s="105"/>
      <c r="BZ168" s="105"/>
      <c r="CA168" s="105"/>
      <c r="CB168" s="105"/>
      <c r="CC168" s="105"/>
      <c r="CD168" s="105"/>
      <c r="CE168" s="105"/>
      <c r="CF168" s="105"/>
      <c r="CG168" s="105"/>
      <c r="CH168" s="105"/>
      <c r="CI168" s="105"/>
      <c r="CJ168" s="105"/>
      <c r="CK168" s="105"/>
      <c r="CL168" s="105"/>
      <c r="CM168" s="105"/>
      <c r="CN168" s="105"/>
      <c r="CO168" s="105"/>
      <c r="CP168" s="105"/>
      <c r="CQ168" s="105"/>
      <c r="CR168" s="105"/>
      <c r="CS168" s="105"/>
      <c r="CT168" s="105"/>
      <c r="CU168" s="105"/>
      <c r="CV168" s="105"/>
      <c r="CW168" s="105"/>
      <c r="CX168" s="105"/>
      <c r="CY168" s="105"/>
      <c r="CZ168" s="105"/>
      <c r="DA168" s="105"/>
      <c r="DB168" s="105"/>
      <c r="DC168" s="105"/>
      <c r="DD168" s="105"/>
      <c r="DE168" s="105"/>
      <c r="DF168" s="105"/>
      <c r="DG168" s="105"/>
      <c r="DH168" s="105"/>
      <c r="DI168" s="105"/>
      <c r="DJ168" s="105"/>
      <c r="DK168" s="105"/>
      <c r="DL168" s="105"/>
      <c r="DM168" s="105"/>
      <c r="DN168" s="105"/>
      <c r="DO168" s="105"/>
      <c r="DP168" s="105"/>
      <c r="DQ168" s="105"/>
      <c r="DR168" s="105"/>
      <c r="DS168" s="105"/>
      <c r="DT168" s="105"/>
      <c r="DU168" s="105"/>
      <c r="DV168" s="105"/>
      <c r="DW168" s="105"/>
      <c r="DX168" s="105"/>
      <c r="DY168" s="105"/>
      <c r="DZ168" s="105"/>
      <c r="EA168" s="105"/>
      <c r="EB168" s="105"/>
      <c r="EC168" s="105"/>
      <c r="ED168" s="105"/>
      <c r="EE168" s="105"/>
      <c r="EF168" s="105"/>
      <c r="EG168" s="105"/>
      <c r="EH168" s="105"/>
      <c r="EI168" s="105"/>
      <c r="EJ168" s="105"/>
      <c r="EK168" s="105"/>
      <c r="EL168" s="105"/>
      <c r="EM168" s="105"/>
      <c r="EN168" s="105"/>
      <c r="EO168" s="105"/>
      <c r="EP168" s="105"/>
      <c r="EQ168" s="105"/>
      <c r="ER168" s="105"/>
      <c r="ES168" s="105"/>
      <c r="ET168" s="105"/>
      <c r="EU168" s="105"/>
      <c r="EV168" s="105"/>
      <c r="EW168" s="105"/>
      <c r="EX168" s="105"/>
      <c r="EY168" s="105"/>
      <c r="EZ168" s="105"/>
      <c r="FA168" s="105"/>
      <c r="FB168" s="105"/>
      <c r="FC168" s="105"/>
      <c r="FD168" s="105"/>
      <c r="FE168" s="105"/>
      <c r="FF168" s="105"/>
      <c r="FG168" s="105"/>
      <c r="FH168" s="105"/>
      <c r="FI168" s="105"/>
      <c r="FJ168" s="105"/>
      <c r="FK168" s="105"/>
      <c r="FL168" s="105"/>
      <c r="FM168" s="105"/>
      <c r="FN168" s="105"/>
      <c r="FO168" s="105"/>
      <c r="FP168" s="105"/>
      <c r="FQ168" s="105"/>
      <c r="FR168" s="105"/>
      <c r="FS168" s="105"/>
      <c r="FT168" s="105"/>
      <c r="FU168" s="105"/>
      <c r="FV168" s="105"/>
      <c r="FW168" s="105"/>
      <c r="FX168" s="105"/>
      <c r="FY168" s="105"/>
      <c r="FZ168" s="105"/>
      <c r="GA168" s="105"/>
      <c r="GB168" s="105"/>
      <c r="GC168" s="105"/>
      <c r="GD168" s="105"/>
      <c r="GE168" s="105"/>
      <c r="GF168" s="105"/>
      <c r="GG168" s="105"/>
      <c r="GH168" s="105"/>
      <c r="GI168" s="105"/>
      <c r="GJ168" s="105"/>
      <c r="GK168" s="105"/>
      <c r="GL168" s="105"/>
      <c r="GM168" s="105"/>
      <c r="GN168" s="105"/>
      <c r="GO168" s="105"/>
      <c r="GP168" s="105"/>
      <c r="GQ168" s="105"/>
      <c r="GR168" s="105"/>
      <c r="GS168" s="105"/>
      <c r="GT168" s="105"/>
      <c r="GU168" s="105"/>
      <c r="GV168" s="105"/>
      <c r="GW168" s="105"/>
      <c r="GX168" s="105"/>
      <c r="GY168" s="105"/>
      <c r="GZ168" s="105"/>
      <c r="HA168" s="105"/>
      <c r="HB168" s="105"/>
      <c r="HC168" s="105"/>
      <c r="HD168" s="105"/>
      <c r="HE168" s="105"/>
      <c r="HF168" s="105"/>
      <c r="HG168" s="105"/>
      <c r="HH168" s="105"/>
      <c r="HI168" s="105"/>
      <c r="HJ168" s="105"/>
      <c r="HK168" s="105"/>
      <c r="HL168" s="105"/>
      <c r="HM168" s="105"/>
      <c r="HN168" s="105"/>
      <c r="HO168" s="105"/>
      <c r="HP168" s="105"/>
      <c r="HQ168" s="105"/>
      <c r="HR168" s="105"/>
      <c r="HS168" s="105"/>
      <c r="HT168" s="105"/>
      <c r="HU168" s="105"/>
      <c r="HV168" s="105"/>
      <c r="HW168" s="105"/>
      <c r="HX168" s="105"/>
      <c r="HY168" s="105"/>
      <c r="HZ168" s="105"/>
      <c r="IA168" s="105"/>
      <c r="IB168" s="105"/>
      <c r="IC168" s="105"/>
      <c r="ID168" s="105"/>
      <c r="IE168" s="105"/>
      <c r="IF168" s="105"/>
      <c r="IG168" s="105"/>
      <c r="IH168" s="105"/>
      <c r="II168" s="105"/>
      <c r="IJ168" s="105"/>
      <c r="IK168" s="105"/>
      <c r="IL168" s="105"/>
      <c r="IM168" s="105"/>
      <c r="IN168" s="105"/>
      <c r="IO168" s="105"/>
      <c r="IP168" s="105"/>
      <c r="IQ168" s="105"/>
      <c r="IR168" s="106"/>
      <c r="IT168" s="45"/>
      <c r="IU168" s="46"/>
    </row>
    <row r="169" spans="1:255" ht="12.75" customHeight="1" x14ac:dyDescent="0.2">
      <c r="A169" s="99">
        <v>2013</v>
      </c>
      <c r="B169" s="99">
        <v>90090027</v>
      </c>
      <c r="C169" s="102">
        <f>INDEX(Sites!$A:$N,MATCH($B169,Sites!$A:$A,0),2)</f>
        <v>41.301400000000001</v>
      </c>
      <c r="D169" s="99" t="str">
        <f>INDEX(Sites!$A:$N,MATCH($B169,Sites!$A:$A,0),4)</f>
        <v>CT</v>
      </c>
      <c r="E169" s="99" t="str">
        <f>INDEX(Sites!$A:$N,MATCH($B169,Sites!$A:$A,0),10)</f>
        <v>3.6</v>
      </c>
      <c r="F169" s="30" t="str">
        <f>INDEX(Sites!$A:$N,MATCH($B169,Sites!$A:$A,0),6)</f>
        <v>New Haven-Criscuolo Pk</v>
      </c>
      <c r="G169" s="22">
        <v>34</v>
      </c>
      <c r="H169" s="21">
        <v>34</v>
      </c>
      <c r="I169" s="21">
        <v>36</v>
      </c>
      <c r="J169" s="21">
        <v>36</v>
      </c>
      <c r="K169" s="21">
        <v>36</v>
      </c>
      <c r="L169" s="21">
        <v>43</v>
      </c>
      <c r="M169" s="21">
        <v>41</v>
      </c>
      <c r="N169" s="21">
        <v>38</v>
      </c>
      <c r="O169" s="21">
        <v>48</v>
      </c>
      <c r="P169" s="21">
        <v>46</v>
      </c>
      <c r="Q169" s="21">
        <v>43</v>
      </c>
      <c r="R169" s="21">
        <v>42</v>
      </c>
      <c r="S169" s="21">
        <v>39</v>
      </c>
      <c r="T169" s="21">
        <v>42</v>
      </c>
      <c r="U169" s="21">
        <v>39</v>
      </c>
      <c r="V169" s="21">
        <v>34</v>
      </c>
      <c r="W169" s="21">
        <v>43</v>
      </c>
      <c r="X169" s="21">
        <v>44</v>
      </c>
      <c r="Y169" s="21">
        <v>37</v>
      </c>
      <c r="Z169" s="21">
        <v>39</v>
      </c>
      <c r="AA169" s="21">
        <v>42</v>
      </c>
      <c r="AB169" s="21">
        <v>36</v>
      </c>
      <c r="AC169" s="21">
        <v>40</v>
      </c>
      <c r="AD169" s="21">
        <v>45</v>
      </c>
      <c r="AE169" s="21">
        <v>40</v>
      </c>
      <c r="AF169" s="21">
        <v>45</v>
      </c>
      <c r="AG169" s="21">
        <v>48</v>
      </c>
      <c r="AH169" s="21">
        <v>40</v>
      </c>
      <c r="AI169" s="21">
        <v>43</v>
      </c>
      <c r="AJ169" s="21">
        <v>49</v>
      </c>
      <c r="AK169" s="21">
        <v>57</v>
      </c>
      <c r="AL169" s="21">
        <v>43</v>
      </c>
      <c r="AM169" s="21">
        <v>47</v>
      </c>
      <c r="AN169" s="21">
        <v>48</v>
      </c>
      <c r="AO169" s="21">
        <v>44</v>
      </c>
      <c r="AP169" s="21">
        <v>52</v>
      </c>
      <c r="AQ169" s="21">
        <v>49</v>
      </c>
      <c r="AR169" s="21">
        <v>51</v>
      </c>
      <c r="AS169" s="21" t="s">
        <v>78</v>
      </c>
      <c r="AT169" s="21">
        <v>46</v>
      </c>
      <c r="AU169" s="21" t="s">
        <v>78</v>
      </c>
      <c r="AV169" s="21">
        <v>45</v>
      </c>
      <c r="AW169" s="21">
        <v>46</v>
      </c>
      <c r="AX169" s="21">
        <v>37</v>
      </c>
      <c r="AY169" s="21">
        <v>48</v>
      </c>
      <c r="AZ169" s="21">
        <v>44</v>
      </c>
      <c r="BA169" s="21">
        <v>41</v>
      </c>
      <c r="BB169" s="21">
        <v>47</v>
      </c>
      <c r="BC169" s="21">
        <v>45</v>
      </c>
      <c r="BD169" s="21">
        <v>30</v>
      </c>
      <c r="BE169" s="21">
        <v>44</v>
      </c>
      <c r="BF169" s="21">
        <v>46</v>
      </c>
      <c r="BG169" s="21">
        <v>44</v>
      </c>
      <c r="BH169" s="21">
        <v>34</v>
      </c>
      <c r="BI169" s="21">
        <v>39</v>
      </c>
      <c r="BJ169" s="21">
        <v>46</v>
      </c>
      <c r="BK169" s="21">
        <v>46</v>
      </c>
      <c r="BL169" s="21">
        <v>57</v>
      </c>
      <c r="BM169" s="21">
        <v>68</v>
      </c>
      <c r="BN169" s="21">
        <v>52</v>
      </c>
      <c r="BO169" s="21" t="s">
        <v>78</v>
      </c>
      <c r="BP169" s="21">
        <v>45</v>
      </c>
      <c r="BQ169" s="21">
        <v>40</v>
      </c>
      <c r="BR169" s="21">
        <v>46</v>
      </c>
      <c r="BS169" s="21">
        <v>51</v>
      </c>
      <c r="BT169" s="21">
        <v>54</v>
      </c>
      <c r="BU169" s="21">
        <v>44</v>
      </c>
      <c r="BV169" s="21">
        <v>38</v>
      </c>
      <c r="BW169" s="21">
        <v>35</v>
      </c>
      <c r="BX169" s="21">
        <v>33</v>
      </c>
      <c r="BY169" s="21">
        <v>44</v>
      </c>
      <c r="BZ169" s="21">
        <v>34</v>
      </c>
      <c r="CA169" s="21">
        <v>44</v>
      </c>
      <c r="CB169" s="21" t="s">
        <v>78</v>
      </c>
      <c r="CC169" s="21">
        <v>44</v>
      </c>
      <c r="CD169" s="21">
        <v>53</v>
      </c>
      <c r="CE169" s="21">
        <v>50</v>
      </c>
      <c r="CF169" s="21">
        <v>44</v>
      </c>
      <c r="CG169" s="21">
        <v>47</v>
      </c>
      <c r="CH169" s="21">
        <v>38</v>
      </c>
      <c r="CI169" s="21">
        <v>39</v>
      </c>
      <c r="CJ169" s="21">
        <v>37</v>
      </c>
      <c r="CK169" s="21">
        <v>33</v>
      </c>
      <c r="CL169" s="21">
        <v>22</v>
      </c>
      <c r="CM169" s="21">
        <v>22</v>
      </c>
      <c r="CN169" s="21">
        <v>29</v>
      </c>
      <c r="CO169" s="21">
        <v>38</v>
      </c>
      <c r="CP169" s="21">
        <v>47</v>
      </c>
      <c r="CQ169" s="21">
        <v>46</v>
      </c>
      <c r="CR169" s="21">
        <v>39</v>
      </c>
      <c r="CS169" s="21">
        <v>71</v>
      </c>
      <c r="CT169" s="21">
        <v>84</v>
      </c>
      <c r="CU169" s="21">
        <v>66</v>
      </c>
      <c r="CV169" s="21">
        <v>40</v>
      </c>
      <c r="CW169" s="21">
        <v>35</v>
      </c>
      <c r="CX169" s="21">
        <v>43</v>
      </c>
      <c r="CY169" s="21">
        <v>41</v>
      </c>
      <c r="CZ169" s="21" t="s">
        <v>78</v>
      </c>
      <c r="DA169" s="21">
        <v>32</v>
      </c>
      <c r="DB169" s="21">
        <v>40</v>
      </c>
      <c r="DC169" s="21">
        <v>34</v>
      </c>
      <c r="DD169" s="21">
        <v>57</v>
      </c>
      <c r="DE169" s="21">
        <v>41</v>
      </c>
      <c r="DF169" s="21">
        <v>43</v>
      </c>
      <c r="DG169" s="21">
        <v>40</v>
      </c>
      <c r="DH169" s="21">
        <v>38</v>
      </c>
      <c r="DI169" s="21">
        <v>38</v>
      </c>
      <c r="DJ169" s="21">
        <v>56</v>
      </c>
      <c r="DK169" s="21">
        <v>60</v>
      </c>
      <c r="DL169" s="21">
        <v>58</v>
      </c>
      <c r="DM169" s="21">
        <v>45</v>
      </c>
      <c r="DN169" s="21">
        <v>58</v>
      </c>
      <c r="DO169" s="21">
        <v>67</v>
      </c>
      <c r="DP169" s="21">
        <v>72</v>
      </c>
      <c r="DQ169" s="21">
        <v>45</v>
      </c>
      <c r="DR169" s="21">
        <v>71</v>
      </c>
      <c r="DS169" s="21">
        <v>77</v>
      </c>
      <c r="DT169" s="21">
        <v>44</v>
      </c>
      <c r="DU169" s="21">
        <v>51</v>
      </c>
      <c r="DV169" s="21">
        <v>48</v>
      </c>
      <c r="DW169" s="21">
        <v>59</v>
      </c>
      <c r="DX169" s="21">
        <v>44</v>
      </c>
      <c r="DY169" s="21">
        <v>31</v>
      </c>
      <c r="DZ169" s="21">
        <v>35</v>
      </c>
      <c r="EA169" s="21">
        <v>39</v>
      </c>
      <c r="EB169" s="21">
        <v>47</v>
      </c>
      <c r="EC169" s="21">
        <v>52</v>
      </c>
      <c r="ED169" s="21">
        <v>37</v>
      </c>
      <c r="EE169" s="21">
        <v>75</v>
      </c>
      <c r="EF169" s="21">
        <v>71</v>
      </c>
      <c r="EG169" s="21">
        <v>54</v>
      </c>
      <c r="EH169" s="21">
        <v>57</v>
      </c>
      <c r="EI169" s="21" t="s">
        <v>78</v>
      </c>
      <c r="EJ169" s="21">
        <v>42</v>
      </c>
      <c r="EK169" s="21">
        <v>21</v>
      </c>
      <c r="EL169" s="21">
        <v>47</v>
      </c>
      <c r="EM169" s="21">
        <v>43</v>
      </c>
      <c r="EN169" s="21">
        <v>44</v>
      </c>
      <c r="EO169" s="21">
        <v>59</v>
      </c>
      <c r="EP169" s="21">
        <v>66</v>
      </c>
      <c r="EQ169" s="21">
        <v>77</v>
      </c>
      <c r="ER169" s="21">
        <v>63</v>
      </c>
      <c r="ES169" s="21">
        <v>45</v>
      </c>
      <c r="ET169" s="21">
        <v>40</v>
      </c>
      <c r="EU169" s="21">
        <v>54</v>
      </c>
      <c r="EV169" s="21">
        <v>35</v>
      </c>
      <c r="EW169" s="21">
        <v>17</v>
      </c>
      <c r="EX169" s="21">
        <v>34</v>
      </c>
      <c r="EY169" s="21">
        <v>68</v>
      </c>
      <c r="EZ169" s="21">
        <v>50</v>
      </c>
      <c r="FA169" s="21">
        <v>57</v>
      </c>
      <c r="FB169" s="21">
        <v>37</v>
      </c>
      <c r="FC169" s="21">
        <v>41</v>
      </c>
      <c r="FD169" s="21">
        <v>52</v>
      </c>
      <c r="FE169" s="21">
        <v>48</v>
      </c>
      <c r="FF169" s="21">
        <v>43</v>
      </c>
      <c r="FG169" s="21">
        <v>33</v>
      </c>
      <c r="FH169" s="21">
        <v>38</v>
      </c>
      <c r="FI169" s="21" t="s">
        <v>78</v>
      </c>
      <c r="FJ169" s="21">
        <v>57</v>
      </c>
      <c r="FK169" s="21">
        <v>28</v>
      </c>
      <c r="FL169" s="21">
        <v>39</v>
      </c>
      <c r="FM169" s="21">
        <v>44</v>
      </c>
      <c r="FN169" s="21">
        <v>50</v>
      </c>
      <c r="FO169" s="21">
        <v>48</v>
      </c>
      <c r="FP169" s="21">
        <v>48</v>
      </c>
      <c r="FQ169" s="21">
        <v>33</v>
      </c>
      <c r="FR169" s="21">
        <v>37</v>
      </c>
      <c r="FS169" s="21">
        <v>50</v>
      </c>
      <c r="FT169" s="21">
        <v>56</v>
      </c>
      <c r="FU169" s="21">
        <v>54</v>
      </c>
      <c r="FV169" s="21">
        <v>52</v>
      </c>
      <c r="FW169" s="21">
        <v>63</v>
      </c>
      <c r="FX169" s="21">
        <v>74</v>
      </c>
      <c r="FY169" s="21">
        <v>38</v>
      </c>
      <c r="FZ169" s="21">
        <v>34</v>
      </c>
      <c r="GA169" s="21">
        <v>37</v>
      </c>
      <c r="GB169" s="21">
        <v>38</v>
      </c>
      <c r="GC169" s="21">
        <v>39</v>
      </c>
      <c r="GD169" s="21">
        <v>47</v>
      </c>
      <c r="GE169" s="21">
        <v>55</v>
      </c>
      <c r="GF169" s="21">
        <v>43</v>
      </c>
      <c r="GG169" s="21">
        <v>62</v>
      </c>
      <c r="GH169" s="21">
        <v>54</v>
      </c>
      <c r="GI169" s="21">
        <v>40</v>
      </c>
      <c r="GJ169" s="21">
        <v>41</v>
      </c>
      <c r="GK169" s="21">
        <v>32</v>
      </c>
      <c r="GL169" s="21">
        <v>43</v>
      </c>
      <c r="GM169" s="21">
        <v>39</v>
      </c>
      <c r="GN169" s="21">
        <v>42</v>
      </c>
      <c r="GO169" s="21">
        <v>62</v>
      </c>
      <c r="GP169" s="21">
        <v>43</v>
      </c>
      <c r="GQ169" s="21">
        <v>39</v>
      </c>
      <c r="GR169" s="21">
        <v>45</v>
      </c>
      <c r="GS169" s="21">
        <v>69</v>
      </c>
      <c r="GT169" s="21">
        <v>52</v>
      </c>
      <c r="GU169" s="21">
        <v>37</v>
      </c>
      <c r="GV169" s="21">
        <v>22</v>
      </c>
      <c r="GW169" s="21">
        <v>43</v>
      </c>
      <c r="GX169" s="21">
        <v>38</v>
      </c>
      <c r="GY169" s="21">
        <v>35</v>
      </c>
      <c r="GZ169" s="21">
        <v>47</v>
      </c>
      <c r="HA169" s="21">
        <v>62</v>
      </c>
      <c r="HB169" s="21">
        <v>67</v>
      </c>
      <c r="HC169" s="21" t="s">
        <v>78</v>
      </c>
      <c r="HD169" s="21">
        <v>39</v>
      </c>
      <c r="HE169" s="21">
        <v>28</v>
      </c>
      <c r="HF169" s="21">
        <v>25</v>
      </c>
      <c r="HG169" s="21" t="s">
        <v>78</v>
      </c>
      <c r="HH169" s="21">
        <v>32</v>
      </c>
      <c r="HI169" s="21">
        <v>27</v>
      </c>
      <c r="HJ169" s="21">
        <v>33</v>
      </c>
      <c r="HK169" s="21">
        <v>38</v>
      </c>
      <c r="HL169" s="21">
        <v>48</v>
      </c>
      <c r="HM169" s="21">
        <v>46</v>
      </c>
      <c r="HN169" s="21">
        <v>49</v>
      </c>
      <c r="HO169" s="21">
        <v>50</v>
      </c>
      <c r="HP169" s="21">
        <v>34</v>
      </c>
      <c r="HQ169" s="21">
        <v>57</v>
      </c>
      <c r="HR169" s="21">
        <v>57</v>
      </c>
      <c r="HS169" s="21">
        <v>46</v>
      </c>
      <c r="HT169" s="21">
        <v>43</v>
      </c>
      <c r="HU169" s="21" t="s">
        <v>78</v>
      </c>
      <c r="HV169" s="21">
        <v>12</v>
      </c>
      <c r="HW169" s="21">
        <v>31</v>
      </c>
      <c r="HX169" s="21">
        <v>34</v>
      </c>
      <c r="HY169" s="21">
        <v>33</v>
      </c>
      <c r="HZ169" s="21">
        <v>35</v>
      </c>
      <c r="IA169" s="21">
        <v>43</v>
      </c>
      <c r="IB169" s="21">
        <v>22</v>
      </c>
      <c r="IC169" s="21">
        <v>30</v>
      </c>
      <c r="ID169" s="21">
        <v>29</v>
      </c>
      <c r="IE169" s="21">
        <v>39</v>
      </c>
      <c r="IF169" s="21">
        <v>36</v>
      </c>
      <c r="IG169" s="21">
        <v>23</v>
      </c>
      <c r="IH169" s="21" t="s">
        <v>78</v>
      </c>
      <c r="II169" s="21">
        <v>18</v>
      </c>
      <c r="IJ169" s="21">
        <v>24</v>
      </c>
      <c r="IK169" s="21">
        <v>26</v>
      </c>
      <c r="IL169" s="21">
        <v>36</v>
      </c>
      <c r="IM169" s="21">
        <v>29</v>
      </c>
      <c r="IN169" s="21">
        <v>24</v>
      </c>
      <c r="IO169" s="21">
        <v>19</v>
      </c>
      <c r="IP169" s="21">
        <v>7</v>
      </c>
      <c r="IQ169" s="12">
        <v>38</v>
      </c>
      <c r="IR169" s="99">
        <f t="shared" ref="IR169:IR194" si="62">MAX(G169:IQ169)</f>
        <v>84</v>
      </c>
      <c r="IT169" s="45"/>
      <c r="IU169" s="46"/>
    </row>
    <row r="170" spans="1:255" ht="12.75" customHeight="1" x14ac:dyDescent="0.2">
      <c r="A170" s="100">
        <v>2013</v>
      </c>
      <c r="B170" s="100">
        <v>90011123</v>
      </c>
      <c r="C170" s="103">
        <f>INDEX(Sites!$A:$N,MATCH($B170,Sites!$A:$A,0),2)</f>
        <v>41.399166999999998</v>
      </c>
      <c r="D170" s="100" t="str">
        <f>INDEX(Sites!$A:$N,MATCH($B170,Sites!$A:$A,0),4)</f>
        <v>CT</v>
      </c>
      <c r="E170" s="100" t="str">
        <f>INDEX(Sites!$A:$N,MATCH($B170,Sites!$A:$A,0),10)</f>
        <v>116.0</v>
      </c>
      <c r="F170" s="44" t="str">
        <f>INDEX(Sites!$A:$N,MATCH($B170,Sites!$A:$A,0),6)</f>
        <v>Danbury</v>
      </c>
      <c r="G170" s="20" t="s">
        <v>78</v>
      </c>
      <c r="H170" s="14" t="s">
        <v>78</v>
      </c>
      <c r="I170" s="14" t="s">
        <v>78</v>
      </c>
      <c r="J170" s="14" t="s">
        <v>78</v>
      </c>
      <c r="K170" s="14" t="s">
        <v>78</v>
      </c>
      <c r="L170" s="14" t="s">
        <v>78</v>
      </c>
      <c r="M170" s="14" t="s">
        <v>78</v>
      </c>
      <c r="N170" s="14" t="s">
        <v>78</v>
      </c>
      <c r="O170" s="14" t="s">
        <v>78</v>
      </c>
      <c r="P170" s="14" t="s">
        <v>78</v>
      </c>
      <c r="Q170" s="14" t="s">
        <v>78</v>
      </c>
      <c r="R170" s="14" t="s">
        <v>78</v>
      </c>
      <c r="S170" s="14" t="s">
        <v>78</v>
      </c>
      <c r="T170" s="14" t="s">
        <v>78</v>
      </c>
      <c r="U170" s="14" t="s">
        <v>78</v>
      </c>
      <c r="V170" s="14" t="s">
        <v>78</v>
      </c>
      <c r="W170" s="14" t="s">
        <v>78</v>
      </c>
      <c r="X170" s="14" t="s">
        <v>78</v>
      </c>
      <c r="Y170" s="14" t="s">
        <v>78</v>
      </c>
      <c r="Z170" s="14" t="s">
        <v>78</v>
      </c>
      <c r="AA170" s="14" t="s">
        <v>78</v>
      </c>
      <c r="AB170" s="14" t="s">
        <v>78</v>
      </c>
      <c r="AC170" s="14" t="s">
        <v>78</v>
      </c>
      <c r="AD170" s="14" t="s">
        <v>78</v>
      </c>
      <c r="AE170" s="14" t="s">
        <v>78</v>
      </c>
      <c r="AF170" s="14" t="s">
        <v>78</v>
      </c>
      <c r="AG170" s="14" t="s">
        <v>78</v>
      </c>
      <c r="AH170" s="14" t="s">
        <v>78</v>
      </c>
      <c r="AI170" s="14" t="s">
        <v>78</v>
      </c>
      <c r="AJ170" s="14" t="s">
        <v>78</v>
      </c>
      <c r="AK170" s="14" t="s">
        <v>78</v>
      </c>
      <c r="AL170" s="14">
        <v>47</v>
      </c>
      <c r="AM170" s="14">
        <v>49</v>
      </c>
      <c r="AN170" s="14">
        <v>48</v>
      </c>
      <c r="AO170" s="14">
        <v>46</v>
      </c>
      <c r="AP170" s="14">
        <v>55</v>
      </c>
      <c r="AQ170" s="14">
        <v>49</v>
      </c>
      <c r="AR170" s="14">
        <v>56</v>
      </c>
      <c r="AS170" s="14">
        <v>50</v>
      </c>
      <c r="AT170" s="14">
        <v>49</v>
      </c>
      <c r="AU170" s="14">
        <v>45</v>
      </c>
      <c r="AV170" s="14">
        <v>40</v>
      </c>
      <c r="AW170" s="14" t="s">
        <v>78</v>
      </c>
      <c r="AX170" s="14" t="s">
        <v>78</v>
      </c>
      <c r="AY170" s="14" t="s">
        <v>78</v>
      </c>
      <c r="AZ170" s="14" t="s">
        <v>78</v>
      </c>
      <c r="BA170" s="14">
        <v>47</v>
      </c>
      <c r="BB170" s="14">
        <v>42</v>
      </c>
      <c r="BC170" s="14">
        <v>42</v>
      </c>
      <c r="BD170" s="14">
        <v>37</v>
      </c>
      <c r="BE170" s="14">
        <v>43</v>
      </c>
      <c r="BF170" s="14">
        <v>44</v>
      </c>
      <c r="BG170" s="14">
        <v>44</v>
      </c>
      <c r="BH170" s="14">
        <v>38</v>
      </c>
      <c r="BI170" s="14">
        <v>50</v>
      </c>
      <c r="BJ170" s="14">
        <v>51</v>
      </c>
      <c r="BK170" s="14">
        <v>56</v>
      </c>
      <c r="BL170" s="14">
        <v>59</v>
      </c>
      <c r="BM170" s="14">
        <v>71</v>
      </c>
      <c r="BN170" s="14">
        <v>50</v>
      </c>
      <c r="BO170" s="14">
        <v>60</v>
      </c>
      <c r="BP170" s="14">
        <v>50</v>
      </c>
      <c r="BQ170" s="14">
        <v>54</v>
      </c>
      <c r="BR170" s="14">
        <v>50</v>
      </c>
      <c r="BS170" s="14">
        <v>50</v>
      </c>
      <c r="BT170" s="14">
        <v>56</v>
      </c>
      <c r="BU170" s="14">
        <v>45</v>
      </c>
      <c r="BV170" s="14" t="s">
        <v>78</v>
      </c>
      <c r="BW170" s="14">
        <v>36</v>
      </c>
      <c r="BX170" s="14">
        <v>35</v>
      </c>
      <c r="BY170" s="14">
        <v>60</v>
      </c>
      <c r="BZ170" s="14">
        <v>41</v>
      </c>
      <c r="CA170" s="14">
        <v>43</v>
      </c>
      <c r="CB170" s="14">
        <v>43</v>
      </c>
      <c r="CC170" s="14">
        <v>46</v>
      </c>
      <c r="CD170" s="14">
        <v>56</v>
      </c>
      <c r="CE170" s="14">
        <v>52</v>
      </c>
      <c r="CF170" s="14">
        <v>41</v>
      </c>
      <c r="CG170" s="14">
        <v>49</v>
      </c>
      <c r="CH170" s="14">
        <v>37</v>
      </c>
      <c r="CI170" s="14">
        <v>43</v>
      </c>
      <c r="CJ170" s="14">
        <v>71</v>
      </c>
      <c r="CK170" s="14">
        <v>43</v>
      </c>
      <c r="CL170" s="14">
        <v>25</v>
      </c>
      <c r="CM170" s="14">
        <v>24</v>
      </c>
      <c r="CN170" s="14">
        <v>31</v>
      </c>
      <c r="CO170" s="14">
        <v>38</v>
      </c>
      <c r="CP170" s="14">
        <v>45</v>
      </c>
      <c r="CQ170" s="14">
        <v>40</v>
      </c>
      <c r="CR170" s="14">
        <v>62</v>
      </c>
      <c r="CS170" s="14">
        <v>68</v>
      </c>
      <c r="CT170" s="14">
        <v>79</v>
      </c>
      <c r="CU170" s="14">
        <v>75</v>
      </c>
      <c r="CV170" s="14">
        <v>63</v>
      </c>
      <c r="CW170" s="14">
        <v>37</v>
      </c>
      <c r="CX170" s="14">
        <v>43</v>
      </c>
      <c r="CY170" s="14">
        <v>49</v>
      </c>
      <c r="CZ170" s="14">
        <v>57</v>
      </c>
      <c r="DA170" s="14">
        <v>34</v>
      </c>
      <c r="DB170" s="14">
        <v>32</v>
      </c>
      <c r="DC170" s="14">
        <v>48</v>
      </c>
      <c r="DD170" s="14">
        <v>53</v>
      </c>
      <c r="DE170" s="14">
        <v>46</v>
      </c>
      <c r="DF170" s="14">
        <v>39</v>
      </c>
      <c r="DG170" s="14">
        <v>42</v>
      </c>
      <c r="DH170" s="14">
        <v>41</v>
      </c>
      <c r="DI170" s="14">
        <v>38</v>
      </c>
      <c r="DJ170" s="14">
        <v>61</v>
      </c>
      <c r="DK170" s="14">
        <v>54</v>
      </c>
      <c r="DL170" s="14">
        <v>61</v>
      </c>
      <c r="DM170" s="14">
        <v>37</v>
      </c>
      <c r="DN170" s="14">
        <v>62</v>
      </c>
      <c r="DO170" s="14">
        <v>76</v>
      </c>
      <c r="DP170" s="14">
        <v>76</v>
      </c>
      <c r="DQ170" s="14">
        <v>57</v>
      </c>
      <c r="DR170" s="14">
        <v>64</v>
      </c>
      <c r="DS170" s="14">
        <v>72</v>
      </c>
      <c r="DT170" s="14">
        <v>42</v>
      </c>
      <c r="DU170" s="14">
        <v>63</v>
      </c>
      <c r="DV170" s="14" t="s">
        <v>78</v>
      </c>
      <c r="DW170" s="14" t="s">
        <v>78</v>
      </c>
      <c r="DX170" s="14" t="s">
        <v>78</v>
      </c>
      <c r="DY170" s="14">
        <v>25</v>
      </c>
      <c r="DZ170" s="14">
        <v>36</v>
      </c>
      <c r="EA170" s="14">
        <v>40</v>
      </c>
      <c r="EB170" s="14">
        <v>41</v>
      </c>
      <c r="EC170" s="14">
        <v>53</v>
      </c>
      <c r="ED170" s="14">
        <v>39</v>
      </c>
      <c r="EE170" s="14">
        <v>62</v>
      </c>
      <c r="EF170" s="14">
        <v>51</v>
      </c>
      <c r="EG170" s="14">
        <v>64</v>
      </c>
      <c r="EH170" s="14">
        <v>61</v>
      </c>
      <c r="EI170" s="14">
        <v>43</v>
      </c>
      <c r="EJ170" s="14">
        <v>43</v>
      </c>
      <c r="EK170" s="14">
        <v>22</v>
      </c>
      <c r="EL170" s="14">
        <v>31</v>
      </c>
      <c r="EM170" s="14">
        <v>38</v>
      </c>
      <c r="EN170" s="14">
        <v>45</v>
      </c>
      <c r="EO170" s="14">
        <v>54</v>
      </c>
      <c r="EP170" s="14">
        <v>54</v>
      </c>
      <c r="EQ170" s="14">
        <v>75</v>
      </c>
      <c r="ER170" s="14">
        <v>60</v>
      </c>
      <c r="ES170" s="14">
        <v>45</v>
      </c>
      <c r="ET170" s="14">
        <v>47</v>
      </c>
      <c r="EU170" s="14">
        <v>43</v>
      </c>
      <c r="EV170" s="14">
        <v>30</v>
      </c>
      <c r="EW170" s="14" t="s">
        <v>78</v>
      </c>
      <c r="EX170" s="14">
        <v>31</v>
      </c>
      <c r="EY170" s="14">
        <v>74</v>
      </c>
      <c r="EZ170" s="14">
        <v>52</v>
      </c>
      <c r="FA170" s="14">
        <v>50</v>
      </c>
      <c r="FB170" s="14">
        <v>37</v>
      </c>
      <c r="FC170" s="14">
        <v>44</v>
      </c>
      <c r="FD170" s="14">
        <v>49</v>
      </c>
      <c r="FE170" s="14">
        <v>44</v>
      </c>
      <c r="FF170" s="14">
        <v>42</v>
      </c>
      <c r="FG170" s="14">
        <v>32</v>
      </c>
      <c r="FH170" s="14">
        <v>33</v>
      </c>
      <c r="FI170" s="14">
        <v>58</v>
      </c>
      <c r="FJ170" s="14">
        <v>53</v>
      </c>
      <c r="FK170" s="14">
        <v>46</v>
      </c>
      <c r="FL170" s="14">
        <v>37</v>
      </c>
      <c r="FM170" s="14">
        <v>39</v>
      </c>
      <c r="FN170" s="14">
        <v>34</v>
      </c>
      <c r="FO170" s="14">
        <v>46</v>
      </c>
      <c r="FP170" s="14">
        <v>46</v>
      </c>
      <c r="FQ170" s="14">
        <v>29</v>
      </c>
      <c r="FR170" s="14" t="s">
        <v>78</v>
      </c>
      <c r="FS170" s="14">
        <v>42</v>
      </c>
      <c r="FT170" s="14">
        <v>49</v>
      </c>
      <c r="FU170" s="14">
        <v>48</v>
      </c>
      <c r="FV170" s="14">
        <v>48</v>
      </c>
      <c r="FW170" s="14">
        <v>63</v>
      </c>
      <c r="FX170" s="14">
        <v>64</v>
      </c>
      <c r="FY170" s="14">
        <v>37</v>
      </c>
      <c r="FZ170" s="14">
        <v>34</v>
      </c>
      <c r="GA170" s="14">
        <v>38</v>
      </c>
      <c r="GB170" s="14">
        <v>44</v>
      </c>
      <c r="GC170" s="14">
        <v>39</v>
      </c>
      <c r="GD170" s="14">
        <v>40</v>
      </c>
      <c r="GE170" s="14">
        <v>51</v>
      </c>
      <c r="GF170" s="14">
        <v>42</v>
      </c>
      <c r="GG170" s="14">
        <v>47</v>
      </c>
      <c r="GH170" s="14">
        <v>57</v>
      </c>
      <c r="GI170" s="14">
        <v>46</v>
      </c>
      <c r="GJ170" s="14">
        <v>45</v>
      </c>
      <c r="GK170" s="14">
        <v>30</v>
      </c>
      <c r="GL170" s="14">
        <v>39</v>
      </c>
      <c r="GM170" s="14">
        <v>32</v>
      </c>
      <c r="GN170" s="14">
        <v>37</v>
      </c>
      <c r="GO170" s="14">
        <v>48</v>
      </c>
      <c r="GP170" s="14">
        <v>40</v>
      </c>
      <c r="GQ170" s="14">
        <v>35</v>
      </c>
      <c r="GR170" s="14">
        <v>46</v>
      </c>
      <c r="GS170" s="14">
        <v>88</v>
      </c>
      <c r="GT170" s="14">
        <v>55</v>
      </c>
      <c r="GU170" s="14">
        <v>26</v>
      </c>
      <c r="GV170" s="14">
        <v>18</v>
      </c>
      <c r="GW170" s="14">
        <v>33</v>
      </c>
      <c r="GX170" s="14">
        <v>28</v>
      </c>
      <c r="GY170" s="14">
        <v>30</v>
      </c>
      <c r="GZ170" s="14">
        <v>40</v>
      </c>
      <c r="HA170" s="14">
        <v>56</v>
      </c>
      <c r="HB170" s="14">
        <v>67</v>
      </c>
      <c r="HC170" s="14">
        <v>34</v>
      </c>
      <c r="HD170" s="14">
        <v>29</v>
      </c>
      <c r="HE170" s="14" t="s">
        <v>78</v>
      </c>
      <c r="HF170" s="14" t="s">
        <v>78</v>
      </c>
      <c r="HG170" s="14" t="s">
        <v>78</v>
      </c>
      <c r="HH170" s="14" t="s">
        <v>78</v>
      </c>
      <c r="HI170" s="14">
        <v>21</v>
      </c>
      <c r="HJ170" s="14">
        <v>33</v>
      </c>
      <c r="HK170" s="14">
        <v>40</v>
      </c>
      <c r="HL170" s="14">
        <v>37</v>
      </c>
      <c r="HM170" s="14" t="s">
        <v>78</v>
      </c>
      <c r="HN170" s="14" t="s">
        <v>78</v>
      </c>
      <c r="HO170" s="14" t="s">
        <v>78</v>
      </c>
      <c r="HP170" s="14" t="s">
        <v>78</v>
      </c>
      <c r="HQ170" s="14" t="s">
        <v>78</v>
      </c>
      <c r="HR170" s="14" t="s">
        <v>78</v>
      </c>
      <c r="HS170" s="14" t="s">
        <v>78</v>
      </c>
      <c r="HT170" s="14" t="s">
        <v>78</v>
      </c>
      <c r="HU170" s="14" t="s">
        <v>78</v>
      </c>
      <c r="HV170" s="14" t="s">
        <v>78</v>
      </c>
      <c r="HW170" s="14" t="s">
        <v>78</v>
      </c>
      <c r="HX170" s="14" t="s">
        <v>78</v>
      </c>
      <c r="HY170" s="14" t="s">
        <v>78</v>
      </c>
      <c r="HZ170" s="14" t="s">
        <v>78</v>
      </c>
      <c r="IA170" s="14" t="s">
        <v>78</v>
      </c>
      <c r="IB170" s="14" t="s">
        <v>78</v>
      </c>
      <c r="IC170" s="14" t="s">
        <v>78</v>
      </c>
      <c r="ID170" s="14" t="s">
        <v>78</v>
      </c>
      <c r="IE170" s="14" t="s">
        <v>78</v>
      </c>
      <c r="IF170" s="14" t="s">
        <v>78</v>
      </c>
      <c r="IG170" s="14" t="s">
        <v>78</v>
      </c>
      <c r="IH170" s="14" t="s">
        <v>78</v>
      </c>
      <c r="II170" s="14" t="s">
        <v>78</v>
      </c>
      <c r="IJ170" s="14" t="s">
        <v>78</v>
      </c>
      <c r="IK170" s="14" t="s">
        <v>78</v>
      </c>
      <c r="IL170" s="14" t="s">
        <v>78</v>
      </c>
      <c r="IM170" s="14" t="s">
        <v>78</v>
      </c>
      <c r="IN170" s="14" t="s">
        <v>78</v>
      </c>
      <c r="IO170" s="14" t="s">
        <v>78</v>
      </c>
      <c r="IP170" s="14" t="s">
        <v>78</v>
      </c>
      <c r="IQ170" s="19" t="s">
        <v>78</v>
      </c>
      <c r="IR170" s="100">
        <f t="shared" si="62"/>
        <v>88</v>
      </c>
      <c r="IT170" s="45"/>
      <c r="IU170" s="46"/>
    </row>
    <row r="171" spans="1:255" ht="12.75" customHeight="1" x14ac:dyDescent="0.2">
      <c r="A171" s="100">
        <v>2013</v>
      </c>
      <c r="B171" s="100">
        <v>90010017</v>
      </c>
      <c r="C171" s="103">
        <f>INDEX(Sites!$A:$N,MATCH($B171,Sites!$A:$A,0),2)</f>
        <v>41.003610999999999</v>
      </c>
      <c r="D171" s="100" t="str">
        <f>INDEX(Sites!$A:$N,MATCH($B171,Sites!$A:$A,0),4)</f>
        <v>CT</v>
      </c>
      <c r="E171" s="100" t="str">
        <f>INDEX(Sites!$A:$N,MATCH($B171,Sites!$A:$A,0),10)</f>
        <v>3.0</v>
      </c>
      <c r="F171" s="100" t="str">
        <f>INDEX(Sites!$A:$N,MATCH($B171,Sites!$A:$A,0),6)</f>
        <v>Greenwich</v>
      </c>
      <c r="G171" s="20" t="s">
        <v>78</v>
      </c>
      <c r="H171" s="14" t="s">
        <v>78</v>
      </c>
      <c r="I171" s="14" t="s">
        <v>78</v>
      </c>
      <c r="J171" s="14" t="s">
        <v>78</v>
      </c>
      <c r="K171" s="14" t="s">
        <v>78</v>
      </c>
      <c r="L171" s="14" t="s">
        <v>78</v>
      </c>
      <c r="M171" s="14" t="s">
        <v>78</v>
      </c>
      <c r="N171" s="14" t="s">
        <v>78</v>
      </c>
      <c r="O171" s="14" t="s">
        <v>78</v>
      </c>
      <c r="P171" s="14" t="s">
        <v>78</v>
      </c>
      <c r="Q171" s="14" t="s">
        <v>78</v>
      </c>
      <c r="R171" s="14" t="s">
        <v>78</v>
      </c>
      <c r="S171" s="14" t="s">
        <v>78</v>
      </c>
      <c r="T171" s="14" t="s">
        <v>78</v>
      </c>
      <c r="U171" s="14" t="s">
        <v>78</v>
      </c>
      <c r="V171" s="14" t="s">
        <v>78</v>
      </c>
      <c r="W171" s="14" t="s">
        <v>78</v>
      </c>
      <c r="X171" s="14" t="s">
        <v>78</v>
      </c>
      <c r="Y171" s="14" t="s">
        <v>78</v>
      </c>
      <c r="Z171" s="14" t="s">
        <v>78</v>
      </c>
      <c r="AA171" s="14" t="s">
        <v>78</v>
      </c>
      <c r="AB171" s="14" t="s">
        <v>78</v>
      </c>
      <c r="AC171" s="14" t="s">
        <v>78</v>
      </c>
      <c r="AD171" s="14" t="s">
        <v>78</v>
      </c>
      <c r="AE171" s="14" t="s">
        <v>78</v>
      </c>
      <c r="AF171" s="14" t="s">
        <v>78</v>
      </c>
      <c r="AG171" s="14" t="s">
        <v>78</v>
      </c>
      <c r="AH171" s="14" t="s">
        <v>78</v>
      </c>
      <c r="AI171" s="14" t="s">
        <v>78</v>
      </c>
      <c r="AJ171" s="14" t="s">
        <v>78</v>
      </c>
      <c r="AK171" s="14" t="s">
        <v>78</v>
      </c>
      <c r="AL171" s="14">
        <v>48</v>
      </c>
      <c r="AM171" s="14">
        <v>50</v>
      </c>
      <c r="AN171" s="14">
        <v>52</v>
      </c>
      <c r="AO171" s="14">
        <v>45</v>
      </c>
      <c r="AP171" s="14">
        <v>56</v>
      </c>
      <c r="AQ171" s="14">
        <v>51</v>
      </c>
      <c r="AR171" s="14">
        <v>54</v>
      </c>
      <c r="AS171" s="14">
        <v>46</v>
      </c>
      <c r="AT171" s="14">
        <v>54</v>
      </c>
      <c r="AU171" s="14">
        <v>47</v>
      </c>
      <c r="AV171" s="14">
        <v>42</v>
      </c>
      <c r="AW171" s="14">
        <v>46</v>
      </c>
      <c r="AX171" s="14">
        <v>38</v>
      </c>
      <c r="AY171" s="14">
        <v>49</v>
      </c>
      <c r="AZ171" s="14">
        <v>40</v>
      </c>
      <c r="BA171" s="14">
        <v>46</v>
      </c>
      <c r="BB171" s="14">
        <v>49</v>
      </c>
      <c r="BC171" s="14">
        <v>40</v>
      </c>
      <c r="BD171" s="14">
        <v>38</v>
      </c>
      <c r="BE171" s="14">
        <v>47</v>
      </c>
      <c r="BF171" s="14">
        <v>47</v>
      </c>
      <c r="BG171" s="14">
        <v>40</v>
      </c>
      <c r="BH171" s="14">
        <v>39</v>
      </c>
      <c r="BI171" s="14" t="s">
        <v>78</v>
      </c>
      <c r="BJ171" s="14">
        <v>56</v>
      </c>
      <c r="BK171" s="14">
        <v>62</v>
      </c>
      <c r="BL171" s="14">
        <v>58</v>
      </c>
      <c r="BM171" s="14">
        <v>64</v>
      </c>
      <c r="BN171" s="14">
        <v>45</v>
      </c>
      <c r="BO171" s="14">
        <v>54</v>
      </c>
      <c r="BP171" s="14">
        <v>46</v>
      </c>
      <c r="BQ171" s="14">
        <v>47</v>
      </c>
      <c r="BR171" s="14">
        <v>51</v>
      </c>
      <c r="BS171" s="14">
        <v>46</v>
      </c>
      <c r="BT171" s="14">
        <v>53</v>
      </c>
      <c r="BU171" s="14">
        <v>50</v>
      </c>
      <c r="BV171" s="14">
        <v>40</v>
      </c>
      <c r="BW171" s="14">
        <v>36</v>
      </c>
      <c r="BX171" s="14">
        <v>33</v>
      </c>
      <c r="BY171" s="14">
        <v>53</v>
      </c>
      <c r="BZ171" s="14">
        <v>45</v>
      </c>
      <c r="CA171" s="14">
        <v>50</v>
      </c>
      <c r="CB171" s="14">
        <v>47</v>
      </c>
      <c r="CC171" s="14">
        <v>50</v>
      </c>
      <c r="CD171" s="14">
        <v>56</v>
      </c>
      <c r="CE171" s="14">
        <v>54</v>
      </c>
      <c r="CF171" s="14">
        <v>44</v>
      </c>
      <c r="CG171" s="14">
        <v>42</v>
      </c>
      <c r="CH171" s="14">
        <v>37</v>
      </c>
      <c r="CI171" s="14">
        <v>42</v>
      </c>
      <c r="CJ171" s="14">
        <v>57</v>
      </c>
      <c r="CK171" s="14">
        <v>34</v>
      </c>
      <c r="CL171" s="14">
        <v>30</v>
      </c>
      <c r="CM171" s="14">
        <v>25</v>
      </c>
      <c r="CN171" s="14" t="s">
        <v>78</v>
      </c>
      <c r="CO171" s="14">
        <v>41</v>
      </c>
      <c r="CP171" s="14">
        <v>47</v>
      </c>
      <c r="CQ171" s="14">
        <v>41</v>
      </c>
      <c r="CR171" s="14">
        <v>54</v>
      </c>
      <c r="CS171" s="14">
        <v>89</v>
      </c>
      <c r="CT171" s="14">
        <v>79</v>
      </c>
      <c r="CU171" s="14">
        <v>62</v>
      </c>
      <c r="CV171" s="14">
        <v>46</v>
      </c>
      <c r="CW171" s="14">
        <v>38</v>
      </c>
      <c r="CX171" s="14">
        <v>49</v>
      </c>
      <c r="CY171" s="14">
        <v>41</v>
      </c>
      <c r="CZ171" s="14">
        <v>50</v>
      </c>
      <c r="DA171" s="14">
        <v>36</v>
      </c>
      <c r="DB171" s="14">
        <v>38</v>
      </c>
      <c r="DC171" s="14">
        <v>62</v>
      </c>
      <c r="DD171" s="14">
        <v>59</v>
      </c>
      <c r="DE171" s="14">
        <v>52</v>
      </c>
      <c r="DF171" s="14">
        <v>44</v>
      </c>
      <c r="DG171" s="14">
        <v>43</v>
      </c>
      <c r="DH171" s="14">
        <v>42</v>
      </c>
      <c r="DI171" s="14">
        <v>44</v>
      </c>
      <c r="DJ171" s="14">
        <v>60</v>
      </c>
      <c r="DK171" s="14">
        <v>59</v>
      </c>
      <c r="DL171" s="14">
        <v>47</v>
      </c>
      <c r="DM171" s="14">
        <v>43</v>
      </c>
      <c r="DN171" s="14">
        <v>58</v>
      </c>
      <c r="DO171" s="14">
        <v>61</v>
      </c>
      <c r="DP171" s="14">
        <v>67</v>
      </c>
      <c r="DQ171" s="14">
        <v>45</v>
      </c>
      <c r="DR171" s="14">
        <v>80</v>
      </c>
      <c r="DS171" s="14">
        <v>73</v>
      </c>
      <c r="DT171" s="14">
        <v>56</v>
      </c>
      <c r="DU171" s="14">
        <v>50</v>
      </c>
      <c r="DV171" s="14">
        <v>60</v>
      </c>
      <c r="DW171" s="14">
        <v>60</v>
      </c>
      <c r="DX171" s="14">
        <v>40</v>
      </c>
      <c r="DY171" s="14">
        <v>27</v>
      </c>
      <c r="DZ171" s="14">
        <v>33</v>
      </c>
      <c r="EA171" s="14">
        <v>34</v>
      </c>
      <c r="EB171" s="14">
        <v>42</v>
      </c>
      <c r="EC171" s="14">
        <v>51</v>
      </c>
      <c r="ED171" s="14">
        <v>56</v>
      </c>
      <c r="EE171" s="14">
        <v>74</v>
      </c>
      <c r="EF171" s="14" t="s">
        <v>78</v>
      </c>
      <c r="EG171" s="14">
        <v>78</v>
      </c>
      <c r="EH171" s="14">
        <v>68</v>
      </c>
      <c r="EI171" s="14">
        <v>59</v>
      </c>
      <c r="EJ171" s="14">
        <v>42</v>
      </c>
      <c r="EK171" s="14">
        <v>31</v>
      </c>
      <c r="EL171" s="14">
        <v>44</v>
      </c>
      <c r="EM171" s="14">
        <v>50</v>
      </c>
      <c r="EN171" s="14">
        <v>46</v>
      </c>
      <c r="EO171" s="14">
        <v>79</v>
      </c>
      <c r="EP171" s="14">
        <v>83</v>
      </c>
      <c r="EQ171" s="14">
        <v>82</v>
      </c>
      <c r="ER171" s="14">
        <v>71</v>
      </c>
      <c r="ES171" s="14">
        <v>48</v>
      </c>
      <c r="ET171" s="14" t="s">
        <v>78</v>
      </c>
      <c r="EU171" s="14">
        <v>56</v>
      </c>
      <c r="EV171" s="14">
        <v>43</v>
      </c>
      <c r="EW171" s="14">
        <v>18</v>
      </c>
      <c r="EX171" s="14">
        <v>48</v>
      </c>
      <c r="EY171" s="14">
        <v>65</v>
      </c>
      <c r="EZ171" s="14">
        <v>50</v>
      </c>
      <c r="FA171" s="14">
        <v>66</v>
      </c>
      <c r="FB171" s="14">
        <v>41</v>
      </c>
      <c r="FC171" s="14">
        <v>60</v>
      </c>
      <c r="FD171" s="14">
        <v>55</v>
      </c>
      <c r="FE171" s="14">
        <v>59</v>
      </c>
      <c r="FF171" s="14">
        <v>46</v>
      </c>
      <c r="FG171" s="14">
        <v>37</v>
      </c>
      <c r="FH171" s="14">
        <v>37</v>
      </c>
      <c r="FI171" s="14">
        <v>60</v>
      </c>
      <c r="FJ171" s="14">
        <v>51</v>
      </c>
      <c r="FK171" s="14">
        <v>41</v>
      </c>
      <c r="FL171" s="14">
        <v>47</v>
      </c>
      <c r="FM171" s="14">
        <v>45</v>
      </c>
      <c r="FN171" s="14">
        <v>43</v>
      </c>
      <c r="FO171" s="14">
        <v>47</v>
      </c>
      <c r="FP171" s="14">
        <v>52</v>
      </c>
      <c r="FQ171" s="14">
        <v>33</v>
      </c>
      <c r="FR171" s="14">
        <v>39</v>
      </c>
      <c r="FS171" s="14">
        <v>55</v>
      </c>
      <c r="FT171" s="14">
        <v>54</v>
      </c>
      <c r="FU171" s="14">
        <v>53</v>
      </c>
      <c r="FV171" s="14">
        <v>59</v>
      </c>
      <c r="FW171" s="14">
        <v>63</v>
      </c>
      <c r="FX171" s="14">
        <v>82</v>
      </c>
      <c r="FY171" s="14">
        <v>32</v>
      </c>
      <c r="FZ171" s="14">
        <v>34</v>
      </c>
      <c r="GA171" s="14">
        <v>45</v>
      </c>
      <c r="GB171" s="14">
        <v>61</v>
      </c>
      <c r="GC171" s="14">
        <v>53</v>
      </c>
      <c r="GD171" s="14">
        <v>45</v>
      </c>
      <c r="GE171" s="14">
        <v>47</v>
      </c>
      <c r="GF171" s="14">
        <v>49</v>
      </c>
      <c r="GG171" s="14">
        <v>60</v>
      </c>
      <c r="GH171" s="14">
        <v>51</v>
      </c>
      <c r="GI171" s="14">
        <v>45</v>
      </c>
      <c r="GJ171" s="14">
        <v>43</v>
      </c>
      <c r="GK171" s="14">
        <v>39</v>
      </c>
      <c r="GL171" s="14">
        <v>48</v>
      </c>
      <c r="GM171" s="14">
        <v>39</v>
      </c>
      <c r="GN171" s="14">
        <v>45</v>
      </c>
      <c r="GO171" s="14">
        <v>57</v>
      </c>
      <c r="GP171" s="14">
        <v>47</v>
      </c>
      <c r="GQ171" s="14">
        <v>39</v>
      </c>
      <c r="GR171" s="14">
        <v>48</v>
      </c>
      <c r="GS171" s="14">
        <v>66</v>
      </c>
      <c r="GT171" s="14">
        <v>53</v>
      </c>
      <c r="GU171" s="14">
        <v>30</v>
      </c>
      <c r="GV171" s="14">
        <v>24</v>
      </c>
      <c r="GW171" s="14">
        <v>42</v>
      </c>
      <c r="GX171" s="14">
        <v>37</v>
      </c>
      <c r="GY171" s="14">
        <v>35</v>
      </c>
      <c r="GZ171" s="14">
        <v>40</v>
      </c>
      <c r="HA171" s="14">
        <v>58</v>
      </c>
      <c r="HB171" s="14">
        <v>63</v>
      </c>
      <c r="HC171" s="14">
        <v>41</v>
      </c>
      <c r="HD171" s="14">
        <v>40</v>
      </c>
      <c r="HE171" s="14">
        <v>30</v>
      </c>
      <c r="HF171" s="14">
        <v>34</v>
      </c>
      <c r="HG171" s="14">
        <v>35</v>
      </c>
      <c r="HH171" s="14">
        <v>34</v>
      </c>
      <c r="HI171" s="14">
        <v>26</v>
      </c>
      <c r="HJ171" s="14">
        <v>34</v>
      </c>
      <c r="HK171" s="14">
        <v>42</v>
      </c>
      <c r="HL171" s="14">
        <v>48</v>
      </c>
      <c r="HM171" s="14" t="s">
        <v>78</v>
      </c>
      <c r="HN171" s="14" t="s">
        <v>78</v>
      </c>
      <c r="HO171" s="14" t="s">
        <v>78</v>
      </c>
      <c r="HP171" s="14" t="s">
        <v>78</v>
      </c>
      <c r="HQ171" s="14" t="s">
        <v>78</v>
      </c>
      <c r="HR171" s="14" t="s">
        <v>78</v>
      </c>
      <c r="HS171" s="14" t="s">
        <v>78</v>
      </c>
      <c r="HT171" s="14" t="s">
        <v>78</v>
      </c>
      <c r="HU171" s="14" t="s">
        <v>78</v>
      </c>
      <c r="HV171" s="14" t="s">
        <v>78</v>
      </c>
      <c r="HW171" s="14" t="s">
        <v>78</v>
      </c>
      <c r="HX171" s="14" t="s">
        <v>78</v>
      </c>
      <c r="HY171" s="14" t="s">
        <v>78</v>
      </c>
      <c r="HZ171" s="14" t="s">
        <v>78</v>
      </c>
      <c r="IA171" s="14" t="s">
        <v>78</v>
      </c>
      <c r="IB171" s="14" t="s">
        <v>78</v>
      </c>
      <c r="IC171" s="14" t="s">
        <v>78</v>
      </c>
      <c r="ID171" s="14" t="s">
        <v>78</v>
      </c>
      <c r="IE171" s="14" t="s">
        <v>78</v>
      </c>
      <c r="IF171" s="14" t="s">
        <v>78</v>
      </c>
      <c r="IG171" s="14" t="s">
        <v>78</v>
      </c>
      <c r="IH171" s="14" t="s">
        <v>78</v>
      </c>
      <c r="II171" s="14" t="s">
        <v>78</v>
      </c>
      <c r="IJ171" s="14" t="s">
        <v>78</v>
      </c>
      <c r="IK171" s="14" t="s">
        <v>78</v>
      </c>
      <c r="IL171" s="14" t="s">
        <v>78</v>
      </c>
      <c r="IM171" s="14" t="s">
        <v>78</v>
      </c>
      <c r="IN171" s="14" t="s">
        <v>78</v>
      </c>
      <c r="IO171" s="14" t="s">
        <v>78</v>
      </c>
      <c r="IP171" s="14" t="s">
        <v>78</v>
      </c>
      <c r="IQ171" s="19" t="s">
        <v>78</v>
      </c>
      <c r="IR171" s="100">
        <f t="shared" si="62"/>
        <v>89</v>
      </c>
      <c r="IT171" s="45"/>
      <c r="IU171" s="46"/>
    </row>
    <row r="172" spans="1:255" ht="12.75" customHeight="1" x14ac:dyDescent="0.2">
      <c r="A172" s="100">
        <v>2013</v>
      </c>
      <c r="B172" s="100">
        <v>90099002</v>
      </c>
      <c r="C172" s="103">
        <f>INDEX(Sites!$A:$N,MATCH($B172,Sites!$A:$A,0),2)</f>
        <v>41.256788</v>
      </c>
      <c r="D172" s="100" t="str">
        <f>INDEX(Sites!$A:$N,MATCH($B172,Sites!$A:$A,0),4)</f>
        <v>CT</v>
      </c>
      <c r="E172" s="100" t="str">
        <f>INDEX(Sites!$A:$N,MATCH($B172,Sites!$A:$A,0),10)</f>
        <v>3.0</v>
      </c>
      <c r="F172" s="44" t="str">
        <f>INDEX(Sites!$A:$N,MATCH($B172,Sites!$A:$A,0),6)</f>
        <v>Madison-Beach Rd</v>
      </c>
      <c r="G172" s="20" t="s">
        <v>78</v>
      </c>
      <c r="H172" s="14" t="s">
        <v>78</v>
      </c>
      <c r="I172" s="14" t="s">
        <v>78</v>
      </c>
      <c r="J172" s="14" t="s">
        <v>78</v>
      </c>
      <c r="K172" s="14" t="s">
        <v>78</v>
      </c>
      <c r="L172" s="14" t="s">
        <v>78</v>
      </c>
      <c r="M172" s="14" t="s">
        <v>78</v>
      </c>
      <c r="N172" s="14" t="s">
        <v>78</v>
      </c>
      <c r="O172" s="14" t="s">
        <v>78</v>
      </c>
      <c r="P172" s="14" t="s">
        <v>78</v>
      </c>
      <c r="Q172" s="14" t="s">
        <v>78</v>
      </c>
      <c r="R172" s="14" t="s">
        <v>78</v>
      </c>
      <c r="S172" s="14" t="s">
        <v>78</v>
      </c>
      <c r="T172" s="14" t="s">
        <v>78</v>
      </c>
      <c r="U172" s="14" t="s">
        <v>78</v>
      </c>
      <c r="V172" s="14" t="s">
        <v>78</v>
      </c>
      <c r="W172" s="14" t="s">
        <v>78</v>
      </c>
      <c r="X172" s="14" t="s">
        <v>78</v>
      </c>
      <c r="Y172" s="14" t="s">
        <v>78</v>
      </c>
      <c r="Z172" s="14" t="s">
        <v>78</v>
      </c>
      <c r="AA172" s="14" t="s">
        <v>78</v>
      </c>
      <c r="AB172" s="14" t="s">
        <v>78</v>
      </c>
      <c r="AC172" s="14" t="s">
        <v>78</v>
      </c>
      <c r="AD172" s="14" t="s">
        <v>78</v>
      </c>
      <c r="AE172" s="14" t="s">
        <v>78</v>
      </c>
      <c r="AF172" s="14" t="s">
        <v>78</v>
      </c>
      <c r="AG172" s="14" t="s">
        <v>78</v>
      </c>
      <c r="AH172" s="14" t="s">
        <v>78</v>
      </c>
      <c r="AI172" s="14" t="s">
        <v>78</v>
      </c>
      <c r="AJ172" s="14" t="s">
        <v>78</v>
      </c>
      <c r="AK172" s="14" t="s">
        <v>78</v>
      </c>
      <c r="AL172" s="14">
        <v>45</v>
      </c>
      <c r="AM172" s="14">
        <v>51</v>
      </c>
      <c r="AN172" s="14">
        <v>51</v>
      </c>
      <c r="AO172" s="14">
        <v>54</v>
      </c>
      <c r="AP172" s="14">
        <v>53</v>
      </c>
      <c r="AQ172" s="14">
        <v>51</v>
      </c>
      <c r="AR172" s="14">
        <v>54</v>
      </c>
      <c r="AS172" s="14">
        <v>53</v>
      </c>
      <c r="AT172" s="14">
        <v>48</v>
      </c>
      <c r="AU172" s="14">
        <v>48</v>
      </c>
      <c r="AV172" s="14">
        <v>46</v>
      </c>
      <c r="AW172" s="14">
        <v>48</v>
      </c>
      <c r="AX172" s="14">
        <v>43</v>
      </c>
      <c r="AY172" s="14">
        <v>47</v>
      </c>
      <c r="AZ172" s="14">
        <v>40</v>
      </c>
      <c r="BA172" s="14">
        <v>47</v>
      </c>
      <c r="BB172" s="14">
        <v>48</v>
      </c>
      <c r="BC172" s="14">
        <v>45</v>
      </c>
      <c r="BD172" s="14">
        <v>34</v>
      </c>
      <c r="BE172" s="14">
        <v>45</v>
      </c>
      <c r="BF172" s="14">
        <v>48</v>
      </c>
      <c r="BG172" s="14">
        <v>42</v>
      </c>
      <c r="BH172" s="14">
        <v>38</v>
      </c>
      <c r="BI172" s="14">
        <v>48</v>
      </c>
      <c r="BJ172" s="14">
        <v>55</v>
      </c>
      <c r="BK172" s="14">
        <v>53</v>
      </c>
      <c r="BL172" s="14">
        <v>52</v>
      </c>
      <c r="BM172" s="14">
        <v>64</v>
      </c>
      <c r="BN172" s="14">
        <v>49</v>
      </c>
      <c r="BO172" s="14">
        <v>55</v>
      </c>
      <c r="BP172" s="14">
        <v>43</v>
      </c>
      <c r="BQ172" s="14">
        <v>45</v>
      </c>
      <c r="BR172" s="14">
        <v>46</v>
      </c>
      <c r="BS172" s="14">
        <v>49</v>
      </c>
      <c r="BT172" s="14">
        <v>51</v>
      </c>
      <c r="BU172" s="14">
        <v>48</v>
      </c>
      <c r="BV172" s="14">
        <v>35</v>
      </c>
      <c r="BW172" s="14">
        <v>37</v>
      </c>
      <c r="BX172" s="14">
        <v>37</v>
      </c>
      <c r="BY172" s="14">
        <v>51</v>
      </c>
      <c r="BZ172" s="14">
        <v>49</v>
      </c>
      <c r="CA172" s="14">
        <v>51</v>
      </c>
      <c r="CB172" s="14">
        <v>45</v>
      </c>
      <c r="CC172" s="14">
        <v>51</v>
      </c>
      <c r="CD172" s="14">
        <v>58</v>
      </c>
      <c r="CE172" s="14">
        <v>57</v>
      </c>
      <c r="CF172" s="14">
        <v>40</v>
      </c>
      <c r="CG172" s="14">
        <v>53</v>
      </c>
      <c r="CH172" s="14">
        <v>38</v>
      </c>
      <c r="CI172" s="14">
        <v>45</v>
      </c>
      <c r="CJ172" s="14">
        <v>51</v>
      </c>
      <c r="CK172" s="14">
        <v>35</v>
      </c>
      <c r="CL172" s="14">
        <v>29</v>
      </c>
      <c r="CM172" s="14" t="s">
        <v>78</v>
      </c>
      <c r="CN172" s="14">
        <v>31</v>
      </c>
      <c r="CO172" s="14">
        <v>37</v>
      </c>
      <c r="CP172" s="14">
        <v>53</v>
      </c>
      <c r="CQ172" s="14">
        <v>51</v>
      </c>
      <c r="CR172" s="14">
        <v>51</v>
      </c>
      <c r="CS172" s="14">
        <v>85</v>
      </c>
      <c r="CT172" s="14">
        <v>81</v>
      </c>
      <c r="CU172" s="14">
        <v>55</v>
      </c>
      <c r="CV172" s="14">
        <v>36</v>
      </c>
      <c r="CW172" s="14">
        <v>40</v>
      </c>
      <c r="CX172" s="14">
        <v>48</v>
      </c>
      <c r="CY172" s="14">
        <v>41</v>
      </c>
      <c r="CZ172" s="14">
        <v>52</v>
      </c>
      <c r="DA172" s="14">
        <v>38</v>
      </c>
      <c r="DB172" s="14">
        <v>47</v>
      </c>
      <c r="DC172" s="14">
        <v>58</v>
      </c>
      <c r="DD172" s="14">
        <v>56</v>
      </c>
      <c r="DE172" s="14">
        <v>52</v>
      </c>
      <c r="DF172" s="14">
        <v>43</v>
      </c>
      <c r="DG172" s="14">
        <v>40</v>
      </c>
      <c r="DH172" s="14">
        <v>47</v>
      </c>
      <c r="DI172" s="14">
        <v>48</v>
      </c>
      <c r="DJ172" s="14">
        <v>56</v>
      </c>
      <c r="DK172" s="14">
        <v>61</v>
      </c>
      <c r="DL172" s="14">
        <v>52</v>
      </c>
      <c r="DM172" s="14">
        <v>49</v>
      </c>
      <c r="DN172" s="14">
        <v>59</v>
      </c>
      <c r="DO172" s="14">
        <v>56</v>
      </c>
      <c r="DP172" s="14">
        <v>55</v>
      </c>
      <c r="DQ172" s="14">
        <v>52</v>
      </c>
      <c r="DR172" s="14">
        <v>89</v>
      </c>
      <c r="DS172" s="14">
        <v>88</v>
      </c>
      <c r="DT172" s="14">
        <v>62</v>
      </c>
      <c r="DU172" s="14">
        <v>44</v>
      </c>
      <c r="DV172" s="14" t="s">
        <v>78</v>
      </c>
      <c r="DW172" s="14" t="s">
        <v>78</v>
      </c>
      <c r="DX172" s="14" t="s">
        <v>78</v>
      </c>
      <c r="DY172" s="14" t="s">
        <v>78</v>
      </c>
      <c r="DZ172" s="14">
        <v>30</v>
      </c>
      <c r="EA172" s="14">
        <v>36</v>
      </c>
      <c r="EB172" s="14">
        <v>50</v>
      </c>
      <c r="EC172" s="14">
        <v>57</v>
      </c>
      <c r="ED172" s="14">
        <v>73</v>
      </c>
      <c r="EE172" s="14">
        <v>73</v>
      </c>
      <c r="EF172" s="14">
        <v>77</v>
      </c>
      <c r="EG172" s="14">
        <v>57</v>
      </c>
      <c r="EH172" s="14">
        <v>54</v>
      </c>
      <c r="EI172" s="14">
        <v>56</v>
      </c>
      <c r="EJ172" s="14">
        <v>43</v>
      </c>
      <c r="EK172" s="14">
        <v>31</v>
      </c>
      <c r="EL172" s="14">
        <v>56</v>
      </c>
      <c r="EM172" s="14">
        <v>52</v>
      </c>
      <c r="EN172" s="14">
        <v>61</v>
      </c>
      <c r="EO172" s="14">
        <v>72</v>
      </c>
      <c r="EP172" s="14">
        <v>80</v>
      </c>
      <c r="EQ172" s="14">
        <v>89</v>
      </c>
      <c r="ER172" s="14">
        <v>78</v>
      </c>
      <c r="ES172" s="14">
        <v>47</v>
      </c>
      <c r="ET172" s="14">
        <v>48</v>
      </c>
      <c r="EU172" s="14">
        <v>64</v>
      </c>
      <c r="EV172" s="14">
        <v>36</v>
      </c>
      <c r="EW172" s="14">
        <v>18</v>
      </c>
      <c r="EX172" s="14">
        <v>52</v>
      </c>
      <c r="EY172" s="14">
        <v>67</v>
      </c>
      <c r="EZ172" s="14">
        <v>48</v>
      </c>
      <c r="FA172" s="14">
        <v>45</v>
      </c>
      <c r="FB172" s="14">
        <v>53</v>
      </c>
      <c r="FC172" s="14" t="s">
        <v>78</v>
      </c>
      <c r="FD172" s="14" t="s">
        <v>78</v>
      </c>
      <c r="FE172" s="14">
        <v>66</v>
      </c>
      <c r="FF172" s="14">
        <v>56</v>
      </c>
      <c r="FG172" s="14">
        <v>37</v>
      </c>
      <c r="FH172" s="14">
        <v>42</v>
      </c>
      <c r="FI172" s="14">
        <v>57</v>
      </c>
      <c r="FJ172" s="14">
        <v>54</v>
      </c>
      <c r="FK172" s="14">
        <v>42</v>
      </c>
      <c r="FL172" s="14">
        <v>41</v>
      </c>
      <c r="FM172" s="14">
        <v>54</v>
      </c>
      <c r="FN172" s="14">
        <v>51</v>
      </c>
      <c r="FO172" s="14">
        <v>46</v>
      </c>
      <c r="FP172" s="14">
        <v>46</v>
      </c>
      <c r="FQ172" s="14">
        <v>32</v>
      </c>
      <c r="FR172" s="14">
        <v>47</v>
      </c>
      <c r="FS172" s="14">
        <v>51</v>
      </c>
      <c r="FT172" s="14">
        <v>55</v>
      </c>
      <c r="FU172" s="14">
        <v>53</v>
      </c>
      <c r="FV172" s="14">
        <v>69</v>
      </c>
      <c r="FW172" s="14">
        <v>67</v>
      </c>
      <c r="FX172" s="14">
        <v>67</v>
      </c>
      <c r="FY172" s="14">
        <v>47</v>
      </c>
      <c r="FZ172" s="14">
        <v>37</v>
      </c>
      <c r="GA172" s="14">
        <v>45</v>
      </c>
      <c r="GB172" s="14">
        <v>51</v>
      </c>
      <c r="GC172" s="14">
        <v>54</v>
      </c>
      <c r="GD172" s="14">
        <v>46</v>
      </c>
      <c r="GE172" s="14">
        <v>55</v>
      </c>
      <c r="GF172" s="14">
        <v>41</v>
      </c>
      <c r="GG172" s="14">
        <v>57</v>
      </c>
      <c r="GH172" s="14">
        <v>44</v>
      </c>
      <c r="GI172" s="14">
        <v>36</v>
      </c>
      <c r="GJ172" s="14">
        <v>38</v>
      </c>
      <c r="GK172" s="14">
        <v>38</v>
      </c>
      <c r="GL172" s="14">
        <v>53</v>
      </c>
      <c r="GM172" s="14">
        <v>36</v>
      </c>
      <c r="GN172" s="14">
        <v>45</v>
      </c>
      <c r="GO172" s="14">
        <v>63</v>
      </c>
      <c r="GP172" s="14">
        <v>45</v>
      </c>
      <c r="GQ172" s="14">
        <v>39</v>
      </c>
      <c r="GR172" s="14">
        <v>44</v>
      </c>
      <c r="GS172" s="14">
        <v>66</v>
      </c>
      <c r="GT172" s="14">
        <v>52</v>
      </c>
      <c r="GU172" s="14">
        <v>40</v>
      </c>
      <c r="GV172" s="14">
        <v>21</v>
      </c>
      <c r="GW172" s="14">
        <v>44</v>
      </c>
      <c r="GX172" s="14">
        <v>35</v>
      </c>
      <c r="GY172" s="14">
        <v>35</v>
      </c>
      <c r="GZ172" s="14">
        <v>51</v>
      </c>
      <c r="HA172" s="14">
        <v>63</v>
      </c>
      <c r="HB172" s="14">
        <v>66</v>
      </c>
      <c r="HC172" s="14">
        <v>42</v>
      </c>
      <c r="HD172" s="14">
        <v>41</v>
      </c>
      <c r="HE172" s="14">
        <v>26</v>
      </c>
      <c r="HF172" s="14">
        <v>35</v>
      </c>
      <c r="HG172" s="14">
        <v>39</v>
      </c>
      <c r="HH172" s="14">
        <v>30</v>
      </c>
      <c r="HI172" s="14">
        <v>28</v>
      </c>
      <c r="HJ172" s="14">
        <v>36</v>
      </c>
      <c r="HK172" s="14">
        <v>39</v>
      </c>
      <c r="HL172" s="14">
        <v>44</v>
      </c>
      <c r="HM172" s="14" t="s">
        <v>78</v>
      </c>
      <c r="HN172" s="14" t="s">
        <v>78</v>
      </c>
      <c r="HO172" s="14" t="s">
        <v>78</v>
      </c>
      <c r="HP172" s="14" t="s">
        <v>78</v>
      </c>
      <c r="HQ172" s="14" t="s">
        <v>78</v>
      </c>
      <c r="HR172" s="14" t="s">
        <v>78</v>
      </c>
      <c r="HS172" s="14" t="s">
        <v>78</v>
      </c>
      <c r="HT172" s="14" t="s">
        <v>78</v>
      </c>
      <c r="HU172" s="14" t="s">
        <v>78</v>
      </c>
      <c r="HV172" s="14" t="s">
        <v>78</v>
      </c>
      <c r="HW172" s="14" t="s">
        <v>78</v>
      </c>
      <c r="HX172" s="14" t="s">
        <v>78</v>
      </c>
      <c r="HY172" s="14" t="s">
        <v>78</v>
      </c>
      <c r="HZ172" s="14" t="s">
        <v>78</v>
      </c>
      <c r="IA172" s="14" t="s">
        <v>78</v>
      </c>
      <c r="IB172" s="14" t="s">
        <v>78</v>
      </c>
      <c r="IC172" s="14" t="s">
        <v>78</v>
      </c>
      <c r="ID172" s="14" t="s">
        <v>78</v>
      </c>
      <c r="IE172" s="14" t="s">
        <v>78</v>
      </c>
      <c r="IF172" s="14" t="s">
        <v>78</v>
      </c>
      <c r="IG172" s="14" t="s">
        <v>78</v>
      </c>
      <c r="IH172" s="14" t="s">
        <v>78</v>
      </c>
      <c r="II172" s="14" t="s">
        <v>78</v>
      </c>
      <c r="IJ172" s="14" t="s">
        <v>78</v>
      </c>
      <c r="IK172" s="14" t="s">
        <v>78</v>
      </c>
      <c r="IL172" s="14" t="s">
        <v>78</v>
      </c>
      <c r="IM172" s="14" t="s">
        <v>78</v>
      </c>
      <c r="IN172" s="14" t="s">
        <v>78</v>
      </c>
      <c r="IO172" s="14" t="s">
        <v>78</v>
      </c>
      <c r="IP172" s="14" t="s">
        <v>78</v>
      </c>
      <c r="IQ172" s="19" t="s">
        <v>78</v>
      </c>
      <c r="IR172" s="100">
        <f t="shared" si="62"/>
        <v>89</v>
      </c>
      <c r="IT172" s="45"/>
      <c r="IU172" s="46"/>
    </row>
    <row r="173" spans="1:255" ht="12.75" customHeight="1" x14ac:dyDescent="0.2">
      <c r="A173" s="100">
        <v>2013</v>
      </c>
      <c r="B173" s="100">
        <v>90070007</v>
      </c>
      <c r="C173" s="103">
        <f>INDEX(Sites!$A:$N,MATCH($B173,Sites!$A:$A,0),2)</f>
        <v>41.552222</v>
      </c>
      <c r="D173" s="100" t="str">
        <f>INDEX(Sites!$A:$N,MATCH($B173,Sites!$A:$A,0),4)</f>
        <v>CT</v>
      </c>
      <c r="E173" s="100" t="str">
        <f>INDEX(Sites!$A:$N,MATCH($B173,Sites!$A:$A,0),10)</f>
        <v>58.0</v>
      </c>
      <c r="F173" s="44" t="str">
        <f>INDEX(Sites!$A:$N,MATCH($B173,Sites!$A:$A,0),6)</f>
        <v>Middletown</v>
      </c>
      <c r="G173" s="20" t="s">
        <v>78</v>
      </c>
      <c r="H173" s="14" t="s">
        <v>78</v>
      </c>
      <c r="I173" s="14" t="s">
        <v>78</v>
      </c>
      <c r="J173" s="14" t="s">
        <v>78</v>
      </c>
      <c r="K173" s="14" t="s">
        <v>78</v>
      </c>
      <c r="L173" s="14" t="s">
        <v>78</v>
      </c>
      <c r="M173" s="14" t="s">
        <v>78</v>
      </c>
      <c r="N173" s="14" t="s">
        <v>78</v>
      </c>
      <c r="O173" s="14" t="s">
        <v>78</v>
      </c>
      <c r="P173" s="14" t="s">
        <v>78</v>
      </c>
      <c r="Q173" s="14" t="s">
        <v>78</v>
      </c>
      <c r="R173" s="14" t="s">
        <v>78</v>
      </c>
      <c r="S173" s="14" t="s">
        <v>78</v>
      </c>
      <c r="T173" s="14" t="s">
        <v>78</v>
      </c>
      <c r="U173" s="14" t="s">
        <v>78</v>
      </c>
      <c r="V173" s="14" t="s">
        <v>78</v>
      </c>
      <c r="W173" s="14" t="s">
        <v>78</v>
      </c>
      <c r="X173" s="14" t="s">
        <v>78</v>
      </c>
      <c r="Y173" s="14" t="s">
        <v>78</v>
      </c>
      <c r="Z173" s="14" t="s">
        <v>78</v>
      </c>
      <c r="AA173" s="14" t="s">
        <v>78</v>
      </c>
      <c r="AB173" s="14" t="s">
        <v>78</v>
      </c>
      <c r="AC173" s="14" t="s">
        <v>78</v>
      </c>
      <c r="AD173" s="14" t="s">
        <v>78</v>
      </c>
      <c r="AE173" s="14" t="s">
        <v>78</v>
      </c>
      <c r="AF173" s="14" t="s">
        <v>78</v>
      </c>
      <c r="AG173" s="14" t="s">
        <v>78</v>
      </c>
      <c r="AH173" s="14" t="s">
        <v>78</v>
      </c>
      <c r="AI173" s="14" t="s">
        <v>78</v>
      </c>
      <c r="AJ173" s="14" t="s">
        <v>78</v>
      </c>
      <c r="AK173" s="14" t="s">
        <v>78</v>
      </c>
      <c r="AL173" s="14">
        <v>46</v>
      </c>
      <c r="AM173" s="14">
        <v>50</v>
      </c>
      <c r="AN173" s="14">
        <v>50</v>
      </c>
      <c r="AO173" s="14">
        <v>49</v>
      </c>
      <c r="AP173" s="14" t="s">
        <v>78</v>
      </c>
      <c r="AQ173" s="14">
        <v>50</v>
      </c>
      <c r="AR173" s="14">
        <v>54</v>
      </c>
      <c r="AS173" s="14">
        <v>54</v>
      </c>
      <c r="AT173" s="14">
        <v>50</v>
      </c>
      <c r="AU173" s="14">
        <v>49</v>
      </c>
      <c r="AV173" s="14">
        <v>42</v>
      </c>
      <c r="AW173" s="14">
        <v>43</v>
      </c>
      <c r="AX173" s="14">
        <v>41</v>
      </c>
      <c r="AY173" s="14">
        <v>44</v>
      </c>
      <c r="AZ173" s="14">
        <v>44</v>
      </c>
      <c r="BA173" s="14">
        <v>44</v>
      </c>
      <c r="BB173" s="14">
        <v>47</v>
      </c>
      <c r="BC173" s="14">
        <v>44</v>
      </c>
      <c r="BD173" s="14">
        <v>35</v>
      </c>
      <c r="BE173" s="14">
        <v>43</v>
      </c>
      <c r="BF173" s="14">
        <v>47</v>
      </c>
      <c r="BG173" s="14">
        <v>47</v>
      </c>
      <c r="BH173" s="14">
        <v>36</v>
      </c>
      <c r="BI173" s="14">
        <v>50</v>
      </c>
      <c r="BJ173" s="14">
        <v>53</v>
      </c>
      <c r="BK173" s="14">
        <v>57</v>
      </c>
      <c r="BL173" s="14">
        <v>64</v>
      </c>
      <c r="BM173" s="14">
        <v>70</v>
      </c>
      <c r="BN173" s="14">
        <v>55</v>
      </c>
      <c r="BO173" s="14">
        <v>58</v>
      </c>
      <c r="BP173" s="14">
        <v>49</v>
      </c>
      <c r="BQ173" s="14">
        <v>56</v>
      </c>
      <c r="BR173" s="14">
        <v>44</v>
      </c>
      <c r="BS173" s="14">
        <v>49</v>
      </c>
      <c r="BT173" s="14">
        <v>52</v>
      </c>
      <c r="BU173" s="14">
        <v>43</v>
      </c>
      <c r="BV173" s="14">
        <v>36</v>
      </c>
      <c r="BW173" s="14">
        <v>36</v>
      </c>
      <c r="BX173" s="14" t="s">
        <v>78</v>
      </c>
      <c r="BY173" s="14">
        <v>62</v>
      </c>
      <c r="BZ173" s="14">
        <v>46</v>
      </c>
      <c r="CA173" s="14">
        <v>43</v>
      </c>
      <c r="CB173" s="14">
        <v>45</v>
      </c>
      <c r="CC173" s="14">
        <v>46</v>
      </c>
      <c r="CD173" s="14">
        <v>57</v>
      </c>
      <c r="CE173" s="14">
        <v>59</v>
      </c>
      <c r="CF173" s="14">
        <v>43</v>
      </c>
      <c r="CG173" s="14">
        <v>54</v>
      </c>
      <c r="CH173" s="14">
        <v>39</v>
      </c>
      <c r="CI173" s="14">
        <v>49</v>
      </c>
      <c r="CJ173" s="14">
        <v>73</v>
      </c>
      <c r="CK173" s="14">
        <v>44</v>
      </c>
      <c r="CL173" s="14">
        <v>28</v>
      </c>
      <c r="CM173" s="14">
        <v>22</v>
      </c>
      <c r="CN173" s="14">
        <v>30</v>
      </c>
      <c r="CO173" s="14">
        <v>37</v>
      </c>
      <c r="CP173" s="14">
        <v>49</v>
      </c>
      <c r="CQ173" s="14">
        <v>54</v>
      </c>
      <c r="CR173" s="14">
        <v>58</v>
      </c>
      <c r="CS173" s="14">
        <v>86</v>
      </c>
      <c r="CT173" s="14">
        <v>82</v>
      </c>
      <c r="CU173" s="14">
        <v>70</v>
      </c>
      <c r="CV173" s="14">
        <v>44</v>
      </c>
      <c r="CW173" s="14" t="s">
        <v>78</v>
      </c>
      <c r="CX173" s="14">
        <v>40</v>
      </c>
      <c r="CY173" s="14">
        <v>47</v>
      </c>
      <c r="CZ173" s="14">
        <v>53</v>
      </c>
      <c r="DA173" s="14">
        <v>35</v>
      </c>
      <c r="DB173" s="14">
        <v>37</v>
      </c>
      <c r="DC173" s="14">
        <v>46</v>
      </c>
      <c r="DD173" s="14">
        <v>55</v>
      </c>
      <c r="DE173" s="14">
        <v>47</v>
      </c>
      <c r="DF173" s="14">
        <v>43</v>
      </c>
      <c r="DG173" s="14">
        <v>42</v>
      </c>
      <c r="DH173" s="14">
        <v>43</v>
      </c>
      <c r="DI173" s="14" t="s">
        <v>78</v>
      </c>
      <c r="DJ173" s="14" t="s">
        <v>78</v>
      </c>
      <c r="DK173" s="14" t="s">
        <v>78</v>
      </c>
      <c r="DL173" s="14" t="s">
        <v>78</v>
      </c>
      <c r="DM173" s="14">
        <v>44</v>
      </c>
      <c r="DN173" s="14">
        <v>65</v>
      </c>
      <c r="DO173" s="14">
        <v>82</v>
      </c>
      <c r="DP173" s="14">
        <v>74</v>
      </c>
      <c r="DQ173" s="14">
        <v>62</v>
      </c>
      <c r="DR173" s="14">
        <v>69</v>
      </c>
      <c r="DS173" s="14">
        <v>97</v>
      </c>
      <c r="DT173" s="14">
        <v>48</v>
      </c>
      <c r="DU173" s="14">
        <v>47</v>
      </c>
      <c r="DV173" s="14">
        <v>55</v>
      </c>
      <c r="DW173" s="14">
        <v>57</v>
      </c>
      <c r="DX173" s="14">
        <v>44</v>
      </c>
      <c r="DY173" s="14">
        <v>29</v>
      </c>
      <c r="DZ173" s="14">
        <v>29</v>
      </c>
      <c r="EA173" s="14">
        <v>38</v>
      </c>
      <c r="EB173" s="14">
        <v>52</v>
      </c>
      <c r="EC173" s="14">
        <v>64</v>
      </c>
      <c r="ED173" s="14">
        <v>41</v>
      </c>
      <c r="EE173" s="14">
        <v>58</v>
      </c>
      <c r="EF173" s="14">
        <v>64</v>
      </c>
      <c r="EG173" s="14">
        <v>56</v>
      </c>
      <c r="EH173" s="14">
        <v>53</v>
      </c>
      <c r="EI173" s="14">
        <v>51</v>
      </c>
      <c r="EJ173" s="14">
        <v>41</v>
      </c>
      <c r="EK173" s="14">
        <v>23</v>
      </c>
      <c r="EL173" s="14">
        <v>41</v>
      </c>
      <c r="EM173" s="14">
        <v>46</v>
      </c>
      <c r="EN173" s="14">
        <v>55</v>
      </c>
      <c r="EO173" s="14">
        <v>67</v>
      </c>
      <c r="EP173" s="14">
        <v>55</v>
      </c>
      <c r="EQ173" s="14">
        <v>85</v>
      </c>
      <c r="ER173" s="14">
        <v>66</v>
      </c>
      <c r="ES173" s="14">
        <v>38</v>
      </c>
      <c r="ET173" s="14">
        <v>45</v>
      </c>
      <c r="EU173" s="14">
        <v>54</v>
      </c>
      <c r="EV173" s="14">
        <v>38</v>
      </c>
      <c r="EW173" s="14">
        <v>19</v>
      </c>
      <c r="EX173" s="14">
        <v>39</v>
      </c>
      <c r="EY173" s="14">
        <v>65</v>
      </c>
      <c r="EZ173" s="14">
        <v>46</v>
      </c>
      <c r="FA173" s="14">
        <v>56</v>
      </c>
      <c r="FB173" s="14">
        <v>39</v>
      </c>
      <c r="FC173" s="14">
        <v>47</v>
      </c>
      <c r="FD173" s="14">
        <v>54</v>
      </c>
      <c r="FE173" s="14">
        <v>48</v>
      </c>
      <c r="FF173" s="14">
        <v>46</v>
      </c>
      <c r="FG173" s="14">
        <v>31</v>
      </c>
      <c r="FH173" s="14">
        <v>40</v>
      </c>
      <c r="FI173" s="14">
        <v>49</v>
      </c>
      <c r="FJ173" s="14">
        <v>53</v>
      </c>
      <c r="FK173" s="14">
        <v>43</v>
      </c>
      <c r="FL173" s="14">
        <v>39</v>
      </c>
      <c r="FM173" s="14">
        <v>41</v>
      </c>
      <c r="FN173" s="14">
        <v>42</v>
      </c>
      <c r="FO173" s="14" t="s">
        <v>78</v>
      </c>
      <c r="FP173" s="14">
        <v>43</v>
      </c>
      <c r="FQ173" s="14">
        <v>29</v>
      </c>
      <c r="FR173" s="14">
        <v>34</v>
      </c>
      <c r="FS173" s="14">
        <v>44</v>
      </c>
      <c r="FT173" s="14">
        <v>47</v>
      </c>
      <c r="FU173" s="14">
        <v>40</v>
      </c>
      <c r="FV173" s="14">
        <v>45</v>
      </c>
      <c r="FW173" s="14">
        <v>59</v>
      </c>
      <c r="FX173" s="14">
        <v>66</v>
      </c>
      <c r="FY173" s="14">
        <v>40</v>
      </c>
      <c r="FZ173" s="14">
        <v>36</v>
      </c>
      <c r="GA173" s="14">
        <v>39</v>
      </c>
      <c r="GB173" s="14">
        <v>49</v>
      </c>
      <c r="GC173" s="14">
        <v>39</v>
      </c>
      <c r="GD173" s="14">
        <v>50</v>
      </c>
      <c r="GE173" s="14">
        <v>46</v>
      </c>
      <c r="GF173" s="14">
        <v>36</v>
      </c>
      <c r="GG173" s="14">
        <v>57</v>
      </c>
      <c r="GH173" s="14">
        <v>49</v>
      </c>
      <c r="GI173" s="14">
        <v>39</v>
      </c>
      <c r="GJ173" s="14">
        <v>41</v>
      </c>
      <c r="GK173" s="14">
        <v>22</v>
      </c>
      <c r="GL173" s="14">
        <v>38</v>
      </c>
      <c r="GM173" s="14">
        <v>35</v>
      </c>
      <c r="GN173" s="14">
        <v>36</v>
      </c>
      <c r="GO173" s="14">
        <v>57</v>
      </c>
      <c r="GP173" s="14">
        <v>36</v>
      </c>
      <c r="GQ173" s="14">
        <v>37</v>
      </c>
      <c r="GR173" s="14">
        <v>45</v>
      </c>
      <c r="GS173" s="14">
        <v>79</v>
      </c>
      <c r="GT173" s="14">
        <v>54</v>
      </c>
      <c r="GU173" s="14">
        <v>33</v>
      </c>
      <c r="GV173" s="14">
        <v>18</v>
      </c>
      <c r="GW173" s="14">
        <v>37</v>
      </c>
      <c r="GX173" s="14">
        <v>33</v>
      </c>
      <c r="GY173" s="14">
        <v>32</v>
      </c>
      <c r="GZ173" s="14">
        <v>44</v>
      </c>
      <c r="HA173" s="14">
        <v>60</v>
      </c>
      <c r="HB173" s="14">
        <v>70</v>
      </c>
      <c r="HC173" s="14">
        <v>38</v>
      </c>
      <c r="HD173" s="14">
        <v>37</v>
      </c>
      <c r="HE173" s="14">
        <v>24</v>
      </c>
      <c r="HF173" s="14">
        <v>33</v>
      </c>
      <c r="HG173" s="14">
        <v>33</v>
      </c>
      <c r="HH173" s="14">
        <v>31</v>
      </c>
      <c r="HI173" s="14">
        <v>24</v>
      </c>
      <c r="HJ173" s="14">
        <v>30</v>
      </c>
      <c r="HK173" s="14">
        <v>37</v>
      </c>
      <c r="HL173" s="14">
        <v>40</v>
      </c>
      <c r="HM173" s="14" t="s">
        <v>78</v>
      </c>
      <c r="HN173" s="14" t="s">
        <v>78</v>
      </c>
      <c r="HO173" s="14" t="s">
        <v>78</v>
      </c>
      <c r="HP173" s="14" t="s">
        <v>78</v>
      </c>
      <c r="HQ173" s="14" t="s">
        <v>78</v>
      </c>
      <c r="HR173" s="14" t="s">
        <v>78</v>
      </c>
      <c r="HS173" s="14" t="s">
        <v>78</v>
      </c>
      <c r="HT173" s="14" t="s">
        <v>78</v>
      </c>
      <c r="HU173" s="14" t="s">
        <v>78</v>
      </c>
      <c r="HV173" s="14" t="s">
        <v>78</v>
      </c>
      <c r="HW173" s="14" t="s">
        <v>78</v>
      </c>
      <c r="HX173" s="14" t="s">
        <v>78</v>
      </c>
      <c r="HY173" s="14" t="s">
        <v>78</v>
      </c>
      <c r="HZ173" s="14" t="s">
        <v>78</v>
      </c>
      <c r="IA173" s="14" t="s">
        <v>78</v>
      </c>
      <c r="IB173" s="14" t="s">
        <v>78</v>
      </c>
      <c r="IC173" s="14" t="s">
        <v>78</v>
      </c>
      <c r="ID173" s="14" t="s">
        <v>78</v>
      </c>
      <c r="IE173" s="14" t="s">
        <v>78</v>
      </c>
      <c r="IF173" s="14" t="s">
        <v>78</v>
      </c>
      <c r="IG173" s="14" t="s">
        <v>78</v>
      </c>
      <c r="IH173" s="14" t="s">
        <v>78</v>
      </c>
      <c r="II173" s="14" t="s">
        <v>78</v>
      </c>
      <c r="IJ173" s="14" t="s">
        <v>78</v>
      </c>
      <c r="IK173" s="14" t="s">
        <v>78</v>
      </c>
      <c r="IL173" s="14" t="s">
        <v>78</v>
      </c>
      <c r="IM173" s="14" t="s">
        <v>78</v>
      </c>
      <c r="IN173" s="14" t="s">
        <v>78</v>
      </c>
      <c r="IO173" s="14" t="s">
        <v>78</v>
      </c>
      <c r="IP173" s="14" t="s">
        <v>78</v>
      </c>
      <c r="IQ173" s="19" t="s">
        <v>78</v>
      </c>
      <c r="IR173" s="100">
        <f t="shared" si="62"/>
        <v>97</v>
      </c>
      <c r="IT173" s="45"/>
      <c r="IU173" s="46"/>
    </row>
    <row r="174" spans="1:255" ht="12.75" customHeight="1" x14ac:dyDescent="0.2">
      <c r="A174" s="100">
        <v>2013</v>
      </c>
      <c r="B174" s="100">
        <v>90013007</v>
      </c>
      <c r="C174" s="103">
        <f>INDEX(Sites!$A:$N,MATCH($B174,Sites!$A:$A,0),2)</f>
        <v>41.152500000000003</v>
      </c>
      <c r="D174" s="100" t="str">
        <f>INDEX(Sites!$A:$N,MATCH($B174,Sites!$A:$A,0),4)</f>
        <v>CT</v>
      </c>
      <c r="E174" s="100" t="str">
        <f>INDEX(Sites!$A:$N,MATCH($B174,Sites!$A:$A,0),10)</f>
        <v>3.0</v>
      </c>
      <c r="F174" s="44" t="str">
        <f>INDEX(Sites!$A:$N,MATCH($B174,Sites!$A:$A,0),6)</f>
        <v>Stratford</v>
      </c>
      <c r="G174" s="20" t="s">
        <v>78</v>
      </c>
      <c r="H174" s="14" t="s">
        <v>78</v>
      </c>
      <c r="I174" s="14" t="s">
        <v>78</v>
      </c>
      <c r="J174" s="14" t="s">
        <v>78</v>
      </c>
      <c r="K174" s="14" t="s">
        <v>78</v>
      </c>
      <c r="L174" s="14" t="s">
        <v>78</v>
      </c>
      <c r="M174" s="14" t="s">
        <v>78</v>
      </c>
      <c r="N174" s="14" t="s">
        <v>78</v>
      </c>
      <c r="O174" s="14" t="s">
        <v>78</v>
      </c>
      <c r="P174" s="14" t="s">
        <v>78</v>
      </c>
      <c r="Q174" s="14" t="s">
        <v>78</v>
      </c>
      <c r="R174" s="14" t="s">
        <v>78</v>
      </c>
      <c r="S174" s="14" t="s">
        <v>78</v>
      </c>
      <c r="T174" s="14" t="s">
        <v>78</v>
      </c>
      <c r="U174" s="14" t="s">
        <v>78</v>
      </c>
      <c r="V174" s="14" t="s">
        <v>78</v>
      </c>
      <c r="W174" s="14" t="s">
        <v>78</v>
      </c>
      <c r="X174" s="14" t="s">
        <v>78</v>
      </c>
      <c r="Y174" s="14" t="s">
        <v>78</v>
      </c>
      <c r="Z174" s="14" t="s">
        <v>78</v>
      </c>
      <c r="AA174" s="14" t="s">
        <v>78</v>
      </c>
      <c r="AB174" s="14" t="s">
        <v>78</v>
      </c>
      <c r="AC174" s="14" t="s">
        <v>78</v>
      </c>
      <c r="AD174" s="14" t="s">
        <v>78</v>
      </c>
      <c r="AE174" s="14" t="s">
        <v>78</v>
      </c>
      <c r="AF174" s="14" t="s">
        <v>78</v>
      </c>
      <c r="AG174" s="14" t="s">
        <v>78</v>
      </c>
      <c r="AH174" s="14" t="s">
        <v>78</v>
      </c>
      <c r="AI174" s="14" t="s">
        <v>78</v>
      </c>
      <c r="AJ174" s="14" t="s">
        <v>78</v>
      </c>
      <c r="AK174" s="14" t="s">
        <v>78</v>
      </c>
      <c r="AL174" s="14">
        <v>47</v>
      </c>
      <c r="AM174" s="14">
        <v>50</v>
      </c>
      <c r="AN174" s="14">
        <v>49</v>
      </c>
      <c r="AO174" s="14">
        <v>52</v>
      </c>
      <c r="AP174" s="14">
        <v>53</v>
      </c>
      <c r="AQ174" s="14">
        <v>51</v>
      </c>
      <c r="AR174" s="14">
        <v>56</v>
      </c>
      <c r="AS174" s="14">
        <v>51</v>
      </c>
      <c r="AT174" s="14">
        <v>52</v>
      </c>
      <c r="AU174" s="14">
        <v>51</v>
      </c>
      <c r="AV174" s="14">
        <v>46</v>
      </c>
      <c r="AW174" s="14">
        <v>48</v>
      </c>
      <c r="AX174" s="14">
        <v>40</v>
      </c>
      <c r="AY174" s="14">
        <v>48</v>
      </c>
      <c r="AZ174" s="14">
        <v>42</v>
      </c>
      <c r="BA174" s="14">
        <v>48</v>
      </c>
      <c r="BB174" s="14">
        <v>49</v>
      </c>
      <c r="BC174" s="14">
        <v>43</v>
      </c>
      <c r="BD174" s="14">
        <v>38</v>
      </c>
      <c r="BE174" s="14">
        <v>45</v>
      </c>
      <c r="BF174" s="14">
        <v>49</v>
      </c>
      <c r="BG174" s="14">
        <v>43</v>
      </c>
      <c r="BH174" s="14">
        <v>37</v>
      </c>
      <c r="BI174" s="14">
        <v>47</v>
      </c>
      <c r="BJ174" s="14">
        <v>57</v>
      </c>
      <c r="BK174" s="14">
        <v>61</v>
      </c>
      <c r="BL174" s="14">
        <v>59</v>
      </c>
      <c r="BM174" s="14">
        <v>66</v>
      </c>
      <c r="BN174" s="14">
        <v>51</v>
      </c>
      <c r="BO174" s="14">
        <v>55</v>
      </c>
      <c r="BP174" s="14">
        <v>45</v>
      </c>
      <c r="BQ174" s="14">
        <v>45</v>
      </c>
      <c r="BR174" s="14">
        <v>52</v>
      </c>
      <c r="BS174" s="14">
        <v>50</v>
      </c>
      <c r="BT174" s="14">
        <v>54</v>
      </c>
      <c r="BU174" s="14">
        <v>50</v>
      </c>
      <c r="BV174" s="14" t="s">
        <v>78</v>
      </c>
      <c r="BW174" s="14">
        <v>40</v>
      </c>
      <c r="BX174" s="14">
        <v>40</v>
      </c>
      <c r="BY174" s="14">
        <v>52</v>
      </c>
      <c r="BZ174" s="14">
        <v>50</v>
      </c>
      <c r="CA174" s="14">
        <v>50</v>
      </c>
      <c r="CB174" s="14">
        <v>46</v>
      </c>
      <c r="CC174" s="14">
        <v>50</v>
      </c>
      <c r="CD174" s="14">
        <v>57</v>
      </c>
      <c r="CE174" s="14">
        <v>57</v>
      </c>
      <c r="CF174" s="14">
        <v>44</v>
      </c>
      <c r="CG174" s="14">
        <v>47</v>
      </c>
      <c r="CH174" s="14">
        <v>40</v>
      </c>
      <c r="CI174" s="14">
        <v>45</v>
      </c>
      <c r="CJ174" s="14">
        <v>55</v>
      </c>
      <c r="CK174" s="14" t="s">
        <v>78</v>
      </c>
      <c r="CL174" s="14">
        <v>31</v>
      </c>
      <c r="CM174" s="14">
        <v>20</v>
      </c>
      <c r="CN174" s="14">
        <v>28</v>
      </c>
      <c r="CO174" s="14">
        <v>39</v>
      </c>
      <c r="CP174" s="14">
        <v>51</v>
      </c>
      <c r="CQ174" s="14">
        <v>51</v>
      </c>
      <c r="CR174" s="14">
        <v>48</v>
      </c>
      <c r="CS174" s="14">
        <v>94</v>
      </c>
      <c r="CT174" s="14">
        <v>85</v>
      </c>
      <c r="CU174" s="14">
        <v>60</v>
      </c>
      <c r="CV174" s="14">
        <v>41</v>
      </c>
      <c r="CW174" s="14" t="s">
        <v>78</v>
      </c>
      <c r="CX174" s="14">
        <v>48</v>
      </c>
      <c r="CY174" s="14">
        <v>45</v>
      </c>
      <c r="CZ174" s="14">
        <v>56</v>
      </c>
      <c r="DA174" s="14">
        <v>38</v>
      </c>
      <c r="DB174" s="14">
        <v>44</v>
      </c>
      <c r="DC174" s="14">
        <v>60</v>
      </c>
      <c r="DD174" s="14">
        <v>60</v>
      </c>
      <c r="DE174" s="14">
        <v>44</v>
      </c>
      <c r="DF174" s="14" t="s">
        <v>78</v>
      </c>
      <c r="DG174" s="14">
        <v>42</v>
      </c>
      <c r="DH174" s="14">
        <v>47</v>
      </c>
      <c r="DI174" s="14">
        <v>49</v>
      </c>
      <c r="DJ174" s="14">
        <v>58</v>
      </c>
      <c r="DK174" s="14">
        <v>66</v>
      </c>
      <c r="DL174" s="14">
        <v>55</v>
      </c>
      <c r="DM174" s="14">
        <v>47</v>
      </c>
      <c r="DN174" s="14">
        <v>57</v>
      </c>
      <c r="DO174" s="14">
        <v>63</v>
      </c>
      <c r="DP174" s="14">
        <v>65</v>
      </c>
      <c r="DQ174" s="14">
        <v>49</v>
      </c>
      <c r="DR174" s="14">
        <v>88</v>
      </c>
      <c r="DS174" s="14">
        <v>91</v>
      </c>
      <c r="DT174" s="14">
        <v>62</v>
      </c>
      <c r="DU174" s="14">
        <v>54</v>
      </c>
      <c r="DV174" s="14">
        <v>59</v>
      </c>
      <c r="DW174" s="14">
        <v>59</v>
      </c>
      <c r="DX174" s="14">
        <v>43</v>
      </c>
      <c r="DY174" s="14">
        <v>33</v>
      </c>
      <c r="DZ174" s="14">
        <v>35</v>
      </c>
      <c r="EA174" s="14">
        <v>35</v>
      </c>
      <c r="EB174" s="14">
        <v>50</v>
      </c>
      <c r="EC174" s="14">
        <v>57</v>
      </c>
      <c r="ED174" s="14">
        <v>76</v>
      </c>
      <c r="EE174" s="14">
        <v>77</v>
      </c>
      <c r="EF174" s="14">
        <v>81</v>
      </c>
      <c r="EG174" s="14">
        <v>73</v>
      </c>
      <c r="EH174" s="14">
        <v>71</v>
      </c>
      <c r="EI174" s="14">
        <v>55</v>
      </c>
      <c r="EJ174" s="14" t="s">
        <v>78</v>
      </c>
      <c r="EK174" s="14" t="s">
        <v>78</v>
      </c>
      <c r="EL174" s="14" t="s">
        <v>78</v>
      </c>
      <c r="EM174" s="14" t="s">
        <v>78</v>
      </c>
      <c r="EN174" s="14">
        <v>48</v>
      </c>
      <c r="EO174" s="14">
        <v>74</v>
      </c>
      <c r="EP174" s="14">
        <v>90</v>
      </c>
      <c r="EQ174" s="14">
        <v>90</v>
      </c>
      <c r="ER174" s="14">
        <v>81</v>
      </c>
      <c r="ES174" s="14">
        <v>52</v>
      </c>
      <c r="ET174" s="14">
        <v>50</v>
      </c>
      <c r="EU174" s="14">
        <v>72</v>
      </c>
      <c r="EV174" s="14">
        <v>39</v>
      </c>
      <c r="EW174" s="14">
        <v>19</v>
      </c>
      <c r="EX174" s="14">
        <v>51</v>
      </c>
      <c r="EY174" s="14">
        <v>72</v>
      </c>
      <c r="EZ174" s="14">
        <v>53</v>
      </c>
      <c r="FA174" s="14">
        <v>68</v>
      </c>
      <c r="FB174" s="14">
        <v>46</v>
      </c>
      <c r="FC174" s="14">
        <v>52</v>
      </c>
      <c r="FD174" s="14">
        <v>61</v>
      </c>
      <c r="FE174" s="14">
        <v>69</v>
      </c>
      <c r="FF174" s="14">
        <v>52</v>
      </c>
      <c r="FG174" s="14">
        <v>35</v>
      </c>
      <c r="FH174" s="14">
        <v>38</v>
      </c>
      <c r="FI174" s="14">
        <v>59</v>
      </c>
      <c r="FJ174" s="14">
        <v>58</v>
      </c>
      <c r="FK174" s="14">
        <v>43</v>
      </c>
      <c r="FL174" s="14">
        <v>49</v>
      </c>
      <c r="FM174" s="14">
        <v>47</v>
      </c>
      <c r="FN174" s="14">
        <v>54</v>
      </c>
      <c r="FO174" s="14">
        <v>56</v>
      </c>
      <c r="FP174" s="14">
        <v>55</v>
      </c>
      <c r="FQ174" s="14">
        <v>30</v>
      </c>
      <c r="FR174" s="14">
        <v>42</v>
      </c>
      <c r="FS174" s="14">
        <v>54</v>
      </c>
      <c r="FT174" s="14">
        <v>56</v>
      </c>
      <c r="FU174" s="14">
        <v>55</v>
      </c>
      <c r="FV174" s="14">
        <v>65</v>
      </c>
      <c r="FW174" s="14">
        <v>71</v>
      </c>
      <c r="FX174" s="14">
        <v>75</v>
      </c>
      <c r="FY174" s="14">
        <v>44</v>
      </c>
      <c r="FZ174" s="14">
        <v>31</v>
      </c>
      <c r="GA174" s="14">
        <v>45</v>
      </c>
      <c r="GB174" s="14">
        <v>58</v>
      </c>
      <c r="GC174" s="14">
        <v>54</v>
      </c>
      <c r="GD174" s="14">
        <v>43</v>
      </c>
      <c r="GE174" s="14">
        <v>56</v>
      </c>
      <c r="GF174" s="14">
        <v>51</v>
      </c>
      <c r="GG174" s="14">
        <v>63</v>
      </c>
      <c r="GH174" s="14">
        <v>54</v>
      </c>
      <c r="GI174" s="14">
        <v>42</v>
      </c>
      <c r="GJ174" s="14">
        <v>44</v>
      </c>
      <c r="GK174" s="14">
        <v>35</v>
      </c>
      <c r="GL174" s="14">
        <v>52</v>
      </c>
      <c r="GM174" s="14">
        <v>37</v>
      </c>
      <c r="GN174" s="14">
        <v>45</v>
      </c>
      <c r="GO174" s="14">
        <v>65</v>
      </c>
      <c r="GP174" s="14">
        <v>47</v>
      </c>
      <c r="GQ174" s="14">
        <v>40</v>
      </c>
      <c r="GR174" s="14">
        <v>48</v>
      </c>
      <c r="GS174" s="14">
        <v>67</v>
      </c>
      <c r="GT174" s="14">
        <v>55</v>
      </c>
      <c r="GU174" s="14">
        <v>36</v>
      </c>
      <c r="GV174" s="14">
        <v>20</v>
      </c>
      <c r="GW174" s="14">
        <v>46</v>
      </c>
      <c r="GX174" s="14">
        <v>38</v>
      </c>
      <c r="GY174" s="14">
        <v>35</v>
      </c>
      <c r="GZ174" s="14">
        <v>48</v>
      </c>
      <c r="HA174" s="14">
        <v>69</v>
      </c>
      <c r="HB174" s="14">
        <v>69</v>
      </c>
      <c r="HC174" s="14">
        <v>46</v>
      </c>
      <c r="HD174" s="14">
        <v>40</v>
      </c>
      <c r="HE174" s="14">
        <v>27</v>
      </c>
      <c r="HF174" s="14">
        <v>36</v>
      </c>
      <c r="HG174" s="14">
        <v>36</v>
      </c>
      <c r="HH174" s="14">
        <v>37</v>
      </c>
      <c r="HI174" s="14">
        <v>27</v>
      </c>
      <c r="HJ174" s="14">
        <v>36</v>
      </c>
      <c r="HK174" s="14">
        <v>44</v>
      </c>
      <c r="HL174" s="14">
        <v>49</v>
      </c>
      <c r="HM174" s="14" t="s">
        <v>78</v>
      </c>
      <c r="HN174" s="14" t="s">
        <v>78</v>
      </c>
      <c r="HO174" s="14" t="s">
        <v>78</v>
      </c>
      <c r="HP174" s="14" t="s">
        <v>78</v>
      </c>
      <c r="HQ174" s="14" t="s">
        <v>78</v>
      </c>
      <c r="HR174" s="14" t="s">
        <v>78</v>
      </c>
      <c r="HS174" s="14" t="s">
        <v>78</v>
      </c>
      <c r="HT174" s="14" t="s">
        <v>78</v>
      </c>
      <c r="HU174" s="14" t="s">
        <v>78</v>
      </c>
      <c r="HV174" s="14" t="s">
        <v>78</v>
      </c>
      <c r="HW174" s="14" t="s">
        <v>78</v>
      </c>
      <c r="HX174" s="14" t="s">
        <v>78</v>
      </c>
      <c r="HY174" s="14" t="s">
        <v>78</v>
      </c>
      <c r="HZ174" s="14" t="s">
        <v>78</v>
      </c>
      <c r="IA174" s="14" t="s">
        <v>78</v>
      </c>
      <c r="IB174" s="14" t="s">
        <v>78</v>
      </c>
      <c r="IC174" s="14" t="s">
        <v>78</v>
      </c>
      <c r="ID174" s="14" t="s">
        <v>78</v>
      </c>
      <c r="IE174" s="14" t="s">
        <v>78</v>
      </c>
      <c r="IF174" s="14" t="s">
        <v>78</v>
      </c>
      <c r="IG174" s="14" t="s">
        <v>78</v>
      </c>
      <c r="IH174" s="14" t="s">
        <v>78</v>
      </c>
      <c r="II174" s="14" t="s">
        <v>78</v>
      </c>
      <c r="IJ174" s="14" t="s">
        <v>78</v>
      </c>
      <c r="IK174" s="14" t="s">
        <v>78</v>
      </c>
      <c r="IL174" s="14" t="s">
        <v>78</v>
      </c>
      <c r="IM174" s="14" t="s">
        <v>78</v>
      </c>
      <c r="IN174" s="14" t="s">
        <v>78</v>
      </c>
      <c r="IO174" s="14" t="s">
        <v>78</v>
      </c>
      <c r="IP174" s="14" t="s">
        <v>78</v>
      </c>
      <c r="IQ174" s="19" t="s">
        <v>78</v>
      </c>
      <c r="IR174" s="100">
        <f t="shared" si="62"/>
        <v>94</v>
      </c>
      <c r="IT174" s="45"/>
      <c r="IU174" s="46"/>
    </row>
    <row r="175" spans="1:255" ht="12.75" customHeight="1" x14ac:dyDescent="0.2">
      <c r="A175" s="100">
        <v>2013</v>
      </c>
      <c r="B175" s="100">
        <v>90019003</v>
      </c>
      <c r="C175" s="103">
        <f>INDEX(Sites!$A:$N,MATCH($B175,Sites!$A:$A,0),2)</f>
        <v>41.118333</v>
      </c>
      <c r="D175" s="100" t="str">
        <f>INDEX(Sites!$A:$N,MATCH($B175,Sites!$A:$A,0),4)</f>
        <v>CT</v>
      </c>
      <c r="E175" s="100" t="str">
        <f>INDEX(Sites!$A:$N,MATCH($B175,Sites!$A:$A,0),10)</f>
        <v>4.0</v>
      </c>
      <c r="F175" s="44" t="str">
        <f>INDEX(Sites!$A:$N,MATCH($B175,Sites!$A:$A,0),6)</f>
        <v>Westport</v>
      </c>
      <c r="G175" s="20" t="s">
        <v>78</v>
      </c>
      <c r="H175" s="14" t="s">
        <v>78</v>
      </c>
      <c r="I175" s="14" t="s">
        <v>78</v>
      </c>
      <c r="J175" s="14" t="s">
        <v>78</v>
      </c>
      <c r="K175" s="14" t="s">
        <v>78</v>
      </c>
      <c r="L175" s="14" t="s">
        <v>78</v>
      </c>
      <c r="M175" s="14" t="s">
        <v>78</v>
      </c>
      <c r="N175" s="14" t="s">
        <v>78</v>
      </c>
      <c r="O175" s="14" t="s">
        <v>78</v>
      </c>
      <c r="P175" s="14" t="s">
        <v>78</v>
      </c>
      <c r="Q175" s="14" t="s">
        <v>78</v>
      </c>
      <c r="R175" s="14" t="s">
        <v>78</v>
      </c>
      <c r="S175" s="14" t="s">
        <v>78</v>
      </c>
      <c r="T175" s="14" t="s">
        <v>78</v>
      </c>
      <c r="U175" s="14" t="s">
        <v>78</v>
      </c>
      <c r="V175" s="14" t="s">
        <v>78</v>
      </c>
      <c r="W175" s="14" t="s">
        <v>78</v>
      </c>
      <c r="X175" s="14" t="s">
        <v>78</v>
      </c>
      <c r="Y175" s="14" t="s">
        <v>78</v>
      </c>
      <c r="Z175" s="14" t="s">
        <v>78</v>
      </c>
      <c r="AA175" s="14" t="s">
        <v>78</v>
      </c>
      <c r="AB175" s="14" t="s">
        <v>78</v>
      </c>
      <c r="AC175" s="14" t="s">
        <v>78</v>
      </c>
      <c r="AD175" s="14" t="s">
        <v>78</v>
      </c>
      <c r="AE175" s="14" t="s">
        <v>78</v>
      </c>
      <c r="AF175" s="14" t="s">
        <v>78</v>
      </c>
      <c r="AG175" s="14" t="s">
        <v>78</v>
      </c>
      <c r="AH175" s="14" t="s">
        <v>78</v>
      </c>
      <c r="AI175" s="14" t="s">
        <v>78</v>
      </c>
      <c r="AJ175" s="14" t="s">
        <v>78</v>
      </c>
      <c r="AK175" s="14" t="s">
        <v>78</v>
      </c>
      <c r="AL175" s="14">
        <v>48</v>
      </c>
      <c r="AM175" s="14">
        <v>51</v>
      </c>
      <c r="AN175" s="14">
        <v>52</v>
      </c>
      <c r="AO175" s="14">
        <v>48</v>
      </c>
      <c r="AP175" s="14">
        <v>55</v>
      </c>
      <c r="AQ175" s="14">
        <v>52</v>
      </c>
      <c r="AR175" s="14">
        <v>56</v>
      </c>
      <c r="AS175" s="14">
        <v>52</v>
      </c>
      <c r="AT175" s="14">
        <v>52</v>
      </c>
      <c r="AU175" s="14">
        <v>48</v>
      </c>
      <c r="AV175" s="14">
        <v>42</v>
      </c>
      <c r="AW175" s="14">
        <v>46</v>
      </c>
      <c r="AX175" s="14">
        <v>40</v>
      </c>
      <c r="AY175" s="14">
        <v>49</v>
      </c>
      <c r="AZ175" s="14">
        <v>42</v>
      </c>
      <c r="BA175" s="14">
        <v>46</v>
      </c>
      <c r="BB175" s="14">
        <v>49</v>
      </c>
      <c r="BC175" s="14">
        <v>42</v>
      </c>
      <c r="BD175" s="14">
        <v>38</v>
      </c>
      <c r="BE175" s="14">
        <v>47</v>
      </c>
      <c r="BF175" s="14">
        <v>49</v>
      </c>
      <c r="BG175" s="14">
        <v>38</v>
      </c>
      <c r="BH175" s="14">
        <v>37</v>
      </c>
      <c r="BI175" s="14">
        <v>45</v>
      </c>
      <c r="BJ175" s="14">
        <v>58</v>
      </c>
      <c r="BK175" s="14">
        <v>59</v>
      </c>
      <c r="BL175" s="14">
        <v>60</v>
      </c>
      <c r="BM175" s="14">
        <v>66</v>
      </c>
      <c r="BN175" s="14">
        <v>49</v>
      </c>
      <c r="BO175" s="14">
        <v>58</v>
      </c>
      <c r="BP175" s="14">
        <v>45</v>
      </c>
      <c r="BQ175" s="14">
        <v>49</v>
      </c>
      <c r="BR175" s="14" t="s">
        <v>78</v>
      </c>
      <c r="BS175" s="14">
        <v>49</v>
      </c>
      <c r="BT175" s="14">
        <v>53</v>
      </c>
      <c r="BU175" s="14">
        <v>49</v>
      </c>
      <c r="BV175" s="14">
        <v>39</v>
      </c>
      <c r="BW175" s="14">
        <v>34</v>
      </c>
      <c r="BX175" s="14">
        <v>35</v>
      </c>
      <c r="BY175" s="14">
        <v>57</v>
      </c>
      <c r="BZ175" s="14">
        <v>47</v>
      </c>
      <c r="CA175" s="14">
        <v>49</v>
      </c>
      <c r="CB175" s="14">
        <v>46</v>
      </c>
      <c r="CC175" s="14">
        <v>50</v>
      </c>
      <c r="CD175" s="14">
        <v>56</v>
      </c>
      <c r="CE175" s="14">
        <v>55</v>
      </c>
      <c r="CF175" s="14">
        <v>43</v>
      </c>
      <c r="CG175" s="14">
        <v>47</v>
      </c>
      <c r="CH175" s="14">
        <v>37</v>
      </c>
      <c r="CI175" s="14">
        <v>43</v>
      </c>
      <c r="CJ175" s="14">
        <v>58</v>
      </c>
      <c r="CK175" s="14">
        <v>33</v>
      </c>
      <c r="CL175" s="14">
        <v>31</v>
      </c>
      <c r="CM175" s="14" t="s">
        <v>78</v>
      </c>
      <c r="CN175" s="14">
        <v>30</v>
      </c>
      <c r="CO175" s="14">
        <v>40</v>
      </c>
      <c r="CP175" s="14">
        <v>52</v>
      </c>
      <c r="CQ175" s="14">
        <v>41</v>
      </c>
      <c r="CR175" s="14">
        <v>44</v>
      </c>
      <c r="CS175" s="14">
        <v>95</v>
      </c>
      <c r="CT175" s="14">
        <v>85</v>
      </c>
      <c r="CU175" s="14">
        <v>65</v>
      </c>
      <c r="CV175" s="14">
        <v>43</v>
      </c>
      <c r="CW175" s="14">
        <v>44</v>
      </c>
      <c r="CX175" s="14">
        <v>46</v>
      </c>
      <c r="CY175" s="14" t="s">
        <v>78</v>
      </c>
      <c r="CZ175" s="14">
        <v>54</v>
      </c>
      <c r="DA175" s="14">
        <v>34</v>
      </c>
      <c r="DB175" s="14">
        <v>44</v>
      </c>
      <c r="DC175" s="14">
        <v>66</v>
      </c>
      <c r="DD175" s="14">
        <v>58</v>
      </c>
      <c r="DE175" s="14">
        <v>54</v>
      </c>
      <c r="DF175" s="14">
        <v>44</v>
      </c>
      <c r="DG175" s="14">
        <v>40</v>
      </c>
      <c r="DH175" s="14">
        <v>46</v>
      </c>
      <c r="DI175" s="14">
        <v>45</v>
      </c>
      <c r="DJ175" s="14">
        <v>62</v>
      </c>
      <c r="DK175" s="14">
        <v>62</v>
      </c>
      <c r="DL175" s="14">
        <v>49</v>
      </c>
      <c r="DM175" s="14">
        <v>43</v>
      </c>
      <c r="DN175" s="14">
        <v>59</v>
      </c>
      <c r="DO175" s="14">
        <v>69</v>
      </c>
      <c r="DP175" s="14">
        <v>72</v>
      </c>
      <c r="DQ175" s="14">
        <v>53</v>
      </c>
      <c r="DR175" s="14">
        <v>85</v>
      </c>
      <c r="DS175" s="14">
        <v>87</v>
      </c>
      <c r="DT175" s="14">
        <v>57</v>
      </c>
      <c r="DU175" s="14">
        <v>49</v>
      </c>
      <c r="DV175" s="14">
        <v>59</v>
      </c>
      <c r="DW175" s="14">
        <v>61</v>
      </c>
      <c r="DX175" s="14">
        <v>42</v>
      </c>
      <c r="DY175" s="14">
        <v>29</v>
      </c>
      <c r="DZ175" s="14">
        <v>35</v>
      </c>
      <c r="EA175" s="14">
        <v>37</v>
      </c>
      <c r="EB175" s="14">
        <v>49</v>
      </c>
      <c r="EC175" s="14">
        <v>58</v>
      </c>
      <c r="ED175" s="14">
        <v>57</v>
      </c>
      <c r="EE175" s="14">
        <v>81</v>
      </c>
      <c r="EF175" s="14">
        <v>80</v>
      </c>
      <c r="EG175" s="14">
        <v>75</v>
      </c>
      <c r="EH175" s="14">
        <v>76</v>
      </c>
      <c r="EI175" s="14">
        <v>53</v>
      </c>
      <c r="EJ175" s="14">
        <v>41</v>
      </c>
      <c r="EK175" s="14">
        <v>26</v>
      </c>
      <c r="EL175" s="14">
        <v>48</v>
      </c>
      <c r="EM175" s="14">
        <v>41</v>
      </c>
      <c r="EN175" s="14">
        <v>50</v>
      </c>
      <c r="EO175" s="14">
        <v>79</v>
      </c>
      <c r="EP175" s="14">
        <v>86</v>
      </c>
      <c r="EQ175" s="14">
        <v>99</v>
      </c>
      <c r="ER175" s="14">
        <v>75</v>
      </c>
      <c r="ES175" s="14">
        <v>49</v>
      </c>
      <c r="ET175" s="14">
        <v>45</v>
      </c>
      <c r="EU175" s="14">
        <v>69</v>
      </c>
      <c r="EV175" s="14">
        <v>39</v>
      </c>
      <c r="EW175" s="14">
        <v>16</v>
      </c>
      <c r="EX175" s="14">
        <v>44</v>
      </c>
      <c r="EY175" s="14">
        <v>70</v>
      </c>
      <c r="EZ175" s="14">
        <v>52</v>
      </c>
      <c r="FA175" s="14">
        <v>68</v>
      </c>
      <c r="FB175" s="14">
        <v>45</v>
      </c>
      <c r="FC175" s="14">
        <v>56</v>
      </c>
      <c r="FD175" s="14">
        <v>56</v>
      </c>
      <c r="FE175" s="14">
        <v>61</v>
      </c>
      <c r="FF175" s="14">
        <v>50</v>
      </c>
      <c r="FG175" s="14">
        <v>35</v>
      </c>
      <c r="FH175" s="14">
        <v>38</v>
      </c>
      <c r="FI175" s="14">
        <v>60</v>
      </c>
      <c r="FJ175" s="14">
        <v>53</v>
      </c>
      <c r="FK175" s="14">
        <v>42</v>
      </c>
      <c r="FL175" s="14" t="s">
        <v>78</v>
      </c>
      <c r="FM175" s="14" t="s">
        <v>78</v>
      </c>
      <c r="FN175" s="14">
        <v>48</v>
      </c>
      <c r="FO175" s="14">
        <v>48</v>
      </c>
      <c r="FP175" s="14">
        <v>50</v>
      </c>
      <c r="FQ175" s="14">
        <v>33</v>
      </c>
      <c r="FR175" s="14">
        <v>39</v>
      </c>
      <c r="FS175" s="14">
        <v>55</v>
      </c>
      <c r="FT175" s="14">
        <v>52</v>
      </c>
      <c r="FU175" s="14">
        <v>52</v>
      </c>
      <c r="FV175" s="14">
        <v>58</v>
      </c>
      <c r="FW175" s="14">
        <v>64</v>
      </c>
      <c r="FX175" s="14">
        <v>82</v>
      </c>
      <c r="FY175" s="14">
        <v>40</v>
      </c>
      <c r="FZ175" s="14">
        <v>31</v>
      </c>
      <c r="GA175" s="14">
        <v>46</v>
      </c>
      <c r="GB175" s="14">
        <v>63</v>
      </c>
      <c r="GC175" s="14">
        <v>44</v>
      </c>
      <c r="GD175" s="14">
        <v>44</v>
      </c>
      <c r="GE175" s="14">
        <v>48</v>
      </c>
      <c r="GF175" s="14">
        <v>46</v>
      </c>
      <c r="GG175" s="14">
        <v>67</v>
      </c>
      <c r="GH175" s="14">
        <v>56</v>
      </c>
      <c r="GI175" s="14">
        <v>44</v>
      </c>
      <c r="GJ175" s="14">
        <v>41</v>
      </c>
      <c r="GK175" s="14">
        <v>36</v>
      </c>
      <c r="GL175" s="14">
        <v>48</v>
      </c>
      <c r="GM175" s="14">
        <v>37</v>
      </c>
      <c r="GN175" s="14">
        <v>43</v>
      </c>
      <c r="GO175" s="14">
        <v>63</v>
      </c>
      <c r="GP175" s="14">
        <v>46</v>
      </c>
      <c r="GQ175" s="14">
        <v>40</v>
      </c>
      <c r="GR175" s="14">
        <v>51</v>
      </c>
      <c r="GS175" s="14">
        <v>79</v>
      </c>
      <c r="GT175" s="14">
        <v>58</v>
      </c>
      <c r="GU175" s="14">
        <v>33</v>
      </c>
      <c r="GV175" s="14">
        <v>23</v>
      </c>
      <c r="GW175" s="14">
        <v>41</v>
      </c>
      <c r="GX175" s="14">
        <v>36</v>
      </c>
      <c r="GY175" s="14">
        <v>37</v>
      </c>
      <c r="GZ175" s="14">
        <v>43</v>
      </c>
      <c r="HA175" s="14">
        <v>64</v>
      </c>
      <c r="HB175" s="14">
        <v>68</v>
      </c>
      <c r="HC175" s="14">
        <v>45</v>
      </c>
      <c r="HD175" s="14">
        <v>38</v>
      </c>
      <c r="HE175" s="14">
        <v>28</v>
      </c>
      <c r="HF175" s="14">
        <v>35</v>
      </c>
      <c r="HG175" s="14">
        <v>33</v>
      </c>
      <c r="HH175" s="14">
        <v>30</v>
      </c>
      <c r="HI175" s="14">
        <v>25</v>
      </c>
      <c r="HJ175" s="14">
        <v>34</v>
      </c>
      <c r="HK175" s="14" t="s">
        <v>78</v>
      </c>
      <c r="HL175" s="14">
        <v>44</v>
      </c>
      <c r="HM175" s="14" t="s">
        <v>78</v>
      </c>
      <c r="HN175" s="14" t="s">
        <v>78</v>
      </c>
      <c r="HO175" s="14" t="s">
        <v>78</v>
      </c>
      <c r="HP175" s="14" t="s">
        <v>78</v>
      </c>
      <c r="HQ175" s="14" t="s">
        <v>78</v>
      </c>
      <c r="HR175" s="14" t="s">
        <v>78</v>
      </c>
      <c r="HS175" s="14" t="s">
        <v>78</v>
      </c>
      <c r="HT175" s="14" t="s">
        <v>78</v>
      </c>
      <c r="HU175" s="14" t="s">
        <v>78</v>
      </c>
      <c r="HV175" s="14" t="s">
        <v>78</v>
      </c>
      <c r="HW175" s="14" t="s">
        <v>78</v>
      </c>
      <c r="HX175" s="14" t="s">
        <v>78</v>
      </c>
      <c r="HY175" s="14" t="s">
        <v>78</v>
      </c>
      <c r="HZ175" s="14" t="s">
        <v>78</v>
      </c>
      <c r="IA175" s="14" t="s">
        <v>78</v>
      </c>
      <c r="IB175" s="14" t="s">
        <v>78</v>
      </c>
      <c r="IC175" s="14" t="s">
        <v>78</v>
      </c>
      <c r="ID175" s="14" t="s">
        <v>78</v>
      </c>
      <c r="IE175" s="14" t="s">
        <v>78</v>
      </c>
      <c r="IF175" s="14" t="s">
        <v>78</v>
      </c>
      <c r="IG175" s="14" t="s">
        <v>78</v>
      </c>
      <c r="IH175" s="14" t="s">
        <v>78</v>
      </c>
      <c r="II175" s="14" t="s">
        <v>78</v>
      </c>
      <c r="IJ175" s="14" t="s">
        <v>78</v>
      </c>
      <c r="IK175" s="14" t="s">
        <v>78</v>
      </c>
      <c r="IL175" s="14" t="s">
        <v>78</v>
      </c>
      <c r="IM175" s="14" t="s">
        <v>78</v>
      </c>
      <c r="IN175" s="14" t="s">
        <v>78</v>
      </c>
      <c r="IO175" s="14" t="s">
        <v>78</v>
      </c>
      <c r="IP175" s="14" t="s">
        <v>78</v>
      </c>
      <c r="IQ175" s="19" t="s">
        <v>78</v>
      </c>
      <c r="IR175" s="100">
        <f t="shared" si="62"/>
        <v>99</v>
      </c>
      <c r="IT175" s="45"/>
      <c r="IU175" s="46"/>
    </row>
    <row r="176" spans="1:255" ht="12.75" customHeight="1" x14ac:dyDescent="0.2">
      <c r="A176" s="100">
        <v>2013</v>
      </c>
      <c r="B176" s="100">
        <v>340170006</v>
      </c>
      <c r="C176" s="103">
        <f>INDEX(Sites!$A:$N,MATCH($B176,Sites!$A:$A,0),2)</f>
        <v>40.670250000000003</v>
      </c>
      <c r="D176" s="100" t="str">
        <f>INDEX(Sites!$A:$N,MATCH($B176,Sites!$A:$A,0),4)</f>
        <v>NJ</v>
      </c>
      <c r="E176" s="100" t="str">
        <f>INDEX(Sites!$A:$N,MATCH($B176,Sites!$A:$A,0),10)</f>
        <v>3.0</v>
      </c>
      <c r="F176" s="44" t="str">
        <f>INDEX(Sites!$A:$N,MATCH($B176,Sites!$A:$A,0),6)</f>
        <v>Bayonne</v>
      </c>
      <c r="G176" s="20" t="s">
        <v>78</v>
      </c>
      <c r="H176" s="14" t="s">
        <v>78</v>
      </c>
      <c r="I176" s="14" t="s">
        <v>78</v>
      </c>
      <c r="J176" s="14" t="s">
        <v>78</v>
      </c>
      <c r="K176" s="14" t="s">
        <v>78</v>
      </c>
      <c r="L176" s="14" t="s">
        <v>78</v>
      </c>
      <c r="M176" s="14" t="s">
        <v>78</v>
      </c>
      <c r="N176" s="14" t="s">
        <v>78</v>
      </c>
      <c r="O176" s="14" t="s">
        <v>78</v>
      </c>
      <c r="P176" s="14" t="s">
        <v>78</v>
      </c>
      <c r="Q176" s="14" t="s">
        <v>78</v>
      </c>
      <c r="R176" s="14" t="s">
        <v>78</v>
      </c>
      <c r="S176" s="14" t="s">
        <v>78</v>
      </c>
      <c r="T176" s="14" t="s">
        <v>78</v>
      </c>
      <c r="U176" s="14" t="s">
        <v>78</v>
      </c>
      <c r="V176" s="14" t="s">
        <v>78</v>
      </c>
      <c r="W176" s="14" t="s">
        <v>78</v>
      </c>
      <c r="X176" s="14" t="s">
        <v>78</v>
      </c>
      <c r="Y176" s="14" t="s">
        <v>78</v>
      </c>
      <c r="Z176" s="14" t="s">
        <v>78</v>
      </c>
      <c r="AA176" s="14" t="s">
        <v>78</v>
      </c>
      <c r="AB176" s="14" t="s">
        <v>78</v>
      </c>
      <c r="AC176" s="14" t="s">
        <v>78</v>
      </c>
      <c r="AD176" s="14" t="s">
        <v>78</v>
      </c>
      <c r="AE176" s="14" t="s">
        <v>78</v>
      </c>
      <c r="AF176" s="14" t="s">
        <v>78</v>
      </c>
      <c r="AG176" s="14" t="s">
        <v>78</v>
      </c>
      <c r="AH176" s="14" t="s">
        <v>78</v>
      </c>
      <c r="AI176" s="14" t="s">
        <v>78</v>
      </c>
      <c r="AJ176" s="14" t="s">
        <v>78</v>
      </c>
      <c r="AK176" s="14" t="s">
        <v>78</v>
      </c>
      <c r="AL176" s="14" t="s">
        <v>78</v>
      </c>
      <c r="AM176" s="14" t="s">
        <v>78</v>
      </c>
      <c r="AN176" s="14" t="s">
        <v>78</v>
      </c>
      <c r="AO176" s="14" t="s">
        <v>78</v>
      </c>
      <c r="AP176" s="14" t="s">
        <v>78</v>
      </c>
      <c r="AQ176" s="14" t="s">
        <v>78</v>
      </c>
      <c r="AR176" s="14" t="s">
        <v>78</v>
      </c>
      <c r="AS176" s="14" t="s">
        <v>78</v>
      </c>
      <c r="AT176" s="14" t="s">
        <v>78</v>
      </c>
      <c r="AU176" s="14" t="s">
        <v>78</v>
      </c>
      <c r="AV176" s="14" t="s">
        <v>78</v>
      </c>
      <c r="AW176" s="14" t="s">
        <v>78</v>
      </c>
      <c r="AX176" s="14" t="s">
        <v>78</v>
      </c>
      <c r="AY176" s="14" t="s">
        <v>78</v>
      </c>
      <c r="AZ176" s="14" t="s">
        <v>78</v>
      </c>
      <c r="BA176" s="14" t="s">
        <v>78</v>
      </c>
      <c r="BB176" s="14" t="s">
        <v>78</v>
      </c>
      <c r="BC176" s="14" t="s">
        <v>78</v>
      </c>
      <c r="BD176" s="14" t="s">
        <v>78</v>
      </c>
      <c r="BE176" s="14" t="s">
        <v>78</v>
      </c>
      <c r="BF176" s="14" t="s">
        <v>78</v>
      </c>
      <c r="BG176" s="14" t="s">
        <v>78</v>
      </c>
      <c r="BH176" s="14" t="s">
        <v>78</v>
      </c>
      <c r="BI176" s="14" t="s">
        <v>78</v>
      </c>
      <c r="BJ176" s="14" t="s">
        <v>78</v>
      </c>
      <c r="BK176" s="14" t="s">
        <v>78</v>
      </c>
      <c r="BL176" s="14" t="s">
        <v>78</v>
      </c>
      <c r="BM176" s="14" t="s">
        <v>78</v>
      </c>
      <c r="BN176" s="14" t="s">
        <v>78</v>
      </c>
      <c r="BO176" s="14" t="s">
        <v>78</v>
      </c>
      <c r="BP176" s="14" t="s">
        <v>78</v>
      </c>
      <c r="BQ176" s="14" t="s">
        <v>78</v>
      </c>
      <c r="BR176" s="14" t="s">
        <v>78</v>
      </c>
      <c r="BS176" s="14" t="s">
        <v>78</v>
      </c>
      <c r="BT176" s="14" t="s">
        <v>78</v>
      </c>
      <c r="BU176" s="14" t="s">
        <v>78</v>
      </c>
      <c r="BV176" s="14" t="s">
        <v>78</v>
      </c>
      <c r="BW176" s="14" t="s">
        <v>78</v>
      </c>
      <c r="BX176" s="14" t="s">
        <v>78</v>
      </c>
      <c r="BY176" s="14" t="s">
        <v>78</v>
      </c>
      <c r="BZ176" s="14" t="s">
        <v>78</v>
      </c>
      <c r="CA176" s="14" t="s">
        <v>78</v>
      </c>
      <c r="CB176" s="14" t="s">
        <v>78</v>
      </c>
      <c r="CC176" s="14" t="s">
        <v>78</v>
      </c>
      <c r="CD176" s="14" t="s">
        <v>78</v>
      </c>
      <c r="CE176" s="14" t="s">
        <v>78</v>
      </c>
      <c r="CF176" s="14" t="s">
        <v>78</v>
      </c>
      <c r="CG176" s="14" t="s">
        <v>78</v>
      </c>
      <c r="CH176" s="14" t="s">
        <v>78</v>
      </c>
      <c r="CI176" s="14" t="s">
        <v>78</v>
      </c>
      <c r="CJ176" s="14" t="s">
        <v>78</v>
      </c>
      <c r="CK176" s="14" t="s">
        <v>78</v>
      </c>
      <c r="CL176" s="14" t="s">
        <v>78</v>
      </c>
      <c r="CM176" s="14" t="s">
        <v>78</v>
      </c>
      <c r="CN176" s="14" t="s">
        <v>78</v>
      </c>
      <c r="CO176" s="14" t="s">
        <v>78</v>
      </c>
      <c r="CP176" s="14" t="s">
        <v>78</v>
      </c>
      <c r="CQ176" s="14" t="s">
        <v>78</v>
      </c>
      <c r="CR176" s="14" t="s">
        <v>78</v>
      </c>
      <c r="CS176" s="14" t="s">
        <v>78</v>
      </c>
      <c r="CT176" s="14" t="s">
        <v>78</v>
      </c>
      <c r="CU176" s="14" t="s">
        <v>78</v>
      </c>
      <c r="CV176" s="14" t="s">
        <v>78</v>
      </c>
      <c r="CW176" s="14" t="s">
        <v>78</v>
      </c>
      <c r="CX176" s="14" t="s">
        <v>78</v>
      </c>
      <c r="CY176" s="14" t="s">
        <v>78</v>
      </c>
      <c r="CZ176" s="14" t="s">
        <v>78</v>
      </c>
      <c r="DA176" s="14">
        <v>24</v>
      </c>
      <c r="DB176" s="14">
        <v>31</v>
      </c>
      <c r="DC176" s="14">
        <v>53</v>
      </c>
      <c r="DD176" s="14">
        <v>44</v>
      </c>
      <c r="DE176" s="14">
        <v>44</v>
      </c>
      <c r="DF176" s="14">
        <v>42</v>
      </c>
      <c r="DG176" s="14">
        <v>43</v>
      </c>
      <c r="DH176" s="14">
        <v>38</v>
      </c>
      <c r="DI176" s="14">
        <v>44</v>
      </c>
      <c r="DJ176" s="14">
        <v>59</v>
      </c>
      <c r="DK176" s="14">
        <v>47</v>
      </c>
      <c r="DL176" s="14">
        <v>41</v>
      </c>
      <c r="DM176" s="14">
        <v>46</v>
      </c>
      <c r="DN176" s="14">
        <v>53</v>
      </c>
      <c r="DO176" s="14">
        <v>64</v>
      </c>
      <c r="DP176" s="14">
        <v>57</v>
      </c>
      <c r="DQ176" s="14">
        <v>38</v>
      </c>
      <c r="DR176" s="14">
        <v>60</v>
      </c>
      <c r="DS176" s="14">
        <v>59</v>
      </c>
      <c r="DT176" s="14">
        <v>52</v>
      </c>
      <c r="DU176" s="14">
        <v>60</v>
      </c>
      <c r="DV176" s="14">
        <v>53</v>
      </c>
      <c r="DW176" s="14">
        <v>54</v>
      </c>
      <c r="DX176" s="14">
        <v>37</v>
      </c>
      <c r="DY176" s="14">
        <v>16</v>
      </c>
      <c r="DZ176" s="14">
        <v>29</v>
      </c>
      <c r="EA176" s="14">
        <v>21</v>
      </c>
      <c r="EB176" s="14">
        <v>33</v>
      </c>
      <c r="EC176" s="14">
        <v>47</v>
      </c>
      <c r="ED176" s="14">
        <v>44</v>
      </c>
      <c r="EE176" s="14">
        <v>45</v>
      </c>
      <c r="EF176" s="14">
        <v>51</v>
      </c>
      <c r="EG176" s="14">
        <v>62</v>
      </c>
      <c r="EH176" s="14">
        <v>50</v>
      </c>
      <c r="EI176" s="14">
        <v>49</v>
      </c>
      <c r="EJ176" s="14">
        <v>33</v>
      </c>
      <c r="EK176" s="14">
        <v>18</v>
      </c>
      <c r="EL176" s="14">
        <v>28</v>
      </c>
      <c r="EM176" s="14">
        <v>41</v>
      </c>
      <c r="EN176" s="14">
        <v>59</v>
      </c>
      <c r="EO176" s="14">
        <v>86</v>
      </c>
      <c r="EP176" s="14">
        <v>58</v>
      </c>
      <c r="EQ176" s="14">
        <v>66</v>
      </c>
      <c r="ER176" s="14">
        <v>61</v>
      </c>
      <c r="ES176" s="14">
        <v>51</v>
      </c>
      <c r="ET176" s="14">
        <v>44</v>
      </c>
      <c r="EU176" s="14">
        <v>44</v>
      </c>
      <c r="EV176" s="14">
        <v>37</v>
      </c>
      <c r="EW176" s="14">
        <v>16</v>
      </c>
      <c r="EX176" s="14">
        <v>48</v>
      </c>
      <c r="EY176" s="14">
        <v>55</v>
      </c>
      <c r="EZ176" s="14">
        <v>43</v>
      </c>
      <c r="FA176" s="14">
        <v>51</v>
      </c>
      <c r="FB176" s="14">
        <v>43</v>
      </c>
      <c r="FC176" s="14">
        <v>51</v>
      </c>
      <c r="FD176" s="14">
        <v>44</v>
      </c>
      <c r="FE176" s="14">
        <v>47</v>
      </c>
      <c r="FF176" s="14">
        <v>37</v>
      </c>
      <c r="FG176" s="14">
        <v>31</v>
      </c>
      <c r="FH176" s="14">
        <v>36</v>
      </c>
      <c r="FI176" s="14">
        <v>59</v>
      </c>
      <c r="FJ176" s="14">
        <v>44</v>
      </c>
      <c r="FK176" s="14">
        <v>27</v>
      </c>
      <c r="FL176" s="14">
        <v>39</v>
      </c>
      <c r="FM176" s="14">
        <v>41</v>
      </c>
      <c r="FN176" s="14">
        <v>41</v>
      </c>
      <c r="FO176" s="14">
        <v>43</v>
      </c>
      <c r="FP176" s="14">
        <v>41</v>
      </c>
      <c r="FQ176" s="14">
        <v>26</v>
      </c>
      <c r="FR176" s="14">
        <v>38</v>
      </c>
      <c r="FS176" s="14">
        <v>48</v>
      </c>
      <c r="FT176" s="14">
        <v>55</v>
      </c>
      <c r="FU176" s="14">
        <v>44</v>
      </c>
      <c r="FV176" s="14">
        <v>36</v>
      </c>
      <c r="FW176" s="14">
        <v>51</v>
      </c>
      <c r="FX176" s="14">
        <v>71</v>
      </c>
      <c r="FY176" s="14">
        <v>21</v>
      </c>
      <c r="FZ176" s="14">
        <v>33</v>
      </c>
      <c r="GA176" s="14">
        <v>43</v>
      </c>
      <c r="GB176" s="14">
        <v>49</v>
      </c>
      <c r="GC176" s="14">
        <v>45</v>
      </c>
      <c r="GD176" s="14">
        <v>52</v>
      </c>
      <c r="GE176" s="14">
        <v>24</v>
      </c>
      <c r="GF176" s="14">
        <v>45</v>
      </c>
      <c r="GG176" s="14">
        <v>48</v>
      </c>
      <c r="GH176" s="14">
        <v>48</v>
      </c>
      <c r="GI176" s="14">
        <v>36</v>
      </c>
      <c r="GJ176" s="14">
        <v>39</v>
      </c>
      <c r="GK176" s="14">
        <v>33</v>
      </c>
      <c r="GL176" s="14">
        <v>40</v>
      </c>
      <c r="GM176" s="14">
        <v>34</v>
      </c>
      <c r="GN176" s="14">
        <v>34</v>
      </c>
      <c r="GO176" s="14">
        <v>49</v>
      </c>
      <c r="GP176" s="14">
        <v>39</v>
      </c>
      <c r="GQ176" s="14">
        <v>32</v>
      </c>
      <c r="GR176" s="14">
        <v>58</v>
      </c>
      <c r="GS176" s="14">
        <v>68</v>
      </c>
      <c r="GT176" s="14">
        <v>45</v>
      </c>
      <c r="GU176" s="14">
        <v>20</v>
      </c>
      <c r="GV176" s="14">
        <v>20</v>
      </c>
      <c r="GW176" s="14">
        <v>35</v>
      </c>
      <c r="GX176" s="14">
        <v>33</v>
      </c>
      <c r="GY176" s="14">
        <v>30</v>
      </c>
      <c r="GZ176" s="14">
        <v>39</v>
      </c>
      <c r="HA176" s="14">
        <v>51</v>
      </c>
      <c r="HB176" s="14">
        <v>53</v>
      </c>
      <c r="HC176" s="14">
        <v>35</v>
      </c>
      <c r="HD176" s="14">
        <v>30</v>
      </c>
      <c r="HE176" s="14">
        <v>24</v>
      </c>
      <c r="HF176" s="14">
        <v>28</v>
      </c>
      <c r="HG176" s="14">
        <v>26</v>
      </c>
      <c r="HH176" s="14">
        <v>23</v>
      </c>
      <c r="HI176" s="14">
        <v>19</v>
      </c>
      <c r="HJ176" s="14">
        <v>31</v>
      </c>
      <c r="HK176" s="14">
        <v>32</v>
      </c>
      <c r="HL176" s="14">
        <v>33</v>
      </c>
      <c r="HM176" s="14">
        <v>36</v>
      </c>
      <c r="HN176" s="14">
        <v>41</v>
      </c>
      <c r="HO176" s="14">
        <v>34</v>
      </c>
      <c r="HP176" s="14">
        <v>45</v>
      </c>
      <c r="HQ176" s="14">
        <v>43</v>
      </c>
      <c r="HR176" s="14">
        <v>44</v>
      </c>
      <c r="HS176" s="14">
        <v>23</v>
      </c>
      <c r="HT176" s="14">
        <v>27</v>
      </c>
      <c r="HU176" s="14">
        <v>29</v>
      </c>
      <c r="HV176" s="14">
        <v>17</v>
      </c>
      <c r="HW176" s="14">
        <v>26</v>
      </c>
      <c r="HX176" s="14">
        <v>35</v>
      </c>
      <c r="HY176" s="14">
        <v>32</v>
      </c>
      <c r="HZ176" s="14">
        <v>22</v>
      </c>
      <c r="IA176" s="14">
        <v>30</v>
      </c>
      <c r="IB176" s="14">
        <v>22</v>
      </c>
      <c r="IC176" s="14">
        <v>26</v>
      </c>
      <c r="ID176" s="14">
        <v>22</v>
      </c>
      <c r="IE176" s="14">
        <v>31</v>
      </c>
      <c r="IF176" s="14">
        <v>31</v>
      </c>
      <c r="IG176" s="14">
        <v>36</v>
      </c>
      <c r="IH176" s="14">
        <v>23</v>
      </c>
      <c r="II176" s="14">
        <v>18</v>
      </c>
      <c r="IJ176" s="14">
        <v>20</v>
      </c>
      <c r="IK176" s="14">
        <v>20</v>
      </c>
      <c r="IL176" s="14">
        <v>32</v>
      </c>
      <c r="IM176" s="14">
        <v>24</v>
      </c>
      <c r="IN176" s="14">
        <v>18</v>
      </c>
      <c r="IO176" s="14">
        <v>14</v>
      </c>
      <c r="IP176" s="14">
        <v>11</v>
      </c>
      <c r="IQ176" s="19">
        <v>34</v>
      </c>
      <c r="IR176" s="100">
        <f t="shared" si="62"/>
        <v>86</v>
      </c>
      <c r="IT176" s="45"/>
      <c r="IU176" s="46"/>
    </row>
    <row r="177" spans="1:255" ht="12.75" customHeight="1" x14ac:dyDescent="0.2">
      <c r="A177" s="100">
        <v>2013</v>
      </c>
      <c r="B177" s="100">
        <v>340273001</v>
      </c>
      <c r="C177" s="103">
        <f>INDEX(Sites!$A:$N,MATCH($B177,Sites!$A:$A,0),2)</f>
        <v>40.787627999999998</v>
      </c>
      <c r="D177" s="100" t="str">
        <f>INDEX(Sites!$A:$N,MATCH($B177,Sites!$A:$A,0),4)</f>
        <v>NJ</v>
      </c>
      <c r="E177" s="100" t="str">
        <f>INDEX(Sites!$A:$N,MATCH($B177,Sites!$A:$A,0),10)</f>
        <v>278.0</v>
      </c>
      <c r="F177" s="44" t="str">
        <f>INDEX(Sites!$A:$N,MATCH($B177,Sites!$A:$A,0),6)</f>
        <v>Chester</v>
      </c>
      <c r="G177" s="20">
        <v>34</v>
      </c>
      <c r="H177" s="14">
        <v>34</v>
      </c>
      <c r="I177" s="14">
        <v>35</v>
      </c>
      <c r="J177" s="14">
        <v>36</v>
      </c>
      <c r="K177" s="14">
        <v>37</v>
      </c>
      <c r="L177" s="14">
        <v>44</v>
      </c>
      <c r="M177" s="14">
        <v>43</v>
      </c>
      <c r="N177" s="14">
        <v>47</v>
      </c>
      <c r="O177" s="14">
        <v>51</v>
      </c>
      <c r="P177" s="14">
        <v>41</v>
      </c>
      <c r="Q177" s="14">
        <v>37</v>
      </c>
      <c r="R177" s="14">
        <v>40</v>
      </c>
      <c r="S177" s="14">
        <v>41</v>
      </c>
      <c r="T177" s="14">
        <v>47</v>
      </c>
      <c r="U177" s="14">
        <v>40</v>
      </c>
      <c r="V177" s="14">
        <v>40</v>
      </c>
      <c r="W177" s="14">
        <v>42</v>
      </c>
      <c r="X177" s="14">
        <v>40</v>
      </c>
      <c r="Y177" s="14">
        <v>41</v>
      </c>
      <c r="Z177" s="14">
        <v>43</v>
      </c>
      <c r="AA177" s="14">
        <v>46</v>
      </c>
      <c r="AB177" s="14">
        <v>41</v>
      </c>
      <c r="AC177" s="14">
        <v>42</v>
      </c>
      <c r="AD177" s="14">
        <v>45</v>
      </c>
      <c r="AE177" s="14">
        <v>38</v>
      </c>
      <c r="AF177" s="14">
        <v>47</v>
      </c>
      <c r="AG177" s="14">
        <v>48</v>
      </c>
      <c r="AH177" s="14">
        <v>42</v>
      </c>
      <c r="AI177" s="14">
        <v>45</v>
      </c>
      <c r="AJ177" s="14">
        <v>52</v>
      </c>
      <c r="AK177" s="14">
        <v>57</v>
      </c>
      <c r="AL177" s="14">
        <v>50</v>
      </c>
      <c r="AM177" s="14">
        <v>50</v>
      </c>
      <c r="AN177" s="14">
        <v>52</v>
      </c>
      <c r="AO177" s="14">
        <v>47</v>
      </c>
      <c r="AP177" s="14">
        <v>57</v>
      </c>
      <c r="AQ177" s="14">
        <v>50</v>
      </c>
      <c r="AR177" s="14">
        <v>58</v>
      </c>
      <c r="AS177" s="14">
        <v>56</v>
      </c>
      <c r="AT177" s="14">
        <v>54</v>
      </c>
      <c r="AU177" s="14">
        <v>47</v>
      </c>
      <c r="AV177" s="14">
        <v>37</v>
      </c>
      <c r="AW177" s="14">
        <v>38</v>
      </c>
      <c r="AX177" s="14">
        <v>44</v>
      </c>
      <c r="AY177" s="14">
        <v>50</v>
      </c>
      <c r="AZ177" s="14">
        <v>42</v>
      </c>
      <c r="BA177" s="14">
        <v>52</v>
      </c>
      <c r="BB177" s="14">
        <v>49</v>
      </c>
      <c r="BC177" s="14">
        <v>39</v>
      </c>
      <c r="BD177" s="14">
        <v>38</v>
      </c>
      <c r="BE177" s="14">
        <v>46</v>
      </c>
      <c r="BF177" s="14">
        <v>52</v>
      </c>
      <c r="BG177" s="14">
        <v>37</v>
      </c>
      <c r="BH177" s="14">
        <v>36</v>
      </c>
      <c r="BI177" s="14">
        <v>54</v>
      </c>
      <c r="BJ177" s="14">
        <v>57</v>
      </c>
      <c r="BK177" s="14">
        <v>59</v>
      </c>
      <c r="BL177" s="14">
        <v>61</v>
      </c>
      <c r="BM177" s="14">
        <v>72</v>
      </c>
      <c r="BN177" s="14">
        <v>50</v>
      </c>
      <c r="BO177" s="14">
        <v>57</v>
      </c>
      <c r="BP177" s="14">
        <v>51</v>
      </c>
      <c r="BQ177" s="14">
        <v>45</v>
      </c>
      <c r="BR177" s="14">
        <v>49</v>
      </c>
      <c r="BS177" s="14">
        <v>49</v>
      </c>
      <c r="BT177" s="14">
        <v>56</v>
      </c>
      <c r="BU177" s="14">
        <v>35</v>
      </c>
      <c r="BV177" s="14">
        <v>33</v>
      </c>
      <c r="BW177" s="14">
        <v>33</v>
      </c>
      <c r="BX177" s="14">
        <v>45</v>
      </c>
      <c r="BY177" s="14">
        <v>53</v>
      </c>
      <c r="BZ177" s="14">
        <v>41</v>
      </c>
      <c r="CA177" s="14">
        <v>45</v>
      </c>
      <c r="CB177" s="14">
        <v>44</v>
      </c>
      <c r="CC177" s="14">
        <v>53</v>
      </c>
      <c r="CD177" s="14">
        <v>62</v>
      </c>
      <c r="CE177" s="14">
        <v>62</v>
      </c>
      <c r="CF177" s="14">
        <v>43</v>
      </c>
      <c r="CG177" s="14">
        <v>35</v>
      </c>
      <c r="CH177" s="14">
        <v>35</v>
      </c>
      <c r="CI177" s="14">
        <v>40</v>
      </c>
      <c r="CJ177" s="14">
        <v>53</v>
      </c>
      <c r="CK177" s="14">
        <v>62</v>
      </c>
      <c r="CL177" s="14">
        <v>37</v>
      </c>
      <c r="CM177" s="14">
        <v>34</v>
      </c>
      <c r="CN177" s="14">
        <v>32</v>
      </c>
      <c r="CO177" s="14">
        <v>41</v>
      </c>
      <c r="CP177" s="14">
        <v>52</v>
      </c>
      <c r="CQ177" s="14">
        <v>36</v>
      </c>
      <c r="CR177" s="14">
        <v>67</v>
      </c>
      <c r="CS177" s="14">
        <v>70</v>
      </c>
      <c r="CT177" s="14">
        <v>76</v>
      </c>
      <c r="CU177" s="14">
        <v>61</v>
      </c>
      <c r="CV177" s="14">
        <v>45</v>
      </c>
      <c r="CW177" s="14">
        <v>41</v>
      </c>
      <c r="CX177" s="14">
        <v>48</v>
      </c>
      <c r="CY177" s="14">
        <v>54</v>
      </c>
      <c r="CZ177" s="14">
        <v>50</v>
      </c>
      <c r="DA177" s="14">
        <v>30</v>
      </c>
      <c r="DB177" s="14">
        <v>31</v>
      </c>
      <c r="DC177" s="14">
        <v>60</v>
      </c>
      <c r="DD177" s="14">
        <v>42</v>
      </c>
      <c r="DE177" s="14">
        <v>45</v>
      </c>
      <c r="DF177" s="14">
        <v>43</v>
      </c>
      <c r="DG177" s="14">
        <v>39</v>
      </c>
      <c r="DH177" s="14">
        <v>39</v>
      </c>
      <c r="DI177" s="14">
        <v>46</v>
      </c>
      <c r="DJ177" s="14">
        <v>54</v>
      </c>
      <c r="DK177" s="14">
        <v>53</v>
      </c>
      <c r="DL177" s="14">
        <v>50</v>
      </c>
      <c r="DM177" s="14">
        <v>37</v>
      </c>
      <c r="DN177" s="14">
        <v>61</v>
      </c>
      <c r="DO177" s="14">
        <v>73</v>
      </c>
      <c r="DP177" s="14">
        <v>51</v>
      </c>
      <c r="DQ177" s="14">
        <v>35</v>
      </c>
      <c r="DR177" s="14">
        <v>62</v>
      </c>
      <c r="DS177" s="14">
        <v>62</v>
      </c>
      <c r="DT177" s="14">
        <v>54</v>
      </c>
      <c r="DU177" s="14">
        <v>65</v>
      </c>
      <c r="DV177" s="14">
        <v>51</v>
      </c>
      <c r="DW177" s="14">
        <v>57</v>
      </c>
      <c r="DX177" s="14">
        <v>38</v>
      </c>
      <c r="DY177" s="14">
        <v>31</v>
      </c>
      <c r="DZ177" s="14">
        <v>34</v>
      </c>
      <c r="EA177" s="14">
        <v>28</v>
      </c>
      <c r="EB177" s="14">
        <v>28</v>
      </c>
      <c r="EC177" s="14">
        <v>39</v>
      </c>
      <c r="ED177" s="14">
        <v>48</v>
      </c>
      <c r="EE177" s="14">
        <v>43</v>
      </c>
      <c r="EF177" s="14">
        <v>56</v>
      </c>
      <c r="EG177" s="14">
        <v>58</v>
      </c>
      <c r="EH177" s="14">
        <v>55</v>
      </c>
      <c r="EI177" s="14">
        <v>46</v>
      </c>
      <c r="EJ177" s="14">
        <v>40</v>
      </c>
      <c r="EK177" s="14">
        <v>30</v>
      </c>
      <c r="EL177" s="14">
        <v>32</v>
      </c>
      <c r="EM177" s="14">
        <v>36</v>
      </c>
      <c r="EN177" s="14">
        <v>44</v>
      </c>
      <c r="EO177" s="14">
        <v>57</v>
      </c>
      <c r="EP177" s="14">
        <v>60</v>
      </c>
      <c r="EQ177" s="14">
        <v>77</v>
      </c>
      <c r="ER177" s="14">
        <v>59</v>
      </c>
      <c r="ES177" s="14">
        <v>67</v>
      </c>
      <c r="ET177" s="14">
        <v>52</v>
      </c>
      <c r="EU177" s="14">
        <v>49</v>
      </c>
      <c r="EV177" s="14">
        <v>31</v>
      </c>
      <c r="EW177" s="14">
        <v>22</v>
      </c>
      <c r="EX177" s="14">
        <v>52</v>
      </c>
      <c r="EY177" s="14">
        <v>62</v>
      </c>
      <c r="EZ177" s="14">
        <v>38</v>
      </c>
      <c r="FA177" s="14">
        <v>50</v>
      </c>
      <c r="FB177" s="14">
        <v>42</v>
      </c>
      <c r="FC177" s="14">
        <v>51</v>
      </c>
      <c r="FD177" s="14">
        <v>44</v>
      </c>
      <c r="FE177" s="14">
        <v>52</v>
      </c>
      <c r="FF177" s="14">
        <v>40</v>
      </c>
      <c r="FG177" s="14">
        <v>32</v>
      </c>
      <c r="FH177" s="14">
        <v>33</v>
      </c>
      <c r="FI177" s="14">
        <v>56</v>
      </c>
      <c r="FJ177" s="14">
        <v>38</v>
      </c>
      <c r="FK177" s="14">
        <v>40</v>
      </c>
      <c r="FL177" s="14">
        <v>39</v>
      </c>
      <c r="FM177" s="14">
        <v>42</v>
      </c>
      <c r="FN177" s="14">
        <v>36</v>
      </c>
      <c r="FO177" s="14">
        <v>43</v>
      </c>
      <c r="FP177" s="14">
        <v>47</v>
      </c>
      <c r="FQ177" s="14">
        <v>30</v>
      </c>
      <c r="FR177" s="14">
        <v>38</v>
      </c>
      <c r="FS177" s="14">
        <v>47</v>
      </c>
      <c r="FT177" s="14">
        <v>52</v>
      </c>
      <c r="FU177" s="14">
        <v>50</v>
      </c>
      <c r="FV177" s="14">
        <v>45</v>
      </c>
      <c r="FW177" s="14">
        <v>58</v>
      </c>
      <c r="FX177" s="14">
        <v>74</v>
      </c>
      <c r="FY177" s="14">
        <v>47</v>
      </c>
      <c r="FZ177" s="14">
        <v>35</v>
      </c>
      <c r="GA177" s="14">
        <v>43</v>
      </c>
      <c r="GB177" s="14">
        <v>47</v>
      </c>
      <c r="GC177" s="14">
        <v>56</v>
      </c>
      <c r="GD177" s="14">
        <v>48</v>
      </c>
      <c r="GE177" s="14">
        <v>35</v>
      </c>
      <c r="GF177" s="14">
        <v>51</v>
      </c>
      <c r="GG177" s="14">
        <v>52</v>
      </c>
      <c r="GH177" s="14">
        <v>30</v>
      </c>
      <c r="GI177" s="14" t="s">
        <v>78</v>
      </c>
      <c r="GJ177" s="14" t="s">
        <v>78</v>
      </c>
      <c r="GK177" s="14">
        <v>37</v>
      </c>
      <c r="GL177" s="14">
        <v>46</v>
      </c>
      <c r="GM177" s="14">
        <v>37</v>
      </c>
      <c r="GN177" s="14">
        <v>38</v>
      </c>
      <c r="GO177" s="14">
        <v>54</v>
      </c>
      <c r="GP177" s="14">
        <v>43</v>
      </c>
      <c r="GQ177" s="14">
        <v>37</v>
      </c>
      <c r="GR177" s="14">
        <v>63</v>
      </c>
      <c r="GS177" s="14">
        <v>73</v>
      </c>
      <c r="GT177" s="14">
        <v>55</v>
      </c>
      <c r="GU177" s="14">
        <v>29</v>
      </c>
      <c r="GV177" s="14">
        <v>21</v>
      </c>
      <c r="GW177" s="14">
        <v>38</v>
      </c>
      <c r="GX177" s="14">
        <v>38</v>
      </c>
      <c r="GY177" s="14">
        <v>36</v>
      </c>
      <c r="GZ177" s="14">
        <v>46</v>
      </c>
      <c r="HA177" s="14">
        <v>58</v>
      </c>
      <c r="HB177" s="14">
        <v>64</v>
      </c>
      <c r="HC177" s="14">
        <v>48</v>
      </c>
      <c r="HD177" s="14">
        <v>34</v>
      </c>
      <c r="HE177" s="14">
        <v>28</v>
      </c>
      <c r="HF177" s="14">
        <v>39</v>
      </c>
      <c r="HG177" s="14">
        <v>35</v>
      </c>
      <c r="HH177" s="14">
        <v>35</v>
      </c>
      <c r="HI177" s="14">
        <v>32</v>
      </c>
      <c r="HJ177" s="14">
        <v>40</v>
      </c>
      <c r="HK177" s="14">
        <v>46</v>
      </c>
      <c r="HL177" s="14">
        <v>49</v>
      </c>
      <c r="HM177" s="14">
        <v>47</v>
      </c>
      <c r="HN177" s="14">
        <v>56</v>
      </c>
      <c r="HO177" s="14">
        <v>50</v>
      </c>
      <c r="HP177" s="14">
        <v>56</v>
      </c>
      <c r="HQ177" s="14">
        <v>43</v>
      </c>
      <c r="HR177" s="14">
        <v>46</v>
      </c>
      <c r="HS177" s="14">
        <v>30</v>
      </c>
      <c r="HT177" s="14">
        <v>30</v>
      </c>
      <c r="HU177" s="14">
        <v>31</v>
      </c>
      <c r="HV177" s="14">
        <v>28</v>
      </c>
      <c r="HW177" s="14">
        <v>33</v>
      </c>
      <c r="HX177" s="14">
        <v>43</v>
      </c>
      <c r="HY177" s="14">
        <v>36</v>
      </c>
      <c r="HZ177" s="14">
        <v>38</v>
      </c>
      <c r="IA177" s="14">
        <v>34</v>
      </c>
      <c r="IB177" s="14">
        <v>29</v>
      </c>
      <c r="IC177" s="14">
        <v>31</v>
      </c>
      <c r="ID177" s="14">
        <v>32</v>
      </c>
      <c r="IE177" s="14">
        <v>37</v>
      </c>
      <c r="IF177" s="14">
        <v>37</v>
      </c>
      <c r="IG177" s="14">
        <v>41</v>
      </c>
      <c r="IH177" s="14">
        <v>33</v>
      </c>
      <c r="II177" s="14">
        <v>29</v>
      </c>
      <c r="IJ177" s="14">
        <v>30</v>
      </c>
      <c r="IK177" s="14">
        <v>30</v>
      </c>
      <c r="IL177" s="14">
        <v>41</v>
      </c>
      <c r="IM177" s="14">
        <v>30</v>
      </c>
      <c r="IN177" s="14">
        <v>31</v>
      </c>
      <c r="IO177" s="14">
        <v>27</v>
      </c>
      <c r="IP177" s="14">
        <v>24</v>
      </c>
      <c r="IQ177" s="19">
        <v>34</v>
      </c>
      <c r="IR177" s="100">
        <f t="shared" si="62"/>
        <v>77</v>
      </c>
      <c r="IT177" s="45"/>
      <c r="IU177" s="46"/>
    </row>
    <row r="178" spans="1:255" ht="12.75" customHeight="1" x14ac:dyDescent="0.2">
      <c r="A178" s="100">
        <v>2013</v>
      </c>
      <c r="B178" s="100">
        <v>340410007</v>
      </c>
      <c r="C178" s="103">
        <f>INDEX(Sites!$A:$N,MATCH($B178,Sites!$A:$A,0),2)</f>
        <v>40.924579999999999</v>
      </c>
      <c r="D178" s="100" t="str">
        <f>INDEX(Sites!$A:$N,MATCH($B178,Sites!$A:$A,0),4)</f>
        <v>NJ</v>
      </c>
      <c r="E178" s="100" t="str">
        <f>INDEX(Sites!$A:$N,MATCH($B178,Sites!$A:$A,0),10)</f>
        <v>146.0</v>
      </c>
      <c r="F178" s="44" t="str">
        <f>INDEX(Sites!$A:$N,MATCH($B178,Sites!$A:$A,0),6)</f>
        <v>Columbia</v>
      </c>
      <c r="G178" s="20">
        <v>30</v>
      </c>
      <c r="H178" s="14">
        <v>31</v>
      </c>
      <c r="I178" s="14">
        <v>34</v>
      </c>
      <c r="J178" s="14">
        <v>34</v>
      </c>
      <c r="K178" s="14">
        <v>31</v>
      </c>
      <c r="L178" s="14">
        <v>37</v>
      </c>
      <c r="M178" s="14">
        <v>34</v>
      </c>
      <c r="N178" s="14">
        <v>38</v>
      </c>
      <c r="O178" s="14">
        <v>42</v>
      </c>
      <c r="P178" s="14">
        <v>45</v>
      </c>
      <c r="Q178" s="14">
        <v>36</v>
      </c>
      <c r="R178" s="14">
        <v>36</v>
      </c>
      <c r="S178" s="14">
        <v>40</v>
      </c>
      <c r="T178" s="14">
        <v>45</v>
      </c>
      <c r="U178" s="14">
        <v>39</v>
      </c>
      <c r="V178" s="14">
        <v>33</v>
      </c>
      <c r="W178" s="14">
        <v>37</v>
      </c>
      <c r="X178" s="14">
        <v>22</v>
      </c>
      <c r="Y178" s="14">
        <v>39</v>
      </c>
      <c r="Z178" s="14">
        <v>42</v>
      </c>
      <c r="AA178" s="14">
        <v>39</v>
      </c>
      <c r="AB178" s="14">
        <v>40</v>
      </c>
      <c r="AC178" s="14">
        <v>39</v>
      </c>
      <c r="AD178" s="14">
        <v>38</v>
      </c>
      <c r="AE178" s="14">
        <v>29</v>
      </c>
      <c r="AF178" s="14">
        <v>40</v>
      </c>
      <c r="AG178" s="14">
        <v>43</v>
      </c>
      <c r="AH178" s="14">
        <v>32</v>
      </c>
      <c r="AI178" s="14">
        <v>39</v>
      </c>
      <c r="AJ178" s="14">
        <v>50</v>
      </c>
      <c r="AK178" s="14">
        <v>52</v>
      </c>
      <c r="AL178" s="14">
        <v>48</v>
      </c>
      <c r="AM178" s="14">
        <v>49</v>
      </c>
      <c r="AN178" s="14">
        <v>48</v>
      </c>
      <c r="AO178" s="14">
        <v>46</v>
      </c>
      <c r="AP178" s="14">
        <v>51</v>
      </c>
      <c r="AQ178" s="14">
        <v>49</v>
      </c>
      <c r="AR178" s="14">
        <v>58</v>
      </c>
      <c r="AS178" s="14">
        <v>55</v>
      </c>
      <c r="AT178" s="14">
        <v>52</v>
      </c>
      <c r="AU178" s="14">
        <v>39</v>
      </c>
      <c r="AV178" s="14">
        <v>24</v>
      </c>
      <c r="AW178" s="14">
        <v>26</v>
      </c>
      <c r="AX178" s="14">
        <v>43</v>
      </c>
      <c r="AY178" s="14">
        <v>46</v>
      </c>
      <c r="AZ178" s="14">
        <v>41</v>
      </c>
      <c r="BA178" s="14">
        <v>42</v>
      </c>
      <c r="BB178" s="14">
        <v>41</v>
      </c>
      <c r="BC178" s="14">
        <v>28</v>
      </c>
      <c r="BD178" s="14">
        <v>34</v>
      </c>
      <c r="BE178" s="14">
        <v>45</v>
      </c>
      <c r="BF178" s="14">
        <v>46</v>
      </c>
      <c r="BG178" s="14">
        <v>35</v>
      </c>
      <c r="BH178" s="14">
        <v>25</v>
      </c>
      <c r="BI178" s="14">
        <v>44</v>
      </c>
      <c r="BJ178" s="14">
        <v>46</v>
      </c>
      <c r="BK178" s="14">
        <v>47</v>
      </c>
      <c r="BL178" s="14">
        <v>52</v>
      </c>
      <c r="BM178" s="14">
        <v>61</v>
      </c>
      <c r="BN178" s="14">
        <v>36</v>
      </c>
      <c r="BO178" s="14">
        <v>43</v>
      </c>
      <c r="BP178" s="14">
        <v>45</v>
      </c>
      <c r="BQ178" s="14">
        <v>43</v>
      </c>
      <c r="BR178" s="14">
        <v>40</v>
      </c>
      <c r="BS178" s="14">
        <v>44</v>
      </c>
      <c r="BT178" s="14">
        <v>50</v>
      </c>
      <c r="BU178" s="14">
        <v>33</v>
      </c>
      <c r="BV178" s="14">
        <v>28</v>
      </c>
      <c r="BW178" s="14">
        <v>18</v>
      </c>
      <c r="BX178" s="14">
        <v>25</v>
      </c>
      <c r="BY178" s="14">
        <v>41</v>
      </c>
      <c r="BZ178" s="14">
        <v>30</v>
      </c>
      <c r="CA178" s="14">
        <v>38</v>
      </c>
      <c r="CB178" s="14">
        <v>36</v>
      </c>
      <c r="CC178" s="14">
        <v>42</v>
      </c>
      <c r="CD178" s="14">
        <v>46</v>
      </c>
      <c r="CE178" s="14">
        <v>46</v>
      </c>
      <c r="CF178" s="14">
        <v>30</v>
      </c>
      <c r="CG178" s="14">
        <v>21</v>
      </c>
      <c r="CH178" s="14">
        <v>18</v>
      </c>
      <c r="CI178" s="14">
        <v>31</v>
      </c>
      <c r="CJ178" s="14">
        <v>41</v>
      </c>
      <c r="CK178" s="14">
        <v>43</v>
      </c>
      <c r="CL178" s="14">
        <v>23</v>
      </c>
      <c r="CM178" s="14">
        <v>17</v>
      </c>
      <c r="CN178" s="14">
        <v>24</v>
      </c>
      <c r="CO178" s="14">
        <v>31</v>
      </c>
      <c r="CP178" s="14">
        <v>38</v>
      </c>
      <c r="CQ178" s="14">
        <v>8</v>
      </c>
      <c r="CR178" s="14">
        <v>47</v>
      </c>
      <c r="CS178" s="14">
        <v>50</v>
      </c>
      <c r="CT178" s="14">
        <v>48</v>
      </c>
      <c r="CU178" s="14">
        <v>45</v>
      </c>
      <c r="CV178" s="14">
        <v>36</v>
      </c>
      <c r="CW178" s="14">
        <v>22</v>
      </c>
      <c r="CX178" s="14">
        <v>33</v>
      </c>
      <c r="CY178" s="14">
        <v>42</v>
      </c>
      <c r="CZ178" s="14">
        <v>29</v>
      </c>
      <c r="DA178" s="14">
        <v>14</v>
      </c>
      <c r="DB178" s="14">
        <v>21</v>
      </c>
      <c r="DC178" s="14">
        <v>41</v>
      </c>
      <c r="DD178" s="14">
        <v>12</v>
      </c>
      <c r="DE178" s="14">
        <v>33</v>
      </c>
      <c r="DF178" s="14">
        <v>30</v>
      </c>
      <c r="DG178" s="14">
        <v>17</v>
      </c>
      <c r="DH178" s="14">
        <v>25</v>
      </c>
      <c r="DI178" s="14">
        <v>34</v>
      </c>
      <c r="DJ178" s="14">
        <v>41</v>
      </c>
      <c r="DK178" s="14">
        <v>43</v>
      </c>
      <c r="DL178" s="14">
        <v>27</v>
      </c>
      <c r="DM178" s="14">
        <v>22</v>
      </c>
      <c r="DN178" s="14">
        <v>44</v>
      </c>
      <c r="DO178" s="14">
        <v>52</v>
      </c>
      <c r="DP178" s="14">
        <v>41</v>
      </c>
      <c r="DQ178" s="14">
        <v>28</v>
      </c>
      <c r="DR178" s="14">
        <v>40</v>
      </c>
      <c r="DS178" s="14">
        <v>41</v>
      </c>
      <c r="DT178" s="14">
        <v>27</v>
      </c>
      <c r="DU178" s="14">
        <v>43</v>
      </c>
      <c r="DV178" s="14">
        <v>38</v>
      </c>
      <c r="DW178" s="14">
        <v>54</v>
      </c>
      <c r="DX178" s="14">
        <v>39</v>
      </c>
      <c r="DY178" s="14">
        <v>24</v>
      </c>
      <c r="DZ178" s="14">
        <v>33</v>
      </c>
      <c r="EA178" s="14">
        <v>24</v>
      </c>
      <c r="EB178" s="14">
        <v>31</v>
      </c>
      <c r="EC178" s="14">
        <v>47</v>
      </c>
      <c r="ED178" s="14">
        <v>48</v>
      </c>
      <c r="EE178" s="14">
        <v>54</v>
      </c>
      <c r="EF178" s="14">
        <v>59</v>
      </c>
      <c r="EG178" s="14">
        <v>58</v>
      </c>
      <c r="EH178" s="14">
        <v>61</v>
      </c>
      <c r="EI178" s="14">
        <v>47</v>
      </c>
      <c r="EJ178" s="14">
        <v>26</v>
      </c>
      <c r="EK178" s="14">
        <v>25</v>
      </c>
      <c r="EL178" s="14">
        <v>32</v>
      </c>
      <c r="EM178" s="14">
        <v>37</v>
      </c>
      <c r="EN178" s="14">
        <v>39</v>
      </c>
      <c r="EO178" s="14">
        <v>58</v>
      </c>
      <c r="EP178" s="14">
        <v>57</v>
      </c>
      <c r="EQ178" s="14">
        <v>73</v>
      </c>
      <c r="ER178" s="14">
        <v>59</v>
      </c>
      <c r="ES178" s="14">
        <v>50</v>
      </c>
      <c r="ET178" s="14">
        <v>59</v>
      </c>
      <c r="EU178" s="14">
        <v>45</v>
      </c>
      <c r="EV178" s="14">
        <v>28</v>
      </c>
      <c r="EW178" s="14">
        <v>20</v>
      </c>
      <c r="EX178" s="14">
        <v>49</v>
      </c>
      <c r="EY178" s="14">
        <v>59</v>
      </c>
      <c r="EZ178" s="14">
        <v>23</v>
      </c>
      <c r="FA178" s="14">
        <v>52</v>
      </c>
      <c r="FB178" s="14">
        <v>43</v>
      </c>
      <c r="FC178" s="14">
        <v>59</v>
      </c>
      <c r="FD178" s="14">
        <v>32</v>
      </c>
      <c r="FE178" s="14">
        <v>52</v>
      </c>
      <c r="FF178" s="14">
        <v>41</v>
      </c>
      <c r="FG178" s="14">
        <v>32</v>
      </c>
      <c r="FH178" s="14">
        <v>36</v>
      </c>
      <c r="FI178" s="14">
        <v>59</v>
      </c>
      <c r="FJ178" s="14">
        <v>33</v>
      </c>
      <c r="FK178" s="14">
        <v>39</v>
      </c>
      <c r="FL178" s="14">
        <v>39</v>
      </c>
      <c r="FM178" s="14">
        <v>39</v>
      </c>
      <c r="FN178" s="14">
        <v>38</v>
      </c>
      <c r="FO178" s="14">
        <v>40</v>
      </c>
      <c r="FP178" s="14">
        <v>50</v>
      </c>
      <c r="FQ178" s="14">
        <v>29</v>
      </c>
      <c r="FR178" s="14">
        <v>35</v>
      </c>
      <c r="FS178" s="14">
        <v>51</v>
      </c>
      <c r="FT178" s="14">
        <v>50</v>
      </c>
      <c r="FU178" s="14">
        <v>40</v>
      </c>
      <c r="FV178" s="14">
        <v>45</v>
      </c>
      <c r="FW178" s="14">
        <v>58</v>
      </c>
      <c r="FX178" s="14">
        <v>65</v>
      </c>
      <c r="FY178" s="14">
        <v>47</v>
      </c>
      <c r="FZ178" s="14">
        <v>19</v>
      </c>
      <c r="GA178" s="14">
        <v>40</v>
      </c>
      <c r="GB178" s="14">
        <v>54</v>
      </c>
      <c r="GC178" s="14">
        <v>42</v>
      </c>
      <c r="GD178" s="14">
        <v>49</v>
      </c>
      <c r="GE178" s="14">
        <v>25</v>
      </c>
      <c r="GF178" s="14">
        <v>39</v>
      </c>
      <c r="GG178" s="14">
        <v>53</v>
      </c>
      <c r="GH178" s="14">
        <v>51</v>
      </c>
      <c r="GI178" s="14">
        <v>43</v>
      </c>
      <c r="GJ178" s="14">
        <v>40</v>
      </c>
      <c r="GK178" s="14">
        <v>36</v>
      </c>
      <c r="GL178" s="14">
        <v>52</v>
      </c>
      <c r="GM178" s="14">
        <v>32</v>
      </c>
      <c r="GN178" s="14">
        <v>35</v>
      </c>
      <c r="GO178" s="14">
        <v>53</v>
      </c>
      <c r="GP178" s="14">
        <v>39</v>
      </c>
      <c r="GQ178" s="14">
        <v>39</v>
      </c>
      <c r="GR178" s="14">
        <v>59</v>
      </c>
      <c r="GS178" s="14">
        <v>75</v>
      </c>
      <c r="GT178" s="14">
        <v>52</v>
      </c>
      <c r="GU178" s="14">
        <v>21</v>
      </c>
      <c r="GV178" s="14">
        <v>21</v>
      </c>
      <c r="GW178" s="14">
        <v>38</v>
      </c>
      <c r="GX178" s="14">
        <v>33</v>
      </c>
      <c r="GY178" s="14">
        <v>31</v>
      </c>
      <c r="GZ178" s="14">
        <v>42</v>
      </c>
      <c r="HA178" s="14">
        <v>43</v>
      </c>
      <c r="HB178" s="14">
        <v>52</v>
      </c>
      <c r="HC178" s="14">
        <v>51</v>
      </c>
      <c r="HD178" s="14">
        <v>24</v>
      </c>
      <c r="HE178" s="14">
        <v>24</v>
      </c>
      <c r="HF178" s="14">
        <v>31</v>
      </c>
      <c r="HG178" s="14">
        <v>26</v>
      </c>
      <c r="HH178" s="14">
        <v>26</v>
      </c>
      <c r="HI178" s="14">
        <v>25</v>
      </c>
      <c r="HJ178" s="14">
        <v>30</v>
      </c>
      <c r="HK178" s="14">
        <v>32</v>
      </c>
      <c r="HL178" s="14">
        <v>41</v>
      </c>
      <c r="HM178" s="14">
        <v>34</v>
      </c>
      <c r="HN178" s="14">
        <v>48</v>
      </c>
      <c r="HO178" s="14">
        <v>36</v>
      </c>
      <c r="HP178" s="14">
        <v>43</v>
      </c>
      <c r="HQ178" s="14">
        <v>41</v>
      </c>
      <c r="HR178" s="14">
        <v>36</v>
      </c>
      <c r="HS178" s="14">
        <v>26</v>
      </c>
      <c r="HT178" s="14">
        <v>21</v>
      </c>
      <c r="HU178" s="14">
        <v>17</v>
      </c>
      <c r="HV178" s="14">
        <v>16</v>
      </c>
      <c r="HW178" s="14">
        <v>19</v>
      </c>
      <c r="HX178" s="14">
        <v>35</v>
      </c>
      <c r="HY178" s="14">
        <v>32</v>
      </c>
      <c r="HZ178" s="14">
        <v>35</v>
      </c>
      <c r="IA178" s="14">
        <v>29</v>
      </c>
      <c r="IB178" s="14">
        <v>23</v>
      </c>
      <c r="IC178" s="14">
        <v>31</v>
      </c>
      <c r="ID178" s="14">
        <v>29</v>
      </c>
      <c r="IE178" s="14">
        <v>35</v>
      </c>
      <c r="IF178" s="14">
        <v>33</v>
      </c>
      <c r="IG178" s="14">
        <v>34</v>
      </c>
      <c r="IH178" s="14">
        <v>29</v>
      </c>
      <c r="II178" s="14">
        <v>22</v>
      </c>
      <c r="IJ178" s="14">
        <v>27</v>
      </c>
      <c r="IK178" s="14">
        <v>24</v>
      </c>
      <c r="IL178" s="14">
        <v>36</v>
      </c>
      <c r="IM178" s="14">
        <v>28</v>
      </c>
      <c r="IN178" s="14">
        <v>28</v>
      </c>
      <c r="IO178" s="14">
        <v>19</v>
      </c>
      <c r="IP178" s="14">
        <v>14</v>
      </c>
      <c r="IQ178" s="19" t="s">
        <v>78</v>
      </c>
      <c r="IR178" s="100">
        <f t="shared" si="62"/>
        <v>75</v>
      </c>
      <c r="IT178" s="45"/>
      <c r="IU178" s="46"/>
    </row>
    <row r="179" spans="1:255" ht="12.75" customHeight="1" x14ac:dyDescent="0.2">
      <c r="A179" s="100">
        <v>2013</v>
      </c>
      <c r="B179" s="100">
        <v>340190001</v>
      </c>
      <c r="C179" s="103">
        <f>INDEX(Sites!$A:$N,MATCH($B179,Sites!$A:$A,0),2)</f>
        <v>40.515262</v>
      </c>
      <c r="D179" s="100" t="str">
        <f>INDEX(Sites!$A:$N,MATCH($B179,Sites!$A:$A,0),4)</f>
        <v>NJ</v>
      </c>
      <c r="E179" s="100" t="str">
        <f>INDEX(Sites!$A:$N,MATCH($B179,Sites!$A:$A,0),10)</f>
        <v>45.0</v>
      </c>
      <c r="F179" s="44" t="str">
        <f>INDEX(Sites!$A:$N,MATCH($B179,Sites!$A:$A,0),6)</f>
        <v>Flemington</v>
      </c>
      <c r="G179" s="20">
        <v>37</v>
      </c>
      <c r="H179" s="14">
        <v>35</v>
      </c>
      <c r="I179" s="14">
        <v>37</v>
      </c>
      <c r="J179" s="14">
        <v>38</v>
      </c>
      <c r="K179" s="14">
        <v>39</v>
      </c>
      <c r="L179" s="14">
        <v>42</v>
      </c>
      <c r="M179" s="14">
        <v>43</v>
      </c>
      <c r="N179" s="14">
        <v>45</v>
      </c>
      <c r="O179" s="14">
        <v>49</v>
      </c>
      <c r="P179" s="14">
        <v>42</v>
      </c>
      <c r="Q179" s="14">
        <v>41</v>
      </c>
      <c r="R179" s="14">
        <v>39</v>
      </c>
      <c r="S179" s="14">
        <v>40</v>
      </c>
      <c r="T179" s="14">
        <v>46</v>
      </c>
      <c r="U179" s="14">
        <v>40</v>
      </c>
      <c r="V179" s="14">
        <v>36</v>
      </c>
      <c r="W179" s="14">
        <v>41</v>
      </c>
      <c r="X179" s="14">
        <v>37</v>
      </c>
      <c r="Y179" s="14">
        <v>40</v>
      </c>
      <c r="Z179" s="14">
        <v>43</v>
      </c>
      <c r="AA179" s="14">
        <v>43</v>
      </c>
      <c r="AB179" s="14">
        <v>40</v>
      </c>
      <c r="AC179" s="14">
        <v>42</v>
      </c>
      <c r="AD179" s="14">
        <v>43</v>
      </c>
      <c r="AE179" s="14">
        <v>33</v>
      </c>
      <c r="AF179" s="14">
        <v>45</v>
      </c>
      <c r="AG179" s="14">
        <v>45</v>
      </c>
      <c r="AH179" s="14">
        <v>41</v>
      </c>
      <c r="AI179" s="14">
        <v>44</v>
      </c>
      <c r="AJ179" s="14">
        <v>51</v>
      </c>
      <c r="AK179" s="14">
        <v>55</v>
      </c>
      <c r="AL179" s="14">
        <v>50</v>
      </c>
      <c r="AM179" s="14">
        <v>48</v>
      </c>
      <c r="AN179" s="14">
        <v>50</v>
      </c>
      <c r="AO179" s="14">
        <v>43</v>
      </c>
      <c r="AP179" s="14">
        <v>56</v>
      </c>
      <c r="AQ179" s="14">
        <v>49</v>
      </c>
      <c r="AR179" s="14">
        <v>56</v>
      </c>
      <c r="AS179" s="14">
        <v>55</v>
      </c>
      <c r="AT179" s="14">
        <v>53</v>
      </c>
      <c r="AU179" s="14">
        <v>48</v>
      </c>
      <c r="AV179" s="14">
        <v>40</v>
      </c>
      <c r="AW179" s="14">
        <v>39</v>
      </c>
      <c r="AX179" s="14">
        <v>44</v>
      </c>
      <c r="AY179" s="14">
        <v>51</v>
      </c>
      <c r="AZ179" s="14">
        <v>41</v>
      </c>
      <c r="BA179" s="14">
        <v>48</v>
      </c>
      <c r="BB179" s="14">
        <v>48</v>
      </c>
      <c r="BC179" s="14">
        <v>37</v>
      </c>
      <c r="BD179" s="14">
        <v>35</v>
      </c>
      <c r="BE179" s="14">
        <v>45</v>
      </c>
      <c r="BF179" s="14">
        <v>51</v>
      </c>
      <c r="BG179" s="14">
        <v>39</v>
      </c>
      <c r="BH179" s="14">
        <v>32</v>
      </c>
      <c r="BI179" s="14">
        <v>48</v>
      </c>
      <c r="BJ179" s="14">
        <v>54</v>
      </c>
      <c r="BK179" s="14">
        <v>59</v>
      </c>
      <c r="BL179" s="14">
        <v>59</v>
      </c>
      <c r="BM179" s="14">
        <v>67</v>
      </c>
      <c r="BN179" s="14">
        <v>41</v>
      </c>
      <c r="BO179" s="14">
        <v>53</v>
      </c>
      <c r="BP179" s="14">
        <v>44</v>
      </c>
      <c r="BQ179" s="14">
        <v>50</v>
      </c>
      <c r="BR179" s="14">
        <v>48</v>
      </c>
      <c r="BS179" s="14">
        <v>47</v>
      </c>
      <c r="BT179" s="14">
        <v>52</v>
      </c>
      <c r="BU179" s="14">
        <v>36</v>
      </c>
      <c r="BV179" s="14">
        <v>29</v>
      </c>
      <c r="BW179" s="14">
        <v>29</v>
      </c>
      <c r="BX179" s="14">
        <v>43</v>
      </c>
      <c r="BY179" s="14">
        <v>54</v>
      </c>
      <c r="BZ179" s="14">
        <v>34</v>
      </c>
      <c r="CA179" s="14">
        <v>43</v>
      </c>
      <c r="CB179" s="14">
        <v>44</v>
      </c>
      <c r="CC179" s="14">
        <v>52</v>
      </c>
      <c r="CD179" s="14">
        <v>54</v>
      </c>
      <c r="CE179" s="14">
        <v>61</v>
      </c>
      <c r="CF179" s="14">
        <v>46</v>
      </c>
      <c r="CG179" s="14">
        <v>35</v>
      </c>
      <c r="CH179" s="14">
        <v>28</v>
      </c>
      <c r="CI179" s="14">
        <v>34</v>
      </c>
      <c r="CJ179" s="14">
        <v>48</v>
      </c>
      <c r="CK179" s="14">
        <v>55</v>
      </c>
      <c r="CL179" s="14">
        <v>29</v>
      </c>
      <c r="CM179" s="14">
        <v>25</v>
      </c>
      <c r="CN179" s="14">
        <v>33</v>
      </c>
      <c r="CO179" s="14">
        <v>41</v>
      </c>
      <c r="CP179" s="14">
        <v>53</v>
      </c>
      <c r="CQ179" s="14">
        <v>27</v>
      </c>
      <c r="CR179" s="14">
        <v>60</v>
      </c>
      <c r="CS179" s="14">
        <v>62</v>
      </c>
      <c r="CT179" s="14">
        <v>74</v>
      </c>
      <c r="CU179" s="14">
        <v>58</v>
      </c>
      <c r="CV179" s="14">
        <v>41</v>
      </c>
      <c r="CW179" s="14">
        <v>39</v>
      </c>
      <c r="CX179" s="14">
        <v>51</v>
      </c>
      <c r="CY179" s="14">
        <v>54</v>
      </c>
      <c r="CZ179" s="14">
        <v>50</v>
      </c>
      <c r="DA179" s="14">
        <v>25</v>
      </c>
      <c r="DB179" s="14">
        <v>32</v>
      </c>
      <c r="DC179" s="14">
        <v>54</v>
      </c>
      <c r="DD179" s="14">
        <v>34</v>
      </c>
      <c r="DE179" s="14">
        <v>44</v>
      </c>
      <c r="DF179" s="14">
        <v>44</v>
      </c>
      <c r="DG179" s="14">
        <v>36</v>
      </c>
      <c r="DH179" s="14">
        <v>36</v>
      </c>
      <c r="DI179" s="14">
        <v>50</v>
      </c>
      <c r="DJ179" s="14">
        <v>56</v>
      </c>
      <c r="DK179" s="14">
        <v>51</v>
      </c>
      <c r="DL179" s="14">
        <v>36</v>
      </c>
      <c r="DM179" s="14">
        <v>41</v>
      </c>
      <c r="DN179" s="14">
        <v>63</v>
      </c>
      <c r="DO179" s="14">
        <v>76</v>
      </c>
      <c r="DP179" s="14">
        <v>52</v>
      </c>
      <c r="DQ179" s="14">
        <v>34</v>
      </c>
      <c r="DR179" s="14">
        <v>61</v>
      </c>
      <c r="DS179" s="14">
        <v>60</v>
      </c>
      <c r="DT179" s="14">
        <v>56</v>
      </c>
      <c r="DU179" s="14">
        <v>58</v>
      </c>
      <c r="DV179" s="14">
        <v>52</v>
      </c>
      <c r="DW179" s="14">
        <v>59</v>
      </c>
      <c r="DX179" s="14">
        <v>35</v>
      </c>
      <c r="DY179" s="14">
        <v>26</v>
      </c>
      <c r="DZ179" s="14">
        <v>36</v>
      </c>
      <c r="EA179" s="14">
        <v>29</v>
      </c>
      <c r="EB179" s="14">
        <v>31</v>
      </c>
      <c r="EC179" s="14">
        <v>39</v>
      </c>
      <c r="ED179" s="14">
        <v>46</v>
      </c>
      <c r="EE179" s="14">
        <v>45</v>
      </c>
      <c r="EF179" s="14">
        <v>51</v>
      </c>
      <c r="EG179" s="14">
        <v>61</v>
      </c>
      <c r="EH179" s="14">
        <v>55</v>
      </c>
      <c r="EI179" s="14">
        <v>53</v>
      </c>
      <c r="EJ179" s="14">
        <v>35</v>
      </c>
      <c r="EK179" s="14">
        <v>27</v>
      </c>
      <c r="EL179" s="14">
        <v>24</v>
      </c>
      <c r="EM179" s="14">
        <v>50</v>
      </c>
      <c r="EN179" s="14">
        <v>43</v>
      </c>
      <c r="EO179" s="14">
        <v>56</v>
      </c>
      <c r="EP179" s="14">
        <v>65</v>
      </c>
      <c r="EQ179" s="14">
        <v>73</v>
      </c>
      <c r="ER179" s="14">
        <v>60</v>
      </c>
      <c r="ES179" s="14">
        <v>68</v>
      </c>
      <c r="ET179" s="14">
        <v>51</v>
      </c>
      <c r="EU179" s="14">
        <v>46</v>
      </c>
      <c r="EV179" s="14">
        <v>34</v>
      </c>
      <c r="EW179" s="14">
        <v>17</v>
      </c>
      <c r="EX179" s="14">
        <v>49</v>
      </c>
      <c r="EY179" s="14">
        <v>61</v>
      </c>
      <c r="EZ179" s="14">
        <v>35</v>
      </c>
      <c r="FA179" s="14">
        <v>49</v>
      </c>
      <c r="FB179" s="14">
        <v>48</v>
      </c>
      <c r="FC179" s="14">
        <v>52</v>
      </c>
      <c r="FD179" s="14">
        <v>35</v>
      </c>
      <c r="FE179" s="14">
        <v>52</v>
      </c>
      <c r="FF179" s="14">
        <v>35</v>
      </c>
      <c r="FG179" s="14">
        <v>32</v>
      </c>
      <c r="FH179" s="14">
        <v>36</v>
      </c>
      <c r="FI179" s="14">
        <v>50</v>
      </c>
      <c r="FJ179" s="14">
        <v>40</v>
      </c>
      <c r="FK179" s="14">
        <v>41</v>
      </c>
      <c r="FL179" s="14">
        <v>42</v>
      </c>
      <c r="FM179" s="14">
        <v>46</v>
      </c>
      <c r="FN179" s="14">
        <v>35</v>
      </c>
      <c r="FO179" s="14">
        <v>41</v>
      </c>
      <c r="FP179" s="14">
        <v>47</v>
      </c>
      <c r="FQ179" s="14">
        <v>30</v>
      </c>
      <c r="FR179" s="14">
        <v>38</v>
      </c>
      <c r="FS179" s="14">
        <v>50</v>
      </c>
      <c r="FT179" s="14">
        <v>60</v>
      </c>
      <c r="FU179" s="14">
        <v>44</v>
      </c>
      <c r="FV179" s="14">
        <v>44</v>
      </c>
      <c r="FW179" s="14">
        <v>52</v>
      </c>
      <c r="FX179" s="14">
        <v>64</v>
      </c>
      <c r="FY179" s="14">
        <v>45</v>
      </c>
      <c r="FZ179" s="14">
        <v>25</v>
      </c>
      <c r="GA179" s="14">
        <v>44</v>
      </c>
      <c r="GB179" s="14">
        <v>49</v>
      </c>
      <c r="GC179" s="14">
        <v>59</v>
      </c>
      <c r="GD179" s="14">
        <v>50</v>
      </c>
      <c r="GE179" s="14">
        <v>24</v>
      </c>
      <c r="GF179" s="14">
        <v>47</v>
      </c>
      <c r="GG179" s="14">
        <v>52</v>
      </c>
      <c r="GH179" s="14">
        <v>52</v>
      </c>
      <c r="GI179" s="14">
        <v>46</v>
      </c>
      <c r="GJ179" s="14">
        <v>39</v>
      </c>
      <c r="GK179" s="14">
        <v>42</v>
      </c>
      <c r="GL179" s="14">
        <v>45</v>
      </c>
      <c r="GM179" s="14">
        <v>39</v>
      </c>
      <c r="GN179" s="14">
        <v>38</v>
      </c>
      <c r="GO179" s="14">
        <v>49</v>
      </c>
      <c r="GP179" s="14">
        <v>44</v>
      </c>
      <c r="GQ179" s="14">
        <v>37</v>
      </c>
      <c r="GR179" s="14">
        <v>64</v>
      </c>
      <c r="GS179" s="14">
        <v>74</v>
      </c>
      <c r="GT179" s="14">
        <v>62</v>
      </c>
      <c r="GU179" s="14">
        <v>24</v>
      </c>
      <c r="GV179" s="14">
        <v>22</v>
      </c>
      <c r="GW179" s="14">
        <v>36</v>
      </c>
      <c r="GX179" s="14">
        <v>34</v>
      </c>
      <c r="GY179" s="14">
        <v>33</v>
      </c>
      <c r="GZ179" s="14">
        <v>45</v>
      </c>
      <c r="HA179" s="14">
        <v>55</v>
      </c>
      <c r="HB179" s="14">
        <v>62</v>
      </c>
      <c r="HC179" s="14">
        <v>47</v>
      </c>
      <c r="HD179" s="14">
        <v>28</v>
      </c>
      <c r="HE179" s="14">
        <v>30</v>
      </c>
      <c r="HF179" s="14">
        <v>36</v>
      </c>
      <c r="HG179" s="14">
        <v>32</v>
      </c>
      <c r="HH179" s="14">
        <v>30</v>
      </c>
      <c r="HI179" s="14">
        <v>30</v>
      </c>
      <c r="HJ179" s="14">
        <v>37</v>
      </c>
      <c r="HK179" s="14">
        <v>32</v>
      </c>
      <c r="HL179" s="14">
        <v>44</v>
      </c>
      <c r="HM179" s="14">
        <v>45</v>
      </c>
      <c r="HN179" s="14">
        <v>54</v>
      </c>
      <c r="HO179" s="14">
        <v>46</v>
      </c>
      <c r="HP179" s="14">
        <v>52</v>
      </c>
      <c r="HQ179" s="14">
        <v>47</v>
      </c>
      <c r="HR179" s="14">
        <v>42</v>
      </c>
      <c r="HS179" s="14">
        <v>26</v>
      </c>
      <c r="HT179" s="14">
        <v>27</v>
      </c>
      <c r="HU179" s="14">
        <v>25</v>
      </c>
      <c r="HV179" s="14">
        <v>20</v>
      </c>
      <c r="HW179" s="14">
        <v>24</v>
      </c>
      <c r="HX179" s="14">
        <v>36</v>
      </c>
      <c r="HY179" s="14">
        <v>34</v>
      </c>
      <c r="HZ179" s="14">
        <v>31</v>
      </c>
      <c r="IA179" s="14">
        <v>32</v>
      </c>
      <c r="IB179" s="14">
        <v>23</v>
      </c>
      <c r="IC179" s="14">
        <v>29</v>
      </c>
      <c r="ID179" s="14">
        <v>28</v>
      </c>
      <c r="IE179" s="14">
        <v>32</v>
      </c>
      <c r="IF179" s="14">
        <v>34</v>
      </c>
      <c r="IG179" s="14">
        <v>38</v>
      </c>
      <c r="IH179" s="14">
        <v>28</v>
      </c>
      <c r="II179" s="14">
        <v>26</v>
      </c>
      <c r="IJ179" s="14">
        <v>27</v>
      </c>
      <c r="IK179" s="14">
        <v>26</v>
      </c>
      <c r="IL179" s="14">
        <v>37</v>
      </c>
      <c r="IM179" s="14">
        <v>29</v>
      </c>
      <c r="IN179" s="14">
        <v>30</v>
      </c>
      <c r="IO179" s="14">
        <v>22</v>
      </c>
      <c r="IP179" s="14">
        <v>18</v>
      </c>
      <c r="IQ179" s="19">
        <v>36</v>
      </c>
      <c r="IR179" s="100">
        <f t="shared" si="62"/>
        <v>76</v>
      </c>
      <c r="IT179" s="45"/>
      <c r="IU179" s="46"/>
    </row>
    <row r="180" spans="1:255" ht="12.75" customHeight="1" x14ac:dyDescent="0.2">
      <c r="A180" s="100">
        <v>2013</v>
      </c>
      <c r="B180" s="100">
        <v>340030006</v>
      </c>
      <c r="C180" s="103">
        <f>INDEX(Sites!$A:$N,MATCH($B180,Sites!$A:$A,0),2)</f>
        <v>40.870435999999998</v>
      </c>
      <c r="D180" s="100" t="str">
        <f>INDEX(Sites!$A:$N,MATCH($B180,Sites!$A:$A,0),4)</f>
        <v>NJ</v>
      </c>
      <c r="E180" s="100" t="str">
        <f>INDEX(Sites!$A:$N,MATCH($B180,Sites!$A:$A,0),10)</f>
        <v>1.0</v>
      </c>
      <c r="F180" s="44" t="str">
        <f>INDEX(Sites!$A:$N,MATCH($B180,Sites!$A:$A,0),6)</f>
        <v>Leonia</v>
      </c>
      <c r="G180" s="20" t="s">
        <v>78</v>
      </c>
      <c r="H180" s="14" t="s">
        <v>78</v>
      </c>
      <c r="I180" s="14" t="s">
        <v>78</v>
      </c>
      <c r="J180" s="14" t="s">
        <v>78</v>
      </c>
      <c r="K180" s="14" t="s">
        <v>78</v>
      </c>
      <c r="L180" s="14" t="s">
        <v>78</v>
      </c>
      <c r="M180" s="14" t="s">
        <v>78</v>
      </c>
      <c r="N180" s="14" t="s">
        <v>78</v>
      </c>
      <c r="O180" s="14" t="s">
        <v>78</v>
      </c>
      <c r="P180" s="14" t="s">
        <v>78</v>
      </c>
      <c r="Q180" s="14">
        <v>22</v>
      </c>
      <c r="R180" s="14">
        <v>20</v>
      </c>
      <c r="S180" s="14">
        <v>30</v>
      </c>
      <c r="T180" s="14">
        <v>38</v>
      </c>
      <c r="U180" s="14">
        <v>27</v>
      </c>
      <c r="V180" s="14">
        <v>22</v>
      </c>
      <c r="W180" s="14">
        <v>33</v>
      </c>
      <c r="X180" s="14">
        <v>35</v>
      </c>
      <c r="Y180" s="14">
        <v>34</v>
      </c>
      <c r="Z180" s="14">
        <v>33</v>
      </c>
      <c r="AA180" s="14">
        <v>34</v>
      </c>
      <c r="AB180" s="14">
        <v>31</v>
      </c>
      <c r="AC180" s="14">
        <v>35</v>
      </c>
      <c r="AD180" s="14">
        <v>33</v>
      </c>
      <c r="AE180" s="14">
        <v>28</v>
      </c>
      <c r="AF180" s="14">
        <v>42</v>
      </c>
      <c r="AG180" s="14">
        <v>2</v>
      </c>
      <c r="AH180" s="14" t="s">
        <v>78</v>
      </c>
      <c r="AI180" s="14" t="s">
        <v>78</v>
      </c>
      <c r="AJ180" s="14" t="s">
        <v>78</v>
      </c>
      <c r="AK180" s="14" t="s">
        <v>78</v>
      </c>
      <c r="AL180" s="14">
        <v>43</v>
      </c>
      <c r="AM180" s="14">
        <v>46</v>
      </c>
      <c r="AN180" s="14">
        <v>49</v>
      </c>
      <c r="AO180" s="14">
        <v>35</v>
      </c>
      <c r="AP180" s="14">
        <v>54</v>
      </c>
      <c r="AQ180" s="14">
        <v>49</v>
      </c>
      <c r="AR180" s="14">
        <v>48</v>
      </c>
      <c r="AS180" s="14">
        <v>43</v>
      </c>
      <c r="AT180" s="14">
        <v>49</v>
      </c>
      <c r="AU180" s="14">
        <v>41</v>
      </c>
      <c r="AV180" s="14">
        <v>39</v>
      </c>
      <c r="AW180" s="14">
        <v>40</v>
      </c>
      <c r="AX180" s="14">
        <v>41</v>
      </c>
      <c r="AY180" s="14">
        <v>47</v>
      </c>
      <c r="AZ180" s="14">
        <v>33</v>
      </c>
      <c r="BA180" s="14">
        <v>36</v>
      </c>
      <c r="BB180" s="14">
        <v>47</v>
      </c>
      <c r="BC180" s="14">
        <v>31</v>
      </c>
      <c r="BD180" s="14">
        <v>36</v>
      </c>
      <c r="BE180" s="14">
        <v>44</v>
      </c>
      <c r="BF180" s="14">
        <v>49</v>
      </c>
      <c r="BG180" s="14">
        <v>39</v>
      </c>
      <c r="BH180" s="14">
        <v>34</v>
      </c>
      <c r="BI180" s="14">
        <v>37</v>
      </c>
      <c r="BJ180" s="14">
        <v>53</v>
      </c>
      <c r="BK180" s="14">
        <v>59</v>
      </c>
      <c r="BL180" s="14">
        <v>59</v>
      </c>
      <c r="BM180" s="14">
        <v>63</v>
      </c>
      <c r="BN180" s="14">
        <v>42</v>
      </c>
      <c r="BO180" s="14">
        <v>52</v>
      </c>
      <c r="BP180" s="14">
        <v>46</v>
      </c>
      <c r="BQ180" s="14">
        <v>37</v>
      </c>
      <c r="BR180" s="14">
        <v>46</v>
      </c>
      <c r="BS180" s="14">
        <v>42</v>
      </c>
      <c r="BT180" s="14">
        <v>52</v>
      </c>
      <c r="BU180" s="14">
        <v>35</v>
      </c>
      <c r="BV180" s="14">
        <v>34</v>
      </c>
      <c r="BW180" s="14">
        <v>24</v>
      </c>
      <c r="BX180" s="14">
        <v>36</v>
      </c>
      <c r="BY180" s="14">
        <v>50</v>
      </c>
      <c r="BZ180" s="14">
        <v>35</v>
      </c>
      <c r="CA180" s="14">
        <v>47</v>
      </c>
      <c r="CB180" s="14">
        <v>43</v>
      </c>
      <c r="CC180" s="14">
        <v>46</v>
      </c>
      <c r="CD180" s="14">
        <v>47</v>
      </c>
      <c r="CE180" s="14">
        <v>56</v>
      </c>
      <c r="CF180" s="14">
        <v>45</v>
      </c>
      <c r="CG180" s="14">
        <v>39</v>
      </c>
      <c r="CH180" s="14">
        <v>34</v>
      </c>
      <c r="CI180" s="14">
        <v>44</v>
      </c>
      <c r="CJ180" s="14">
        <v>66</v>
      </c>
      <c r="CK180" s="14">
        <v>29</v>
      </c>
      <c r="CL180" s="14">
        <v>27</v>
      </c>
      <c r="CM180" s="14">
        <v>25</v>
      </c>
      <c r="CN180" s="14">
        <v>33</v>
      </c>
      <c r="CO180" s="14">
        <v>39</v>
      </c>
      <c r="CP180" s="14">
        <v>49</v>
      </c>
      <c r="CQ180" s="14">
        <v>30</v>
      </c>
      <c r="CR180" s="14">
        <v>56</v>
      </c>
      <c r="CS180" s="14">
        <v>74</v>
      </c>
      <c r="CT180" s="14">
        <v>71</v>
      </c>
      <c r="CU180" s="14">
        <v>71</v>
      </c>
      <c r="CV180" s="14">
        <v>54</v>
      </c>
      <c r="CW180" s="14">
        <v>38</v>
      </c>
      <c r="CX180" s="14">
        <v>43</v>
      </c>
      <c r="CY180" s="14">
        <v>38</v>
      </c>
      <c r="CZ180" s="14">
        <v>47</v>
      </c>
      <c r="DA180" s="14">
        <v>27</v>
      </c>
      <c r="DB180" s="14">
        <v>33</v>
      </c>
      <c r="DC180" s="14">
        <v>55</v>
      </c>
      <c r="DD180" s="14">
        <v>45</v>
      </c>
      <c r="DE180" s="14">
        <v>48</v>
      </c>
      <c r="DF180" s="14">
        <v>40</v>
      </c>
      <c r="DG180" s="14">
        <v>38</v>
      </c>
      <c r="DH180" s="14">
        <v>41</v>
      </c>
      <c r="DI180" s="14">
        <v>45</v>
      </c>
      <c r="DJ180" s="14">
        <v>63</v>
      </c>
      <c r="DK180" s="14">
        <v>58</v>
      </c>
      <c r="DL180" s="14">
        <v>43</v>
      </c>
      <c r="DM180" s="14">
        <v>44</v>
      </c>
      <c r="DN180" s="14">
        <v>55</v>
      </c>
      <c r="DO180" s="14">
        <v>70</v>
      </c>
      <c r="DP180" s="14">
        <v>65</v>
      </c>
      <c r="DQ180" s="14">
        <v>45</v>
      </c>
      <c r="DR180" s="14">
        <v>68</v>
      </c>
      <c r="DS180" s="14">
        <v>67</v>
      </c>
      <c r="DT180" s="14">
        <v>58</v>
      </c>
      <c r="DU180" s="14">
        <v>65</v>
      </c>
      <c r="DV180" s="14">
        <v>56</v>
      </c>
      <c r="DW180" s="14">
        <v>60</v>
      </c>
      <c r="DX180" s="14">
        <v>44</v>
      </c>
      <c r="DY180" s="14">
        <v>26</v>
      </c>
      <c r="DZ180" s="14">
        <v>36</v>
      </c>
      <c r="EA180" s="14">
        <v>38</v>
      </c>
      <c r="EB180" s="14">
        <v>38</v>
      </c>
      <c r="EC180" s="14">
        <v>53</v>
      </c>
      <c r="ED180" s="14">
        <v>52</v>
      </c>
      <c r="EE180" s="14">
        <v>56</v>
      </c>
      <c r="EF180" s="14">
        <v>60</v>
      </c>
      <c r="EG180" s="14">
        <v>66</v>
      </c>
      <c r="EH180" s="14">
        <v>61</v>
      </c>
      <c r="EI180" s="14">
        <v>49</v>
      </c>
      <c r="EJ180" s="14">
        <v>41</v>
      </c>
      <c r="EK180" s="14">
        <v>36</v>
      </c>
      <c r="EL180" s="14">
        <v>38</v>
      </c>
      <c r="EM180" s="14">
        <v>45</v>
      </c>
      <c r="EN180" s="14">
        <v>55</v>
      </c>
      <c r="EO180" s="14">
        <v>71</v>
      </c>
      <c r="EP180" s="14">
        <v>56</v>
      </c>
      <c r="EQ180" s="14">
        <v>74</v>
      </c>
      <c r="ER180" s="14">
        <v>63</v>
      </c>
      <c r="ES180" s="14">
        <v>50</v>
      </c>
      <c r="ET180" s="14">
        <v>53</v>
      </c>
      <c r="EU180" s="14">
        <v>56</v>
      </c>
      <c r="EV180" s="14">
        <v>35</v>
      </c>
      <c r="EW180" s="14">
        <v>17</v>
      </c>
      <c r="EX180" s="14">
        <v>51</v>
      </c>
      <c r="EY180" s="14">
        <v>63</v>
      </c>
      <c r="EZ180" s="14">
        <v>47</v>
      </c>
      <c r="FA180" s="14">
        <v>58</v>
      </c>
      <c r="FB180" s="14">
        <v>40</v>
      </c>
      <c r="FC180" s="14">
        <v>54</v>
      </c>
      <c r="FD180" s="14">
        <v>41</v>
      </c>
      <c r="FE180" s="14">
        <v>53</v>
      </c>
      <c r="FF180" s="14">
        <v>43</v>
      </c>
      <c r="FG180" s="14">
        <v>32</v>
      </c>
      <c r="FH180" s="14">
        <v>37</v>
      </c>
      <c r="FI180" s="14">
        <v>56</v>
      </c>
      <c r="FJ180" s="14">
        <v>45</v>
      </c>
      <c r="FK180" s="14">
        <v>32</v>
      </c>
      <c r="FL180" s="14">
        <v>46</v>
      </c>
      <c r="FM180" s="14">
        <v>43</v>
      </c>
      <c r="FN180" s="14">
        <v>40</v>
      </c>
      <c r="FO180" s="14">
        <v>45</v>
      </c>
      <c r="FP180" s="14">
        <v>47</v>
      </c>
      <c r="FQ180" s="14">
        <v>28</v>
      </c>
      <c r="FR180" s="14">
        <v>35</v>
      </c>
      <c r="FS180" s="14">
        <v>50</v>
      </c>
      <c r="FT180" s="14">
        <v>58</v>
      </c>
      <c r="FU180" s="14">
        <v>53</v>
      </c>
      <c r="FV180" s="14">
        <v>53</v>
      </c>
      <c r="FW180" s="14">
        <v>58</v>
      </c>
      <c r="FX180" s="14">
        <v>75</v>
      </c>
      <c r="FY180" s="14">
        <v>26</v>
      </c>
      <c r="FZ180" s="14">
        <v>32</v>
      </c>
      <c r="GA180" s="14">
        <v>44</v>
      </c>
      <c r="GB180" s="14">
        <v>50</v>
      </c>
      <c r="GC180" s="14">
        <v>50</v>
      </c>
      <c r="GD180" s="14">
        <v>51</v>
      </c>
      <c r="GE180" s="14">
        <v>37</v>
      </c>
      <c r="GF180" s="14">
        <v>47</v>
      </c>
      <c r="GG180" s="14">
        <v>54</v>
      </c>
      <c r="GH180" s="14">
        <v>57</v>
      </c>
      <c r="GI180" s="14">
        <v>44</v>
      </c>
      <c r="GJ180" s="14">
        <v>42</v>
      </c>
      <c r="GK180" s="14">
        <v>37</v>
      </c>
      <c r="GL180" s="14">
        <v>45</v>
      </c>
      <c r="GM180" s="14">
        <v>35</v>
      </c>
      <c r="GN180" s="14">
        <v>42</v>
      </c>
      <c r="GO180" s="14">
        <v>51</v>
      </c>
      <c r="GP180" s="14">
        <v>41</v>
      </c>
      <c r="GQ180" s="14">
        <v>30</v>
      </c>
      <c r="GR180" s="14">
        <v>63</v>
      </c>
      <c r="GS180" s="14">
        <v>76</v>
      </c>
      <c r="GT180" s="14">
        <v>49</v>
      </c>
      <c r="GU180" s="14">
        <v>23</v>
      </c>
      <c r="GV180" s="14">
        <v>22</v>
      </c>
      <c r="GW180" s="14">
        <v>37</v>
      </c>
      <c r="GX180" s="14">
        <v>33</v>
      </c>
      <c r="GY180" s="14">
        <v>33</v>
      </c>
      <c r="GZ180" s="14">
        <v>38</v>
      </c>
      <c r="HA180" s="14">
        <v>55</v>
      </c>
      <c r="HB180" s="14">
        <v>52</v>
      </c>
      <c r="HC180" s="14">
        <v>35</v>
      </c>
      <c r="HD180" s="14">
        <v>32</v>
      </c>
      <c r="HE180" s="14">
        <v>26</v>
      </c>
      <c r="HF180" s="14">
        <v>30</v>
      </c>
      <c r="HG180" s="14">
        <v>33</v>
      </c>
      <c r="HH180" s="14">
        <v>27</v>
      </c>
      <c r="HI180" s="14">
        <v>21</v>
      </c>
      <c r="HJ180" s="14">
        <v>32</v>
      </c>
      <c r="HK180" s="14">
        <v>39</v>
      </c>
      <c r="HL180" s="14">
        <v>44</v>
      </c>
      <c r="HM180" s="14">
        <v>46</v>
      </c>
      <c r="HN180" s="14">
        <v>49</v>
      </c>
      <c r="HO180" s="14">
        <v>37</v>
      </c>
      <c r="HP180" s="14">
        <v>45</v>
      </c>
      <c r="HQ180" s="14">
        <v>38</v>
      </c>
      <c r="HR180" s="14">
        <v>40</v>
      </c>
      <c r="HS180" s="14">
        <v>25</v>
      </c>
      <c r="HT180" s="14">
        <v>27</v>
      </c>
      <c r="HU180" s="14">
        <v>28</v>
      </c>
      <c r="HV180" s="14">
        <v>19</v>
      </c>
      <c r="HW180" s="14">
        <v>24</v>
      </c>
      <c r="HX180" s="14">
        <v>37</v>
      </c>
      <c r="HY180" s="14">
        <v>33</v>
      </c>
      <c r="HZ180" s="14">
        <v>29</v>
      </c>
      <c r="IA180" s="14">
        <v>30</v>
      </c>
      <c r="IB180" s="14">
        <v>13</v>
      </c>
      <c r="IC180" s="14">
        <v>25</v>
      </c>
      <c r="ID180" s="14">
        <v>29</v>
      </c>
      <c r="IE180" s="14">
        <v>33</v>
      </c>
      <c r="IF180" s="14">
        <v>34</v>
      </c>
      <c r="IG180" s="14">
        <v>33</v>
      </c>
      <c r="IH180" s="14">
        <v>25</v>
      </c>
      <c r="II180" s="14">
        <v>23</v>
      </c>
      <c r="IJ180" s="14">
        <v>25</v>
      </c>
      <c r="IK180" s="14">
        <v>25</v>
      </c>
      <c r="IL180" s="14">
        <v>32</v>
      </c>
      <c r="IM180" s="14">
        <v>28</v>
      </c>
      <c r="IN180" s="14">
        <v>25</v>
      </c>
      <c r="IO180" s="14">
        <v>19</v>
      </c>
      <c r="IP180" s="14">
        <v>4</v>
      </c>
      <c r="IQ180" s="19">
        <v>32</v>
      </c>
      <c r="IR180" s="100">
        <f t="shared" si="62"/>
        <v>76</v>
      </c>
      <c r="IT180" s="45"/>
      <c r="IU180" s="46"/>
    </row>
    <row r="181" spans="1:255" ht="12.75" customHeight="1" x14ac:dyDescent="0.2">
      <c r="A181" s="100">
        <v>2013</v>
      </c>
      <c r="B181" s="100">
        <v>340250005</v>
      </c>
      <c r="C181" s="103">
        <f>INDEX(Sites!$A:$N,MATCH($B181,Sites!$A:$A,0),2)</f>
        <v>40.277647000000002</v>
      </c>
      <c r="D181" s="100" t="str">
        <f>INDEX(Sites!$A:$N,MATCH($B181,Sites!$A:$A,0),4)</f>
        <v>NJ</v>
      </c>
      <c r="E181" s="100" t="str">
        <f>INDEX(Sites!$A:$N,MATCH($B181,Sites!$A:$A,0),10)</f>
        <v>8.0</v>
      </c>
      <c r="F181" s="44" t="str">
        <f>INDEX(Sites!$A:$N,MATCH($B181,Sites!$A:$A,0),6)</f>
        <v>Monmouth University</v>
      </c>
      <c r="G181" s="20" t="s">
        <v>78</v>
      </c>
      <c r="H181" s="14" t="s">
        <v>78</v>
      </c>
      <c r="I181" s="14" t="s">
        <v>78</v>
      </c>
      <c r="J181" s="14" t="s">
        <v>78</v>
      </c>
      <c r="K181" s="14" t="s">
        <v>78</v>
      </c>
      <c r="L181" s="14" t="s">
        <v>78</v>
      </c>
      <c r="M181" s="14" t="s">
        <v>78</v>
      </c>
      <c r="N181" s="14" t="s">
        <v>78</v>
      </c>
      <c r="O181" s="14" t="s">
        <v>78</v>
      </c>
      <c r="P181" s="14" t="s">
        <v>78</v>
      </c>
      <c r="Q181" s="14" t="s">
        <v>78</v>
      </c>
      <c r="R181" s="14" t="s">
        <v>78</v>
      </c>
      <c r="S181" s="14" t="s">
        <v>78</v>
      </c>
      <c r="T181" s="14">
        <v>32</v>
      </c>
      <c r="U181" s="14">
        <v>27</v>
      </c>
      <c r="V181" s="14">
        <v>28</v>
      </c>
      <c r="W181" s="14">
        <v>26</v>
      </c>
      <c r="X181" s="14">
        <v>31</v>
      </c>
      <c r="Y181" s="14">
        <v>27</v>
      </c>
      <c r="Z181" s="14">
        <v>28</v>
      </c>
      <c r="AA181" s="14">
        <v>24</v>
      </c>
      <c r="AB181" s="14">
        <v>26</v>
      </c>
      <c r="AC181" s="14">
        <v>28</v>
      </c>
      <c r="AD181" s="14">
        <v>26</v>
      </c>
      <c r="AE181" s="14">
        <v>28</v>
      </c>
      <c r="AF181" s="14">
        <v>40</v>
      </c>
      <c r="AG181" s="14">
        <v>44</v>
      </c>
      <c r="AH181" s="14">
        <v>37</v>
      </c>
      <c r="AI181" s="14">
        <v>40</v>
      </c>
      <c r="AJ181" s="14">
        <v>50</v>
      </c>
      <c r="AK181" s="14">
        <v>58</v>
      </c>
      <c r="AL181" s="14">
        <v>47</v>
      </c>
      <c r="AM181" s="14">
        <v>47</v>
      </c>
      <c r="AN181" s="14">
        <v>49</v>
      </c>
      <c r="AO181" s="14">
        <v>49</v>
      </c>
      <c r="AP181" s="14">
        <v>51</v>
      </c>
      <c r="AQ181" s="14">
        <v>46</v>
      </c>
      <c r="AR181" s="14">
        <v>53</v>
      </c>
      <c r="AS181" s="14">
        <v>55</v>
      </c>
      <c r="AT181" s="14">
        <v>55</v>
      </c>
      <c r="AU181" s="14">
        <v>49</v>
      </c>
      <c r="AV181" s="14">
        <v>44</v>
      </c>
      <c r="AW181" s="14">
        <v>46</v>
      </c>
      <c r="AX181" s="14">
        <v>41</v>
      </c>
      <c r="AY181" s="14">
        <v>51</v>
      </c>
      <c r="AZ181" s="14">
        <v>41</v>
      </c>
      <c r="BA181" s="14">
        <v>45</v>
      </c>
      <c r="BB181" s="14">
        <v>46</v>
      </c>
      <c r="BC181" s="14">
        <v>41</v>
      </c>
      <c r="BD181" s="14">
        <v>36</v>
      </c>
      <c r="BE181" s="14">
        <v>45</v>
      </c>
      <c r="BF181" s="14">
        <v>49</v>
      </c>
      <c r="BG181" s="14">
        <v>42</v>
      </c>
      <c r="BH181" s="14">
        <v>38</v>
      </c>
      <c r="BI181" s="14">
        <v>41</v>
      </c>
      <c r="BJ181" s="14">
        <v>53</v>
      </c>
      <c r="BK181" s="14">
        <v>55</v>
      </c>
      <c r="BL181" s="14">
        <v>59</v>
      </c>
      <c r="BM181" s="14">
        <v>71</v>
      </c>
      <c r="BN181" s="14">
        <v>56</v>
      </c>
      <c r="BO181" s="14">
        <v>53</v>
      </c>
      <c r="BP181" s="14">
        <v>44</v>
      </c>
      <c r="BQ181" s="14">
        <v>39</v>
      </c>
      <c r="BR181" s="14">
        <v>47</v>
      </c>
      <c r="BS181" s="14">
        <v>49</v>
      </c>
      <c r="BT181" s="14">
        <v>49</v>
      </c>
      <c r="BU181" s="14">
        <v>43</v>
      </c>
      <c r="BV181" s="14">
        <v>34</v>
      </c>
      <c r="BW181" s="14">
        <v>48</v>
      </c>
      <c r="BX181" s="14">
        <v>43</v>
      </c>
      <c r="BY181" s="14">
        <v>50</v>
      </c>
      <c r="BZ181" s="14">
        <v>45</v>
      </c>
      <c r="CA181" s="14">
        <v>46</v>
      </c>
      <c r="CB181" s="14">
        <v>43</v>
      </c>
      <c r="CC181" s="14">
        <v>49</v>
      </c>
      <c r="CD181" s="14">
        <v>55</v>
      </c>
      <c r="CE181" s="14">
        <v>57</v>
      </c>
      <c r="CF181" s="14">
        <v>49</v>
      </c>
      <c r="CG181" s="14">
        <v>42</v>
      </c>
      <c r="CH181" s="14">
        <v>41</v>
      </c>
      <c r="CI181" s="14">
        <v>34</v>
      </c>
      <c r="CJ181" s="14">
        <v>40</v>
      </c>
      <c r="CK181" s="14">
        <v>34</v>
      </c>
      <c r="CL181" s="14">
        <v>29</v>
      </c>
      <c r="CM181" s="14">
        <v>27</v>
      </c>
      <c r="CN181" s="14">
        <v>29</v>
      </c>
      <c r="CO181" s="14">
        <v>39</v>
      </c>
      <c r="CP181" s="14">
        <v>50</v>
      </c>
      <c r="CQ181" s="14">
        <v>40</v>
      </c>
      <c r="CR181" s="14">
        <v>67</v>
      </c>
      <c r="CS181" s="14">
        <v>65</v>
      </c>
      <c r="CT181" s="14">
        <v>63</v>
      </c>
      <c r="CU181" s="14">
        <v>43</v>
      </c>
      <c r="CV181" s="14">
        <v>33</v>
      </c>
      <c r="CW181" s="14">
        <v>37</v>
      </c>
      <c r="CX181" s="14">
        <v>51</v>
      </c>
      <c r="CY181" s="14">
        <v>47</v>
      </c>
      <c r="CZ181" s="14">
        <v>52</v>
      </c>
      <c r="DA181" s="14">
        <v>28</v>
      </c>
      <c r="DB181" s="14">
        <v>34</v>
      </c>
      <c r="DC181" s="14">
        <v>49</v>
      </c>
      <c r="DD181" s="14">
        <v>46</v>
      </c>
      <c r="DE181" s="14">
        <v>56</v>
      </c>
      <c r="DF181" s="14">
        <v>47</v>
      </c>
      <c r="DG181" s="14">
        <v>57</v>
      </c>
      <c r="DH181" s="14">
        <v>43</v>
      </c>
      <c r="DI181" s="14">
        <v>50</v>
      </c>
      <c r="DJ181" s="14">
        <v>56</v>
      </c>
      <c r="DK181" s="14">
        <v>62</v>
      </c>
      <c r="DL181" s="14">
        <v>49</v>
      </c>
      <c r="DM181" s="14">
        <v>52</v>
      </c>
      <c r="DN181" s="14">
        <v>48</v>
      </c>
      <c r="DO181" s="14">
        <v>46</v>
      </c>
      <c r="DP181" s="14">
        <v>45</v>
      </c>
      <c r="DQ181" s="14">
        <v>32</v>
      </c>
      <c r="DR181" s="14">
        <v>64</v>
      </c>
      <c r="DS181" s="14">
        <v>81</v>
      </c>
      <c r="DT181" s="14">
        <v>63</v>
      </c>
      <c r="DU181" s="14">
        <v>55</v>
      </c>
      <c r="DV181" s="14">
        <v>53</v>
      </c>
      <c r="DW181" s="14">
        <v>47</v>
      </c>
      <c r="DX181" s="14">
        <v>34</v>
      </c>
      <c r="DY181" s="14">
        <v>27</v>
      </c>
      <c r="DZ181" s="14">
        <v>26</v>
      </c>
      <c r="EA181" s="14">
        <v>20</v>
      </c>
      <c r="EB181" s="14">
        <v>23</v>
      </c>
      <c r="EC181" s="14">
        <v>31</v>
      </c>
      <c r="ED181" s="14">
        <v>60</v>
      </c>
      <c r="EE181" s="14">
        <v>53</v>
      </c>
      <c r="EF181" s="14">
        <v>59</v>
      </c>
      <c r="EG181" s="14">
        <v>62</v>
      </c>
      <c r="EH181" s="14">
        <v>55</v>
      </c>
      <c r="EI181" s="14">
        <v>64</v>
      </c>
      <c r="EJ181" s="14">
        <v>40</v>
      </c>
      <c r="EK181" s="14">
        <v>22</v>
      </c>
      <c r="EL181" s="14">
        <v>21</v>
      </c>
      <c r="EM181" s="14">
        <v>51</v>
      </c>
      <c r="EN181" s="14">
        <v>84</v>
      </c>
      <c r="EO181" s="14">
        <v>69</v>
      </c>
      <c r="EP181" s="14">
        <v>86</v>
      </c>
      <c r="EQ181" s="14">
        <v>58</v>
      </c>
      <c r="ER181" s="14">
        <v>69</v>
      </c>
      <c r="ES181" s="14">
        <v>51</v>
      </c>
      <c r="ET181" s="14">
        <v>42</v>
      </c>
      <c r="EU181" s="14">
        <v>58</v>
      </c>
      <c r="EV181" s="14">
        <v>52</v>
      </c>
      <c r="EW181" s="14">
        <v>15</v>
      </c>
      <c r="EX181" s="14">
        <v>54</v>
      </c>
      <c r="EY181" s="14">
        <v>53</v>
      </c>
      <c r="EZ181" s="14">
        <v>47</v>
      </c>
      <c r="FA181" s="14">
        <v>59</v>
      </c>
      <c r="FB181" s="14">
        <v>54</v>
      </c>
      <c r="FC181" s="14">
        <v>56</v>
      </c>
      <c r="FD181" s="14">
        <v>53</v>
      </c>
      <c r="FE181" s="14">
        <v>63</v>
      </c>
      <c r="FF181" s="14">
        <v>41</v>
      </c>
      <c r="FG181" s="14">
        <v>39</v>
      </c>
      <c r="FH181" s="14">
        <v>52</v>
      </c>
      <c r="FI181" s="14">
        <v>62</v>
      </c>
      <c r="FJ181" s="14">
        <v>49</v>
      </c>
      <c r="FK181" s="14">
        <v>36</v>
      </c>
      <c r="FL181" s="14">
        <v>44</v>
      </c>
      <c r="FM181" s="14">
        <v>49</v>
      </c>
      <c r="FN181" s="14">
        <v>49</v>
      </c>
      <c r="FO181" s="14">
        <v>53</v>
      </c>
      <c r="FP181" s="14">
        <v>48</v>
      </c>
      <c r="FQ181" s="14">
        <v>32</v>
      </c>
      <c r="FR181" s="14">
        <v>40</v>
      </c>
      <c r="FS181" s="14">
        <v>57</v>
      </c>
      <c r="FT181" s="14">
        <v>67</v>
      </c>
      <c r="FU181" s="14">
        <v>57</v>
      </c>
      <c r="FV181" s="14">
        <v>50</v>
      </c>
      <c r="FW181" s="14">
        <v>59</v>
      </c>
      <c r="FX181" s="14">
        <v>67</v>
      </c>
      <c r="FY181" s="14">
        <v>40</v>
      </c>
      <c r="FZ181" s="14">
        <v>37</v>
      </c>
      <c r="GA181" s="14">
        <v>41</v>
      </c>
      <c r="GB181" s="14">
        <v>52</v>
      </c>
      <c r="GC181" s="14">
        <v>58</v>
      </c>
      <c r="GD181" s="14">
        <v>63</v>
      </c>
      <c r="GE181" s="14">
        <v>50</v>
      </c>
      <c r="GF181" s="14">
        <v>51</v>
      </c>
      <c r="GG181" s="14">
        <v>59</v>
      </c>
      <c r="GH181" s="14">
        <v>40</v>
      </c>
      <c r="GI181" s="14">
        <v>37</v>
      </c>
      <c r="GJ181" s="14">
        <v>33</v>
      </c>
      <c r="GK181" s="14">
        <v>43</v>
      </c>
      <c r="GL181" s="14">
        <v>46</v>
      </c>
      <c r="GM181" s="14">
        <v>43</v>
      </c>
      <c r="GN181" s="14">
        <v>44</v>
      </c>
      <c r="GO181" s="14">
        <v>56</v>
      </c>
      <c r="GP181" s="14">
        <v>49</v>
      </c>
      <c r="GQ181" s="14">
        <v>35</v>
      </c>
      <c r="GR181" s="14">
        <v>47</v>
      </c>
      <c r="GS181" s="14">
        <v>59</v>
      </c>
      <c r="GT181" s="14">
        <v>45</v>
      </c>
      <c r="GU181" s="14">
        <v>26</v>
      </c>
      <c r="GV181" s="14">
        <v>23</v>
      </c>
      <c r="GW181" s="14">
        <v>37</v>
      </c>
      <c r="GX181" s="14">
        <v>27</v>
      </c>
      <c r="GY181" s="14">
        <v>33</v>
      </c>
      <c r="GZ181" s="14">
        <v>45</v>
      </c>
      <c r="HA181" s="14">
        <v>54</v>
      </c>
      <c r="HB181" s="14">
        <v>51</v>
      </c>
      <c r="HC181" s="14">
        <v>41</v>
      </c>
      <c r="HD181" s="14">
        <v>32</v>
      </c>
      <c r="HE181" s="14">
        <v>28</v>
      </c>
      <c r="HF181" s="14">
        <v>30</v>
      </c>
      <c r="HG181" s="14">
        <v>25</v>
      </c>
      <c r="HH181" s="14">
        <v>31</v>
      </c>
      <c r="HI181" s="14">
        <v>26</v>
      </c>
      <c r="HJ181" s="14">
        <v>34</v>
      </c>
      <c r="HK181" s="14">
        <v>36</v>
      </c>
      <c r="HL181" s="14">
        <v>41</v>
      </c>
      <c r="HM181" s="14">
        <v>50</v>
      </c>
      <c r="HN181" s="14">
        <v>54</v>
      </c>
      <c r="HO181" s="14">
        <v>49</v>
      </c>
      <c r="HP181" s="14">
        <v>55</v>
      </c>
      <c r="HQ181" s="14">
        <v>50</v>
      </c>
      <c r="HR181" s="14">
        <v>53</v>
      </c>
      <c r="HS181" s="14">
        <v>32</v>
      </c>
      <c r="HT181" s="14">
        <v>29</v>
      </c>
      <c r="HU181" s="14">
        <v>36</v>
      </c>
      <c r="HV181" s="14">
        <v>27</v>
      </c>
      <c r="HW181" s="14">
        <v>32</v>
      </c>
      <c r="HX181" s="14">
        <v>35</v>
      </c>
      <c r="HY181" s="14">
        <v>39</v>
      </c>
      <c r="HZ181" s="14">
        <v>40</v>
      </c>
      <c r="IA181" s="14">
        <v>40</v>
      </c>
      <c r="IB181" s="14">
        <v>35</v>
      </c>
      <c r="IC181" s="14">
        <v>34</v>
      </c>
      <c r="ID181" s="14">
        <v>28</v>
      </c>
      <c r="IE181" s="14">
        <v>36</v>
      </c>
      <c r="IF181" s="14">
        <v>32</v>
      </c>
      <c r="IG181" s="14">
        <v>42</v>
      </c>
      <c r="IH181" s="14">
        <v>36</v>
      </c>
      <c r="II181" s="14">
        <v>28</v>
      </c>
      <c r="IJ181" s="14">
        <v>25</v>
      </c>
      <c r="IK181" s="14">
        <v>25</v>
      </c>
      <c r="IL181" s="14">
        <v>36</v>
      </c>
      <c r="IM181" s="14">
        <v>29</v>
      </c>
      <c r="IN181" s="14">
        <v>27</v>
      </c>
      <c r="IO181" s="14">
        <v>20</v>
      </c>
      <c r="IP181" s="14">
        <v>22</v>
      </c>
      <c r="IQ181" s="19">
        <v>45</v>
      </c>
      <c r="IR181" s="100">
        <f t="shared" si="62"/>
        <v>86</v>
      </c>
      <c r="IT181" s="45"/>
      <c r="IU181" s="46"/>
    </row>
    <row r="182" spans="1:255" ht="12.75" customHeight="1" x14ac:dyDescent="0.2">
      <c r="A182" s="100">
        <v>2013</v>
      </c>
      <c r="B182" s="100">
        <v>340130003</v>
      </c>
      <c r="C182" s="103">
        <f>INDEX(Sites!$A:$N,MATCH($B182,Sites!$A:$A,0),2)</f>
        <v>40.720989000000003</v>
      </c>
      <c r="D182" s="100" t="str">
        <f>INDEX(Sites!$A:$N,MATCH($B182,Sites!$A:$A,0),4)</f>
        <v>NJ</v>
      </c>
      <c r="E182" s="100" t="str">
        <f>INDEX(Sites!$A:$N,MATCH($B182,Sites!$A:$A,0),10)</f>
        <v>27.0</v>
      </c>
      <c r="F182" s="100" t="str">
        <f>INDEX(Sites!$A:$N,MATCH($B182,Sites!$A:$A,0),6)</f>
        <v>Newark Firehouse</v>
      </c>
      <c r="G182" s="20">
        <v>31</v>
      </c>
      <c r="H182" s="14">
        <v>33</v>
      </c>
      <c r="I182" s="14">
        <v>36</v>
      </c>
      <c r="J182" s="14">
        <v>35</v>
      </c>
      <c r="K182" s="14">
        <v>35</v>
      </c>
      <c r="L182" s="14">
        <v>42</v>
      </c>
      <c r="M182" s="14">
        <v>41</v>
      </c>
      <c r="N182" s="14">
        <v>34</v>
      </c>
      <c r="O182" s="14">
        <v>44</v>
      </c>
      <c r="P182" s="14">
        <v>33</v>
      </c>
      <c r="Q182" s="14">
        <v>21</v>
      </c>
      <c r="R182" s="14">
        <v>26</v>
      </c>
      <c r="S182" s="14">
        <v>39</v>
      </c>
      <c r="T182" s="14">
        <v>44</v>
      </c>
      <c r="U182" s="14">
        <v>36</v>
      </c>
      <c r="V182" s="14">
        <v>30</v>
      </c>
      <c r="W182" s="14">
        <v>40</v>
      </c>
      <c r="X182" s="14">
        <v>30</v>
      </c>
      <c r="Y182" s="14">
        <v>34</v>
      </c>
      <c r="Z182" s="14">
        <v>38</v>
      </c>
      <c r="AA182" s="14">
        <v>42</v>
      </c>
      <c r="AB182" s="14">
        <v>36</v>
      </c>
      <c r="AC182" s="14">
        <v>39</v>
      </c>
      <c r="AD182" s="14" t="s">
        <v>78</v>
      </c>
      <c r="AE182" s="14">
        <v>28</v>
      </c>
      <c r="AF182" s="14">
        <v>42</v>
      </c>
      <c r="AG182" s="14">
        <v>44</v>
      </c>
      <c r="AH182" s="14">
        <v>37</v>
      </c>
      <c r="AI182" s="14">
        <v>41</v>
      </c>
      <c r="AJ182" s="14">
        <v>48</v>
      </c>
      <c r="AK182" s="14">
        <v>48</v>
      </c>
      <c r="AL182" s="14">
        <v>42</v>
      </c>
      <c r="AM182" s="14">
        <v>45</v>
      </c>
      <c r="AN182" s="14">
        <v>48</v>
      </c>
      <c r="AO182" s="14">
        <v>37</v>
      </c>
      <c r="AP182" s="14">
        <v>52</v>
      </c>
      <c r="AQ182" s="14">
        <v>46</v>
      </c>
      <c r="AR182" s="14">
        <v>47</v>
      </c>
      <c r="AS182" s="14">
        <v>34</v>
      </c>
      <c r="AT182" s="14">
        <v>50</v>
      </c>
      <c r="AU182" s="14">
        <v>31</v>
      </c>
      <c r="AV182" s="14">
        <v>31</v>
      </c>
      <c r="AW182" s="14">
        <v>30</v>
      </c>
      <c r="AX182" s="14">
        <v>40</v>
      </c>
      <c r="AY182" s="14">
        <v>47</v>
      </c>
      <c r="AZ182" s="14">
        <v>31</v>
      </c>
      <c r="BA182" s="14">
        <v>35</v>
      </c>
      <c r="BB182" s="14">
        <v>44</v>
      </c>
      <c r="BC182" s="14">
        <v>24</v>
      </c>
      <c r="BD182" s="14">
        <v>35</v>
      </c>
      <c r="BE182" s="14">
        <v>42</v>
      </c>
      <c r="BF182" s="14">
        <v>47</v>
      </c>
      <c r="BG182" s="14">
        <v>31</v>
      </c>
      <c r="BH182" s="14">
        <v>29</v>
      </c>
      <c r="BI182" s="14">
        <v>37</v>
      </c>
      <c r="BJ182" s="14">
        <v>51</v>
      </c>
      <c r="BK182" s="14">
        <v>58</v>
      </c>
      <c r="BL182" s="14">
        <v>56</v>
      </c>
      <c r="BM182" s="14">
        <v>59</v>
      </c>
      <c r="BN182" s="14">
        <v>35</v>
      </c>
      <c r="BO182" s="14">
        <v>45</v>
      </c>
      <c r="BP182" s="14">
        <v>36</v>
      </c>
      <c r="BQ182" s="14">
        <v>27</v>
      </c>
      <c r="BR182" s="14">
        <v>39</v>
      </c>
      <c r="BS182" s="14">
        <v>37</v>
      </c>
      <c r="BT182" s="14">
        <v>44</v>
      </c>
      <c r="BU182" s="14">
        <v>25</v>
      </c>
      <c r="BV182" s="14">
        <v>22</v>
      </c>
      <c r="BW182" s="14">
        <v>19</v>
      </c>
      <c r="BX182" s="14">
        <v>37</v>
      </c>
      <c r="BY182" s="14">
        <v>45</v>
      </c>
      <c r="BZ182" s="14">
        <v>35</v>
      </c>
      <c r="CA182" s="14">
        <v>43</v>
      </c>
      <c r="CB182" s="14">
        <v>41</v>
      </c>
      <c r="CC182" s="14">
        <v>46</v>
      </c>
      <c r="CD182" s="14">
        <v>42</v>
      </c>
      <c r="CE182" s="14">
        <v>59</v>
      </c>
      <c r="CF182" s="14">
        <v>41</v>
      </c>
      <c r="CG182" s="14">
        <v>31</v>
      </c>
      <c r="CH182" s="14">
        <v>30</v>
      </c>
      <c r="CI182" s="14">
        <v>38</v>
      </c>
      <c r="CJ182" s="14">
        <v>58</v>
      </c>
      <c r="CK182" s="14">
        <v>21</v>
      </c>
      <c r="CL182" s="14">
        <v>26</v>
      </c>
      <c r="CM182" s="14">
        <v>27</v>
      </c>
      <c r="CN182" s="14">
        <v>31</v>
      </c>
      <c r="CO182" s="14">
        <v>38</v>
      </c>
      <c r="CP182" s="14">
        <v>48</v>
      </c>
      <c r="CQ182" s="14">
        <v>24</v>
      </c>
      <c r="CR182" s="14">
        <v>56</v>
      </c>
      <c r="CS182" s="14">
        <v>67</v>
      </c>
      <c r="CT182" s="14">
        <v>78</v>
      </c>
      <c r="CU182" s="14">
        <v>60</v>
      </c>
      <c r="CV182" s="14">
        <v>46</v>
      </c>
      <c r="CW182" s="14">
        <v>39</v>
      </c>
      <c r="CX182" s="14">
        <v>44</v>
      </c>
      <c r="CY182" s="14">
        <v>33</v>
      </c>
      <c r="CZ182" s="14">
        <v>42</v>
      </c>
      <c r="DA182" s="14">
        <v>27</v>
      </c>
      <c r="DB182" s="14">
        <v>30</v>
      </c>
      <c r="DC182" s="14">
        <v>56</v>
      </c>
      <c r="DD182" s="14">
        <v>35</v>
      </c>
      <c r="DE182" s="14">
        <v>47</v>
      </c>
      <c r="DF182" s="14">
        <v>41</v>
      </c>
      <c r="DG182" s="14">
        <v>36</v>
      </c>
      <c r="DH182" s="14">
        <v>37</v>
      </c>
      <c r="DI182" s="14">
        <v>45</v>
      </c>
      <c r="DJ182" s="14">
        <v>61</v>
      </c>
      <c r="DK182" s="14">
        <v>51</v>
      </c>
      <c r="DL182" s="14">
        <v>38</v>
      </c>
      <c r="DM182" s="14">
        <v>44</v>
      </c>
      <c r="DN182" s="14">
        <v>53</v>
      </c>
      <c r="DO182" s="14">
        <v>66</v>
      </c>
      <c r="DP182" s="14">
        <v>54</v>
      </c>
      <c r="DQ182" s="14">
        <v>37</v>
      </c>
      <c r="DR182" s="14">
        <v>62</v>
      </c>
      <c r="DS182" s="14">
        <v>62</v>
      </c>
      <c r="DT182" s="14">
        <v>56</v>
      </c>
      <c r="DU182" s="14">
        <v>51</v>
      </c>
      <c r="DV182" s="14">
        <v>51</v>
      </c>
      <c r="DW182" s="14">
        <v>56</v>
      </c>
      <c r="DX182" s="14">
        <v>32</v>
      </c>
      <c r="DY182" s="14">
        <v>13</v>
      </c>
      <c r="DZ182" s="14">
        <v>27</v>
      </c>
      <c r="EA182" s="14">
        <v>24</v>
      </c>
      <c r="EB182" s="14">
        <v>30</v>
      </c>
      <c r="EC182" s="14">
        <v>42</v>
      </c>
      <c r="ED182" s="14">
        <v>43</v>
      </c>
      <c r="EE182" s="14">
        <v>40</v>
      </c>
      <c r="EF182" s="14">
        <v>54</v>
      </c>
      <c r="EG182" s="14">
        <v>62</v>
      </c>
      <c r="EH182" s="14">
        <v>51</v>
      </c>
      <c r="EI182" s="14">
        <v>46</v>
      </c>
      <c r="EJ182" s="14">
        <v>33</v>
      </c>
      <c r="EK182" s="14">
        <v>19</v>
      </c>
      <c r="EL182" s="14">
        <v>28</v>
      </c>
      <c r="EM182" s="14">
        <v>38</v>
      </c>
      <c r="EN182" s="14">
        <v>50</v>
      </c>
      <c r="EO182" s="14">
        <v>61</v>
      </c>
      <c r="EP182" s="14">
        <v>57</v>
      </c>
      <c r="EQ182" s="14">
        <v>70</v>
      </c>
      <c r="ER182" s="14">
        <v>58</v>
      </c>
      <c r="ES182" s="14">
        <v>50</v>
      </c>
      <c r="ET182" s="14">
        <v>39</v>
      </c>
      <c r="EU182" s="14">
        <v>49</v>
      </c>
      <c r="EV182" s="14">
        <v>35</v>
      </c>
      <c r="EW182" s="14">
        <v>17</v>
      </c>
      <c r="EX182" s="14">
        <v>47</v>
      </c>
      <c r="EY182" s="14">
        <v>56</v>
      </c>
      <c r="EZ182" s="14">
        <v>40</v>
      </c>
      <c r="FA182" s="14">
        <v>54</v>
      </c>
      <c r="FB182" s="14">
        <v>44</v>
      </c>
      <c r="FC182" s="14">
        <v>46</v>
      </c>
      <c r="FD182" s="14">
        <v>31</v>
      </c>
      <c r="FE182" s="14">
        <v>50</v>
      </c>
      <c r="FF182" s="14">
        <v>37</v>
      </c>
      <c r="FG182" s="14">
        <v>32</v>
      </c>
      <c r="FH182" s="14">
        <v>35</v>
      </c>
      <c r="FI182" s="14">
        <v>57</v>
      </c>
      <c r="FJ182" s="14">
        <v>36</v>
      </c>
      <c r="FK182" s="14">
        <v>25</v>
      </c>
      <c r="FL182" s="14">
        <v>38</v>
      </c>
      <c r="FM182" s="14">
        <v>42</v>
      </c>
      <c r="FN182" s="14">
        <v>38</v>
      </c>
      <c r="FO182" s="14">
        <v>33</v>
      </c>
      <c r="FP182" s="14">
        <v>34</v>
      </c>
      <c r="FQ182" s="14">
        <v>28</v>
      </c>
      <c r="FR182" s="14">
        <v>37</v>
      </c>
      <c r="FS182" s="14">
        <v>46</v>
      </c>
      <c r="FT182" s="14">
        <v>55</v>
      </c>
      <c r="FU182" s="14">
        <v>44</v>
      </c>
      <c r="FV182" s="14">
        <v>45</v>
      </c>
      <c r="FW182" s="14">
        <v>56</v>
      </c>
      <c r="FX182" s="14">
        <v>69</v>
      </c>
      <c r="FY182" s="14">
        <v>30</v>
      </c>
      <c r="FZ182" s="14">
        <v>32</v>
      </c>
      <c r="GA182" s="14">
        <v>46</v>
      </c>
      <c r="GB182" s="14">
        <v>48</v>
      </c>
      <c r="GC182" s="14">
        <v>51</v>
      </c>
      <c r="GD182" s="14">
        <v>50</v>
      </c>
      <c r="GE182" s="14">
        <v>26</v>
      </c>
      <c r="GF182" s="14">
        <v>40</v>
      </c>
      <c r="GG182" s="14">
        <v>50</v>
      </c>
      <c r="GH182" s="14">
        <v>54</v>
      </c>
      <c r="GI182" s="14">
        <v>39</v>
      </c>
      <c r="GJ182" s="14">
        <v>39</v>
      </c>
      <c r="GK182" s="14">
        <v>38</v>
      </c>
      <c r="GL182" s="14">
        <v>44</v>
      </c>
      <c r="GM182" s="14">
        <v>34</v>
      </c>
      <c r="GN182" s="14">
        <v>39</v>
      </c>
      <c r="GO182" s="14">
        <v>51</v>
      </c>
      <c r="GP182" s="14">
        <v>40</v>
      </c>
      <c r="GQ182" s="14">
        <v>29</v>
      </c>
      <c r="GR182" s="14">
        <v>62</v>
      </c>
      <c r="GS182" s="14">
        <v>75</v>
      </c>
      <c r="GT182" s="14">
        <v>42</v>
      </c>
      <c r="GU182" s="14">
        <v>24</v>
      </c>
      <c r="GV182" s="14">
        <v>20</v>
      </c>
      <c r="GW182" s="14">
        <v>37</v>
      </c>
      <c r="GX182" s="14">
        <v>34</v>
      </c>
      <c r="GY182" s="14">
        <v>32</v>
      </c>
      <c r="GZ182" s="14">
        <v>39</v>
      </c>
      <c r="HA182" s="14">
        <v>56</v>
      </c>
      <c r="HB182" s="14">
        <v>52</v>
      </c>
      <c r="HC182" s="14">
        <v>34</v>
      </c>
      <c r="HD182" s="14">
        <v>31</v>
      </c>
      <c r="HE182" s="14">
        <v>25</v>
      </c>
      <c r="HF182" s="14">
        <v>33</v>
      </c>
      <c r="HG182" s="14">
        <v>33</v>
      </c>
      <c r="HH182" s="14">
        <v>21</v>
      </c>
      <c r="HI182" s="14">
        <v>21</v>
      </c>
      <c r="HJ182" s="14">
        <v>29</v>
      </c>
      <c r="HK182" s="14">
        <v>32</v>
      </c>
      <c r="HL182" s="14">
        <v>36</v>
      </c>
      <c r="HM182" s="14">
        <v>47</v>
      </c>
      <c r="HN182" s="14">
        <v>51</v>
      </c>
      <c r="HO182" s="14">
        <v>41</v>
      </c>
      <c r="HP182" s="14">
        <v>50</v>
      </c>
      <c r="HQ182" s="14">
        <v>39</v>
      </c>
      <c r="HR182" s="14">
        <v>39</v>
      </c>
      <c r="HS182" s="14">
        <v>21</v>
      </c>
      <c r="HT182" s="14">
        <v>27</v>
      </c>
      <c r="HU182" s="14">
        <v>25</v>
      </c>
      <c r="HV182" s="14">
        <v>19</v>
      </c>
      <c r="HW182" s="14">
        <v>25</v>
      </c>
      <c r="HX182" s="14">
        <v>34</v>
      </c>
      <c r="HY182" s="14">
        <v>30</v>
      </c>
      <c r="HZ182" s="14">
        <v>22</v>
      </c>
      <c r="IA182" s="14">
        <v>18</v>
      </c>
      <c r="IB182" s="14">
        <v>16</v>
      </c>
      <c r="IC182" s="14">
        <v>24</v>
      </c>
      <c r="ID182" s="14">
        <v>28</v>
      </c>
      <c r="IE182" s="14">
        <v>27</v>
      </c>
      <c r="IF182" s="14">
        <v>33</v>
      </c>
      <c r="IG182" s="14">
        <v>32</v>
      </c>
      <c r="IH182" s="14">
        <v>23</v>
      </c>
      <c r="II182" s="14">
        <v>22</v>
      </c>
      <c r="IJ182" s="14">
        <v>25</v>
      </c>
      <c r="IK182" s="14">
        <v>24</v>
      </c>
      <c r="IL182" s="14">
        <v>31</v>
      </c>
      <c r="IM182" s="14">
        <v>27</v>
      </c>
      <c r="IN182" s="14">
        <v>23</v>
      </c>
      <c r="IO182" s="14">
        <v>15</v>
      </c>
      <c r="IP182" s="14">
        <v>11</v>
      </c>
      <c r="IQ182" s="19">
        <v>30</v>
      </c>
      <c r="IR182" s="100">
        <f t="shared" si="62"/>
        <v>78</v>
      </c>
      <c r="IT182" s="45"/>
      <c r="IU182" s="46"/>
    </row>
    <row r="183" spans="1:255" ht="12.75" customHeight="1" x14ac:dyDescent="0.2">
      <c r="A183" s="100">
        <v>2013</v>
      </c>
      <c r="B183" s="100">
        <v>340315001</v>
      </c>
      <c r="C183" s="103">
        <f>INDEX(Sites!$A:$N,MATCH($B183,Sites!$A:$A,0),2)</f>
        <v>41.058616999999998</v>
      </c>
      <c r="D183" s="100" t="str">
        <f>INDEX(Sites!$A:$N,MATCH($B183,Sites!$A:$A,0),4)</f>
        <v>NJ</v>
      </c>
      <c r="E183" s="100" t="str">
        <f>INDEX(Sites!$A:$N,MATCH($B183,Sites!$A:$A,0),10)</f>
        <v>307.0</v>
      </c>
      <c r="F183" s="44" t="str">
        <f>INDEX(Sites!$A:$N,MATCH($B183,Sites!$A:$A,0),6)</f>
        <v>Ramapo</v>
      </c>
      <c r="G183" s="20">
        <v>29</v>
      </c>
      <c r="H183" s="14">
        <v>29</v>
      </c>
      <c r="I183" s="14">
        <v>32</v>
      </c>
      <c r="J183" s="14">
        <v>33</v>
      </c>
      <c r="K183" s="14">
        <v>34</v>
      </c>
      <c r="L183" s="14">
        <v>41</v>
      </c>
      <c r="M183" s="14">
        <v>39</v>
      </c>
      <c r="N183" s="14">
        <v>36</v>
      </c>
      <c r="O183" s="14">
        <v>44</v>
      </c>
      <c r="P183" s="14">
        <v>34</v>
      </c>
      <c r="Q183" s="14">
        <v>30</v>
      </c>
      <c r="R183" s="14">
        <v>25</v>
      </c>
      <c r="S183" s="14">
        <v>35</v>
      </c>
      <c r="T183" s="14">
        <v>40</v>
      </c>
      <c r="U183" s="14">
        <v>36</v>
      </c>
      <c r="V183" s="14">
        <v>36</v>
      </c>
      <c r="W183" s="14">
        <v>38</v>
      </c>
      <c r="X183" s="14">
        <v>39</v>
      </c>
      <c r="Y183" s="14">
        <v>38</v>
      </c>
      <c r="Z183" s="14">
        <v>38</v>
      </c>
      <c r="AA183" s="14">
        <v>42</v>
      </c>
      <c r="AB183" s="14">
        <v>36</v>
      </c>
      <c r="AC183" s="14">
        <v>36</v>
      </c>
      <c r="AD183" s="14">
        <v>41</v>
      </c>
      <c r="AE183" s="14">
        <v>37</v>
      </c>
      <c r="AF183" s="14">
        <v>39</v>
      </c>
      <c r="AG183" s="14">
        <v>40</v>
      </c>
      <c r="AH183" s="14">
        <v>35</v>
      </c>
      <c r="AI183" s="14">
        <v>36</v>
      </c>
      <c r="AJ183" s="14">
        <v>43</v>
      </c>
      <c r="AK183" s="14">
        <v>51</v>
      </c>
      <c r="AL183" s="14">
        <v>46</v>
      </c>
      <c r="AM183" s="14">
        <v>48</v>
      </c>
      <c r="AN183" s="14">
        <v>49</v>
      </c>
      <c r="AO183" s="14">
        <v>46</v>
      </c>
      <c r="AP183" s="14">
        <v>54</v>
      </c>
      <c r="AQ183" s="14">
        <v>49</v>
      </c>
      <c r="AR183" s="14">
        <v>52</v>
      </c>
      <c r="AS183" s="14">
        <v>48</v>
      </c>
      <c r="AT183" s="14">
        <v>48</v>
      </c>
      <c r="AU183" s="14">
        <v>46</v>
      </c>
      <c r="AV183" s="14">
        <v>41</v>
      </c>
      <c r="AW183" s="14">
        <v>43</v>
      </c>
      <c r="AX183" s="14">
        <v>42</v>
      </c>
      <c r="AY183" s="14">
        <v>46</v>
      </c>
      <c r="AZ183" s="14">
        <v>36</v>
      </c>
      <c r="BA183" s="14">
        <v>41</v>
      </c>
      <c r="BB183" s="14">
        <v>48</v>
      </c>
      <c r="BC183" s="14">
        <v>34</v>
      </c>
      <c r="BD183" s="14">
        <v>40</v>
      </c>
      <c r="BE183" s="14">
        <v>43</v>
      </c>
      <c r="BF183" s="14">
        <v>49</v>
      </c>
      <c r="BG183" s="14">
        <v>45</v>
      </c>
      <c r="BH183" s="14">
        <v>37</v>
      </c>
      <c r="BI183" s="14">
        <v>49</v>
      </c>
      <c r="BJ183" s="14">
        <v>55</v>
      </c>
      <c r="BK183" s="14">
        <v>57</v>
      </c>
      <c r="BL183" s="14">
        <v>59</v>
      </c>
      <c r="BM183" s="14">
        <v>70</v>
      </c>
      <c r="BN183" s="14">
        <v>41</v>
      </c>
      <c r="BO183" s="14">
        <v>56</v>
      </c>
      <c r="BP183" s="14">
        <v>52</v>
      </c>
      <c r="BQ183" s="14">
        <v>49</v>
      </c>
      <c r="BR183" s="14">
        <v>50</v>
      </c>
      <c r="BS183" s="14">
        <v>47</v>
      </c>
      <c r="BT183" s="14">
        <v>55</v>
      </c>
      <c r="BU183" s="14">
        <v>36</v>
      </c>
      <c r="BV183" s="14">
        <v>36</v>
      </c>
      <c r="BW183" s="14">
        <v>27</v>
      </c>
      <c r="BX183" s="14">
        <v>41</v>
      </c>
      <c r="BY183" s="14">
        <v>51</v>
      </c>
      <c r="BZ183" s="14">
        <v>40</v>
      </c>
      <c r="CA183" s="14">
        <v>42</v>
      </c>
      <c r="CB183" s="14">
        <v>42</v>
      </c>
      <c r="CC183" s="14">
        <v>48</v>
      </c>
      <c r="CD183" s="14">
        <v>50</v>
      </c>
      <c r="CE183" s="14">
        <v>55</v>
      </c>
      <c r="CF183" s="14">
        <v>40</v>
      </c>
      <c r="CG183" s="14">
        <v>37</v>
      </c>
      <c r="CH183" s="14">
        <v>31</v>
      </c>
      <c r="CI183" s="14">
        <v>40</v>
      </c>
      <c r="CJ183" s="14">
        <v>55</v>
      </c>
      <c r="CK183" s="14">
        <v>41</v>
      </c>
      <c r="CL183" s="14">
        <v>35</v>
      </c>
      <c r="CM183" s="14">
        <v>34</v>
      </c>
      <c r="CN183" s="14">
        <v>29</v>
      </c>
      <c r="CO183" s="14">
        <v>36</v>
      </c>
      <c r="CP183" s="14">
        <v>46</v>
      </c>
      <c r="CQ183" s="14">
        <v>43</v>
      </c>
      <c r="CR183" s="14">
        <v>60</v>
      </c>
      <c r="CS183" s="14">
        <v>65</v>
      </c>
      <c r="CT183" s="14">
        <v>75</v>
      </c>
      <c r="CU183" s="14">
        <v>57</v>
      </c>
      <c r="CV183" s="14">
        <v>41</v>
      </c>
      <c r="CW183" s="14">
        <v>38</v>
      </c>
      <c r="CX183" s="14">
        <v>43</v>
      </c>
      <c r="CY183" s="14">
        <v>40</v>
      </c>
      <c r="CZ183" s="14">
        <v>43</v>
      </c>
      <c r="DA183" s="14">
        <v>28</v>
      </c>
      <c r="DB183" s="14">
        <v>26</v>
      </c>
      <c r="DC183" s="14">
        <v>47</v>
      </c>
      <c r="DD183" s="14">
        <v>48</v>
      </c>
      <c r="DE183" s="14">
        <v>38</v>
      </c>
      <c r="DF183" s="14">
        <v>37</v>
      </c>
      <c r="DG183" s="14">
        <v>36</v>
      </c>
      <c r="DH183" s="14">
        <v>35</v>
      </c>
      <c r="DI183" s="14">
        <v>44</v>
      </c>
      <c r="DJ183" s="14">
        <v>51</v>
      </c>
      <c r="DK183" s="14">
        <v>53</v>
      </c>
      <c r="DL183" s="14">
        <v>56</v>
      </c>
      <c r="DM183" s="14">
        <v>35</v>
      </c>
      <c r="DN183" s="14">
        <v>52</v>
      </c>
      <c r="DO183" s="14">
        <v>62</v>
      </c>
      <c r="DP183" s="14">
        <v>49</v>
      </c>
      <c r="DQ183" s="14">
        <v>36</v>
      </c>
      <c r="DR183" s="14">
        <v>54</v>
      </c>
      <c r="DS183" s="14">
        <v>60</v>
      </c>
      <c r="DT183" s="14">
        <v>48</v>
      </c>
      <c r="DU183" s="14">
        <v>68</v>
      </c>
      <c r="DV183" s="14">
        <v>49</v>
      </c>
      <c r="DW183" s="14">
        <v>52</v>
      </c>
      <c r="DX183" s="14">
        <v>45</v>
      </c>
      <c r="DY183" s="14">
        <v>26</v>
      </c>
      <c r="DZ183" s="14">
        <v>30</v>
      </c>
      <c r="EA183" s="14">
        <v>29</v>
      </c>
      <c r="EB183" s="14">
        <v>27</v>
      </c>
      <c r="EC183" s="14">
        <v>34</v>
      </c>
      <c r="ED183" s="14">
        <v>41</v>
      </c>
      <c r="EE183" s="14">
        <v>38</v>
      </c>
      <c r="EF183" s="14">
        <v>46</v>
      </c>
      <c r="EG183" s="14">
        <v>53</v>
      </c>
      <c r="EH183" s="14">
        <v>49</v>
      </c>
      <c r="EI183" s="14">
        <v>34</v>
      </c>
      <c r="EJ183" s="14">
        <v>38</v>
      </c>
      <c r="EK183" s="14">
        <v>31</v>
      </c>
      <c r="EL183" s="14">
        <v>27</v>
      </c>
      <c r="EM183" s="14">
        <v>37</v>
      </c>
      <c r="EN183" s="14">
        <v>44</v>
      </c>
      <c r="EO183" s="14">
        <v>47</v>
      </c>
      <c r="EP183" s="14">
        <v>43</v>
      </c>
      <c r="EQ183" s="14">
        <v>69</v>
      </c>
      <c r="ER183" s="14">
        <v>55</v>
      </c>
      <c r="ES183" s="14">
        <v>48</v>
      </c>
      <c r="ET183" s="14">
        <v>50</v>
      </c>
      <c r="EU183" s="14">
        <v>39</v>
      </c>
      <c r="EV183" s="14">
        <v>28</v>
      </c>
      <c r="EW183" s="14">
        <v>19</v>
      </c>
      <c r="EX183" s="14">
        <v>45</v>
      </c>
      <c r="EY183" s="14">
        <v>59</v>
      </c>
      <c r="EZ183" s="14">
        <v>42</v>
      </c>
      <c r="FA183" s="14">
        <v>40</v>
      </c>
      <c r="FB183" s="14">
        <v>30</v>
      </c>
      <c r="FC183" s="14">
        <v>45</v>
      </c>
      <c r="FD183" s="14">
        <v>37</v>
      </c>
      <c r="FE183" s="14">
        <v>45</v>
      </c>
      <c r="FF183" s="14">
        <v>39</v>
      </c>
      <c r="FG183" s="14">
        <v>29</v>
      </c>
      <c r="FH183" s="14">
        <v>30</v>
      </c>
      <c r="FI183" s="14">
        <v>59</v>
      </c>
      <c r="FJ183" s="14">
        <v>39</v>
      </c>
      <c r="FK183" s="14">
        <v>35</v>
      </c>
      <c r="FL183" s="14">
        <v>35</v>
      </c>
      <c r="FM183" s="14">
        <v>35</v>
      </c>
      <c r="FN183" s="14">
        <v>31</v>
      </c>
      <c r="FO183" s="14">
        <v>52</v>
      </c>
      <c r="FP183" s="14">
        <v>49</v>
      </c>
      <c r="FQ183" s="14">
        <v>26</v>
      </c>
      <c r="FR183" s="14">
        <v>35</v>
      </c>
      <c r="FS183" s="14">
        <v>43</v>
      </c>
      <c r="FT183" s="14">
        <v>52</v>
      </c>
      <c r="FU183" s="14">
        <v>50</v>
      </c>
      <c r="FV183" s="14">
        <v>42</v>
      </c>
      <c r="FW183" s="14">
        <v>49</v>
      </c>
      <c r="FX183" s="14">
        <v>66</v>
      </c>
      <c r="FY183" s="14">
        <v>41</v>
      </c>
      <c r="FZ183" s="14">
        <v>32</v>
      </c>
      <c r="GA183" s="14">
        <v>41</v>
      </c>
      <c r="GB183" s="14">
        <v>44</v>
      </c>
      <c r="GC183" s="14">
        <v>45</v>
      </c>
      <c r="GD183" s="14">
        <v>42</v>
      </c>
      <c r="GE183" s="14">
        <v>43</v>
      </c>
      <c r="GF183" s="14">
        <v>40</v>
      </c>
      <c r="GG183" s="14">
        <v>46</v>
      </c>
      <c r="GH183" s="14">
        <v>47</v>
      </c>
      <c r="GI183" s="14">
        <v>36</v>
      </c>
      <c r="GJ183" s="14">
        <v>33</v>
      </c>
      <c r="GK183" s="14">
        <v>31</v>
      </c>
      <c r="GL183" s="14">
        <v>40</v>
      </c>
      <c r="GM183" s="14">
        <v>35</v>
      </c>
      <c r="GN183" s="14">
        <v>36</v>
      </c>
      <c r="GO183" s="14">
        <v>47</v>
      </c>
      <c r="GP183" s="14">
        <v>44</v>
      </c>
      <c r="GQ183" s="14">
        <v>31</v>
      </c>
      <c r="GR183" s="14">
        <v>54</v>
      </c>
      <c r="GS183" s="14">
        <v>77</v>
      </c>
      <c r="GT183" s="14">
        <v>46</v>
      </c>
      <c r="GU183" s="14" t="s">
        <v>78</v>
      </c>
      <c r="GV183" s="14" t="s">
        <v>78</v>
      </c>
      <c r="GW183" s="14" t="s">
        <v>78</v>
      </c>
      <c r="GX183" s="14" t="s">
        <v>78</v>
      </c>
      <c r="GY183" s="14">
        <v>33</v>
      </c>
      <c r="GZ183" s="14">
        <v>43</v>
      </c>
      <c r="HA183" s="14">
        <v>60</v>
      </c>
      <c r="HB183" s="14">
        <v>64</v>
      </c>
      <c r="HC183" s="14">
        <v>35</v>
      </c>
      <c r="HD183" s="14">
        <v>31</v>
      </c>
      <c r="HE183" s="14">
        <v>23</v>
      </c>
      <c r="HF183" s="14">
        <v>32</v>
      </c>
      <c r="HG183" s="14">
        <v>34</v>
      </c>
      <c r="HH183" s="14">
        <v>31</v>
      </c>
      <c r="HI183" s="14">
        <v>25</v>
      </c>
      <c r="HJ183" s="14">
        <v>34</v>
      </c>
      <c r="HK183" s="14">
        <v>40</v>
      </c>
      <c r="HL183" s="14">
        <v>42</v>
      </c>
      <c r="HM183" s="14">
        <v>44</v>
      </c>
      <c r="HN183" s="14">
        <v>49</v>
      </c>
      <c r="HO183" s="14">
        <v>44</v>
      </c>
      <c r="HP183" s="14">
        <v>46</v>
      </c>
      <c r="HQ183" s="14">
        <v>33</v>
      </c>
      <c r="HR183" s="14">
        <v>37</v>
      </c>
      <c r="HS183" s="14">
        <v>25</v>
      </c>
      <c r="HT183" s="14">
        <v>27</v>
      </c>
      <c r="HU183" s="14">
        <v>28</v>
      </c>
      <c r="HV183" s="14">
        <v>25</v>
      </c>
      <c r="HW183" s="14">
        <v>31</v>
      </c>
      <c r="HX183" s="14">
        <v>38</v>
      </c>
      <c r="HY183" s="14">
        <v>34</v>
      </c>
      <c r="HZ183" s="14">
        <v>32</v>
      </c>
      <c r="IA183" s="14">
        <v>35</v>
      </c>
      <c r="IB183" s="14">
        <v>29</v>
      </c>
      <c r="IC183" s="14">
        <v>30</v>
      </c>
      <c r="ID183" s="14">
        <v>32</v>
      </c>
      <c r="IE183" s="14">
        <v>33</v>
      </c>
      <c r="IF183" s="14">
        <v>33</v>
      </c>
      <c r="IG183" s="14">
        <v>35</v>
      </c>
      <c r="IH183" s="14">
        <v>31</v>
      </c>
      <c r="II183" s="14">
        <v>29</v>
      </c>
      <c r="IJ183" s="14">
        <v>24</v>
      </c>
      <c r="IK183" s="14" t="s">
        <v>78</v>
      </c>
      <c r="IL183" s="14" t="s">
        <v>78</v>
      </c>
      <c r="IM183" s="14" t="s">
        <v>78</v>
      </c>
      <c r="IN183" s="14">
        <v>31</v>
      </c>
      <c r="IO183" s="14">
        <v>23</v>
      </c>
      <c r="IP183" s="14">
        <v>19</v>
      </c>
      <c r="IQ183" s="19">
        <v>31</v>
      </c>
      <c r="IR183" s="100">
        <f t="shared" si="62"/>
        <v>77</v>
      </c>
      <c r="IT183" s="45"/>
      <c r="IU183" s="46"/>
    </row>
    <row r="184" spans="1:255" ht="12.75" customHeight="1" x14ac:dyDescent="0.2">
      <c r="A184" s="100">
        <v>2013</v>
      </c>
      <c r="B184" s="100">
        <v>340230011</v>
      </c>
      <c r="C184" s="103">
        <f>INDEX(Sites!$A:$N,MATCH($B184,Sites!$A:$A,0),2)</f>
        <v>40.462181999999999</v>
      </c>
      <c r="D184" s="100" t="str">
        <f>INDEX(Sites!$A:$N,MATCH($B184,Sites!$A:$A,0),4)</f>
        <v>NJ</v>
      </c>
      <c r="E184" s="100" t="str">
        <f>INDEX(Sites!$A:$N,MATCH($B184,Sites!$A:$A,0),10)</f>
        <v>19.0</v>
      </c>
      <c r="F184" s="44" t="str">
        <f>INDEX(Sites!$A:$N,MATCH($B184,Sites!$A:$A,0),6)</f>
        <v>Rutgers University</v>
      </c>
      <c r="G184" s="20">
        <v>35</v>
      </c>
      <c r="H184" s="14">
        <v>36</v>
      </c>
      <c r="I184" s="14">
        <v>37</v>
      </c>
      <c r="J184" s="14">
        <v>36</v>
      </c>
      <c r="K184" s="14">
        <v>37</v>
      </c>
      <c r="L184" s="14">
        <v>43</v>
      </c>
      <c r="M184" s="14">
        <v>42</v>
      </c>
      <c r="N184" s="14">
        <v>36</v>
      </c>
      <c r="O184" s="14">
        <v>48</v>
      </c>
      <c r="P184" s="14">
        <v>41</v>
      </c>
      <c r="Q184" s="14">
        <v>40</v>
      </c>
      <c r="R184" s="14">
        <v>41</v>
      </c>
      <c r="S184" s="14">
        <v>40</v>
      </c>
      <c r="T184" s="14">
        <v>46</v>
      </c>
      <c r="U184" s="14">
        <v>41</v>
      </c>
      <c r="V184" s="14">
        <v>34</v>
      </c>
      <c r="W184" s="14">
        <v>41</v>
      </c>
      <c r="X184" s="14">
        <v>41</v>
      </c>
      <c r="Y184" s="14">
        <v>38</v>
      </c>
      <c r="Z184" s="14">
        <v>42</v>
      </c>
      <c r="AA184" s="14">
        <v>44</v>
      </c>
      <c r="AB184" s="14">
        <v>40</v>
      </c>
      <c r="AC184" s="14">
        <v>42</v>
      </c>
      <c r="AD184" s="14">
        <v>43</v>
      </c>
      <c r="AE184" s="14">
        <v>27</v>
      </c>
      <c r="AF184" s="14">
        <v>43</v>
      </c>
      <c r="AG184" s="14">
        <v>46</v>
      </c>
      <c r="AH184" s="14">
        <v>41</v>
      </c>
      <c r="AI184" s="14">
        <v>44</v>
      </c>
      <c r="AJ184" s="14">
        <v>52</v>
      </c>
      <c r="AK184" s="14">
        <v>57</v>
      </c>
      <c r="AL184" s="14">
        <v>50</v>
      </c>
      <c r="AM184" s="14">
        <v>48</v>
      </c>
      <c r="AN184" s="14">
        <v>50</v>
      </c>
      <c r="AO184" s="14">
        <v>45</v>
      </c>
      <c r="AP184" s="14">
        <v>55</v>
      </c>
      <c r="AQ184" s="14">
        <v>50</v>
      </c>
      <c r="AR184" s="14">
        <v>55</v>
      </c>
      <c r="AS184" s="14">
        <v>56</v>
      </c>
      <c r="AT184" s="14">
        <v>54</v>
      </c>
      <c r="AU184" s="14">
        <v>49</v>
      </c>
      <c r="AV184" s="14">
        <v>43</v>
      </c>
      <c r="AW184" s="14">
        <v>43</v>
      </c>
      <c r="AX184" s="14">
        <v>45</v>
      </c>
      <c r="AY184" s="14">
        <v>51</v>
      </c>
      <c r="AZ184" s="14">
        <v>39</v>
      </c>
      <c r="BA184" s="14">
        <v>49</v>
      </c>
      <c r="BB184" s="14">
        <v>48</v>
      </c>
      <c r="BC184" s="14">
        <v>38</v>
      </c>
      <c r="BD184" s="14">
        <v>34</v>
      </c>
      <c r="BE184" s="14">
        <v>45</v>
      </c>
      <c r="BF184" s="14">
        <v>50</v>
      </c>
      <c r="BG184" s="14">
        <v>37</v>
      </c>
      <c r="BH184" s="14">
        <v>28</v>
      </c>
      <c r="BI184" s="14">
        <v>48</v>
      </c>
      <c r="BJ184" s="14">
        <v>55</v>
      </c>
      <c r="BK184" s="14">
        <v>60</v>
      </c>
      <c r="BL184" s="14">
        <v>60</v>
      </c>
      <c r="BM184" s="14">
        <v>69</v>
      </c>
      <c r="BN184" s="14">
        <v>46</v>
      </c>
      <c r="BO184" s="14">
        <v>50</v>
      </c>
      <c r="BP184" s="14">
        <v>43</v>
      </c>
      <c r="BQ184" s="14">
        <v>49</v>
      </c>
      <c r="BR184" s="14">
        <v>48</v>
      </c>
      <c r="BS184" s="14">
        <v>48</v>
      </c>
      <c r="BT184" s="14">
        <v>52</v>
      </c>
      <c r="BU184" s="14">
        <v>38</v>
      </c>
      <c r="BV184" s="14">
        <v>31</v>
      </c>
      <c r="BW184" s="14">
        <v>27</v>
      </c>
      <c r="BX184" s="14">
        <v>46</v>
      </c>
      <c r="BY184" s="14">
        <v>56</v>
      </c>
      <c r="BZ184" s="14">
        <v>40</v>
      </c>
      <c r="CA184" s="14">
        <v>45</v>
      </c>
      <c r="CB184" s="14">
        <v>43</v>
      </c>
      <c r="CC184" s="14">
        <v>50</v>
      </c>
      <c r="CD184" s="14">
        <v>59</v>
      </c>
      <c r="CE184" s="14">
        <v>68</v>
      </c>
      <c r="CF184" s="14">
        <v>45</v>
      </c>
      <c r="CG184" s="14">
        <v>38</v>
      </c>
      <c r="CH184" s="14">
        <v>34</v>
      </c>
      <c r="CI184" s="14">
        <v>43</v>
      </c>
      <c r="CJ184" s="14">
        <v>58</v>
      </c>
      <c r="CK184" s="14">
        <v>36</v>
      </c>
      <c r="CL184" s="14">
        <v>30</v>
      </c>
      <c r="CM184" s="14">
        <v>31</v>
      </c>
      <c r="CN184" s="14">
        <v>31</v>
      </c>
      <c r="CO184" s="14">
        <v>41</v>
      </c>
      <c r="CP184" s="14">
        <v>54</v>
      </c>
      <c r="CQ184" s="14">
        <v>27</v>
      </c>
      <c r="CR184" s="14">
        <v>69</v>
      </c>
      <c r="CS184" s="14">
        <v>64</v>
      </c>
      <c r="CT184" s="14">
        <v>74</v>
      </c>
      <c r="CU184" s="14">
        <v>58</v>
      </c>
      <c r="CV184" s="14">
        <v>51</v>
      </c>
      <c r="CW184" s="14">
        <v>44</v>
      </c>
      <c r="CX184" s="14">
        <v>50</v>
      </c>
      <c r="CY184" s="14">
        <v>44</v>
      </c>
      <c r="CZ184" s="14">
        <v>50</v>
      </c>
      <c r="DA184" s="14">
        <v>26</v>
      </c>
      <c r="DB184" s="14">
        <v>34</v>
      </c>
      <c r="DC184" s="14">
        <v>56</v>
      </c>
      <c r="DD184" s="14">
        <v>39</v>
      </c>
      <c r="DE184" s="14">
        <v>50</v>
      </c>
      <c r="DF184" s="14">
        <v>46</v>
      </c>
      <c r="DG184" s="14">
        <v>44</v>
      </c>
      <c r="DH184" s="14">
        <v>38</v>
      </c>
      <c r="DI184" s="14">
        <v>50</v>
      </c>
      <c r="DJ184" s="14">
        <v>60</v>
      </c>
      <c r="DK184" s="14">
        <v>55</v>
      </c>
      <c r="DL184" s="14">
        <v>42</v>
      </c>
      <c r="DM184" s="14">
        <v>46</v>
      </c>
      <c r="DN184" s="14">
        <v>66</v>
      </c>
      <c r="DO184" s="14">
        <v>70</v>
      </c>
      <c r="DP184" s="14">
        <v>70</v>
      </c>
      <c r="DQ184" s="14">
        <v>33</v>
      </c>
      <c r="DR184" s="14">
        <v>63</v>
      </c>
      <c r="DS184" s="14">
        <v>62</v>
      </c>
      <c r="DT184" s="14">
        <v>60</v>
      </c>
      <c r="DU184" s="14">
        <v>59</v>
      </c>
      <c r="DV184" s="14">
        <v>51</v>
      </c>
      <c r="DW184" s="14">
        <v>69</v>
      </c>
      <c r="DX184" s="14">
        <v>34</v>
      </c>
      <c r="DY184" s="14">
        <v>25</v>
      </c>
      <c r="DZ184" s="14">
        <v>31</v>
      </c>
      <c r="EA184" s="14">
        <v>28</v>
      </c>
      <c r="EB184" s="14">
        <v>33</v>
      </c>
      <c r="EC184" s="14">
        <v>49</v>
      </c>
      <c r="ED184" s="14">
        <v>45</v>
      </c>
      <c r="EE184" s="14">
        <v>46</v>
      </c>
      <c r="EF184" s="14">
        <v>52</v>
      </c>
      <c r="EG184" s="14">
        <v>70</v>
      </c>
      <c r="EH184" s="14">
        <v>57</v>
      </c>
      <c r="EI184" s="14">
        <v>52</v>
      </c>
      <c r="EJ184" s="14">
        <v>34</v>
      </c>
      <c r="EK184" s="14">
        <v>25</v>
      </c>
      <c r="EL184" s="14">
        <v>25</v>
      </c>
      <c r="EM184" s="14">
        <v>47</v>
      </c>
      <c r="EN184" s="14">
        <v>53</v>
      </c>
      <c r="EO184" s="14">
        <v>63</v>
      </c>
      <c r="EP184" s="14">
        <v>63</v>
      </c>
      <c r="EQ184" s="14">
        <v>68</v>
      </c>
      <c r="ER184" s="14">
        <v>58</v>
      </c>
      <c r="ES184" s="14">
        <v>62</v>
      </c>
      <c r="ET184" s="14">
        <v>51</v>
      </c>
      <c r="EU184" s="14">
        <v>48</v>
      </c>
      <c r="EV184" s="14">
        <v>37</v>
      </c>
      <c r="EW184" s="14">
        <v>17</v>
      </c>
      <c r="EX184" s="14">
        <v>47</v>
      </c>
      <c r="EY184" s="14">
        <v>59</v>
      </c>
      <c r="EZ184" s="14">
        <v>45</v>
      </c>
      <c r="FA184" s="14">
        <v>52</v>
      </c>
      <c r="FB184" s="14">
        <v>49</v>
      </c>
      <c r="FC184" s="14">
        <v>54</v>
      </c>
      <c r="FD184" s="14">
        <v>39</v>
      </c>
      <c r="FE184" s="14">
        <v>54</v>
      </c>
      <c r="FF184" s="14">
        <v>35</v>
      </c>
      <c r="FG184" s="14">
        <v>35</v>
      </c>
      <c r="FH184" s="14">
        <v>38</v>
      </c>
      <c r="FI184" s="14">
        <v>60</v>
      </c>
      <c r="FJ184" s="14">
        <v>42</v>
      </c>
      <c r="FK184" s="14">
        <v>39</v>
      </c>
      <c r="FL184" s="14">
        <v>45</v>
      </c>
      <c r="FM184" s="14">
        <v>45</v>
      </c>
      <c r="FN184" s="14">
        <v>42</v>
      </c>
      <c r="FO184" s="14">
        <v>48</v>
      </c>
      <c r="FP184" s="14">
        <v>50</v>
      </c>
      <c r="FQ184" s="14">
        <v>30</v>
      </c>
      <c r="FR184" s="14">
        <v>41</v>
      </c>
      <c r="FS184" s="14">
        <v>53</v>
      </c>
      <c r="FT184" s="14">
        <v>64</v>
      </c>
      <c r="FU184" s="14">
        <v>52</v>
      </c>
      <c r="FV184" s="14">
        <v>47</v>
      </c>
      <c r="FW184" s="14">
        <v>54</v>
      </c>
      <c r="FX184" s="14">
        <v>65</v>
      </c>
      <c r="FY184" s="14">
        <v>33</v>
      </c>
      <c r="FZ184" s="14">
        <v>30</v>
      </c>
      <c r="GA184" s="14">
        <v>54</v>
      </c>
      <c r="GB184" s="14">
        <v>52</v>
      </c>
      <c r="GC184" s="14">
        <v>56</v>
      </c>
      <c r="GD184" s="14">
        <v>52</v>
      </c>
      <c r="GE184" s="14">
        <v>37</v>
      </c>
      <c r="GF184" s="14">
        <v>53</v>
      </c>
      <c r="GG184" s="14">
        <v>53</v>
      </c>
      <c r="GH184" s="14">
        <v>48</v>
      </c>
      <c r="GI184" s="14">
        <v>43</v>
      </c>
      <c r="GJ184" s="14">
        <v>34</v>
      </c>
      <c r="GK184" s="14">
        <v>42</v>
      </c>
      <c r="GL184" s="14">
        <v>45</v>
      </c>
      <c r="GM184" s="14">
        <v>38</v>
      </c>
      <c r="GN184" s="14">
        <v>40</v>
      </c>
      <c r="GO184" s="14">
        <v>50</v>
      </c>
      <c r="GP184" s="14">
        <v>44</v>
      </c>
      <c r="GQ184" s="14">
        <v>36</v>
      </c>
      <c r="GR184" s="14">
        <v>61</v>
      </c>
      <c r="GS184" s="14">
        <v>67</v>
      </c>
      <c r="GT184" s="14">
        <v>56</v>
      </c>
      <c r="GU184" s="14">
        <v>25</v>
      </c>
      <c r="GV184" s="14">
        <v>22</v>
      </c>
      <c r="GW184" s="14">
        <v>37</v>
      </c>
      <c r="GX184" s="14">
        <v>33</v>
      </c>
      <c r="GY184" s="14">
        <v>29</v>
      </c>
      <c r="GZ184" s="14">
        <v>44</v>
      </c>
      <c r="HA184" s="14">
        <v>58</v>
      </c>
      <c r="HB184" s="14">
        <v>59</v>
      </c>
      <c r="HC184" s="14">
        <v>40</v>
      </c>
      <c r="HD184" s="14">
        <v>30</v>
      </c>
      <c r="HE184" s="14">
        <v>28</v>
      </c>
      <c r="HF184" s="14">
        <v>35</v>
      </c>
      <c r="HG184" s="14">
        <v>32</v>
      </c>
      <c r="HH184" s="14">
        <v>26</v>
      </c>
      <c r="HI184" s="14">
        <v>18</v>
      </c>
      <c r="HJ184" s="14">
        <v>36</v>
      </c>
      <c r="HK184" s="14">
        <v>41</v>
      </c>
      <c r="HL184" s="14">
        <v>44</v>
      </c>
      <c r="HM184" s="14">
        <v>48</v>
      </c>
      <c r="HN184" s="14">
        <v>56</v>
      </c>
      <c r="HO184" s="14">
        <v>47</v>
      </c>
      <c r="HP184" s="14">
        <v>55</v>
      </c>
      <c r="HQ184" s="14">
        <v>40</v>
      </c>
      <c r="HR184" s="14">
        <v>47</v>
      </c>
      <c r="HS184" s="14">
        <v>27</v>
      </c>
      <c r="HT184" s="14">
        <v>29</v>
      </c>
      <c r="HU184" s="14">
        <v>26</v>
      </c>
      <c r="HV184" s="14">
        <v>18</v>
      </c>
      <c r="HW184" s="14">
        <v>22</v>
      </c>
      <c r="HX184" s="14">
        <v>34</v>
      </c>
      <c r="HY184" s="14">
        <v>37</v>
      </c>
      <c r="HZ184" s="14">
        <v>30</v>
      </c>
      <c r="IA184" s="14">
        <v>35</v>
      </c>
      <c r="IB184" s="14">
        <v>23</v>
      </c>
      <c r="IC184" s="14">
        <v>29</v>
      </c>
      <c r="ID184" s="14">
        <v>29</v>
      </c>
      <c r="IE184" s="14">
        <v>33</v>
      </c>
      <c r="IF184" s="14">
        <v>34</v>
      </c>
      <c r="IG184" s="14">
        <v>38</v>
      </c>
      <c r="IH184" s="14">
        <v>31</v>
      </c>
      <c r="II184" s="14">
        <v>22</v>
      </c>
      <c r="IJ184" s="14">
        <v>27</v>
      </c>
      <c r="IK184" s="14">
        <v>26</v>
      </c>
      <c r="IL184" s="14">
        <v>36</v>
      </c>
      <c r="IM184" s="14">
        <v>29</v>
      </c>
      <c r="IN184" s="14">
        <v>31</v>
      </c>
      <c r="IO184" s="14">
        <v>10</v>
      </c>
      <c r="IP184" s="14">
        <v>24</v>
      </c>
      <c r="IQ184" s="19">
        <v>39</v>
      </c>
      <c r="IR184" s="100">
        <f t="shared" si="62"/>
        <v>74</v>
      </c>
      <c r="IT184" s="45"/>
      <c r="IU184" s="46"/>
    </row>
    <row r="185" spans="1:255" ht="12.75" customHeight="1" x14ac:dyDescent="0.2">
      <c r="A185" s="100">
        <v>2013</v>
      </c>
      <c r="B185" s="100">
        <v>361030002</v>
      </c>
      <c r="C185" s="103">
        <f>INDEX(Sites!$A:$N,MATCH($B185,Sites!$A:$A,0),2)</f>
        <v>40.745289999999997</v>
      </c>
      <c r="D185" s="100" t="str">
        <f>INDEX(Sites!$A:$N,MATCH($B185,Sites!$A:$A,0),4)</f>
        <v>NY</v>
      </c>
      <c r="E185" s="100" t="str">
        <f>INDEX(Sites!$A:$N,MATCH($B185,Sites!$A:$A,0),10)</f>
        <v>27.0</v>
      </c>
      <c r="F185" s="44" t="str">
        <f>INDEX(Sites!$A:$N,MATCH($B185,Sites!$A:$A,0),6)</f>
        <v>Babylon</v>
      </c>
      <c r="G185" s="20">
        <v>32</v>
      </c>
      <c r="H185" s="14">
        <v>34</v>
      </c>
      <c r="I185" s="14">
        <v>36</v>
      </c>
      <c r="J185" s="14">
        <v>33</v>
      </c>
      <c r="K185" s="14">
        <v>36</v>
      </c>
      <c r="L185" s="14">
        <v>42</v>
      </c>
      <c r="M185" s="14">
        <v>40</v>
      </c>
      <c r="N185" s="14">
        <v>41</v>
      </c>
      <c r="O185" s="14">
        <v>48</v>
      </c>
      <c r="P185" s="14">
        <v>44</v>
      </c>
      <c r="Q185" s="14">
        <v>41</v>
      </c>
      <c r="R185" s="14">
        <v>41</v>
      </c>
      <c r="S185" s="14">
        <v>36</v>
      </c>
      <c r="T185" s="14">
        <v>42</v>
      </c>
      <c r="U185" s="14">
        <v>37</v>
      </c>
      <c r="V185" s="14">
        <v>37</v>
      </c>
      <c r="W185" s="14">
        <v>39</v>
      </c>
      <c r="X185" s="14">
        <v>42</v>
      </c>
      <c r="Y185" s="14">
        <v>39</v>
      </c>
      <c r="Z185" s="14">
        <v>38</v>
      </c>
      <c r="AA185" s="14">
        <v>38</v>
      </c>
      <c r="AB185" s="14">
        <v>36</v>
      </c>
      <c r="AC185" s="14">
        <v>40</v>
      </c>
      <c r="AD185" s="14">
        <v>40</v>
      </c>
      <c r="AE185" s="14">
        <v>36</v>
      </c>
      <c r="AF185" s="14">
        <v>41</v>
      </c>
      <c r="AG185" s="14">
        <v>45</v>
      </c>
      <c r="AH185" s="14">
        <v>39</v>
      </c>
      <c r="AI185" s="14">
        <v>41</v>
      </c>
      <c r="AJ185" s="14">
        <v>49</v>
      </c>
      <c r="AK185" s="14">
        <v>56</v>
      </c>
      <c r="AL185" s="14">
        <v>42</v>
      </c>
      <c r="AM185" s="14">
        <v>44</v>
      </c>
      <c r="AN185" s="14">
        <v>48</v>
      </c>
      <c r="AO185" s="14">
        <v>50</v>
      </c>
      <c r="AP185" s="14">
        <v>52</v>
      </c>
      <c r="AQ185" s="14">
        <v>47</v>
      </c>
      <c r="AR185" s="14">
        <v>51</v>
      </c>
      <c r="AS185" s="14">
        <v>45</v>
      </c>
      <c r="AT185" s="14">
        <v>44</v>
      </c>
      <c r="AU185" s="14">
        <v>45</v>
      </c>
      <c r="AV185" s="14">
        <v>43</v>
      </c>
      <c r="AW185" s="14">
        <v>43</v>
      </c>
      <c r="AX185" s="14">
        <v>35</v>
      </c>
      <c r="AY185" s="14">
        <v>45</v>
      </c>
      <c r="AZ185" s="14">
        <v>35</v>
      </c>
      <c r="BA185" s="14">
        <v>41</v>
      </c>
      <c r="BB185" s="14">
        <v>48</v>
      </c>
      <c r="BC185" s="14">
        <v>36</v>
      </c>
      <c r="BD185" s="14">
        <v>33</v>
      </c>
      <c r="BE185" s="14">
        <v>43</v>
      </c>
      <c r="BF185" s="14">
        <v>48</v>
      </c>
      <c r="BG185" s="14">
        <v>35</v>
      </c>
      <c r="BH185" s="14">
        <v>35</v>
      </c>
      <c r="BI185" s="14" t="s">
        <v>78</v>
      </c>
      <c r="BJ185" s="14">
        <v>51</v>
      </c>
      <c r="BK185" s="14">
        <v>53</v>
      </c>
      <c r="BL185" s="14">
        <v>56</v>
      </c>
      <c r="BM185" s="14">
        <v>67</v>
      </c>
      <c r="BN185" s="14">
        <v>44</v>
      </c>
      <c r="BO185" s="14">
        <v>46</v>
      </c>
      <c r="BP185" s="14">
        <v>37</v>
      </c>
      <c r="BQ185" s="14">
        <v>37</v>
      </c>
      <c r="BR185" s="14">
        <v>42</v>
      </c>
      <c r="BS185" s="14" t="s">
        <v>78</v>
      </c>
      <c r="BT185" s="14">
        <v>46</v>
      </c>
      <c r="BU185" s="14">
        <v>33</v>
      </c>
      <c r="BV185" s="14">
        <v>26</v>
      </c>
      <c r="BW185" s="14">
        <v>31</v>
      </c>
      <c r="BX185" s="14">
        <v>32</v>
      </c>
      <c r="BY185" s="14">
        <v>49</v>
      </c>
      <c r="BZ185" s="14">
        <v>42</v>
      </c>
      <c r="CA185" s="14">
        <v>48</v>
      </c>
      <c r="CB185" s="14">
        <v>41</v>
      </c>
      <c r="CC185" s="14">
        <v>45</v>
      </c>
      <c r="CD185" s="14">
        <v>51</v>
      </c>
      <c r="CE185" s="14">
        <v>55</v>
      </c>
      <c r="CF185" s="14">
        <v>42</v>
      </c>
      <c r="CG185" s="14">
        <v>43</v>
      </c>
      <c r="CH185" s="14">
        <v>37</v>
      </c>
      <c r="CI185" s="14">
        <v>35</v>
      </c>
      <c r="CJ185" s="14">
        <v>41</v>
      </c>
      <c r="CK185" s="14">
        <v>36</v>
      </c>
      <c r="CL185" s="14">
        <v>27</v>
      </c>
      <c r="CM185" s="14">
        <v>21</v>
      </c>
      <c r="CN185" s="14">
        <v>31</v>
      </c>
      <c r="CO185" s="14">
        <v>37</v>
      </c>
      <c r="CP185" s="14">
        <v>48</v>
      </c>
      <c r="CQ185" s="14">
        <v>40</v>
      </c>
      <c r="CR185" s="14">
        <v>47</v>
      </c>
      <c r="CS185" s="14">
        <v>74</v>
      </c>
      <c r="CT185" s="14">
        <v>66</v>
      </c>
      <c r="CU185" s="14">
        <v>43</v>
      </c>
      <c r="CV185" s="14">
        <v>33</v>
      </c>
      <c r="CW185" s="14">
        <v>32</v>
      </c>
      <c r="CX185" s="14">
        <v>46</v>
      </c>
      <c r="CY185" s="14">
        <v>35</v>
      </c>
      <c r="CZ185" s="14">
        <v>44</v>
      </c>
      <c r="DA185" s="14">
        <v>29</v>
      </c>
      <c r="DB185" s="14">
        <v>32</v>
      </c>
      <c r="DC185" s="14">
        <v>54</v>
      </c>
      <c r="DD185" s="14">
        <v>45</v>
      </c>
      <c r="DE185" s="14">
        <v>47</v>
      </c>
      <c r="DF185" s="14">
        <v>40</v>
      </c>
      <c r="DG185" s="14">
        <v>40</v>
      </c>
      <c r="DH185" s="14">
        <v>40</v>
      </c>
      <c r="DI185" s="14">
        <v>49</v>
      </c>
      <c r="DJ185" s="14">
        <v>53</v>
      </c>
      <c r="DK185" s="14">
        <v>55</v>
      </c>
      <c r="DL185" s="14">
        <v>48</v>
      </c>
      <c r="DM185" s="14">
        <v>44</v>
      </c>
      <c r="DN185" s="14">
        <v>48</v>
      </c>
      <c r="DO185" s="14">
        <v>49</v>
      </c>
      <c r="DP185" s="14">
        <v>50</v>
      </c>
      <c r="DQ185" s="14">
        <v>33</v>
      </c>
      <c r="DR185" s="14">
        <v>67</v>
      </c>
      <c r="DS185" s="14">
        <v>75</v>
      </c>
      <c r="DT185" s="14">
        <v>60</v>
      </c>
      <c r="DU185" s="14">
        <v>56</v>
      </c>
      <c r="DV185" s="14">
        <v>46</v>
      </c>
      <c r="DW185" s="14">
        <v>46</v>
      </c>
      <c r="DX185" s="14">
        <v>37</v>
      </c>
      <c r="DY185" s="14">
        <v>26</v>
      </c>
      <c r="DZ185" s="14">
        <v>24</v>
      </c>
      <c r="EA185" s="14">
        <v>21</v>
      </c>
      <c r="EB185" s="14">
        <v>28</v>
      </c>
      <c r="EC185" s="14">
        <v>36</v>
      </c>
      <c r="ED185" s="14">
        <v>63</v>
      </c>
      <c r="EE185" s="14">
        <v>49</v>
      </c>
      <c r="EF185" s="14">
        <v>60</v>
      </c>
      <c r="EG185" s="14">
        <v>62</v>
      </c>
      <c r="EH185" s="14">
        <v>53</v>
      </c>
      <c r="EI185" s="14">
        <v>55</v>
      </c>
      <c r="EJ185" s="14" t="s">
        <v>78</v>
      </c>
      <c r="EK185" s="14">
        <v>20</v>
      </c>
      <c r="EL185" s="14">
        <v>42</v>
      </c>
      <c r="EM185" s="14">
        <v>45</v>
      </c>
      <c r="EN185" s="14">
        <v>47</v>
      </c>
      <c r="EO185" s="14">
        <v>72</v>
      </c>
      <c r="EP185" s="14">
        <v>83</v>
      </c>
      <c r="EQ185" s="14">
        <v>70</v>
      </c>
      <c r="ER185" s="14">
        <v>71</v>
      </c>
      <c r="ES185" s="14">
        <v>48</v>
      </c>
      <c r="ET185" s="14">
        <v>44</v>
      </c>
      <c r="EU185" s="14">
        <v>56</v>
      </c>
      <c r="EV185" s="14">
        <v>45</v>
      </c>
      <c r="EW185" s="14">
        <v>16</v>
      </c>
      <c r="EX185" s="14">
        <v>53</v>
      </c>
      <c r="EY185" s="14">
        <v>53</v>
      </c>
      <c r="EZ185" s="14">
        <v>48</v>
      </c>
      <c r="FA185" s="14">
        <v>61</v>
      </c>
      <c r="FB185" s="14">
        <v>48</v>
      </c>
      <c r="FC185" s="14">
        <v>50</v>
      </c>
      <c r="FD185" s="14">
        <v>52</v>
      </c>
      <c r="FE185" s="14">
        <v>59</v>
      </c>
      <c r="FF185" s="14">
        <v>42</v>
      </c>
      <c r="FG185" s="14">
        <v>37</v>
      </c>
      <c r="FH185" s="14">
        <v>44</v>
      </c>
      <c r="FI185" s="14">
        <v>54</v>
      </c>
      <c r="FJ185" s="14">
        <v>45</v>
      </c>
      <c r="FK185" s="14">
        <v>35</v>
      </c>
      <c r="FL185" s="14">
        <v>36</v>
      </c>
      <c r="FM185" s="14">
        <v>47</v>
      </c>
      <c r="FN185" s="14">
        <v>56</v>
      </c>
      <c r="FO185" s="14">
        <v>50</v>
      </c>
      <c r="FP185" s="14">
        <v>42</v>
      </c>
      <c r="FQ185" s="14">
        <v>30</v>
      </c>
      <c r="FR185" s="14">
        <v>40</v>
      </c>
      <c r="FS185" s="14">
        <v>51</v>
      </c>
      <c r="FT185" s="14">
        <v>63</v>
      </c>
      <c r="FU185" s="14">
        <v>50</v>
      </c>
      <c r="FV185" s="14">
        <v>52</v>
      </c>
      <c r="FW185" s="14">
        <v>61</v>
      </c>
      <c r="FX185" s="14">
        <v>70</v>
      </c>
      <c r="FY185" s="14">
        <v>38</v>
      </c>
      <c r="FZ185" s="14">
        <v>31</v>
      </c>
      <c r="GA185" s="14">
        <v>37</v>
      </c>
      <c r="GB185" s="14">
        <v>54</v>
      </c>
      <c r="GC185" s="14">
        <v>51</v>
      </c>
      <c r="GD185" s="14">
        <v>42</v>
      </c>
      <c r="GE185" s="14">
        <v>56</v>
      </c>
      <c r="GF185" s="14">
        <v>43</v>
      </c>
      <c r="GG185" s="14">
        <v>50</v>
      </c>
      <c r="GH185" s="14">
        <v>39</v>
      </c>
      <c r="GI185" s="14">
        <v>38</v>
      </c>
      <c r="GJ185" s="14">
        <v>39</v>
      </c>
      <c r="GK185" s="14">
        <v>39</v>
      </c>
      <c r="GL185" s="14">
        <v>46</v>
      </c>
      <c r="GM185" s="14">
        <v>36</v>
      </c>
      <c r="GN185" s="14">
        <v>41</v>
      </c>
      <c r="GO185" s="14">
        <v>57</v>
      </c>
      <c r="GP185" s="14">
        <v>45</v>
      </c>
      <c r="GQ185" s="14">
        <v>33</v>
      </c>
      <c r="GR185" s="14">
        <v>38</v>
      </c>
      <c r="GS185" s="14">
        <v>57</v>
      </c>
      <c r="GT185" s="14">
        <v>43</v>
      </c>
      <c r="GU185" s="14">
        <v>28</v>
      </c>
      <c r="GV185" s="14">
        <v>21</v>
      </c>
      <c r="GW185" s="14">
        <v>39</v>
      </c>
      <c r="GX185" s="14">
        <v>35</v>
      </c>
      <c r="GY185" s="14">
        <v>32</v>
      </c>
      <c r="GZ185" s="14">
        <v>39</v>
      </c>
      <c r="HA185" s="14">
        <v>52</v>
      </c>
      <c r="HB185" s="14">
        <v>57</v>
      </c>
      <c r="HC185" s="14">
        <v>36</v>
      </c>
      <c r="HD185" s="14">
        <v>36</v>
      </c>
      <c r="HE185" s="14">
        <v>26</v>
      </c>
      <c r="HF185" s="14">
        <v>28</v>
      </c>
      <c r="HG185" s="14">
        <v>32</v>
      </c>
      <c r="HH185" s="14">
        <v>21</v>
      </c>
      <c r="HI185" s="14">
        <v>24</v>
      </c>
      <c r="HJ185" s="14">
        <v>32</v>
      </c>
      <c r="HK185" s="14">
        <v>36</v>
      </c>
      <c r="HL185" s="14">
        <v>40</v>
      </c>
      <c r="HM185" s="14">
        <v>50</v>
      </c>
      <c r="HN185" s="14">
        <v>49</v>
      </c>
      <c r="HO185" s="14">
        <v>42</v>
      </c>
      <c r="HP185" s="14">
        <v>53</v>
      </c>
      <c r="HQ185" s="14">
        <v>48</v>
      </c>
      <c r="HR185" s="14">
        <v>48</v>
      </c>
      <c r="HS185" s="14">
        <v>30</v>
      </c>
      <c r="HT185" s="14">
        <v>21</v>
      </c>
      <c r="HU185" s="14">
        <v>32</v>
      </c>
      <c r="HV185" s="14">
        <v>26</v>
      </c>
      <c r="HW185" s="14">
        <v>32</v>
      </c>
      <c r="HX185" s="14">
        <v>35</v>
      </c>
      <c r="HY185" s="14">
        <v>35</v>
      </c>
      <c r="HZ185" s="14">
        <v>34</v>
      </c>
      <c r="IA185" s="14">
        <v>35</v>
      </c>
      <c r="IB185" s="14">
        <v>34</v>
      </c>
      <c r="IC185" s="14">
        <v>32</v>
      </c>
      <c r="ID185" s="14">
        <v>26</v>
      </c>
      <c r="IE185" s="14">
        <v>36</v>
      </c>
      <c r="IF185" s="14">
        <v>32</v>
      </c>
      <c r="IG185" s="14">
        <v>40</v>
      </c>
      <c r="IH185" s="14">
        <v>32</v>
      </c>
      <c r="II185" s="14">
        <v>22</v>
      </c>
      <c r="IJ185" s="14">
        <v>24</v>
      </c>
      <c r="IK185" s="14">
        <v>23</v>
      </c>
      <c r="IL185" s="14">
        <v>35</v>
      </c>
      <c r="IM185" s="14">
        <v>27</v>
      </c>
      <c r="IN185" s="14">
        <v>21</v>
      </c>
      <c r="IO185" s="14">
        <v>19</v>
      </c>
      <c r="IP185" s="14">
        <v>24</v>
      </c>
      <c r="IQ185" s="19">
        <v>43</v>
      </c>
      <c r="IR185" s="100">
        <f t="shared" si="62"/>
        <v>83</v>
      </c>
      <c r="IT185" s="45"/>
      <c r="IU185" s="46"/>
    </row>
    <row r="186" spans="1:255" ht="12.75" customHeight="1" x14ac:dyDescent="0.2">
      <c r="A186" s="100">
        <v>2013</v>
      </c>
      <c r="B186" s="100">
        <v>360610135</v>
      </c>
      <c r="C186" s="103">
        <f>INDEX(Sites!$A:$N,MATCH($B186,Sites!$A:$A,0),2)</f>
        <v>40.819760000000002</v>
      </c>
      <c r="D186" s="100" t="str">
        <f>INDEX(Sites!$A:$N,MATCH($B186,Sites!$A:$A,0),4)</f>
        <v>NY</v>
      </c>
      <c r="E186" s="100" t="str">
        <f>INDEX(Sites!$A:$N,MATCH($B186,Sites!$A:$A,0),10)</f>
        <v>45.0</v>
      </c>
      <c r="F186" s="44" t="str">
        <f>INDEX(Sites!$A:$N,MATCH($B186,Sites!$A:$A,0),6)</f>
        <v>Convent Av</v>
      </c>
      <c r="G186" s="20">
        <v>21</v>
      </c>
      <c r="H186" s="14">
        <v>23</v>
      </c>
      <c r="I186" s="14">
        <v>27</v>
      </c>
      <c r="J186" s="14">
        <v>25</v>
      </c>
      <c r="K186" s="14">
        <v>27</v>
      </c>
      <c r="L186" s="14">
        <v>31</v>
      </c>
      <c r="M186" s="14">
        <v>28</v>
      </c>
      <c r="N186" s="14">
        <v>30</v>
      </c>
      <c r="O186" s="14">
        <v>36</v>
      </c>
      <c r="P186" s="14">
        <v>28</v>
      </c>
      <c r="Q186" s="14">
        <v>29</v>
      </c>
      <c r="R186" s="14">
        <v>24</v>
      </c>
      <c r="S186" s="14">
        <v>32</v>
      </c>
      <c r="T186" s="14">
        <v>36</v>
      </c>
      <c r="U186" s="14">
        <v>26</v>
      </c>
      <c r="V186" s="14">
        <v>22</v>
      </c>
      <c r="W186" s="14">
        <v>28</v>
      </c>
      <c r="X186" s="14">
        <v>27</v>
      </c>
      <c r="Y186" s="14">
        <v>26</v>
      </c>
      <c r="Z186" s="14">
        <v>32</v>
      </c>
      <c r="AA186" s="14">
        <v>32</v>
      </c>
      <c r="AB186" s="14">
        <v>30</v>
      </c>
      <c r="AC186" s="14">
        <v>32</v>
      </c>
      <c r="AD186" s="14">
        <v>33</v>
      </c>
      <c r="AE186" s="14">
        <v>25</v>
      </c>
      <c r="AF186" s="14">
        <v>30</v>
      </c>
      <c r="AG186" s="14">
        <v>34</v>
      </c>
      <c r="AH186" s="14">
        <v>28</v>
      </c>
      <c r="AI186" s="14">
        <v>31</v>
      </c>
      <c r="AJ186" s="14">
        <v>35</v>
      </c>
      <c r="AK186" s="14">
        <v>40</v>
      </c>
      <c r="AL186" s="14">
        <v>32</v>
      </c>
      <c r="AM186" s="14">
        <v>38</v>
      </c>
      <c r="AN186" s="14">
        <v>38</v>
      </c>
      <c r="AO186" s="14">
        <v>28</v>
      </c>
      <c r="AP186" s="14">
        <v>38</v>
      </c>
      <c r="AQ186" s="14">
        <v>38</v>
      </c>
      <c r="AR186" s="14" t="s">
        <v>78</v>
      </c>
      <c r="AS186" s="14">
        <v>34</v>
      </c>
      <c r="AT186" s="14">
        <v>37</v>
      </c>
      <c r="AU186" s="14" t="s">
        <v>78</v>
      </c>
      <c r="AV186" s="14" t="s">
        <v>78</v>
      </c>
      <c r="AW186" s="14">
        <v>29</v>
      </c>
      <c r="AX186" s="14">
        <v>26</v>
      </c>
      <c r="AY186" s="14">
        <v>36</v>
      </c>
      <c r="AZ186" s="14">
        <v>27</v>
      </c>
      <c r="BA186" s="14">
        <v>30</v>
      </c>
      <c r="BB186" s="14">
        <v>36</v>
      </c>
      <c r="BC186" s="14">
        <v>26</v>
      </c>
      <c r="BD186" s="14">
        <v>32</v>
      </c>
      <c r="BE186" s="14">
        <v>37</v>
      </c>
      <c r="BF186" s="14">
        <v>40</v>
      </c>
      <c r="BG186" s="14">
        <v>35</v>
      </c>
      <c r="BH186" s="14">
        <v>23</v>
      </c>
      <c r="BI186" s="14">
        <v>27</v>
      </c>
      <c r="BJ186" s="14">
        <v>43</v>
      </c>
      <c r="BK186" s="14">
        <v>48</v>
      </c>
      <c r="BL186" s="14">
        <v>48</v>
      </c>
      <c r="BM186" s="14">
        <v>52</v>
      </c>
      <c r="BN186" s="14">
        <v>34</v>
      </c>
      <c r="BO186" s="14">
        <v>43</v>
      </c>
      <c r="BP186" s="14">
        <v>36</v>
      </c>
      <c r="BQ186" s="14">
        <v>26</v>
      </c>
      <c r="BR186" s="14">
        <v>37</v>
      </c>
      <c r="BS186" s="14">
        <v>33</v>
      </c>
      <c r="BT186" s="14">
        <v>41</v>
      </c>
      <c r="BU186" s="14">
        <v>26</v>
      </c>
      <c r="BV186" s="14">
        <v>26</v>
      </c>
      <c r="BW186" s="14">
        <v>21</v>
      </c>
      <c r="BX186" s="14">
        <v>26</v>
      </c>
      <c r="BY186" s="14">
        <v>37</v>
      </c>
      <c r="BZ186" s="14">
        <v>27</v>
      </c>
      <c r="CA186" s="14">
        <v>40</v>
      </c>
      <c r="CB186" s="14">
        <v>35</v>
      </c>
      <c r="CC186" s="14">
        <v>38</v>
      </c>
      <c r="CD186" s="14">
        <v>39</v>
      </c>
      <c r="CE186" s="14">
        <v>34</v>
      </c>
      <c r="CF186" s="14">
        <v>34</v>
      </c>
      <c r="CG186" s="14">
        <v>28</v>
      </c>
      <c r="CH186" s="14">
        <v>28</v>
      </c>
      <c r="CI186" s="14">
        <v>25</v>
      </c>
      <c r="CJ186" s="14">
        <v>48</v>
      </c>
      <c r="CK186" s="14">
        <v>19</v>
      </c>
      <c r="CL186" s="14">
        <v>17</v>
      </c>
      <c r="CM186" s="14">
        <v>19</v>
      </c>
      <c r="CN186" s="14">
        <v>31</v>
      </c>
      <c r="CO186" s="14">
        <v>33</v>
      </c>
      <c r="CP186" s="14">
        <v>45</v>
      </c>
      <c r="CQ186" s="14">
        <v>27</v>
      </c>
      <c r="CR186" s="14">
        <v>31</v>
      </c>
      <c r="CS186" s="14">
        <v>62</v>
      </c>
      <c r="CT186" s="14">
        <v>55</v>
      </c>
      <c r="CU186" s="14">
        <v>56</v>
      </c>
      <c r="CV186" s="14">
        <v>44</v>
      </c>
      <c r="CW186" s="14">
        <v>30</v>
      </c>
      <c r="CX186" s="14">
        <v>37</v>
      </c>
      <c r="CY186" s="14">
        <v>36</v>
      </c>
      <c r="CZ186" s="14">
        <v>43</v>
      </c>
      <c r="DA186" s="14">
        <v>24</v>
      </c>
      <c r="DB186" s="14">
        <v>28</v>
      </c>
      <c r="DC186" s="14">
        <v>48</v>
      </c>
      <c r="DD186" s="14">
        <v>37</v>
      </c>
      <c r="DE186" s="14">
        <v>40</v>
      </c>
      <c r="DF186" s="14">
        <v>31</v>
      </c>
      <c r="DG186" s="14">
        <v>36</v>
      </c>
      <c r="DH186" s="14">
        <v>35</v>
      </c>
      <c r="DI186" s="14">
        <v>41</v>
      </c>
      <c r="DJ186" s="14">
        <v>53</v>
      </c>
      <c r="DK186" s="14">
        <v>45</v>
      </c>
      <c r="DL186" s="14">
        <v>34</v>
      </c>
      <c r="DM186" s="14">
        <v>42</v>
      </c>
      <c r="DN186" s="14">
        <v>45</v>
      </c>
      <c r="DO186" s="14">
        <v>52</v>
      </c>
      <c r="DP186" s="14">
        <v>51</v>
      </c>
      <c r="DQ186" s="14">
        <v>34</v>
      </c>
      <c r="DR186" s="14">
        <v>57</v>
      </c>
      <c r="DS186" s="14">
        <v>55</v>
      </c>
      <c r="DT186" s="14">
        <v>47</v>
      </c>
      <c r="DU186" s="14">
        <v>50</v>
      </c>
      <c r="DV186" s="14">
        <v>44</v>
      </c>
      <c r="DW186" s="14">
        <v>49</v>
      </c>
      <c r="DX186" s="14">
        <v>33</v>
      </c>
      <c r="DY186" s="14">
        <v>15</v>
      </c>
      <c r="DZ186" s="14">
        <v>20</v>
      </c>
      <c r="EA186" s="14">
        <v>15</v>
      </c>
      <c r="EB186" s="14">
        <v>32</v>
      </c>
      <c r="EC186" s="14">
        <v>45</v>
      </c>
      <c r="ED186" s="14">
        <v>45</v>
      </c>
      <c r="EE186" s="14">
        <v>51</v>
      </c>
      <c r="EF186" s="14">
        <v>53</v>
      </c>
      <c r="EG186" s="14">
        <v>58</v>
      </c>
      <c r="EH186" s="14">
        <v>50</v>
      </c>
      <c r="EI186" s="14">
        <v>45</v>
      </c>
      <c r="EJ186" s="14">
        <v>35</v>
      </c>
      <c r="EK186" s="14">
        <v>25</v>
      </c>
      <c r="EL186" s="14">
        <v>31</v>
      </c>
      <c r="EM186" s="14">
        <v>40</v>
      </c>
      <c r="EN186" s="14">
        <v>48</v>
      </c>
      <c r="EO186" s="14">
        <v>73</v>
      </c>
      <c r="EP186" s="14">
        <v>50</v>
      </c>
      <c r="EQ186" s="14">
        <v>63</v>
      </c>
      <c r="ER186" s="14">
        <v>55</v>
      </c>
      <c r="ES186" s="14">
        <v>45</v>
      </c>
      <c r="ET186" s="14">
        <v>40</v>
      </c>
      <c r="EU186" s="14">
        <v>48</v>
      </c>
      <c r="EV186" s="14">
        <v>29</v>
      </c>
      <c r="EW186" s="14">
        <v>15</v>
      </c>
      <c r="EX186" s="14">
        <v>48</v>
      </c>
      <c r="EY186" s="14">
        <v>55</v>
      </c>
      <c r="EZ186" s="14">
        <v>45</v>
      </c>
      <c r="FA186" s="14">
        <v>49</v>
      </c>
      <c r="FB186" s="14">
        <v>35</v>
      </c>
      <c r="FC186" s="14">
        <v>47</v>
      </c>
      <c r="FD186" s="14">
        <v>38</v>
      </c>
      <c r="FE186" s="14">
        <v>49</v>
      </c>
      <c r="FF186" s="14">
        <v>37</v>
      </c>
      <c r="FG186" s="14">
        <v>28</v>
      </c>
      <c r="FH186" s="14">
        <v>34</v>
      </c>
      <c r="FI186" s="14">
        <v>53</v>
      </c>
      <c r="FJ186" s="14">
        <v>44</v>
      </c>
      <c r="FK186" s="14">
        <v>29</v>
      </c>
      <c r="FL186" s="14">
        <v>36</v>
      </c>
      <c r="FM186" s="14">
        <v>39</v>
      </c>
      <c r="FN186" s="14">
        <v>39</v>
      </c>
      <c r="FO186" s="14">
        <v>41</v>
      </c>
      <c r="FP186" s="14">
        <v>41</v>
      </c>
      <c r="FQ186" s="14">
        <v>24</v>
      </c>
      <c r="FR186" s="14">
        <v>32</v>
      </c>
      <c r="FS186" s="14">
        <v>45</v>
      </c>
      <c r="FT186" s="14">
        <v>53</v>
      </c>
      <c r="FU186" s="14">
        <v>45</v>
      </c>
      <c r="FV186" s="14">
        <v>39</v>
      </c>
      <c r="FW186" s="14">
        <v>54</v>
      </c>
      <c r="FX186" s="14">
        <v>69</v>
      </c>
      <c r="FY186" s="14">
        <v>26</v>
      </c>
      <c r="FZ186" s="14">
        <v>28</v>
      </c>
      <c r="GA186" s="14">
        <v>40</v>
      </c>
      <c r="GB186" s="14">
        <v>48</v>
      </c>
      <c r="GC186" s="14">
        <v>46</v>
      </c>
      <c r="GD186" s="14">
        <v>45</v>
      </c>
      <c r="GE186" s="14">
        <v>30</v>
      </c>
      <c r="GF186" s="14">
        <v>44</v>
      </c>
      <c r="GG186" s="14">
        <v>47</v>
      </c>
      <c r="GH186" s="14">
        <v>45</v>
      </c>
      <c r="GI186" s="14">
        <v>35</v>
      </c>
      <c r="GJ186" s="14">
        <v>34</v>
      </c>
      <c r="GK186" s="14">
        <v>31</v>
      </c>
      <c r="GL186" s="14">
        <v>41</v>
      </c>
      <c r="GM186" s="14">
        <v>30</v>
      </c>
      <c r="GN186" s="14">
        <v>37</v>
      </c>
      <c r="GO186" s="14">
        <v>45</v>
      </c>
      <c r="GP186" s="14">
        <v>38</v>
      </c>
      <c r="GQ186" s="14">
        <v>29</v>
      </c>
      <c r="GR186" s="14">
        <v>47</v>
      </c>
      <c r="GS186" s="14">
        <v>55</v>
      </c>
      <c r="GT186" s="14">
        <v>33</v>
      </c>
      <c r="GU186" s="14">
        <v>22</v>
      </c>
      <c r="GV186" s="14">
        <v>19</v>
      </c>
      <c r="GW186" s="14">
        <v>34</v>
      </c>
      <c r="GX186" s="14">
        <v>31</v>
      </c>
      <c r="GY186" s="14">
        <v>31</v>
      </c>
      <c r="GZ186" s="14">
        <v>30</v>
      </c>
      <c r="HA186" s="14">
        <v>44</v>
      </c>
      <c r="HB186" s="14">
        <v>45</v>
      </c>
      <c r="HC186" s="14">
        <v>32</v>
      </c>
      <c r="HD186" s="14">
        <v>31</v>
      </c>
      <c r="HE186" s="14">
        <v>22</v>
      </c>
      <c r="HF186" s="14">
        <v>25</v>
      </c>
      <c r="HG186" s="14">
        <v>30</v>
      </c>
      <c r="HH186" s="14">
        <v>23</v>
      </c>
      <c r="HI186" s="14">
        <v>19</v>
      </c>
      <c r="HJ186" s="14">
        <v>29</v>
      </c>
      <c r="HK186" s="14">
        <v>36</v>
      </c>
      <c r="HL186" s="14">
        <v>37</v>
      </c>
      <c r="HM186" s="14">
        <v>41</v>
      </c>
      <c r="HN186" s="14">
        <v>45</v>
      </c>
      <c r="HO186" s="14">
        <v>25</v>
      </c>
      <c r="HP186" s="14">
        <v>35</v>
      </c>
      <c r="HQ186" s="14">
        <v>39</v>
      </c>
      <c r="HR186" s="14">
        <v>39</v>
      </c>
      <c r="HS186" s="14">
        <v>23</v>
      </c>
      <c r="HT186" s="14">
        <v>25</v>
      </c>
      <c r="HU186" s="14">
        <v>26</v>
      </c>
      <c r="HV186" s="14">
        <v>18</v>
      </c>
      <c r="HW186" s="14">
        <v>22</v>
      </c>
      <c r="HX186" s="14">
        <v>33</v>
      </c>
      <c r="HY186" s="14">
        <v>31</v>
      </c>
      <c r="HZ186" s="14">
        <v>24</v>
      </c>
      <c r="IA186" s="14">
        <v>25</v>
      </c>
      <c r="IB186" s="14">
        <v>18</v>
      </c>
      <c r="IC186" s="14">
        <v>23</v>
      </c>
      <c r="ID186" s="14" t="s">
        <v>78</v>
      </c>
      <c r="IE186" s="14" t="s">
        <v>78</v>
      </c>
      <c r="IF186" s="14" t="s">
        <v>78</v>
      </c>
      <c r="IG186" s="14" t="s">
        <v>78</v>
      </c>
      <c r="IH186" s="14">
        <v>25</v>
      </c>
      <c r="II186" s="14">
        <v>20</v>
      </c>
      <c r="IJ186" s="14">
        <v>22</v>
      </c>
      <c r="IK186" s="14">
        <v>21</v>
      </c>
      <c r="IL186" s="14">
        <v>27</v>
      </c>
      <c r="IM186" s="14">
        <v>24</v>
      </c>
      <c r="IN186" s="14">
        <v>18</v>
      </c>
      <c r="IO186" s="14">
        <v>14</v>
      </c>
      <c r="IP186" s="14">
        <v>3</v>
      </c>
      <c r="IQ186" s="19">
        <v>30</v>
      </c>
      <c r="IR186" s="100">
        <f t="shared" si="62"/>
        <v>73</v>
      </c>
      <c r="IT186" s="45"/>
      <c r="IU186" s="46"/>
    </row>
    <row r="187" spans="1:255" ht="12.75" customHeight="1" x14ac:dyDescent="0.2">
      <c r="A187" s="100">
        <v>2013</v>
      </c>
      <c r="B187" s="100">
        <v>361030009</v>
      </c>
      <c r="C187" s="103">
        <f>INDEX(Sites!$A:$N,MATCH($B187,Sites!$A:$A,0),2)</f>
        <v>40.82799</v>
      </c>
      <c r="D187" s="100" t="str">
        <f>INDEX(Sites!$A:$N,MATCH($B187,Sites!$A:$A,0),4)</f>
        <v>NY</v>
      </c>
      <c r="E187" s="100" t="str">
        <f>INDEX(Sites!$A:$N,MATCH($B187,Sites!$A:$A,0),10)</f>
        <v>45.0</v>
      </c>
      <c r="F187" s="44" t="str">
        <f>INDEX(Sites!$A:$N,MATCH($B187,Sites!$A:$A,0),6)</f>
        <v>Holtsville</v>
      </c>
      <c r="G187" s="20">
        <v>34</v>
      </c>
      <c r="H187" s="14" t="s">
        <v>78</v>
      </c>
      <c r="I187" s="14" t="s">
        <v>78</v>
      </c>
      <c r="J187" s="14" t="s">
        <v>78</v>
      </c>
      <c r="K187" s="14">
        <v>36</v>
      </c>
      <c r="L187" s="14">
        <v>43</v>
      </c>
      <c r="M187" s="14">
        <v>41</v>
      </c>
      <c r="N187" s="14">
        <v>40</v>
      </c>
      <c r="O187" s="14">
        <v>49</v>
      </c>
      <c r="P187" s="14">
        <v>41</v>
      </c>
      <c r="Q187" s="14">
        <v>40</v>
      </c>
      <c r="R187" s="14">
        <v>40</v>
      </c>
      <c r="S187" s="14">
        <v>38</v>
      </c>
      <c r="T187" s="14">
        <v>43</v>
      </c>
      <c r="U187" s="14">
        <v>39</v>
      </c>
      <c r="V187" s="14">
        <v>37</v>
      </c>
      <c r="W187" s="14">
        <v>40</v>
      </c>
      <c r="X187" s="14">
        <v>41</v>
      </c>
      <c r="Y187" s="14">
        <v>39</v>
      </c>
      <c r="Z187" s="14">
        <v>38</v>
      </c>
      <c r="AA187" s="14">
        <v>38</v>
      </c>
      <c r="AB187" s="14" t="s">
        <v>78</v>
      </c>
      <c r="AC187" s="14">
        <v>39</v>
      </c>
      <c r="AD187" s="14">
        <v>42</v>
      </c>
      <c r="AE187" s="14">
        <v>39</v>
      </c>
      <c r="AF187" s="14">
        <v>44</v>
      </c>
      <c r="AG187" s="14">
        <v>46</v>
      </c>
      <c r="AH187" s="14">
        <v>39</v>
      </c>
      <c r="AI187" s="14">
        <v>43</v>
      </c>
      <c r="AJ187" s="14">
        <v>48</v>
      </c>
      <c r="AK187" s="14">
        <v>55</v>
      </c>
      <c r="AL187" s="14">
        <v>43</v>
      </c>
      <c r="AM187" s="14">
        <v>48</v>
      </c>
      <c r="AN187" s="14">
        <v>49</v>
      </c>
      <c r="AO187" s="14">
        <v>50</v>
      </c>
      <c r="AP187" s="14">
        <v>53</v>
      </c>
      <c r="AQ187" s="14">
        <v>47</v>
      </c>
      <c r="AR187" s="14">
        <v>52</v>
      </c>
      <c r="AS187" s="14">
        <v>45</v>
      </c>
      <c r="AT187" s="14">
        <v>51</v>
      </c>
      <c r="AU187" s="14" t="s">
        <v>78</v>
      </c>
      <c r="AV187" s="14">
        <v>43</v>
      </c>
      <c r="AW187" s="14">
        <v>43</v>
      </c>
      <c r="AX187" s="14">
        <v>39</v>
      </c>
      <c r="AY187" s="14">
        <v>46</v>
      </c>
      <c r="AZ187" s="14">
        <v>39</v>
      </c>
      <c r="BA187" s="14" t="s">
        <v>78</v>
      </c>
      <c r="BB187" s="14">
        <v>47</v>
      </c>
      <c r="BC187" s="14">
        <v>39</v>
      </c>
      <c r="BD187" s="14" t="s">
        <v>78</v>
      </c>
      <c r="BE187" s="14" t="s">
        <v>78</v>
      </c>
      <c r="BF187" s="14" t="s">
        <v>78</v>
      </c>
      <c r="BG187" s="14" t="s">
        <v>78</v>
      </c>
      <c r="BH187" s="14" t="s">
        <v>78</v>
      </c>
      <c r="BI187" s="14">
        <v>44</v>
      </c>
      <c r="BJ187" s="14">
        <v>54</v>
      </c>
      <c r="BK187" s="14">
        <v>54</v>
      </c>
      <c r="BL187" s="14">
        <v>56</v>
      </c>
      <c r="BM187" s="14">
        <v>68</v>
      </c>
      <c r="BN187" s="14">
        <v>49</v>
      </c>
      <c r="BO187" s="14">
        <v>53</v>
      </c>
      <c r="BP187" s="14">
        <v>43</v>
      </c>
      <c r="BQ187" s="14">
        <v>42</v>
      </c>
      <c r="BR187" s="14" t="s">
        <v>78</v>
      </c>
      <c r="BS187" s="14">
        <v>45</v>
      </c>
      <c r="BT187" s="14">
        <v>49</v>
      </c>
      <c r="BU187" s="14">
        <v>39</v>
      </c>
      <c r="BV187" s="14">
        <v>33</v>
      </c>
      <c r="BW187" s="14">
        <v>35</v>
      </c>
      <c r="BX187" s="14">
        <v>37</v>
      </c>
      <c r="BY187" s="14">
        <v>52</v>
      </c>
      <c r="BZ187" s="14">
        <v>46</v>
      </c>
      <c r="CA187" s="14">
        <v>50</v>
      </c>
      <c r="CB187" s="14">
        <v>43</v>
      </c>
      <c r="CC187" s="14">
        <v>48</v>
      </c>
      <c r="CD187" s="14">
        <v>54</v>
      </c>
      <c r="CE187" s="14">
        <v>56</v>
      </c>
      <c r="CF187" s="14">
        <v>45</v>
      </c>
      <c r="CG187" s="14">
        <v>46</v>
      </c>
      <c r="CH187" s="14">
        <v>38</v>
      </c>
      <c r="CI187" s="14">
        <v>37</v>
      </c>
      <c r="CJ187" s="14">
        <v>40</v>
      </c>
      <c r="CK187" s="14">
        <v>33</v>
      </c>
      <c r="CL187" s="14">
        <v>26</v>
      </c>
      <c r="CM187" s="14">
        <v>21</v>
      </c>
      <c r="CN187" s="14">
        <v>30</v>
      </c>
      <c r="CO187" s="14">
        <v>39</v>
      </c>
      <c r="CP187" s="14">
        <v>50</v>
      </c>
      <c r="CQ187" s="14">
        <v>45</v>
      </c>
      <c r="CR187" s="14">
        <v>50</v>
      </c>
      <c r="CS187" s="14">
        <v>76</v>
      </c>
      <c r="CT187" s="14">
        <v>70</v>
      </c>
      <c r="CU187" s="14">
        <v>40</v>
      </c>
      <c r="CV187" s="14">
        <v>32</v>
      </c>
      <c r="CW187" s="14">
        <v>36</v>
      </c>
      <c r="CX187" s="14">
        <v>47</v>
      </c>
      <c r="CY187" s="14">
        <v>38</v>
      </c>
      <c r="CZ187" s="14">
        <v>51</v>
      </c>
      <c r="DA187" s="14">
        <v>28</v>
      </c>
      <c r="DB187" s="14">
        <v>35</v>
      </c>
      <c r="DC187" s="14">
        <v>55</v>
      </c>
      <c r="DD187" s="14">
        <v>52</v>
      </c>
      <c r="DE187" s="14">
        <v>47</v>
      </c>
      <c r="DF187" s="14">
        <v>42</v>
      </c>
      <c r="DG187" s="14">
        <v>41</v>
      </c>
      <c r="DH187" s="14">
        <v>41</v>
      </c>
      <c r="DI187" s="14">
        <v>49</v>
      </c>
      <c r="DJ187" s="14">
        <v>54</v>
      </c>
      <c r="DK187" s="14">
        <v>56</v>
      </c>
      <c r="DL187" s="14">
        <v>52</v>
      </c>
      <c r="DM187" s="14">
        <v>46</v>
      </c>
      <c r="DN187" s="14">
        <v>49</v>
      </c>
      <c r="DO187" s="14">
        <v>51</v>
      </c>
      <c r="DP187" s="14">
        <v>50</v>
      </c>
      <c r="DQ187" s="14">
        <v>36</v>
      </c>
      <c r="DR187" s="14">
        <v>74</v>
      </c>
      <c r="DS187" s="14">
        <v>80</v>
      </c>
      <c r="DT187" s="14">
        <v>61</v>
      </c>
      <c r="DU187" s="14">
        <v>55</v>
      </c>
      <c r="DV187" s="14">
        <v>45</v>
      </c>
      <c r="DW187" s="14">
        <v>47</v>
      </c>
      <c r="DX187" s="14">
        <v>38</v>
      </c>
      <c r="DY187" s="14">
        <v>25</v>
      </c>
      <c r="DZ187" s="14">
        <v>24</v>
      </c>
      <c r="EA187" s="14">
        <v>19</v>
      </c>
      <c r="EB187" s="14">
        <v>29</v>
      </c>
      <c r="EC187" s="14" t="s">
        <v>78</v>
      </c>
      <c r="ED187" s="14" t="s">
        <v>78</v>
      </c>
      <c r="EE187" s="14" t="s">
        <v>78</v>
      </c>
      <c r="EF187" s="14" t="s">
        <v>78</v>
      </c>
      <c r="EG187" s="14" t="s">
        <v>78</v>
      </c>
      <c r="EH187" s="14">
        <v>49</v>
      </c>
      <c r="EI187" s="14">
        <v>49</v>
      </c>
      <c r="EJ187" s="14">
        <v>35</v>
      </c>
      <c r="EK187" s="14">
        <v>21</v>
      </c>
      <c r="EL187" s="14">
        <v>44</v>
      </c>
      <c r="EM187" s="14">
        <v>46</v>
      </c>
      <c r="EN187" s="14">
        <v>53</v>
      </c>
      <c r="EO187" s="14">
        <v>63</v>
      </c>
      <c r="EP187" s="14">
        <v>89</v>
      </c>
      <c r="EQ187" s="14">
        <v>64</v>
      </c>
      <c r="ER187" s="14">
        <v>67</v>
      </c>
      <c r="ES187" s="14">
        <v>44</v>
      </c>
      <c r="ET187" s="14">
        <v>41</v>
      </c>
      <c r="EU187" s="14">
        <v>50</v>
      </c>
      <c r="EV187" s="14">
        <v>44</v>
      </c>
      <c r="EW187" s="14">
        <v>17</v>
      </c>
      <c r="EX187" s="14">
        <v>49</v>
      </c>
      <c r="EY187" s="14">
        <v>53</v>
      </c>
      <c r="EZ187" s="14">
        <v>46</v>
      </c>
      <c r="FA187" s="14">
        <v>57</v>
      </c>
      <c r="FB187" s="14">
        <v>47</v>
      </c>
      <c r="FC187" s="14">
        <v>46</v>
      </c>
      <c r="FD187" s="14">
        <v>51</v>
      </c>
      <c r="FE187" s="14">
        <v>58</v>
      </c>
      <c r="FF187" s="14">
        <v>41</v>
      </c>
      <c r="FG187" s="14">
        <v>37</v>
      </c>
      <c r="FH187" s="14">
        <v>39</v>
      </c>
      <c r="FI187" s="14">
        <v>52</v>
      </c>
      <c r="FJ187" s="14">
        <v>46</v>
      </c>
      <c r="FK187" s="14">
        <v>34</v>
      </c>
      <c r="FL187" s="14">
        <v>33</v>
      </c>
      <c r="FM187" s="14">
        <v>46</v>
      </c>
      <c r="FN187" s="14">
        <v>52</v>
      </c>
      <c r="FO187" s="14">
        <v>40</v>
      </c>
      <c r="FP187" s="14">
        <v>37</v>
      </c>
      <c r="FQ187" s="14">
        <v>33</v>
      </c>
      <c r="FR187" s="14">
        <v>39</v>
      </c>
      <c r="FS187" s="14">
        <v>51</v>
      </c>
      <c r="FT187" s="14">
        <v>59</v>
      </c>
      <c r="FU187" s="14">
        <v>45</v>
      </c>
      <c r="FV187" s="14">
        <v>55</v>
      </c>
      <c r="FW187" s="14">
        <v>63</v>
      </c>
      <c r="FX187" s="14">
        <v>68</v>
      </c>
      <c r="FY187" s="14">
        <v>39</v>
      </c>
      <c r="FZ187" s="14">
        <v>35</v>
      </c>
      <c r="GA187" s="14">
        <v>37</v>
      </c>
      <c r="GB187" s="14">
        <v>57</v>
      </c>
      <c r="GC187" s="14">
        <v>45</v>
      </c>
      <c r="GD187" s="14">
        <v>46</v>
      </c>
      <c r="GE187" s="14">
        <v>56</v>
      </c>
      <c r="GF187" s="14">
        <v>40</v>
      </c>
      <c r="GG187" s="14">
        <v>47</v>
      </c>
      <c r="GH187" s="14">
        <v>37</v>
      </c>
      <c r="GI187" s="14">
        <v>34</v>
      </c>
      <c r="GJ187" s="14">
        <v>35</v>
      </c>
      <c r="GK187" s="14" t="s">
        <v>78</v>
      </c>
      <c r="GL187" s="14" t="s">
        <v>78</v>
      </c>
      <c r="GM187" s="14">
        <v>38</v>
      </c>
      <c r="GN187" s="14">
        <v>40</v>
      </c>
      <c r="GO187" s="14">
        <v>57</v>
      </c>
      <c r="GP187" s="14">
        <v>47</v>
      </c>
      <c r="GQ187" s="14">
        <v>33</v>
      </c>
      <c r="GR187" s="14">
        <v>40</v>
      </c>
      <c r="GS187" s="14">
        <v>56</v>
      </c>
      <c r="GT187" s="14">
        <v>40</v>
      </c>
      <c r="GU187" s="14">
        <v>34</v>
      </c>
      <c r="GV187" s="14">
        <v>22</v>
      </c>
      <c r="GW187" s="14">
        <v>36</v>
      </c>
      <c r="GX187" s="14">
        <v>36</v>
      </c>
      <c r="GY187" s="14">
        <v>33</v>
      </c>
      <c r="GZ187" s="14">
        <v>40</v>
      </c>
      <c r="HA187" s="14">
        <v>55</v>
      </c>
      <c r="HB187" s="14">
        <v>59</v>
      </c>
      <c r="HC187" s="14">
        <v>36</v>
      </c>
      <c r="HD187" s="14">
        <v>36</v>
      </c>
      <c r="HE187" s="14">
        <v>28</v>
      </c>
      <c r="HF187" s="14">
        <v>32</v>
      </c>
      <c r="HG187" s="14">
        <v>33</v>
      </c>
      <c r="HH187" s="14">
        <v>26</v>
      </c>
      <c r="HI187" s="14">
        <v>26</v>
      </c>
      <c r="HJ187" s="14">
        <v>30</v>
      </c>
      <c r="HK187" s="14">
        <v>39</v>
      </c>
      <c r="HL187" s="14">
        <v>38</v>
      </c>
      <c r="HM187" s="14">
        <v>49</v>
      </c>
      <c r="HN187" s="14">
        <v>53</v>
      </c>
      <c r="HO187" s="14">
        <v>46</v>
      </c>
      <c r="HP187" s="14">
        <v>53</v>
      </c>
      <c r="HQ187" s="14">
        <v>45</v>
      </c>
      <c r="HR187" s="14">
        <v>45</v>
      </c>
      <c r="HS187" s="14">
        <v>30</v>
      </c>
      <c r="HT187" s="14">
        <v>30</v>
      </c>
      <c r="HU187" s="14">
        <v>33</v>
      </c>
      <c r="HV187" s="14">
        <v>26</v>
      </c>
      <c r="HW187" s="14">
        <v>32</v>
      </c>
      <c r="HX187" s="14">
        <v>35</v>
      </c>
      <c r="HY187" s="14">
        <v>35</v>
      </c>
      <c r="HZ187" s="14">
        <v>36</v>
      </c>
      <c r="IA187" s="14">
        <v>39</v>
      </c>
      <c r="IB187" s="14">
        <v>32</v>
      </c>
      <c r="IC187" s="14">
        <v>34</v>
      </c>
      <c r="ID187" s="14">
        <v>31</v>
      </c>
      <c r="IE187" s="14">
        <v>35</v>
      </c>
      <c r="IF187" s="14">
        <v>35</v>
      </c>
      <c r="IG187" s="14">
        <v>43</v>
      </c>
      <c r="IH187" s="14">
        <v>40</v>
      </c>
      <c r="II187" s="14">
        <v>25</v>
      </c>
      <c r="IJ187" s="14">
        <v>28</v>
      </c>
      <c r="IK187" s="14">
        <v>28</v>
      </c>
      <c r="IL187" s="14">
        <v>38</v>
      </c>
      <c r="IM187" s="14">
        <v>31</v>
      </c>
      <c r="IN187" s="14">
        <v>25</v>
      </c>
      <c r="IO187" s="14">
        <v>23</v>
      </c>
      <c r="IP187" s="14">
        <v>29</v>
      </c>
      <c r="IQ187" s="19">
        <v>48</v>
      </c>
      <c r="IR187" s="100">
        <f t="shared" si="62"/>
        <v>89</v>
      </c>
      <c r="IT187" s="45"/>
      <c r="IU187" s="46"/>
    </row>
    <row r="188" spans="1:255" ht="12.75" customHeight="1" x14ac:dyDescent="0.2">
      <c r="A188" s="100">
        <v>2013</v>
      </c>
      <c r="B188" s="100">
        <v>360050110</v>
      </c>
      <c r="C188" s="103">
        <f>INDEX(Sites!$A:$N,MATCH($B188,Sites!$A:$A,0),2)</f>
        <v>40.816180000000003</v>
      </c>
      <c r="D188" s="100" t="str">
        <f>INDEX(Sites!$A:$N,MATCH($B188,Sites!$A:$A,0),4)</f>
        <v>NY</v>
      </c>
      <c r="E188" s="100" t="str">
        <f>INDEX(Sites!$A:$N,MATCH($B188,Sites!$A:$A,0),10)</f>
        <v>17.0</v>
      </c>
      <c r="F188" s="44" t="str">
        <f>INDEX(Sites!$A:$N,MATCH($B188,Sites!$A:$A,0),6)</f>
        <v>IS52</v>
      </c>
      <c r="G188" s="20">
        <v>24</v>
      </c>
      <c r="H188" s="14">
        <v>24</v>
      </c>
      <c r="I188" s="14">
        <v>29</v>
      </c>
      <c r="J188" s="14">
        <v>25</v>
      </c>
      <c r="K188" s="14">
        <v>27</v>
      </c>
      <c r="L188" s="14">
        <v>37</v>
      </c>
      <c r="M188" s="14">
        <v>33</v>
      </c>
      <c r="N188" s="14">
        <v>33</v>
      </c>
      <c r="O188" s="14">
        <v>35</v>
      </c>
      <c r="P188" s="14">
        <v>27</v>
      </c>
      <c r="Q188" s="14">
        <v>30</v>
      </c>
      <c r="R188" s="14">
        <v>27</v>
      </c>
      <c r="S188" s="14">
        <v>31</v>
      </c>
      <c r="T188" s="14">
        <v>35</v>
      </c>
      <c r="U188" s="14">
        <v>28</v>
      </c>
      <c r="V188" s="14">
        <v>26</v>
      </c>
      <c r="W188" s="14">
        <v>31</v>
      </c>
      <c r="X188" s="14">
        <v>34</v>
      </c>
      <c r="Y188" s="14" t="s">
        <v>78</v>
      </c>
      <c r="Z188" s="14">
        <v>32</v>
      </c>
      <c r="AA188" s="14">
        <v>32</v>
      </c>
      <c r="AB188" s="14">
        <v>27</v>
      </c>
      <c r="AC188" s="14">
        <v>31</v>
      </c>
      <c r="AD188" s="14">
        <v>36</v>
      </c>
      <c r="AE188" s="14">
        <v>27</v>
      </c>
      <c r="AF188" s="14">
        <v>31</v>
      </c>
      <c r="AG188" s="14">
        <v>37</v>
      </c>
      <c r="AH188" s="14">
        <v>31</v>
      </c>
      <c r="AI188" s="14">
        <v>34</v>
      </c>
      <c r="AJ188" s="14">
        <v>40</v>
      </c>
      <c r="AK188" s="14">
        <v>46</v>
      </c>
      <c r="AL188" s="14">
        <v>35</v>
      </c>
      <c r="AM188" s="14">
        <v>39</v>
      </c>
      <c r="AN188" s="14">
        <v>42</v>
      </c>
      <c r="AO188" s="14">
        <v>29</v>
      </c>
      <c r="AP188" s="14">
        <v>46</v>
      </c>
      <c r="AQ188" s="14">
        <v>42</v>
      </c>
      <c r="AR188" s="14">
        <v>43</v>
      </c>
      <c r="AS188" s="14">
        <v>30</v>
      </c>
      <c r="AT188" s="14" t="s">
        <v>78</v>
      </c>
      <c r="AU188" s="14">
        <v>33</v>
      </c>
      <c r="AV188" s="14">
        <v>35</v>
      </c>
      <c r="AW188" s="14">
        <v>34</v>
      </c>
      <c r="AX188" s="14">
        <v>25</v>
      </c>
      <c r="AY188" s="14">
        <v>40</v>
      </c>
      <c r="AZ188" s="14">
        <v>26</v>
      </c>
      <c r="BA188" s="14">
        <v>32</v>
      </c>
      <c r="BB188" s="14">
        <v>39</v>
      </c>
      <c r="BC188" s="14">
        <v>25</v>
      </c>
      <c r="BD188" s="14">
        <v>30</v>
      </c>
      <c r="BE188" s="14">
        <v>38</v>
      </c>
      <c r="BF188" s="14">
        <v>43</v>
      </c>
      <c r="BG188" s="14">
        <v>36</v>
      </c>
      <c r="BH188" s="14">
        <v>29</v>
      </c>
      <c r="BI188" s="14">
        <v>29</v>
      </c>
      <c r="BJ188" s="14">
        <v>48</v>
      </c>
      <c r="BK188" s="14">
        <v>53</v>
      </c>
      <c r="BL188" s="14">
        <v>54</v>
      </c>
      <c r="BM188" s="14">
        <v>61</v>
      </c>
      <c r="BN188" s="14">
        <v>39</v>
      </c>
      <c r="BO188" s="14">
        <v>46</v>
      </c>
      <c r="BP188" s="14">
        <v>42</v>
      </c>
      <c r="BQ188" s="14">
        <v>29</v>
      </c>
      <c r="BR188" s="14">
        <v>40</v>
      </c>
      <c r="BS188" s="14">
        <v>38</v>
      </c>
      <c r="BT188" s="14">
        <v>49</v>
      </c>
      <c r="BU188" s="14">
        <v>31</v>
      </c>
      <c r="BV188" s="14">
        <v>29</v>
      </c>
      <c r="BW188" s="14">
        <v>16</v>
      </c>
      <c r="BX188" s="14">
        <v>16</v>
      </c>
      <c r="BY188" s="14">
        <v>34</v>
      </c>
      <c r="BZ188" s="14">
        <v>32</v>
      </c>
      <c r="CA188" s="14">
        <v>45</v>
      </c>
      <c r="CB188" s="14">
        <v>41</v>
      </c>
      <c r="CC188" s="14" t="s">
        <v>78</v>
      </c>
      <c r="CD188" s="14">
        <v>48</v>
      </c>
      <c r="CE188" s="14">
        <v>41</v>
      </c>
      <c r="CF188" s="14">
        <v>43</v>
      </c>
      <c r="CG188" s="14">
        <v>35</v>
      </c>
      <c r="CH188" s="14">
        <v>33</v>
      </c>
      <c r="CI188" s="14">
        <v>29</v>
      </c>
      <c r="CJ188" s="14">
        <v>51</v>
      </c>
      <c r="CK188" s="14">
        <v>21</v>
      </c>
      <c r="CL188" s="14">
        <v>17</v>
      </c>
      <c r="CM188" s="14">
        <v>19</v>
      </c>
      <c r="CN188" s="14">
        <v>30</v>
      </c>
      <c r="CO188" s="14">
        <v>36</v>
      </c>
      <c r="CP188" s="14">
        <v>48</v>
      </c>
      <c r="CQ188" s="14">
        <v>28</v>
      </c>
      <c r="CR188" s="14">
        <v>41</v>
      </c>
      <c r="CS188" s="14">
        <v>71</v>
      </c>
      <c r="CT188" s="14">
        <v>60</v>
      </c>
      <c r="CU188" s="14">
        <v>57</v>
      </c>
      <c r="CV188" s="14">
        <v>47</v>
      </c>
      <c r="CW188" s="14">
        <v>38</v>
      </c>
      <c r="CX188" s="14">
        <v>43</v>
      </c>
      <c r="CY188" s="14">
        <v>41</v>
      </c>
      <c r="CZ188" s="14" t="s">
        <v>78</v>
      </c>
      <c r="DA188" s="14" t="s">
        <v>78</v>
      </c>
      <c r="DB188" s="14" t="s">
        <v>78</v>
      </c>
      <c r="DC188" s="14" t="s">
        <v>78</v>
      </c>
      <c r="DD188" s="14" t="s">
        <v>78</v>
      </c>
      <c r="DE188" s="14" t="s">
        <v>78</v>
      </c>
      <c r="DF188" s="14">
        <v>39</v>
      </c>
      <c r="DG188" s="14" t="s">
        <v>78</v>
      </c>
      <c r="DH188" s="14">
        <v>38</v>
      </c>
      <c r="DI188" s="14">
        <v>46</v>
      </c>
      <c r="DJ188" s="14">
        <v>58</v>
      </c>
      <c r="DK188" s="14">
        <v>52</v>
      </c>
      <c r="DL188" s="14">
        <v>40</v>
      </c>
      <c r="DM188" s="14">
        <v>44</v>
      </c>
      <c r="DN188" s="14" t="s">
        <v>78</v>
      </c>
      <c r="DO188" s="14">
        <v>56</v>
      </c>
      <c r="DP188" s="14">
        <v>59</v>
      </c>
      <c r="DQ188" s="14">
        <v>39</v>
      </c>
      <c r="DR188" s="14">
        <v>72</v>
      </c>
      <c r="DS188" s="14">
        <v>66</v>
      </c>
      <c r="DT188" s="14">
        <v>55</v>
      </c>
      <c r="DU188" s="14">
        <v>59</v>
      </c>
      <c r="DV188" s="14">
        <v>47</v>
      </c>
      <c r="DW188" s="14">
        <v>53</v>
      </c>
      <c r="DX188" s="14">
        <v>37</v>
      </c>
      <c r="DY188" s="14">
        <v>17</v>
      </c>
      <c r="DZ188" s="14">
        <v>25</v>
      </c>
      <c r="EA188" s="14">
        <v>18</v>
      </c>
      <c r="EB188" s="14">
        <v>38</v>
      </c>
      <c r="EC188" s="14">
        <v>48</v>
      </c>
      <c r="ED188" s="14">
        <v>52</v>
      </c>
      <c r="EE188" s="14">
        <v>61</v>
      </c>
      <c r="EF188" s="14">
        <v>61</v>
      </c>
      <c r="EG188" s="14">
        <v>66</v>
      </c>
      <c r="EH188" s="14">
        <v>54</v>
      </c>
      <c r="EI188" s="14">
        <v>50</v>
      </c>
      <c r="EJ188" s="14">
        <v>37</v>
      </c>
      <c r="EK188" s="14">
        <v>29</v>
      </c>
      <c r="EL188" s="14">
        <v>37</v>
      </c>
      <c r="EM188" s="14">
        <v>47</v>
      </c>
      <c r="EN188" s="14">
        <v>51</v>
      </c>
      <c r="EO188" s="14">
        <v>74</v>
      </c>
      <c r="EP188" s="14">
        <v>63</v>
      </c>
      <c r="EQ188" s="14">
        <v>73</v>
      </c>
      <c r="ER188" s="14">
        <v>63</v>
      </c>
      <c r="ES188" s="14">
        <v>46</v>
      </c>
      <c r="ET188" s="14">
        <v>45</v>
      </c>
      <c r="EU188" s="14">
        <v>54</v>
      </c>
      <c r="EV188" s="14">
        <v>38</v>
      </c>
      <c r="EW188" s="14">
        <v>17</v>
      </c>
      <c r="EX188" s="14">
        <v>48</v>
      </c>
      <c r="EY188" s="14">
        <v>59</v>
      </c>
      <c r="EZ188" s="14">
        <v>47</v>
      </c>
      <c r="FA188" s="14">
        <v>55</v>
      </c>
      <c r="FB188" s="14">
        <v>41</v>
      </c>
      <c r="FC188" s="14">
        <v>48</v>
      </c>
      <c r="FD188" s="14" t="s">
        <v>78</v>
      </c>
      <c r="FE188" s="14">
        <v>51</v>
      </c>
      <c r="FF188" s="14">
        <v>38</v>
      </c>
      <c r="FG188" s="14">
        <v>32</v>
      </c>
      <c r="FH188" s="14">
        <v>37</v>
      </c>
      <c r="FI188" s="14" t="s">
        <v>78</v>
      </c>
      <c r="FJ188" s="14">
        <v>41</v>
      </c>
      <c r="FK188" s="14">
        <v>29</v>
      </c>
      <c r="FL188" s="14">
        <v>36</v>
      </c>
      <c r="FM188" s="14">
        <v>42</v>
      </c>
      <c r="FN188" s="14">
        <v>41</v>
      </c>
      <c r="FO188" s="14">
        <v>43</v>
      </c>
      <c r="FP188" s="14">
        <v>40</v>
      </c>
      <c r="FQ188" s="14">
        <v>27</v>
      </c>
      <c r="FR188" s="14">
        <v>37</v>
      </c>
      <c r="FS188" s="14">
        <v>44</v>
      </c>
      <c r="FT188" s="14">
        <v>55</v>
      </c>
      <c r="FU188" s="14">
        <v>47</v>
      </c>
      <c r="FV188" s="14">
        <v>52</v>
      </c>
      <c r="FW188" s="14">
        <v>60</v>
      </c>
      <c r="FX188" s="14">
        <v>71</v>
      </c>
      <c r="FY188" s="14">
        <v>29</v>
      </c>
      <c r="FZ188" s="14">
        <v>30</v>
      </c>
      <c r="GA188" s="14">
        <v>40</v>
      </c>
      <c r="GB188" s="14">
        <v>51</v>
      </c>
      <c r="GC188" s="14">
        <v>47</v>
      </c>
      <c r="GD188" s="14">
        <v>48</v>
      </c>
      <c r="GE188" s="14">
        <v>33</v>
      </c>
      <c r="GF188" s="14">
        <v>49</v>
      </c>
      <c r="GG188" s="14">
        <v>52</v>
      </c>
      <c r="GH188" s="14">
        <v>42</v>
      </c>
      <c r="GI188" s="14">
        <v>39</v>
      </c>
      <c r="GJ188" s="14">
        <v>35</v>
      </c>
      <c r="GK188" s="14">
        <v>37</v>
      </c>
      <c r="GL188" s="14">
        <v>44</v>
      </c>
      <c r="GM188" s="14">
        <v>35</v>
      </c>
      <c r="GN188" s="14">
        <v>35</v>
      </c>
      <c r="GO188" s="14">
        <v>46</v>
      </c>
      <c r="GP188" s="14">
        <v>41</v>
      </c>
      <c r="GQ188" s="14">
        <v>29</v>
      </c>
      <c r="GR188" s="14">
        <v>50</v>
      </c>
      <c r="GS188" s="14">
        <v>53</v>
      </c>
      <c r="GT188" s="14">
        <v>34</v>
      </c>
      <c r="GU188" s="14">
        <v>24</v>
      </c>
      <c r="GV188" s="14">
        <v>20</v>
      </c>
      <c r="GW188" s="14">
        <v>34</v>
      </c>
      <c r="GX188" s="14">
        <v>31</v>
      </c>
      <c r="GY188" s="14">
        <v>29</v>
      </c>
      <c r="GZ188" s="14">
        <v>29</v>
      </c>
      <c r="HA188" s="14" t="s">
        <v>78</v>
      </c>
      <c r="HB188" s="14">
        <v>49</v>
      </c>
      <c r="HC188" s="14">
        <v>33</v>
      </c>
      <c r="HD188" s="14">
        <v>33</v>
      </c>
      <c r="HE188" s="14">
        <v>24</v>
      </c>
      <c r="HF188" s="14">
        <v>27</v>
      </c>
      <c r="HG188" s="14">
        <v>28</v>
      </c>
      <c r="HH188" s="14">
        <v>22</v>
      </c>
      <c r="HI188" s="14">
        <v>21</v>
      </c>
      <c r="HJ188" s="14">
        <v>30</v>
      </c>
      <c r="HK188" s="14">
        <v>37</v>
      </c>
      <c r="HL188" s="14">
        <v>31</v>
      </c>
      <c r="HM188" s="14">
        <v>44</v>
      </c>
      <c r="HN188" s="14">
        <v>51</v>
      </c>
      <c r="HO188" s="14">
        <v>28</v>
      </c>
      <c r="HP188" s="14">
        <v>38</v>
      </c>
      <c r="HQ188" s="14">
        <v>40</v>
      </c>
      <c r="HR188" s="14">
        <v>42</v>
      </c>
      <c r="HS188" s="14">
        <v>25</v>
      </c>
      <c r="HT188" s="14">
        <v>25</v>
      </c>
      <c r="HU188" s="14">
        <v>27</v>
      </c>
      <c r="HV188" s="14">
        <v>19</v>
      </c>
      <c r="HW188" s="14">
        <v>25</v>
      </c>
      <c r="HX188" s="14">
        <v>34</v>
      </c>
      <c r="HY188" s="14">
        <v>32</v>
      </c>
      <c r="HZ188" s="14">
        <v>28</v>
      </c>
      <c r="IA188" s="14">
        <v>28</v>
      </c>
      <c r="IB188" s="14">
        <v>20</v>
      </c>
      <c r="IC188" s="14">
        <v>21</v>
      </c>
      <c r="ID188" s="14">
        <v>26</v>
      </c>
      <c r="IE188" s="14">
        <v>28</v>
      </c>
      <c r="IF188" s="14">
        <v>31</v>
      </c>
      <c r="IG188" s="14">
        <v>31</v>
      </c>
      <c r="IH188" s="14">
        <v>23</v>
      </c>
      <c r="II188" s="14">
        <v>20</v>
      </c>
      <c r="IJ188" s="14">
        <v>22</v>
      </c>
      <c r="IK188" s="14">
        <v>17</v>
      </c>
      <c r="IL188" s="14">
        <v>28</v>
      </c>
      <c r="IM188" s="14">
        <v>25</v>
      </c>
      <c r="IN188" s="14">
        <v>20</v>
      </c>
      <c r="IO188" s="14">
        <v>16</v>
      </c>
      <c r="IP188" s="14">
        <v>5</v>
      </c>
      <c r="IQ188" s="19">
        <v>26</v>
      </c>
      <c r="IR188" s="100">
        <f t="shared" si="62"/>
        <v>74</v>
      </c>
      <c r="IT188" s="45"/>
      <c r="IU188" s="46"/>
    </row>
    <row r="189" spans="1:255" ht="12.75" customHeight="1" x14ac:dyDescent="0.2">
      <c r="A189" s="100">
        <v>2013</v>
      </c>
      <c r="B189" s="100">
        <v>360050133</v>
      </c>
      <c r="C189" s="103">
        <f>INDEX(Sites!$A:$N,MATCH($B189,Sites!$A:$A,0),2)</f>
        <v>40.867899999999999</v>
      </c>
      <c r="D189" s="100" t="str">
        <f>INDEX(Sites!$A:$N,MATCH($B189,Sites!$A:$A,0),4)</f>
        <v>NY</v>
      </c>
      <c r="E189" s="100" t="str">
        <f>INDEX(Sites!$A:$N,MATCH($B189,Sites!$A:$A,0),10)</f>
        <v>31.0</v>
      </c>
      <c r="F189" s="44" t="str">
        <f>INDEX(Sites!$A:$N,MATCH($B189,Sites!$A:$A,0),6)</f>
        <v>Pfizer Lab</v>
      </c>
      <c r="G189" s="20">
        <v>28</v>
      </c>
      <c r="H189" s="14">
        <v>29</v>
      </c>
      <c r="I189" s="14">
        <v>32</v>
      </c>
      <c r="J189" s="14">
        <v>29</v>
      </c>
      <c r="K189" s="14">
        <v>32</v>
      </c>
      <c r="L189" s="14">
        <v>40</v>
      </c>
      <c r="M189" s="14">
        <v>37</v>
      </c>
      <c r="N189" s="14">
        <v>35</v>
      </c>
      <c r="O189" s="14">
        <v>43</v>
      </c>
      <c r="P189" s="14">
        <v>33</v>
      </c>
      <c r="Q189" s="14">
        <v>35</v>
      </c>
      <c r="R189" s="14">
        <v>32</v>
      </c>
      <c r="S189" s="14">
        <v>31</v>
      </c>
      <c r="T189" s="14">
        <v>37</v>
      </c>
      <c r="U189" s="14">
        <v>29</v>
      </c>
      <c r="V189" s="14">
        <v>28</v>
      </c>
      <c r="W189" s="14">
        <v>35</v>
      </c>
      <c r="X189" s="14">
        <v>40</v>
      </c>
      <c r="Y189" s="14">
        <v>38</v>
      </c>
      <c r="Z189" s="14">
        <v>34</v>
      </c>
      <c r="AA189" s="14">
        <v>38</v>
      </c>
      <c r="AB189" s="14">
        <v>32</v>
      </c>
      <c r="AC189" s="14">
        <v>34</v>
      </c>
      <c r="AD189" s="14">
        <v>40</v>
      </c>
      <c r="AE189" s="14">
        <v>34</v>
      </c>
      <c r="AF189" s="14">
        <v>38</v>
      </c>
      <c r="AG189" s="14" t="s">
        <v>78</v>
      </c>
      <c r="AH189" s="14">
        <v>37</v>
      </c>
      <c r="AI189" s="14">
        <v>38</v>
      </c>
      <c r="AJ189" s="14">
        <v>45</v>
      </c>
      <c r="AK189" s="14">
        <v>50</v>
      </c>
      <c r="AL189" s="14">
        <v>38</v>
      </c>
      <c r="AM189" s="14">
        <v>41</v>
      </c>
      <c r="AN189" s="14">
        <v>44</v>
      </c>
      <c r="AO189" s="14">
        <v>29</v>
      </c>
      <c r="AP189" s="14">
        <v>49</v>
      </c>
      <c r="AQ189" s="14">
        <v>46</v>
      </c>
      <c r="AR189" s="14">
        <v>50</v>
      </c>
      <c r="AS189" s="14">
        <v>39</v>
      </c>
      <c r="AT189" s="14">
        <v>46</v>
      </c>
      <c r="AU189" s="14">
        <v>41</v>
      </c>
      <c r="AV189" s="14">
        <v>39</v>
      </c>
      <c r="AW189" s="14">
        <v>40</v>
      </c>
      <c r="AX189" s="14">
        <v>33</v>
      </c>
      <c r="AY189" s="14">
        <v>45</v>
      </c>
      <c r="AZ189" s="14">
        <v>34</v>
      </c>
      <c r="BA189" s="14">
        <v>40</v>
      </c>
      <c r="BB189" s="14">
        <v>45</v>
      </c>
      <c r="BC189" s="14">
        <v>36</v>
      </c>
      <c r="BD189" s="14">
        <v>34</v>
      </c>
      <c r="BE189" s="14">
        <v>39</v>
      </c>
      <c r="BF189" s="14">
        <v>46</v>
      </c>
      <c r="BG189" s="14">
        <v>39</v>
      </c>
      <c r="BH189" s="14">
        <v>33</v>
      </c>
      <c r="BI189" s="14">
        <v>36</v>
      </c>
      <c r="BJ189" s="14">
        <v>52</v>
      </c>
      <c r="BK189" s="14">
        <v>58</v>
      </c>
      <c r="BL189" s="14">
        <v>56</v>
      </c>
      <c r="BM189" s="14">
        <v>63</v>
      </c>
      <c r="BN189" s="14">
        <v>43</v>
      </c>
      <c r="BO189" s="14">
        <v>51</v>
      </c>
      <c r="BP189" s="14">
        <v>45</v>
      </c>
      <c r="BQ189" s="14">
        <v>42</v>
      </c>
      <c r="BR189" s="14">
        <v>46</v>
      </c>
      <c r="BS189" s="14">
        <v>43</v>
      </c>
      <c r="BT189" s="14">
        <v>52</v>
      </c>
      <c r="BU189" s="14">
        <v>39</v>
      </c>
      <c r="BV189" s="14">
        <v>36</v>
      </c>
      <c r="BW189" s="14">
        <v>27</v>
      </c>
      <c r="BX189" s="14">
        <v>26</v>
      </c>
      <c r="BY189" s="14">
        <v>49</v>
      </c>
      <c r="BZ189" s="14">
        <v>32</v>
      </c>
      <c r="CA189" s="14">
        <v>44</v>
      </c>
      <c r="CB189" s="14">
        <v>39</v>
      </c>
      <c r="CC189" s="14">
        <v>43</v>
      </c>
      <c r="CD189" s="14">
        <v>46</v>
      </c>
      <c r="CE189" s="14">
        <v>45</v>
      </c>
      <c r="CF189" s="14">
        <v>43</v>
      </c>
      <c r="CG189" s="14">
        <v>37</v>
      </c>
      <c r="CH189" s="14">
        <v>34</v>
      </c>
      <c r="CI189" s="14">
        <v>33</v>
      </c>
      <c r="CJ189" s="14">
        <v>53</v>
      </c>
      <c r="CK189" s="14">
        <v>22</v>
      </c>
      <c r="CL189" s="14">
        <v>22</v>
      </c>
      <c r="CM189" s="14">
        <v>20</v>
      </c>
      <c r="CN189" s="14">
        <v>30</v>
      </c>
      <c r="CO189" s="14">
        <v>35</v>
      </c>
      <c r="CP189" s="14">
        <v>46</v>
      </c>
      <c r="CQ189" s="14">
        <v>32</v>
      </c>
      <c r="CR189" s="14">
        <v>43</v>
      </c>
      <c r="CS189" s="14">
        <v>72</v>
      </c>
      <c r="CT189" s="14">
        <v>65</v>
      </c>
      <c r="CU189" s="14">
        <v>62</v>
      </c>
      <c r="CV189" s="14">
        <v>50</v>
      </c>
      <c r="CW189" s="14">
        <v>37</v>
      </c>
      <c r="CX189" s="14">
        <v>40</v>
      </c>
      <c r="CY189" s="14">
        <v>43</v>
      </c>
      <c r="CZ189" s="14">
        <v>48</v>
      </c>
      <c r="DA189" s="14">
        <v>31</v>
      </c>
      <c r="DB189" s="14">
        <v>31</v>
      </c>
      <c r="DC189" s="14">
        <v>52</v>
      </c>
      <c r="DD189" s="14">
        <v>47</v>
      </c>
      <c r="DE189" s="14">
        <v>44</v>
      </c>
      <c r="DF189" s="14">
        <v>37</v>
      </c>
      <c r="DG189" s="14">
        <v>38</v>
      </c>
      <c r="DH189" s="14">
        <v>37</v>
      </c>
      <c r="DI189" s="14">
        <v>41</v>
      </c>
      <c r="DJ189" s="14">
        <v>58</v>
      </c>
      <c r="DK189" s="14">
        <v>55</v>
      </c>
      <c r="DL189" s="14">
        <v>45</v>
      </c>
      <c r="DM189" s="14">
        <v>42</v>
      </c>
      <c r="DN189" s="14">
        <v>49</v>
      </c>
      <c r="DO189" s="14">
        <v>59</v>
      </c>
      <c r="DP189" s="14">
        <v>59</v>
      </c>
      <c r="DQ189" s="14">
        <v>41</v>
      </c>
      <c r="DR189" s="14">
        <v>65</v>
      </c>
      <c r="DS189" s="14">
        <v>66</v>
      </c>
      <c r="DT189" s="14">
        <v>54</v>
      </c>
      <c r="DU189" s="14">
        <v>58</v>
      </c>
      <c r="DV189" s="14">
        <v>50</v>
      </c>
      <c r="DW189" s="14">
        <v>54</v>
      </c>
      <c r="DX189" s="14">
        <v>38</v>
      </c>
      <c r="DY189" s="14">
        <v>17</v>
      </c>
      <c r="DZ189" s="14">
        <v>26</v>
      </c>
      <c r="EA189" s="14">
        <v>20</v>
      </c>
      <c r="EB189" s="14">
        <v>40</v>
      </c>
      <c r="EC189" s="14">
        <v>49</v>
      </c>
      <c r="ED189" s="14">
        <v>50</v>
      </c>
      <c r="EE189" s="14">
        <v>56</v>
      </c>
      <c r="EF189" s="14">
        <v>58</v>
      </c>
      <c r="EG189" s="14">
        <v>65</v>
      </c>
      <c r="EH189" s="14">
        <v>54</v>
      </c>
      <c r="EI189" s="14">
        <v>47</v>
      </c>
      <c r="EJ189" s="14">
        <v>37</v>
      </c>
      <c r="EK189" s="14">
        <v>27</v>
      </c>
      <c r="EL189" s="14">
        <v>35</v>
      </c>
      <c r="EM189" s="14">
        <v>45</v>
      </c>
      <c r="EN189" s="14">
        <v>46</v>
      </c>
      <c r="EO189" s="14">
        <v>68</v>
      </c>
      <c r="EP189" s="14">
        <v>54</v>
      </c>
      <c r="EQ189" s="14">
        <v>70</v>
      </c>
      <c r="ER189" s="14">
        <v>61</v>
      </c>
      <c r="ES189" s="14">
        <v>43</v>
      </c>
      <c r="ET189" s="14">
        <v>41</v>
      </c>
      <c r="EU189" s="14">
        <v>52</v>
      </c>
      <c r="EV189" s="14">
        <v>35</v>
      </c>
      <c r="EW189" s="14">
        <v>17</v>
      </c>
      <c r="EX189" s="14">
        <v>45</v>
      </c>
      <c r="EY189" s="14">
        <v>60</v>
      </c>
      <c r="EZ189" s="14">
        <v>46</v>
      </c>
      <c r="FA189" s="14" t="s">
        <v>78</v>
      </c>
      <c r="FB189" s="14">
        <v>38</v>
      </c>
      <c r="FC189" s="14">
        <v>51</v>
      </c>
      <c r="FD189" s="14">
        <v>42</v>
      </c>
      <c r="FE189" s="14">
        <v>52</v>
      </c>
      <c r="FF189" s="14">
        <v>40</v>
      </c>
      <c r="FG189" s="14">
        <v>33</v>
      </c>
      <c r="FH189" s="14">
        <v>37</v>
      </c>
      <c r="FI189" s="14">
        <v>58</v>
      </c>
      <c r="FJ189" s="14">
        <v>46</v>
      </c>
      <c r="FK189" s="14">
        <v>34</v>
      </c>
      <c r="FL189" s="14">
        <v>36</v>
      </c>
      <c r="FM189" s="14">
        <v>40</v>
      </c>
      <c r="FN189" s="14">
        <v>41</v>
      </c>
      <c r="FO189" s="14">
        <v>46</v>
      </c>
      <c r="FP189" s="14">
        <v>46</v>
      </c>
      <c r="FQ189" s="14">
        <v>28</v>
      </c>
      <c r="FR189" s="14">
        <v>35</v>
      </c>
      <c r="FS189" s="14">
        <v>48</v>
      </c>
      <c r="FT189" s="14">
        <v>53</v>
      </c>
      <c r="FU189" s="14">
        <v>49</v>
      </c>
      <c r="FV189" s="14">
        <v>52</v>
      </c>
      <c r="FW189" s="14">
        <v>58</v>
      </c>
      <c r="FX189" s="14">
        <v>76</v>
      </c>
      <c r="FY189" s="14">
        <v>31</v>
      </c>
      <c r="FZ189" s="14">
        <v>31</v>
      </c>
      <c r="GA189" s="14">
        <v>42</v>
      </c>
      <c r="GB189" s="14">
        <v>51</v>
      </c>
      <c r="GC189" s="14">
        <v>48</v>
      </c>
      <c r="GD189" s="14">
        <v>46</v>
      </c>
      <c r="GE189" s="14">
        <v>38</v>
      </c>
      <c r="GF189" s="14">
        <v>48</v>
      </c>
      <c r="GG189" s="14">
        <v>53</v>
      </c>
      <c r="GH189" s="14">
        <v>45</v>
      </c>
      <c r="GI189" s="14">
        <v>38</v>
      </c>
      <c r="GJ189" s="14">
        <v>35</v>
      </c>
      <c r="GK189" s="14">
        <v>35</v>
      </c>
      <c r="GL189" s="14">
        <v>43</v>
      </c>
      <c r="GM189" s="14">
        <v>35</v>
      </c>
      <c r="GN189" s="14">
        <v>39</v>
      </c>
      <c r="GO189" s="14">
        <v>50</v>
      </c>
      <c r="GP189" s="14">
        <v>41</v>
      </c>
      <c r="GQ189" s="14">
        <v>33</v>
      </c>
      <c r="GR189" s="14">
        <v>52</v>
      </c>
      <c r="GS189" s="14">
        <v>60</v>
      </c>
      <c r="GT189" s="14">
        <v>39</v>
      </c>
      <c r="GU189" s="14">
        <v>24</v>
      </c>
      <c r="GV189" s="14">
        <v>20</v>
      </c>
      <c r="GW189" s="14">
        <v>36</v>
      </c>
      <c r="GX189" s="14">
        <v>31</v>
      </c>
      <c r="GY189" s="14">
        <v>30</v>
      </c>
      <c r="GZ189" s="14">
        <v>33</v>
      </c>
      <c r="HA189" s="14">
        <v>50</v>
      </c>
      <c r="HB189" s="14">
        <v>55</v>
      </c>
      <c r="HC189" s="14">
        <v>35</v>
      </c>
      <c r="HD189" s="14">
        <v>33</v>
      </c>
      <c r="HE189" s="14">
        <v>25</v>
      </c>
      <c r="HF189" s="14">
        <v>26</v>
      </c>
      <c r="HG189" s="14">
        <v>29</v>
      </c>
      <c r="HH189" s="14">
        <v>24</v>
      </c>
      <c r="HI189" s="14">
        <v>23</v>
      </c>
      <c r="HJ189" s="14">
        <v>31</v>
      </c>
      <c r="HK189" s="14">
        <v>38</v>
      </c>
      <c r="HL189" s="14">
        <v>37</v>
      </c>
      <c r="HM189" s="14">
        <v>42</v>
      </c>
      <c r="HN189" s="14">
        <v>46</v>
      </c>
      <c r="HO189" s="14">
        <v>33</v>
      </c>
      <c r="HP189" s="14">
        <v>42</v>
      </c>
      <c r="HQ189" s="14">
        <v>43</v>
      </c>
      <c r="HR189" s="14">
        <v>44</v>
      </c>
      <c r="HS189" s="14">
        <v>28</v>
      </c>
      <c r="HT189" s="14">
        <v>26</v>
      </c>
      <c r="HU189" s="14">
        <v>29</v>
      </c>
      <c r="HV189" s="14">
        <v>24</v>
      </c>
      <c r="HW189" s="14">
        <v>27</v>
      </c>
      <c r="HX189" s="14">
        <v>36</v>
      </c>
      <c r="HY189" s="14">
        <v>33</v>
      </c>
      <c r="HZ189" s="14">
        <v>30</v>
      </c>
      <c r="IA189" s="14">
        <v>34</v>
      </c>
      <c r="IB189" s="14">
        <v>18</v>
      </c>
      <c r="IC189" s="14">
        <v>24</v>
      </c>
      <c r="ID189" s="14">
        <v>26</v>
      </c>
      <c r="IE189" s="14">
        <v>31</v>
      </c>
      <c r="IF189" s="14">
        <v>31</v>
      </c>
      <c r="IG189" s="14">
        <v>34</v>
      </c>
      <c r="IH189" s="14">
        <v>22</v>
      </c>
      <c r="II189" s="14">
        <v>19</v>
      </c>
      <c r="IJ189" s="14">
        <v>23</v>
      </c>
      <c r="IK189" s="14">
        <v>21</v>
      </c>
      <c r="IL189" s="14">
        <v>29</v>
      </c>
      <c r="IM189" s="14">
        <v>25</v>
      </c>
      <c r="IN189" s="14">
        <v>20</v>
      </c>
      <c r="IO189" s="14">
        <v>17</v>
      </c>
      <c r="IP189" s="14">
        <v>3</v>
      </c>
      <c r="IQ189" s="19">
        <v>28</v>
      </c>
      <c r="IR189" s="100">
        <f t="shared" si="62"/>
        <v>76</v>
      </c>
      <c r="IT189" s="45"/>
      <c r="IU189" s="46"/>
    </row>
    <row r="190" spans="1:255" ht="12.75" customHeight="1" x14ac:dyDescent="0.2">
      <c r="A190" s="100">
        <v>2013</v>
      </c>
      <c r="B190" s="100">
        <v>360810124</v>
      </c>
      <c r="C190" s="103">
        <f>INDEX(Sites!$A:$N,MATCH($B190,Sites!$A:$A,0),2)</f>
        <v>40.736139999999999</v>
      </c>
      <c r="D190" s="100" t="str">
        <f>INDEX(Sites!$A:$N,MATCH($B190,Sites!$A:$A,0),4)</f>
        <v>NY</v>
      </c>
      <c r="E190" s="100" t="str">
        <f>INDEX(Sites!$A:$N,MATCH($B190,Sites!$A:$A,0),10)</f>
        <v>25.0</v>
      </c>
      <c r="F190" s="44" t="str">
        <f>INDEX(Sites!$A:$N,MATCH($B190,Sites!$A:$A,0),6)</f>
        <v>Queens</v>
      </c>
      <c r="G190" s="20">
        <v>30</v>
      </c>
      <c r="H190" s="14">
        <v>30</v>
      </c>
      <c r="I190" s="14">
        <v>35</v>
      </c>
      <c r="J190" s="14">
        <v>32</v>
      </c>
      <c r="K190" s="14" t="s">
        <v>78</v>
      </c>
      <c r="L190" s="14">
        <v>43</v>
      </c>
      <c r="M190" s="14">
        <v>42</v>
      </c>
      <c r="N190" s="14">
        <v>33</v>
      </c>
      <c r="O190" s="14">
        <v>44</v>
      </c>
      <c r="P190" s="14">
        <v>39</v>
      </c>
      <c r="Q190" s="14">
        <v>39</v>
      </c>
      <c r="R190" s="14">
        <v>38</v>
      </c>
      <c r="S190" s="14">
        <v>37</v>
      </c>
      <c r="T190" s="14">
        <v>43</v>
      </c>
      <c r="U190" s="14">
        <v>33</v>
      </c>
      <c r="V190" s="14">
        <v>30</v>
      </c>
      <c r="W190" s="14">
        <v>38</v>
      </c>
      <c r="X190" s="14">
        <v>38</v>
      </c>
      <c r="Y190" s="14" t="s">
        <v>78</v>
      </c>
      <c r="Z190" s="14">
        <v>37</v>
      </c>
      <c r="AA190" s="14">
        <v>37</v>
      </c>
      <c r="AB190" s="14">
        <v>34</v>
      </c>
      <c r="AC190" s="14">
        <v>39</v>
      </c>
      <c r="AD190" s="14">
        <v>40</v>
      </c>
      <c r="AE190" s="14">
        <v>32</v>
      </c>
      <c r="AF190" s="14">
        <v>37</v>
      </c>
      <c r="AG190" s="14">
        <v>42</v>
      </c>
      <c r="AH190" s="14">
        <v>36</v>
      </c>
      <c r="AI190" s="14">
        <v>38</v>
      </c>
      <c r="AJ190" s="14">
        <v>46</v>
      </c>
      <c r="AK190" s="14">
        <v>50</v>
      </c>
      <c r="AL190" s="14" t="s">
        <v>78</v>
      </c>
      <c r="AM190" s="14">
        <v>44</v>
      </c>
      <c r="AN190" s="14">
        <v>47</v>
      </c>
      <c r="AO190" s="14">
        <v>38</v>
      </c>
      <c r="AP190" s="14">
        <v>48</v>
      </c>
      <c r="AQ190" s="14">
        <v>44</v>
      </c>
      <c r="AR190" s="14">
        <v>44</v>
      </c>
      <c r="AS190" s="14">
        <v>36</v>
      </c>
      <c r="AT190" s="14">
        <v>47</v>
      </c>
      <c r="AU190" s="14" t="s">
        <v>78</v>
      </c>
      <c r="AV190" s="14" t="s">
        <v>78</v>
      </c>
      <c r="AW190" s="14" t="s">
        <v>78</v>
      </c>
      <c r="AX190" s="14" t="s">
        <v>78</v>
      </c>
      <c r="AY190" s="14" t="s">
        <v>78</v>
      </c>
      <c r="AZ190" s="14" t="s">
        <v>78</v>
      </c>
      <c r="BA190" s="14" t="s">
        <v>78</v>
      </c>
      <c r="BB190" s="14">
        <v>30</v>
      </c>
      <c r="BC190" s="14">
        <v>25</v>
      </c>
      <c r="BD190" s="14">
        <v>29</v>
      </c>
      <c r="BE190" s="14">
        <v>40</v>
      </c>
      <c r="BF190" s="14">
        <v>42</v>
      </c>
      <c r="BG190" s="14">
        <v>33</v>
      </c>
      <c r="BH190" s="14">
        <v>30</v>
      </c>
      <c r="BI190" s="14">
        <v>32</v>
      </c>
      <c r="BJ190" s="14">
        <v>46</v>
      </c>
      <c r="BK190" s="14">
        <v>49</v>
      </c>
      <c r="BL190" s="14">
        <v>48</v>
      </c>
      <c r="BM190" s="14">
        <v>54</v>
      </c>
      <c r="BN190" s="14">
        <v>36</v>
      </c>
      <c r="BO190" s="14">
        <v>48</v>
      </c>
      <c r="BP190" s="14">
        <v>35</v>
      </c>
      <c r="BQ190" s="14">
        <v>28</v>
      </c>
      <c r="BR190" s="14">
        <v>37</v>
      </c>
      <c r="BS190" s="14" t="s">
        <v>78</v>
      </c>
      <c r="BT190" s="14">
        <v>40</v>
      </c>
      <c r="BU190" s="14">
        <v>28</v>
      </c>
      <c r="BV190" s="14">
        <v>25</v>
      </c>
      <c r="BW190" s="14">
        <v>27</v>
      </c>
      <c r="BX190" s="14">
        <v>17</v>
      </c>
      <c r="BY190" s="14">
        <v>41</v>
      </c>
      <c r="BZ190" s="14">
        <v>33</v>
      </c>
      <c r="CA190" s="14">
        <v>44</v>
      </c>
      <c r="CB190" s="14">
        <v>40</v>
      </c>
      <c r="CC190" s="14">
        <v>43</v>
      </c>
      <c r="CD190" s="14">
        <v>45</v>
      </c>
      <c r="CE190" s="14">
        <v>47</v>
      </c>
      <c r="CF190" s="14">
        <v>41</v>
      </c>
      <c r="CG190" s="14">
        <v>34</v>
      </c>
      <c r="CH190" s="14">
        <v>32</v>
      </c>
      <c r="CI190" s="14">
        <v>28</v>
      </c>
      <c r="CJ190" s="14">
        <v>22</v>
      </c>
      <c r="CK190" s="14">
        <v>25</v>
      </c>
      <c r="CL190" s="14">
        <v>25</v>
      </c>
      <c r="CM190" s="14">
        <v>19</v>
      </c>
      <c r="CN190" s="14">
        <v>34</v>
      </c>
      <c r="CO190" s="14">
        <v>40</v>
      </c>
      <c r="CP190" s="14">
        <v>51</v>
      </c>
      <c r="CQ190" s="14">
        <v>36</v>
      </c>
      <c r="CR190" s="14">
        <v>35</v>
      </c>
      <c r="CS190" s="14">
        <v>62</v>
      </c>
      <c r="CT190" s="14">
        <v>59</v>
      </c>
      <c r="CU190" s="14">
        <v>45</v>
      </c>
      <c r="CV190" s="14">
        <v>32</v>
      </c>
      <c r="CW190" s="14">
        <v>37</v>
      </c>
      <c r="CX190" s="14">
        <v>45</v>
      </c>
      <c r="CY190" s="14">
        <v>42</v>
      </c>
      <c r="CZ190" s="14">
        <v>50</v>
      </c>
      <c r="DA190" s="14">
        <v>31</v>
      </c>
      <c r="DB190" s="14">
        <v>33</v>
      </c>
      <c r="DC190" s="14">
        <v>54</v>
      </c>
      <c r="DD190" s="14">
        <v>47</v>
      </c>
      <c r="DE190" s="14">
        <v>47</v>
      </c>
      <c r="DF190" s="14">
        <v>40</v>
      </c>
      <c r="DG190" s="14">
        <v>44</v>
      </c>
      <c r="DH190" s="14">
        <v>40</v>
      </c>
      <c r="DI190" s="14">
        <v>48</v>
      </c>
      <c r="DJ190" s="14">
        <v>51</v>
      </c>
      <c r="DK190" s="14">
        <v>51</v>
      </c>
      <c r="DL190" s="14">
        <v>41</v>
      </c>
      <c r="DM190" s="14">
        <v>48</v>
      </c>
      <c r="DN190" s="14">
        <v>47</v>
      </c>
      <c r="DO190" s="14">
        <v>53</v>
      </c>
      <c r="DP190" s="14">
        <v>49</v>
      </c>
      <c r="DQ190" s="14">
        <v>34</v>
      </c>
      <c r="DR190" s="14">
        <v>63</v>
      </c>
      <c r="DS190" s="14">
        <v>65</v>
      </c>
      <c r="DT190" s="14">
        <v>53</v>
      </c>
      <c r="DU190" s="14">
        <v>52</v>
      </c>
      <c r="DV190" s="14">
        <v>50</v>
      </c>
      <c r="DW190" s="14">
        <v>49</v>
      </c>
      <c r="DX190" s="14">
        <v>34</v>
      </c>
      <c r="DY190" s="14">
        <v>23</v>
      </c>
      <c r="DZ190" s="14">
        <v>26</v>
      </c>
      <c r="EA190" s="14">
        <v>24</v>
      </c>
      <c r="EB190" s="14">
        <v>33</v>
      </c>
      <c r="EC190" s="14">
        <v>43</v>
      </c>
      <c r="ED190" s="14">
        <v>55</v>
      </c>
      <c r="EE190" s="14">
        <v>55</v>
      </c>
      <c r="EF190" s="14">
        <v>60</v>
      </c>
      <c r="EG190" s="14">
        <v>72</v>
      </c>
      <c r="EH190" s="14">
        <v>44</v>
      </c>
      <c r="EI190" s="14" t="s">
        <v>78</v>
      </c>
      <c r="EJ190" s="14">
        <v>38</v>
      </c>
      <c r="EK190" s="14">
        <v>27</v>
      </c>
      <c r="EL190" s="14">
        <v>37</v>
      </c>
      <c r="EM190" s="14">
        <v>41</v>
      </c>
      <c r="EN190" s="14">
        <v>57</v>
      </c>
      <c r="EO190" s="14">
        <v>79</v>
      </c>
      <c r="EP190" s="14">
        <v>71</v>
      </c>
      <c r="EQ190" s="14">
        <v>80</v>
      </c>
      <c r="ER190" s="14">
        <v>65</v>
      </c>
      <c r="ES190" s="14">
        <v>56</v>
      </c>
      <c r="ET190" s="14">
        <v>41</v>
      </c>
      <c r="EU190" s="14">
        <v>57</v>
      </c>
      <c r="EV190" s="14">
        <v>41</v>
      </c>
      <c r="EW190" s="14">
        <v>20</v>
      </c>
      <c r="EX190" s="14">
        <v>58</v>
      </c>
      <c r="EY190" s="14">
        <v>60</v>
      </c>
      <c r="EZ190" s="14">
        <v>49</v>
      </c>
      <c r="FA190" s="14">
        <v>61</v>
      </c>
      <c r="FB190" s="14">
        <v>46</v>
      </c>
      <c r="FC190" s="14">
        <v>51</v>
      </c>
      <c r="FD190" s="14">
        <v>50</v>
      </c>
      <c r="FE190" s="14">
        <v>57</v>
      </c>
      <c r="FF190" s="14">
        <v>43</v>
      </c>
      <c r="FG190" s="14">
        <v>38</v>
      </c>
      <c r="FH190" s="14">
        <v>43</v>
      </c>
      <c r="FI190" s="14">
        <v>58</v>
      </c>
      <c r="FJ190" s="14">
        <v>50</v>
      </c>
      <c r="FK190" s="14">
        <v>36</v>
      </c>
      <c r="FL190" s="14">
        <v>44</v>
      </c>
      <c r="FM190" s="14">
        <v>49</v>
      </c>
      <c r="FN190" s="14">
        <v>54</v>
      </c>
      <c r="FO190" s="14">
        <v>49</v>
      </c>
      <c r="FP190" s="14">
        <v>46</v>
      </c>
      <c r="FQ190" s="14">
        <v>31</v>
      </c>
      <c r="FR190" s="14">
        <v>43</v>
      </c>
      <c r="FS190" s="14">
        <v>52</v>
      </c>
      <c r="FT190" s="14">
        <v>64</v>
      </c>
      <c r="FU190" s="14">
        <v>53</v>
      </c>
      <c r="FV190" s="14">
        <v>46</v>
      </c>
      <c r="FW190" s="14">
        <v>65</v>
      </c>
      <c r="FX190" s="14">
        <v>71</v>
      </c>
      <c r="FY190" s="14">
        <v>32</v>
      </c>
      <c r="FZ190" s="14">
        <v>33</v>
      </c>
      <c r="GA190" s="14">
        <v>41</v>
      </c>
      <c r="GB190" s="14">
        <v>57</v>
      </c>
      <c r="GC190" s="14">
        <v>53</v>
      </c>
      <c r="GD190" s="14">
        <v>49</v>
      </c>
      <c r="GE190" s="14">
        <v>46</v>
      </c>
      <c r="GF190" s="14">
        <v>50</v>
      </c>
      <c r="GG190" s="14">
        <v>54</v>
      </c>
      <c r="GH190" s="14">
        <v>41</v>
      </c>
      <c r="GI190" s="14">
        <v>36</v>
      </c>
      <c r="GJ190" s="14">
        <v>40</v>
      </c>
      <c r="GK190" s="14">
        <v>38</v>
      </c>
      <c r="GL190" s="14">
        <v>46</v>
      </c>
      <c r="GM190" s="14">
        <v>38</v>
      </c>
      <c r="GN190" s="14">
        <v>40</v>
      </c>
      <c r="GO190" s="14">
        <v>56</v>
      </c>
      <c r="GP190" s="14">
        <v>45</v>
      </c>
      <c r="GQ190" s="14">
        <v>34</v>
      </c>
      <c r="GR190" s="14" t="s">
        <v>78</v>
      </c>
      <c r="GS190" s="14">
        <v>57</v>
      </c>
      <c r="GT190" s="14">
        <v>44</v>
      </c>
      <c r="GU190" s="14">
        <v>25</v>
      </c>
      <c r="GV190" s="14">
        <v>23</v>
      </c>
      <c r="GW190" s="14">
        <v>39</v>
      </c>
      <c r="GX190" s="14">
        <v>33</v>
      </c>
      <c r="GY190" s="14">
        <v>36</v>
      </c>
      <c r="GZ190" s="14">
        <v>41</v>
      </c>
      <c r="HA190" s="14">
        <v>53</v>
      </c>
      <c r="HB190" s="14">
        <v>58</v>
      </c>
      <c r="HC190" s="14">
        <v>37</v>
      </c>
      <c r="HD190" s="14">
        <v>36</v>
      </c>
      <c r="HE190" s="14">
        <v>27</v>
      </c>
      <c r="HF190" s="14">
        <v>27</v>
      </c>
      <c r="HG190" s="14">
        <v>29</v>
      </c>
      <c r="HH190" s="14">
        <v>26</v>
      </c>
      <c r="HI190" s="14">
        <v>26</v>
      </c>
      <c r="HJ190" s="14">
        <v>34</v>
      </c>
      <c r="HK190" s="14">
        <v>39</v>
      </c>
      <c r="HL190" s="14">
        <v>41</v>
      </c>
      <c r="HM190" s="14">
        <v>46</v>
      </c>
      <c r="HN190" s="14">
        <v>50</v>
      </c>
      <c r="HO190" s="14">
        <v>41</v>
      </c>
      <c r="HP190" s="14">
        <v>53</v>
      </c>
      <c r="HQ190" s="14">
        <v>49</v>
      </c>
      <c r="HR190" s="14">
        <v>48</v>
      </c>
      <c r="HS190" s="14">
        <v>28</v>
      </c>
      <c r="HT190" s="14">
        <v>28</v>
      </c>
      <c r="HU190" s="14">
        <v>33</v>
      </c>
      <c r="HV190" s="14">
        <v>27</v>
      </c>
      <c r="HW190" s="14">
        <v>33</v>
      </c>
      <c r="HX190" s="14">
        <v>39</v>
      </c>
      <c r="HY190" s="14">
        <v>37</v>
      </c>
      <c r="HZ190" s="14">
        <v>34</v>
      </c>
      <c r="IA190" s="14">
        <v>33</v>
      </c>
      <c r="IB190" s="14">
        <v>28</v>
      </c>
      <c r="IC190" s="14" t="s">
        <v>78</v>
      </c>
      <c r="ID190" s="14">
        <v>29</v>
      </c>
      <c r="IE190" s="14">
        <v>34</v>
      </c>
      <c r="IF190" s="14">
        <v>35</v>
      </c>
      <c r="IG190" s="14">
        <v>40</v>
      </c>
      <c r="IH190" s="14">
        <v>31</v>
      </c>
      <c r="II190" s="14">
        <v>24</v>
      </c>
      <c r="IJ190" s="14">
        <v>27</v>
      </c>
      <c r="IK190" s="14">
        <v>23</v>
      </c>
      <c r="IL190" s="14">
        <v>34</v>
      </c>
      <c r="IM190" s="14">
        <v>29</v>
      </c>
      <c r="IN190" s="14">
        <v>23</v>
      </c>
      <c r="IO190" s="14">
        <v>20</v>
      </c>
      <c r="IP190" s="14">
        <v>20</v>
      </c>
      <c r="IQ190" s="19">
        <v>40</v>
      </c>
      <c r="IR190" s="100">
        <f t="shared" si="62"/>
        <v>80</v>
      </c>
      <c r="IT190" s="45"/>
      <c r="IU190" s="46"/>
    </row>
    <row r="191" spans="1:255" ht="12.75" customHeight="1" x14ac:dyDescent="0.2">
      <c r="A191" s="100">
        <v>2013</v>
      </c>
      <c r="B191" s="100">
        <v>361030004</v>
      </c>
      <c r="C191" s="103">
        <f>INDEX(Sites!$A:$N,MATCH($B191,Sites!$A:$A,0),2)</f>
        <v>40.96078</v>
      </c>
      <c r="D191" s="100" t="str">
        <f>INDEX(Sites!$A:$N,MATCH($B191,Sites!$A:$A,0),4)</f>
        <v>NY</v>
      </c>
      <c r="E191" s="100" t="str">
        <f>INDEX(Sites!$A:$N,MATCH($B191,Sites!$A:$A,0),10)</f>
        <v>31.0</v>
      </c>
      <c r="F191" s="44" t="str">
        <f>INDEX(Sites!$A:$N,MATCH($B191,Sites!$A:$A,0),6)</f>
        <v>Riverhead</v>
      </c>
      <c r="G191" s="20" t="s">
        <v>78</v>
      </c>
      <c r="H191" s="14" t="s">
        <v>78</v>
      </c>
      <c r="I191" s="14" t="s">
        <v>78</v>
      </c>
      <c r="J191" s="14" t="s">
        <v>78</v>
      </c>
      <c r="K191" s="14" t="s">
        <v>78</v>
      </c>
      <c r="L191" s="14" t="s">
        <v>78</v>
      </c>
      <c r="M191" s="14" t="s">
        <v>78</v>
      </c>
      <c r="N191" s="14" t="s">
        <v>78</v>
      </c>
      <c r="O191" s="14" t="s">
        <v>78</v>
      </c>
      <c r="P191" s="14" t="s">
        <v>78</v>
      </c>
      <c r="Q191" s="14" t="s">
        <v>78</v>
      </c>
      <c r="R191" s="14" t="s">
        <v>78</v>
      </c>
      <c r="S191" s="14">
        <v>39</v>
      </c>
      <c r="T191" s="14">
        <v>44</v>
      </c>
      <c r="U191" s="14">
        <v>43</v>
      </c>
      <c r="V191" s="14">
        <v>42</v>
      </c>
      <c r="W191" s="14">
        <v>44</v>
      </c>
      <c r="X191" s="14">
        <v>44</v>
      </c>
      <c r="Y191" s="14">
        <v>43</v>
      </c>
      <c r="Z191" s="14">
        <v>40</v>
      </c>
      <c r="AA191" s="14">
        <v>44</v>
      </c>
      <c r="AB191" s="14">
        <v>42</v>
      </c>
      <c r="AC191" s="14">
        <v>41</v>
      </c>
      <c r="AD191" s="14">
        <v>44</v>
      </c>
      <c r="AE191" s="14">
        <v>31</v>
      </c>
      <c r="AF191" s="14">
        <v>20</v>
      </c>
      <c r="AG191" s="14">
        <v>22</v>
      </c>
      <c r="AH191" s="14">
        <v>41</v>
      </c>
      <c r="AI191" s="14">
        <v>45</v>
      </c>
      <c r="AJ191" s="14">
        <v>50</v>
      </c>
      <c r="AK191" s="14">
        <v>57</v>
      </c>
      <c r="AL191" s="14">
        <v>45</v>
      </c>
      <c r="AM191" s="14">
        <v>49</v>
      </c>
      <c r="AN191" s="14">
        <v>50</v>
      </c>
      <c r="AO191" s="14">
        <v>52</v>
      </c>
      <c r="AP191" s="14">
        <v>53</v>
      </c>
      <c r="AQ191" s="14">
        <v>50</v>
      </c>
      <c r="AR191" s="14">
        <v>53</v>
      </c>
      <c r="AS191" s="14">
        <v>52</v>
      </c>
      <c r="AT191" s="14">
        <v>53</v>
      </c>
      <c r="AU191" s="14">
        <v>50</v>
      </c>
      <c r="AV191" s="14">
        <v>44</v>
      </c>
      <c r="AW191" s="14">
        <v>46</v>
      </c>
      <c r="AX191" s="14">
        <v>43</v>
      </c>
      <c r="AY191" s="14">
        <v>47</v>
      </c>
      <c r="AZ191" s="14">
        <v>41</v>
      </c>
      <c r="BA191" s="14">
        <v>46</v>
      </c>
      <c r="BB191" s="14" t="s">
        <v>78</v>
      </c>
      <c r="BC191" s="14" t="s">
        <v>78</v>
      </c>
      <c r="BD191" s="14" t="s">
        <v>78</v>
      </c>
      <c r="BE191" s="14" t="s">
        <v>78</v>
      </c>
      <c r="BF191" s="14">
        <v>46</v>
      </c>
      <c r="BG191" s="14" t="s">
        <v>78</v>
      </c>
      <c r="BH191" s="14" t="s">
        <v>78</v>
      </c>
      <c r="BI191" s="14" t="s">
        <v>78</v>
      </c>
      <c r="BJ191" s="14">
        <v>55</v>
      </c>
      <c r="BK191" s="14">
        <v>56</v>
      </c>
      <c r="BL191" s="14">
        <v>61</v>
      </c>
      <c r="BM191" s="14">
        <v>70</v>
      </c>
      <c r="BN191" s="14">
        <v>53</v>
      </c>
      <c r="BO191" s="14">
        <v>58</v>
      </c>
      <c r="BP191" s="14">
        <v>47</v>
      </c>
      <c r="BQ191" s="14">
        <v>47</v>
      </c>
      <c r="BR191" s="14" t="s">
        <v>78</v>
      </c>
      <c r="BS191" s="14">
        <v>46</v>
      </c>
      <c r="BT191" s="14">
        <v>49</v>
      </c>
      <c r="BU191" s="14">
        <v>45</v>
      </c>
      <c r="BV191" s="14">
        <v>36</v>
      </c>
      <c r="BW191" s="14">
        <v>38</v>
      </c>
      <c r="BX191" s="14">
        <v>40</v>
      </c>
      <c r="BY191" s="14">
        <v>56</v>
      </c>
      <c r="BZ191" s="14">
        <v>47</v>
      </c>
      <c r="CA191" s="14">
        <v>50</v>
      </c>
      <c r="CB191" s="14">
        <v>45</v>
      </c>
      <c r="CC191" s="14">
        <v>48</v>
      </c>
      <c r="CD191" s="14">
        <v>56</v>
      </c>
      <c r="CE191" s="14">
        <v>55</v>
      </c>
      <c r="CF191" s="14" t="s">
        <v>78</v>
      </c>
      <c r="CG191" s="14">
        <v>49</v>
      </c>
      <c r="CH191" s="14">
        <v>39</v>
      </c>
      <c r="CI191" s="14">
        <v>43</v>
      </c>
      <c r="CJ191" s="14">
        <v>49</v>
      </c>
      <c r="CK191" s="14">
        <v>36</v>
      </c>
      <c r="CL191" s="14">
        <v>27</v>
      </c>
      <c r="CM191" s="14">
        <v>26</v>
      </c>
      <c r="CN191" s="14">
        <v>32</v>
      </c>
      <c r="CO191" s="14">
        <v>39</v>
      </c>
      <c r="CP191" s="14">
        <v>50</v>
      </c>
      <c r="CQ191" s="14">
        <v>51</v>
      </c>
      <c r="CR191" s="14">
        <v>56</v>
      </c>
      <c r="CS191" s="14">
        <v>83</v>
      </c>
      <c r="CT191" s="14">
        <v>76</v>
      </c>
      <c r="CU191" s="14">
        <v>48</v>
      </c>
      <c r="CV191" s="14">
        <v>35</v>
      </c>
      <c r="CW191" s="14">
        <v>39</v>
      </c>
      <c r="CX191" s="14">
        <v>47</v>
      </c>
      <c r="CY191" s="14">
        <v>39</v>
      </c>
      <c r="CZ191" s="14">
        <v>55</v>
      </c>
      <c r="DA191" s="14">
        <v>37</v>
      </c>
      <c r="DB191" s="14">
        <v>43</v>
      </c>
      <c r="DC191" s="14">
        <v>58</v>
      </c>
      <c r="DD191" s="14">
        <v>60</v>
      </c>
      <c r="DE191" s="14">
        <v>54</v>
      </c>
      <c r="DF191" s="14">
        <v>45</v>
      </c>
      <c r="DG191" s="14">
        <v>41</v>
      </c>
      <c r="DH191" s="14">
        <v>45</v>
      </c>
      <c r="DI191" s="14">
        <v>48</v>
      </c>
      <c r="DJ191" s="14">
        <v>57</v>
      </c>
      <c r="DK191" s="14">
        <v>60</v>
      </c>
      <c r="DL191" s="14">
        <v>54</v>
      </c>
      <c r="DM191" s="14">
        <v>47</v>
      </c>
      <c r="DN191" s="14">
        <v>51</v>
      </c>
      <c r="DO191" s="14">
        <v>57</v>
      </c>
      <c r="DP191" s="14">
        <v>55</v>
      </c>
      <c r="DQ191" s="14">
        <v>38</v>
      </c>
      <c r="DR191" s="14">
        <v>78</v>
      </c>
      <c r="DS191" s="14">
        <v>86</v>
      </c>
      <c r="DT191" s="14">
        <v>68</v>
      </c>
      <c r="DU191" s="14">
        <v>53</v>
      </c>
      <c r="DV191" s="14">
        <v>49</v>
      </c>
      <c r="DW191" s="14">
        <v>48</v>
      </c>
      <c r="DX191" s="14">
        <v>41</v>
      </c>
      <c r="DY191" s="14">
        <v>28</v>
      </c>
      <c r="DZ191" s="14">
        <v>28</v>
      </c>
      <c r="EA191" s="14">
        <v>23</v>
      </c>
      <c r="EB191" s="14">
        <v>35</v>
      </c>
      <c r="EC191" s="14">
        <v>43</v>
      </c>
      <c r="ED191" s="14">
        <v>63</v>
      </c>
      <c r="EE191" s="14">
        <v>41</v>
      </c>
      <c r="EF191" s="14">
        <v>63</v>
      </c>
      <c r="EG191" s="14">
        <v>66</v>
      </c>
      <c r="EH191" s="14">
        <v>51</v>
      </c>
      <c r="EI191" s="14">
        <v>50</v>
      </c>
      <c r="EJ191" s="14">
        <v>41</v>
      </c>
      <c r="EK191" s="14">
        <v>24</v>
      </c>
      <c r="EL191" s="14">
        <v>46</v>
      </c>
      <c r="EM191" s="14">
        <v>56</v>
      </c>
      <c r="EN191" s="14">
        <v>62</v>
      </c>
      <c r="EO191" s="14">
        <v>61</v>
      </c>
      <c r="EP191" s="14">
        <v>84</v>
      </c>
      <c r="EQ191" s="14">
        <v>76</v>
      </c>
      <c r="ER191" s="14">
        <v>75</v>
      </c>
      <c r="ES191" s="14">
        <v>51</v>
      </c>
      <c r="ET191" s="14">
        <v>42</v>
      </c>
      <c r="EU191" s="14">
        <v>61</v>
      </c>
      <c r="EV191" s="14">
        <v>46</v>
      </c>
      <c r="EW191" s="14">
        <v>18</v>
      </c>
      <c r="EX191" s="14">
        <v>48</v>
      </c>
      <c r="EY191" s="14">
        <v>57</v>
      </c>
      <c r="EZ191" s="14">
        <v>46</v>
      </c>
      <c r="FA191" s="14">
        <v>53</v>
      </c>
      <c r="FB191" s="14">
        <v>50</v>
      </c>
      <c r="FC191" s="14">
        <v>45</v>
      </c>
      <c r="FD191" s="14">
        <v>55</v>
      </c>
      <c r="FE191" s="14">
        <v>63</v>
      </c>
      <c r="FF191" s="14">
        <v>45</v>
      </c>
      <c r="FG191" s="14">
        <v>40</v>
      </c>
      <c r="FH191" s="14">
        <v>38</v>
      </c>
      <c r="FI191" s="14">
        <v>52</v>
      </c>
      <c r="FJ191" s="14">
        <v>50</v>
      </c>
      <c r="FK191" s="14">
        <v>38</v>
      </c>
      <c r="FL191" s="14">
        <v>35</v>
      </c>
      <c r="FM191" s="14">
        <v>48</v>
      </c>
      <c r="FN191" s="14">
        <v>43</v>
      </c>
      <c r="FO191" s="14">
        <v>37</v>
      </c>
      <c r="FP191" s="14">
        <v>46</v>
      </c>
      <c r="FQ191" s="14">
        <v>35</v>
      </c>
      <c r="FR191" s="14">
        <v>38</v>
      </c>
      <c r="FS191" s="14">
        <v>48</v>
      </c>
      <c r="FT191" s="14">
        <v>54</v>
      </c>
      <c r="FU191" s="14">
        <v>50</v>
      </c>
      <c r="FV191" s="14">
        <v>57</v>
      </c>
      <c r="FW191" s="14">
        <v>71</v>
      </c>
      <c r="FX191" s="14">
        <v>68</v>
      </c>
      <c r="FY191" s="14">
        <v>42</v>
      </c>
      <c r="FZ191" s="14">
        <v>43</v>
      </c>
      <c r="GA191" s="14">
        <v>39</v>
      </c>
      <c r="GB191" s="14">
        <v>52</v>
      </c>
      <c r="GC191" s="14">
        <v>45</v>
      </c>
      <c r="GD191" s="14">
        <v>48</v>
      </c>
      <c r="GE191" s="14">
        <v>54</v>
      </c>
      <c r="GF191" s="14">
        <v>44</v>
      </c>
      <c r="GG191" s="14">
        <v>46</v>
      </c>
      <c r="GH191" s="14">
        <v>40</v>
      </c>
      <c r="GI191" s="14">
        <v>34</v>
      </c>
      <c r="GJ191" s="14">
        <v>39</v>
      </c>
      <c r="GK191" s="14">
        <v>41</v>
      </c>
      <c r="GL191" s="14">
        <v>47</v>
      </c>
      <c r="GM191" s="14">
        <v>39</v>
      </c>
      <c r="GN191" s="14">
        <v>37</v>
      </c>
      <c r="GO191" s="14">
        <v>58</v>
      </c>
      <c r="GP191" s="14">
        <v>51</v>
      </c>
      <c r="GQ191" s="14">
        <v>34</v>
      </c>
      <c r="GR191" s="14">
        <v>40</v>
      </c>
      <c r="GS191" s="14">
        <v>61</v>
      </c>
      <c r="GT191" s="14">
        <v>46</v>
      </c>
      <c r="GU191" s="14">
        <v>43</v>
      </c>
      <c r="GV191" s="14">
        <v>22</v>
      </c>
      <c r="GW191" s="14">
        <v>36</v>
      </c>
      <c r="GX191" s="14">
        <v>38</v>
      </c>
      <c r="GY191" s="14">
        <v>33</v>
      </c>
      <c r="GZ191" s="14">
        <v>41</v>
      </c>
      <c r="HA191" s="14">
        <v>61</v>
      </c>
      <c r="HB191" s="14">
        <v>61</v>
      </c>
      <c r="HC191" s="14">
        <v>41</v>
      </c>
      <c r="HD191" s="14">
        <v>42</v>
      </c>
      <c r="HE191" s="14">
        <v>27</v>
      </c>
      <c r="HF191" s="14">
        <v>35</v>
      </c>
      <c r="HG191" s="14">
        <v>33</v>
      </c>
      <c r="HH191" s="14">
        <v>29</v>
      </c>
      <c r="HI191" s="14">
        <v>31</v>
      </c>
      <c r="HJ191" s="14">
        <v>32</v>
      </c>
      <c r="HK191" s="14">
        <v>36</v>
      </c>
      <c r="HL191" s="14">
        <v>39</v>
      </c>
      <c r="HM191" s="14">
        <v>50</v>
      </c>
      <c r="HN191" s="14">
        <v>52</v>
      </c>
      <c r="HO191" s="14">
        <v>44</v>
      </c>
      <c r="HP191" s="14">
        <v>54</v>
      </c>
      <c r="HQ191" s="14">
        <v>40</v>
      </c>
      <c r="HR191" s="14">
        <v>45</v>
      </c>
      <c r="HS191" s="14">
        <v>33</v>
      </c>
      <c r="HT191" s="14">
        <v>33</v>
      </c>
      <c r="HU191" s="14">
        <v>34</v>
      </c>
      <c r="HV191" s="14">
        <v>28</v>
      </c>
      <c r="HW191" s="14">
        <v>33</v>
      </c>
      <c r="HX191" s="14">
        <v>34</v>
      </c>
      <c r="HY191" s="14">
        <v>33</v>
      </c>
      <c r="HZ191" s="14">
        <v>37</v>
      </c>
      <c r="IA191" s="14">
        <v>40</v>
      </c>
      <c r="IB191" s="14">
        <v>32</v>
      </c>
      <c r="IC191" s="14">
        <v>35</v>
      </c>
      <c r="ID191" s="14">
        <v>32</v>
      </c>
      <c r="IE191" s="14">
        <v>37</v>
      </c>
      <c r="IF191" s="14">
        <v>36</v>
      </c>
      <c r="IG191" s="14">
        <v>41</v>
      </c>
      <c r="IH191" s="14">
        <v>40</v>
      </c>
      <c r="II191" s="14">
        <v>28</v>
      </c>
      <c r="IJ191" s="14">
        <v>30</v>
      </c>
      <c r="IK191" s="14">
        <v>28</v>
      </c>
      <c r="IL191" s="14">
        <v>38</v>
      </c>
      <c r="IM191" s="14">
        <v>30</v>
      </c>
      <c r="IN191" s="14">
        <v>27</v>
      </c>
      <c r="IO191" s="14">
        <v>24</v>
      </c>
      <c r="IP191" s="14">
        <v>31</v>
      </c>
      <c r="IQ191" s="19">
        <v>49</v>
      </c>
      <c r="IR191" s="100">
        <f t="shared" si="62"/>
        <v>86</v>
      </c>
      <c r="IT191" s="45"/>
      <c r="IU191" s="46"/>
    </row>
    <row r="192" spans="1:255" ht="12.75" customHeight="1" x14ac:dyDescent="0.2">
      <c r="A192" s="100">
        <v>2013</v>
      </c>
      <c r="B192" s="100">
        <v>360870005</v>
      </c>
      <c r="C192" s="103">
        <f>INDEX(Sites!$A:$N,MATCH($B192,Sites!$A:$A,0),2)</f>
        <v>41.182079999999999</v>
      </c>
      <c r="D192" s="100" t="str">
        <f>INDEX(Sites!$A:$N,MATCH($B192,Sites!$A:$A,0),4)</f>
        <v>NY</v>
      </c>
      <c r="E192" s="100" t="str">
        <f>INDEX(Sites!$A:$N,MATCH($B192,Sites!$A:$A,0),10)</f>
        <v>140.0</v>
      </c>
      <c r="F192" s="44" t="str">
        <f>INDEX(Sites!$A:$N,MATCH($B192,Sites!$A:$A,0),6)</f>
        <v>South Mountain Rd</v>
      </c>
      <c r="G192" s="20">
        <v>36</v>
      </c>
      <c r="H192" s="14">
        <v>36</v>
      </c>
      <c r="I192" s="14">
        <v>37</v>
      </c>
      <c r="J192" s="14">
        <v>36</v>
      </c>
      <c r="K192" s="14">
        <v>37</v>
      </c>
      <c r="L192" s="14" t="s">
        <v>78</v>
      </c>
      <c r="M192" s="14">
        <v>43</v>
      </c>
      <c r="N192" s="14">
        <v>44</v>
      </c>
      <c r="O192" s="14">
        <v>50</v>
      </c>
      <c r="P192" s="14">
        <v>40</v>
      </c>
      <c r="Q192" s="14">
        <v>35</v>
      </c>
      <c r="R192" s="14">
        <v>35</v>
      </c>
      <c r="S192" s="14">
        <v>41</v>
      </c>
      <c r="T192" s="14">
        <v>46</v>
      </c>
      <c r="U192" s="14">
        <v>41</v>
      </c>
      <c r="V192" s="14">
        <v>38</v>
      </c>
      <c r="W192" s="14">
        <v>42</v>
      </c>
      <c r="X192" s="14">
        <v>42</v>
      </c>
      <c r="Y192" s="14">
        <v>40</v>
      </c>
      <c r="Z192" s="14">
        <v>46</v>
      </c>
      <c r="AA192" s="14">
        <v>48</v>
      </c>
      <c r="AB192" s="14">
        <v>41</v>
      </c>
      <c r="AC192" s="14">
        <v>40</v>
      </c>
      <c r="AD192" s="14">
        <v>44</v>
      </c>
      <c r="AE192" s="14">
        <v>39</v>
      </c>
      <c r="AF192" s="14">
        <v>47</v>
      </c>
      <c r="AG192" s="14">
        <v>48</v>
      </c>
      <c r="AH192" s="14">
        <v>42</v>
      </c>
      <c r="AI192" s="14">
        <v>43</v>
      </c>
      <c r="AJ192" s="14">
        <v>49</v>
      </c>
      <c r="AK192" s="14">
        <v>55</v>
      </c>
      <c r="AL192" s="14">
        <v>47</v>
      </c>
      <c r="AM192" s="14">
        <v>49</v>
      </c>
      <c r="AN192" s="14">
        <v>50</v>
      </c>
      <c r="AO192" s="14">
        <v>46</v>
      </c>
      <c r="AP192" s="14">
        <v>55</v>
      </c>
      <c r="AQ192" s="14">
        <v>50</v>
      </c>
      <c r="AR192" s="14">
        <v>50</v>
      </c>
      <c r="AS192" s="14">
        <v>47</v>
      </c>
      <c r="AT192" s="14">
        <v>51</v>
      </c>
      <c r="AU192" s="14">
        <v>40</v>
      </c>
      <c r="AV192" s="14">
        <v>43</v>
      </c>
      <c r="AW192" s="14">
        <v>44</v>
      </c>
      <c r="AX192" s="14">
        <v>43</v>
      </c>
      <c r="AY192" s="14">
        <v>46</v>
      </c>
      <c r="AZ192" s="14">
        <v>37</v>
      </c>
      <c r="BA192" s="14">
        <v>39</v>
      </c>
      <c r="BB192" s="14" t="s">
        <v>78</v>
      </c>
      <c r="BC192" s="14">
        <v>39</v>
      </c>
      <c r="BD192" s="14">
        <v>39</v>
      </c>
      <c r="BE192" s="14">
        <v>45</v>
      </c>
      <c r="BF192" s="14">
        <v>47</v>
      </c>
      <c r="BG192" s="14">
        <v>47</v>
      </c>
      <c r="BH192" s="14">
        <v>37</v>
      </c>
      <c r="BI192" s="14">
        <v>47</v>
      </c>
      <c r="BJ192" s="14">
        <v>54</v>
      </c>
      <c r="BK192" s="14">
        <v>57</v>
      </c>
      <c r="BL192" s="14">
        <v>58</v>
      </c>
      <c r="BM192" s="14">
        <v>67</v>
      </c>
      <c r="BN192" s="14">
        <v>46</v>
      </c>
      <c r="BO192" s="14">
        <v>60</v>
      </c>
      <c r="BP192" s="14">
        <v>52</v>
      </c>
      <c r="BQ192" s="14">
        <v>53</v>
      </c>
      <c r="BR192" s="14">
        <v>53</v>
      </c>
      <c r="BS192" s="14">
        <v>48</v>
      </c>
      <c r="BT192" s="14">
        <v>55</v>
      </c>
      <c r="BU192" s="14">
        <v>40</v>
      </c>
      <c r="BV192" s="14">
        <v>39</v>
      </c>
      <c r="BW192" s="14">
        <v>29</v>
      </c>
      <c r="BX192" s="14">
        <v>36</v>
      </c>
      <c r="BY192" s="14">
        <v>52</v>
      </c>
      <c r="BZ192" s="14">
        <v>34</v>
      </c>
      <c r="CA192" s="14">
        <v>44</v>
      </c>
      <c r="CB192" s="14">
        <v>44</v>
      </c>
      <c r="CC192" s="14">
        <v>46</v>
      </c>
      <c r="CD192" s="14">
        <v>49</v>
      </c>
      <c r="CE192" s="14">
        <v>53</v>
      </c>
      <c r="CF192" s="14">
        <v>41</v>
      </c>
      <c r="CG192" s="14">
        <v>38</v>
      </c>
      <c r="CH192" s="14">
        <v>33</v>
      </c>
      <c r="CI192" s="14">
        <v>39</v>
      </c>
      <c r="CJ192" s="14">
        <v>57</v>
      </c>
      <c r="CK192" s="14">
        <v>33</v>
      </c>
      <c r="CL192" s="14">
        <v>28</v>
      </c>
      <c r="CM192" s="14">
        <v>30</v>
      </c>
      <c r="CN192" s="14">
        <v>31</v>
      </c>
      <c r="CO192" s="14">
        <v>38</v>
      </c>
      <c r="CP192" s="14">
        <v>44</v>
      </c>
      <c r="CQ192" s="14">
        <v>35</v>
      </c>
      <c r="CR192" s="14">
        <v>58</v>
      </c>
      <c r="CS192" s="14">
        <v>64</v>
      </c>
      <c r="CT192" s="14">
        <v>75</v>
      </c>
      <c r="CU192" s="14">
        <v>58</v>
      </c>
      <c r="CV192" s="14">
        <v>45</v>
      </c>
      <c r="CW192" s="14">
        <v>38</v>
      </c>
      <c r="CX192" s="14">
        <v>43</v>
      </c>
      <c r="CY192" s="14">
        <v>48</v>
      </c>
      <c r="CZ192" s="14">
        <v>51</v>
      </c>
      <c r="DA192" s="14">
        <v>30</v>
      </c>
      <c r="DB192" s="14">
        <v>29</v>
      </c>
      <c r="DC192" s="14">
        <v>46</v>
      </c>
      <c r="DD192" s="14">
        <v>50</v>
      </c>
      <c r="DE192" s="14">
        <v>42</v>
      </c>
      <c r="DF192" s="14">
        <v>39</v>
      </c>
      <c r="DG192" s="14">
        <v>39</v>
      </c>
      <c r="DH192" s="14">
        <v>38</v>
      </c>
      <c r="DI192" s="14">
        <v>39</v>
      </c>
      <c r="DJ192" s="14">
        <v>55</v>
      </c>
      <c r="DK192" s="14">
        <v>51</v>
      </c>
      <c r="DL192" s="14">
        <v>52</v>
      </c>
      <c r="DM192" s="14">
        <v>38</v>
      </c>
      <c r="DN192" s="14">
        <v>56</v>
      </c>
      <c r="DO192" s="14">
        <v>64</v>
      </c>
      <c r="DP192" s="14">
        <v>56</v>
      </c>
      <c r="DQ192" s="14">
        <v>41</v>
      </c>
      <c r="DR192" s="14">
        <v>59</v>
      </c>
      <c r="DS192" s="14">
        <v>63</v>
      </c>
      <c r="DT192" s="14">
        <v>42</v>
      </c>
      <c r="DU192" s="14">
        <v>69</v>
      </c>
      <c r="DV192" s="14">
        <v>52</v>
      </c>
      <c r="DW192" s="14">
        <v>55</v>
      </c>
      <c r="DX192" s="14">
        <v>43</v>
      </c>
      <c r="DY192" s="14">
        <v>26</v>
      </c>
      <c r="DZ192" s="14">
        <v>27</v>
      </c>
      <c r="EA192" s="14">
        <v>31</v>
      </c>
      <c r="EB192" s="14">
        <v>28</v>
      </c>
      <c r="EC192" s="14">
        <v>37</v>
      </c>
      <c r="ED192" s="14">
        <v>35</v>
      </c>
      <c r="EE192" s="14">
        <v>41</v>
      </c>
      <c r="EF192" s="14">
        <v>47</v>
      </c>
      <c r="EG192" s="14">
        <v>59</v>
      </c>
      <c r="EH192" s="14">
        <v>52</v>
      </c>
      <c r="EI192" s="14">
        <v>40</v>
      </c>
      <c r="EJ192" s="14">
        <v>39</v>
      </c>
      <c r="EK192" s="14">
        <v>27</v>
      </c>
      <c r="EL192" s="14">
        <v>24</v>
      </c>
      <c r="EM192" s="14">
        <v>37</v>
      </c>
      <c r="EN192" s="14">
        <v>49</v>
      </c>
      <c r="EO192" s="14">
        <v>46</v>
      </c>
      <c r="EP192" s="14">
        <v>47</v>
      </c>
      <c r="EQ192" s="14">
        <v>71</v>
      </c>
      <c r="ER192" s="14">
        <v>56</v>
      </c>
      <c r="ES192" s="14">
        <v>48</v>
      </c>
      <c r="ET192" s="14">
        <v>54</v>
      </c>
      <c r="EU192" s="14">
        <v>41</v>
      </c>
      <c r="EV192" s="14">
        <v>32</v>
      </c>
      <c r="EW192" s="14">
        <v>19</v>
      </c>
      <c r="EX192" s="14">
        <v>37</v>
      </c>
      <c r="EY192" s="14">
        <v>66</v>
      </c>
      <c r="EZ192" s="14">
        <v>45</v>
      </c>
      <c r="FA192" s="14">
        <v>44</v>
      </c>
      <c r="FB192" s="14">
        <v>34</v>
      </c>
      <c r="FC192" s="14" t="s">
        <v>78</v>
      </c>
      <c r="FD192" s="14" t="s">
        <v>78</v>
      </c>
      <c r="FE192" s="14">
        <v>46</v>
      </c>
      <c r="FF192" s="14">
        <v>36</v>
      </c>
      <c r="FG192" s="14">
        <v>29</v>
      </c>
      <c r="FH192" s="14">
        <v>34</v>
      </c>
      <c r="FI192" s="14">
        <v>55</v>
      </c>
      <c r="FJ192" s="14" t="s">
        <v>78</v>
      </c>
      <c r="FK192" s="14">
        <v>31</v>
      </c>
      <c r="FL192" s="14">
        <v>37</v>
      </c>
      <c r="FM192" s="14">
        <v>36</v>
      </c>
      <c r="FN192" s="14">
        <v>31</v>
      </c>
      <c r="FO192" s="14">
        <v>48</v>
      </c>
      <c r="FP192" s="14">
        <v>45</v>
      </c>
      <c r="FQ192" s="14">
        <v>28</v>
      </c>
      <c r="FR192" s="14">
        <v>30</v>
      </c>
      <c r="FS192" s="14">
        <v>37</v>
      </c>
      <c r="FT192" s="14">
        <v>49</v>
      </c>
      <c r="FU192" s="14">
        <v>47</v>
      </c>
      <c r="FV192" s="14">
        <v>44</v>
      </c>
      <c r="FW192" s="14">
        <v>52</v>
      </c>
      <c r="FX192" s="14">
        <v>60</v>
      </c>
      <c r="FY192" s="14">
        <v>27</v>
      </c>
      <c r="FZ192" s="14">
        <v>30</v>
      </c>
      <c r="GA192" s="14">
        <v>38</v>
      </c>
      <c r="GB192" s="14">
        <v>43</v>
      </c>
      <c r="GC192" s="14">
        <v>35</v>
      </c>
      <c r="GD192" s="14">
        <v>45</v>
      </c>
      <c r="GE192" s="14">
        <v>48</v>
      </c>
      <c r="GF192" s="14">
        <v>40</v>
      </c>
      <c r="GG192" s="14">
        <v>46</v>
      </c>
      <c r="GH192" s="14">
        <v>46</v>
      </c>
      <c r="GI192" s="14">
        <v>44</v>
      </c>
      <c r="GJ192" s="14">
        <v>41</v>
      </c>
      <c r="GK192" s="14">
        <v>34</v>
      </c>
      <c r="GL192" s="14">
        <v>36</v>
      </c>
      <c r="GM192" s="14">
        <v>33</v>
      </c>
      <c r="GN192" s="14">
        <v>37</v>
      </c>
      <c r="GO192" s="14">
        <v>44</v>
      </c>
      <c r="GP192" s="14">
        <v>42</v>
      </c>
      <c r="GQ192" s="14">
        <v>32</v>
      </c>
      <c r="GR192" s="14">
        <v>51</v>
      </c>
      <c r="GS192" s="14">
        <v>83</v>
      </c>
      <c r="GT192" s="14">
        <v>44</v>
      </c>
      <c r="GU192" s="14">
        <v>25</v>
      </c>
      <c r="GV192" s="14">
        <v>21</v>
      </c>
      <c r="GW192" s="14">
        <v>30</v>
      </c>
      <c r="GX192" s="14">
        <v>32</v>
      </c>
      <c r="GY192" s="14">
        <v>33</v>
      </c>
      <c r="GZ192" s="14">
        <v>43</v>
      </c>
      <c r="HA192" s="14">
        <v>59</v>
      </c>
      <c r="HB192" s="14">
        <v>59</v>
      </c>
      <c r="HC192" s="14">
        <v>34</v>
      </c>
      <c r="HD192" s="14">
        <v>32</v>
      </c>
      <c r="HE192" s="14">
        <v>26</v>
      </c>
      <c r="HF192" s="14">
        <v>32</v>
      </c>
      <c r="HG192" s="14">
        <v>33</v>
      </c>
      <c r="HH192" s="14">
        <v>30</v>
      </c>
      <c r="HI192" s="14">
        <v>24</v>
      </c>
      <c r="HJ192" s="14">
        <v>32</v>
      </c>
      <c r="HK192" s="14">
        <v>41</v>
      </c>
      <c r="HL192" s="14">
        <v>44</v>
      </c>
      <c r="HM192" s="14">
        <v>49</v>
      </c>
      <c r="HN192" s="14">
        <v>48</v>
      </c>
      <c r="HO192" s="14">
        <v>45</v>
      </c>
      <c r="HP192" s="14">
        <v>30</v>
      </c>
      <c r="HQ192" s="14">
        <v>32</v>
      </c>
      <c r="HR192" s="14">
        <v>40</v>
      </c>
      <c r="HS192" s="14">
        <v>25</v>
      </c>
      <c r="HT192" s="14">
        <v>28</v>
      </c>
      <c r="HU192" s="14">
        <v>29</v>
      </c>
      <c r="HV192" s="14">
        <v>24</v>
      </c>
      <c r="HW192" s="14">
        <v>29</v>
      </c>
      <c r="HX192" s="14">
        <v>38</v>
      </c>
      <c r="HY192" s="14">
        <v>34</v>
      </c>
      <c r="HZ192" s="14">
        <v>32</v>
      </c>
      <c r="IA192" s="14">
        <v>36</v>
      </c>
      <c r="IB192" s="14">
        <v>24</v>
      </c>
      <c r="IC192" s="14">
        <v>32</v>
      </c>
      <c r="ID192" s="14">
        <v>32</v>
      </c>
      <c r="IE192" s="14">
        <v>29</v>
      </c>
      <c r="IF192" s="14">
        <v>34</v>
      </c>
      <c r="IG192" s="14">
        <v>36</v>
      </c>
      <c r="IH192" s="14">
        <v>28</v>
      </c>
      <c r="II192" s="14">
        <v>29</v>
      </c>
      <c r="IJ192" s="14">
        <v>29</v>
      </c>
      <c r="IK192" s="14">
        <v>26</v>
      </c>
      <c r="IL192" s="14">
        <v>33</v>
      </c>
      <c r="IM192" s="14">
        <v>28</v>
      </c>
      <c r="IN192" s="14">
        <v>30</v>
      </c>
      <c r="IO192" s="14">
        <v>20</v>
      </c>
      <c r="IP192" s="14">
        <v>18</v>
      </c>
      <c r="IQ192" s="19">
        <v>30</v>
      </c>
      <c r="IR192" s="100">
        <f t="shared" si="62"/>
        <v>83</v>
      </c>
      <c r="IT192" s="45"/>
      <c r="IU192" s="46"/>
    </row>
    <row r="193" spans="1:255" ht="12.75" customHeight="1" x14ac:dyDescent="0.2">
      <c r="A193" s="100">
        <v>2013</v>
      </c>
      <c r="B193" s="100">
        <v>360850067</v>
      </c>
      <c r="C193" s="103">
        <f>INDEX(Sites!$A:$N,MATCH($B193,Sites!$A:$A,0),2)</f>
        <v>40.596640000000001</v>
      </c>
      <c r="D193" s="100" t="str">
        <f>INDEX(Sites!$A:$N,MATCH($B193,Sites!$A:$A,0),4)</f>
        <v>NY</v>
      </c>
      <c r="E193" s="100" t="str">
        <f>INDEX(Sites!$A:$N,MATCH($B193,Sites!$A:$A,0),10)</f>
        <v>95.0</v>
      </c>
      <c r="F193" s="44" t="str">
        <f>INDEX(Sites!$A:$N,MATCH($B193,Sites!$A:$A,0),6)</f>
        <v>Susan Wagner</v>
      </c>
      <c r="G193" s="20">
        <v>28</v>
      </c>
      <c r="H193" s="14">
        <v>31</v>
      </c>
      <c r="I193" s="14">
        <v>34</v>
      </c>
      <c r="J193" s="14">
        <v>33</v>
      </c>
      <c r="K193" s="14">
        <v>28</v>
      </c>
      <c r="L193" s="14">
        <v>42</v>
      </c>
      <c r="M193" s="14">
        <v>36</v>
      </c>
      <c r="N193" s="14">
        <v>28</v>
      </c>
      <c r="O193" s="14">
        <v>39</v>
      </c>
      <c r="P193" s="14">
        <v>40</v>
      </c>
      <c r="Q193" s="14">
        <v>39</v>
      </c>
      <c r="R193" s="14">
        <v>43</v>
      </c>
      <c r="S193" s="14">
        <v>39</v>
      </c>
      <c r="T193" s="14">
        <v>42</v>
      </c>
      <c r="U193" s="14">
        <v>38</v>
      </c>
      <c r="V193" s="14">
        <v>31</v>
      </c>
      <c r="W193" s="14">
        <v>40</v>
      </c>
      <c r="X193" s="14">
        <v>37</v>
      </c>
      <c r="Y193" s="14">
        <v>34</v>
      </c>
      <c r="Z193" s="14">
        <v>40</v>
      </c>
      <c r="AA193" s="14">
        <v>39</v>
      </c>
      <c r="AB193" s="14">
        <v>37</v>
      </c>
      <c r="AC193" s="14">
        <v>40</v>
      </c>
      <c r="AD193" s="14">
        <v>39</v>
      </c>
      <c r="AE193" s="14">
        <v>32</v>
      </c>
      <c r="AF193" s="14">
        <v>42</v>
      </c>
      <c r="AG193" s="14">
        <v>42</v>
      </c>
      <c r="AH193" s="14">
        <v>31</v>
      </c>
      <c r="AI193" s="14">
        <v>42</v>
      </c>
      <c r="AJ193" s="14">
        <v>51</v>
      </c>
      <c r="AK193" s="14">
        <v>57</v>
      </c>
      <c r="AL193" s="14">
        <v>47</v>
      </c>
      <c r="AM193" s="14">
        <v>47</v>
      </c>
      <c r="AN193" s="14">
        <v>47</v>
      </c>
      <c r="AO193" s="14">
        <v>48</v>
      </c>
      <c r="AP193" s="14">
        <v>51</v>
      </c>
      <c r="AQ193" s="14">
        <v>46</v>
      </c>
      <c r="AR193" s="14">
        <v>52</v>
      </c>
      <c r="AS193" s="14">
        <v>47</v>
      </c>
      <c r="AT193" s="14">
        <v>53</v>
      </c>
      <c r="AU193" s="14">
        <v>45</v>
      </c>
      <c r="AV193" s="14">
        <v>43</v>
      </c>
      <c r="AW193" s="14">
        <v>43</v>
      </c>
      <c r="AX193" s="14">
        <v>42</v>
      </c>
      <c r="AY193" s="14">
        <v>47</v>
      </c>
      <c r="AZ193" s="14">
        <v>37</v>
      </c>
      <c r="BA193" s="14">
        <v>41</v>
      </c>
      <c r="BB193" s="14">
        <v>45</v>
      </c>
      <c r="BC193" s="14">
        <v>38</v>
      </c>
      <c r="BD193" s="14">
        <v>37</v>
      </c>
      <c r="BE193" s="14">
        <v>45</v>
      </c>
      <c r="BF193" s="14">
        <v>47</v>
      </c>
      <c r="BG193" s="14">
        <v>37</v>
      </c>
      <c r="BH193" s="14">
        <v>28</v>
      </c>
      <c r="BI193" s="14">
        <v>40</v>
      </c>
      <c r="BJ193" s="14">
        <v>51</v>
      </c>
      <c r="BK193" s="14">
        <v>60</v>
      </c>
      <c r="BL193" s="14">
        <v>61</v>
      </c>
      <c r="BM193" s="14">
        <v>69</v>
      </c>
      <c r="BN193" s="14">
        <v>54</v>
      </c>
      <c r="BO193" s="14">
        <v>53</v>
      </c>
      <c r="BP193" s="14">
        <v>37</v>
      </c>
      <c r="BQ193" s="14">
        <v>41</v>
      </c>
      <c r="BR193" s="14">
        <v>48</v>
      </c>
      <c r="BS193" s="14">
        <v>45</v>
      </c>
      <c r="BT193" s="14">
        <v>49</v>
      </c>
      <c r="BU193" s="14">
        <v>39</v>
      </c>
      <c r="BV193" s="14">
        <v>30</v>
      </c>
      <c r="BW193" s="14">
        <v>39</v>
      </c>
      <c r="BX193" s="14">
        <v>44</v>
      </c>
      <c r="BY193" s="14">
        <v>48</v>
      </c>
      <c r="BZ193" s="14">
        <v>41</v>
      </c>
      <c r="CA193" s="14">
        <v>45</v>
      </c>
      <c r="CB193" s="14">
        <v>43</v>
      </c>
      <c r="CC193" s="14">
        <v>50</v>
      </c>
      <c r="CD193" s="14">
        <v>53</v>
      </c>
      <c r="CE193" s="14">
        <v>64</v>
      </c>
      <c r="CF193" s="14">
        <v>45</v>
      </c>
      <c r="CG193" s="14">
        <v>42</v>
      </c>
      <c r="CH193" s="14">
        <v>41</v>
      </c>
      <c r="CI193" s="14">
        <v>45</v>
      </c>
      <c r="CJ193" s="14">
        <v>59</v>
      </c>
      <c r="CK193" s="14">
        <v>37</v>
      </c>
      <c r="CL193" s="14">
        <v>31</v>
      </c>
      <c r="CM193" s="14">
        <v>31</v>
      </c>
      <c r="CN193" s="14">
        <v>34</v>
      </c>
      <c r="CO193" s="14">
        <v>39</v>
      </c>
      <c r="CP193" s="14">
        <v>54</v>
      </c>
      <c r="CQ193" s="14">
        <v>40</v>
      </c>
      <c r="CR193" s="14">
        <v>61</v>
      </c>
      <c r="CS193" s="14">
        <v>68</v>
      </c>
      <c r="CT193" s="14">
        <v>68</v>
      </c>
      <c r="CU193" s="14">
        <v>55</v>
      </c>
      <c r="CV193" s="14">
        <v>50</v>
      </c>
      <c r="CW193" s="14">
        <v>42</v>
      </c>
      <c r="CX193" s="14">
        <v>47</v>
      </c>
      <c r="CY193" s="14">
        <v>44</v>
      </c>
      <c r="CZ193" s="14">
        <v>51</v>
      </c>
      <c r="DA193" s="14">
        <v>31</v>
      </c>
      <c r="DB193" s="14">
        <v>35</v>
      </c>
      <c r="DC193" s="14">
        <v>53</v>
      </c>
      <c r="DD193" s="14">
        <v>51</v>
      </c>
      <c r="DE193" s="14">
        <v>50</v>
      </c>
      <c r="DF193" s="14">
        <v>41</v>
      </c>
      <c r="DG193" s="14">
        <v>49</v>
      </c>
      <c r="DH193" s="14">
        <v>42</v>
      </c>
      <c r="DI193" s="14">
        <v>47</v>
      </c>
      <c r="DJ193" s="14">
        <v>60</v>
      </c>
      <c r="DK193" s="14">
        <v>52</v>
      </c>
      <c r="DL193" s="14">
        <v>49</v>
      </c>
      <c r="DM193" s="14">
        <v>48</v>
      </c>
      <c r="DN193" s="14">
        <v>52</v>
      </c>
      <c r="DO193" s="14">
        <v>58</v>
      </c>
      <c r="DP193" s="14">
        <v>53</v>
      </c>
      <c r="DQ193" s="14">
        <v>37</v>
      </c>
      <c r="DR193" s="14">
        <v>65</v>
      </c>
      <c r="DS193" s="14">
        <v>65</v>
      </c>
      <c r="DT193" s="14">
        <v>55</v>
      </c>
      <c r="DU193" s="14">
        <v>60</v>
      </c>
      <c r="DV193" s="14">
        <v>56</v>
      </c>
      <c r="DW193" s="14">
        <v>52</v>
      </c>
      <c r="DX193" s="14">
        <v>35</v>
      </c>
      <c r="DY193" s="14">
        <v>25</v>
      </c>
      <c r="DZ193" s="14">
        <v>31</v>
      </c>
      <c r="EA193" s="14">
        <v>26</v>
      </c>
      <c r="EB193" s="14">
        <v>33</v>
      </c>
      <c r="EC193" s="14">
        <v>47</v>
      </c>
      <c r="ED193" s="14">
        <v>44</v>
      </c>
      <c r="EE193" s="14">
        <v>47</v>
      </c>
      <c r="EF193" s="14">
        <v>55</v>
      </c>
      <c r="EG193" s="14">
        <v>73</v>
      </c>
      <c r="EH193" s="14">
        <v>58</v>
      </c>
      <c r="EI193" s="14">
        <v>52</v>
      </c>
      <c r="EJ193" s="14">
        <v>34</v>
      </c>
      <c r="EK193" s="14">
        <v>23</v>
      </c>
      <c r="EL193" s="14">
        <v>28</v>
      </c>
      <c r="EM193" s="14">
        <v>44</v>
      </c>
      <c r="EN193" s="14">
        <v>47</v>
      </c>
      <c r="EO193" s="14">
        <v>86</v>
      </c>
      <c r="EP193" s="14">
        <v>62</v>
      </c>
      <c r="EQ193" s="14">
        <v>71</v>
      </c>
      <c r="ER193" s="14">
        <v>59</v>
      </c>
      <c r="ES193" s="14">
        <v>44</v>
      </c>
      <c r="ET193" s="14">
        <v>45</v>
      </c>
      <c r="EU193" s="14">
        <v>52</v>
      </c>
      <c r="EV193" s="14">
        <v>39</v>
      </c>
      <c r="EW193" s="14">
        <v>13</v>
      </c>
      <c r="EX193" s="14">
        <v>51</v>
      </c>
      <c r="EY193" s="14">
        <v>54</v>
      </c>
      <c r="EZ193" s="14">
        <v>45</v>
      </c>
      <c r="FA193" s="14">
        <v>60</v>
      </c>
      <c r="FB193" s="14">
        <v>46</v>
      </c>
      <c r="FC193" s="14">
        <v>51</v>
      </c>
      <c r="FD193" s="14">
        <v>48</v>
      </c>
      <c r="FE193" s="14">
        <v>53</v>
      </c>
      <c r="FF193" s="14">
        <v>39</v>
      </c>
      <c r="FG193" s="14">
        <v>33</v>
      </c>
      <c r="FH193" s="14">
        <v>39</v>
      </c>
      <c r="FI193" s="14">
        <v>58</v>
      </c>
      <c r="FJ193" s="14">
        <v>45</v>
      </c>
      <c r="FK193" s="14">
        <v>36</v>
      </c>
      <c r="FL193" s="14">
        <v>45</v>
      </c>
      <c r="FM193" s="14">
        <v>44</v>
      </c>
      <c r="FN193" s="14">
        <v>46</v>
      </c>
      <c r="FO193" s="14">
        <v>49</v>
      </c>
      <c r="FP193" s="14">
        <v>40</v>
      </c>
      <c r="FQ193" s="14">
        <v>28</v>
      </c>
      <c r="FR193" s="14">
        <v>38</v>
      </c>
      <c r="FS193" s="14">
        <v>51</v>
      </c>
      <c r="FT193" s="14">
        <v>56</v>
      </c>
      <c r="FU193" s="14">
        <v>49</v>
      </c>
      <c r="FV193" s="14">
        <v>43</v>
      </c>
      <c r="FW193" s="14">
        <v>60</v>
      </c>
      <c r="FX193" s="14">
        <v>71</v>
      </c>
      <c r="FY193" s="14">
        <v>33</v>
      </c>
      <c r="FZ193" s="14">
        <v>32</v>
      </c>
      <c r="GA193" s="14">
        <v>44</v>
      </c>
      <c r="GB193" s="14">
        <v>51</v>
      </c>
      <c r="GC193" s="14">
        <v>55</v>
      </c>
      <c r="GD193" s="14">
        <v>51</v>
      </c>
      <c r="GE193" s="14">
        <v>36</v>
      </c>
      <c r="GF193" s="14">
        <v>48</v>
      </c>
      <c r="GG193" s="14">
        <v>51</v>
      </c>
      <c r="GH193" s="14">
        <v>41</v>
      </c>
      <c r="GI193" s="14">
        <v>38</v>
      </c>
      <c r="GJ193" s="14">
        <v>39</v>
      </c>
      <c r="GK193" s="14">
        <v>41</v>
      </c>
      <c r="GL193" s="14">
        <v>43</v>
      </c>
      <c r="GM193" s="14">
        <v>36</v>
      </c>
      <c r="GN193" s="14">
        <v>38</v>
      </c>
      <c r="GO193" s="14">
        <v>52</v>
      </c>
      <c r="GP193" s="14">
        <v>43</v>
      </c>
      <c r="GQ193" s="14">
        <v>34</v>
      </c>
      <c r="GR193" s="14">
        <v>64</v>
      </c>
      <c r="GS193" s="14">
        <v>67</v>
      </c>
      <c r="GT193" s="14">
        <v>47</v>
      </c>
      <c r="GU193" s="14">
        <v>26</v>
      </c>
      <c r="GV193" s="14">
        <v>21</v>
      </c>
      <c r="GW193" s="14">
        <v>40</v>
      </c>
      <c r="GX193" s="14">
        <v>31</v>
      </c>
      <c r="GY193" s="14">
        <v>31</v>
      </c>
      <c r="GZ193" s="14">
        <v>43</v>
      </c>
      <c r="HA193" s="14">
        <v>56</v>
      </c>
      <c r="HB193" s="14">
        <v>52</v>
      </c>
      <c r="HC193" s="14">
        <v>34</v>
      </c>
      <c r="HD193" s="14">
        <v>32</v>
      </c>
      <c r="HE193" s="14">
        <v>24</v>
      </c>
      <c r="HF193" s="14">
        <v>31</v>
      </c>
      <c r="HG193" s="14">
        <v>31</v>
      </c>
      <c r="HH193" s="14">
        <v>26</v>
      </c>
      <c r="HI193" s="14">
        <v>18</v>
      </c>
      <c r="HJ193" s="14">
        <v>29</v>
      </c>
      <c r="HK193" s="14">
        <v>36</v>
      </c>
      <c r="HL193" s="14">
        <v>31</v>
      </c>
      <c r="HM193" s="14">
        <v>45</v>
      </c>
      <c r="HN193" s="14">
        <v>52</v>
      </c>
      <c r="HO193" s="14">
        <v>39</v>
      </c>
      <c r="HP193" s="14">
        <v>51</v>
      </c>
      <c r="HQ193" s="14">
        <v>45</v>
      </c>
      <c r="HR193" s="14">
        <v>48</v>
      </c>
      <c r="HS193" s="14">
        <v>30</v>
      </c>
      <c r="HT193" s="14">
        <v>24</v>
      </c>
      <c r="HU193" s="14">
        <v>25</v>
      </c>
      <c r="HV193" s="14">
        <v>18</v>
      </c>
      <c r="HW193" s="14">
        <v>27</v>
      </c>
      <c r="HX193" s="14">
        <v>29</v>
      </c>
      <c r="HY193" s="14">
        <v>31</v>
      </c>
      <c r="HZ193" s="14">
        <v>30</v>
      </c>
      <c r="IA193" s="14">
        <v>35</v>
      </c>
      <c r="IB193" s="14">
        <v>27</v>
      </c>
      <c r="IC193" s="14">
        <v>28</v>
      </c>
      <c r="ID193" s="14">
        <v>29</v>
      </c>
      <c r="IE193" s="14">
        <v>33</v>
      </c>
      <c r="IF193" s="14">
        <v>35</v>
      </c>
      <c r="IG193" s="14">
        <v>38</v>
      </c>
      <c r="IH193" s="14">
        <v>34</v>
      </c>
      <c r="II193" s="14">
        <v>22</v>
      </c>
      <c r="IJ193" s="14">
        <v>26</v>
      </c>
      <c r="IK193" s="14">
        <v>23</v>
      </c>
      <c r="IL193" s="14">
        <v>35</v>
      </c>
      <c r="IM193" s="14">
        <v>29</v>
      </c>
      <c r="IN193" s="14">
        <v>28</v>
      </c>
      <c r="IO193" s="14">
        <v>12</v>
      </c>
      <c r="IP193" s="14">
        <v>26</v>
      </c>
      <c r="IQ193" s="19">
        <v>42</v>
      </c>
      <c r="IR193" s="100">
        <f t="shared" si="62"/>
        <v>86</v>
      </c>
      <c r="IT193" s="45"/>
      <c r="IU193" s="46"/>
    </row>
    <row r="194" spans="1:255" ht="12.75" customHeight="1" x14ac:dyDescent="0.2">
      <c r="A194" s="101">
        <v>2013</v>
      </c>
      <c r="B194" s="101">
        <v>361192004</v>
      </c>
      <c r="C194" s="104">
        <f>INDEX(Sites!$A:$N,MATCH($B194,Sites!$A:$A,0),2)</f>
        <v>41.051920000000003</v>
      </c>
      <c r="D194" s="101" t="str">
        <f>INDEX(Sites!$A:$N,MATCH($B194,Sites!$A:$A,0),4)</f>
        <v>NY</v>
      </c>
      <c r="E194" s="101" t="str">
        <f>INDEX(Sites!$A:$N,MATCH($B194,Sites!$A:$A,0),10)</f>
        <v>64.0</v>
      </c>
      <c r="F194" s="80" t="str">
        <f>INDEX(Sites!$A:$N,MATCH($B194,Sites!$A:$A,0),6)</f>
        <v>White Plains</v>
      </c>
      <c r="G194" s="18">
        <v>34</v>
      </c>
      <c r="H194" s="16">
        <v>33</v>
      </c>
      <c r="I194" s="16">
        <v>36</v>
      </c>
      <c r="J194" s="16">
        <v>34</v>
      </c>
      <c r="K194" s="16">
        <v>36</v>
      </c>
      <c r="L194" s="16">
        <v>44</v>
      </c>
      <c r="M194" s="16">
        <v>43</v>
      </c>
      <c r="N194" s="16">
        <v>42</v>
      </c>
      <c r="O194" s="16">
        <v>48</v>
      </c>
      <c r="P194" s="16">
        <v>41</v>
      </c>
      <c r="Q194" s="16">
        <v>37</v>
      </c>
      <c r="R194" s="16">
        <v>37</v>
      </c>
      <c r="S194" s="16">
        <v>38</v>
      </c>
      <c r="T194" s="16">
        <v>42</v>
      </c>
      <c r="U194" s="16">
        <v>37</v>
      </c>
      <c r="V194" s="16">
        <v>39</v>
      </c>
      <c r="W194" s="16">
        <v>40</v>
      </c>
      <c r="X194" s="16">
        <v>43</v>
      </c>
      <c r="Y194" s="16">
        <v>34</v>
      </c>
      <c r="Z194" s="16">
        <v>42</v>
      </c>
      <c r="AA194" s="16" t="s">
        <v>78</v>
      </c>
      <c r="AB194" s="16">
        <v>39</v>
      </c>
      <c r="AC194" s="16">
        <v>40</v>
      </c>
      <c r="AD194" s="16">
        <v>45</v>
      </c>
      <c r="AE194" s="16">
        <v>39</v>
      </c>
      <c r="AF194" s="16">
        <v>45</v>
      </c>
      <c r="AG194" s="16">
        <v>46</v>
      </c>
      <c r="AH194" s="16">
        <v>41</v>
      </c>
      <c r="AI194" s="16">
        <v>43</v>
      </c>
      <c r="AJ194" s="16">
        <v>48</v>
      </c>
      <c r="AK194" s="16">
        <v>56</v>
      </c>
      <c r="AL194" s="16">
        <v>45</v>
      </c>
      <c r="AM194" s="16">
        <v>48</v>
      </c>
      <c r="AN194" s="16">
        <v>49</v>
      </c>
      <c r="AO194" s="16">
        <v>38</v>
      </c>
      <c r="AP194" s="16">
        <v>54</v>
      </c>
      <c r="AQ194" s="16">
        <v>50</v>
      </c>
      <c r="AR194" s="16">
        <v>52</v>
      </c>
      <c r="AS194" s="16">
        <v>46</v>
      </c>
      <c r="AT194" s="16">
        <v>51</v>
      </c>
      <c r="AU194" s="16">
        <v>46</v>
      </c>
      <c r="AV194" s="16">
        <v>43</v>
      </c>
      <c r="AW194" s="16">
        <v>45</v>
      </c>
      <c r="AX194" s="16">
        <v>37</v>
      </c>
      <c r="AY194" s="16">
        <v>46</v>
      </c>
      <c r="AZ194" s="16">
        <v>38</v>
      </c>
      <c r="BA194" s="16">
        <v>42</v>
      </c>
      <c r="BB194" s="16">
        <v>48</v>
      </c>
      <c r="BC194" s="16">
        <v>39</v>
      </c>
      <c r="BD194" s="16">
        <v>36</v>
      </c>
      <c r="BE194" s="16">
        <v>44</v>
      </c>
      <c r="BF194" s="16">
        <v>47</v>
      </c>
      <c r="BG194" s="16">
        <v>43</v>
      </c>
      <c r="BH194" s="16">
        <v>39</v>
      </c>
      <c r="BI194" s="16">
        <v>42</v>
      </c>
      <c r="BJ194" s="16">
        <v>55</v>
      </c>
      <c r="BK194" s="16">
        <v>60</v>
      </c>
      <c r="BL194" s="16">
        <v>60</v>
      </c>
      <c r="BM194" s="16">
        <v>66</v>
      </c>
      <c r="BN194" s="16">
        <v>46</v>
      </c>
      <c r="BO194" s="16">
        <v>59</v>
      </c>
      <c r="BP194" s="16">
        <v>49</v>
      </c>
      <c r="BQ194" s="16">
        <v>47</v>
      </c>
      <c r="BR194" s="16">
        <v>50</v>
      </c>
      <c r="BS194" s="16">
        <v>47</v>
      </c>
      <c r="BT194" s="16">
        <v>54</v>
      </c>
      <c r="BU194" s="16">
        <v>44</v>
      </c>
      <c r="BV194" s="16">
        <v>38</v>
      </c>
      <c r="BW194" s="16">
        <v>31</v>
      </c>
      <c r="BX194" s="16">
        <v>31</v>
      </c>
      <c r="BY194" s="16">
        <v>56</v>
      </c>
      <c r="BZ194" s="16">
        <v>34</v>
      </c>
      <c r="CA194" s="16">
        <v>46</v>
      </c>
      <c r="CB194" s="16">
        <v>43</v>
      </c>
      <c r="CC194" s="16">
        <v>47</v>
      </c>
      <c r="CD194" s="16">
        <v>52</v>
      </c>
      <c r="CE194" s="16">
        <v>53</v>
      </c>
      <c r="CF194" s="16">
        <v>42</v>
      </c>
      <c r="CG194" s="16">
        <v>37</v>
      </c>
      <c r="CH194" s="16">
        <v>34</v>
      </c>
      <c r="CI194" s="16">
        <v>37</v>
      </c>
      <c r="CJ194" s="16">
        <v>56</v>
      </c>
      <c r="CK194" s="16">
        <v>30</v>
      </c>
      <c r="CL194" s="16">
        <v>26</v>
      </c>
      <c r="CM194" s="16">
        <v>27</v>
      </c>
      <c r="CN194" s="16">
        <v>32</v>
      </c>
      <c r="CO194" s="16">
        <v>38</v>
      </c>
      <c r="CP194" s="16">
        <v>46</v>
      </c>
      <c r="CQ194" s="16">
        <v>36</v>
      </c>
      <c r="CR194" s="16">
        <v>51</v>
      </c>
      <c r="CS194" s="16">
        <v>70</v>
      </c>
      <c r="CT194" s="16">
        <v>72</v>
      </c>
      <c r="CU194" s="16">
        <v>68</v>
      </c>
      <c r="CV194" s="16">
        <v>54</v>
      </c>
      <c r="CW194" s="16">
        <v>37</v>
      </c>
      <c r="CX194" s="16">
        <v>44</v>
      </c>
      <c r="CY194" s="16">
        <v>47</v>
      </c>
      <c r="CZ194" s="16">
        <v>52</v>
      </c>
      <c r="DA194" s="16">
        <v>30</v>
      </c>
      <c r="DB194" s="16">
        <v>31</v>
      </c>
      <c r="DC194" s="16">
        <v>48</v>
      </c>
      <c r="DD194" s="16">
        <v>53</v>
      </c>
      <c r="DE194" s="16">
        <v>46</v>
      </c>
      <c r="DF194" s="16">
        <v>38</v>
      </c>
      <c r="DG194" s="16">
        <v>39</v>
      </c>
      <c r="DH194" s="16">
        <v>38</v>
      </c>
      <c r="DI194" s="16">
        <v>41</v>
      </c>
      <c r="DJ194" s="16">
        <v>62</v>
      </c>
      <c r="DK194" s="16">
        <v>60</v>
      </c>
      <c r="DL194" s="16">
        <v>50</v>
      </c>
      <c r="DM194" s="16">
        <v>39</v>
      </c>
      <c r="DN194" s="16">
        <v>53</v>
      </c>
      <c r="DO194" s="16">
        <v>65</v>
      </c>
      <c r="DP194" s="16">
        <v>68</v>
      </c>
      <c r="DQ194" s="16">
        <v>47</v>
      </c>
      <c r="DR194" s="16">
        <v>64</v>
      </c>
      <c r="DS194" s="16">
        <v>71</v>
      </c>
      <c r="DT194" s="16">
        <v>48</v>
      </c>
      <c r="DU194" s="16">
        <v>61</v>
      </c>
      <c r="DV194" s="16">
        <v>54</v>
      </c>
      <c r="DW194" s="16">
        <v>62</v>
      </c>
      <c r="DX194" s="16">
        <v>41</v>
      </c>
      <c r="DY194" s="16">
        <v>21</v>
      </c>
      <c r="DZ194" s="16">
        <v>31</v>
      </c>
      <c r="EA194" s="16">
        <v>24</v>
      </c>
      <c r="EB194" s="16">
        <v>40</v>
      </c>
      <c r="EC194" s="16">
        <v>50</v>
      </c>
      <c r="ED194" s="16">
        <v>47</v>
      </c>
      <c r="EE194" s="16">
        <v>62</v>
      </c>
      <c r="EF194" s="16">
        <v>60</v>
      </c>
      <c r="EG194" s="16">
        <v>75</v>
      </c>
      <c r="EH194" s="16">
        <v>57</v>
      </c>
      <c r="EI194" s="16">
        <v>44</v>
      </c>
      <c r="EJ194" s="16">
        <v>39</v>
      </c>
      <c r="EK194" s="16">
        <v>28</v>
      </c>
      <c r="EL194" s="16">
        <v>31</v>
      </c>
      <c r="EM194" s="16">
        <v>40</v>
      </c>
      <c r="EN194" s="16">
        <v>44</v>
      </c>
      <c r="EO194" s="16">
        <v>62</v>
      </c>
      <c r="EP194" s="16">
        <v>55</v>
      </c>
      <c r="EQ194" s="16">
        <v>79</v>
      </c>
      <c r="ER194" s="16">
        <v>65</v>
      </c>
      <c r="ES194" s="16">
        <v>45</v>
      </c>
      <c r="ET194" s="16">
        <v>48</v>
      </c>
      <c r="EU194" s="16">
        <v>52</v>
      </c>
      <c r="EV194" s="16">
        <v>36</v>
      </c>
      <c r="EW194" s="16">
        <v>19</v>
      </c>
      <c r="EX194" s="16">
        <v>41</v>
      </c>
      <c r="EY194" s="16">
        <v>67</v>
      </c>
      <c r="EZ194" s="16">
        <v>49</v>
      </c>
      <c r="FA194" s="16">
        <v>57</v>
      </c>
      <c r="FB194" s="16">
        <v>37</v>
      </c>
      <c r="FC194" s="16">
        <v>51</v>
      </c>
      <c r="FD194" s="16" t="s">
        <v>78</v>
      </c>
      <c r="FE194" s="16">
        <v>51</v>
      </c>
      <c r="FF194" s="16">
        <v>41</v>
      </c>
      <c r="FG194" s="16">
        <v>31</v>
      </c>
      <c r="FH194" s="16">
        <v>35</v>
      </c>
      <c r="FI194" s="16">
        <v>57</v>
      </c>
      <c r="FJ194" s="16">
        <v>48</v>
      </c>
      <c r="FK194" s="16">
        <v>36</v>
      </c>
      <c r="FL194" s="16">
        <v>40</v>
      </c>
      <c r="FM194" s="16">
        <v>37</v>
      </c>
      <c r="FN194" s="16">
        <v>34</v>
      </c>
      <c r="FO194" s="16">
        <v>42</v>
      </c>
      <c r="FP194" s="16">
        <v>46</v>
      </c>
      <c r="FQ194" s="16">
        <v>27</v>
      </c>
      <c r="FR194" s="16">
        <v>33</v>
      </c>
      <c r="FS194" s="16">
        <v>48</v>
      </c>
      <c r="FT194" s="16">
        <v>47</v>
      </c>
      <c r="FU194" s="16">
        <v>47</v>
      </c>
      <c r="FV194" s="16">
        <v>48</v>
      </c>
      <c r="FW194" s="16">
        <v>54</v>
      </c>
      <c r="FX194" s="16">
        <v>71</v>
      </c>
      <c r="FY194" s="16">
        <v>29</v>
      </c>
      <c r="FZ194" s="16">
        <v>29</v>
      </c>
      <c r="GA194" s="16">
        <v>42</v>
      </c>
      <c r="GB194" s="16">
        <v>48</v>
      </c>
      <c r="GC194" s="16">
        <v>43</v>
      </c>
      <c r="GD194" s="16">
        <v>41</v>
      </c>
      <c r="GE194" s="16">
        <v>48</v>
      </c>
      <c r="GF194" s="16">
        <v>42</v>
      </c>
      <c r="GG194" s="16">
        <v>54</v>
      </c>
      <c r="GH194" s="16">
        <v>51</v>
      </c>
      <c r="GI194" s="16">
        <v>45</v>
      </c>
      <c r="GJ194" s="16">
        <v>40</v>
      </c>
      <c r="GK194" s="16">
        <v>34</v>
      </c>
      <c r="GL194" s="16">
        <v>40</v>
      </c>
      <c r="GM194" s="16">
        <v>34</v>
      </c>
      <c r="GN194" s="16">
        <v>37</v>
      </c>
      <c r="GO194" s="16">
        <v>51</v>
      </c>
      <c r="GP194" s="16">
        <v>39</v>
      </c>
      <c r="GQ194" s="16">
        <v>32</v>
      </c>
      <c r="GR194" s="16">
        <v>40</v>
      </c>
      <c r="GS194" s="16">
        <v>81</v>
      </c>
      <c r="GT194" s="16">
        <v>44</v>
      </c>
      <c r="GU194" s="16">
        <v>22</v>
      </c>
      <c r="GV194" s="16">
        <v>20</v>
      </c>
      <c r="GW194" s="16">
        <v>32</v>
      </c>
      <c r="GX194" s="16">
        <v>34</v>
      </c>
      <c r="GY194" s="16">
        <v>31</v>
      </c>
      <c r="GZ194" s="16" t="s">
        <v>78</v>
      </c>
      <c r="HA194" s="16" t="s">
        <v>78</v>
      </c>
      <c r="HB194" s="16" t="s">
        <v>78</v>
      </c>
      <c r="HC194" s="16">
        <v>34</v>
      </c>
      <c r="HD194" s="16">
        <v>28</v>
      </c>
      <c r="HE194" s="16">
        <v>25</v>
      </c>
      <c r="HF194" s="16">
        <v>28</v>
      </c>
      <c r="HG194" s="16">
        <v>31</v>
      </c>
      <c r="HH194" s="16">
        <v>22</v>
      </c>
      <c r="HI194" s="16">
        <v>23</v>
      </c>
      <c r="HJ194" s="16">
        <v>32</v>
      </c>
      <c r="HK194" s="16">
        <v>39</v>
      </c>
      <c r="HL194" s="16">
        <v>41</v>
      </c>
      <c r="HM194" s="16">
        <v>42</v>
      </c>
      <c r="HN194" s="16">
        <v>47</v>
      </c>
      <c r="HO194" s="16">
        <v>42</v>
      </c>
      <c r="HP194" s="16">
        <v>38</v>
      </c>
      <c r="HQ194" s="16">
        <v>41</v>
      </c>
      <c r="HR194" s="16">
        <v>44</v>
      </c>
      <c r="HS194" s="16">
        <v>25</v>
      </c>
      <c r="HT194" s="16">
        <v>29</v>
      </c>
      <c r="HU194" s="16">
        <v>29</v>
      </c>
      <c r="HV194" s="16">
        <v>24</v>
      </c>
      <c r="HW194" s="16">
        <v>28</v>
      </c>
      <c r="HX194" s="16">
        <v>37</v>
      </c>
      <c r="HY194" s="16">
        <v>35</v>
      </c>
      <c r="HZ194" s="16">
        <v>32</v>
      </c>
      <c r="IA194" s="16">
        <v>39</v>
      </c>
      <c r="IB194" s="16">
        <v>21</v>
      </c>
      <c r="IC194" s="16">
        <v>25</v>
      </c>
      <c r="ID194" s="16">
        <v>28</v>
      </c>
      <c r="IE194" s="16">
        <v>32</v>
      </c>
      <c r="IF194" s="16">
        <v>32</v>
      </c>
      <c r="IG194" s="16">
        <v>33</v>
      </c>
      <c r="IH194" s="16">
        <v>24</v>
      </c>
      <c r="II194" s="16">
        <v>23</v>
      </c>
      <c r="IJ194" s="16">
        <v>27</v>
      </c>
      <c r="IK194" s="16">
        <v>23</v>
      </c>
      <c r="IL194" s="16">
        <v>30</v>
      </c>
      <c r="IM194" s="16">
        <v>27</v>
      </c>
      <c r="IN194" s="16">
        <v>27</v>
      </c>
      <c r="IO194" s="16">
        <v>20</v>
      </c>
      <c r="IP194" s="16">
        <v>3</v>
      </c>
      <c r="IQ194" s="13">
        <v>32</v>
      </c>
      <c r="IR194" s="101">
        <f t="shared" si="62"/>
        <v>81</v>
      </c>
      <c r="IT194" s="45"/>
      <c r="IU194" s="46"/>
    </row>
    <row r="195" spans="1:255" ht="12.75" customHeight="1" x14ac:dyDescent="0.2">
      <c r="B195" s="15" t="s">
        <v>78</v>
      </c>
      <c r="IT195" s="45"/>
      <c r="IU195" s="46"/>
    </row>
    <row r="196" spans="1:255" ht="12.75" customHeight="1" x14ac:dyDescent="0.2">
      <c r="B196" s="15" t="s">
        <v>78</v>
      </c>
      <c r="IT196" s="45"/>
      <c r="IU196" s="46"/>
    </row>
    <row r="197" spans="1:255" ht="12.75" customHeight="1" x14ac:dyDescent="0.2">
      <c r="B197" s="15" t="s">
        <v>78</v>
      </c>
      <c r="IT197" s="45"/>
      <c r="IU197" s="46"/>
    </row>
    <row r="198" spans="1:255" ht="12.75" customHeight="1" x14ac:dyDescent="0.2">
      <c r="A198" s="99">
        <v>2012</v>
      </c>
      <c r="B198" s="99">
        <v>90090027</v>
      </c>
      <c r="C198" s="102">
        <f>INDEX(Sites!$A:$N,MATCH($B198,Sites!$A:$A,0),2)</f>
        <v>41.301400000000001</v>
      </c>
      <c r="D198" s="99" t="str">
        <f>INDEX(Sites!$A:$N,MATCH($B198,Sites!$A:$A,0),4)</f>
        <v>CT</v>
      </c>
      <c r="E198" s="99" t="str">
        <f>INDEX(Sites!$A:$N,MATCH($B198,Sites!$A:$A,0),10)</f>
        <v>3.6</v>
      </c>
      <c r="F198" s="30" t="str">
        <f>INDEX(Sites!$A:$N,MATCH($B198,Sites!$A:$A,0),6)</f>
        <v>New Haven-Criscuolo Pk</v>
      </c>
      <c r="G198" s="22">
        <v>28</v>
      </c>
      <c r="H198" s="21">
        <v>39</v>
      </c>
      <c r="I198" s="21">
        <v>35</v>
      </c>
      <c r="J198" s="21">
        <v>33</v>
      </c>
      <c r="K198" s="21">
        <v>36</v>
      </c>
      <c r="L198" s="21">
        <v>33</v>
      </c>
      <c r="M198" s="21">
        <v>33</v>
      </c>
      <c r="N198" s="21">
        <v>33</v>
      </c>
      <c r="O198" s="21">
        <v>34</v>
      </c>
      <c r="P198" s="21">
        <v>36</v>
      </c>
      <c r="Q198" s="21">
        <v>31</v>
      </c>
      <c r="R198" s="21">
        <v>26</v>
      </c>
      <c r="S198" s="21">
        <v>50</v>
      </c>
      <c r="T198" s="21">
        <v>39</v>
      </c>
      <c r="U198" s="21">
        <v>32</v>
      </c>
      <c r="V198" s="21">
        <v>30</v>
      </c>
      <c r="W198" s="21">
        <v>34</v>
      </c>
      <c r="X198" s="21">
        <v>28</v>
      </c>
      <c r="Y198" s="21">
        <v>26</v>
      </c>
      <c r="Z198" s="21">
        <v>27</v>
      </c>
      <c r="AA198" s="21">
        <v>25</v>
      </c>
      <c r="AB198" s="21">
        <v>30</v>
      </c>
      <c r="AC198" s="21">
        <v>36</v>
      </c>
      <c r="AD198" s="21">
        <v>42</v>
      </c>
      <c r="AE198" s="21" t="s">
        <v>78</v>
      </c>
      <c r="AF198" s="21">
        <v>42</v>
      </c>
      <c r="AG198" s="21">
        <v>42</v>
      </c>
      <c r="AH198" s="21">
        <v>26</v>
      </c>
      <c r="AI198" s="21">
        <v>36</v>
      </c>
      <c r="AJ198" s="21">
        <v>44</v>
      </c>
      <c r="AK198" s="21">
        <v>44</v>
      </c>
      <c r="AL198" s="21">
        <v>38</v>
      </c>
      <c r="AM198" s="21">
        <v>45</v>
      </c>
      <c r="AN198" s="21">
        <v>51</v>
      </c>
      <c r="AO198" s="21">
        <v>50</v>
      </c>
      <c r="AP198" s="21">
        <v>39</v>
      </c>
      <c r="AQ198" s="21">
        <v>46</v>
      </c>
      <c r="AR198" s="21">
        <v>48</v>
      </c>
      <c r="AS198" s="21">
        <v>47</v>
      </c>
      <c r="AT198" s="21">
        <v>45</v>
      </c>
      <c r="AU198" s="21">
        <v>45</v>
      </c>
      <c r="AV198" s="21">
        <v>37</v>
      </c>
      <c r="AW198" s="21">
        <v>36</v>
      </c>
      <c r="AX198" s="21">
        <v>40</v>
      </c>
      <c r="AY198" s="21">
        <v>44</v>
      </c>
      <c r="AZ198" s="21">
        <v>57</v>
      </c>
      <c r="BA198" s="21">
        <v>55</v>
      </c>
      <c r="BB198" s="21">
        <v>45</v>
      </c>
      <c r="BC198" s="21">
        <v>35</v>
      </c>
      <c r="BD198" s="21">
        <v>33</v>
      </c>
      <c r="BE198" s="21">
        <v>50</v>
      </c>
      <c r="BF198" s="21">
        <v>46</v>
      </c>
      <c r="BG198" s="21">
        <v>24</v>
      </c>
      <c r="BH198" s="21">
        <v>29</v>
      </c>
      <c r="BI198" s="21">
        <v>41</v>
      </c>
      <c r="BJ198" s="21">
        <v>42</v>
      </c>
      <c r="BK198" s="21">
        <v>50</v>
      </c>
      <c r="BL198" s="21">
        <v>37</v>
      </c>
      <c r="BM198" s="21">
        <v>44</v>
      </c>
      <c r="BN198" s="21">
        <v>56</v>
      </c>
      <c r="BO198" s="21">
        <v>46</v>
      </c>
      <c r="BP198" s="21">
        <v>47</v>
      </c>
      <c r="BQ198" s="21">
        <v>39</v>
      </c>
      <c r="BR198" s="21">
        <v>35</v>
      </c>
      <c r="BS198" s="21">
        <v>27</v>
      </c>
      <c r="BT198" s="21">
        <v>36</v>
      </c>
      <c r="BU198" s="21">
        <v>36</v>
      </c>
      <c r="BV198" s="21">
        <v>36</v>
      </c>
      <c r="BW198" s="21">
        <v>39</v>
      </c>
      <c r="BX198" s="21">
        <v>28</v>
      </c>
      <c r="BY198" s="21">
        <v>39</v>
      </c>
      <c r="BZ198" s="21">
        <v>46</v>
      </c>
      <c r="CA198" s="21" t="s">
        <v>78</v>
      </c>
      <c r="CB198" s="21" t="s">
        <v>78</v>
      </c>
      <c r="CC198" s="21">
        <v>42</v>
      </c>
      <c r="CD198" s="21">
        <v>45</v>
      </c>
      <c r="CE198" s="21" t="s">
        <v>78</v>
      </c>
      <c r="CF198" s="21">
        <v>48</v>
      </c>
      <c r="CG198" s="21">
        <v>49</v>
      </c>
      <c r="CH198" s="21">
        <v>60</v>
      </c>
      <c r="CI198" s="21">
        <v>58</v>
      </c>
      <c r="CJ198" s="21">
        <v>39</v>
      </c>
      <c r="CK198" s="21">
        <v>28</v>
      </c>
      <c r="CL198" s="21">
        <v>29</v>
      </c>
      <c r="CM198" s="21">
        <v>37</v>
      </c>
      <c r="CN198" s="21">
        <v>25</v>
      </c>
      <c r="CO198" s="21">
        <v>48</v>
      </c>
      <c r="CP198" s="21">
        <v>51</v>
      </c>
      <c r="CQ198" s="21">
        <v>60</v>
      </c>
      <c r="CR198" s="21">
        <v>53</v>
      </c>
      <c r="CS198" s="21">
        <v>33</v>
      </c>
      <c r="CT198" s="21">
        <v>54</v>
      </c>
      <c r="CU198" s="21">
        <v>43</v>
      </c>
      <c r="CV198" s="21">
        <v>42</v>
      </c>
      <c r="CW198" s="21">
        <v>50</v>
      </c>
      <c r="CX198" s="21">
        <v>33</v>
      </c>
      <c r="CY198" s="21">
        <v>29</v>
      </c>
      <c r="CZ198" s="21">
        <v>34</v>
      </c>
      <c r="DA198" s="21">
        <v>54</v>
      </c>
      <c r="DB198" s="21">
        <v>40</v>
      </c>
      <c r="DC198" s="21">
        <v>43</v>
      </c>
      <c r="DD198" s="21">
        <v>55</v>
      </c>
      <c r="DE198" s="21">
        <v>44</v>
      </c>
      <c r="DF198" s="21">
        <v>40</v>
      </c>
      <c r="DG198" s="21">
        <v>41</v>
      </c>
      <c r="DH198" s="21">
        <v>37</v>
      </c>
      <c r="DI198" s="21">
        <v>50</v>
      </c>
      <c r="DJ198" s="21">
        <v>48</v>
      </c>
      <c r="DK198" s="21">
        <v>42</v>
      </c>
      <c r="DL198" s="21">
        <v>41</v>
      </c>
      <c r="DM198" s="21">
        <v>28</v>
      </c>
      <c r="DN198" s="21">
        <v>66</v>
      </c>
      <c r="DO198" s="21">
        <v>76</v>
      </c>
      <c r="DP198" s="21">
        <v>76</v>
      </c>
      <c r="DQ198" s="21">
        <v>46</v>
      </c>
      <c r="DR198" s="21">
        <v>54</v>
      </c>
      <c r="DS198" s="21">
        <v>53</v>
      </c>
      <c r="DT198" s="21">
        <v>29</v>
      </c>
      <c r="DU198" s="21">
        <v>51</v>
      </c>
      <c r="DV198" s="21">
        <v>74</v>
      </c>
      <c r="DW198" s="21">
        <v>79</v>
      </c>
      <c r="DX198" s="21">
        <v>72</v>
      </c>
      <c r="DY198" s="21">
        <v>89</v>
      </c>
      <c r="DZ198" s="21">
        <v>41</v>
      </c>
      <c r="EA198" s="21">
        <v>62</v>
      </c>
      <c r="EB198" s="21">
        <v>78</v>
      </c>
      <c r="EC198" s="21">
        <v>45</v>
      </c>
      <c r="ED198" s="21">
        <v>64</v>
      </c>
      <c r="EE198" s="21">
        <v>58</v>
      </c>
      <c r="EF198" s="21">
        <v>52</v>
      </c>
      <c r="EG198" s="21">
        <v>51</v>
      </c>
      <c r="EH198" s="21">
        <v>52</v>
      </c>
      <c r="EI198" s="21">
        <v>48</v>
      </c>
      <c r="EJ198" s="21">
        <v>54</v>
      </c>
      <c r="EK198" s="21">
        <v>68</v>
      </c>
      <c r="EL198" s="21">
        <v>90</v>
      </c>
      <c r="EM198" s="21">
        <v>64</v>
      </c>
      <c r="EN198" s="21">
        <v>60</v>
      </c>
      <c r="EO198" s="21">
        <v>81</v>
      </c>
      <c r="EP198" s="21">
        <v>76</v>
      </c>
      <c r="EQ198" s="21">
        <v>39</v>
      </c>
      <c r="ER198" s="21">
        <v>24</v>
      </c>
      <c r="ES198" s="21">
        <v>33</v>
      </c>
      <c r="ET198" s="21">
        <v>56</v>
      </c>
      <c r="EU198" s="21">
        <v>45</v>
      </c>
      <c r="EV198" s="21">
        <v>58</v>
      </c>
      <c r="EW198" s="21">
        <v>40</v>
      </c>
      <c r="EX198" s="21">
        <v>81</v>
      </c>
      <c r="EY198" s="21">
        <v>46</v>
      </c>
      <c r="EZ198" s="21">
        <v>51</v>
      </c>
      <c r="FA198" s="21">
        <v>44</v>
      </c>
      <c r="FB198" s="21">
        <v>42</v>
      </c>
      <c r="FC198" s="21">
        <v>34</v>
      </c>
      <c r="FD198" s="21">
        <v>43</v>
      </c>
      <c r="FE198" s="21">
        <v>61</v>
      </c>
      <c r="FF198" s="21">
        <v>77</v>
      </c>
      <c r="FG198" s="21">
        <v>52</v>
      </c>
      <c r="FH198" s="21">
        <v>36</v>
      </c>
      <c r="FI198" s="21">
        <v>44</v>
      </c>
      <c r="FJ198" s="21">
        <v>45</v>
      </c>
      <c r="FK198" s="21">
        <v>65</v>
      </c>
      <c r="FL198" s="21">
        <v>72</v>
      </c>
      <c r="FM198" s="21">
        <v>43</v>
      </c>
      <c r="FN198" s="21">
        <v>45</v>
      </c>
      <c r="FO198" s="21">
        <v>74</v>
      </c>
      <c r="FP198" s="21">
        <v>48</v>
      </c>
      <c r="FQ198" s="21">
        <v>50</v>
      </c>
      <c r="FR198" s="21">
        <v>54</v>
      </c>
      <c r="FS198" s="21">
        <v>46</v>
      </c>
      <c r="FT198" s="21">
        <v>73</v>
      </c>
      <c r="FU198" s="21">
        <v>46</v>
      </c>
      <c r="FV198" s="21">
        <v>41</v>
      </c>
      <c r="FW198" s="21">
        <v>51</v>
      </c>
      <c r="FX198" s="21">
        <v>54</v>
      </c>
      <c r="FY198" s="21">
        <v>79</v>
      </c>
      <c r="FZ198" s="21">
        <v>76</v>
      </c>
      <c r="GA198" s="21">
        <v>75</v>
      </c>
      <c r="GB198" s="21">
        <v>51</v>
      </c>
      <c r="GC198" s="21">
        <v>43</v>
      </c>
      <c r="GD198" s="21">
        <v>32</v>
      </c>
      <c r="GE198" s="21">
        <v>49</v>
      </c>
      <c r="GF198" s="21">
        <v>41</v>
      </c>
      <c r="GG198" s="21">
        <v>46</v>
      </c>
      <c r="GH198" s="21">
        <v>96</v>
      </c>
      <c r="GI198" s="21">
        <v>73</v>
      </c>
      <c r="GJ198" s="21">
        <v>43</v>
      </c>
      <c r="GK198" s="21">
        <v>39</v>
      </c>
      <c r="GL198" s="21">
        <v>36</v>
      </c>
      <c r="GM198" s="21">
        <v>32</v>
      </c>
      <c r="GN198" s="21">
        <v>32</v>
      </c>
      <c r="GO198" s="21">
        <v>70</v>
      </c>
      <c r="GP198" s="21">
        <v>47</v>
      </c>
      <c r="GQ198" s="21">
        <v>30</v>
      </c>
      <c r="GR198" s="21" t="s">
        <v>78</v>
      </c>
      <c r="GS198" s="21">
        <v>33</v>
      </c>
      <c r="GT198" s="21">
        <v>48</v>
      </c>
      <c r="GU198" s="21">
        <v>74</v>
      </c>
      <c r="GV198" s="21">
        <v>54</v>
      </c>
      <c r="GW198" s="21">
        <v>35</v>
      </c>
      <c r="GX198" s="21">
        <v>38</v>
      </c>
      <c r="GY198" s="21">
        <v>47</v>
      </c>
      <c r="GZ198" s="21">
        <v>44</v>
      </c>
      <c r="HA198" s="21">
        <v>33</v>
      </c>
      <c r="HB198" s="21">
        <v>34</v>
      </c>
      <c r="HC198" s="21">
        <v>43</v>
      </c>
      <c r="HD198" s="21">
        <v>43</v>
      </c>
      <c r="HE198" s="21">
        <v>30</v>
      </c>
      <c r="HF198" s="21">
        <v>32</v>
      </c>
      <c r="HG198" s="21">
        <v>46</v>
      </c>
      <c r="HH198" s="21">
        <v>38</v>
      </c>
      <c r="HI198" s="21">
        <v>31</v>
      </c>
      <c r="HJ198" s="21">
        <v>25</v>
      </c>
      <c r="HK198" s="21">
        <v>16</v>
      </c>
      <c r="HL198" s="21">
        <v>27</v>
      </c>
      <c r="HM198" s="21">
        <v>24</v>
      </c>
      <c r="HN198" s="21">
        <v>30</v>
      </c>
      <c r="HO198" s="21">
        <v>16</v>
      </c>
      <c r="HP198" s="21">
        <v>8</v>
      </c>
      <c r="HQ198" s="21">
        <v>48</v>
      </c>
      <c r="HR198" s="21">
        <v>44</v>
      </c>
      <c r="HS198" s="21">
        <v>19</v>
      </c>
      <c r="HT198" s="21">
        <v>20</v>
      </c>
      <c r="HU198" s="21" t="s">
        <v>78</v>
      </c>
      <c r="HV198" s="21">
        <v>22</v>
      </c>
      <c r="HW198" s="21">
        <v>29</v>
      </c>
      <c r="HX198" s="21" t="s">
        <v>78</v>
      </c>
      <c r="HY198" s="21">
        <v>37</v>
      </c>
      <c r="HZ198" s="21">
        <v>38</v>
      </c>
      <c r="IA198" s="21">
        <v>32</v>
      </c>
      <c r="IB198" s="21">
        <v>30</v>
      </c>
      <c r="IC198" s="21">
        <v>22</v>
      </c>
      <c r="ID198" s="21">
        <v>41</v>
      </c>
      <c r="IE198" s="21">
        <v>36</v>
      </c>
      <c r="IF198" s="21">
        <v>35</v>
      </c>
      <c r="IG198" s="21">
        <v>36</v>
      </c>
      <c r="IH198" s="21">
        <v>35</v>
      </c>
      <c r="II198" s="21">
        <v>23</v>
      </c>
      <c r="IJ198" s="21">
        <v>14</v>
      </c>
      <c r="IK198" s="21">
        <v>32</v>
      </c>
      <c r="IL198" s="21">
        <v>31</v>
      </c>
      <c r="IM198" s="21">
        <v>41</v>
      </c>
      <c r="IN198" s="21">
        <v>31</v>
      </c>
      <c r="IO198" s="21">
        <v>35</v>
      </c>
      <c r="IP198" s="21">
        <v>33</v>
      </c>
      <c r="IQ198" s="12">
        <v>15</v>
      </c>
      <c r="IR198" s="99">
        <f t="shared" ref="IR198:IR224" si="63">MAX(G198:IQ198)</f>
        <v>96</v>
      </c>
      <c r="IT198" s="45"/>
      <c r="IU198" s="46"/>
    </row>
    <row r="199" spans="1:255" ht="12.75" customHeight="1" x14ac:dyDescent="0.2">
      <c r="A199" s="100">
        <v>2012</v>
      </c>
      <c r="B199" s="100">
        <v>90011123</v>
      </c>
      <c r="C199" s="103">
        <f>INDEX(Sites!$A:$N,MATCH($B199,Sites!$A:$A,0),2)</f>
        <v>41.399166999999998</v>
      </c>
      <c r="D199" s="100" t="str">
        <f>INDEX(Sites!$A:$N,MATCH($B199,Sites!$A:$A,0),4)</f>
        <v>CT</v>
      </c>
      <c r="E199" s="100" t="str">
        <f>INDEX(Sites!$A:$N,MATCH($B199,Sites!$A:$A,0),10)</f>
        <v>116.0</v>
      </c>
      <c r="F199" s="44" t="str">
        <f>INDEX(Sites!$A:$N,MATCH($B199,Sites!$A:$A,0),6)</f>
        <v>Danbury</v>
      </c>
      <c r="G199" s="20" t="s">
        <v>78</v>
      </c>
      <c r="H199" s="14" t="s">
        <v>78</v>
      </c>
      <c r="I199" s="14" t="s">
        <v>78</v>
      </c>
      <c r="J199" s="14" t="s">
        <v>78</v>
      </c>
      <c r="K199" s="14" t="s">
        <v>78</v>
      </c>
      <c r="L199" s="14" t="s">
        <v>78</v>
      </c>
      <c r="M199" s="14" t="s">
        <v>78</v>
      </c>
      <c r="N199" s="14" t="s">
        <v>78</v>
      </c>
      <c r="O199" s="14" t="s">
        <v>78</v>
      </c>
      <c r="P199" s="14" t="s">
        <v>78</v>
      </c>
      <c r="Q199" s="14" t="s">
        <v>78</v>
      </c>
      <c r="R199" s="14" t="s">
        <v>78</v>
      </c>
      <c r="S199" s="14" t="s">
        <v>78</v>
      </c>
      <c r="T199" s="14" t="s">
        <v>78</v>
      </c>
      <c r="U199" s="14" t="s">
        <v>78</v>
      </c>
      <c r="V199" s="14" t="s">
        <v>78</v>
      </c>
      <c r="W199" s="14" t="s">
        <v>78</v>
      </c>
      <c r="X199" s="14" t="s">
        <v>78</v>
      </c>
      <c r="Y199" s="14" t="s">
        <v>78</v>
      </c>
      <c r="Z199" s="14" t="s">
        <v>78</v>
      </c>
      <c r="AA199" s="14" t="s">
        <v>78</v>
      </c>
      <c r="AB199" s="14" t="s">
        <v>78</v>
      </c>
      <c r="AC199" s="14" t="s">
        <v>78</v>
      </c>
      <c r="AD199" s="14" t="s">
        <v>78</v>
      </c>
      <c r="AE199" s="14" t="s">
        <v>78</v>
      </c>
      <c r="AF199" s="14" t="s">
        <v>78</v>
      </c>
      <c r="AG199" s="14" t="s">
        <v>78</v>
      </c>
      <c r="AH199" s="14" t="s">
        <v>78</v>
      </c>
      <c r="AI199" s="14" t="s">
        <v>78</v>
      </c>
      <c r="AJ199" s="14" t="s">
        <v>78</v>
      </c>
      <c r="AK199" s="14" t="s">
        <v>78</v>
      </c>
      <c r="AL199" s="14">
        <v>35</v>
      </c>
      <c r="AM199" s="14">
        <v>44</v>
      </c>
      <c r="AN199" s="14" t="s">
        <v>78</v>
      </c>
      <c r="AO199" s="14">
        <v>49</v>
      </c>
      <c r="AP199" s="14">
        <v>40</v>
      </c>
      <c r="AQ199" s="14">
        <v>46</v>
      </c>
      <c r="AR199" s="14">
        <v>48</v>
      </c>
      <c r="AS199" s="14">
        <v>49</v>
      </c>
      <c r="AT199" s="14">
        <v>50</v>
      </c>
      <c r="AU199" s="14">
        <v>52</v>
      </c>
      <c r="AV199" s="14">
        <v>32</v>
      </c>
      <c r="AW199" s="14">
        <v>36</v>
      </c>
      <c r="AX199" s="14">
        <v>47</v>
      </c>
      <c r="AY199" s="14">
        <v>57</v>
      </c>
      <c r="AZ199" s="14">
        <v>55</v>
      </c>
      <c r="BA199" s="14">
        <v>70</v>
      </c>
      <c r="BB199" s="14">
        <v>44</v>
      </c>
      <c r="BC199" s="14">
        <v>38</v>
      </c>
      <c r="BD199" s="14">
        <v>53</v>
      </c>
      <c r="BE199" s="14">
        <v>58</v>
      </c>
      <c r="BF199" s="14">
        <v>54</v>
      </c>
      <c r="BG199" s="14">
        <v>28</v>
      </c>
      <c r="BH199" s="14">
        <v>24</v>
      </c>
      <c r="BI199" s="14">
        <v>48</v>
      </c>
      <c r="BJ199" s="14">
        <v>50</v>
      </c>
      <c r="BK199" s="14">
        <v>45</v>
      </c>
      <c r="BL199" s="14">
        <v>38</v>
      </c>
      <c r="BM199" s="14">
        <v>50</v>
      </c>
      <c r="BN199" s="14">
        <v>55</v>
      </c>
      <c r="BO199" s="14">
        <v>49</v>
      </c>
      <c r="BP199" s="14" t="s">
        <v>78</v>
      </c>
      <c r="BQ199" s="14">
        <v>34</v>
      </c>
      <c r="BR199" s="14">
        <v>32</v>
      </c>
      <c r="BS199" s="14">
        <v>36</v>
      </c>
      <c r="BT199" s="14">
        <v>30</v>
      </c>
      <c r="BU199" s="14">
        <v>41</v>
      </c>
      <c r="BV199" s="14">
        <v>41</v>
      </c>
      <c r="BW199" s="14" t="s">
        <v>78</v>
      </c>
      <c r="BX199" s="14">
        <v>40</v>
      </c>
      <c r="BY199" s="14" t="s">
        <v>78</v>
      </c>
      <c r="BZ199" s="14">
        <v>46</v>
      </c>
      <c r="CA199" s="14">
        <v>51</v>
      </c>
      <c r="CB199" s="14">
        <v>77</v>
      </c>
      <c r="CC199" s="14">
        <v>42</v>
      </c>
      <c r="CD199" s="14">
        <v>41</v>
      </c>
      <c r="CE199" s="14">
        <v>43</v>
      </c>
      <c r="CF199" s="14">
        <v>39</v>
      </c>
      <c r="CG199" s="14">
        <v>52</v>
      </c>
      <c r="CH199" s="14">
        <v>58</v>
      </c>
      <c r="CI199" s="14">
        <v>55</v>
      </c>
      <c r="CJ199" s="14">
        <v>31</v>
      </c>
      <c r="CK199" s="14">
        <v>24</v>
      </c>
      <c r="CL199" s="14">
        <v>42</v>
      </c>
      <c r="CM199" s="14">
        <v>35</v>
      </c>
      <c r="CN199" s="14">
        <v>27</v>
      </c>
      <c r="CO199" s="14">
        <v>53</v>
      </c>
      <c r="CP199" s="14">
        <v>63</v>
      </c>
      <c r="CQ199" s="14">
        <v>70</v>
      </c>
      <c r="CR199" s="14" t="s">
        <v>78</v>
      </c>
      <c r="CS199" s="14" t="s">
        <v>78</v>
      </c>
      <c r="CT199" s="14">
        <v>45</v>
      </c>
      <c r="CU199" s="14">
        <v>40</v>
      </c>
      <c r="CV199" s="14">
        <v>39</v>
      </c>
      <c r="CW199" s="14">
        <v>46</v>
      </c>
      <c r="CX199" s="14">
        <v>31</v>
      </c>
      <c r="CY199" s="14">
        <v>25</v>
      </c>
      <c r="CZ199" s="14">
        <v>37</v>
      </c>
      <c r="DA199" s="14">
        <v>44</v>
      </c>
      <c r="DB199" s="14">
        <v>45</v>
      </c>
      <c r="DC199" s="14">
        <v>42</v>
      </c>
      <c r="DD199" s="14">
        <v>61</v>
      </c>
      <c r="DE199" s="14">
        <v>44</v>
      </c>
      <c r="DF199" s="14">
        <v>37</v>
      </c>
      <c r="DG199" s="14" t="s">
        <v>78</v>
      </c>
      <c r="DH199" s="14" t="s">
        <v>78</v>
      </c>
      <c r="DI199" s="14">
        <v>47</v>
      </c>
      <c r="DJ199" s="14">
        <v>46</v>
      </c>
      <c r="DK199" s="14">
        <v>41</v>
      </c>
      <c r="DL199" s="14">
        <v>47</v>
      </c>
      <c r="DM199" s="14">
        <v>41</v>
      </c>
      <c r="DN199" s="14">
        <v>68</v>
      </c>
      <c r="DO199" s="14">
        <v>75</v>
      </c>
      <c r="DP199" s="14">
        <v>65</v>
      </c>
      <c r="DQ199" s="14" t="s">
        <v>78</v>
      </c>
      <c r="DR199" s="14" t="s">
        <v>78</v>
      </c>
      <c r="DS199" s="14" t="s">
        <v>78</v>
      </c>
      <c r="DT199" s="14">
        <v>25</v>
      </c>
      <c r="DU199" s="14">
        <v>45</v>
      </c>
      <c r="DV199" s="14">
        <v>68</v>
      </c>
      <c r="DW199" s="14">
        <v>69</v>
      </c>
      <c r="DX199" s="14">
        <v>56</v>
      </c>
      <c r="DY199" s="14">
        <v>70</v>
      </c>
      <c r="DZ199" s="14">
        <v>33</v>
      </c>
      <c r="EA199" s="14">
        <v>54</v>
      </c>
      <c r="EB199" s="14">
        <v>51</v>
      </c>
      <c r="EC199" s="14">
        <v>43</v>
      </c>
      <c r="ED199" s="14">
        <v>52</v>
      </c>
      <c r="EE199" s="14">
        <v>49</v>
      </c>
      <c r="EF199" s="14">
        <v>41</v>
      </c>
      <c r="EG199" s="14">
        <v>37</v>
      </c>
      <c r="EH199" s="14">
        <v>56</v>
      </c>
      <c r="EI199" s="14">
        <v>66</v>
      </c>
      <c r="EJ199" s="14">
        <v>75</v>
      </c>
      <c r="EK199" s="14">
        <v>90</v>
      </c>
      <c r="EL199" s="14">
        <v>72</v>
      </c>
      <c r="EM199" s="14">
        <v>54</v>
      </c>
      <c r="EN199" s="14">
        <v>56</v>
      </c>
      <c r="EO199" s="14">
        <v>85</v>
      </c>
      <c r="EP199" s="14">
        <v>68</v>
      </c>
      <c r="EQ199" s="14">
        <v>39</v>
      </c>
      <c r="ER199" s="14">
        <v>18</v>
      </c>
      <c r="ES199" s="14">
        <v>41</v>
      </c>
      <c r="ET199" s="14">
        <v>69</v>
      </c>
      <c r="EU199" s="14">
        <v>59</v>
      </c>
      <c r="EV199" s="14">
        <v>50</v>
      </c>
      <c r="EW199" s="14">
        <v>32</v>
      </c>
      <c r="EX199" s="14">
        <v>71</v>
      </c>
      <c r="EY199" s="14">
        <v>46</v>
      </c>
      <c r="EZ199" s="14">
        <v>48</v>
      </c>
      <c r="FA199" s="14">
        <v>36</v>
      </c>
      <c r="FB199" s="14" t="s">
        <v>78</v>
      </c>
      <c r="FC199" s="14">
        <v>37</v>
      </c>
      <c r="FD199" s="14">
        <v>50</v>
      </c>
      <c r="FE199" s="14">
        <v>61</v>
      </c>
      <c r="FF199" s="14">
        <v>81</v>
      </c>
      <c r="FG199" s="14">
        <v>67</v>
      </c>
      <c r="FH199" s="14">
        <v>51</v>
      </c>
      <c r="FI199" s="14">
        <v>36</v>
      </c>
      <c r="FJ199" s="14">
        <v>57</v>
      </c>
      <c r="FK199" s="14">
        <v>78</v>
      </c>
      <c r="FL199" s="14">
        <v>87</v>
      </c>
      <c r="FM199" s="14">
        <v>37</v>
      </c>
      <c r="FN199" s="14">
        <v>52</v>
      </c>
      <c r="FO199" s="14">
        <v>50</v>
      </c>
      <c r="FP199" s="14">
        <v>41</v>
      </c>
      <c r="FQ199" s="14">
        <v>50</v>
      </c>
      <c r="FR199" s="14">
        <v>50</v>
      </c>
      <c r="FS199" s="14">
        <v>41</v>
      </c>
      <c r="FT199" s="14">
        <v>84</v>
      </c>
      <c r="FU199" s="14">
        <v>35</v>
      </c>
      <c r="FV199" s="14">
        <v>33</v>
      </c>
      <c r="FW199" s="14">
        <v>54</v>
      </c>
      <c r="FX199" s="14">
        <v>47</v>
      </c>
      <c r="FY199" s="14">
        <v>70</v>
      </c>
      <c r="FZ199" s="14">
        <v>72</v>
      </c>
      <c r="GA199" s="14">
        <v>65</v>
      </c>
      <c r="GB199" s="14">
        <v>53</v>
      </c>
      <c r="GC199" s="14">
        <v>44</v>
      </c>
      <c r="GD199" s="14">
        <v>45</v>
      </c>
      <c r="GE199" s="14">
        <v>44</v>
      </c>
      <c r="GF199" s="14">
        <v>34</v>
      </c>
      <c r="GG199" s="14">
        <v>45</v>
      </c>
      <c r="GH199" s="14">
        <v>72</v>
      </c>
      <c r="GI199" s="14">
        <v>59</v>
      </c>
      <c r="GJ199" s="14">
        <v>38</v>
      </c>
      <c r="GK199" s="14">
        <v>34</v>
      </c>
      <c r="GL199" s="14">
        <v>35</v>
      </c>
      <c r="GM199" s="14" t="s">
        <v>78</v>
      </c>
      <c r="GN199" s="14">
        <v>34</v>
      </c>
      <c r="GO199" s="14">
        <v>75</v>
      </c>
      <c r="GP199" s="14">
        <v>40</v>
      </c>
      <c r="GQ199" s="14">
        <v>28</v>
      </c>
      <c r="GR199" s="14">
        <v>26</v>
      </c>
      <c r="GS199" s="14">
        <v>26</v>
      </c>
      <c r="GT199" s="14">
        <v>48</v>
      </c>
      <c r="GU199" s="14">
        <v>76</v>
      </c>
      <c r="GV199" s="14">
        <v>70</v>
      </c>
      <c r="GW199" s="14">
        <v>30</v>
      </c>
      <c r="GX199" s="14">
        <v>32</v>
      </c>
      <c r="GY199" s="14">
        <v>50</v>
      </c>
      <c r="GZ199" s="14">
        <v>39</v>
      </c>
      <c r="HA199" s="14">
        <v>27</v>
      </c>
      <c r="HB199" s="14">
        <v>29</v>
      </c>
      <c r="HC199" s="14" t="s">
        <v>78</v>
      </c>
      <c r="HD199" s="14" t="s">
        <v>78</v>
      </c>
      <c r="HE199" s="14" t="s">
        <v>78</v>
      </c>
      <c r="HF199" s="14" t="s">
        <v>78</v>
      </c>
      <c r="HG199" s="14">
        <v>44</v>
      </c>
      <c r="HH199" s="14">
        <v>30</v>
      </c>
      <c r="HI199" s="14">
        <v>32</v>
      </c>
      <c r="HJ199" s="14">
        <v>14</v>
      </c>
      <c r="HK199" s="14">
        <v>14</v>
      </c>
      <c r="HL199" s="14">
        <v>27</v>
      </c>
      <c r="HM199" s="14" t="s">
        <v>78</v>
      </c>
      <c r="HN199" s="14" t="s">
        <v>78</v>
      </c>
      <c r="HO199" s="14" t="s">
        <v>78</v>
      </c>
      <c r="HP199" s="14" t="s">
        <v>78</v>
      </c>
      <c r="HQ199" s="14" t="s">
        <v>78</v>
      </c>
      <c r="HR199" s="14" t="s">
        <v>78</v>
      </c>
      <c r="HS199" s="14" t="s">
        <v>78</v>
      </c>
      <c r="HT199" s="14" t="s">
        <v>78</v>
      </c>
      <c r="HU199" s="14" t="s">
        <v>78</v>
      </c>
      <c r="HV199" s="14" t="s">
        <v>78</v>
      </c>
      <c r="HW199" s="14" t="s">
        <v>78</v>
      </c>
      <c r="HX199" s="14" t="s">
        <v>78</v>
      </c>
      <c r="HY199" s="14" t="s">
        <v>78</v>
      </c>
      <c r="HZ199" s="14" t="s">
        <v>78</v>
      </c>
      <c r="IA199" s="14" t="s">
        <v>78</v>
      </c>
      <c r="IB199" s="14" t="s">
        <v>78</v>
      </c>
      <c r="IC199" s="14" t="s">
        <v>78</v>
      </c>
      <c r="ID199" s="14" t="s">
        <v>78</v>
      </c>
      <c r="IE199" s="14" t="s">
        <v>78</v>
      </c>
      <c r="IF199" s="14" t="s">
        <v>78</v>
      </c>
      <c r="IG199" s="14" t="s">
        <v>78</v>
      </c>
      <c r="IH199" s="14" t="s">
        <v>78</v>
      </c>
      <c r="II199" s="14" t="s">
        <v>78</v>
      </c>
      <c r="IJ199" s="14" t="s">
        <v>78</v>
      </c>
      <c r="IK199" s="14" t="s">
        <v>78</v>
      </c>
      <c r="IL199" s="14" t="s">
        <v>78</v>
      </c>
      <c r="IM199" s="14" t="s">
        <v>78</v>
      </c>
      <c r="IN199" s="14" t="s">
        <v>78</v>
      </c>
      <c r="IO199" s="14" t="s">
        <v>78</v>
      </c>
      <c r="IP199" s="14" t="s">
        <v>78</v>
      </c>
      <c r="IQ199" s="19" t="s">
        <v>78</v>
      </c>
      <c r="IR199" s="100">
        <f t="shared" si="63"/>
        <v>90</v>
      </c>
      <c r="IT199" s="45"/>
      <c r="IU199" s="46"/>
    </row>
    <row r="200" spans="1:255" ht="12.75" customHeight="1" x14ac:dyDescent="0.2">
      <c r="A200" s="100">
        <v>2012</v>
      </c>
      <c r="B200" s="100">
        <v>90010017</v>
      </c>
      <c r="C200" s="103">
        <f>INDEX(Sites!$A:$N,MATCH($B200,Sites!$A:$A,0),2)</f>
        <v>41.003610999999999</v>
      </c>
      <c r="D200" s="100" t="str">
        <f>INDEX(Sites!$A:$N,MATCH($B200,Sites!$A:$A,0),4)</f>
        <v>CT</v>
      </c>
      <c r="E200" s="100" t="str">
        <f>INDEX(Sites!$A:$N,MATCH($B200,Sites!$A:$A,0),10)</f>
        <v>3.0</v>
      </c>
      <c r="F200" s="44" t="str">
        <f>INDEX(Sites!$A:$N,MATCH($B200,Sites!$A:$A,0),6)</f>
        <v>Greenwich</v>
      </c>
      <c r="G200" s="20" t="s">
        <v>78</v>
      </c>
      <c r="H200" s="14" t="s">
        <v>78</v>
      </c>
      <c r="I200" s="14" t="s">
        <v>78</v>
      </c>
      <c r="J200" s="14" t="s">
        <v>78</v>
      </c>
      <c r="K200" s="14" t="s">
        <v>78</v>
      </c>
      <c r="L200" s="14" t="s">
        <v>78</v>
      </c>
      <c r="M200" s="14" t="s">
        <v>78</v>
      </c>
      <c r="N200" s="14" t="s">
        <v>78</v>
      </c>
      <c r="O200" s="14" t="s">
        <v>78</v>
      </c>
      <c r="P200" s="14" t="s">
        <v>78</v>
      </c>
      <c r="Q200" s="14" t="s">
        <v>78</v>
      </c>
      <c r="R200" s="14" t="s">
        <v>78</v>
      </c>
      <c r="S200" s="14" t="s">
        <v>78</v>
      </c>
      <c r="T200" s="14" t="s">
        <v>78</v>
      </c>
      <c r="U200" s="14" t="s">
        <v>78</v>
      </c>
      <c r="V200" s="14" t="s">
        <v>78</v>
      </c>
      <c r="W200" s="14" t="s">
        <v>78</v>
      </c>
      <c r="X200" s="14" t="s">
        <v>78</v>
      </c>
      <c r="Y200" s="14" t="s">
        <v>78</v>
      </c>
      <c r="Z200" s="14" t="s">
        <v>78</v>
      </c>
      <c r="AA200" s="14" t="s">
        <v>78</v>
      </c>
      <c r="AB200" s="14" t="s">
        <v>78</v>
      </c>
      <c r="AC200" s="14" t="s">
        <v>78</v>
      </c>
      <c r="AD200" s="14" t="s">
        <v>78</v>
      </c>
      <c r="AE200" s="14" t="s">
        <v>78</v>
      </c>
      <c r="AF200" s="14" t="s">
        <v>78</v>
      </c>
      <c r="AG200" s="14" t="s">
        <v>78</v>
      </c>
      <c r="AH200" s="14" t="s">
        <v>78</v>
      </c>
      <c r="AI200" s="14" t="s">
        <v>78</v>
      </c>
      <c r="AJ200" s="14" t="s">
        <v>78</v>
      </c>
      <c r="AK200" s="14" t="s">
        <v>78</v>
      </c>
      <c r="AL200" s="14">
        <v>38</v>
      </c>
      <c r="AM200" s="14" t="s">
        <v>78</v>
      </c>
      <c r="AN200" s="14" t="s">
        <v>78</v>
      </c>
      <c r="AO200" s="14">
        <v>55</v>
      </c>
      <c r="AP200" s="14">
        <v>42</v>
      </c>
      <c r="AQ200" s="14">
        <v>49</v>
      </c>
      <c r="AR200" s="14">
        <v>51</v>
      </c>
      <c r="AS200" s="14">
        <v>52</v>
      </c>
      <c r="AT200" s="14">
        <v>51</v>
      </c>
      <c r="AU200" s="14">
        <v>54</v>
      </c>
      <c r="AV200" s="14">
        <v>36</v>
      </c>
      <c r="AW200" s="14">
        <v>40</v>
      </c>
      <c r="AX200" s="14">
        <v>50</v>
      </c>
      <c r="AY200" s="14">
        <v>55</v>
      </c>
      <c r="AZ200" s="14">
        <v>58</v>
      </c>
      <c r="BA200" s="14">
        <v>56</v>
      </c>
      <c r="BB200" s="14">
        <v>51</v>
      </c>
      <c r="BC200" s="14">
        <v>43</v>
      </c>
      <c r="BD200" s="14">
        <v>46</v>
      </c>
      <c r="BE200" s="14">
        <v>47</v>
      </c>
      <c r="BF200" s="14">
        <v>47</v>
      </c>
      <c r="BG200" s="14">
        <v>30</v>
      </c>
      <c r="BH200" s="14">
        <v>30</v>
      </c>
      <c r="BI200" s="14">
        <v>50</v>
      </c>
      <c r="BJ200" s="14">
        <v>50</v>
      </c>
      <c r="BK200" s="14">
        <v>49</v>
      </c>
      <c r="BL200" s="14">
        <v>40</v>
      </c>
      <c r="BM200" s="14">
        <v>51</v>
      </c>
      <c r="BN200" s="14">
        <v>58</v>
      </c>
      <c r="BO200" s="14">
        <v>52</v>
      </c>
      <c r="BP200" s="14">
        <v>51</v>
      </c>
      <c r="BQ200" s="14">
        <v>40</v>
      </c>
      <c r="BR200" s="14" t="s">
        <v>78</v>
      </c>
      <c r="BS200" s="14">
        <v>31</v>
      </c>
      <c r="BT200" s="14">
        <v>34</v>
      </c>
      <c r="BU200" s="14">
        <v>36</v>
      </c>
      <c r="BV200" s="14">
        <v>39</v>
      </c>
      <c r="BW200" s="14">
        <v>49</v>
      </c>
      <c r="BX200" s="14">
        <v>37</v>
      </c>
      <c r="BY200" s="14">
        <v>44</v>
      </c>
      <c r="BZ200" s="14">
        <v>52</v>
      </c>
      <c r="CA200" s="14">
        <v>58</v>
      </c>
      <c r="CB200" s="14">
        <v>70</v>
      </c>
      <c r="CC200" s="14">
        <v>45</v>
      </c>
      <c r="CD200" s="14">
        <v>45</v>
      </c>
      <c r="CE200" s="14">
        <v>43</v>
      </c>
      <c r="CF200" s="14" t="s">
        <v>78</v>
      </c>
      <c r="CG200" s="14" t="s">
        <v>78</v>
      </c>
      <c r="CH200" s="14">
        <v>59</v>
      </c>
      <c r="CI200" s="14">
        <v>54</v>
      </c>
      <c r="CJ200" s="14">
        <v>42</v>
      </c>
      <c r="CK200" s="14">
        <v>35</v>
      </c>
      <c r="CL200" s="14">
        <v>40</v>
      </c>
      <c r="CM200" s="14">
        <v>33</v>
      </c>
      <c r="CN200" s="14">
        <v>28</v>
      </c>
      <c r="CO200" s="14">
        <v>55</v>
      </c>
      <c r="CP200" s="14">
        <v>54</v>
      </c>
      <c r="CQ200" s="14">
        <v>62</v>
      </c>
      <c r="CR200" s="14">
        <v>50</v>
      </c>
      <c r="CS200" s="14">
        <v>43</v>
      </c>
      <c r="CT200" s="14">
        <v>55</v>
      </c>
      <c r="CU200" s="14">
        <v>45</v>
      </c>
      <c r="CV200" s="14">
        <v>53</v>
      </c>
      <c r="CW200" s="14">
        <v>52</v>
      </c>
      <c r="CX200" s="14">
        <v>34</v>
      </c>
      <c r="CY200" s="14" t="s">
        <v>78</v>
      </c>
      <c r="CZ200" s="14">
        <v>45</v>
      </c>
      <c r="DA200" s="14">
        <v>53</v>
      </c>
      <c r="DB200" s="14">
        <v>53</v>
      </c>
      <c r="DC200" s="14">
        <v>42</v>
      </c>
      <c r="DD200" s="14">
        <v>61</v>
      </c>
      <c r="DE200" s="14">
        <v>45</v>
      </c>
      <c r="DF200" s="14">
        <v>43</v>
      </c>
      <c r="DG200" s="14">
        <v>43</v>
      </c>
      <c r="DH200" s="14" t="s">
        <v>78</v>
      </c>
      <c r="DI200" s="14" t="s">
        <v>78</v>
      </c>
      <c r="DJ200" s="14" t="s">
        <v>78</v>
      </c>
      <c r="DK200" s="14">
        <v>42</v>
      </c>
      <c r="DL200" s="14" t="s">
        <v>78</v>
      </c>
      <c r="DM200" s="14">
        <v>37</v>
      </c>
      <c r="DN200" s="14">
        <v>90</v>
      </c>
      <c r="DO200" s="14">
        <v>82</v>
      </c>
      <c r="DP200" s="14">
        <v>81</v>
      </c>
      <c r="DQ200" s="14">
        <v>47</v>
      </c>
      <c r="DR200" s="14">
        <v>52</v>
      </c>
      <c r="DS200" s="14">
        <v>55</v>
      </c>
      <c r="DT200" s="14">
        <v>32</v>
      </c>
      <c r="DU200" s="14">
        <v>45</v>
      </c>
      <c r="DV200" s="14">
        <v>88</v>
      </c>
      <c r="DW200" s="14">
        <v>74</v>
      </c>
      <c r="DX200" s="14">
        <v>61</v>
      </c>
      <c r="DY200" s="14">
        <v>80</v>
      </c>
      <c r="DZ200" s="14">
        <v>46</v>
      </c>
      <c r="EA200" s="14">
        <v>61</v>
      </c>
      <c r="EB200" s="14">
        <v>73</v>
      </c>
      <c r="EC200" s="14">
        <v>46</v>
      </c>
      <c r="ED200" s="14">
        <v>76</v>
      </c>
      <c r="EE200" s="14">
        <v>59</v>
      </c>
      <c r="EF200" s="14">
        <v>58</v>
      </c>
      <c r="EG200" s="14">
        <v>54</v>
      </c>
      <c r="EH200" s="14">
        <v>55</v>
      </c>
      <c r="EI200" s="14">
        <v>52</v>
      </c>
      <c r="EJ200" s="14">
        <v>60</v>
      </c>
      <c r="EK200" s="14">
        <v>74</v>
      </c>
      <c r="EL200" s="14">
        <v>79</v>
      </c>
      <c r="EM200" s="14">
        <v>59</v>
      </c>
      <c r="EN200" s="14">
        <v>64</v>
      </c>
      <c r="EO200" s="14">
        <v>95</v>
      </c>
      <c r="EP200" s="14">
        <v>77</v>
      </c>
      <c r="EQ200" s="14">
        <v>44</v>
      </c>
      <c r="ER200" s="14">
        <v>35</v>
      </c>
      <c r="ES200" s="14">
        <v>33</v>
      </c>
      <c r="ET200" s="14">
        <v>54</v>
      </c>
      <c r="EU200" s="14">
        <v>44</v>
      </c>
      <c r="EV200" s="14">
        <v>57</v>
      </c>
      <c r="EW200" s="14">
        <v>43</v>
      </c>
      <c r="EX200" s="14">
        <v>80</v>
      </c>
      <c r="EY200" s="14">
        <v>53</v>
      </c>
      <c r="EZ200" s="14">
        <v>54</v>
      </c>
      <c r="FA200" s="14">
        <v>44</v>
      </c>
      <c r="FB200" s="14">
        <v>46</v>
      </c>
      <c r="FC200" s="14">
        <v>37</v>
      </c>
      <c r="FD200" s="14">
        <v>43</v>
      </c>
      <c r="FE200" s="14">
        <v>81</v>
      </c>
      <c r="FF200" s="14">
        <v>77</v>
      </c>
      <c r="FG200" s="14">
        <v>59</v>
      </c>
      <c r="FH200" s="14">
        <v>41</v>
      </c>
      <c r="FI200" s="14" t="s">
        <v>78</v>
      </c>
      <c r="FJ200" s="14">
        <v>54</v>
      </c>
      <c r="FK200" s="14">
        <v>70</v>
      </c>
      <c r="FL200" s="14">
        <v>68</v>
      </c>
      <c r="FM200" s="14">
        <v>47</v>
      </c>
      <c r="FN200" s="14">
        <v>51</v>
      </c>
      <c r="FO200" s="14">
        <v>64</v>
      </c>
      <c r="FP200" s="14">
        <v>46</v>
      </c>
      <c r="FQ200" s="14">
        <v>48</v>
      </c>
      <c r="FR200" s="14">
        <v>55</v>
      </c>
      <c r="FS200" s="14" t="s">
        <v>78</v>
      </c>
      <c r="FT200" s="14">
        <v>78</v>
      </c>
      <c r="FU200" s="14">
        <v>44</v>
      </c>
      <c r="FV200" s="14">
        <v>40</v>
      </c>
      <c r="FW200" s="14">
        <v>49</v>
      </c>
      <c r="FX200" s="14" t="s">
        <v>78</v>
      </c>
      <c r="FY200" s="14">
        <v>73</v>
      </c>
      <c r="FZ200" s="14">
        <v>77</v>
      </c>
      <c r="GA200" s="14">
        <v>73</v>
      </c>
      <c r="GB200" s="14">
        <v>58</v>
      </c>
      <c r="GC200" s="14">
        <v>41</v>
      </c>
      <c r="GD200" s="14">
        <v>39</v>
      </c>
      <c r="GE200" s="14">
        <v>52</v>
      </c>
      <c r="GF200" s="14">
        <v>41</v>
      </c>
      <c r="GG200" s="14">
        <v>60</v>
      </c>
      <c r="GH200" s="14">
        <v>89</v>
      </c>
      <c r="GI200" s="14">
        <v>71</v>
      </c>
      <c r="GJ200" s="14">
        <v>46</v>
      </c>
      <c r="GK200" s="14">
        <v>36</v>
      </c>
      <c r="GL200" s="14">
        <v>38</v>
      </c>
      <c r="GM200" s="14">
        <v>38</v>
      </c>
      <c r="GN200" s="14">
        <v>36</v>
      </c>
      <c r="GO200" s="14">
        <v>69</v>
      </c>
      <c r="GP200" s="14">
        <v>45</v>
      </c>
      <c r="GQ200" s="14">
        <v>37</v>
      </c>
      <c r="GR200" s="14">
        <v>33</v>
      </c>
      <c r="GS200" s="14">
        <v>38</v>
      </c>
      <c r="GT200" s="14">
        <v>54</v>
      </c>
      <c r="GU200" s="14">
        <v>67</v>
      </c>
      <c r="GV200" s="14">
        <v>53</v>
      </c>
      <c r="GW200" s="14">
        <v>34</v>
      </c>
      <c r="GX200" s="14">
        <v>40</v>
      </c>
      <c r="GY200" s="14">
        <v>50</v>
      </c>
      <c r="GZ200" s="14">
        <v>44</v>
      </c>
      <c r="HA200" s="14">
        <v>36</v>
      </c>
      <c r="HB200" s="14">
        <v>31</v>
      </c>
      <c r="HC200" s="14">
        <v>43</v>
      </c>
      <c r="HD200" s="14">
        <v>47</v>
      </c>
      <c r="HE200" s="14">
        <v>30</v>
      </c>
      <c r="HF200" s="14">
        <v>33</v>
      </c>
      <c r="HG200" s="14">
        <v>51</v>
      </c>
      <c r="HH200" s="14">
        <v>47</v>
      </c>
      <c r="HI200" s="14">
        <v>38</v>
      </c>
      <c r="HJ200" s="14">
        <v>32</v>
      </c>
      <c r="HK200" s="14">
        <v>17</v>
      </c>
      <c r="HL200" s="14">
        <v>34</v>
      </c>
      <c r="HM200" s="14" t="s">
        <v>78</v>
      </c>
      <c r="HN200" s="14" t="s">
        <v>78</v>
      </c>
      <c r="HO200" s="14" t="s">
        <v>78</v>
      </c>
      <c r="HP200" s="14" t="s">
        <v>78</v>
      </c>
      <c r="HQ200" s="14" t="s">
        <v>78</v>
      </c>
      <c r="HR200" s="14" t="s">
        <v>78</v>
      </c>
      <c r="HS200" s="14" t="s">
        <v>78</v>
      </c>
      <c r="HT200" s="14" t="s">
        <v>78</v>
      </c>
      <c r="HU200" s="14" t="s">
        <v>78</v>
      </c>
      <c r="HV200" s="14" t="s">
        <v>78</v>
      </c>
      <c r="HW200" s="14" t="s">
        <v>78</v>
      </c>
      <c r="HX200" s="14" t="s">
        <v>78</v>
      </c>
      <c r="HY200" s="14" t="s">
        <v>78</v>
      </c>
      <c r="HZ200" s="14" t="s">
        <v>78</v>
      </c>
      <c r="IA200" s="14" t="s">
        <v>78</v>
      </c>
      <c r="IB200" s="14" t="s">
        <v>78</v>
      </c>
      <c r="IC200" s="14" t="s">
        <v>78</v>
      </c>
      <c r="ID200" s="14" t="s">
        <v>78</v>
      </c>
      <c r="IE200" s="14" t="s">
        <v>78</v>
      </c>
      <c r="IF200" s="14" t="s">
        <v>78</v>
      </c>
      <c r="IG200" s="14" t="s">
        <v>78</v>
      </c>
      <c r="IH200" s="14" t="s">
        <v>78</v>
      </c>
      <c r="II200" s="14" t="s">
        <v>78</v>
      </c>
      <c r="IJ200" s="14" t="s">
        <v>78</v>
      </c>
      <c r="IK200" s="14" t="s">
        <v>78</v>
      </c>
      <c r="IL200" s="14" t="s">
        <v>78</v>
      </c>
      <c r="IM200" s="14" t="s">
        <v>78</v>
      </c>
      <c r="IN200" s="14" t="s">
        <v>78</v>
      </c>
      <c r="IO200" s="14" t="s">
        <v>78</v>
      </c>
      <c r="IP200" s="14" t="s">
        <v>78</v>
      </c>
      <c r="IQ200" s="19" t="s">
        <v>78</v>
      </c>
      <c r="IR200" s="100">
        <f t="shared" si="63"/>
        <v>95</v>
      </c>
      <c r="IT200" s="45"/>
      <c r="IU200" s="46"/>
    </row>
    <row r="201" spans="1:255" ht="12.75" customHeight="1" x14ac:dyDescent="0.2">
      <c r="A201" s="100">
        <v>2012</v>
      </c>
      <c r="B201" s="100">
        <v>90093002</v>
      </c>
      <c r="C201" s="103">
        <f>INDEX(Sites!$A:$N,MATCH($B201,Sites!$A:$A,0),2)</f>
        <v>41.260832999999998</v>
      </c>
      <c r="D201" s="100" t="str">
        <f>INDEX(Sites!$A:$N,MATCH($B201,Sites!$A:$A,0),4)</f>
        <v>CT</v>
      </c>
      <c r="E201" s="100" t="str">
        <f>INDEX(Sites!$A:$N,MATCH($B201,Sites!$A:$A,0),10)</f>
        <v>3.0</v>
      </c>
      <c r="F201" s="44" t="str">
        <f>INDEX(Sites!$A:$N,MATCH($B201,Sites!$A:$A,0),6)</f>
        <v>Madison</v>
      </c>
      <c r="G201" s="20" t="s">
        <v>78</v>
      </c>
      <c r="H201" s="14" t="s">
        <v>78</v>
      </c>
      <c r="I201" s="14" t="s">
        <v>78</v>
      </c>
      <c r="J201" s="14" t="s">
        <v>78</v>
      </c>
      <c r="K201" s="14" t="s">
        <v>78</v>
      </c>
      <c r="L201" s="14" t="s">
        <v>78</v>
      </c>
      <c r="M201" s="14" t="s">
        <v>78</v>
      </c>
      <c r="N201" s="14" t="s">
        <v>78</v>
      </c>
      <c r="O201" s="14" t="s">
        <v>78</v>
      </c>
      <c r="P201" s="14" t="s">
        <v>78</v>
      </c>
      <c r="Q201" s="14" t="s">
        <v>78</v>
      </c>
      <c r="R201" s="14" t="s">
        <v>78</v>
      </c>
      <c r="S201" s="14" t="s">
        <v>78</v>
      </c>
      <c r="T201" s="14" t="s">
        <v>78</v>
      </c>
      <c r="U201" s="14" t="s">
        <v>78</v>
      </c>
      <c r="V201" s="14" t="s">
        <v>78</v>
      </c>
      <c r="W201" s="14" t="s">
        <v>78</v>
      </c>
      <c r="X201" s="14" t="s">
        <v>78</v>
      </c>
      <c r="Y201" s="14" t="s">
        <v>78</v>
      </c>
      <c r="Z201" s="14" t="s">
        <v>78</v>
      </c>
      <c r="AA201" s="14" t="s">
        <v>78</v>
      </c>
      <c r="AB201" s="14" t="s">
        <v>78</v>
      </c>
      <c r="AC201" s="14" t="s">
        <v>78</v>
      </c>
      <c r="AD201" s="14" t="s">
        <v>78</v>
      </c>
      <c r="AE201" s="14" t="s">
        <v>78</v>
      </c>
      <c r="AF201" s="14" t="s">
        <v>78</v>
      </c>
      <c r="AG201" s="14" t="s">
        <v>78</v>
      </c>
      <c r="AH201" s="14" t="s">
        <v>78</v>
      </c>
      <c r="AI201" s="14" t="s">
        <v>78</v>
      </c>
      <c r="AJ201" s="14" t="s">
        <v>78</v>
      </c>
      <c r="AK201" s="14" t="s">
        <v>78</v>
      </c>
      <c r="AL201" s="14">
        <v>49</v>
      </c>
      <c r="AM201" s="14">
        <v>48</v>
      </c>
      <c r="AN201" s="14" t="s">
        <v>78</v>
      </c>
      <c r="AO201" s="14" t="s">
        <v>78</v>
      </c>
      <c r="AP201" s="14" t="s">
        <v>78</v>
      </c>
      <c r="AQ201" s="14" t="s">
        <v>78</v>
      </c>
      <c r="AR201" s="14" t="s">
        <v>78</v>
      </c>
      <c r="AS201" s="14" t="s">
        <v>78</v>
      </c>
      <c r="AT201" s="14" t="s">
        <v>78</v>
      </c>
      <c r="AU201" s="14" t="s">
        <v>78</v>
      </c>
      <c r="AV201" s="14" t="s">
        <v>78</v>
      </c>
      <c r="AW201" s="14" t="s">
        <v>78</v>
      </c>
      <c r="AX201" s="14" t="s">
        <v>78</v>
      </c>
      <c r="AY201" s="14">
        <v>59</v>
      </c>
      <c r="AZ201" s="14">
        <v>71</v>
      </c>
      <c r="BA201" s="14">
        <v>65</v>
      </c>
      <c r="BB201" s="14">
        <v>50</v>
      </c>
      <c r="BC201" s="14" t="s">
        <v>78</v>
      </c>
      <c r="BD201" s="14" t="s">
        <v>78</v>
      </c>
      <c r="BE201" s="14">
        <v>49</v>
      </c>
      <c r="BF201" s="14">
        <v>43</v>
      </c>
      <c r="BG201" s="14">
        <v>38</v>
      </c>
      <c r="BH201" s="14">
        <v>39</v>
      </c>
      <c r="BI201" s="14">
        <v>52</v>
      </c>
      <c r="BJ201" s="14">
        <v>54</v>
      </c>
      <c r="BK201" s="14">
        <v>50</v>
      </c>
      <c r="BL201" s="14">
        <v>39</v>
      </c>
      <c r="BM201" s="14">
        <v>52</v>
      </c>
      <c r="BN201" s="14">
        <v>56</v>
      </c>
      <c r="BO201" s="14">
        <v>52</v>
      </c>
      <c r="BP201" s="14" t="s">
        <v>78</v>
      </c>
      <c r="BQ201" s="14">
        <v>41</v>
      </c>
      <c r="BR201" s="14">
        <v>36</v>
      </c>
      <c r="BS201" s="14">
        <v>29</v>
      </c>
      <c r="BT201" s="14">
        <v>36</v>
      </c>
      <c r="BU201" s="14">
        <v>34</v>
      </c>
      <c r="BV201" s="14">
        <v>40</v>
      </c>
      <c r="BW201" s="14">
        <v>42</v>
      </c>
      <c r="BX201" s="14">
        <v>41</v>
      </c>
      <c r="BY201" s="14">
        <v>43</v>
      </c>
      <c r="BZ201" s="14">
        <v>49</v>
      </c>
      <c r="CA201" s="14">
        <v>64</v>
      </c>
      <c r="CB201" s="14">
        <v>66</v>
      </c>
      <c r="CC201" s="14">
        <v>49</v>
      </c>
      <c r="CD201" s="14">
        <v>45</v>
      </c>
      <c r="CE201" s="14">
        <v>36</v>
      </c>
      <c r="CF201" s="14">
        <v>45</v>
      </c>
      <c r="CG201" s="14">
        <v>40</v>
      </c>
      <c r="CH201" s="14">
        <v>48</v>
      </c>
      <c r="CI201" s="14">
        <v>46</v>
      </c>
      <c r="CJ201" s="14">
        <v>35</v>
      </c>
      <c r="CK201" s="14">
        <v>30</v>
      </c>
      <c r="CL201" s="14">
        <v>35</v>
      </c>
      <c r="CM201" s="14">
        <v>32</v>
      </c>
      <c r="CN201" s="14">
        <v>26</v>
      </c>
      <c r="CO201" s="14">
        <v>49</v>
      </c>
      <c r="CP201" s="14">
        <v>48</v>
      </c>
      <c r="CQ201" s="14">
        <v>40</v>
      </c>
      <c r="CR201" s="14">
        <v>50</v>
      </c>
      <c r="CS201" s="14">
        <v>31</v>
      </c>
      <c r="CT201" s="14">
        <v>53</v>
      </c>
      <c r="CU201" s="14">
        <v>38</v>
      </c>
      <c r="CV201" s="14">
        <v>44</v>
      </c>
      <c r="CW201" s="14">
        <v>49</v>
      </c>
      <c r="CX201" s="14">
        <v>31</v>
      </c>
      <c r="CY201" s="14">
        <v>32</v>
      </c>
      <c r="CZ201" s="14">
        <v>38</v>
      </c>
      <c r="DA201" s="14">
        <v>52</v>
      </c>
      <c r="DB201" s="14">
        <v>49</v>
      </c>
      <c r="DC201" s="14" t="s">
        <v>78</v>
      </c>
      <c r="DD201" s="14" t="s">
        <v>78</v>
      </c>
      <c r="DE201" s="14">
        <v>35</v>
      </c>
      <c r="DF201" s="14">
        <v>36</v>
      </c>
      <c r="DG201" s="14">
        <v>37</v>
      </c>
      <c r="DH201" s="14">
        <v>29</v>
      </c>
      <c r="DI201" s="14">
        <v>39</v>
      </c>
      <c r="DJ201" s="14">
        <v>36</v>
      </c>
      <c r="DK201" s="14">
        <v>35</v>
      </c>
      <c r="DL201" s="14">
        <v>35</v>
      </c>
      <c r="DM201" s="14">
        <v>32</v>
      </c>
      <c r="DN201" s="14">
        <v>93</v>
      </c>
      <c r="DO201" s="14">
        <v>90</v>
      </c>
      <c r="DP201" s="14">
        <v>79</v>
      </c>
      <c r="DQ201" s="14">
        <v>51</v>
      </c>
      <c r="DR201" s="14">
        <v>50</v>
      </c>
      <c r="DS201" s="14">
        <v>52</v>
      </c>
      <c r="DT201" s="14">
        <v>26</v>
      </c>
      <c r="DU201" s="14">
        <v>47</v>
      </c>
      <c r="DV201" s="14">
        <v>76</v>
      </c>
      <c r="DW201" s="14">
        <v>99</v>
      </c>
      <c r="DX201" s="14">
        <v>80</v>
      </c>
      <c r="DY201" s="14">
        <v>75</v>
      </c>
      <c r="DZ201" s="14">
        <v>55</v>
      </c>
      <c r="EA201" s="14">
        <v>58</v>
      </c>
      <c r="EB201" s="14">
        <v>78</v>
      </c>
      <c r="EC201" s="14">
        <v>47</v>
      </c>
      <c r="ED201" s="14">
        <v>60</v>
      </c>
      <c r="EE201" s="14">
        <v>63</v>
      </c>
      <c r="EF201" s="14">
        <v>47</v>
      </c>
      <c r="EG201" s="14">
        <v>46</v>
      </c>
      <c r="EH201" s="14">
        <v>50</v>
      </c>
      <c r="EI201" s="14">
        <v>45</v>
      </c>
      <c r="EJ201" s="14">
        <v>47</v>
      </c>
      <c r="EK201" s="14">
        <v>61</v>
      </c>
      <c r="EL201" s="14">
        <v>86</v>
      </c>
      <c r="EM201" s="14">
        <v>64</v>
      </c>
      <c r="EN201" s="14">
        <v>74</v>
      </c>
      <c r="EO201" s="14">
        <v>74</v>
      </c>
      <c r="EP201" s="14">
        <v>87</v>
      </c>
      <c r="EQ201" s="14">
        <v>40</v>
      </c>
      <c r="ER201" s="14" t="s">
        <v>78</v>
      </c>
      <c r="ES201" s="14">
        <v>37</v>
      </c>
      <c r="ET201" s="14">
        <v>37</v>
      </c>
      <c r="EU201" s="14">
        <v>46</v>
      </c>
      <c r="EV201" s="14">
        <v>61</v>
      </c>
      <c r="EW201" s="14">
        <v>47</v>
      </c>
      <c r="EX201" s="14" t="s">
        <v>78</v>
      </c>
      <c r="EY201" s="14">
        <v>68</v>
      </c>
      <c r="EZ201" s="14">
        <v>47</v>
      </c>
      <c r="FA201" s="14">
        <v>36</v>
      </c>
      <c r="FB201" s="14">
        <v>40</v>
      </c>
      <c r="FC201" s="14">
        <v>33</v>
      </c>
      <c r="FD201" s="14">
        <v>38</v>
      </c>
      <c r="FE201" s="14">
        <v>72</v>
      </c>
      <c r="FF201" s="14">
        <v>77</v>
      </c>
      <c r="FG201" s="14">
        <v>46</v>
      </c>
      <c r="FH201" s="14">
        <v>44</v>
      </c>
      <c r="FI201" s="14">
        <v>50</v>
      </c>
      <c r="FJ201" s="14" t="s">
        <v>78</v>
      </c>
      <c r="FK201" s="14">
        <v>56</v>
      </c>
      <c r="FL201" s="14">
        <v>51</v>
      </c>
      <c r="FM201" s="14">
        <v>41</v>
      </c>
      <c r="FN201" s="14">
        <v>47</v>
      </c>
      <c r="FO201" s="14">
        <v>70</v>
      </c>
      <c r="FP201" s="14">
        <v>59</v>
      </c>
      <c r="FQ201" s="14" t="s">
        <v>78</v>
      </c>
      <c r="FR201" s="14" t="s">
        <v>78</v>
      </c>
      <c r="FS201" s="14" t="s">
        <v>78</v>
      </c>
      <c r="FT201" s="14" t="s">
        <v>78</v>
      </c>
      <c r="FU201" s="14" t="s">
        <v>78</v>
      </c>
      <c r="FV201" s="14" t="s">
        <v>78</v>
      </c>
      <c r="FW201" s="14" t="s">
        <v>78</v>
      </c>
      <c r="FX201" s="14" t="s">
        <v>78</v>
      </c>
      <c r="FY201" s="14" t="s">
        <v>78</v>
      </c>
      <c r="FZ201" s="14" t="s">
        <v>78</v>
      </c>
      <c r="GA201" s="14" t="s">
        <v>78</v>
      </c>
      <c r="GB201" s="14" t="s">
        <v>78</v>
      </c>
      <c r="GC201" s="14" t="s">
        <v>78</v>
      </c>
      <c r="GD201" s="14" t="s">
        <v>78</v>
      </c>
      <c r="GE201" s="14" t="s">
        <v>78</v>
      </c>
      <c r="GF201" s="14" t="s">
        <v>78</v>
      </c>
      <c r="GG201" s="14" t="s">
        <v>78</v>
      </c>
      <c r="GH201" s="14" t="s">
        <v>78</v>
      </c>
      <c r="GI201" s="14" t="s">
        <v>78</v>
      </c>
      <c r="GJ201" s="14" t="s">
        <v>78</v>
      </c>
      <c r="GK201" s="14" t="s">
        <v>78</v>
      </c>
      <c r="GL201" s="14" t="s">
        <v>78</v>
      </c>
      <c r="GM201" s="14" t="s">
        <v>78</v>
      </c>
      <c r="GN201" s="14" t="s">
        <v>78</v>
      </c>
      <c r="GO201" s="14" t="s">
        <v>78</v>
      </c>
      <c r="GP201" s="14" t="s">
        <v>78</v>
      </c>
      <c r="GQ201" s="14" t="s">
        <v>78</v>
      </c>
      <c r="GR201" s="14" t="s">
        <v>78</v>
      </c>
      <c r="GS201" s="14" t="s">
        <v>78</v>
      </c>
      <c r="GT201" s="14" t="s">
        <v>78</v>
      </c>
      <c r="GU201" s="14" t="s">
        <v>78</v>
      </c>
      <c r="GV201" s="14" t="s">
        <v>78</v>
      </c>
      <c r="GW201" s="14" t="s">
        <v>78</v>
      </c>
      <c r="GX201" s="14" t="s">
        <v>78</v>
      </c>
      <c r="GY201" s="14" t="s">
        <v>78</v>
      </c>
      <c r="GZ201" s="14" t="s">
        <v>78</v>
      </c>
      <c r="HA201" s="14" t="s">
        <v>78</v>
      </c>
      <c r="HB201" s="14" t="s">
        <v>78</v>
      </c>
      <c r="HC201" s="14" t="s">
        <v>78</v>
      </c>
      <c r="HD201" s="14" t="s">
        <v>78</v>
      </c>
      <c r="HE201" s="14" t="s">
        <v>78</v>
      </c>
      <c r="HF201" s="14" t="s">
        <v>78</v>
      </c>
      <c r="HG201" s="14" t="s">
        <v>78</v>
      </c>
      <c r="HH201" s="14" t="s">
        <v>78</v>
      </c>
      <c r="HI201" s="14" t="s">
        <v>78</v>
      </c>
      <c r="HJ201" s="14" t="s">
        <v>78</v>
      </c>
      <c r="HK201" s="14" t="s">
        <v>78</v>
      </c>
      <c r="HL201" s="14" t="s">
        <v>78</v>
      </c>
      <c r="HM201" s="14" t="s">
        <v>78</v>
      </c>
      <c r="HN201" s="14" t="s">
        <v>78</v>
      </c>
      <c r="HO201" s="14" t="s">
        <v>78</v>
      </c>
      <c r="HP201" s="14" t="s">
        <v>78</v>
      </c>
      <c r="HQ201" s="14" t="s">
        <v>78</v>
      </c>
      <c r="HR201" s="14" t="s">
        <v>78</v>
      </c>
      <c r="HS201" s="14" t="s">
        <v>78</v>
      </c>
      <c r="HT201" s="14" t="s">
        <v>78</v>
      </c>
      <c r="HU201" s="14" t="s">
        <v>78</v>
      </c>
      <c r="HV201" s="14" t="s">
        <v>78</v>
      </c>
      <c r="HW201" s="14" t="s">
        <v>78</v>
      </c>
      <c r="HX201" s="14" t="s">
        <v>78</v>
      </c>
      <c r="HY201" s="14" t="s">
        <v>78</v>
      </c>
      <c r="HZ201" s="14" t="s">
        <v>78</v>
      </c>
      <c r="IA201" s="14" t="s">
        <v>78</v>
      </c>
      <c r="IB201" s="14" t="s">
        <v>78</v>
      </c>
      <c r="IC201" s="14" t="s">
        <v>78</v>
      </c>
      <c r="ID201" s="14" t="s">
        <v>78</v>
      </c>
      <c r="IE201" s="14" t="s">
        <v>78</v>
      </c>
      <c r="IF201" s="14" t="s">
        <v>78</v>
      </c>
      <c r="IG201" s="14" t="s">
        <v>78</v>
      </c>
      <c r="IH201" s="14" t="s">
        <v>78</v>
      </c>
      <c r="II201" s="14" t="s">
        <v>78</v>
      </c>
      <c r="IJ201" s="14" t="s">
        <v>78</v>
      </c>
      <c r="IK201" s="14" t="s">
        <v>78</v>
      </c>
      <c r="IL201" s="14" t="s">
        <v>78</v>
      </c>
      <c r="IM201" s="14" t="s">
        <v>78</v>
      </c>
      <c r="IN201" s="14" t="s">
        <v>78</v>
      </c>
      <c r="IO201" s="14" t="s">
        <v>78</v>
      </c>
      <c r="IP201" s="14" t="s">
        <v>78</v>
      </c>
      <c r="IQ201" s="19" t="s">
        <v>78</v>
      </c>
      <c r="IR201" s="100">
        <f t="shared" si="63"/>
        <v>99</v>
      </c>
      <c r="IT201" s="45"/>
      <c r="IU201" s="46"/>
    </row>
    <row r="202" spans="1:255" ht="12.75" customHeight="1" x14ac:dyDescent="0.2">
      <c r="A202" s="100">
        <v>2012</v>
      </c>
      <c r="B202" s="100">
        <v>90099002</v>
      </c>
      <c r="C202" s="103">
        <f>INDEX(Sites!$A:$N,MATCH($B202,Sites!$A:$A,0),2)</f>
        <v>41.256788</v>
      </c>
      <c r="D202" s="100" t="str">
        <f>INDEX(Sites!$A:$N,MATCH($B202,Sites!$A:$A,0),4)</f>
        <v>CT</v>
      </c>
      <c r="E202" s="100" t="str">
        <f>INDEX(Sites!$A:$N,MATCH($B202,Sites!$A:$A,0),10)</f>
        <v>3.0</v>
      </c>
      <c r="F202" s="44" t="str">
        <f>INDEX(Sites!$A:$N,MATCH($B202,Sites!$A:$A,0),6)</f>
        <v>Madison-Beach Rd</v>
      </c>
      <c r="G202" s="20" t="s">
        <v>78</v>
      </c>
      <c r="H202" s="14" t="s">
        <v>78</v>
      </c>
      <c r="I202" s="14" t="s">
        <v>78</v>
      </c>
      <c r="J202" s="14" t="s">
        <v>78</v>
      </c>
      <c r="K202" s="14" t="s">
        <v>78</v>
      </c>
      <c r="L202" s="14" t="s">
        <v>78</v>
      </c>
      <c r="M202" s="14" t="s">
        <v>78</v>
      </c>
      <c r="N202" s="14" t="s">
        <v>78</v>
      </c>
      <c r="O202" s="14" t="s">
        <v>78</v>
      </c>
      <c r="P202" s="14" t="s">
        <v>78</v>
      </c>
      <c r="Q202" s="14" t="s">
        <v>78</v>
      </c>
      <c r="R202" s="14" t="s">
        <v>78</v>
      </c>
      <c r="S202" s="14" t="s">
        <v>78</v>
      </c>
      <c r="T202" s="14" t="s">
        <v>78</v>
      </c>
      <c r="U202" s="14" t="s">
        <v>78</v>
      </c>
      <c r="V202" s="14" t="s">
        <v>78</v>
      </c>
      <c r="W202" s="14" t="s">
        <v>78</v>
      </c>
      <c r="X202" s="14" t="s">
        <v>78</v>
      </c>
      <c r="Y202" s="14" t="s">
        <v>78</v>
      </c>
      <c r="Z202" s="14" t="s">
        <v>78</v>
      </c>
      <c r="AA202" s="14" t="s">
        <v>78</v>
      </c>
      <c r="AB202" s="14" t="s">
        <v>78</v>
      </c>
      <c r="AC202" s="14" t="s">
        <v>78</v>
      </c>
      <c r="AD202" s="14" t="s">
        <v>78</v>
      </c>
      <c r="AE202" s="14" t="s">
        <v>78</v>
      </c>
      <c r="AF202" s="14" t="s">
        <v>78</v>
      </c>
      <c r="AG202" s="14" t="s">
        <v>78</v>
      </c>
      <c r="AH202" s="14" t="s">
        <v>78</v>
      </c>
      <c r="AI202" s="14" t="s">
        <v>78</v>
      </c>
      <c r="AJ202" s="14" t="s">
        <v>78</v>
      </c>
      <c r="AK202" s="14" t="s">
        <v>78</v>
      </c>
      <c r="AL202" s="14" t="s">
        <v>78</v>
      </c>
      <c r="AM202" s="14" t="s">
        <v>78</v>
      </c>
      <c r="AN202" s="14" t="s">
        <v>78</v>
      </c>
      <c r="AO202" s="14" t="s">
        <v>78</v>
      </c>
      <c r="AP202" s="14" t="s">
        <v>78</v>
      </c>
      <c r="AQ202" s="14" t="s">
        <v>78</v>
      </c>
      <c r="AR202" s="14" t="s">
        <v>78</v>
      </c>
      <c r="AS202" s="14" t="s">
        <v>78</v>
      </c>
      <c r="AT202" s="14" t="s">
        <v>78</v>
      </c>
      <c r="AU202" s="14" t="s">
        <v>78</v>
      </c>
      <c r="AV202" s="14" t="s">
        <v>78</v>
      </c>
      <c r="AW202" s="14" t="s">
        <v>78</v>
      </c>
      <c r="AX202" s="14" t="s">
        <v>78</v>
      </c>
      <c r="AY202" s="14" t="s">
        <v>78</v>
      </c>
      <c r="AZ202" s="14" t="s">
        <v>78</v>
      </c>
      <c r="BA202" s="14" t="s">
        <v>78</v>
      </c>
      <c r="BB202" s="14" t="s">
        <v>78</v>
      </c>
      <c r="BC202" s="14" t="s">
        <v>78</v>
      </c>
      <c r="BD202" s="14" t="s">
        <v>78</v>
      </c>
      <c r="BE202" s="14" t="s">
        <v>78</v>
      </c>
      <c r="BF202" s="14" t="s">
        <v>78</v>
      </c>
      <c r="BG202" s="14" t="s">
        <v>78</v>
      </c>
      <c r="BH202" s="14" t="s">
        <v>78</v>
      </c>
      <c r="BI202" s="14" t="s">
        <v>78</v>
      </c>
      <c r="BJ202" s="14" t="s">
        <v>78</v>
      </c>
      <c r="BK202" s="14" t="s">
        <v>78</v>
      </c>
      <c r="BL202" s="14" t="s">
        <v>78</v>
      </c>
      <c r="BM202" s="14" t="s">
        <v>78</v>
      </c>
      <c r="BN202" s="14" t="s">
        <v>78</v>
      </c>
      <c r="BO202" s="14" t="s">
        <v>78</v>
      </c>
      <c r="BP202" s="14" t="s">
        <v>78</v>
      </c>
      <c r="BQ202" s="14" t="s">
        <v>78</v>
      </c>
      <c r="BR202" s="14" t="s">
        <v>78</v>
      </c>
      <c r="BS202" s="14" t="s">
        <v>78</v>
      </c>
      <c r="BT202" s="14" t="s">
        <v>78</v>
      </c>
      <c r="BU202" s="14" t="s">
        <v>78</v>
      </c>
      <c r="BV202" s="14" t="s">
        <v>78</v>
      </c>
      <c r="BW202" s="14" t="s">
        <v>78</v>
      </c>
      <c r="BX202" s="14" t="s">
        <v>78</v>
      </c>
      <c r="BY202" s="14" t="s">
        <v>78</v>
      </c>
      <c r="BZ202" s="14" t="s">
        <v>78</v>
      </c>
      <c r="CA202" s="14" t="s">
        <v>78</v>
      </c>
      <c r="CB202" s="14" t="s">
        <v>78</v>
      </c>
      <c r="CC202" s="14" t="s">
        <v>78</v>
      </c>
      <c r="CD202" s="14" t="s">
        <v>78</v>
      </c>
      <c r="CE202" s="14" t="s">
        <v>78</v>
      </c>
      <c r="CF202" s="14" t="s">
        <v>78</v>
      </c>
      <c r="CG202" s="14" t="s">
        <v>78</v>
      </c>
      <c r="CH202" s="14" t="s">
        <v>78</v>
      </c>
      <c r="CI202" s="14" t="s">
        <v>78</v>
      </c>
      <c r="CJ202" s="14" t="s">
        <v>78</v>
      </c>
      <c r="CK202" s="14" t="s">
        <v>78</v>
      </c>
      <c r="CL202" s="14" t="s">
        <v>78</v>
      </c>
      <c r="CM202" s="14" t="s">
        <v>78</v>
      </c>
      <c r="CN202" s="14" t="s">
        <v>78</v>
      </c>
      <c r="CO202" s="14" t="s">
        <v>78</v>
      </c>
      <c r="CP202" s="14" t="s">
        <v>78</v>
      </c>
      <c r="CQ202" s="14" t="s">
        <v>78</v>
      </c>
      <c r="CR202" s="14" t="s">
        <v>78</v>
      </c>
      <c r="CS202" s="14" t="s">
        <v>78</v>
      </c>
      <c r="CT202" s="14" t="s">
        <v>78</v>
      </c>
      <c r="CU202" s="14" t="s">
        <v>78</v>
      </c>
      <c r="CV202" s="14" t="s">
        <v>78</v>
      </c>
      <c r="CW202" s="14" t="s">
        <v>78</v>
      </c>
      <c r="CX202" s="14" t="s">
        <v>78</v>
      </c>
      <c r="CY202" s="14" t="s">
        <v>78</v>
      </c>
      <c r="CZ202" s="14" t="s">
        <v>78</v>
      </c>
      <c r="DA202" s="14" t="s">
        <v>78</v>
      </c>
      <c r="DB202" s="14" t="s">
        <v>78</v>
      </c>
      <c r="DC202" s="14" t="s">
        <v>78</v>
      </c>
      <c r="DD202" s="14" t="s">
        <v>78</v>
      </c>
      <c r="DE202" s="14" t="s">
        <v>78</v>
      </c>
      <c r="DF202" s="14" t="s">
        <v>78</v>
      </c>
      <c r="DG202" s="14" t="s">
        <v>78</v>
      </c>
      <c r="DH202" s="14" t="s">
        <v>78</v>
      </c>
      <c r="DI202" s="14" t="s">
        <v>78</v>
      </c>
      <c r="DJ202" s="14" t="s">
        <v>78</v>
      </c>
      <c r="DK202" s="14" t="s">
        <v>78</v>
      </c>
      <c r="DL202" s="14" t="s">
        <v>78</v>
      </c>
      <c r="DM202" s="14" t="s">
        <v>78</v>
      </c>
      <c r="DN202" s="14" t="s">
        <v>78</v>
      </c>
      <c r="DO202" s="14" t="s">
        <v>78</v>
      </c>
      <c r="DP202" s="14" t="s">
        <v>78</v>
      </c>
      <c r="DQ202" s="14" t="s">
        <v>78</v>
      </c>
      <c r="DR202" s="14" t="s">
        <v>78</v>
      </c>
      <c r="DS202" s="14" t="s">
        <v>78</v>
      </c>
      <c r="DT202" s="14" t="s">
        <v>78</v>
      </c>
      <c r="DU202" s="14" t="s">
        <v>78</v>
      </c>
      <c r="DV202" s="14" t="s">
        <v>78</v>
      </c>
      <c r="DW202" s="14" t="s">
        <v>78</v>
      </c>
      <c r="DX202" s="14" t="s">
        <v>78</v>
      </c>
      <c r="DY202" s="14" t="s">
        <v>78</v>
      </c>
      <c r="DZ202" s="14" t="s">
        <v>78</v>
      </c>
      <c r="EA202" s="14" t="s">
        <v>78</v>
      </c>
      <c r="EB202" s="14" t="s">
        <v>78</v>
      </c>
      <c r="EC202" s="14" t="s">
        <v>78</v>
      </c>
      <c r="ED202" s="14" t="s">
        <v>78</v>
      </c>
      <c r="EE202" s="14" t="s">
        <v>78</v>
      </c>
      <c r="EF202" s="14" t="s">
        <v>78</v>
      </c>
      <c r="EG202" s="14" t="s">
        <v>78</v>
      </c>
      <c r="EH202" s="14" t="s">
        <v>78</v>
      </c>
      <c r="EI202" s="14" t="s">
        <v>78</v>
      </c>
      <c r="EJ202" s="14" t="s">
        <v>78</v>
      </c>
      <c r="EK202" s="14" t="s">
        <v>78</v>
      </c>
      <c r="EL202" s="14" t="s">
        <v>78</v>
      </c>
      <c r="EM202" s="14" t="s">
        <v>78</v>
      </c>
      <c r="EN202" s="14" t="s">
        <v>78</v>
      </c>
      <c r="EO202" s="14" t="s">
        <v>78</v>
      </c>
      <c r="EP202" s="14" t="s">
        <v>78</v>
      </c>
      <c r="EQ202" s="14" t="s">
        <v>78</v>
      </c>
      <c r="ER202" s="14" t="s">
        <v>78</v>
      </c>
      <c r="ES202" s="14" t="s">
        <v>78</v>
      </c>
      <c r="ET202" s="14" t="s">
        <v>78</v>
      </c>
      <c r="EU202" s="14" t="s">
        <v>78</v>
      </c>
      <c r="EV202" s="14" t="s">
        <v>78</v>
      </c>
      <c r="EW202" s="14" t="s">
        <v>78</v>
      </c>
      <c r="EX202" s="14" t="s">
        <v>78</v>
      </c>
      <c r="EY202" s="14" t="s">
        <v>78</v>
      </c>
      <c r="EZ202" s="14" t="s">
        <v>78</v>
      </c>
      <c r="FA202" s="14" t="s">
        <v>78</v>
      </c>
      <c r="FB202" s="14" t="s">
        <v>78</v>
      </c>
      <c r="FC202" s="14" t="s">
        <v>78</v>
      </c>
      <c r="FD202" s="14" t="s">
        <v>78</v>
      </c>
      <c r="FE202" s="14" t="s">
        <v>78</v>
      </c>
      <c r="FF202" s="14" t="s">
        <v>78</v>
      </c>
      <c r="FG202" s="14" t="s">
        <v>78</v>
      </c>
      <c r="FH202" s="14" t="s">
        <v>78</v>
      </c>
      <c r="FI202" s="14" t="s">
        <v>78</v>
      </c>
      <c r="FJ202" s="14" t="s">
        <v>78</v>
      </c>
      <c r="FK202" s="14" t="s">
        <v>78</v>
      </c>
      <c r="FL202" s="14" t="s">
        <v>78</v>
      </c>
      <c r="FM202" s="14" t="s">
        <v>78</v>
      </c>
      <c r="FN202" s="14" t="s">
        <v>78</v>
      </c>
      <c r="FO202" s="14" t="s">
        <v>78</v>
      </c>
      <c r="FP202" s="14" t="s">
        <v>78</v>
      </c>
      <c r="FQ202" s="14" t="s">
        <v>78</v>
      </c>
      <c r="FR202" s="14" t="s">
        <v>78</v>
      </c>
      <c r="FS202" s="14" t="s">
        <v>78</v>
      </c>
      <c r="FT202" s="14" t="s">
        <v>78</v>
      </c>
      <c r="FU202" s="14" t="s">
        <v>78</v>
      </c>
      <c r="FV202" s="14" t="s">
        <v>78</v>
      </c>
      <c r="FW202" s="14" t="s">
        <v>78</v>
      </c>
      <c r="FX202" s="14" t="s">
        <v>78</v>
      </c>
      <c r="FY202" s="14" t="s">
        <v>78</v>
      </c>
      <c r="FZ202" s="14" t="s">
        <v>78</v>
      </c>
      <c r="GA202" s="14" t="s">
        <v>78</v>
      </c>
      <c r="GB202" s="14" t="s">
        <v>78</v>
      </c>
      <c r="GC202" s="14" t="s">
        <v>78</v>
      </c>
      <c r="GD202" s="14" t="s">
        <v>78</v>
      </c>
      <c r="GE202" s="14" t="s">
        <v>78</v>
      </c>
      <c r="GF202" s="14" t="s">
        <v>78</v>
      </c>
      <c r="GG202" s="14">
        <v>71</v>
      </c>
      <c r="GH202" s="14">
        <v>100</v>
      </c>
      <c r="GI202" s="14">
        <v>62</v>
      </c>
      <c r="GJ202" s="14">
        <v>36</v>
      </c>
      <c r="GK202" s="14">
        <v>35</v>
      </c>
      <c r="GL202" s="14">
        <v>40</v>
      </c>
      <c r="GM202" s="14">
        <v>31</v>
      </c>
      <c r="GN202" s="14" t="s">
        <v>78</v>
      </c>
      <c r="GO202" s="14">
        <v>67</v>
      </c>
      <c r="GP202" s="14">
        <v>53</v>
      </c>
      <c r="GQ202" s="14">
        <v>33</v>
      </c>
      <c r="GR202" s="14">
        <v>33</v>
      </c>
      <c r="GS202" s="14">
        <v>38</v>
      </c>
      <c r="GT202" s="14" t="s">
        <v>78</v>
      </c>
      <c r="GU202" s="14">
        <v>68</v>
      </c>
      <c r="GV202" s="14">
        <v>54</v>
      </c>
      <c r="GW202" s="14">
        <v>34</v>
      </c>
      <c r="GX202" s="14">
        <v>36</v>
      </c>
      <c r="GY202" s="14">
        <v>56</v>
      </c>
      <c r="GZ202" s="14">
        <v>52</v>
      </c>
      <c r="HA202" s="14">
        <v>34</v>
      </c>
      <c r="HB202" s="14">
        <v>34</v>
      </c>
      <c r="HC202" s="14">
        <v>33</v>
      </c>
      <c r="HD202" s="14">
        <v>44</v>
      </c>
      <c r="HE202" s="14">
        <v>30</v>
      </c>
      <c r="HF202" s="14">
        <v>35</v>
      </c>
      <c r="HG202" s="14">
        <v>54</v>
      </c>
      <c r="HH202" s="14">
        <v>52</v>
      </c>
      <c r="HI202" s="14">
        <v>42</v>
      </c>
      <c r="HJ202" s="14">
        <v>37</v>
      </c>
      <c r="HK202" s="14">
        <v>14</v>
      </c>
      <c r="HL202" s="14">
        <v>37</v>
      </c>
      <c r="HM202" s="14" t="s">
        <v>78</v>
      </c>
      <c r="HN202" s="14" t="s">
        <v>78</v>
      </c>
      <c r="HO202" s="14" t="s">
        <v>78</v>
      </c>
      <c r="HP202" s="14" t="s">
        <v>78</v>
      </c>
      <c r="HQ202" s="14" t="s">
        <v>78</v>
      </c>
      <c r="HR202" s="14" t="s">
        <v>78</v>
      </c>
      <c r="HS202" s="14" t="s">
        <v>78</v>
      </c>
      <c r="HT202" s="14" t="s">
        <v>78</v>
      </c>
      <c r="HU202" s="14" t="s">
        <v>78</v>
      </c>
      <c r="HV202" s="14" t="s">
        <v>78</v>
      </c>
      <c r="HW202" s="14" t="s">
        <v>78</v>
      </c>
      <c r="HX202" s="14" t="s">
        <v>78</v>
      </c>
      <c r="HY202" s="14" t="s">
        <v>78</v>
      </c>
      <c r="HZ202" s="14" t="s">
        <v>78</v>
      </c>
      <c r="IA202" s="14" t="s">
        <v>78</v>
      </c>
      <c r="IB202" s="14" t="s">
        <v>78</v>
      </c>
      <c r="IC202" s="14" t="s">
        <v>78</v>
      </c>
      <c r="ID202" s="14" t="s">
        <v>78</v>
      </c>
      <c r="IE202" s="14" t="s">
        <v>78</v>
      </c>
      <c r="IF202" s="14" t="s">
        <v>78</v>
      </c>
      <c r="IG202" s="14" t="s">
        <v>78</v>
      </c>
      <c r="IH202" s="14" t="s">
        <v>78</v>
      </c>
      <c r="II202" s="14" t="s">
        <v>78</v>
      </c>
      <c r="IJ202" s="14" t="s">
        <v>78</v>
      </c>
      <c r="IK202" s="14" t="s">
        <v>78</v>
      </c>
      <c r="IL202" s="14" t="s">
        <v>78</v>
      </c>
      <c r="IM202" s="14" t="s">
        <v>78</v>
      </c>
      <c r="IN202" s="14" t="s">
        <v>78</v>
      </c>
      <c r="IO202" s="14" t="s">
        <v>78</v>
      </c>
      <c r="IP202" s="14" t="s">
        <v>78</v>
      </c>
      <c r="IQ202" s="19" t="s">
        <v>78</v>
      </c>
      <c r="IR202" s="100">
        <f t="shared" si="63"/>
        <v>100</v>
      </c>
      <c r="IT202" s="45"/>
      <c r="IU202" s="46"/>
    </row>
    <row r="203" spans="1:255" ht="12.75" customHeight="1" x14ac:dyDescent="0.2">
      <c r="A203" s="100">
        <v>2012</v>
      </c>
      <c r="B203" s="100">
        <v>90070007</v>
      </c>
      <c r="C203" s="103">
        <f>INDEX(Sites!$A:$N,MATCH($B203,Sites!$A:$A,0),2)</f>
        <v>41.552222</v>
      </c>
      <c r="D203" s="100" t="str">
        <f>INDEX(Sites!$A:$N,MATCH($B203,Sites!$A:$A,0),4)</f>
        <v>CT</v>
      </c>
      <c r="E203" s="100" t="str">
        <f>INDEX(Sites!$A:$N,MATCH($B203,Sites!$A:$A,0),10)</f>
        <v>58.0</v>
      </c>
      <c r="F203" s="44" t="str">
        <f>INDEX(Sites!$A:$N,MATCH($B203,Sites!$A:$A,0),6)</f>
        <v>Middletown</v>
      </c>
      <c r="G203" s="20" t="s">
        <v>78</v>
      </c>
      <c r="H203" s="14" t="s">
        <v>78</v>
      </c>
      <c r="I203" s="14" t="s">
        <v>78</v>
      </c>
      <c r="J203" s="14" t="s">
        <v>78</v>
      </c>
      <c r="K203" s="14" t="s">
        <v>78</v>
      </c>
      <c r="L203" s="14" t="s">
        <v>78</v>
      </c>
      <c r="M203" s="14" t="s">
        <v>78</v>
      </c>
      <c r="N203" s="14" t="s">
        <v>78</v>
      </c>
      <c r="O203" s="14" t="s">
        <v>78</v>
      </c>
      <c r="P203" s="14" t="s">
        <v>78</v>
      </c>
      <c r="Q203" s="14" t="s">
        <v>78</v>
      </c>
      <c r="R203" s="14" t="s">
        <v>78</v>
      </c>
      <c r="S203" s="14" t="s">
        <v>78</v>
      </c>
      <c r="T203" s="14" t="s">
        <v>78</v>
      </c>
      <c r="U203" s="14" t="s">
        <v>78</v>
      </c>
      <c r="V203" s="14" t="s">
        <v>78</v>
      </c>
      <c r="W203" s="14" t="s">
        <v>78</v>
      </c>
      <c r="X203" s="14" t="s">
        <v>78</v>
      </c>
      <c r="Y203" s="14" t="s">
        <v>78</v>
      </c>
      <c r="Z203" s="14" t="s">
        <v>78</v>
      </c>
      <c r="AA203" s="14" t="s">
        <v>78</v>
      </c>
      <c r="AB203" s="14" t="s">
        <v>78</v>
      </c>
      <c r="AC203" s="14" t="s">
        <v>78</v>
      </c>
      <c r="AD203" s="14" t="s">
        <v>78</v>
      </c>
      <c r="AE203" s="14" t="s">
        <v>78</v>
      </c>
      <c r="AF203" s="14" t="s">
        <v>78</v>
      </c>
      <c r="AG203" s="14" t="s">
        <v>78</v>
      </c>
      <c r="AH203" s="14" t="s">
        <v>78</v>
      </c>
      <c r="AI203" s="14" t="s">
        <v>78</v>
      </c>
      <c r="AJ203" s="14" t="s">
        <v>78</v>
      </c>
      <c r="AK203" s="14" t="s">
        <v>78</v>
      </c>
      <c r="AL203" s="14">
        <v>44</v>
      </c>
      <c r="AM203" s="14">
        <v>50</v>
      </c>
      <c r="AN203" s="14">
        <v>53</v>
      </c>
      <c r="AO203" s="14">
        <v>52</v>
      </c>
      <c r="AP203" s="14">
        <v>42</v>
      </c>
      <c r="AQ203" s="14">
        <v>48</v>
      </c>
      <c r="AR203" s="14">
        <v>50</v>
      </c>
      <c r="AS203" s="14">
        <v>48</v>
      </c>
      <c r="AT203" s="14">
        <v>50</v>
      </c>
      <c r="AU203" s="14">
        <v>55</v>
      </c>
      <c r="AV203" s="14">
        <v>42</v>
      </c>
      <c r="AW203" s="14">
        <v>39</v>
      </c>
      <c r="AX203" s="14">
        <v>48</v>
      </c>
      <c r="AY203" s="14">
        <v>59</v>
      </c>
      <c r="AZ203" s="14">
        <v>66</v>
      </c>
      <c r="BA203" s="14">
        <v>70</v>
      </c>
      <c r="BB203" s="14">
        <v>48</v>
      </c>
      <c r="BC203" s="14">
        <v>41</v>
      </c>
      <c r="BD203" s="14">
        <v>53</v>
      </c>
      <c r="BE203" s="14">
        <v>58</v>
      </c>
      <c r="BF203" s="14">
        <v>55</v>
      </c>
      <c r="BG203" s="14">
        <v>31</v>
      </c>
      <c r="BH203" s="14">
        <v>31</v>
      </c>
      <c r="BI203" s="14">
        <v>50</v>
      </c>
      <c r="BJ203" s="14">
        <v>51</v>
      </c>
      <c r="BK203" s="14">
        <v>53</v>
      </c>
      <c r="BL203" s="14">
        <v>41</v>
      </c>
      <c r="BM203" s="14">
        <v>55</v>
      </c>
      <c r="BN203" s="14">
        <v>58</v>
      </c>
      <c r="BO203" s="14">
        <v>52</v>
      </c>
      <c r="BP203" s="14">
        <v>51</v>
      </c>
      <c r="BQ203" s="14">
        <v>38</v>
      </c>
      <c r="BR203" s="14">
        <v>34</v>
      </c>
      <c r="BS203" s="14">
        <v>26</v>
      </c>
      <c r="BT203" s="14">
        <v>28</v>
      </c>
      <c r="BU203" s="14">
        <v>38</v>
      </c>
      <c r="BV203" s="14">
        <v>47</v>
      </c>
      <c r="BW203" s="14" t="s">
        <v>78</v>
      </c>
      <c r="BX203" s="14">
        <v>39</v>
      </c>
      <c r="BY203" s="14">
        <v>39</v>
      </c>
      <c r="BZ203" s="14">
        <v>51</v>
      </c>
      <c r="CA203" s="14" t="s">
        <v>78</v>
      </c>
      <c r="CB203" s="14" t="s">
        <v>78</v>
      </c>
      <c r="CC203" s="14" t="s">
        <v>78</v>
      </c>
      <c r="CD203" s="14">
        <v>47</v>
      </c>
      <c r="CE203" s="14">
        <v>48</v>
      </c>
      <c r="CF203" s="14" t="s">
        <v>78</v>
      </c>
      <c r="CG203" s="14">
        <v>47</v>
      </c>
      <c r="CH203" s="14">
        <v>58</v>
      </c>
      <c r="CI203" s="14">
        <v>53</v>
      </c>
      <c r="CJ203" s="14">
        <v>40</v>
      </c>
      <c r="CK203" s="14">
        <v>27</v>
      </c>
      <c r="CL203" s="14">
        <v>42</v>
      </c>
      <c r="CM203" s="14">
        <v>33</v>
      </c>
      <c r="CN203" s="14">
        <v>26</v>
      </c>
      <c r="CO203" s="14">
        <v>59</v>
      </c>
      <c r="CP203" s="14">
        <v>53</v>
      </c>
      <c r="CQ203" s="14">
        <v>60</v>
      </c>
      <c r="CR203" s="14">
        <v>69</v>
      </c>
      <c r="CS203" s="14">
        <v>46</v>
      </c>
      <c r="CT203" s="14">
        <v>54</v>
      </c>
      <c r="CU203" s="14">
        <v>42</v>
      </c>
      <c r="CV203" s="14">
        <v>38</v>
      </c>
      <c r="CW203" s="14">
        <v>48</v>
      </c>
      <c r="CX203" s="14">
        <v>36</v>
      </c>
      <c r="CY203" s="14">
        <v>31</v>
      </c>
      <c r="CZ203" s="14">
        <v>38</v>
      </c>
      <c r="DA203" s="14">
        <v>51</v>
      </c>
      <c r="DB203" s="14">
        <v>55</v>
      </c>
      <c r="DC203" s="14">
        <v>44</v>
      </c>
      <c r="DD203" s="14">
        <v>53</v>
      </c>
      <c r="DE203" s="14">
        <v>40</v>
      </c>
      <c r="DF203" s="14">
        <v>42</v>
      </c>
      <c r="DG203" s="14">
        <v>41</v>
      </c>
      <c r="DH203" s="14">
        <v>40</v>
      </c>
      <c r="DI203" s="14" t="s">
        <v>78</v>
      </c>
      <c r="DJ203" s="14">
        <v>45</v>
      </c>
      <c r="DK203" s="14">
        <v>41</v>
      </c>
      <c r="DL203" s="14">
        <v>43</v>
      </c>
      <c r="DM203" s="14">
        <v>42</v>
      </c>
      <c r="DN203" s="14">
        <v>73</v>
      </c>
      <c r="DO203" s="14">
        <v>78</v>
      </c>
      <c r="DP203" s="14">
        <v>81</v>
      </c>
      <c r="DQ203" s="14">
        <v>49</v>
      </c>
      <c r="DR203" s="14">
        <v>52</v>
      </c>
      <c r="DS203" s="14">
        <v>55</v>
      </c>
      <c r="DT203" s="14">
        <v>27</v>
      </c>
      <c r="DU203" s="14">
        <v>44</v>
      </c>
      <c r="DV203" s="14">
        <v>68</v>
      </c>
      <c r="DW203" s="14">
        <v>76</v>
      </c>
      <c r="DX203" s="14">
        <v>68</v>
      </c>
      <c r="DY203" s="14">
        <v>68</v>
      </c>
      <c r="DZ203" s="14">
        <v>39</v>
      </c>
      <c r="EA203" s="14">
        <v>61</v>
      </c>
      <c r="EB203" s="14">
        <v>69</v>
      </c>
      <c r="EC203" s="14">
        <v>45</v>
      </c>
      <c r="ED203" s="14">
        <v>56</v>
      </c>
      <c r="EE203" s="14">
        <v>48</v>
      </c>
      <c r="EF203" s="14">
        <v>42</v>
      </c>
      <c r="EG203" s="14">
        <v>46</v>
      </c>
      <c r="EH203" s="14">
        <v>54</v>
      </c>
      <c r="EI203" s="14">
        <v>57</v>
      </c>
      <c r="EJ203" s="14">
        <v>65</v>
      </c>
      <c r="EK203" s="14">
        <v>74</v>
      </c>
      <c r="EL203" s="14">
        <v>85</v>
      </c>
      <c r="EM203" s="14">
        <v>62</v>
      </c>
      <c r="EN203" s="14">
        <v>56</v>
      </c>
      <c r="EO203" s="14">
        <v>98</v>
      </c>
      <c r="EP203" s="14">
        <v>71</v>
      </c>
      <c r="EQ203" s="14" t="s">
        <v>78</v>
      </c>
      <c r="ER203" s="14" t="s">
        <v>78</v>
      </c>
      <c r="ES203" s="14">
        <v>36</v>
      </c>
      <c r="ET203" s="14">
        <v>55</v>
      </c>
      <c r="EU203" s="14">
        <v>60</v>
      </c>
      <c r="EV203" s="14">
        <v>53</v>
      </c>
      <c r="EW203" s="14">
        <v>39</v>
      </c>
      <c r="EX203" s="14">
        <v>79</v>
      </c>
      <c r="EY203" s="14">
        <v>57</v>
      </c>
      <c r="EZ203" s="14">
        <v>47</v>
      </c>
      <c r="FA203" s="14">
        <v>37</v>
      </c>
      <c r="FB203" s="14">
        <v>40</v>
      </c>
      <c r="FC203" s="14">
        <v>32</v>
      </c>
      <c r="FD203" s="14">
        <v>42</v>
      </c>
      <c r="FE203" s="14">
        <v>70</v>
      </c>
      <c r="FF203" s="14">
        <v>80</v>
      </c>
      <c r="FG203" s="14">
        <v>54</v>
      </c>
      <c r="FH203" s="14">
        <v>39</v>
      </c>
      <c r="FI203" s="14">
        <v>40</v>
      </c>
      <c r="FJ203" s="14">
        <v>53</v>
      </c>
      <c r="FK203" s="14">
        <v>70</v>
      </c>
      <c r="FL203" s="14">
        <v>76</v>
      </c>
      <c r="FM203" s="14">
        <v>42</v>
      </c>
      <c r="FN203" s="14">
        <v>45</v>
      </c>
      <c r="FO203" s="14">
        <v>70</v>
      </c>
      <c r="FP203" s="14">
        <v>46</v>
      </c>
      <c r="FQ203" s="14">
        <v>49</v>
      </c>
      <c r="FR203" s="14">
        <v>51</v>
      </c>
      <c r="FS203" s="14">
        <v>47</v>
      </c>
      <c r="FT203" s="14">
        <v>79</v>
      </c>
      <c r="FU203" s="14">
        <v>40</v>
      </c>
      <c r="FV203" s="14">
        <v>34</v>
      </c>
      <c r="FW203" s="14">
        <v>49</v>
      </c>
      <c r="FX203" s="14">
        <v>49</v>
      </c>
      <c r="FY203" s="14">
        <v>69</v>
      </c>
      <c r="FZ203" s="14">
        <v>79</v>
      </c>
      <c r="GA203" s="14">
        <v>66</v>
      </c>
      <c r="GB203" s="14">
        <v>47</v>
      </c>
      <c r="GC203" s="14">
        <v>40</v>
      </c>
      <c r="GD203" s="14">
        <v>44</v>
      </c>
      <c r="GE203" s="14">
        <v>47</v>
      </c>
      <c r="GF203" s="14">
        <v>40</v>
      </c>
      <c r="GG203" s="14">
        <v>48</v>
      </c>
      <c r="GH203" s="14">
        <v>88</v>
      </c>
      <c r="GI203" s="14">
        <v>60</v>
      </c>
      <c r="GJ203" s="14">
        <v>39</v>
      </c>
      <c r="GK203" s="14">
        <v>36</v>
      </c>
      <c r="GL203" s="14">
        <v>38</v>
      </c>
      <c r="GM203" s="14">
        <v>33</v>
      </c>
      <c r="GN203" s="14">
        <v>35</v>
      </c>
      <c r="GO203" s="14">
        <v>69</v>
      </c>
      <c r="GP203" s="14">
        <v>47</v>
      </c>
      <c r="GQ203" s="14">
        <v>28</v>
      </c>
      <c r="GR203" s="14">
        <v>31</v>
      </c>
      <c r="GS203" s="14">
        <v>31</v>
      </c>
      <c r="GT203" s="14">
        <v>51</v>
      </c>
      <c r="GU203" s="14">
        <v>81</v>
      </c>
      <c r="GV203" s="14">
        <v>70</v>
      </c>
      <c r="GW203" s="14">
        <v>33</v>
      </c>
      <c r="GX203" s="14">
        <v>33</v>
      </c>
      <c r="GY203" s="14">
        <v>54</v>
      </c>
      <c r="GZ203" s="14">
        <v>40</v>
      </c>
      <c r="HA203" s="14">
        <v>34</v>
      </c>
      <c r="HB203" s="14" t="s">
        <v>78</v>
      </c>
      <c r="HC203" s="14">
        <v>41</v>
      </c>
      <c r="HD203" s="14">
        <v>41</v>
      </c>
      <c r="HE203" s="14">
        <v>30</v>
      </c>
      <c r="HF203" s="14">
        <v>30</v>
      </c>
      <c r="HG203" s="14">
        <v>53</v>
      </c>
      <c r="HH203" s="14">
        <v>48</v>
      </c>
      <c r="HI203" s="14">
        <v>39</v>
      </c>
      <c r="HJ203" s="14">
        <v>24</v>
      </c>
      <c r="HK203" s="14">
        <v>15</v>
      </c>
      <c r="HL203" s="14">
        <v>29</v>
      </c>
      <c r="HM203" s="14" t="s">
        <v>78</v>
      </c>
      <c r="HN203" s="14" t="s">
        <v>78</v>
      </c>
      <c r="HO203" s="14" t="s">
        <v>78</v>
      </c>
      <c r="HP203" s="14" t="s">
        <v>78</v>
      </c>
      <c r="HQ203" s="14" t="s">
        <v>78</v>
      </c>
      <c r="HR203" s="14" t="s">
        <v>78</v>
      </c>
      <c r="HS203" s="14" t="s">
        <v>78</v>
      </c>
      <c r="HT203" s="14" t="s">
        <v>78</v>
      </c>
      <c r="HU203" s="14" t="s">
        <v>78</v>
      </c>
      <c r="HV203" s="14" t="s">
        <v>78</v>
      </c>
      <c r="HW203" s="14" t="s">
        <v>78</v>
      </c>
      <c r="HX203" s="14" t="s">
        <v>78</v>
      </c>
      <c r="HY203" s="14" t="s">
        <v>78</v>
      </c>
      <c r="HZ203" s="14" t="s">
        <v>78</v>
      </c>
      <c r="IA203" s="14" t="s">
        <v>78</v>
      </c>
      <c r="IB203" s="14" t="s">
        <v>78</v>
      </c>
      <c r="IC203" s="14" t="s">
        <v>78</v>
      </c>
      <c r="ID203" s="14" t="s">
        <v>78</v>
      </c>
      <c r="IE203" s="14" t="s">
        <v>78</v>
      </c>
      <c r="IF203" s="14" t="s">
        <v>78</v>
      </c>
      <c r="IG203" s="14" t="s">
        <v>78</v>
      </c>
      <c r="IH203" s="14" t="s">
        <v>78</v>
      </c>
      <c r="II203" s="14" t="s">
        <v>78</v>
      </c>
      <c r="IJ203" s="14" t="s">
        <v>78</v>
      </c>
      <c r="IK203" s="14" t="s">
        <v>78</v>
      </c>
      <c r="IL203" s="14" t="s">
        <v>78</v>
      </c>
      <c r="IM203" s="14" t="s">
        <v>78</v>
      </c>
      <c r="IN203" s="14" t="s">
        <v>78</v>
      </c>
      <c r="IO203" s="14" t="s">
        <v>78</v>
      </c>
      <c r="IP203" s="14" t="s">
        <v>78</v>
      </c>
      <c r="IQ203" s="19" t="s">
        <v>78</v>
      </c>
      <c r="IR203" s="100">
        <f t="shared" si="63"/>
        <v>98</v>
      </c>
      <c r="IT203" s="45"/>
      <c r="IU203" s="46"/>
    </row>
    <row r="204" spans="1:255" ht="12.75" customHeight="1" x14ac:dyDescent="0.2">
      <c r="A204" s="100">
        <v>2012</v>
      </c>
      <c r="B204" s="100">
        <v>90013007</v>
      </c>
      <c r="C204" s="103">
        <f>INDEX(Sites!$A:$N,MATCH($B204,Sites!$A:$A,0),2)</f>
        <v>41.152500000000003</v>
      </c>
      <c r="D204" s="100" t="str">
        <f>INDEX(Sites!$A:$N,MATCH($B204,Sites!$A:$A,0),4)</f>
        <v>CT</v>
      </c>
      <c r="E204" s="100" t="str">
        <f>INDEX(Sites!$A:$N,MATCH($B204,Sites!$A:$A,0),10)</f>
        <v>3.0</v>
      </c>
      <c r="F204" s="44" t="str">
        <f>INDEX(Sites!$A:$N,MATCH($B204,Sites!$A:$A,0),6)</f>
        <v>Stratford</v>
      </c>
      <c r="G204" s="20" t="s">
        <v>78</v>
      </c>
      <c r="H204" s="14" t="s">
        <v>78</v>
      </c>
      <c r="I204" s="14" t="s">
        <v>78</v>
      </c>
      <c r="J204" s="14" t="s">
        <v>78</v>
      </c>
      <c r="K204" s="14" t="s">
        <v>78</v>
      </c>
      <c r="L204" s="14" t="s">
        <v>78</v>
      </c>
      <c r="M204" s="14" t="s">
        <v>78</v>
      </c>
      <c r="N204" s="14" t="s">
        <v>78</v>
      </c>
      <c r="O204" s="14" t="s">
        <v>78</v>
      </c>
      <c r="P204" s="14" t="s">
        <v>78</v>
      </c>
      <c r="Q204" s="14" t="s">
        <v>78</v>
      </c>
      <c r="R204" s="14" t="s">
        <v>78</v>
      </c>
      <c r="S204" s="14" t="s">
        <v>78</v>
      </c>
      <c r="T204" s="14" t="s">
        <v>78</v>
      </c>
      <c r="U204" s="14" t="s">
        <v>78</v>
      </c>
      <c r="V204" s="14" t="s">
        <v>78</v>
      </c>
      <c r="W204" s="14" t="s">
        <v>78</v>
      </c>
      <c r="X204" s="14" t="s">
        <v>78</v>
      </c>
      <c r="Y204" s="14" t="s">
        <v>78</v>
      </c>
      <c r="Z204" s="14" t="s">
        <v>78</v>
      </c>
      <c r="AA204" s="14" t="s">
        <v>78</v>
      </c>
      <c r="AB204" s="14" t="s">
        <v>78</v>
      </c>
      <c r="AC204" s="14" t="s">
        <v>78</v>
      </c>
      <c r="AD204" s="14" t="s">
        <v>78</v>
      </c>
      <c r="AE204" s="14" t="s">
        <v>78</v>
      </c>
      <c r="AF204" s="14" t="s">
        <v>78</v>
      </c>
      <c r="AG204" s="14" t="s">
        <v>78</v>
      </c>
      <c r="AH204" s="14" t="s">
        <v>78</v>
      </c>
      <c r="AI204" s="14" t="s">
        <v>78</v>
      </c>
      <c r="AJ204" s="14" t="s">
        <v>78</v>
      </c>
      <c r="AK204" s="14" t="s">
        <v>78</v>
      </c>
      <c r="AL204" s="14">
        <v>46</v>
      </c>
      <c r="AM204" s="14">
        <v>49</v>
      </c>
      <c r="AN204" s="14">
        <v>55</v>
      </c>
      <c r="AO204" s="14">
        <v>51</v>
      </c>
      <c r="AP204" s="14">
        <v>44</v>
      </c>
      <c r="AQ204" s="14">
        <v>49</v>
      </c>
      <c r="AR204" s="14">
        <v>50</v>
      </c>
      <c r="AS204" s="14">
        <v>52</v>
      </c>
      <c r="AT204" s="14">
        <v>54</v>
      </c>
      <c r="AU204" s="14" t="s">
        <v>78</v>
      </c>
      <c r="AV204" s="14" t="s">
        <v>78</v>
      </c>
      <c r="AW204" s="14" t="s">
        <v>78</v>
      </c>
      <c r="AX204" s="14">
        <v>51</v>
      </c>
      <c r="AY204" s="14">
        <v>55</v>
      </c>
      <c r="AZ204" s="14">
        <v>65</v>
      </c>
      <c r="BA204" s="14">
        <v>61</v>
      </c>
      <c r="BB204" s="14">
        <v>52</v>
      </c>
      <c r="BC204" s="14">
        <v>46</v>
      </c>
      <c r="BD204" s="14">
        <v>43</v>
      </c>
      <c r="BE204" s="14">
        <v>51</v>
      </c>
      <c r="BF204" s="14">
        <v>46</v>
      </c>
      <c r="BG204" s="14">
        <v>28</v>
      </c>
      <c r="BH204" s="14">
        <v>34</v>
      </c>
      <c r="BI204" s="14">
        <v>53</v>
      </c>
      <c r="BJ204" s="14">
        <v>48</v>
      </c>
      <c r="BK204" s="14">
        <v>55</v>
      </c>
      <c r="BL204" s="14">
        <v>39</v>
      </c>
      <c r="BM204" s="14">
        <v>53</v>
      </c>
      <c r="BN204" s="14">
        <v>59</v>
      </c>
      <c r="BO204" s="14">
        <v>55</v>
      </c>
      <c r="BP204" s="14">
        <v>56</v>
      </c>
      <c r="BQ204" s="14">
        <v>44</v>
      </c>
      <c r="BR204" s="14">
        <v>42</v>
      </c>
      <c r="BS204" s="14">
        <v>31</v>
      </c>
      <c r="BT204" s="14">
        <v>39</v>
      </c>
      <c r="BU204" s="14">
        <v>39</v>
      </c>
      <c r="BV204" s="14">
        <v>41</v>
      </c>
      <c r="BW204" s="14" t="s">
        <v>78</v>
      </c>
      <c r="BX204" s="14">
        <v>41</v>
      </c>
      <c r="BY204" s="14">
        <v>45</v>
      </c>
      <c r="BZ204" s="14">
        <v>51</v>
      </c>
      <c r="CA204" s="14">
        <v>66</v>
      </c>
      <c r="CB204" s="14">
        <v>69</v>
      </c>
      <c r="CC204" s="14">
        <v>50</v>
      </c>
      <c r="CD204" s="14">
        <v>50</v>
      </c>
      <c r="CE204" s="14">
        <v>40</v>
      </c>
      <c r="CF204" s="14">
        <v>45</v>
      </c>
      <c r="CG204" s="14">
        <v>49</v>
      </c>
      <c r="CH204" s="14">
        <v>57</v>
      </c>
      <c r="CI204" s="14">
        <v>53</v>
      </c>
      <c r="CJ204" s="14">
        <v>42</v>
      </c>
      <c r="CK204" s="14">
        <v>37</v>
      </c>
      <c r="CL204" s="14">
        <v>38</v>
      </c>
      <c r="CM204" s="14">
        <v>38</v>
      </c>
      <c r="CN204" s="14">
        <v>30</v>
      </c>
      <c r="CO204" s="14">
        <v>52</v>
      </c>
      <c r="CP204" s="14">
        <v>61</v>
      </c>
      <c r="CQ204" s="14">
        <v>55</v>
      </c>
      <c r="CR204" s="14">
        <v>47</v>
      </c>
      <c r="CS204" s="14">
        <v>41</v>
      </c>
      <c r="CT204" s="14">
        <v>52</v>
      </c>
      <c r="CU204" s="14">
        <v>46</v>
      </c>
      <c r="CV204" s="14">
        <v>47</v>
      </c>
      <c r="CW204" s="14">
        <v>56</v>
      </c>
      <c r="CX204" s="14">
        <v>34</v>
      </c>
      <c r="CY204" s="14">
        <v>35</v>
      </c>
      <c r="CZ204" s="14">
        <v>47</v>
      </c>
      <c r="DA204" s="14" t="s">
        <v>78</v>
      </c>
      <c r="DB204" s="14">
        <v>54</v>
      </c>
      <c r="DC204" s="14">
        <v>42</v>
      </c>
      <c r="DD204" s="14">
        <v>54</v>
      </c>
      <c r="DE204" s="14">
        <v>45</v>
      </c>
      <c r="DF204" s="14">
        <v>45</v>
      </c>
      <c r="DG204" s="14">
        <v>47</v>
      </c>
      <c r="DH204" s="14">
        <v>37</v>
      </c>
      <c r="DI204" s="14">
        <v>50</v>
      </c>
      <c r="DJ204" s="14">
        <v>47</v>
      </c>
      <c r="DK204" s="14">
        <v>41</v>
      </c>
      <c r="DL204" s="14">
        <v>43</v>
      </c>
      <c r="DM204" s="14">
        <v>38</v>
      </c>
      <c r="DN204" s="14">
        <v>97</v>
      </c>
      <c r="DO204" s="14">
        <v>89</v>
      </c>
      <c r="DP204" s="14">
        <v>77</v>
      </c>
      <c r="DQ204" s="14">
        <v>47</v>
      </c>
      <c r="DR204" s="14">
        <v>54</v>
      </c>
      <c r="DS204" s="14">
        <v>61</v>
      </c>
      <c r="DT204" s="14">
        <v>29</v>
      </c>
      <c r="DU204" s="14">
        <v>47</v>
      </c>
      <c r="DV204" s="14">
        <v>84</v>
      </c>
      <c r="DW204" s="14">
        <v>90</v>
      </c>
      <c r="DX204" s="14">
        <v>82</v>
      </c>
      <c r="DY204" s="14">
        <v>93</v>
      </c>
      <c r="DZ204" s="14">
        <v>52</v>
      </c>
      <c r="EA204" s="14">
        <v>67</v>
      </c>
      <c r="EB204" s="14">
        <v>78</v>
      </c>
      <c r="EC204" s="14">
        <v>46</v>
      </c>
      <c r="ED204" s="14">
        <v>71</v>
      </c>
      <c r="EE204" s="14">
        <v>65</v>
      </c>
      <c r="EF204" s="14">
        <v>51</v>
      </c>
      <c r="EG204" s="14">
        <v>51</v>
      </c>
      <c r="EH204" s="14" t="s">
        <v>78</v>
      </c>
      <c r="EI204" s="14">
        <v>46</v>
      </c>
      <c r="EJ204" s="14">
        <v>62</v>
      </c>
      <c r="EK204" s="14">
        <v>60</v>
      </c>
      <c r="EL204" s="14">
        <v>88</v>
      </c>
      <c r="EM204" s="14">
        <v>61</v>
      </c>
      <c r="EN204" s="14">
        <v>72</v>
      </c>
      <c r="EO204" s="14">
        <v>87</v>
      </c>
      <c r="EP204" s="14">
        <v>80</v>
      </c>
      <c r="EQ204" s="14">
        <v>48</v>
      </c>
      <c r="ER204" s="14">
        <v>30</v>
      </c>
      <c r="ES204" s="14">
        <v>34</v>
      </c>
      <c r="ET204" s="14">
        <v>58</v>
      </c>
      <c r="EU204" s="14">
        <v>48</v>
      </c>
      <c r="EV204" s="14">
        <v>56</v>
      </c>
      <c r="EW204" s="14">
        <v>46</v>
      </c>
      <c r="EX204" s="14" t="s">
        <v>78</v>
      </c>
      <c r="EY204" s="14">
        <v>67</v>
      </c>
      <c r="EZ204" s="14">
        <v>59</v>
      </c>
      <c r="FA204" s="14">
        <v>50</v>
      </c>
      <c r="FB204" s="14">
        <v>47</v>
      </c>
      <c r="FC204" s="14">
        <v>38</v>
      </c>
      <c r="FD204" s="14" t="s">
        <v>78</v>
      </c>
      <c r="FE204" s="14" t="s">
        <v>78</v>
      </c>
      <c r="FF204" s="14">
        <v>84</v>
      </c>
      <c r="FG204" s="14">
        <v>56</v>
      </c>
      <c r="FH204" s="14">
        <v>44</v>
      </c>
      <c r="FI204" s="14" t="s">
        <v>78</v>
      </c>
      <c r="FJ204" s="14" t="s">
        <v>78</v>
      </c>
      <c r="FK204" s="14" t="s">
        <v>78</v>
      </c>
      <c r="FL204" s="14">
        <v>69</v>
      </c>
      <c r="FM204" s="14">
        <v>47</v>
      </c>
      <c r="FN204" s="14">
        <v>49</v>
      </c>
      <c r="FO204" s="14">
        <v>69</v>
      </c>
      <c r="FP204" s="14">
        <v>54</v>
      </c>
      <c r="FQ204" s="14">
        <v>55</v>
      </c>
      <c r="FR204" s="14">
        <v>58</v>
      </c>
      <c r="FS204" s="14">
        <v>46</v>
      </c>
      <c r="FT204" s="14">
        <v>74</v>
      </c>
      <c r="FU204" s="14">
        <v>50</v>
      </c>
      <c r="FV204" s="14">
        <v>43</v>
      </c>
      <c r="FW204" s="14">
        <v>57</v>
      </c>
      <c r="FX204" s="14">
        <v>62</v>
      </c>
      <c r="FY204" s="14">
        <v>82</v>
      </c>
      <c r="FZ204" s="14">
        <v>75</v>
      </c>
      <c r="GA204" s="14">
        <v>81</v>
      </c>
      <c r="GB204" s="14">
        <v>58</v>
      </c>
      <c r="GC204" s="14">
        <v>40</v>
      </c>
      <c r="GD204" s="14">
        <v>45</v>
      </c>
      <c r="GE204" s="14">
        <v>48</v>
      </c>
      <c r="GF204" s="14">
        <v>39</v>
      </c>
      <c r="GG204" s="14">
        <v>65</v>
      </c>
      <c r="GH204" s="14">
        <v>95</v>
      </c>
      <c r="GI204" s="14">
        <v>67</v>
      </c>
      <c r="GJ204" s="14">
        <v>43</v>
      </c>
      <c r="GK204" s="14">
        <v>40</v>
      </c>
      <c r="GL204" s="14">
        <v>43</v>
      </c>
      <c r="GM204" s="14">
        <v>36</v>
      </c>
      <c r="GN204" s="14">
        <v>40</v>
      </c>
      <c r="GO204" s="14">
        <v>67</v>
      </c>
      <c r="GP204" s="14">
        <v>50</v>
      </c>
      <c r="GQ204" s="14">
        <v>32</v>
      </c>
      <c r="GR204" s="14">
        <v>31</v>
      </c>
      <c r="GS204" s="14">
        <v>33</v>
      </c>
      <c r="GT204" s="14">
        <v>58</v>
      </c>
      <c r="GU204" s="14">
        <v>70</v>
      </c>
      <c r="GV204" s="14">
        <v>50</v>
      </c>
      <c r="GW204" s="14">
        <v>32</v>
      </c>
      <c r="GX204" s="14">
        <v>37</v>
      </c>
      <c r="GY204" s="14">
        <v>54</v>
      </c>
      <c r="GZ204" s="14">
        <v>49</v>
      </c>
      <c r="HA204" s="14">
        <v>33</v>
      </c>
      <c r="HB204" s="14">
        <v>33</v>
      </c>
      <c r="HC204" s="14">
        <v>47</v>
      </c>
      <c r="HD204" s="14">
        <v>47</v>
      </c>
      <c r="HE204" s="14">
        <v>29</v>
      </c>
      <c r="HF204" s="14">
        <v>34</v>
      </c>
      <c r="HG204" s="14">
        <v>54</v>
      </c>
      <c r="HH204" s="14">
        <v>51</v>
      </c>
      <c r="HI204" s="14">
        <v>37</v>
      </c>
      <c r="HJ204" s="14">
        <v>35</v>
      </c>
      <c r="HK204" s="14">
        <v>16</v>
      </c>
      <c r="HL204" s="14">
        <v>34</v>
      </c>
      <c r="HM204" s="14" t="s">
        <v>78</v>
      </c>
      <c r="HN204" s="14" t="s">
        <v>78</v>
      </c>
      <c r="HO204" s="14" t="s">
        <v>78</v>
      </c>
      <c r="HP204" s="14" t="s">
        <v>78</v>
      </c>
      <c r="HQ204" s="14" t="s">
        <v>78</v>
      </c>
      <c r="HR204" s="14" t="s">
        <v>78</v>
      </c>
      <c r="HS204" s="14" t="s">
        <v>78</v>
      </c>
      <c r="HT204" s="14" t="s">
        <v>78</v>
      </c>
      <c r="HU204" s="14" t="s">
        <v>78</v>
      </c>
      <c r="HV204" s="14" t="s">
        <v>78</v>
      </c>
      <c r="HW204" s="14" t="s">
        <v>78</v>
      </c>
      <c r="HX204" s="14" t="s">
        <v>78</v>
      </c>
      <c r="HY204" s="14" t="s">
        <v>78</v>
      </c>
      <c r="HZ204" s="14" t="s">
        <v>78</v>
      </c>
      <c r="IA204" s="14" t="s">
        <v>78</v>
      </c>
      <c r="IB204" s="14" t="s">
        <v>78</v>
      </c>
      <c r="IC204" s="14" t="s">
        <v>78</v>
      </c>
      <c r="ID204" s="14" t="s">
        <v>78</v>
      </c>
      <c r="IE204" s="14" t="s">
        <v>78</v>
      </c>
      <c r="IF204" s="14" t="s">
        <v>78</v>
      </c>
      <c r="IG204" s="14" t="s">
        <v>78</v>
      </c>
      <c r="IH204" s="14" t="s">
        <v>78</v>
      </c>
      <c r="II204" s="14" t="s">
        <v>78</v>
      </c>
      <c r="IJ204" s="14" t="s">
        <v>78</v>
      </c>
      <c r="IK204" s="14" t="s">
        <v>78</v>
      </c>
      <c r="IL204" s="14" t="s">
        <v>78</v>
      </c>
      <c r="IM204" s="14" t="s">
        <v>78</v>
      </c>
      <c r="IN204" s="14" t="s">
        <v>78</v>
      </c>
      <c r="IO204" s="14" t="s">
        <v>78</v>
      </c>
      <c r="IP204" s="14" t="s">
        <v>78</v>
      </c>
      <c r="IQ204" s="19" t="s">
        <v>78</v>
      </c>
      <c r="IR204" s="100">
        <f t="shared" si="63"/>
        <v>97</v>
      </c>
      <c r="IT204" s="45"/>
      <c r="IU204" s="46"/>
    </row>
    <row r="205" spans="1:255" ht="12.75" customHeight="1" x14ac:dyDescent="0.2">
      <c r="A205" s="100">
        <v>2012</v>
      </c>
      <c r="B205" s="100">
        <v>90019003</v>
      </c>
      <c r="C205" s="103">
        <f>INDEX(Sites!$A:$N,MATCH($B205,Sites!$A:$A,0),2)</f>
        <v>41.118333</v>
      </c>
      <c r="D205" s="100" t="str">
        <f>INDEX(Sites!$A:$N,MATCH($B205,Sites!$A:$A,0),4)</f>
        <v>CT</v>
      </c>
      <c r="E205" s="100" t="str">
        <f>INDEX(Sites!$A:$N,MATCH($B205,Sites!$A:$A,0),10)</f>
        <v>4.0</v>
      </c>
      <c r="F205" s="44" t="str">
        <f>INDEX(Sites!$A:$N,MATCH($B205,Sites!$A:$A,0),6)</f>
        <v>Westport</v>
      </c>
      <c r="G205" s="20" t="s">
        <v>78</v>
      </c>
      <c r="H205" s="14" t="s">
        <v>78</v>
      </c>
      <c r="I205" s="14" t="s">
        <v>78</v>
      </c>
      <c r="J205" s="14" t="s">
        <v>78</v>
      </c>
      <c r="K205" s="14" t="s">
        <v>78</v>
      </c>
      <c r="L205" s="14" t="s">
        <v>78</v>
      </c>
      <c r="M205" s="14" t="s">
        <v>78</v>
      </c>
      <c r="N205" s="14" t="s">
        <v>78</v>
      </c>
      <c r="O205" s="14" t="s">
        <v>78</v>
      </c>
      <c r="P205" s="14" t="s">
        <v>78</v>
      </c>
      <c r="Q205" s="14" t="s">
        <v>78</v>
      </c>
      <c r="R205" s="14" t="s">
        <v>78</v>
      </c>
      <c r="S205" s="14" t="s">
        <v>78</v>
      </c>
      <c r="T205" s="14" t="s">
        <v>78</v>
      </c>
      <c r="U205" s="14" t="s">
        <v>78</v>
      </c>
      <c r="V205" s="14" t="s">
        <v>78</v>
      </c>
      <c r="W205" s="14" t="s">
        <v>78</v>
      </c>
      <c r="X205" s="14" t="s">
        <v>78</v>
      </c>
      <c r="Y205" s="14" t="s">
        <v>78</v>
      </c>
      <c r="Z205" s="14" t="s">
        <v>78</v>
      </c>
      <c r="AA205" s="14" t="s">
        <v>78</v>
      </c>
      <c r="AB205" s="14" t="s">
        <v>78</v>
      </c>
      <c r="AC205" s="14" t="s">
        <v>78</v>
      </c>
      <c r="AD205" s="14" t="s">
        <v>78</v>
      </c>
      <c r="AE205" s="14" t="s">
        <v>78</v>
      </c>
      <c r="AF205" s="14" t="s">
        <v>78</v>
      </c>
      <c r="AG205" s="14" t="s">
        <v>78</v>
      </c>
      <c r="AH205" s="14" t="s">
        <v>78</v>
      </c>
      <c r="AI205" s="14" t="s">
        <v>78</v>
      </c>
      <c r="AJ205" s="14" t="s">
        <v>78</v>
      </c>
      <c r="AK205" s="14" t="s">
        <v>78</v>
      </c>
      <c r="AL205" s="14">
        <v>37</v>
      </c>
      <c r="AM205" s="14">
        <v>47</v>
      </c>
      <c r="AN205" s="14">
        <v>55</v>
      </c>
      <c r="AO205" s="14">
        <v>54</v>
      </c>
      <c r="AP205" s="14">
        <v>40</v>
      </c>
      <c r="AQ205" s="14">
        <v>48</v>
      </c>
      <c r="AR205" s="14">
        <v>50</v>
      </c>
      <c r="AS205" s="14">
        <v>51</v>
      </c>
      <c r="AT205" s="14">
        <v>51</v>
      </c>
      <c r="AU205" s="14">
        <v>53</v>
      </c>
      <c r="AV205" s="14">
        <v>35</v>
      </c>
      <c r="AW205" s="14" t="s">
        <v>78</v>
      </c>
      <c r="AX205" s="14">
        <v>51</v>
      </c>
      <c r="AY205" s="14">
        <v>56</v>
      </c>
      <c r="AZ205" s="14">
        <v>63</v>
      </c>
      <c r="BA205" s="14">
        <v>62</v>
      </c>
      <c r="BB205" s="14">
        <v>45</v>
      </c>
      <c r="BC205" s="14">
        <v>44</v>
      </c>
      <c r="BD205" s="14">
        <v>45</v>
      </c>
      <c r="BE205" s="14" t="s">
        <v>78</v>
      </c>
      <c r="BF205" s="14">
        <v>48</v>
      </c>
      <c r="BG205" s="14">
        <v>29</v>
      </c>
      <c r="BH205" s="14">
        <v>31</v>
      </c>
      <c r="BI205" s="14">
        <v>52</v>
      </c>
      <c r="BJ205" s="14">
        <v>49</v>
      </c>
      <c r="BK205" s="14">
        <v>48</v>
      </c>
      <c r="BL205" s="14">
        <v>39</v>
      </c>
      <c r="BM205" s="14">
        <v>53</v>
      </c>
      <c r="BN205" s="14">
        <v>59</v>
      </c>
      <c r="BO205" s="14">
        <v>53</v>
      </c>
      <c r="BP205" s="14">
        <v>50</v>
      </c>
      <c r="BQ205" s="14">
        <v>41</v>
      </c>
      <c r="BR205" s="14">
        <v>37</v>
      </c>
      <c r="BS205" s="14">
        <v>27</v>
      </c>
      <c r="BT205" s="14">
        <v>36</v>
      </c>
      <c r="BU205" s="14">
        <v>40</v>
      </c>
      <c r="BV205" s="14">
        <v>41</v>
      </c>
      <c r="BW205" s="14">
        <v>50</v>
      </c>
      <c r="BX205" s="14">
        <v>36</v>
      </c>
      <c r="BY205" s="14">
        <v>45</v>
      </c>
      <c r="BZ205" s="14">
        <v>51</v>
      </c>
      <c r="CA205" s="14">
        <v>65</v>
      </c>
      <c r="CB205" s="14">
        <v>74</v>
      </c>
      <c r="CC205" s="14">
        <v>42</v>
      </c>
      <c r="CD205" s="14">
        <v>44</v>
      </c>
      <c r="CE205" s="14">
        <v>37</v>
      </c>
      <c r="CF205" s="14">
        <v>46</v>
      </c>
      <c r="CG205" s="14">
        <v>49</v>
      </c>
      <c r="CH205" s="14">
        <v>60</v>
      </c>
      <c r="CI205" s="14">
        <v>54</v>
      </c>
      <c r="CJ205" s="14">
        <v>31</v>
      </c>
      <c r="CK205" s="14">
        <v>34</v>
      </c>
      <c r="CL205" s="14">
        <v>38</v>
      </c>
      <c r="CM205" s="14">
        <v>33</v>
      </c>
      <c r="CN205" s="14">
        <v>20</v>
      </c>
      <c r="CO205" s="14">
        <v>60</v>
      </c>
      <c r="CP205" s="14">
        <v>56</v>
      </c>
      <c r="CQ205" s="14">
        <v>62</v>
      </c>
      <c r="CR205" s="14">
        <v>56</v>
      </c>
      <c r="CS205" s="14">
        <v>40</v>
      </c>
      <c r="CT205" s="14">
        <v>54</v>
      </c>
      <c r="CU205" s="14">
        <v>43</v>
      </c>
      <c r="CV205" s="14">
        <v>48</v>
      </c>
      <c r="CW205" s="14">
        <v>52</v>
      </c>
      <c r="CX205" s="14">
        <v>32</v>
      </c>
      <c r="CY205" s="14">
        <v>28</v>
      </c>
      <c r="CZ205" s="14">
        <v>44</v>
      </c>
      <c r="DA205" s="14">
        <v>57</v>
      </c>
      <c r="DB205" s="14">
        <v>51</v>
      </c>
      <c r="DC205" s="14">
        <v>44</v>
      </c>
      <c r="DD205" s="14">
        <v>58</v>
      </c>
      <c r="DE205" s="14">
        <v>39</v>
      </c>
      <c r="DF205" s="14">
        <v>38</v>
      </c>
      <c r="DG205" s="14">
        <v>39</v>
      </c>
      <c r="DH205" s="14">
        <v>36</v>
      </c>
      <c r="DI205" s="14">
        <v>50</v>
      </c>
      <c r="DJ205" s="14">
        <v>50</v>
      </c>
      <c r="DK205" s="14">
        <v>39</v>
      </c>
      <c r="DL205" s="14">
        <v>41</v>
      </c>
      <c r="DM205" s="14">
        <v>38</v>
      </c>
      <c r="DN205" s="14">
        <v>89</v>
      </c>
      <c r="DO205" s="14">
        <v>82</v>
      </c>
      <c r="DP205" s="14">
        <v>74</v>
      </c>
      <c r="DQ205" s="14">
        <v>46</v>
      </c>
      <c r="DR205" s="14">
        <v>54</v>
      </c>
      <c r="DS205" s="14">
        <v>50</v>
      </c>
      <c r="DT205" s="14">
        <v>28</v>
      </c>
      <c r="DU205" s="14">
        <v>46</v>
      </c>
      <c r="DV205" s="14">
        <v>84</v>
      </c>
      <c r="DW205" s="14">
        <v>78</v>
      </c>
      <c r="DX205" s="14">
        <v>68</v>
      </c>
      <c r="DY205" s="14">
        <v>91</v>
      </c>
      <c r="DZ205" s="14">
        <v>43</v>
      </c>
      <c r="EA205" s="14">
        <v>64</v>
      </c>
      <c r="EB205" s="14">
        <v>74</v>
      </c>
      <c r="EC205" s="14">
        <v>51</v>
      </c>
      <c r="ED205" s="14">
        <v>77</v>
      </c>
      <c r="EE205" s="14">
        <v>60</v>
      </c>
      <c r="EF205" s="14">
        <v>54</v>
      </c>
      <c r="EG205" s="14">
        <v>52</v>
      </c>
      <c r="EH205" s="14">
        <v>54</v>
      </c>
      <c r="EI205" s="14">
        <v>55</v>
      </c>
      <c r="EJ205" s="14">
        <v>65</v>
      </c>
      <c r="EK205" s="14">
        <v>74</v>
      </c>
      <c r="EL205" s="14">
        <v>86</v>
      </c>
      <c r="EM205" s="14">
        <v>58</v>
      </c>
      <c r="EN205" s="14">
        <v>61</v>
      </c>
      <c r="EO205" s="14">
        <v>93</v>
      </c>
      <c r="EP205" s="14">
        <v>83</v>
      </c>
      <c r="EQ205" s="14">
        <v>42</v>
      </c>
      <c r="ER205" s="14">
        <v>19</v>
      </c>
      <c r="ES205" s="14">
        <v>32</v>
      </c>
      <c r="ET205" s="14">
        <v>62</v>
      </c>
      <c r="EU205" s="14">
        <v>50</v>
      </c>
      <c r="EV205" s="14" t="s">
        <v>78</v>
      </c>
      <c r="EW205" s="14">
        <v>39</v>
      </c>
      <c r="EX205" s="14">
        <v>80</v>
      </c>
      <c r="EY205" s="14">
        <v>51</v>
      </c>
      <c r="EZ205" s="14">
        <v>48</v>
      </c>
      <c r="FA205" s="14">
        <v>42</v>
      </c>
      <c r="FB205" s="14">
        <v>47</v>
      </c>
      <c r="FC205" s="14">
        <v>34</v>
      </c>
      <c r="FD205" s="14">
        <v>44</v>
      </c>
      <c r="FE205" s="14">
        <v>67</v>
      </c>
      <c r="FF205" s="14">
        <v>78</v>
      </c>
      <c r="FG205" s="14">
        <v>57</v>
      </c>
      <c r="FH205" s="14">
        <v>40</v>
      </c>
      <c r="FI205" s="14">
        <v>42</v>
      </c>
      <c r="FJ205" s="14">
        <v>51</v>
      </c>
      <c r="FK205" s="14">
        <v>69</v>
      </c>
      <c r="FL205" s="14">
        <v>70</v>
      </c>
      <c r="FM205" s="14">
        <v>42</v>
      </c>
      <c r="FN205" s="14">
        <v>48</v>
      </c>
      <c r="FO205" s="14">
        <v>68</v>
      </c>
      <c r="FP205" s="14">
        <v>42</v>
      </c>
      <c r="FQ205" s="14">
        <v>49</v>
      </c>
      <c r="FR205" s="14">
        <v>50</v>
      </c>
      <c r="FS205" s="14">
        <v>45</v>
      </c>
      <c r="FT205" s="14">
        <v>76</v>
      </c>
      <c r="FU205" s="14">
        <v>46</v>
      </c>
      <c r="FV205" s="14">
        <v>39</v>
      </c>
      <c r="FW205" s="14">
        <v>57</v>
      </c>
      <c r="FX205" s="14">
        <v>53</v>
      </c>
      <c r="FY205" s="14">
        <v>72</v>
      </c>
      <c r="FZ205" s="14">
        <v>77</v>
      </c>
      <c r="GA205" s="14">
        <v>68</v>
      </c>
      <c r="GB205" s="14">
        <v>55</v>
      </c>
      <c r="GC205" s="14">
        <v>40</v>
      </c>
      <c r="GD205" s="14">
        <v>44</v>
      </c>
      <c r="GE205" s="14">
        <v>48</v>
      </c>
      <c r="GF205" s="14">
        <v>38</v>
      </c>
      <c r="GG205" s="14">
        <v>60</v>
      </c>
      <c r="GH205" s="14">
        <v>92</v>
      </c>
      <c r="GI205" s="14">
        <v>70</v>
      </c>
      <c r="GJ205" s="14">
        <v>42</v>
      </c>
      <c r="GK205" s="14">
        <v>36</v>
      </c>
      <c r="GL205" s="14">
        <v>39</v>
      </c>
      <c r="GM205" s="14">
        <v>33</v>
      </c>
      <c r="GN205" s="14">
        <v>34</v>
      </c>
      <c r="GO205" s="14">
        <v>68</v>
      </c>
      <c r="GP205" s="14">
        <v>45</v>
      </c>
      <c r="GQ205" s="14">
        <v>34</v>
      </c>
      <c r="GR205" s="14">
        <v>31</v>
      </c>
      <c r="GS205" s="14" t="s">
        <v>78</v>
      </c>
      <c r="GT205" s="14">
        <v>56</v>
      </c>
      <c r="GU205" s="14">
        <v>69</v>
      </c>
      <c r="GV205" s="14">
        <v>54</v>
      </c>
      <c r="GW205" s="14">
        <v>34</v>
      </c>
      <c r="GX205" s="14">
        <v>37</v>
      </c>
      <c r="GY205" s="14">
        <v>53</v>
      </c>
      <c r="GZ205" s="14">
        <v>44</v>
      </c>
      <c r="HA205" s="14">
        <v>32</v>
      </c>
      <c r="HB205" s="14">
        <v>31</v>
      </c>
      <c r="HC205" s="14">
        <v>39</v>
      </c>
      <c r="HD205" s="14">
        <v>44</v>
      </c>
      <c r="HE205" s="14">
        <v>30</v>
      </c>
      <c r="HF205" s="14">
        <v>33</v>
      </c>
      <c r="HG205" s="14">
        <v>52</v>
      </c>
      <c r="HH205" s="14">
        <v>48</v>
      </c>
      <c r="HI205" s="14">
        <v>35</v>
      </c>
      <c r="HJ205" s="14">
        <v>31</v>
      </c>
      <c r="HK205" s="14">
        <v>13</v>
      </c>
      <c r="HL205" s="14">
        <v>29</v>
      </c>
      <c r="HM205" s="14" t="s">
        <v>78</v>
      </c>
      <c r="HN205" s="14" t="s">
        <v>78</v>
      </c>
      <c r="HO205" s="14" t="s">
        <v>78</v>
      </c>
      <c r="HP205" s="14" t="s">
        <v>78</v>
      </c>
      <c r="HQ205" s="14" t="s">
        <v>78</v>
      </c>
      <c r="HR205" s="14" t="s">
        <v>78</v>
      </c>
      <c r="HS205" s="14" t="s">
        <v>78</v>
      </c>
      <c r="HT205" s="14" t="s">
        <v>78</v>
      </c>
      <c r="HU205" s="14" t="s">
        <v>78</v>
      </c>
      <c r="HV205" s="14" t="s">
        <v>78</v>
      </c>
      <c r="HW205" s="14" t="s">
        <v>78</v>
      </c>
      <c r="HX205" s="14" t="s">
        <v>78</v>
      </c>
      <c r="HY205" s="14" t="s">
        <v>78</v>
      </c>
      <c r="HZ205" s="14" t="s">
        <v>78</v>
      </c>
      <c r="IA205" s="14" t="s">
        <v>78</v>
      </c>
      <c r="IB205" s="14" t="s">
        <v>78</v>
      </c>
      <c r="IC205" s="14" t="s">
        <v>78</v>
      </c>
      <c r="ID205" s="14" t="s">
        <v>78</v>
      </c>
      <c r="IE205" s="14" t="s">
        <v>78</v>
      </c>
      <c r="IF205" s="14" t="s">
        <v>78</v>
      </c>
      <c r="IG205" s="14" t="s">
        <v>78</v>
      </c>
      <c r="IH205" s="14" t="s">
        <v>78</v>
      </c>
      <c r="II205" s="14" t="s">
        <v>78</v>
      </c>
      <c r="IJ205" s="14" t="s">
        <v>78</v>
      </c>
      <c r="IK205" s="14" t="s">
        <v>78</v>
      </c>
      <c r="IL205" s="14" t="s">
        <v>78</v>
      </c>
      <c r="IM205" s="14" t="s">
        <v>78</v>
      </c>
      <c r="IN205" s="14" t="s">
        <v>78</v>
      </c>
      <c r="IO205" s="14" t="s">
        <v>78</v>
      </c>
      <c r="IP205" s="14" t="s">
        <v>78</v>
      </c>
      <c r="IQ205" s="19" t="s">
        <v>78</v>
      </c>
      <c r="IR205" s="100">
        <f t="shared" si="63"/>
        <v>93</v>
      </c>
      <c r="IT205" s="45"/>
      <c r="IU205" s="46"/>
    </row>
    <row r="206" spans="1:255" ht="12.75" customHeight="1" x14ac:dyDescent="0.2">
      <c r="A206" s="100">
        <v>2012</v>
      </c>
      <c r="B206" s="100">
        <v>340170006</v>
      </c>
      <c r="C206" s="103">
        <f>INDEX(Sites!$A:$N,MATCH($B206,Sites!$A:$A,0),2)</f>
        <v>40.670250000000003</v>
      </c>
      <c r="D206" s="100" t="str">
        <f>INDEX(Sites!$A:$N,MATCH($B206,Sites!$A:$A,0),4)</f>
        <v>NJ</v>
      </c>
      <c r="E206" s="100" t="str">
        <f>INDEX(Sites!$A:$N,MATCH($B206,Sites!$A:$A,0),10)</f>
        <v>3.0</v>
      </c>
      <c r="F206" s="44" t="str">
        <f>INDEX(Sites!$A:$N,MATCH($B206,Sites!$A:$A,0),6)</f>
        <v>Bayonne</v>
      </c>
      <c r="G206" s="20">
        <v>18</v>
      </c>
      <c r="H206" s="14">
        <v>27</v>
      </c>
      <c r="I206" s="14">
        <v>33</v>
      </c>
      <c r="J206" s="14">
        <v>33</v>
      </c>
      <c r="K206" s="14">
        <v>37</v>
      </c>
      <c r="L206" s="14">
        <v>30</v>
      </c>
      <c r="M206" s="14">
        <v>39</v>
      </c>
      <c r="N206" s="14">
        <v>39</v>
      </c>
      <c r="O206" s="14">
        <v>32</v>
      </c>
      <c r="P206" s="14">
        <v>34</v>
      </c>
      <c r="Q206" s="14">
        <v>39</v>
      </c>
      <c r="R206" s="14">
        <v>32</v>
      </c>
      <c r="S206" s="14">
        <v>26</v>
      </c>
      <c r="T206" s="14">
        <v>45</v>
      </c>
      <c r="U206" s="14">
        <v>24</v>
      </c>
      <c r="V206" s="14">
        <v>15</v>
      </c>
      <c r="W206" s="14">
        <v>29</v>
      </c>
      <c r="X206" s="14">
        <v>24</v>
      </c>
      <c r="Y206" s="14">
        <v>31</v>
      </c>
      <c r="Z206" s="14">
        <v>26</v>
      </c>
      <c r="AA206" s="14">
        <v>24</v>
      </c>
      <c r="AB206" s="14">
        <v>28</v>
      </c>
      <c r="AC206" s="14">
        <v>36</v>
      </c>
      <c r="AD206" s="14">
        <v>34</v>
      </c>
      <c r="AE206" s="14">
        <v>34</v>
      </c>
      <c r="AF206" s="14">
        <v>39</v>
      </c>
      <c r="AG206" s="14">
        <v>41</v>
      </c>
      <c r="AH206" s="14">
        <v>28</v>
      </c>
      <c r="AI206" s="14">
        <v>31</v>
      </c>
      <c r="AJ206" s="14">
        <v>37</v>
      </c>
      <c r="AK206" s="14">
        <v>36</v>
      </c>
      <c r="AL206" s="14">
        <v>32</v>
      </c>
      <c r="AM206" s="14">
        <v>40</v>
      </c>
      <c r="AN206" s="14">
        <v>45</v>
      </c>
      <c r="AO206" s="14">
        <v>47</v>
      </c>
      <c r="AP206" s="14">
        <v>36</v>
      </c>
      <c r="AQ206" s="14">
        <v>45</v>
      </c>
      <c r="AR206" s="14">
        <v>47</v>
      </c>
      <c r="AS206" s="14">
        <v>50</v>
      </c>
      <c r="AT206" s="14">
        <v>42</v>
      </c>
      <c r="AU206" s="14">
        <v>41</v>
      </c>
      <c r="AV206" s="14">
        <v>32</v>
      </c>
      <c r="AW206" s="14">
        <v>34</v>
      </c>
      <c r="AX206" s="14">
        <v>41</v>
      </c>
      <c r="AY206" s="14">
        <v>54</v>
      </c>
      <c r="AZ206" s="14">
        <v>51</v>
      </c>
      <c r="BA206" s="14">
        <v>56</v>
      </c>
      <c r="BB206" s="14">
        <v>41</v>
      </c>
      <c r="BC206" s="14">
        <v>32</v>
      </c>
      <c r="BD206" s="14">
        <v>40</v>
      </c>
      <c r="BE206" s="14">
        <v>45</v>
      </c>
      <c r="BF206" s="14">
        <v>39</v>
      </c>
      <c r="BG206" s="14">
        <v>27</v>
      </c>
      <c r="BH206" s="14">
        <v>24</v>
      </c>
      <c r="BI206" s="14">
        <v>46</v>
      </c>
      <c r="BJ206" s="14">
        <v>46</v>
      </c>
      <c r="BK206" s="14">
        <v>40</v>
      </c>
      <c r="BL206" s="14">
        <v>32</v>
      </c>
      <c r="BM206" s="14">
        <v>45</v>
      </c>
      <c r="BN206" s="14">
        <v>55</v>
      </c>
      <c r="BO206" s="14">
        <v>47</v>
      </c>
      <c r="BP206" s="14">
        <v>37</v>
      </c>
      <c r="BQ206" s="14">
        <v>32</v>
      </c>
      <c r="BR206" s="14">
        <v>26</v>
      </c>
      <c r="BS206" s="14">
        <v>26</v>
      </c>
      <c r="BT206" s="14">
        <v>26</v>
      </c>
      <c r="BU206" s="14">
        <v>34</v>
      </c>
      <c r="BV206" s="14">
        <v>32</v>
      </c>
      <c r="BW206" s="14">
        <v>38</v>
      </c>
      <c r="BX206" s="14">
        <v>24</v>
      </c>
      <c r="BY206" s="14">
        <v>37</v>
      </c>
      <c r="BZ206" s="14">
        <v>41</v>
      </c>
      <c r="CA206" s="14">
        <v>57</v>
      </c>
      <c r="CB206" s="14">
        <v>60</v>
      </c>
      <c r="CC206" s="14">
        <v>30</v>
      </c>
      <c r="CD206" s="14">
        <v>33</v>
      </c>
      <c r="CE206" s="14">
        <v>41</v>
      </c>
      <c r="CF206" s="14">
        <v>41</v>
      </c>
      <c r="CG206" s="14">
        <v>39</v>
      </c>
      <c r="CH206" s="14">
        <v>50</v>
      </c>
      <c r="CI206" s="14">
        <v>46</v>
      </c>
      <c r="CJ206" s="14">
        <v>20</v>
      </c>
      <c r="CK206" s="14">
        <v>24</v>
      </c>
      <c r="CL206" s="14">
        <v>34</v>
      </c>
      <c r="CM206" s="14">
        <v>20</v>
      </c>
      <c r="CN206" s="14">
        <v>16</v>
      </c>
      <c r="CO206" s="14">
        <v>48</v>
      </c>
      <c r="CP206" s="14">
        <v>15</v>
      </c>
      <c r="CQ206" s="14">
        <v>62</v>
      </c>
      <c r="CR206" s="14">
        <v>54</v>
      </c>
      <c r="CS206" s="14">
        <v>43</v>
      </c>
      <c r="CT206" s="14">
        <v>49</v>
      </c>
      <c r="CU206" s="14">
        <v>44</v>
      </c>
      <c r="CV206" s="14">
        <v>45</v>
      </c>
      <c r="CW206" s="14">
        <v>51</v>
      </c>
      <c r="CX206" s="14">
        <v>30</v>
      </c>
      <c r="CY206" s="14">
        <v>27</v>
      </c>
      <c r="CZ206" s="14">
        <v>34</v>
      </c>
      <c r="DA206" s="14">
        <v>48</v>
      </c>
      <c r="DB206" s="14">
        <v>43</v>
      </c>
      <c r="DC206" s="14">
        <v>47</v>
      </c>
      <c r="DD206" s="14">
        <v>72</v>
      </c>
      <c r="DE206" s="14">
        <v>47</v>
      </c>
      <c r="DF206" s="14">
        <v>31</v>
      </c>
      <c r="DG206" s="14">
        <v>28</v>
      </c>
      <c r="DH206" s="14">
        <v>36</v>
      </c>
      <c r="DI206" s="14">
        <v>48</v>
      </c>
      <c r="DJ206" s="14">
        <v>43</v>
      </c>
      <c r="DK206" s="14">
        <v>34</v>
      </c>
      <c r="DL206" s="14">
        <v>32</v>
      </c>
      <c r="DM206" s="14">
        <v>33</v>
      </c>
      <c r="DN206" s="14">
        <v>76</v>
      </c>
      <c r="DO206" s="14">
        <v>77</v>
      </c>
      <c r="DP206" s="14">
        <v>69</v>
      </c>
      <c r="DQ206" s="14">
        <v>42</v>
      </c>
      <c r="DR206" s="14">
        <v>56</v>
      </c>
      <c r="DS206" s="14">
        <v>43</v>
      </c>
      <c r="DT206" s="14">
        <v>27</v>
      </c>
      <c r="DU206" s="14">
        <v>37</v>
      </c>
      <c r="DV206" s="14">
        <v>71</v>
      </c>
      <c r="DW206" s="14">
        <v>78</v>
      </c>
      <c r="DX206" s="14">
        <v>62</v>
      </c>
      <c r="DY206" s="14">
        <v>68</v>
      </c>
      <c r="DZ206" s="14">
        <v>35</v>
      </c>
      <c r="EA206" s="14">
        <v>52</v>
      </c>
      <c r="EB206" s="14">
        <v>60</v>
      </c>
      <c r="EC206" s="14">
        <v>43</v>
      </c>
      <c r="ED206" s="14">
        <v>67</v>
      </c>
      <c r="EE206" s="14">
        <v>64</v>
      </c>
      <c r="EF206" s="14">
        <v>73</v>
      </c>
      <c r="EG206" s="14">
        <v>53</v>
      </c>
      <c r="EH206" s="14">
        <v>51</v>
      </c>
      <c r="EI206" s="14">
        <v>42</v>
      </c>
      <c r="EJ206" s="14">
        <v>50</v>
      </c>
      <c r="EK206" s="14">
        <v>72</v>
      </c>
      <c r="EL206" s="14">
        <v>61</v>
      </c>
      <c r="EM206" s="14">
        <v>48</v>
      </c>
      <c r="EN206" s="14">
        <v>54</v>
      </c>
      <c r="EO206" s="14">
        <v>71</v>
      </c>
      <c r="EP206" s="14">
        <v>73</v>
      </c>
      <c r="EQ206" s="14">
        <v>25</v>
      </c>
      <c r="ER206" s="14">
        <v>22</v>
      </c>
      <c r="ES206" s="14">
        <v>36</v>
      </c>
      <c r="ET206" s="14">
        <v>51</v>
      </c>
      <c r="EU206" s="14">
        <v>52</v>
      </c>
      <c r="EV206" s="14">
        <v>50</v>
      </c>
      <c r="EW206" s="14">
        <v>37</v>
      </c>
      <c r="EX206" s="14">
        <v>66</v>
      </c>
      <c r="EY206" s="14">
        <v>50</v>
      </c>
      <c r="EZ206" s="14">
        <v>46</v>
      </c>
      <c r="FA206" s="14">
        <v>44</v>
      </c>
      <c r="FB206" s="14">
        <v>44</v>
      </c>
      <c r="FC206" s="14">
        <v>38</v>
      </c>
      <c r="FD206" s="14">
        <v>34</v>
      </c>
      <c r="FE206" s="14">
        <v>66</v>
      </c>
      <c r="FF206" s="14">
        <v>66</v>
      </c>
      <c r="FG206" s="14">
        <v>43</v>
      </c>
      <c r="FH206" s="14">
        <v>41</v>
      </c>
      <c r="FI206" s="14">
        <v>44</v>
      </c>
      <c r="FJ206" s="14">
        <v>45</v>
      </c>
      <c r="FK206" s="14">
        <v>63</v>
      </c>
      <c r="FL206" s="14">
        <v>61</v>
      </c>
      <c r="FM206" s="14">
        <v>34</v>
      </c>
      <c r="FN206" s="14">
        <v>49</v>
      </c>
      <c r="FO206" s="14">
        <v>45</v>
      </c>
      <c r="FP206" s="14">
        <v>38</v>
      </c>
      <c r="FQ206" s="14">
        <v>39</v>
      </c>
      <c r="FR206" s="14">
        <v>45</v>
      </c>
      <c r="FS206" s="14">
        <v>48</v>
      </c>
      <c r="FT206" s="14">
        <v>68</v>
      </c>
      <c r="FU206" s="14">
        <v>42</v>
      </c>
      <c r="FV206" s="14">
        <v>40</v>
      </c>
      <c r="FW206" s="14">
        <v>53</v>
      </c>
      <c r="FX206" s="14">
        <v>57</v>
      </c>
      <c r="FY206" s="14">
        <v>66</v>
      </c>
      <c r="FZ206" s="14">
        <v>74</v>
      </c>
      <c r="GA206" s="14">
        <v>72</v>
      </c>
      <c r="GB206" s="14">
        <v>56</v>
      </c>
      <c r="GC206" s="14">
        <v>34</v>
      </c>
      <c r="GD206" s="14">
        <v>32</v>
      </c>
      <c r="GE206" s="14">
        <v>42</v>
      </c>
      <c r="GF206" s="14">
        <v>39</v>
      </c>
      <c r="GG206" s="14">
        <v>54</v>
      </c>
      <c r="GH206" s="14">
        <v>73</v>
      </c>
      <c r="GI206" s="14">
        <v>68</v>
      </c>
      <c r="GJ206" s="14">
        <v>38</v>
      </c>
      <c r="GK206" s="14">
        <v>33</v>
      </c>
      <c r="GL206" s="14">
        <v>28</v>
      </c>
      <c r="GM206" s="14">
        <v>30</v>
      </c>
      <c r="GN206" s="14">
        <v>10</v>
      </c>
      <c r="GO206" s="14">
        <v>61</v>
      </c>
      <c r="GP206" s="14">
        <v>37</v>
      </c>
      <c r="GQ206" s="14">
        <v>32</v>
      </c>
      <c r="GR206" s="14">
        <v>28</v>
      </c>
      <c r="GS206" s="14">
        <v>27</v>
      </c>
      <c r="GT206" s="14">
        <v>53</v>
      </c>
      <c r="GU206" s="14">
        <v>52</v>
      </c>
      <c r="GV206" s="14">
        <v>41</v>
      </c>
      <c r="GW206" s="14">
        <v>29</v>
      </c>
      <c r="GX206" s="14">
        <v>34</v>
      </c>
      <c r="GY206" s="14">
        <v>46</v>
      </c>
      <c r="GZ206" s="14">
        <v>36</v>
      </c>
      <c r="HA206" s="14">
        <v>31</v>
      </c>
      <c r="HB206" s="14">
        <v>19</v>
      </c>
      <c r="HC206" s="14">
        <v>33</v>
      </c>
      <c r="HD206" s="14">
        <v>40</v>
      </c>
      <c r="HE206" s="14">
        <v>25</v>
      </c>
      <c r="HF206" s="14">
        <v>27</v>
      </c>
      <c r="HG206" s="14">
        <v>44</v>
      </c>
      <c r="HH206" s="14">
        <v>37</v>
      </c>
      <c r="HI206" s="14">
        <v>26</v>
      </c>
      <c r="HJ206" s="14">
        <v>35</v>
      </c>
      <c r="HK206" s="14">
        <v>13</v>
      </c>
      <c r="HL206" s="14">
        <v>28</v>
      </c>
      <c r="HM206" s="14">
        <v>9</v>
      </c>
      <c r="HN206" s="14" t="s">
        <v>78</v>
      </c>
      <c r="HO206" s="14" t="s">
        <v>78</v>
      </c>
      <c r="HP206" s="14" t="s">
        <v>78</v>
      </c>
      <c r="HQ206" s="14">
        <v>41</v>
      </c>
      <c r="HR206" s="14">
        <v>41</v>
      </c>
      <c r="HS206" s="14">
        <v>18</v>
      </c>
      <c r="HT206" s="14">
        <v>10</v>
      </c>
      <c r="HU206" s="14">
        <v>15</v>
      </c>
      <c r="HV206" s="14">
        <v>25</v>
      </c>
      <c r="HW206" s="14">
        <v>27</v>
      </c>
      <c r="HX206" s="14">
        <v>22</v>
      </c>
      <c r="HY206" s="14">
        <v>28</v>
      </c>
      <c r="HZ206" s="14">
        <v>40</v>
      </c>
      <c r="IA206" s="14">
        <v>23</v>
      </c>
      <c r="IB206" s="14">
        <v>26</v>
      </c>
      <c r="IC206" s="14">
        <v>16</v>
      </c>
      <c r="ID206" s="14">
        <v>36</v>
      </c>
      <c r="IE206" s="14">
        <v>30</v>
      </c>
      <c r="IF206" s="14">
        <v>23</v>
      </c>
      <c r="IG206" s="14">
        <v>27</v>
      </c>
      <c r="IH206" s="14">
        <v>30</v>
      </c>
      <c r="II206" s="14">
        <v>0</v>
      </c>
      <c r="IJ206" s="14">
        <v>6</v>
      </c>
      <c r="IK206" s="14">
        <v>21</v>
      </c>
      <c r="IL206" s="14">
        <v>16</v>
      </c>
      <c r="IM206" s="14">
        <v>29</v>
      </c>
      <c r="IN206" s="14">
        <v>25</v>
      </c>
      <c r="IO206" s="14">
        <v>29</v>
      </c>
      <c r="IP206" s="14" t="s">
        <v>78</v>
      </c>
      <c r="IQ206" s="19" t="s">
        <v>78</v>
      </c>
      <c r="IR206" s="100">
        <f t="shared" si="63"/>
        <v>78</v>
      </c>
      <c r="IT206" s="45"/>
      <c r="IU206" s="46"/>
    </row>
    <row r="207" spans="1:255" ht="12.75" customHeight="1" x14ac:dyDescent="0.2">
      <c r="A207" s="100">
        <v>2012</v>
      </c>
      <c r="B207" s="100">
        <v>340273001</v>
      </c>
      <c r="C207" s="103">
        <f>INDEX(Sites!$A:$N,MATCH($B207,Sites!$A:$A,0),2)</f>
        <v>40.787627999999998</v>
      </c>
      <c r="D207" s="100" t="str">
        <f>INDEX(Sites!$A:$N,MATCH($B207,Sites!$A:$A,0),4)</f>
        <v>NJ</v>
      </c>
      <c r="E207" s="100" t="str">
        <f>INDEX(Sites!$A:$N,MATCH($B207,Sites!$A:$A,0),10)</f>
        <v>278.0</v>
      </c>
      <c r="F207" s="44" t="str">
        <f>INDEX(Sites!$A:$N,MATCH($B207,Sites!$A:$A,0),6)</f>
        <v>Chester</v>
      </c>
      <c r="G207" s="20">
        <v>34</v>
      </c>
      <c r="H207" s="14">
        <v>33</v>
      </c>
      <c r="I207" s="14">
        <v>42</v>
      </c>
      <c r="J207" s="14">
        <v>37</v>
      </c>
      <c r="K207" s="14">
        <v>41</v>
      </c>
      <c r="L207" s="14">
        <v>37</v>
      </c>
      <c r="M207" s="14">
        <v>44</v>
      </c>
      <c r="N207" s="14">
        <v>40</v>
      </c>
      <c r="O207" s="14">
        <v>40</v>
      </c>
      <c r="P207" s="14">
        <v>37</v>
      </c>
      <c r="Q207" s="14">
        <v>46</v>
      </c>
      <c r="R207" s="14">
        <v>42</v>
      </c>
      <c r="S207" s="14">
        <v>38</v>
      </c>
      <c r="T207" s="14">
        <v>50</v>
      </c>
      <c r="U207" s="14">
        <v>29</v>
      </c>
      <c r="V207" s="14">
        <v>23</v>
      </c>
      <c r="W207" s="14">
        <v>34</v>
      </c>
      <c r="X207" s="14">
        <v>44</v>
      </c>
      <c r="Y207" s="14">
        <v>47</v>
      </c>
      <c r="Z207" s="14">
        <v>32</v>
      </c>
      <c r="AA207" s="14">
        <v>28</v>
      </c>
      <c r="AB207" s="14">
        <v>41</v>
      </c>
      <c r="AC207" s="14">
        <v>46</v>
      </c>
      <c r="AD207" s="14">
        <v>37</v>
      </c>
      <c r="AE207" s="14">
        <v>38</v>
      </c>
      <c r="AF207" s="14">
        <v>41</v>
      </c>
      <c r="AG207" s="14">
        <v>41</v>
      </c>
      <c r="AH207" s="14">
        <v>41</v>
      </c>
      <c r="AI207" s="14">
        <v>36</v>
      </c>
      <c r="AJ207" s="14">
        <v>42</v>
      </c>
      <c r="AK207" s="14">
        <v>39</v>
      </c>
      <c r="AL207" s="14">
        <v>32</v>
      </c>
      <c r="AM207" s="14">
        <v>44</v>
      </c>
      <c r="AN207" s="14">
        <v>49</v>
      </c>
      <c r="AO207" s="14">
        <v>49</v>
      </c>
      <c r="AP207" s="14">
        <v>38</v>
      </c>
      <c r="AQ207" s="14">
        <v>45</v>
      </c>
      <c r="AR207" s="14">
        <v>46</v>
      </c>
      <c r="AS207" s="14">
        <v>50</v>
      </c>
      <c r="AT207" s="14">
        <v>46</v>
      </c>
      <c r="AU207" s="14">
        <v>46</v>
      </c>
      <c r="AV207" s="14">
        <v>31</v>
      </c>
      <c r="AW207" s="14">
        <v>35</v>
      </c>
      <c r="AX207" s="14">
        <v>43</v>
      </c>
      <c r="AY207" s="14">
        <v>56</v>
      </c>
      <c r="AZ207" s="14">
        <v>52</v>
      </c>
      <c r="BA207" s="14">
        <v>64</v>
      </c>
      <c r="BB207" s="14">
        <v>43</v>
      </c>
      <c r="BC207" s="14">
        <v>37</v>
      </c>
      <c r="BD207" s="14">
        <v>50</v>
      </c>
      <c r="BE207" s="14">
        <v>48</v>
      </c>
      <c r="BF207" s="14">
        <v>50</v>
      </c>
      <c r="BG207" s="14">
        <v>28</v>
      </c>
      <c r="BH207" s="14">
        <v>27</v>
      </c>
      <c r="BI207" s="14">
        <v>46</v>
      </c>
      <c r="BJ207" s="14">
        <v>48</v>
      </c>
      <c r="BK207" s="14">
        <v>36</v>
      </c>
      <c r="BL207" s="14">
        <v>34</v>
      </c>
      <c r="BM207" s="14">
        <v>46</v>
      </c>
      <c r="BN207" s="14">
        <v>53</v>
      </c>
      <c r="BO207" s="14">
        <v>45</v>
      </c>
      <c r="BP207" s="14">
        <v>43</v>
      </c>
      <c r="BQ207" s="14">
        <v>29</v>
      </c>
      <c r="BR207" s="14">
        <v>28</v>
      </c>
      <c r="BS207" s="14">
        <v>40</v>
      </c>
      <c r="BT207" s="14">
        <v>23</v>
      </c>
      <c r="BU207" s="14">
        <v>38</v>
      </c>
      <c r="BV207" s="14">
        <v>31</v>
      </c>
      <c r="BW207" s="14">
        <v>41</v>
      </c>
      <c r="BX207" s="14">
        <v>41</v>
      </c>
      <c r="BY207" s="14">
        <v>38</v>
      </c>
      <c r="BZ207" s="14">
        <v>46</v>
      </c>
      <c r="CA207" s="14">
        <v>58</v>
      </c>
      <c r="CB207" s="14">
        <v>58</v>
      </c>
      <c r="CC207" s="14">
        <v>39</v>
      </c>
      <c r="CD207" s="14">
        <v>32</v>
      </c>
      <c r="CE207" s="14">
        <v>60</v>
      </c>
      <c r="CF207" s="14">
        <v>39</v>
      </c>
      <c r="CG207" s="14">
        <v>44</v>
      </c>
      <c r="CH207" s="14">
        <v>60</v>
      </c>
      <c r="CI207" s="14">
        <v>55</v>
      </c>
      <c r="CJ207" s="14">
        <v>27</v>
      </c>
      <c r="CK207" s="14">
        <v>29</v>
      </c>
      <c r="CL207" s="14">
        <v>36</v>
      </c>
      <c r="CM207" s="14">
        <v>27</v>
      </c>
      <c r="CN207" s="14">
        <v>26</v>
      </c>
      <c r="CO207" s="14">
        <v>34</v>
      </c>
      <c r="CP207" s="14">
        <v>43</v>
      </c>
      <c r="CQ207" s="14">
        <v>50</v>
      </c>
      <c r="CR207" s="14">
        <v>48</v>
      </c>
      <c r="CS207" s="14">
        <v>43</v>
      </c>
      <c r="CT207" s="14">
        <v>42</v>
      </c>
      <c r="CU207" s="14">
        <v>37</v>
      </c>
      <c r="CV207" s="14">
        <v>40</v>
      </c>
      <c r="CW207" s="14">
        <v>44</v>
      </c>
      <c r="CX207" s="14">
        <v>25</v>
      </c>
      <c r="CY207" s="14">
        <v>26</v>
      </c>
      <c r="CZ207" s="14">
        <v>32</v>
      </c>
      <c r="DA207" s="14">
        <v>39</v>
      </c>
      <c r="DB207" s="14">
        <v>39</v>
      </c>
      <c r="DC207" s="14">
        <v>48</v>
      </c>
      <c r="DD207" s="14">
        <v>60</v>
      </c>
      <c r="DE207" s="14">
        <v>46</v>
      </c>
      <c r="DF207" s="14">
        <v>32</v>
      </c>
      <c r="DG207" s="14">
        <v>30</v>
      </c>
      <c r="DH207" s="14">
        <v>42</v>
      </c>
      <c r="DI207" s="14">
        <v>54</v>
      </c>
      <c r="DJ207" s="14">
        <v>57</v>
      </c>
      <c r="DK207" s="14">
        <v>46</v>
      </c>
      <c r="DL207" s="14">
        <v>39</v>
      </c>
      <c r="DM207" s="14">
        <v>42</v>
      </c>
      <c r="DN207" s="14">
        <v>71</v>
      </c>
      <c r="DO207" s="14">
        <v>74</v>
      </c>
      <c r="DP207" s="14">
        <v>68</v>
      </c>
      <c r="DQ207" s="14">
        <v>44</v>
      </c>
      <c r="DR207" s="14">
        <v>40</v>
      </c>
      <c r="DS207" s="14">
        <v>47</v>
      </c>
      <c r="DT207" s="14">
        <v>34</v>
      </c>
      <c r="DU207" s="14">
        <v>41</v>
      </c>
      <c r="DV207" s="14">
        <v>71</v>
      </c>
      <c r="DW207" s="14">
        <v>76</v>
      </c>
      <c r="DX207" s="14">
        <v>60</v>
      </c>
      <c r="DY207" s="14">
        <v>71</v>
      </c>
      <c r="DZ207" s="14">
        <v>35</v>
      </c>
      <c r="EA207" s="14">
        <v>52</v>
      </c>
      <c r="EB207" s="14">
        <v>59</v>
      </c>
      <c r="EC207" s="14">
        <v>45</v>
      </c>
      <c r="ED207" s="14">
        <v>67</v>
      </c>
      <c r="EE207" s="14">
        <v>61</v>
      </c>
      <c r="EF207" s="14">
        <v>39</v>
      </c>
      <c r="EG207" s="14">
        <v>40</v>
      </c>
      <c r="EH207" s="14">
        <v>57</v>
      </c>
      <c r="EI207" s="14">
        <v>66</v>
      </c>
      <c r="EJ207" s="14">
        <v>65</v>
      </c>
      <c r="EK207" s="14">
        <v>72</v>
      </c>
      <c r="EL207" s="14">
        <v>61</v>
      </c>
      <c r="EM207" s="14">
        <v>48</v>
      </c>
      <c r="EN207" s="14">
        <v>57</v>
      </c>
      <c r="EO207" s="14">
        <v>88</v>
      </c>
      <c r="EP207" s="14">
        <v>72</v>
      </c>
      <c r="EQ207" s="14">
        <v>31</v>
      </c>
      <c r="ER207" s="14">
        <v>30</v>
      </c>
      <c r="ES207" s="14">
        <v>54</v>
      </c>
      <c r="ET207" s="14">
        <v>47</v>
      </c>
      <c r="EU207" s="14">
        <v>56</v>
      </c>
      <c r="EV207" s="14">
        <v>54</v>
      </c>
      <c r="EW207" s="14">
        <v>45</v>
      </c>
      <c r="EX207" s="14">
        <v>66</v>
      </c>
      <c r="EY207" s="14">
        <v>49</v>
      </c>
      <c r="EZ207" s="14">
        <v>51</v>
      </c>
      <c r="FA207" s="14">
        <v>41</v>
      </c>
      <c r="FB207" s="14">
        <v>62</v>
      </c>
      <c r="FC207" s="14">
        <v>55</v>
      </c>
      <c r="FD207" s="14">
        <v>45</v>
      </c>
      <c r="FE207" s="14">
        <v>64</v>
      </c>
      <c r="FF207" s="14">
        <v>62</v>
      </c>
      <c r="FG207" s="14">
        <v>53</v>
      </c>
      <c r="FH207" s="14">
        <v>46</v>
      </c>
      <c r="FI207" s="14">
        <v>41</v>
      </c>
      <c r="FJ207" s="14">
        <v>56</v>
      </c>
      <c r="FK207" s="14">
        <v>67</v>
      </c>
      <c r="FL207" s="14">
        <v>60</v>
      </c>
      <c r="FM207" s="14">
        <v>38</v>
      </c>
      <c r="FN207" s="14">
        <v>58</v>
      </c>
      <c r="FO207" s="14">
        <v>44</v>
      </c>
      <c r="FP207" s="14">
        <v>40</v>
      </c>
      <c r="FQ207" s="14">
        <v>39</v>
      </c>
      <c r="FR207" s="14">
        <v>52</v>
      </c>
      <c r="FS207" s="14">
        <v>47</v>
      </c>
      <c r="FT207" s="14">
        <v>61</v>
      </c>
      <c r="FU207" s="14">
        <v>36</v>
      </c>
      <c r="FV207" s="14">
        <v>37</v>
      </c>
      <c r="FW207" s="14">
        <v>48</v>
      </c>
      <c r="FX207" s="14">
        <v>50</v>
      </c>
      <c r="FY207" s="14">
        <v>60</v>
      </c>
      <c r="FZ207" s="14">
        <v>67</v>
      </c>
      <c r="GA207" s="14">
        <v>85</v>
      </c>
      <c r="GB207" s="14">
        <v>63</v>
      </c>
      <c r="GC207" s="14">
        <v>49</v>
      </c>
      <c r="GD207" s="14">
        <v>33</v>
      </c>
      <c r="GE207" s="14">
        <v>44</v>
      </c>
      <c r="GF207" s="14">
        <v>31</v>
      </c>
      <c r="GG207" s="14">
        <v>58</v>
      </c>
      <c r="GH207" s="14">
        <v>77</v>
      </c>
      <c r="GI207" s="14">
        <v>57</v>
      </c>
      <c r="GJ207" s="14">
        <v>43</v>
      </c>
      <c r="GK207" s="14">
        <v>33</v>
      </c>
      <c r="GL207" s="14">
        <v>27</v>
      </c>
      <c r="GM207" s="14">
        <v>34</v>
      </c>
      <c r="GN207" s="14">
        <v>36</v>
      </c>
      <c r="GO207" s="14">
        <v>61</v>
      </c>
      <c r="GP207" s="14">
        <v>41</v>
      </c>
      <c r="GQ207" s="14">
        <v>29</v>
      </c>
      <c r="GR207" s="14">
        <v>31</v>
      </c>
      <c r="GS207" s="14">
        <v>36</v>
      </c>
      <c r="GT207" s="14">
        <v>53</v>
      </c>
      <c r="GU207" s="14">
        <v>62</v>
      </c>
      <c r="GV207" s="14">
        <v>54</v>
      </c>
      <c r="GW207" s="14">
        <v>31</v>
      </c>
      <c r="GX207" s="14">
        <v>36</v>
      </c>
      <c r="GY207" s="14">
        <v>52</v>
      </c>
      <c r="GZ207" s="14">
        <v>35</v>
      </c>
      <c r="HA207" s="14">
        <v>31</v>
      </c>
      <c r="HB207" s="14">
        <v>30</v>
      </c>
      <c r="HC207" s="14">
        <v>39</v>
      </c>
      <c r="HD207" s="14">
        <v>48</v>
      </c>
      <c r="HE207" s="14">
        <v>28</v>
      </c>
      <c r="HF207" s="14">
        <v>32</v>
      </c>
      <c r="HG207" s="14">
        <v>48</v>
      </c>
      <c r="HH207" s="14">
        <v>41</v>
      </c>
      <c r="HI207" s="14">
        <v>35</v>
      </c>
      <c r="HJ207" s="14">
        <v>33</v>
      </c>
      <c r="HK207" s="14">
        <v>18</v>
      </c>
      <c r="HL207" s="14">
        <v>34</v>
      </c>
      <c r="HM207" s="14">
        <v>34</v>
      </c>
      <c r="HN207" s="14">
        <v>20</v>
      </c>
      <c r="HO207" s="14">
        <v>14</v>
      </c>
      <c r="HP207" s="14">
        <v>23</v>
      </c>
      <c r="HQ207" s="14">
        <v>59</v>
      </c>
      <c r="HR207" s="14">
        <v>38</v>
      </c>
      <c r="HS207" s="14">
        <v>20</v>
      </c>
      <c r="HT207" s="14">
        <v>19</v>
      </c>
      <c r="HU207" s="14">
        <v>20</v>
      </c>
      <c r="HV207" s="14">
        <v>33</v>
      </c>
      <c r="HW207" s="14">
        <v>33</v>
      </c>
      <c r="HX207" s="14">
        <v>28</v>
      </c>
      <c r="HY207" s="14">
        <v>28</v>
      </c>
      <c r="HZ207" s="14">
        <v>47</v>
      </c>
      <c r="IA207" s="14">
        <v>24</v>
      </c>
      <c r="IB207" s="14">
        <v>31</v>
      </c>
      <c r="IC207" s="14">
        <v>31</v>
      </c>
      <c r="ID207" s="14">
        <v>40</v>
      </c>
      <c r="IE207" s="14">
        <v>35</v>
      </c>
      <c r="IF207" s="14">
        <v>29</v>
      </c>
      <c r="IG207" s="14">
        <v>36</v>
      </c>
      <c r="IH207" s="14">
        <v>41</v>
      </c>
      <c r="II207" s="14">
        <v>24</v>
      </c>
      <c r="IJ207" s="14">
        <v>16</v>
      </c>
      <c r="IK207" s="14">
        <v>27</v>
      </c>
      <c r="IL207" s="14">
        <v>39</v>
      </c>
      <c r="IM207" s="14">
        <v>33</v>
      </c>
      <c r="IN207" s="14">
        <v>34</v>
      </c>
      <c r="IO207" s="14">
        <v>28</v>
      </c>
      <c r="IP207" s="14" t="s">
        <v>78</v>
      </c>
      <c r="IQ207" s="19" t="s">
        <v>78</v>
      </c>
      <c r="IR207" s="100">
        <f t="shared" si="63"/>
        <v>88</v>
      </c>
      <c r="IT207" s="45"/>
      <c r="IU207" s="46"/>
    </row>
    <row r="208" spans="1:255" ht="12.75" customHeight="1" x14ac:dyDescent="0.2">
      <c r="A208" s="100">
        <v>2012</v>
      </c>
      <c r="B208" s="100">
        <v>340410007</v>
      </c>
      <c r="C208" s="103">
        <f>INDEX(Sites!$A:$N,MATCH($B208,Sites!$A:$A,0),2)</f>
        <v>40.924579999999999</v>
      </c>
      <c r="D208" s="100" t="str">
        <f>INDEX(Sites!$A:$N,MATCH($B208,Sites!$A:$A,0),4)</f>
        <v>NJ</v>
      </c>
      <c r="E208" s="100" t="str">
        <f>INDEX(Sites!$A:$N,MATCH($B208,Sites!$A:$A,0),10)</f>
        <v>146.0</v>
      </c>
      <c r="F208" s="44" t="str">
        <f>INDEX(Sites!$A:$N,MATCH($B208,Sites!$A:$A,0),6)</f>
        <v>Columbia</v>
      </c>
      <c r="G208" s="20">
        <v>13</v>
      </c>
      <c r="H208" s="14">
        <v>20</v>
      </c>
      <c r="I208" s="14">
        <v>40</v>
      </c>
      <c r="J208" s="14">
        <v>34</v>
      </c>
      <c r="K208" s="14">
        <v>37</v>
      </c>
      <c r="L208" s="14">
        <v>37</v>
      </c>
      <c r="M208" s="14">
        <v>40</v>
      </c>
      <c r="N208" s="14">
        <v>44</v>
      </c>
      <c r="O208" s="14">
        <v>38</v>
      </c>
      <c r="P208" s="14">
        <v>35</v>
      </c>
      <c r="Q208" s="14">
        <v>42</v>
      </c>
      <c r="R208" s="14">
        <v>35</v>
      </c>
      <c r="S208" s="14">
        <v>37</v>
      </c>
      <c r="T208" s="14">
        <v>48</v>
      </c>
      <c r="U208" s="14">
        <v>32</v>
      </c>
      <c r="V208" s="14">
        <v>20</v>
      </c>
      <c r="W208" s="14">
        <v>37</v>
      </c>
      <c r="X208" s="14">
        <v>34</v>
      </c>
      <c r="Y208" s="14">
        <v>45</v>
      </c>
      <c r="Z208" s="14">
        <v>39</v>
      </c>
      <c r="AA208" s="14">
        <v>22</v>
      </c>
      <c r="AB208" s="14">
        <v>40</v>
      </c>
      <c r="AC208" s="14">
        <v>39</v>
      </c>
      <c r="AD208" s="14">
        <v>38</v>
      </c>
      <c r="AE208" s="14">
        <v>36</v>
      </c>
      <c r="AF208" s="14">
        <v>39</v>
      </c>
      <c r="AG208" s="14">
        <v>40</v>
      </c>
      <c r="AH208" s="14">
        <v>40</v>
      </c>
      <c r="AI208" s="14">
        <v>27</v>
      </c>
      <c r="AJ208" s="14">
        <v>44</v>
      </c>
      <c r="AK208" s="14">
        <v>30</v>
      </c>
      <c r="AL208" s="14">
        <v>32</v>
      </c>
      <c r="AM208" s="14">
        <v>41</v>
      </c>
      <c r="AN208" s="14">
        <v>47</v>
      </c>
      <c r="AO208" s="14">
        <v>46</v>
      </c>
      <c r="AP208" s="14">
        <v>33</v>
      </c>
      <c r="AQ208" s="14">
        <v>42</v>
      </c>
      <c r="AR208" s="14">
        <v>49</v>
      </c>
      <c r="AS208" s="14">
        <v>50</v>
      </c>
      <c r="AT208" s="14">
        <v>50</v>
      </c>
      <c r="AU208" s="14">
        <v>50</v>
      </c>
      <c r="AV208" s="14">
        <v>25</v>
      </c>
      <c r="AW208" s="14">
        <v>30</v>
      </c>
      <c r="AX208" s="14">
        <v>43</v>
      </c>
      <c r="AY208" s="14">
        <v>61</v>
      </c>
      <c r="AZ208" s="14">
        <v>53</v>
      </c>
      <c r="BA208" s="14">
        <v>64</v>
      </c>
      <c r="BB208" s="14">
        <v>41</v>
      </c>
      <c r="BC208" s="14">
        <v>41</v>
      </c>
      <c r="BD208" s="14">
        <v>55</v>
      </c>
      <c r="BE208" s="14">
        <v>54</v>
      </c>
      <c r="BF208" s="14">
        <v>51</v>
      </c>
      <c r="BG208" s="14">
        <v>23</v>
      </c>
      <c r="BH208" s="14">
        <v>29</v>
      </c>
      <c r="BI208" s="14">
        <v>49</v>
      </c>
      <c r="BJ208" s="14">
        <v>49</v>
      </c>
      <c r="BK208" s="14">
        <v>29</v>
      </c>
      <c r="BL208" s="14">
        <v>30</v>
      </c>
      <c r="BM208" s="14">
        <v>49</v>
      </c>
      <c r="BN208" s="14">
        <v>55</v>
      </c>
      <c r="BO208" s="14">
        <v>51</v>
      </c>
      <c r="BP208" s="14">
        <v>43</v>
      </c>
      <c r="BQ208" s="14">
        <v>26</v>
      </c>
      <c r="BR208" s="14">
        <v>21</v>
      </c>
      <c r="BS208" s="14">
        <v>32</v>
      </c>
      <c r="BT208" s="14">
        <v>30</v>
      </c>
      <c r="BU208" s="14">
        <v>40</v>
      </c>
      <c r="BV208" s="14">
        <v>30</v>
      </c>
      <c r="BW208" s="14">
        <v>34</v>
      </c>
      <c r="BX208" s="14">
        <v>35</v>
      </c>
      <c r="BY208" s="14">
        <v>37</v>
      </c>
      <c r="BZ208" s="14">
        <v>45</v>
      </c>
      <c r="CA208" s="14">
        <v>59</v>
      </c>
      <c r="CB208" s="14">
        <v>65</v>
      </c>
      <c r="CC208" s="14">
        <v>29</v>
      </c>
      <c r="CD208" s="14">
        <v>29</v>
      </c>
      <c r="CE208" s="14">
        <v>64</v>
      </c>
      <c r="CF208" s="14">
        <v>36</v>
      </c>
      <c r="CG208" s="14">
        <v>50</v>
      </c>
      <c r="CH208" s="14">
        <v>49</v>
      </c>
      <c r="CI208" s="14">
        <v>58</v>
      </c>
      <c r="CJ208" s="14">
        <v>16</v>
      </c>
      <c r="CK208" s="14">
        <v>19</v>
      </c>
      <c r="CL208" s="14">
        <v>25</v>
      </c>
      <c r="CM208" s="14">
        <v>33</v>
      </c>
      <c r="CN208" s="14">
        <v>29</v>
      </c>
      <c r="CO208" s="14">
        <v>37</v>
      </c>
      <c r="CP208" s="14">
        <v>43</v>
      </c>
      <c r="CQ208" s="14">
        <v>51</v>
      </c>
      <c r="CR208" s="14">
        <v>49</v>
      </c>
      <c r="CS208" s="14">
        <v>44</v>
      </c>
      <c r="CT208" s="14">
        <v>40</v>
      </c>
      <c r="CU208" s="14">
        <v>33</v>
      </c>
      <c r="CV208" s="14">
        <v>43</v>
      </c>
      <c r="CW208" s="14">
        <v>48</v>
      </c>
      <c r="CX208" s="14">
        <v>18</v>
      </c>
      <c r="CY208" s="14">
        <v>20</v>
      </c>
      <c r="CZ208" s="14">
        <v>33</v>
      </c>
      <c r="DA208" s="14">
        <v>35</v>
      </c>
      <c r="DB208" s="14">
        <v>41</v>
      </c>
      <c r="DC208" s="14">
        <v>46</v>
      </c>
      <c r="DD208" s="14">
        <v>65</v>
      </c>
      <c r="DE208" s="14">
        <v>49</v>
      </c>
      <c r="DF208" s="14">
        <v>25</v>
      </c>
      <c r="DG208" s="14">
        <v>23</v>
      </c>
      <c r="DH208" s="14">
        <v>33</v>
      </c>
      <c r="DI208" s="14">
        <v>42</v>
      </c>
      <c r="DJ208" s="14">
        <v>49</v>
      </c>
      <c r="DK208" s="14">
        <v>45</v>
      </c>
      <c r="DL208" s="14">
        <v>32</v>
      </c>
      <c r="DM208" s="14">
        <v>33</v>
      </c>
      <c r="DN208" s="14">
        <v>62</v>
      </c>
      <c r="DO208" s="14">
        <v>68</v>
      </c>
      <c r="DP208" s="14">
        <v>54</v>
      </c>
      <c r="DQ208" s="14">
        <v>42</v>
      </c>
      <c r="DR208" s="14">
        <v>38</v>
      </c>
      <c r="DS208" s="14">
        <v>36</v>
      </c>
      <c r="DT208" s="14">
        <v>29</v>
      </c>
      <c r="DU208" s="14">
        <v>34</v>
      </c>
      <c r="DV208" s="14">
        <v>66</v>
      </c>
      <c r="DW208" s="14">
        <v>68</v>
      </c>
      <c r="DX208" s="14">
        <v>58</v>
      </c>
      <c r="DY208" s="14">
        <v>61</v>
      </c>
      <c r="DZ208" s="14">
        <v>32</v>
      </c>
      <c r="EA208" s="14">
        <v>47</v>
      </c>
      <c r="EB208" s="14">
        <v>56</v>
      </c>
      <c r="EC208" s="14">
        <v>34</v>
      </c>
      <c r="ED208" s="14">
        <v>55</v>
      </c>
      <c r="EE208" s="14">
        <v>53</v>
      </c>
      <c r="EF208" s="14">
        <v>36</v>
      </c>
      <c r="EG208" s="14">
        <v>33</v>
      </c>
      <c r="EH208" s="14">
        <v>49</v>
      </c>
      <c r="EI208" s="14">
        <v>53</v>
      </c>
      <c r="EJ208" s="14">
        <v>70</v>
      </c>
      <c r="EK208" s="14">
        <v>68</v>
      </c>
      <c r="EL208" s="14">
        <v>59</v>
      </c>
      <c r="EM208" s="14">
        <v>40</v>
      </c>
      <c r="EN208" s="14">
        <v>54</v>
      </c>
      <c r="EO208" s="14">
        <v>79</v>
      </c>
      <c r="EP208" s="14">
        <v>59</v>
      </c>
      <c r="EQ208" s="14">
        <v>20</v>
      </c>
      <c r="ER208" s="14">
        <v>15</v>
      </c>
      <c r="ES208" s="14">
        <v>37</v>
      </c>
      <c r="ET208" s="14">
        <v>47</v>
      </c>
      <c r="EU208" s="14">
        <v>43</v>
      </c>
      <c r="EV208" s="14">
        <v>46</v>
      </c>
      <c r="EW208" s="14">
        <v>35</v>
      </c>
      <c r="EX208" s="14">
        <v>57</v>
      </c>
      <c r="EY208" s="14">
        <v>42</v>
      </c>
      <c r="EZ208" s="14">
        <v>40</v>
      </c>
      <c r="FA208" s="14">
        <v>33</v>
      </c>
      <c r="FB208" s="14">
        <v>51</v>
      </c>
      <c r="FC208" s="14">
        <v>48</v>
      </c>
      <c r="FD208" s="14">
        <v>45</v>
      </c>
      <c r="FE208" s="14">
        <v>53</v>
      </c>
      <c r="FF208" s="14">
        <v>59</v>
      </c>
      <c r="FG208" s="14">
        <v>48</v>
      </c>
      <c r="FH208" s="14">
        <v>32</v>
      </c>
      <c r="FI208" s="14">
        <v>35</v>
      </c>
      <c r="FJ208" s="14">
        <v>46</v>
      </c>
      <c r="FK208" s="14">
        <v>69</v>
      </c>
      <c r="FL208" s="14">
        <v>55</v>
      </c>
      <c r="FM208" s="14">
        <v>18</v>
      </c>
      <c r="FN208" s="14">
        <v>44</v>
      </c>
      <c r="FO208" s="14">
        <v>40</v>
      </c>
      <c r="FP208" s="14">
        <v>34</v>
      </c>
      <c r="FQ208" s="14">
        <v>32</v>
      </c>
      <c r="FR208" s="14">
        <v>38</v>
      </c>
      <c r="FS208" s="14">
        <v>45</v>
      </c>
      <c r="FT208" s="14">
        <v>51</v>
      </c>
      <c r="FU208" s="14">
        <v>30</v>
      </c>
      <c r="FV208" s="14">
        <v>30</v>
      </c>
      <c r="FW208" s="14">
        <v>45</v>
      </c>
      <c r="FX208" s="14">
        <v>40</v>
      </c>
      <c r="FY208" s="14">
        <v>46</v>
      </c>
      <c r="FZ208" s="14">
        <v>63</v>
      </c>
      <c r="GA208" s="14">
        <v>45</v>
      </c>
      <c r="GB208" s="14">
        <v>58</v>
      </c>
      <c r="GC208" s="14">
        <v>50</v>
      </c>
      <c r="GD208" s="14">
        <v>34</v>
      </c>
      <c r="GE208" s="14">
        <v>41</v>
      </c>
      <c r="GF208" s="14">
        <v>31</v>
      </c>
      <c r="GG208" s="14">
        <v>50</v>
      </c>
      <c r="GH208" s="14">
        <v>70</v>
      </c>
      <c r="GI208" s="14">
        <v>45</v>
      </c>
      <c r="GJ208" s="14">
        <v>47</v>
      </c>
      <c r="GK208" s="14" t="s">
        <v>78</v>
      </c>
      <c r="GL208" s="14">
        <v>18</v>
      </c>
      <c r="GM208" s="14">
        <v>27</v>
      </c>
      <c r="GN208" s="14">
        <v>31</v>
      </c>
      <c r="GO208" s="14">
        <v>51</v>
      </c>
      <c r="GP208" s="14">
        <v>38</v>
      </c>
      <c r="GQ208" s="14">
        <v>29</v>
      </c>
      <c r="GR208" s="14">
        <v>26</v>
      </c>
      <c r="GS208" s="14">
        <v>34</v>
      </c>
      <c r="GT208" s="14">
        <v>44</v>
      </c>
      <c r="GU208" s="14">
        <v>58</v>
      </c>
      <c r="GV208" s="14">
        <v>50</v>
      </c>
      <c r="GW208" s="14">
        <v>28</v>
      </c>
      <c r="GX208" s="14">
        <v>32</v>
      </c>
      <c r="GY208" s="14">
        <v>40</v>
      </c>
      <c r="GZ208" s="14">
        <v>28</v>
      </c>
      <c r="HA208" s="14">
        <v>27</v>
      </c>
      <c r="HB208" s="14">
        <v>36</v>
      </c>
      <c r="HC208" s="14">
        <v>37</v>
      </c>
      <c r="HD208" s="14">
        <v>33</v>
      </c>
      <c r="HE208" s="14">
        <v>25</v>
      </c>
      <c r="HF208" s="14">
        <v>30</v>
      </c>
      <c r="HG208" s="14">
        <v>43</v>
      </c>
      <c r="HH208" s="14">
        <v>30</v>
      </c>
      <c r="HI208" s="14">
        <v>29</v>
      </c>
      <c r="HJ208" s="14">
        <v>8</v>
      </c>
      <c r="HK208" s="14">
        <v>17</v>
      </c>
      <c r="HL208" s="14">
        <v>29</v>
      </c>
      <c r="HM208" s="14">
        <v>32</v>
      </c>
      <c r="HN208" s="14">
        <v>4</v>
      </c>
      <c r="HO208" s="14">
        <v>4</v>
      </c>
      <c r="HP208" s="14">
        <v>5</v>
      </c>
      <c r="HQ208" s="14">
        <v>47</v>
      </c>
      <c r="HR208" s="14">
        <v>27</v>
      </c>
      <c r="HS208" s="14">
        <v>16</v>
      </c>
      <c r="HT208" s="14">
        <v>17</v>
      </c>
      <c r="HU208" s="14">
        <v>9</v>
      </c>
      <c r="HV208" s="14">
        <v>33</v>
      </c>
      <c r="HW208" s="14">
        <v>33</v>
      </c>
      <c r="HX208" s="14">
        <v>22</v>
      </c>
      <c r="HY208" s="14">
        <v>31</v>
      </c>
      <c r="HZ208" s="14">
        <v>34</v>
      </c>
      <c r="IA208" s="14">
        <v>25</v>
      </c>
      <c r="IB208" s="14">
        <v>28</v>
      </c>
      <c r="IC208" s="14">
        <v>24</v>
      </c>
      <c r="ID208" s="14">
        <v>38</v>
      </c>
      <c r="IE208" s="14">
        <v>25</v>
      </c>
      <c r="IF208" s="14">
        <v>24</v>
      </c>
      <c r="IG208" s="14">
        <v>34</v>
      </c>
      <c r="IH208" s="14">
        <v>36</v>
      </c>
      <c r="II208" s="14">
        <v>5</v>
      </c>
      <c r="IJ208" s="14">
        <v>10</v>
      </c>
      <c r="IK208" s="14">
        <v>18</v>
      </c>
      <c r="IL208" s="14">
        <v>15</v>
      </c>
      <c r="IM208" s="14">
        <v>20</v>
      </c>
      <c r="IN208" s="14">
        <v>23</v>
      </c>
      <c r="IO208" s="14">
        <v>27</v>
      </c>
      <c r="IP208" s="14" t="s">
        <v>78</v>
      </c>
      <c r="IQ208" s="19" t="s">
        <v>78</v>
      </c>
      <c r="IR208" s="100">
        <f t="shared" si="63"/>
        <v>79</v>
      </c>
      <c r="IT208" s="45"/>
      <c r="IU208" s="46"/>
    </row>
    <row r="209" spans="1:255" ht="12.75" customHeight="1" x14ac:dyDescent="0.2">
      <c r="A209" s="100">
        <v>2012</v>
      </c>
      <c r="B209" s="100">
        <v>340190001</v>
      </c>
      <c r="C209" s="103">
        <f>INDEX(Sites!$A:$N,MATCH($B209,Sites!$A:$A,0),2)</f>
        <v>40.515262</v>
      </c>
      <c r="D209" s="100" t="str">
        <f>INDEX(Sites!$A:$N,MATCH($B209,Sites!$A:$A,0),4)</f>
        <v>NJ</v>
      </c>
      <c r="E209" s="100" t="str">
        <f>INDEX(Sites!$A:$N,MATCH($B209,Sites!$A:$A,0),10)</f>
        <v>45.0</v>
      </c>
      <c r="F209" s="44" t="str">
        <f>INDEX(Sites!$A:$N,MATCH($B209,Sites!$A:$A,0),6)</f>
        <v>Flemington</v>
      </c>
      <c r="G209" s="20">
        <v>25</v>
      </c>
      <c r="H209" s="14">
        <v>31</v>
      </c>
      <c r="I209" s="14">
        <v>41</v>
      </c>
      <c r="J209" s="14">
        <v>39</v>
      </c>
      <c r="K209" s="14">
        <v>41</v>
      </c>
      <c r="L209" s="14">
        <v>38</v>
      </c>
      <c r="M209" s="14">
        <v>46</v>
      </c>
      <c r="N209" s="14">
        <v>44</v>
      </c>
      <c r="O209" s="14">
        <v>40</v>
      </c>
      <c r="P209" s="14">
        <v>39</v>
      </c>
      <c r="Q209" s="14">
        <v>45</v>
      </c>
      <c r="R209" s="14">
        <v>40</v>
      </c>
      <c r="S209" s="14">
        <v>43</v>
      </c>
      <c r="T209" s="14">
        <v>53</v>
      </c>
      <c r="U209" s="14">
        <v>34</v>
      </c>
      <c r="V209" s="14">
        <v>26</v>
      </c>
      <c r="W209" s="14">
        <v>36</v>
      </c>
      <c r="X209" s="14">
        <v>50</v>
      </c>
      <c r="Y209" s="14">
        <v>51</v>
      </c>
      <c r="Z209" s="14">
        <v>34</v>
      </c>
      <c r="AA209" s="14">
        <v>30</v>
      </c>
      <c r="AB209" s="14">
        <v>40</v>
      </c>
      <c r="AC209" s="14">
        <v>48</v>
      </c>
      <c r="AD209" s="14">
        <v>40</v>
      </c>
      <c r="AE209" s="14">
        <v>39</v>
      </c>
      <c r="AF209" s="14">
        <v>45</v>
      </c>
      <c r="AG209" s="14">
        <v>45</v>
      </c>
      <c r="AH209" s="14">
        <v>44</v>
      </c>
      <c r="AI209" s="14">
        <v>37</v>
      </c>
      <c r="AJ209" s="14">
        <v>44</v>
      </c>
      <c r="AK209" s="14">
        <v>39</v>
      </c>
      <c r="AL209" s="14">
        <v>35</v>
      </c>
      <c r="AM209" s="14">
        <v>49</v>
      </c>
      <c r="AN209" s="14">
        <v>52</v>
      </c>
      <c r="AO209" s="14">
        <v>55</v>
      </c>
      <c r="AP209" s="14">
        <v>40</v>
      </c>
      <c r="AQ209" s="14">
        <v>50</v>
      </c>
      <c r="AR209" s="14">
        <v>53</v>
      </c>
      <c r="AS209" s="14">
        <v>57</v>
      </c>
      <c r="AT209" s="14">
        <v>52</v>
      </c>
      <c r="AU209" s="14">
        <v>51</v>
      </c>
      <c r="AV209" s="14">
        <v>34</v>
      </c>
      <c r="AW209" s="14">
        <v>39</v>
      </c>
      <c r="AX209" s="14">
        <v>48</v>
      </c>
      <c r="AY209" s="14">
        <v>62</v>
      </c>
      <c r="AZ209" s="14">
        <v>59</v>
      </c>
      <c r="BA209" s="14">
        <v>70</v>
      </c>
      <c r="BB209" s="14">
        <v>47</v>
      </c>
      <c r="BC209" s="14">
        <v>41</v>
      </c>
      <c r="BD209" s="14">
        <v>56</v>
      </c>
      <c r="BE209" s="14">
        <v>51</v>
      </c>
      <c r="BF209" s="14">
        <v>54</v>
      </c>
      <c r="BG209" s="14">
        <v>30</v>
      </c>
      <c r="BH209" s="14">
        <v>31</v>
      </c>
      <c r="BI209" s="14">
        <v>52</v>
      </c>
      <c r="BJ209" s="14">
        <v>53</v>
      </c>
      <c r="BK209" s="14">
        <v>42</v>
      </c>
      <c r="BL209" s="14">
        <v>38</v>
      </c>
      <c r="BM209" s="14">
        <v>51</v>
      </c>
      <c r="BN209" s="14">
        <v>59</v>
      </c>
      <c r="BO209" s="14">
        <v>51</v>
      </c>
      <c r="BP209" s="14">
        <v>44</v>
      </c>
      <c r="BQ209" s="14">
        <v>31</v>
      </c>
      <c r="BR209" s="14">
        <v>31</v>
      </c>
      <c r="BS209" s="14">
        <v>49</v>
      </c>
      <c r="BT209" s="14">
        <v>35</v>
      </c>
      <c r="BU209" s="14">
        <v>41</v>
      </c>
      <c r="BV209" s="14">
        <v>38</v>
      </c>
      <c r="BW209" s="14">
        <v>49</v>
      </c>
      <c r="BX209" s="14">
        <v>46</v>
      </c>
      <c r="BY209" s="14">
        <v>43</v>
      </c>
      <c r="BZ209" s="14">
        <v>50</v>
      </c>
      <c r="CA209" s="14">
        <v>66</v>
      </c>
      <c r="CB209" s="14">
        <v>65</v>
      </c>
      <c r="CC209" s="14">
        <v>40</v>
      </c>
      <c r="CD209" s="14">
        <v>39</v>
      </c>
      <c r="CE209" s="14">
        <v>64</v>
      </c>
      <c r="CF209" s="14">
        <v>43</v>
      </c>
      <c r="CG209" s="14">
        <v>48</v>
      </c>
      <c r="CH209" s="14">
        <v>68</v>
      </c>
      <c r="CI209" s="14">
        <v>55</v>
      </c>
      <c r="CJ209" s="14">
        <v>20</v>
      </c>
      <c r="CK209" s="14">
        <v>32</v>
      </c>
      <c r="CL209" s="14">
        <v>42</v>
      </c>
      <c r="CM209" s="14">
        <v>36</v>
      </c>
      <c r="CN209" s="14">
        <v>34</v>
      </c>
      <c r="CO209" s="14">
        <v>37</v>
      </c>
      <c r="CP209" s="14">
        <v>45</v>
      </c>
      <c r="CQ209" s="14">
        <v>59</v>
      </c>
      <c r="CR209" s="14">
        <v>57</v>
      </c>
      <c r="CS209" s="14">
        <v>47</v>
      </c>
      <c r="CT209" s="14">
        <v>56</v>
      </c>
      <c r="CU209" s="14">
        <v>43</v>
      </c>
      <c r="CV209" s="14">
        <v>47</v>
      </c>
      <c r="CW209" s="14">
        <v>53</v>
      </c>
      <c r="CX209" s="14">
        <v>27</v>
      </c>
      <c r="CY209" s="14">
        <v>31</v>
      </c>
      <c r="CZ209" s="14">
        <v>38</v>
      </c>
      <c r="DA209" s="14">
        <v>47</v>
      </c>
      <c r="DB209" s="14">
        <v>48</v>
      </c>
      <c r="DC209" s="14">
        <v>56</v>
      </c>
      <c r="DD209" s="14">
        <v>67</v>
      </c>
      <c r="DE209" s="14">
        <v>52</v>
      </c>
      <c r="DF209" s="14">
        <v>33</v>
      </c>
      <c r="DG209" s="14">
        <v>36</v>
      </c>
      <c r="DH209" s="14">
        <v>50</v>
      </c>
      <c r="DI209" s="14">
        <v>60</v>
      </c>
      <c r="DJ209" s="14">
        <v>63</v>
      </c>
      <c r="DK209" s="14">
        <v>48</v>
      </c>
      <c r="DL209" s="14">
        <v>37</v>
      </c>
      <c r="DM209" s="14">
        <v>49</v>
      </c>
      <c r="DN209" s="14">
        <v>78</v>
      </c>
      <c r="DO209" s="14">
        <v>78</v>
      </c>
      <c r="DP209" s="14">
        <v>68</v>
      </c>
      <c r="DQ209" s="14">
        <v>47</v>
      </c>
      <c r="DR209" s="14">
        <v>45</v>
      </c>
      <c r="DS209" s="14">
        <v>51</v>
      </c>
      <c r="DT209" s="14">
        <v>36</v>
      </c>
      <c r="DU209" s="14">
        <v>43</v>
      </c>
      <c r="DV209" s="14">
        <v>76</v>
      </c>
      <c r="DW209" s="14">
        <v>77</v>
      </c>
      <c r="DX209" s="14">
        <v>69</v>
      </c>
      <c r="DY209" s="14">
        <v>74</v>
      </c>
      <c r="DZ209" s="14">
        <v>45</v>
      </c>
      <c r="EA209" s="14">
        <v>59</v>
      </c>
      <c r="EB209" s="14">
        <v>67</v>
      </c>
      <c r="EC209" s="14">
        <v>51</v>
      </c>
      <c r="ED209" s="14">
        <v>68</v>
      </c>
      <c r="EE209" s="14">
        <v>65</v>
      </c>
      <c r="EF209" s="14">
        <v>52</v>
      </c>
      <c r="EG209" s="14">
        <v>52</v>
      </c>
      <c r="EH209" s="14">
        <v>63</v>
      </c>
      <c r="EI209" s="14">
        <v>63</v>
      </c>
      <c r="EJ209" s="14">
        <v>62</v>
      </c>
      <c r="EK209" s="14">
        <v>71</v>
      </c>
      <c r="EL209" s="14">
        <v>64</v>
      </c>
      <c r="EM209" s="14">
        <v>42</v>
      </c>
      <c r="EN209" s="14">
        <v>63</v>
      </c>
      <c r="EO209" s="14">
        <v>83</v>
      </c>
      <c r="EP209" s="14">
        <v>72</v>
      </c>
      <c r="EQ209" s="14">
        <v>25</v>
      </c>
      <c r="ER209" s="14">
        <v>24</v>
      </c>
      <c r="ES209" s="14">
        <v>58</v>
      </c>
      <c r="ET209" s="14">
        <v>48</v>
      </c>
      <c r="EU209" s="14">
        <v>64</v>
      </c>
      <c r="EV209" s="14">
        <v>58</v>
      </c>
      <c r="EW209" s="14">
        <v>48</v>
      </c>
      <c r="EX209" s="14">
        <v>65</v>
      </c>
      <c r="EY209" s="14">
        <v>50</v>
      </c>
      <c r="EZ209" s="14">
        <v>51</v>
      </c>
      <c r="FA209" s="14">
        <v>45</v>
      </c>
      <c r="FB209" s="14">
        <v>53</v>
      </c>
      <c r="FC209" s="14">
        <v>53</v>
      </c>
      <c r="FD209" s="14">
        <v>41</v>
      </c>
      <c r="FE209" s="14">
        <v>61</v>
      </c>
      <c r="FF209" s="14">
        <v>64</v>
      </c>
      <c r="FG209" s="14">
        <v>50</v>
      </c>
      <c r="FH209" s="14">
        <v>49</v>
      </c>
      <c r="FI209" s="14">
        <v>51</v>
      </c>
      <c r="FJ209" s="14">
        <v>56</v>
      </c>
      <c r="FK209" s="14">
        <v>63</v>
      </c>
      <c r="FL209" s="14">
        <v>66</v>
      </c>
      <c r="FM209" s="14">
        <v>37</v>
      </c>
      <c r="FN209" s="14">
        <v>60</v>
      </c>
      <c r="FO209" s="14">
        <v>45</v>
      </c>
      <c r="FP209" s="14">
        <v>48</v>
      </c>
      <c r="FQ209" s="14">
        <v>34</v>
      </c>
      <c r="FR209" s="14">
        <v>54</v>
      </c>
      <c r="FS209" s="14">
        <v>54</v>
      </c>
      <c r="FT209" s="14">
        <v>68</v>
      </c>
      <c r="FU209" s="14">
        <v>38</v>
      </c>
      <c r="FV209" s="14">
        <v>32</v>
      </c>
      <c r="FW209" s="14">
        <v>51</v>
      </c>
      <c r="FX209" s="14">
        <v>52</v>
      </c>
      <c r="FY209" s="14">
        <v>65</v>
      </c>
      <c r="FZ209" s="14">
        <v>70</v>
      </c>
      <c r="GA209" s="14">
        <v>74</v>
      </c>
      <c r="GB209" s="14">
        <v>63</v>
      </c>
      <c r="GC209" s="14">
        <v>42</v>
      </c>
      <c r="GD209" s="14">
        <v>31</v>
      </c>
      <c r="GE209" s="14">
        <v>48</v>
      </c>
      <c r="GF209" s="14">
        <v>39</v>
      </c>
      <c r="GG209" s="14">
        <v>54</v>
      </c>
      <c r="GH209" s="14">
        <v>80</v>
      </c>
      <c r="GI209" s="14">
        <v>54</v>
      </c>
      <c r="GJ209" s="14">
        <v>50</v>
      </c>
      <c r="GK209" s="14">
        <v>30</v>
      </c>
      <c r="GL209" s="14">
        <v>24</v>
      </c>
      <c r="GM209" s="14">
        <v>37</v>
      </c>
      <c r="GN209" s="14">
        <v>32</v>
      </c>
      <c r="GO209" s="14">
        <v>68</v>
      </c>
      <c r="GP209" s="14">
        <v>44</v>
      </c>
      <c r="GQ209" s="14">
        <v>34</v>
      </c>
      <c r="GR209" s="14">
        <v>33</v>
      </c>
      <c r="GS209" s="14">
        <v>35</v>
      </c>
      <c r="GT209" s="14">
        <v>57</v>
      </c>
      <c r="GU209" s="14">
        <v>70</v>
      </c>
      <c r="GV209" s="14">
        <v>59</v>
      </c>
      <c r="GW209" s="14">
        <v>33</v>
      </c>
      <c r="GX209" s="14">
        <v>41</v>
      </c>
      <c r="GY209" s="14">
        <v>54</v>
      </c>
      <c r="GZ209" s="14">
        <v>36</v>
      </c>
      <c r="HA209" s="14">
        <v>35</v>
      </c>
      <c r="HB209" s="14">
        <v>33</v>
      </c>
      <c r="HC209" s="14">
        <v>45</v>
      </c>
      <c r="HD209" s="14">
        <v>53</v>
      </c>
      <c r="HE209" s="14">
        <v>30</v>
      </c>
      <c r="HF209" s="14">
        <v>34</v>
      </c>
      <c r="HG209" s="14">
        <v>50</v>
      </c>
      <c r="HH209" s="14">
        <v>45</v>
      </c>
      <c r="HI209" s="14">
        <v>34</v>
      </c>
      <c r="HJ209" s="14">
        <v>38</v>
      </c>
      <c r="HK209" s="14">
        <v>19</v>
      </c>
      <c r="HL209" s="14">
        <v>35</v>
      </c>
      <c r="HM209" s="14">
        <v>35</v>
      </c>
      <c r="HN209" s="14">
        <v>12</v>
      </c>
      <c r="HO209" s="14">
        <v>9</v>
      </c>
      <c r="HP209" s="14">
        <v>13</v>
      </c>
      <c r="HQ209" s="14">
        <v>59</v>
      </c>
      <c r="HR209" s="14">
        <v>39</v>
      </c>
      <c r="HS209" s="14">
        <v>17</v>
      </c>
      <c r="HT209" s="14">
        <v>18</v>
      </c>
      <c r="HU209" s="14">
        <v>14</v>
      </c>
      <c r="HV209" s="14">
        <v>36</v>
      </c>
      <c r="HW209" s="14">
        <v>34</v>
      </c>
      <c r="HX209" s="14">
        <v>28</v>
      </c>
      <c r="HY209" s="14">
        <v>29</v>
      </c>
      <c r="HZ209" s="14">
        <v>47</v>
      </c>
      <c r="IA209" s="14">
        <v>25</v>
      </c>
      <c r="IB209" s="14">
        <v>33</v>
      </c>
      <c r="IC209" s="14">
        <v>29</v>
      </c>
      <c r="ID209" s="14">
        <v>42</v>
      </c>
      <c r="IE209" s="14">
        <v>36</v>
      </c>
      <c r="IF209" s="14">
        <v>27</v>
      </c>
      <c r="IG209" s="14">
        <v>37</v>
      </c>
      <c r="IH209" s="14">
        <v>40</v>
      </c>
      <c r="II209" s="14">
        <v>12</v>
      </c>
      <c r="IJ209" s="14">
        <v>18</v>
      </c>
      <c r="IK209" s="14">
        <v>25</v>
      </c>
      <c r="IL209" s="14">
        <v>27</v>
      </c>
      <c r="IM209" s="14">
        <v>38</v>
      </c>
      <c r="IN209" s="14">
        <v>32</v>
      </c>
      <c r="IO209" s="14">
        <v>30</v>
      </c>
      <c r="IP209" s="14" t="s">
        <v>78</v>
      </c>
      <c r="IQ209" s="19" t="s">
        <v>78</v>
      </c>
      <c r="IR209" s="100">
        <f t="shared" si="63"/>
        <v>83</v>
      </c>
      <c r="IT209" s="45"/>
      <c r="IU209" s="46"/>
    </row>
    <row r="210" spans="1:255" ht="12.75" customHeight="1" x14ac:dyDescent="0.2">
      <c r="A210" s="100">
        <v>2012</v>
      </c>
      <c r="B210" s="100">
        <v>340030006</v>
      </c>
      <c r="C210" s="103">
        <f>INDEX(Sites!$A:$N,MATCH($B210,Sites!$A:$A,0),2)</f>
        <v>40.870435999999998</v>
      </c>
      <c r="D210" s="100" t="str">
        <f>INDEX(Sites!$A:$N,MATCH($B210,Sites!$A:$A,0),4)</f>
        <v>NJ</v>
      </c>
      <c r="E210" s="100" t="str">
        <f>INDEX(Sites!$A:$N,MATCH($B210,Sites!$A:$A,0),10)</f>
        <v>1.0</v>
      </c>
      <c r="F210" s="44" t="str">
        <f>INDEX(Sites!$A:$N,MATCH($B210,Sites!$A:$A,0),6)</f>
        <v>Leonia</v>
      </c>
      <c r="G210" s="20">
        <v>29</v>
      </c>
      <c r="H210" s="14">
        <v>23</v>
      </c>
      <c r="I210" s="14">
        <v>37</v>
      </c>
      <c r="J210" s="14">
        <v>36</v>
      </c>
      <c r="K210" s="14">
        <v>38</v>
      </c>
      <c r="L210" s="14">
        <v>35</v>
      </c>
      <c r="M210" s="14">
        <v>31</v>
      </c>
      <c r="N210" s="14">
        <v>39</v>
      </c>
      <c r="O210" s="14">
        <v>38</v>
      </c>
      <c r="P210" s="14">
        <v>37</v>
      </c>
      <c r="Q210" s="14">
        <v>42</v>
      </c>
      <c r="R210" s="14">
        <v>27</v>
      </c>
      <c r="S210" s="14">
        <v>31</v>
      </c>
      <c r="T210" s="14">
        <v>52</v>
      </c>
      <c r="U210" s="14">
        <v>28</v>
      </c>
      <c r="V210" s="14">
        <v>14</v>
      </c>
      <c r="W210" s="14">
        <v>27</v>
      </c>
      <c r="X210" s="14">
        <v>30</v>
      </c>
      <c r="Y210" s="14">
        <v>29</v>
      </c>
      <c r="Z210" s="14">
        <v>22</v>
      </c>
      <c r="AA210" s="14">
        <v>13</v>
      </c>
      <c r="AB210" s="14">
        <v>32</v>
      </c>
      <c r="AC210" s="14">
        <v>38</v>
      </c>
      <c r="AD210" s="14">
        <v>39</v>
      </c>
      <c r="AE210" s="14">
        <v>39</v>
      </c>
      <c r="AF210" s="14">
        <v>43</v>
      </c>
      <c r="AG210" s="14">
        <v>44</v>
      </c>
      <c r="AH210" s="14">
        <v>36</v>
      </c>
      <c r="AI210" s="14">
        <v>33</v>
      </c>
      <c r="AJ210" s="14">
        <v>45</v>
      </c>
      <c r="AK210" s="14">
        <v>44</v>
      </c>
      <c r="AL210" s="14">
        <v>36</v>
      </c>
      <c r="AM210" s="14">
        <v>46</v>
      </c>
      <c r="AN210" s="14">
        <v>49</v>
      </c>
      <c r="AO210" s="14">
        <v>50</v>
      </c>
      <c r="AP210" s="14">
        <v>38</v>
      </c>
      <c r="AQ210" s="14">
        <v>47</v>
      </c>
      <c r="AR210" s="14">
        <v>50</v>
      </c>
      <c r="AS210" s="14">
        <v>51</v>
      </c>
      <c r="AT210" s="14">
        <v>49</v>
      </c>
      <c r="AU210" s="14">
        <v>50</v>
      </c>
      <c r="AV210" s="14">
        <v>34</v>
      </c>
      <c r="AW210" s="14">
        <v>37</v>
      </c>
      <c r="AX210" s="14">
        <v>47</v>
      </c>
      <c r="AY210" s="14">
        <v>57</v>
      </c>
      <c r="AZ210" s="14">
        <v>59</v>
      </c>
      <c r="BA210" s="14">
        <v>57</v>
      </c>
      <c r="BB210" s="14">
        <v>45</v>
      </c>
      <c r="BC210" s="14">
        <v>39</v>
      </c>
      <c r="BD210" s="14">
        <v>42</v>
      </c>
      <c r="BE210" s="14">
        <v>45</v>
      </c>
      <c r="BF210" s="14">
        <v>42</v>
      </c>
      <c r="BG210" s="14">
        <v>27</v>
      </c>
      <c r="BH210" s="14">
        <v>26</v>
      </c>
      <c r="BI210" s="14">
        <v>48</v>
      </c>
      <c r="BJ210" s="14">
        <v>45</v>
      </c>
      <c r="BK210" s="14">
        <v>36</v>
      </c>
      <c r="BL210" s="14">
        <v>34</v>
      </c>
      <c r="BM210" s="14">
        <v>50</v>
      </c>
      <c r="BN210" s="14">
        <v>57</v>
      </c>
      <c r="BO210" s="14">
        <v>47</v>
      </c>
      <c r="BP210" s="14">
        <v>37</v>
      </c>
      <c r="BQ210" s="14">
        <v>26</v>
      </c>
      <c r="BR210" s="14">
        <v>20</v>
      </c>
      <c r="BS210" s="14">
        <v>28</v>
      </c>
      <c r="BT210" s="14">
        <v>26</v>
      </c>
      <c r="BU210" s="14">
        <v>35</v>
      </c>
      <c r="BV210" s="14">
        <v>33</v>
      </c>
      <c r="BW210" s="14">
        <v>38</v>
      </c>
      <c r="BX210" s="14">
        <v>21</v>
      </c>
      <c r="BY210" s="14">
        <v>41</v>
      </c>
      <c r="BZ210" s="14">
        <v>49</v>
      </c>
      <c r="CA210" s="14">
        <v>60</v>
      </c>
      <c r="CB210" s="14">
        <v>68</v>
      </c>
      <c r="CC210" s="14">
        <v>36</v>
      </c>
      <c r="CD210" s="14">
        <v>34</v>
      </c>
      <c r="CE210" s="14">
        <v>42</v>
      </c>
      <c r="CF210" s="14">
        <v>46</v>
      </c>
      <c r="CG210" s="14">
        <v>7</v>
      </c>
      <c r="CH210" s="14" t="s">
        <v>78</v>
      </c>
      <c r="CI210" s="14" t="s">
        <v>78</v>
      </c>
      <c r="CJ210" s="14" t="s">
        <v>78</v>
      </c>
      <c r="CK210" s="14" t="s">
        <v>78</v>
      </c>
      <c r="CL210" s="14" t="s">
        <v>78</v>
      </c>
      <c r="CM210" s="14" t="s">
        <v>78</v>
      </c>
      <c r="CN210" s="14" t="s">
        <v>78</v>
      </c>
      <c r="CO210" s="14" t="s">
        <v>78</v>
      </c>
      <c r="CP210" s="14" t="s">
        <v>78</v>
      </c>
      <c r="CQ210" s="14" t="s">
        <v>78</v>
      </c>
      <c r="CR210" s="14" t="s">
        <v>78</v>
      </c>
      <c r="CS210" s="14" t="s">
        <v>78</v>
      </c>
      <c r="CT210" s="14" t="s">
        <v>78</v>
      </c>
      <c r="CU210" s="14" t="s">
        <v>78</v>
      </c>
      <c r="CV210" s="14" t="s">
        <v>78</v>
      </c>
      <c r="CW210" s="14" t="s">
        <v>78</v>
      </c>
      <c r="CX210" s="14" t="s">
        <v>78</v>
      </c>
      <c r="CY210" s="14" t="s">
        <v>78</v>
      </c>
      <c r="CZ210" s="14" t="s">
        <v>78</v>
      </c>
      <c r="DA210" s="14" t="s">
        <v>78</v>
      </c>
      <c r="DB210" s="14">
        <v>44</v>
      </c>
      <c r="DC210" s="14">
        <v>54</v>
      </c>
      <c r="DD210" s="14">
        <v>75</v>
      </c>
      <c r="DE210" s="14">
        <v>38</v>
      </c>
      <c r="DF210" s="14">
        <v>33</v>
      </c>
      <c r="DG210" s="14">
        <v>31</v>
      </c>
      <c r="DH210" s="14">
        <v>45</v>
      </c>
      <c r="DI210" s="14">
        <v>53</v>
      </c>
      <c r="DJ210" s="14">
        <v>48</v>
      </c>
      <c r="DK210" s="14">
        <v>41</v>
      </c>
      <c r="DL210" s="14">
        <v>33</v>
      </c>
      <c r="DM210" s="14">
        <v>36</v>
      </c>
      <c r="DN210" s="14">
        <v>72</v>
      </c>
      <c r="DO210" s="14">
        <v>76</v>
      </c>
      <c r="DP210" s="14">
        <v>70</v>
      </c>
      <c r="DQ210" s="14">
        <v>44</v>
      </c>
      <c r="DR210" s="14">
        <v>50</v>
      </c>
      <c r="DS210" s="14">
        <v>37</v>
      </c>
      <c r="DT210" s="14">
        <v>30</v>
      </c>
      <c r="DU210" s="14">
        <v>41</v>
      </c>
      <c r="DV210" s="14">
        <v>79</v>
      </c>
      <c r="DW210" s="14">
        <v>78</v>
      </c>
      <c r="DX210" s="14">
        <v>63</v>
      </c>
      <c r="DY210" s="14">
        <v>74</v>
      </c>
      <c r="DZ210" s="14">
        <v>39</v>
      </c>
      <c r="EA210" s="14">
        <v>53</v>
      </c>
      <c r="EB210" s="14">
        <v>60</v>
      </c>
      <c r="EC210" s="14">
        <v>50</v>
      </c>
      <c r="ED210" s="14">
        <v>73</v>
      </c>
      <c r="EE210" s="14">
        <v>64</v>
      </c>
      <c r="EF210" s="14">
        <v>53</v>
      </c>
      <c r="EG210" s="14">
        <v>58</v>
      </c>
      <c r="EH210" s="14">
        <v>56</v>
      </c>
      <c r="EI210" s="14">
        <v>46</v>
      </c>
      <c r="EJ210" s="14">
        <v>64</v>
      </c>
      <c r="EK210" s="14">
        <v>80</v>
      </c>
      <c r="EL210" s="14">
        <v>69</v>
      </c>
      <c r="EM210" s="14">
        <v>57</v>
      </c>
      <c r="EN210" s="14">
        <v>22</v>
      </c>
      <c r="EO210" s="14" t="s">
        <v>78</v>
      </c>
      <c r="EP210" s="14" t="s">
        <v>78</v>
      </c>
      <c r="EQ210" s="14" t="s">
        <v>78</v>
      </c>
      <c r="ER210" s="14" t="s">
        <v>78</v>
      </c>
      <c r="ES210" s="14" t="s">
        <v>78</v>
      </c>
      <c r="ET210" s="14" t="s">
        <v>78</v>
      </c>
      <c r="EU210" s="14" t="s">
        <v>78</v>
      </c>
      <c r="EV210" s="14" t="s">
        <v>78</v>
      </c>
      <c r="EW210" s="14" t="s">
        <v>78</v>
      </c>
      <c r="EX210" s="14" t="s">
        <v>78</v>
      </c>
      <c r="EY210" s="14" t="s">
        <v>78</v>
      </c>
      <c r="EZ210" s="14" t="s">
        <v>78</v>
      </c>
      <c r="FA210" s="14" t="s">
        <v>78</v>
      </c>
      <c r="FB210" s="14" t="s">
        <v>78</v>
      </c>
      <c r="FC210" s="14" t="s">
        <v>78</v>
      </c>
      <c r="FD210" s="14" t="s">
        <v>78</v>
      </c>
      <c r="FE210" s="14" t="s">
        <v>78</v>
      </c>
      <c r="FF210" s="14" t="s">
        <v>78</v>
      </c>
      <c r="FG210" s="14" t="s">
        <v>78</v>
      </c>
      <c r="FH210" s="14" t="s">
        <v>78</v>
      </c>
      <c r="FI210" s="14" t="s">
        <v>78</v>
      </c>
      <c r="FJ210" s="14" t="s">
        <v>78</v>
      </c>
      <c r="FK210" s="14" t="s">
        <v>78</v>
      </c>
      <c r="FL210" s="14" t="s">
        <v>78</v>
      </c>
      <c r="FM210" s="14" t="s">
        <v>78</v>
      </c>
      <c r="FN210" s="14" t="s">
        <v>78</v>
      </c>
      <c r="FO210" s="14" t="s">
        <v>78</v>
      </c>
      <c r="FP210" s="14" t="s">
        <v>78</v>
      </c>
      <c r="FQ210" s="14" t="s">
        <v>78</v>
      </c>
      <c r="FR210" s="14" t="s">
        <v>78</v>
      </c>
      <c r="FS210" s="14" t="s">
        <v>78</v>
      </c>
      <c r="FT210" s="14" t="s">
        <v>78</v>
      </c>
      <c r="FU210" s="14" t="s">
        <v>78</v>
      </c>
      <c r="FV210" s="14" t="s">
        <v>78</v>
      </c>
      <c r="FW210" s="14" t="s">
        <v>78</v>
      </c>
      <c r="FX210" s="14" t="s">
        <v>78</v>
      </c>
      <c r="FY210" s="14" t="s">
        <v>78</v>
      </c>
      <c r="FZ210" s="14" t="s">
        <v>78</v>
      </c>
      <c r="GA210" s="14" t="s">
        <v>78</v>
      </c>
      <c r="GB210" s="14" t="s">
        <v>78</v>
      </c>
      <c r="GC210" s="14" t="s">
        <v>78</v>
      </c>
      <c r="GD210" s="14" t="s">
        <v>78</v>
      </c>
      <c r="GE210" s="14" t="s">
        <v>78</v>
      </c>
      <c r="GF210" s="14" t="s">
        <v>78</v>
      </c>
      <c r="GG210" s="14" t="s">
        <v>78</v>
      </c>
      <c r="GH210" s="14" t="s">
        <v>78</v>
      </c>
      <c r="GI210" s="14" t="s">
        <v>78</v>
      </c>
      <c r="GJ210" s="14" t="s">
        <v>78</v>
      </c>
      <c r="GK210" s="14" t="s">
        <v>78</v>
      </c>
      <c r="GL210" s="14" t="s">
        <v>78</v>
      </c>
      <c r="GM210" s="14" t="s">
        <v>78</v>
      </c>
      <c r="GN210" s="14" t="s">
        <v>78</v>
      </c>
      <c r="GO210" s="14" t="s">
        <v>78</v>
      </c>
      <c r="GP210" s="14" t="s">
        <v>78</v>
      </c>
      <c r="GQ210" s="14" t="s">
        <v>78</v>
      </c>
      <c r="GR210" s="14" t="s">
        <v>78</v>
      </c>
      <c r="GS210" s="14" t="s">
        <v>78</v>
      </c>
      <c r="GT210" s="14" t="s">
        <v>78</v>
      </c>
      <c r="GU210" s="14" t="s">
        <v>78</v>
      </c>
      <c r="GV210" s="14" t="s">
        <v>78</v>
      </c>
      <c r="GW210" s="14" t="s">
        <v>78</v>
      </c>
      <c r="GX210" s="14" t="s">
        <v>78</v>
      </c>
      <c r="GY210" s="14" t="s">
        <v>78</v>
      </c>
      <c r="GZ210" s="14">
        <v>34</v>
      </c>
      <c r="HA210" s="14">
        <v>31</v>
      </c>
      <c r="HB210" s="14">
        <v>23</v>
      </c>
      <c r="HC210" s="14">
        <v>32</v>
      </c>
      <c r="HD210" s="14">
        <v>41</v>
      </c>
      <c r="HE210" s="14">
        <v>27</v>
      </c>
      <c r="HF210" s="14">
        <v>31</v>
      </c>
      <c r="HG210" s="14">
        <v>45</v>
      </c>
      <c r="HH210" s="14">
        <v>40</v>
      </c>
      <c r="HI210" s="14">
        <v>36</v>
      </c>
      <c r="HJ210" s="14">
        <v>20</v>
      </c>
      <c r="HK210" s="14">
        <v>15</v>
      </c>
      <c r="HL210" s="14">
        <v>32</v>
      </c>
      <c r="HM210" s="14">
        <v>31</v>
      </c>
      <c r="HN210" s="14">
        <v>21</v>
      </c>
      <c r="HO210" s="14">
        <v>7</v>
      </c>
      <c r="HP210" s="14">
        <v>4</v>
      </c>
      <c r="HQ210" s="14">
        <v>55</v>
      </c>
      <c r="HR210" s="14">
        <v>40</v>
      </c>
      <c r="HS210" s="14">
        <v>10</v>
      </c>
      <c r="HT210" s="14">
        <v>17</v>
      </c>
      <c r="HU210" s="14">
        <v>15</v>
      </c>
      <c r="HV210" s="14">
        <v>28</v>
      </c>
      <c r="HW210" s="14">
        <v>30</v>
      </c>
      <c r="HX210" s="14">
        <v>24</v>
      </c>
      <c r="HY210" s="14">
        <v>28</v>
      </c>
      <c r="HZ210" s="14">
        <v>42</v>
      </c>
      <c r="IA210" s="14">
        <v>25</v>
      </c>
      <c r="IB210" s="14">
        <v>29</v>
      </c>
      <c r="IC210" s="14">
        <v>18</v>
      </c>
      <c r="ID210" s="14">
        <v>33</v>
      </c>
      <c r="IE210" s="14">
        <v>30</v>
      </c>
      <c r="IF210" s="14">
        <v>32</v>
      </c>
      <c r="IG210" s="14">
        <v>35</v>
      </c>
      <c r="IH210" s="14">
        <v>36</v>
      </c>
      <c r="II210" s="14">
        <v>12</v>
      </c>
      <c r="IJ210" s="14">
        <v>12</v>
      </c>
      <c r="IK210" s="14">
        <v>12</v>
      </c>
      <c r="IL210" s="14">
        <v>8</v>
      </c>
      <c r="IM210" s="14">
        <v>35</v>
      </c>
      <c r="IN210" s="14">
        <v>31</v>
      </c>
      <c r="IO210" s="14">
        <v>30</v>
      </c>
      <c r="IP210" s="14">
        <v>19</v>
      </c>
      <c r="IQ210" s="19">
        <v>11</v>
      </c>
      <c r="IR210" s="100">
        <f t="shared" si="63"/>
        <v>80</v>
      </c>
      <c r="IT210" s="45"/>
      <c r="IU210" s="46"/>
    </row>
    <row r="211" spans="1:255" ht="12.75" customHeight="1" x14ac:dyDescent="0.2">
      <c r="A211" s="100">
        <v>2012</v>
      </c>
      <c r="B211" s="100">
        <v>340250005</v>
      </c>
      <c r="C211" s="103">
        <f>INDEX(Sites!$A:$N,MATCH($B211,Sites!$A:$A,0),2)</f>
        <v>40.277647000000002</v>
      </c>
      <c r="D211" s="100" t="str">
        <f>INDEX(Sites!$A:$N,MATCH($B211,Sites!$A:$A,0),4)</f>
        <v>NJ</v>
      </c>
      <c r="E211" s="100" t="str">
        <f>INDEX(Sites!$A:$N,MATCH($B211,Sites!$A:$A,0),10)</f>
        <v>8.0</v>
      </c>
      <c r="F211" s="44" t="str">
        <f>INDEX(Sites!$A:$N,MATCH($B211,Sites!$A:$A,0),6)</f>
        <v>Monmouth University</v>
      </c>
      <c r="G211" s="20">
        <v>33</v>
      </c>
      <c r="H211" s="14">
        <v>36</v>
      </c>
      <c r="I211" s="14">
        <v>33</v>
      </c>
      <c r="J211" s="14">
        <v>33</v>
      </c>
      <c r="K211" s="14">
        <v>34</v>
      </c>
      <c r="L211" s="14">
        <v>32</v>
      </c>
      <c r="M211" s="14">
        <v>40</v>
      </c>
      <c r="N211" s="14">
        <v>37</v>
      </c>
      <c r="O211" s="14">
        <v>35</v>
      </c>
      <c r="P211" s="14">
        <v>32</v>
      </c>
      <c r="Q211" s="14">
        <v>42</v>
      </c>
      <c r="R211" s="14">
        <v>38</v>
      </c>
      <c r="S211" s="14">
        <v>32</v>
      </c>
      <c r="T211" s="14">
        <v>46</v>
      </c>
      <c r="U211" s="14">
        <v>37</v>
      </c>
      <c r="V211" s="14">
        <v>30</v>
      </c>
      <c r="W211" s="14">
        <v>33</v>
      </c>
      <c r="X211" s="14">
        <v>33</v>
      </c>
      <c r="Y211" s="14">
        <v>39</v>
      </c>
      <c r="Z211" s="14">
        <v>30</v>
      </c>
      <c r="AA211" s="14">
        <v>31</v>
      </c>
      <c r="AB211" s="14">
        <v>27</v>
      </c>
      <c r="AC211" s="14">
        <v>40</v>
      </c>
      <c r="AD211" s="14">
        <v>40</v>
      </c>
      <c r="AE211" s="14">
        <v>40</v>
      </c>
      <c r="AF211" s="14">
        <v>37</v>
      </c>
      <c r="AG211" s="14">
        <v>34</v>
      </c>
      <c r="AH211" s="14">
        <v>45</v>
      </c>
      <c r="AI211" s="14">
        <v>33</v>
      </c>
      <c r="AJ211" s="14">
        <v>44</v>
      </c>
      <c r="AK211" s="14">
        <v>45</v>
      </c>
      <c r="AL211" s="14">
        <v>42</v>
      </c>
      <c r="AM211" s="14">
        <v>27</v>
      </c>
      <c r="AN211" s="14" t="s">
        <v>78</v>
      </c>
      <c r="AO211" s="14" t="s">
        <v>78</v>
      </c>
      <c r="AP211" s="14" t="s">
        <v>78</v>
      </c>
      <c r="AQ211" s="14" t="s">
        <v>78</v>
      </c>
      <c r="AR211" s="14" t="s">
        <v>78</v>
      </c>
      <c r="AS211" s="14" t="s">
        <v>78</v>
      </c>
      <c r="AT211" s="14" t="s">
        <v>78</v>
      </c>
      <c r="AU211" s="14" t="s">
        <v>78</v>
      </c>
      <c r="AV211" s="14" t="s">
        <v>78</v>
      </c>
      <c r="AW211" s="14">
        <v>33</v>
      </c>
      <c r="AX211" s="14">
        <v>41</v>
      </c>
      <c r="AY211" s="14">
        <v>60</v>
      </c>
      <c r="AZ211" s="14">
        <v>61</v>
      </c>
      <c r="BA211" s="14">
        <v>51</v>
      </c>
      <c r="BB211" s="14">
        <v>50</v>
      </c>
      <c r="BC211" s="14">
        <v>43</v>
      </c>
      <c r="BD211" s="14">
        <v>45</v>
      </c>
      <c r="BE211" s="14">
        <v>39</v>
      </c>
      <c r="BF211" s="14">
        <v>42</v>
      </c>
      <c r="BG211" s="14">
        <v>34</v>
      </c>
      <c r="BH211" s="14">
        <v>29</v>
      </c>
      <c r="BI211" s="14">
        <v>48</v>
      </c>
      <c r="BJ211" s="14">
        <v>53</v>
      </c>
      <c r="BK211" s="14">
        <v>49</v>
      </c>
      <c r="BL211" s="14">
        <v>38</v>
      </c>
      <c r="BM211" s="14">
        <v>50</v>
      </c>
      <c r="BN211" s="14">
        <v>58</v>
      </c>
      <c r="BO211" s="14">
        <v>53</v>
      </c>
      <c r="BP211" s="14">
        <v>51</v>
      </c>
      <c r="BQ211" s="14">
        <v>41</v>
      </c>
      <c r="BR211" s="14">
        <v>36</v>
      </c>
      <c r="BS211" s="14">
        <v>39</v>
      </c>
      <c r="BT211" s="14">
        <v>37</v>
      </c>
      <c r="BU211" s="14">
        <v>39</v>
      </c>
      <c r="BV211" s="14">
        <v>40</v>
      </c>
      <c r="BW211" s="14">
        <v>48</v>
      </c>
      <c r="BX211" s="14">
        <v>36</v>
      </c>
      <c r="BY211" s="14">
        <v>44</v>
      </c>
      <c r="BZ211" s="14">
        <v>49</v>
      </c>
      <c r="CA211" s="14">
        <v>64</v>
      </c>
      <c r="CB211" s="14">
        <v>59</v>
      </c>
      <c r="CC211" s="14">
        <v>49</v>
      </c>
      <c r="CD211" s="14">
        <v>46</v>
      </c>
      <c r="CE211" s="14">
        <v>44</v>
      </c>
      <c r="CF211" s="14">
        <v>42</v>
      </c>
      <c r="CG211" s="14">
        <v>45</v>
      </c>
      <c r="CH211" s="14">
        <v>51</v>
      </c>
      <c r="CI211" s="14">
        <v>46</v>
      </c>
      <c r="CJ211" s="14">
        <v>34</v>
      </c>
      <c r="CK211" s="14">
        <v>32</v>
      </c>
      <c r="CL211" s="14">
        <v>38</v>
      </c>
      <c r="CM211" s="14">
        <v>35</v>
      </c>
      <c r="CN211" s="14">
        <v>27</v>
      </c>
      <c r="CO211" s="14">
        <v>33</v>
      </c>
      <c r="CP211" s="14">
        <v>52</v>
      </c>
      <c r="CQ211" s="14">
        <v>63</v>
      </c>
      <c r="CR211" s="14">
        <v>40</v>
      </c>
      <c r="CS211" s="14">
        <v>43</v>
      </c>
      <c r="CT211" s="14">
        <v>62</v>
      </c>
      <c r="CU211" s="14">
        <v>50</v>
      </c>
      <c r="CV211" s="14">
        <v>49</v>
      </c>
      <c r="CW211" s="14">
        <v>52</v>
      </c>
      <c r="CX211" s="14">
        <v>33</v>
      </c>
      <c r="CY211" s="14">
        <v>29</v>
      </c>
      <c r="CZ211" s="14">
        <v>46</v>
      </c>
      <c r="DA211" s="14">
        <v>49</v>
      </c>
      <c r="DB211" s="14">
        <v>55</v>
      </c>
      <c r="DC211" s="14">
        <v>59</v>
      </c>
      <c r="DD211" s="14">
        <v>83</v>
      </c>
      <c r="DE211" s="14">
        <v>60</v>
      </c>
      <c r="DF211" s="14">
        <v>40</v>
      </c>
      <c r="DG211" s="14">
        <v>39</v>
      </c>
      <c r="DH211" s="14">
        <v>35</v>
      </c>
      <c r="DI211" s="14">
        <v>51</v>
      </c>
      <c r="DJ211" s="14">
        <v>47</v>
      </c>
      <c r="DK211" s="14">
        <v>36</v>
      </c>
      <c r="DL211" s="14">
        <v>32</v>
      </c>
      <c r="DM211" s="14">
        <v>34</v>
      </c>
      <c r="DN211" s="14">
        <v>83</v>
      </c>
      <c r="DO211" s="14">
        <v>89</v>
      </c>
      <c r="DP211" s="14">
        <v>72</v>
      </c>
      <c r="DQ211" s="14">
        <v>53</v>
      </c>
      <c r="DR211" s="14">
        <v>55</v>
      </c>
      <c r="DS211" s="14">
        <v>57</v>
      </c>
      <c r="DT211" s="14">
        <v>30</v>
      </c>
      <c r="DU211" s="14">
        <v>46</v>
      </c>
      <c r="DV211" s="14">
        <v>74</v>
      </c>
      <c r="DW211" s="14">
        <v>83</v>
      </c>
      <c r="DX211" s="14">
        <v>74</v>
      </c>
      <c r="DY211" s="14">
        <v>83</v>
      </c>
      <c r="DZ211" s="14">
        <v>49</v>
      </c>
      <c r="EA211" s="14">
        <v>61</v>
      </c>
      <c r="EB211" s="14">
        <v>57</v>
      </c>
      <c r="EC211" s="14">
        <v>76</v>
      </c>
      <c r="ED211" s="14">
        <v>45</v>
      </c>
      <c r="EE211" s="14">
        <v>62</v>
      </c>
      <c r="EF211" s="14">
        <v>54</v>
      </c>
      <c r="EG211" s="14">
        <v>43</v>
      </c>
      <c r="EH211" s="14">
        <v>42</v>
      </c>
      <c r="EI211" s="14">
        <v>41</v>
      </c>
      <c r="EJ211" s="14">
        <v>42</v>
      </c>
      <c r="EK211" s="14">
        <v>63</v>
      </c>
      <c r="EL211" s="14">
        <v>66</v>
      </c>
      <c r="EM211" s="14">
        <v>47</v>
      </c>
      <c r="EN211" s="14">
        <v>68</v>
      </c>
      <c r="EO211" s="14">
        <v>90</v>
      </c>
      <c r="EP211" s="14">
        <v>85</v>
      </c>
      <c r="EQ211" s="14">
        <v>40</v>
      </c>
      <c r="ER211" s="14">
        <v>39</v>
      </c>
      <c r="ES211" s="14">
        <v>31</v>
      </c>
      <c r="ET211" s="14">
        <v>36</v>
      </c>
      <c r="EU211" s="14">
        <v>48</v>
      </c>
      <c r="EV211" s="14">
        <v>62</v>
      </c>
      <c r="EW211" s="14">
        <v>59</v>
      </c>
      <c r="EX211" s="14">
        <v>72</v>
      </c>
      <c r="EY211" s="14">
        <v>61</v>
      </c>
      <c r="EZ211" s="14">
        <v>56</v>
      </c>
      <c r="FA211" s="14">
        <v>53</v>
      </c>
      <c r="FB211" s="14">
        <v>43</v>
      </c>
      <c r="FC211" s="14">
        <v>34</v>
      </c>
      <c r="FD211" s="14">
        <v>40</v>
      </c>
      <c r="FE211" s="14">
        <v>62</v>
      </c>
      <c r="FF211" s="14">
        <v>61</v>
      </c>
      <c r="FG211" s="14">
        <v>42</v>
      </c>
      <c r="FH211" s="14">
        <v>38</v>
      </c>
      <c r="FI211" s="14">
        <v>59</v>
      </c>
      <c r="FJ211" s="14">
        <v>48</v>
      </c>
      <c r="FK211" s="14">
        <v>40</v>
      </c>
      <c r="FL211" s="14">
        <v>47</v>
      </c>
      <c r="FM211" s="14">
        <v>40</v>
      </c>
      <c r="FN211" s="14">
        <v>38</v>
      </c>
      <c r="FO211" s="14">
        <v>57</v>
      </c>
      <c r="FP211" s="14">
        <v>49</v>
      </c>
      <c r="FQ211" s="14">
        <v>49</v>
      </c>
      <c r="FR211" s="14">
        <v>55</v>
      </c>
      <c r="FS211" s="14">
        <v>56</v>
      </c>
      <c r="FT211" s="14">
        <v>65</v>
      </c>
      <c r="FU211" s="14">
        <v>57</v>
      </c>
      <c r="FV211" s="14">
        <v>43</v>
      </c>
      <c r="FW211" s="14">
        <v>63</v>
      </c>
      <c r="FX211" s="14">
        <v>60</v>
      </c>
      <c r="FY211" s="14">
        <v>68</v>
      </c>
      <c r="FZ211" s="14">
        <v>70</v>
      </c>
      <c r="GA211" s="14">
        <v>71</v>
      </c>
      <c r="GB211" s="14">
        <v>65</v>
      </c>
      <c r="GC211" s="14">
        <v>37</v>
      </c>
      <c r="GD211" s="14">
        <v>37</v>
      </c>
      <c r="GE211" s="14">
        <v>50</v>
      </c>
      <c r="GF211" s="14">
        <v>53</v>
      </c>
      <c r="GG211" s="14">
        <v>54</v>
      </c>
      <c r="GH211" s="14">
        <v>83</v>
      </c>
      <c r="GI211" s="14">
        <v>79</v>
      </c>
      <c r="GJ211" s="14">
        <v>41</v>
      </c>
      <c r="GK211" s="14">
        <v>38</v>
      </c>
      <c r="GL211" s="14">
        <v>35</v>
      </c>
      <c r="GM211" s="14">
        <v>28</v>
      </c>
      <c r="GN211" s="14">
        <v>21</v>
      </c>
      <c r="GO211" s="14">
        <v>53</v>
      </c>
      <c r="GP211" s="14">
        <v>39</v>
      </c>
      <c r="GQ211" s="14">
        <v>46</v>
      </c>
      <c r="GR211" s="14">
        <v>31</v>
      </c>
      <c r="GS211" s="14">
        <v>29</v>
      </c>
      <c r="GT211" s="14">
        <v>58</v>
      </c>
      <c r="GU211" s="14">
        <v>50</v>
      </c>
      <c r="GV211" s="14">
        <v>38</v>
      </c>
      <c r="GW211" s="14">
        <v>33</v>
      </c>
      <c r="GX211" s="14">
        <v>40</v>
      </c>
      <c r="GY211" s="14">
        <v>52</v>
      </c>
      <c r="GZ211" s="14">
        <v>44</v>
      </c>
      <c r="HA211" s="14">
        <v>33</v>
      </c>
      <c r="HB211" s="14">
        <v>30</v>
      </c>
      <c r="HC211" s="14">
        <v>35</v>
      </c>
      <c r="HD211" s="14">
        <v>50</v>
      </c>
      <c r="HE211" s="14">
        <v>28</v>
      </c>
      <c r="HF211" s="14">
        <v>31</v>
      </c>
      <c r="HG211" s="14">
        <v>49</v>
      </c>
      <c r="HH211" s="14">
        <v>50</v>
      </c>
      <c r="HI211" s="14">
        <v>44</v>
      </c>
      <c r="HJ211" s="14">
        <v>45</v>
      </c>
      <c r="HK211" s="14">
        <v>14</v>
      </c>
      <c r="HL211" s="14">
        <v>36</v>
      </c>
      <c r="HM211" s="14">
        <v>33</v>
      </c>
      <c r="HN211" s="14">
        <v>43</v>
      </c>
      <c r="HO211" s="14">
        <v>18</v>
      </c>
      <c r="HP211" s="14">
        <v>10</v>
      </c>
      <c r="HQ211" s="14">
        <v>59</v>
      </c>
      <c r="HR211" s="14">
        <v>49</v>
      </c>
      <c r="HS211" s="14">
        <v>11</v>
      </c>
      <c r="HT211" s="14">
        <v>27</v>
      </c>
      <c r="HU211" s="14">
        <v>29</v>
      </c>
      <c r="HV211" s="14">
        <v>31</v>
      </c>
      <c r="HW211" s="14">
        <v>29</v>
      </c>
      <c r="HX211" s="14">
        <v>25</v>
      </c>
      <c r="HY211" s="14">
        <v>35</v>
      </c>
      <c r="HZ211" s="14">
        <v>44</v>
      </c>
      <c r="IA211" s="14">
        <v>34</v>
      </c>
      <c r="IB211" s="14">
        <v>30</v>
      </c>
      <c r="IC211" s="14">
        <v>19</v>
      </c>
      <c r="ID211" s="14">
        <v>42</v>
      </c>
      <c r="IE211" s="14">
        <v>40</v>
      </c>
      <c r="IF211" s="14">
        <v>36</v>
      </c>
      <c r="IG211" s="14">
        <v>33</v>
      </c>
      <c r="IH211" s="14">
        <v>36</v>
      </c>
      <c r="II211" s="14">
        <v>20</v>
      </c>
      <c r="IJ211" s="14">
        <v>32</v>
      </c>
      <c r="IK211" s="14">
        <v>28</v>
      </c>
      <c r="IL211" s="14">
        <v>25</v>
      </c>
      <c r="IM211" s="14">
        <v>31</v>
      </c>
      <c r="IN211" s="14">
        <v>28</v>
      </c>
      <c r="IO211" s="14">
        <v>22</v>
      </c>
      <c r="IP211" s="14" t="s">
        <v>78</v>
      </c>
      <c r="IQ211" s="19" t="s">
        <v>78</v>
      </c>
      <c r="IR211" s="100">
        <f t="shared" si="63"/>
        <v>90</v>
      </c>
      <c r="IT211" s="45"/>
      <c r="IU211" s="46"/>
    </row>
    <row r="212" spans="1:255" ht="12.75" customHeight="1" x14ac:dyDescent="0.2">
      <c r="A212" s="100">
        <v>2012</v>
      </c>
      <c r="B212" s="100">
        <v>340130003</v>
      </c>
      <c r="C212" s="103">
        <f>INDEX(Sites!$A:$N,MATCH($B212,Sites!$A:$A,0),2)</f>
        <v>40.720989000000003</v>
      </c>
      <c r="D212" s="100" t="str">
        <f>INDEX(Sites!$A:$N,MATCH($B212,Sites!$A:$A,0),4)</f>
        <v>NJ</v>
      </c>
      <c r="E212" s="100" t="str">
        <f>INDEX(Sites!$A:$N,MATCH($B212,Sites!$A:$A,0),10)</f>
        <v>27.0</v>
      </c>
      <c r="F212" s="100" t="str">
        <f>INDEX(Sites!$A:$N,MATCH($B212,Sites!$A:$A,0),6)</f>
        <v>Newark Firehouse</v>
      </c>
      <c r="G212" s="20">
        <v>25</v>
      </c>
      <c r="H212" s="14">
        <v>22</v>
      </c>
      <c r="I212" s="14">
        <v>36</v>
      </c>
      <c r="J212" s="14">
        <v>35</v>
      </c>
      <c r="K212" s="14">
        <v>39</v>
      </c>
      <c r="L212" s="14">
        <v>34</v>
      </c>
      <c r="M212" s="14">
        <v>36</v>
      </c>
      <c r="N212" s="14">
        <v>41</v>
      </c>
      <c r="O212" s="14">
        <v>39</v>
      </c>
      <c r="P212" s="14">
        <v>36</v>
      </c>
      <c r="Q212" s="14">
        <v>43</v>
      </c>
      <c r="R212" s="14">
        <v>38</v>
      </c>
      <c r="S212" s="14">
        <v>37</v>
      </c>
      <c r="T212" s="14">
        <v>54</v>
      </c>
      <c r="U212" s="14">
        <v>23</v>
      </c>
      <c r="V212" s="14">
        <v>10</v>
      </c>
      <c r="W212" s="14">
        <v>30</v>
      </c>
      <c r="X212" s="14">
        <v>33</v>
      </c>
      <c r="Y212" s="14">
        <v>32</v>
      </c>
      <c r="Z212" s="14">
        <v>21</v>
      </c>
      <c r="AA212" s="14">
        <v>14</v>
      </c>
      <c r="AB212" s="14">
        <v>35</v>
      </c>
      <c r="AC212" s="14">
        <v>36</v>
      </c>
      <c r="AD212" s="14">
        <v>36</v>
      </c>
      <c r="AE212" s="14">
        <v>36</v>
      </c>
      <c r="AF212" s="14">
        <v>43</v>
      </c>
      <c r="AG212" s="14">
        <v>43</v>
      </c>
      <c r="AH212" s="14">
        <v>38</v>
      </c>
      <c r="AI212" s="14">
        <v>36</v>
      </c>
      <c r="AJ212" s="14">
        <v>41</v>
      </c>
      <c r="AK212" s="14">
        <v>36</v>
      </c>
      <c r="AL212" s="14">
        <v>37</v>
      </c>
      <c r="AM212" s="14">
        <v>46</v>
      </c>
      <c r="AN212" s="14">
        <v>51</v>
      </c>
      <c r="AO212" s="14">
        <v>51</v>
      </c>
      <c r="AP212" s="14">
        <v>37</v>
      </c>
      <c r="AQ212" s="14">
        <v>46</v>
      </c>
      <c r="AR212" s="14">
        <v>50</v>
      </c>
      <c r="AS212" s="14">
        <v>52</v>
      </c>
      <c r="AT212" s="14">
        <v>50</v>
      </c>
      <c r="AU212" s="14">
        <v>49</v>
      </c>
      <c r="AV212" s="14">
        <v>34</v>
      </c>
      <c r="AW212" s="14">
        <v>36</v>
      </c>
      <c r="AX212" s="14">
        <v>46</v>
      </c>
      <c r="AY212" s="14">
        <v>59</v>
      </c>
      <c r="AZ212" s="14">
        <v>58</v>
      </c>
      <c r="BA212" s="14">
        <v>54</v>
      </c>
      <c r="BB212" s="14">
        <v>45</v>
      </c>
      <c r="BC212" s="14">
        <v>36</v>
      </c>
      <c r="BD212" s="14">
        <v>39</v>
      </c>
      <c r="BE212" s="14">
        <v>42</v>
      </c>
      <c r="BF212" s="14">
        <v>37</v>
      </c>
      <c r="BG212" s="14">
        <v>27</v>
      </c>
      <c r="BH212" s="14">
        <v>26</v>
      </c>
      <c r="BI212" s="14">
        <v>48</v>
      </c>
      <c r="BJ212" s="14">
        <v>50</v>
      </c>
      <c r="BK212" s="14">
        <v>34</v>
      </c>
      <c r="BL212" s="14">
        <v>36</v>
      </c>
      <c r="BM212" s="14">
        <v>48</v>
      </c>
      <c r="BN212" s="14">
        <v>58</v>
      </c>
      <c r="BO212" s="14">
        <v>42</v>
      </c>
      <c r="BP212" s="14">
        <v>39</v>
      </c>
      <c r="BQ212" s="14">
        <v>24</v>
      </c>
      <c r="BR212" s="14">
        <v>15</v>
      </c>
      <c r="BS212" s="14">
        <v>29</v>
      </c>
      <c r="BT212" s="14">
        <v>19</v>
      </c>
      <c r="BU212" s="14">
        <v>29</v>
      </c>
      <c r="BV212" s="14">
        <v>25</v>
      </c>
      <c r="BW212" s="14">
        <v>34</v>
      </c>
      <c r="BX212" s="14">
        <v>32</v>
      </c>
      <c r="BY212" s="14">
        <v>41</v>
      </c>
      <c r="BZ212" s="14">
        <v>47</v>
      </c>
      <c r="CA212" s="14">
        <v>60</v>
      </c>
      <c r="CB212" s="14">
        <v>66</v>
      </c>
      <c r="CC212" s="14">
        <v>34</v>
      </c>
      <c r="CD212" s="14">
        <v>16</v>
      </c>
      <c r="CE212" s="14">
        <v>58</v>
      </c>
      <c r="CF212" s="14">
        <v>44</v>
      </c>
      <c r="CG212" s="14">
        <v>35</v>
      </c>
      <c r="CH212" s="14">
        <v>49</v>
      </c>
      <c r="CI212" s="14">
        <v>48</v>
      </c>
      <c r="CJ212" s="14">
        <v>25</v>
      </c>
      <c r="CK212" s="14">
        <v>26</v>
      </c>
      <c r="CL212" s="14">
        <v>30</v>
      </c>
      <c r="CM212" s="14">
        <v>13</v>
      </c>
      <c r="CN212" s="14">
        <v>10</v>
      </c>
      <c r="CO212" s="14">
        <v>47</v>
      </c>
      <c r="CP212" s="14">
        <v>52</v>
      </c>
      <c r="CQ212" s="14">
        <v>56</v>
      </c>
      <c r="CR212" s="14">
        <v>61</v>
      </c>
      <c r="CS212" s="14">
        <v>36</v>
      </c>
      <c r="CT212" s="14">
        <v>50</v>
      </c>
      <c r="CU212" s="14">
        <v>39</v>
      </c>
      <c r="CV212" s="14">
        <v>46</v>
      </c>
      <c r="CW212" s="14">
        <v>51</v>
      </c>
      <c r="CX212" s="14">
        <v>28</v>
      </c>
      <c r="CY212" s="14">
        <v>26</v>
      </c>
      <c r="CZ212" s="14">
        <v>32</v>
      </c>
      <c r="DA212" s="14">
        <v>46</v>
      </c>
      <c r="DB212" s="14">
        <v>45</v>
      </c>
      <c r="DC212" s="14">
        <v>51</v>
      </c>
      <c r="DD212" s="14">
        <v>64</v>
      </c>
      <c r="DE212" s="14">
        <v>37</v>
      </c>
      <c r="DF212" s="14">
        <v>24</v>
      </c>
      <c r="DG212" s="14">
        <v>29</v>
      </c>
      <c r="DH212" s="14">
        <v>36</v>
      </c>
      <c r="DI212" s="14">
        <v>48</v>
      </c>
      <c r="DJ212" s="14">
        <v>44</v>
      </c>
      <c r="DK212" s="14">
        <v>32</v>
      </c>
      <c r="DL212" s="14">
        <v>28</v>
      </c>
      <c r="DM212" s="14">
        <v>39</v>
      </c>
      <c r="DN212" s="14">
        <v>76</v>
      </c>
      <c r="DO212" s="14">
        <v>79</v>
      </c>
      <c r="DP212" s="14">
        <v>72</v>
      </c>
      <c r="DQ212" s="14">
        <v>44</v>
      </c>
      <c r="DR212" s="14">
        <v>45</v>
      </c>
      <c r="DS212" s="14">
        <v>41</v>
      </c>
      <c r="DT212" s="14">
        <v>31</v>
      </c>
      <c r="DU212" s="14">
        <v>42</v>
      </c>
      <c r="DV212" s="14">
        <v>78</v>
      </c>
      <c r="DW212" s="14">
        <v>82</v>
      </c>
      <c r="DX212" s="14">
        <v>65</v>
      </c>
      <c r="DY212" s="14">
        <v>75</v>
      </c>
      <c r="DZ212" s="14">
        <v>36</v>
      </c>
      <c r="EA212" s="14">
        <v>56</v>
      </c>
      <c r="EB212" s="14">
        <v>61</v>
      </c>
      <c r="EC212" s="14">
        <v>44</v>
      </c>
      <c r="ED212" s="14">
        <v>67</v>
      </c>
      <c r="EE212" s="14">
        <v>66</v>
      </c>
      <c r="EF212" s="14">
        <v>51</v>
      </c>
      <c r="EG212" s="14">
        <v>56</v>
      </c>
      <c r="EH212" s="14">
        <v>50</v>
      </c>
      <c r="EI212" s="14">
        <v>42</v>
      </c>
      <c r="EJ212" s="14">
        <v>63</v>
      </c>
      <c r="EK212" s="14">
        <v>81</v>
      </c>
      <c r="EL212" s="14">
        <v>64</v>
      </c>
      <c r="EM212" s="14">
        <v>50</v>
      </c>
      <c r="EN212" s="14">
        <v>58</v>
      </c>
      <c r="EO212" s="14">
        <v>82</v>
      </c>
      <c r="EP212" s="14">
        <v>74</v>
      </c>
      <c r="EQ212" s="14">
        <v>26</v>
      </c>
      <c r="ER212" s="14">
        <v>20</v>
      </c>
      <c r="ES212" s="14">
        <v>37</v>
      </c>
      <c r="ET212" s="14">
        <v>53</v>
      </c>
      <c r="EU212" s="14">
        <v>59</v>
      </c>
      <c r="EV212" s="14">
        <v>56</v>
      </c>
      <c r="EW212" s="14">
        <v>35</v>
      </c>
      <c r="EX212" s="14">
        <v>69</v>
      </c>
      <c r="EY212" s="14">
        <v>52</v>
      </c>
      <c r="EZ212" s="14">
        <v>45</v>
      </c>
      <c r="FA212" s="14">
        <v>44</v>
      </c>
      <c r="FB212" s="14">
        <v>41</v>
      </c>
      <c r="FC212" s="14">
        <v>37</v>
      </c>
      <c r="FD212" s="14">
        <v>27</v>
      </c>
      <c r="FE212" s="14">
        <v>67</v>
      </c>
      <c r="FF212" s="14">
        <v>70</v>
      </c>
      <c r="FG212" s="14">
        <v>49</v>
      </c>
      <c r="FH212" s="14">
        <v>47</v>
      </c>
      <c r="FI212" s="14">
        <v>46</v>
      </c>
      <c r="FJ212" s="14">
        <v>48</v>
      </c>
      <c r="FK212" s="14">
        <v>71</v>
      </c>
      <c r="FL212" s="14">
        <v>65</v>
      </c>
      <c r="FM212" s="14">
        <v>32</v>
      </c>
      <c r="FN212" s="14">
        <v>52</v>
      </c>
      <c r="FO212" s="14">
        <v>46</v>
      </c>
      <c r="FP212" s="14">
        <v>42</v>
      </c>
      <c r="FQ212" s="14">
        <v>37</v>
      </c>
      <c r="FR212" s="14">
        <v>39</v>
      </c>
      <c r="FS212" s="14">
        <v>48</v>
      </c>
      <c r="FT212" s="14">
        <v>75</v>
      </c>
      <c r="FU212" s="14">
        <v>41</v>
      </c>
      <c r="FV212" s="14">
        <v>41</v>
      </c>
      <c r="FW212" s="14">
        <v>51</v>
      </c>
      <c r="FX212" s="14">
        <v>57</v>
      </c>
      <c r="FY212" s="14">
        <v>64</v>
      </c>
      <c r="FZ212" s="14">
        <v>75</v>
      </c>
      <c r="GA212" s="14">
        <v>68</v>
      </c>
      <c r="GB212" s="14">
        <v>56</v>
      </c>
      <c r="GC212" s="14">
        <v>38</v>
      </c>
      <c r="GD212" s="14">
        <v>27</v>
      </c>
      <c r="GE212" s="14">
        <v>45</v>
      </c>
      <c r="GF212" s="14">
        <v>39</v>
      </c>
      <c r="GG212" s="14">
        <v>58</v>
      </c>
      <c r="GH212" s="14">
        <v>80</v>
      </c>
      <c r="GI212" s="14">
        <v>67</v>
      </c>
      <c r="GJ212" s="14">
        <v>39</v>
      </c>
      <c r="GK212" s="14">
        <v>31</v>
      </c>
      <c r="GL212" s="14">
        <v>20</v>
      </c>
      <c r="GM212" s="14">
        <v>33</v>
      </c>
      <c r="GN212" s="14">
        <v>15</v>
      </c>
      <c r="GO212" s="14">
        <v>63</v>
      </c>
      <c r="GP212" s="14">
        <v>37</v>
      </c>
      <c r="GQ212" s="14">
        <v>32</v>
      </c>
      <c r="GR212" s="14">
        <v>29</v>
      </c>
      <c r="GS212" s="14">
        <v>33</v>
      </c>
      <c r="GT212" s="14">
        <v>52</v>
      </c>
      <c r="GU212" s="14">
        <v>59</v>
      </c>
      <c r="GV212" s="14">
        <v>45</v>
      </c>
      <c r="GW212" s="14">
        <v>29</v>
      </c>
      <c r="GX212" s="14">
        <v>37</v>
      </c>
      <c r="GY212" s="14">
        <v>45</v>
      </c>
      <c r="GZ212" s="14">
        <v>29</v>
      </c>
      <c r="HA212" s="14">
        <v>31</v>
      </c>
      <c r="HB212" s="14">
        <v>15</v>
      </c>
      <c r="HC212" s="14">
        <v>30</v>
      </c>
      <c r="HD212" s="14">
        <v>36</v>
      </c>
      <c r="HE212" s="14">
        <v>27</v>
      </c>
      <c r="HF212" s="14">
        <v>31</v>
      </c>
      <c r="HG212" s="14">
        <v>43</v>
      </c>
      <c r="HH212" s="14">
        <v>43</v>
      </c>
      <c r="HI212" s="14">
        <v>29</v>
      </c>
      <c r="HJ212" s="14">
        <v>20</v>
      </c>
      <c r="HK212" s="14">
        <v>11</v>
      </c>
      <c r="HL212" s="14">
        <v>32</v>
      </c>
      <c r="HM212" s="14">
        <v>31</v>
      </c>
      <c r="HN212" s="14">
        <v>17</v>
      </c>
      <c r="HO212" s="14">
        <v>11</v>
      </c>
      <c r="HP212" s="14">
        <v>2</v>
      </c>
      <c r="HQ212" s="14">
        <v>54</v>
      </c>
      <c r="HR212" s="14">
        <v>42</v>
      </c>
      <c r="HS212" s="14">
        <v>11</v>
      </c>
      <c r="HT212" s="14">
        <v>13</v>
      </c>
      <c r="HU212" s="14">
        <v>9</v>
      </c>
      <c r="HV212" s="14">
        <v>26</v>
      </c>
      <c r="HW212" s="14">
        <v>30</v>
      </c>
      <c r="HX212" s="14">
        <v>24</v>
      </c>
      <c r="HY212" s="14">
        <v>25</v>
      </c>
      <c r="HZ212" s="14">
        <v>42</v>
      </c>
      <c r="IA212" s="14">
        <v>21</v>
      </c>
      <c r="IB212" s="14">
        <v>29</v>
      </c>
      <c r="IC212" s="14">
        <v>24</v>
      </c>
      <c r="ID212" s="14">
        <v>32</v>
      </c>
      <c r="IE212" s="14">
        <v>23</v>
      </c>
      <c r="IF212" s="14">
        <v>29</v>
      </c>
      <c r="IG212" s="14">
        <v>34</v>
      </c>
      <c r="IH212" s="14">
        <v>37</v>
      </c>
      <c r="II212" s="14">
        <v>7</v>
      </c>
      <c r="IJ212" s="14">
        <v>5</v>
      </c>
      <c r="IK212" s="14">
        <v>15</v>
      </c>
      <c r="IL212" s="14">
        <v>11</v>
      </c>
      <c r="IM212" s="14">
        <v>30</v>
      </c>
      <c r="IN212" s="14">
        <v>30</v>
      </c>
      <c r="IO212" s="14">
        <v>29</v>
      </c>
      <c r="IP212" s="14">
        <v>16</v>
      </c>
      <c r="IQ212" s="19">
        <v>10</v>
      </c>
      <c r="IR212" s="100">
        <f t="shared" si="63"/>
        <v>82</v>
      </c>
      <c r="IT212" s="45"/>
      <c r="IU212" s="46"/>
    </row>
    <row r="213" spans="1:255" ht="12.75" customHeight="1" x14ac:dyDescent="0.2">
      <c r="A213" s="100">
        <v>2012</v>
      </c>
      <c r="B213" s="100">
        <v>340315001</v>
      </c>
      <c r="C213" s="103">
        <f>INDEX(Sites!$A:$N,MATCH($B213,Sites!$A:$A,0),2)</f>
        <v>41.058616999999998</v>
      </c>
      <c r="D213" s="100" t="str">
        <f>INDEX(Sites!$A:$N,MATCH($B213,Sites!$A:$A,0),4)</f>
        <v>NJ</v>
      </c>
      <c r="E213" s="100" t="str">
        <f>INDEX(Sites!$A:$N,MATCH($B213,Sites!$A:$A,0),10)</f>
        <v>307.0</v>
      </c>
      <c r="F213" s="44" t="str">
        <f>INDEX(Sites!$A:$N,MATCH($B213,Sites!$A:$A,0),6)</f>
        <v>Ramapo</v>
      </c>
      <c r="G213" s="20">
        <v>33</v>
      </c>
      <c r="H213" s="14">
        <v>32</v>
      </c>
      <c r="I213" s="14">
        <v>40</v>
      </c>
      <c r="J213" s="14">
        <v>36</v>
      </c>
      <c r="K213" s="14">
        <v>39</v>
      </c>
      <c r="L213" s="14">
        <v>38</v>
      </c>
      <c r="M213" s="14">
        <v>42</v>
      </c>
      <c r="N213" s="14">
        <v>44</v>
      </c>
      <c r="O213" s="14">
        <v>40</v>
      </c>
      <c r="P213" s="14">
        <v>37</v>
      </c>
      <c r="Q213" s="14">
        <v>46</v>
      </c>
      <c r="R213" s="14">
        <v>45</v>
      </c>
      <c r="S213" s="14">
        <v>42</v>
      </c>
      <c r="T213" s="14">
        <v>54</v>
      </c>
      <c r="U213" s="14">
        <v>26</v>
      </c>
      <c r="V213" s="14">
        <v>21</v>
      </c>
      <c r="W213" s="14">
        <v>35</v>
      </c>
      <c r="X213" s="14">
        <v>47</v>
      </c>
      <c r="Y213" s="14">
        <v>45</v>
      </c>
      <c r="Z213" s="14">
        <v>35</v>
      </c>
      <c r="AA213" s="14">
        <v>29</v>
      </c>
      <c r="AB213" s="14">
        <v>49</v>
      </c>
      <c r="AC213" s="14">
        <v>46</v>
      </c>
      <c r="AD213" s="14">
        <v>42</v>
      </c>
      <c r="AE213" s="14">
        <v>44</v>
      </c>
      <c r="AF213" s="14">
        <v>43</v>
      </c>
      <c r="AG213" s="14">
        <v>45</v>
      </c>
      <c r="AH213" s="14">
        <v>44</v>
      </c>
      <c r="AI213" s="14">
        <v>36</v>
      </c>
      <c r="AJ213" s="14">
        <v>48</v>
      </c>
      <c r="AK213" s="14">
        <v>45</v>
      </c>
      <c r="AL213" s="14">
        <v>35</v>
      </c>
      <c r="AM213" s="14">
        <v>47</v>
      </c>
      <c r="AN213" s="14">
        <v>51</v>
      </c>
      <c r="AO213" s="14">
        <v>51</v>
      </c>
      <c r="AP213" s="14">
        <v>41</v>
      </c>
      <c r="AQ213" s="14">
        <v>48</v>
      </c>
      <c r="AR213" s="14">
        <v>49</v>
      </c>
      <c r="AS213" s="14">
        <v>52</v>
      </c>
      <c r="AT213" s="14">
        <v>51</v>
      </c>
      <c r="AU213" s="14">
        <v>51</v>
      </c>
      <c r="AV213" s="14">
        <v>35</v>
      </c>
      <c r="AW213" s="14">
        <v>38</v>
      </c>
      <c r="AX213" s="14">
        <v>47</v>
      </c>
      <c r="AY213" s="14">
        <v>61</v>
      </c>
      <c r="AZ213" s="14">
        <v>56</v>
      </c>
      <c r="BA213" s="14">
        <v>66</v>
      </c>
      <c r="BB213" s="14">
        <v>46</v>
      </c>
      <c r="BC213" s="14">
        <v>41</v>
      </c>
      <c r="BD213" s="14">
        <v>49</v>
      </c>
      <c r="BE213" s="14">
        <v>50</v>
      </c>
      <c r="BF213" s="14">
        <v>52</v>
      </c>
      <c r="BG213" s="14">
        <v>31</v>
      </c>
      <c r="BH213" s="14">
        <v>27</v>
      </c>
      <c r="BI213" s="14">
        <v>49</v>
      </c>
      <c r="BJ213" s="14">
        <v>52</v>
      </c>
      <c r="BK213" s="14">
        <v>47</v>
      </c>
      <c r="BL213" s="14">
        <v>36</v>
      </c>
      <c r="BM213" s="14">
        <v>49</v>
      </c>
      <c r="BN213" s="14">
        <v>56</v>
      </c>
      <c r="BO213" s="14">
        <v>47</v>
      </c>
      <c r="BP213" s="14">
        <v>43</v>
      </c>
      <c r="BQ213" s="14">
        <v>26</v>
      </c>
      <c r="BR213" s="14">
        <v>25</v>
      </c>
      <c r="BS213" s="14">
        <v>38</v>
      </c>
      <c r="BT213" s="14">
        <v>27</v>
      </c>
      <c r="BU213" s="14">
        <v>37</v>
      </c>
      <c r="BV213" s="14">
        <v>30</v>
      </c>
      <c r="BW213" s="14">
        <v>32</v>
      </c>
      <c r="BX213" s="14">
        <v>36</v>
      </c>
      <c r="BY213" s="14">
        <v>39</v>
      </c>
      <c r="BZ213" s="14">
        <v>49</v>
      </c>
      <c r="CA213" s="14">
        <v>59</v>
      </c>
      <c r="CB213" s="14">
        <v>64</v>
      </c>
      <c r="CC213" s="14">
        <v>45</v>
      </c>
      <c r="CD213" s="14">
        <v>31</v>
      </c>
      <c r="CE213" s="14">
        <v>61</v>
      </c>
      <c r="CF213" s="14">
        <v>41</v>
      </c>
      <c r="CG213" s="14">
        <v>46</v>
      </c>
      <c r="CH213" s="14">
        <v>61</v>
      </c>
      <c r="CI213" s="14">
        <v>59</v>
      </c>
      <c r="CJ213" s="14">
        <v>34</v>
      </c>
      <c r="CK213" s="14">
        <v>29</v>
      </c>
      <c r="CL213" s="14">
        <v>32</v>
      </c>
      <c r="CM213" s="14">
        <v>25</v>
      </c>
      <c r="CN213" s="14">
        <v>18</v>
      </c>
      <c r="CO213" s="14" t="s">
        <v>78</v>
      </c>
      <c r="CP213" s="14" t="s">
        <v>78</v>
      </c>
      <c r="CQ213" s="14" t="s">
        <v>78</v>
      </c>
      <c r="CR213" s="14">
        <v>56</v>
      </c>
      <c r="CS213" s="14">
        <v>47</v>
      </c>
      <c r="CT213" s="14">
        <v>43</v>
      </c>
      <c r="CU213" s="14">
        <v>42</v>
      </c>
      <c r="CV213" s="14">
        <v>40</v>
      </c>
      <c r="CW213" s="14">
        <v>41</v>
      </c>
      <c r="CX213" s="14">
        <v>29</v>
      </c>
      <c r="CY213" s="14">
        <v>25</v>
      </c>
      <c r="CZ213" s="14">
        <v>39</v>
      </c>
      <c r="DA213" s="14">
        <v>38</v>
      </c>
      <c r="DB213" s="14">
        <v>38</v>
      </c>
      <c r="DC213" s="14">
        <v>49</v>
      </c>
      <c r="DD213" s="14">
        <v>59</v>
      </c>
      <c r="DE213" s="14">
        <v>40</v>
      </c>
      <c r="DF213" s="14">
        <v>33</v>
      </c>
      <c r="DG213" s="14">
        <v>36</v>
      </c>
      <c r="DH213" s="14">
        <v>43</v>
      </c>
      <c r="DI213" s="14">
        <v>46</v>
      </c>
      <c r="DJ213" s="14">
        <v>48</v>
      </c>
      <c r="DK213" s="14">
        <v>39</v>
      </c>
      <c r="DL213" s="14">
        <v>32</v>
      </c>
      <c r="DM213" s="14">
        <v>40</v>
      </c>
      <c r="DN213" s="14">
        <v>58</v>
      </c>
      <c r="DO213" s="14">
        <v>63</v>
      </c>
      <c r="DP213" s="14">
        <v>54</v>
      </c>
      <c r="DQ213" s="14">
        <v>39</v>
      </c>
      <c r="DR213" s="14">
        <v>36</v>
      </c>
      <c r="DS213" s="14">
        <v>42</v>
      </c>
      <c r="DT213" s="14">
        <v>31</v>
      </c>
      <c r="DU213" s="14">
        <v>37</v>
      </c>
      <c r="DV213" s="14">
        <v>69</v>
      </c>
      <c r="DW213" s="14">
        <v>58</v>
      </c>
      <c r="DX213" s="14">
        <v>56</v>
      </c>
      <c r="DY213" s="14">
        <v>65</v>
      </c>
      <c r="DZ213" s="14">
        <v>35</v>
      </c>
      <c r="EA213" s="14">
        <v>44</v>
      </c>
      <c r="EB213" s="14">
        <v>51</v>
      </c>
      <c r="EC213" s="14">
        <v>43</v>
      </c>
      <c r="ED213" s="14">
        <v>56</v>
      </c>
      <c r="EE213" s="14">
        <v>52</v>
      </c>
      <c r="EF213" s="14">
        <v>37</v>
      </c>
      <c r="EG213" s="14">
        <v>37</v>
      </c>
      <c r="EH213" s="14">
        <v>59</v>
      </c>
      <c r="EI213" s="14">
        <v>59</v>
      </c>
      <c r="EJ213" s="14">
        <v>66</v>
      </c>
      <c r="EK213" s="14">
        <v>73</v>
      </c>
      <c r="EL213" s="14">
        <v>62</v>
      </c>
      <c r="EM213" s="14">
        <v>45</v>
      </c>
      <c r="EN213" s="14">
        <v>49</v>
      </c>
      <c r="EO213" s="14">
        <v>87</v>
      </c>
      <c r="EP213" s="14">
        <v>64</v>
      </c>
      <c r="EQ213" s="14">
        <v>39</v>
      </c>
      <c r="ER213" s="14">
        <v>28</v>
      </c>
      <c r="ES213" s="14">
        <v>46</v>
      </c>
      <c r="ET213" s="14">
        <v>52</v>
      </c>
      <c r="EU213" s="14">
        <v>60</v>
      </c>
      <c r="EV213" s="14">
        <v>47</v>
      </c>
      <c r="EW213" s="14">
        <v>38</v>
      </c>
      <c r="EX213" s="14">
        <v>64</v>
      </c>
      <c r="EY213" s="14">
        <v>38</v>
      </c>
      <c r="EZ213" s="14">
        <v>48</v>
      </c>
      <c r="FA213" s="14">
        <v>38</v>
      </c>
      <c r="FB213" s="14">
        <v>54</v>
      </c>
      <c r="FC213" s="14">
        <v>45</v>
      </c>
      <c r="FD213" s="14">
        <v>42</v>
      </c>
      <c r="FE213" s="14">
        <v>59</v>
      </c>
      <c r="FF213" s="14">
        <v>68</v>
      </c>
      <c r="FG213" s="14">
        <v>72</v>
      </c>
      <c r="FH213" s="14">
        <v>49</v>
      </c>
      <c r="FI213" s="14">
        <v>34</v>
      </c>
      <c r="FJ213" s="14" t="s">
        <v>78</v>
      </c>
      <c r="FK213" s="14" t="s">
        <v>78</v>
      </c>
      <c r="FL213" s="14">
        <v>75</v>
      </c>
      <c r="FM213" s="14">
        <v>40</v>
      </c>
      <c r="FN213" s="14">
        <v>58</v>
      </c>
      <c r="FO213" s="14">
        <v>41</v>
      </c>
      <c r="FP213" s="14">
        <v>40</v>
      </c>
      <c r="FQ213" s="14">
        <v>41</v>
      </c>
      <c r="FR213" s="14">
        <v>58</v>
      </c>
      <c r="FS213" s="14">
        <v>42</v>
      </c>
      <c r="FT213" s="14">
        <v>65</v>
      </c>
      <c r="FU213" s="14">
        <v>34</v>
      </c>
      <c r="FV213" s="14">
        <v>39</v>
      </c>
      <c r="FW213" s="14">
        <v>56</v>
      </c>
      <c r="FX213" s="14">
        <v>47</v>
      </c>
      <c r="FY213" s="14">
        <v>65</v>
      </c>
      <c r="FZ213" s="14">
        <v>66</v>
      </c>
      <c r="GA213" s="14">
        <v>73</v>
      </c>
      <c r="GB213" s="14">
        <v>64</v>
      </c>
      <c r="GC213" s="14">
        <v>49</v>
      </c>
      <c r="GD213" s="14">
        <v>38</v>
      </c>
      <c r="GE213" s="14">
        <v>42</v>
      </c>
      <c r="GF213" s="14">
        <v>32</v>
      </c>
      <c r="GG213" s="14">
        <v>51</v>
      </c>
      <c r="GH213" s="14">
        <v>73</v>
      </c>
      <c r="GI213" s="14">
        <v>60</v>
      </c>
      <c r="GJ213" s="14">
        <v>52</v>
      </c>
      <c r="GK213" s="14">
        <v>35</v>
      </c>
      <c r="GL213" s="14">
        <v>24</v>
      </c>
      <c r="GM213" s="14">
        <v>32</v>
      </c>
      <c r="GN213" s="14">
        <v>37</v>
      </c>
      <c r="GO213" s="14">
        <v>69</v>
      </c>
      <c r="GP213" s="14">
        <v>41</v>
      </c>
      <c r="GQ213" s="14">
        <v>26</v>
      </c>
      <c r="GR213" s="14">
        <v>27</v>
      </c>
      <c r="GS213" s="14">
        <v>35</v>
      </c>
      <c r="GT213" s="14">
        <v>53</v>
      </c>
      <c r="GU213" s="14">
        <v>67</v>
      </c>
      <c r="GV213" s="14">
        <v>56</v>
      </c>
      <c r="GW213" s="14">
        <v>28</v>
      </c>
      <c r="GX213" s="14">
        <v>34</v>
      </c>
      <c r="GY213" s="14">
        <v>52</v>
      </c>
      <c r="GZ213" s="14">
        <v>33</v>
      </c>
      <c r="HA213" s="14">
        <v>29</v>
      </c>
      <c r="HB213" s="14">
        <v>26</v>
      </c>
      <c r="HC213" s="14">
        <v>31</v>
      </c>
      <c r="HD213" s="14">
        <v>38</v>
      </c>
      <c r="HE213" s="14">
        <v>26</v>
      </c>
      <c r="HF213" s="14">
        <v>30</v>
      </c>
      <c r="HG213" s="14">
        <v>46</v>
      </c>
      <c r="HH213" s="14">
        <v>35</v>
      </c>
      <c r="HI213" s="14">
        <v>35</v>
      </c>
      <c r="HJ213" s="14">
        <v>23</v>
      </c>
      <c r="HK213" s="14">
        <v>15</v>
      </c>
      <c r="HL213" s="14">
        <v>29</v>
      </c>
      <c r="HM213" s="14">
        <v>31</v>
      </c>
      <c r="HN213" s="14">
        <v>29</v>
      </c>
      <c r="HO213" s="14">
        <v>18</v>
      </c>
      <c r="HP213" s="14">
        <v>24</v>
      </c>
      <c r="HQ213" s="14">
        <v>56</v>
      </c>
      <c r="HR213" s="14">
        <v>38</v>
      </c>
      <c r="HS213" s="14">
        <v>22</v>
      </c>
      <c r="HT213" s="14">
        <v>20</v>
      </c>
      <c r="HU213" s="14">
        <v>21</v>
      </c>
      <c r="HV213" s="14">
        <v>32</v>
      </c>
      <c r="HW213" s="14">
        <v>31</v>
      </c>
      <c r="HX213" s="14">
        <v>27</v>
      </c>
      <c r="HY213" s="14">
        <v>28</v>
      </c>
      <c r="HZ213" s="14">
        <v>44</v>
      </c>
      <c r="IA213" s="14">
        <v>27</v>
      </c>
      <c r="IB213" s="14">
        <v>30</v>
      </c>
      <c r="IC213" s="14">
        <v>28</v>
      </c>
      <c r="ID213" s="14">
        <v>35</v>
      </c>
      <c r="IE213" s="14">
        <v>33</v>
      </c>
      <c r="IF213" s="14">
        <v>33</v>
      </c>
      <c r="IG213" s="14">
        <v>36</v>
      </c>
      <c r="IH213" s="14">
        <v>40</v>
      </c>
      <c r="II213" s="14">
        <v>39</v>
      </c>
      <c r="IJ213" s="14">
        <v>19</v>
      </c>
      <c r="IK213" s="14">
        <v>14</v>
      </c>
      <c r="IL213" s="14">
        <v>39</v>
      </c>
      <c r="IM213" s="14">
        <v>38</v>
      </c>
      <c r="IN213" s="14">
        <v>35</v>
      </c>
      <c r="IO213" s="14">
        <v>23</v>
      </c>
      <c r="IP213" s="14" t="s">
        <v>78</v>
      </c>
      <c r="IQ213" s="19" t="s">
        <v>78</v>
      </c>
      <c r="IR213" s="100">
        <f t="shared" si="63"/>
        <v>87</v>
      </c>
      <c r="IT213" s="45"/>
      <c r="IU213" s="46"/>
    </row>
    <row r="214" spans="1:255" ht="12.75" customHeight="1" x14ac:dyDescent="0.2">
      <c r="A214" s="100">
        <v>2012</v>
      </c>
      <c r="B214" s="100">
        <v>340230011</v>
      </c>
      <c r="C214" s="103">
        <f>INDEX(Sites!$A:$N,MATCH($B214,Sites!$A:$A,0),2)</f>
        <v>40.462181999999999</v>
      </c>
      <c r="D214" s="100" t="str">
        <f>INDEX(Sites!$A:$N,MATCH($B214,Sites!$A:$A,0),4)</f>
        <v>NJ</v>
      </c>
      <c r="E214" s="100" t="str">
        <f>INDEX(Sites!$A:$N,MATCH($B214,Sites!$A:$A,0),10)</f>
        <v>19.0</v>
      </c>
      <c r="F214" s="44" t="str">
        <f>INDEX(Sites!$A:$N,MATCH($B214,Sites!$A:$A,0),6)</f>
        <v>Rutgers University</v>
      </c>
      <c r="G214" s="20">
        <v>18</v>
      </c>
      <c r="H214" s="14">
        <v>34</v>
      </c>
      <c r="I214" s="14">
        <v>39</v>
      </c>
      <c r="J214" s="14">
        <v>39</v>
      </c>
      <c r="K214" s="14">
        <v>40</v>
      </c>
      <c r="L214" s="14">
        <v>39</v>
      </c>
      <c r="M214" s="14">
        <v>50</v>
      </c>
      <c r="N214" s="14">
        <v>44</v>
      </c>
      <c r="O214" s="14">
        <v>39</v>
      </c>
      <c r="P214" s="14">
        <v>39</v>
      </c>
      <c r="Q214" s="14">
        <v>45</v>
      </c>
      <c r="R214" s="14">
        <v>43</v>
      </c>
      <c r="S214" s="14">
        <v>43</v>
      </c>
      <c r="T214" s="14">
        <v>53</v>
      </c>
      <c r="U214" s="14">
        <v>34</v>
      </c>
      <c r="V214" s="14">
        <v>26</v>
      </c>
      <c r="W214" s="14">
        <v>38</v>
      </c>
      <c r="X214" s="14">
        <v>47</v>
      </c>
      <c r="Y214" s="14">
        <v>49</v>
      </c>
      <c r="Z214" s="14">
        <v>29</v>
      </c>
      <c r="AA214" s="14">
        <v>26</v>
      </c>
      <c r="AB214" s="14">
        <v>41</v>
      </c>
      <c r="AC214" s="14">
        <v>44</v>
      </c>
      <c r="AD214" s="14">
        <v>40</v>
      </c>
      <c r="AE214" s="14">
        <v>36</v>
      </c>
      <c r="AF214" s="14">
        <v>44</v>
      </c>
      <c r="AG214" s="14">
        <v>45</v>
      </c>
      <c r="AH214" s="14">
        <v>42</v>
      </c>
      <c r="AI214" s="14">
        <v>36</v>
      </c>
      <c r="AJ214" s="14">
        <v>44</v>
      </c>
      <c r="AK214" s="14">
        <v>39</v>
      </c>
      <c r="AL214" s="14">
        <v>38</v>
      </c>
      <c r="AM214" s="14">
        <v>46</v>
      </c>
      <c r="AN214" s="14">
        <v>52</v>
      </c>
      <c r="AO214" s="14">
        <v>54</v>
      </c>
      <c r="AP214" s="14">
        <v>39</v>
      </c>
      <c r="AQ214" s="14">
        <v>49</v>
      </c>
      <c r="AR214" s="14">
        <v>51</v>
      </c>
      <c r="AS214" s="14">
        <v>56</v>
      </c>
      <c r="AT214" s="14">
        <v>51</v>
      </c>
      <c r="AU214" s="14">
        <v>51</v>
      </c>
      <c r="AV214" s="14">
        <v>32</v>
      </c>
      <c r="AW214" s="14">
        <v>37</v>
      </c>
      <c r="AX214" s="14">
        <v>48</v>
      </c>
      <c r="AY214" s="14">
        <v>63</v>
      </c>
      <c r="AZ214" s="14">
        <v>48</v>
      </c>
      <c r="BA214" s="14">
        <v>72</v>
      </c>
      <c r="BB214" s="14">
        <v>50</v>
      </c>
      <c r="BC214" s="14">
        <v>39</v>
      </c>
      <c r="BD214" s="14">
        <v>43</v>
      </c>
      <c r="BE214" s="14">
        <v>49</v>
      </c>
      <c r="BF214" s="14">
        <v>51</v>
      </c>
      <c r="BG214" s="14">
        <v>27</v>
      </c>
      <c r="BH214" s="14">
        <v>30</v>
      </c>
      <c r="BI214" s="14">
        <v>53</v>
      </c>
      <c r="BJ214" s="14">
        <v>53</v>
      </c>
      <c r="BK214" s="14">
        <v>43</v>
      </c>
      <c r="BL214" s="14">
        <v>38</v>
      </c>
      <c r="BM214" s="14">
        <v>52</v>
      </c>
      <c r="BN214" s="14">
        <v>59</v>
      </c>
      <c r="BO214" s="14">
        <v>51</v>
      </c>
      <c r="BP214" s="14">
        <v>45</v>
      </c>
      <c r="BQ214" s="14">
        <v>36</v>
      </c>
      <c r="BR214" s="14">
        <v>26</v>
      </c>
      <c r="BS214" s="14">
        <v>45</v>
      </c>
      <c r="BT214" s="14">
        <v>37</v>
      </c>
      <c r="BU214" s="14">
        <v>41</v>
      </c>
      <c r="BV214" s="14">
        <v>38</v>
      </c>
      <c r="BW214" s="14">
        <v>50</v>
      </c>
      <c r="BX214" s="14">
        <v>34</v>
      </c>
      <c r="BY214" s="14">
        <v>43</v>
      </c>
      <c r="BZ214" s="14">
        <v>51</v>
      </c>
      <c r="CA214" s="14">
        <v>66</v>
      </c>
      <c r="CB214" s="14">
        <v>73</v>
      </c>
      <c r="CC214" s="14">
        <v>44</v>
      </c>
      <c r="CD214" s="14">
        <v>34</v>
      </c>
      <c r="CE214" s="14">
        <v>63</v>
      </c>
      <c r="CF214" s="14">
        <v>48</v>
      </c>
      <c r="CG214" s="14">
        <v>47</v>
      </c>
      <c r="CH214" s="14">
        <v>63</v>
      </c>
      <c r="CI214" s="14">
        <v>48</v>
      </c>
      <c r="CJ214" s="14">
        <v>19</v>
      </c>
      <c r="CK214" s="14">
        <v>27</v>
      </c>
      <c r="CL214" s="14">
        <v>46</v>
      </c>
      <c r="CM214" s="14">
        <v>28</v>
      </c>
      <c r="CN214" s="14">
        <v>30</v>
      </c>
      <c r="CO214" s="14">
        <v>53</v>
      </c>
      <c r="CP214" s="14">
        <v>51</v>
      </c>
      <c r="CQ214" s="14">
        <v>55</v>
      </c>
      <c r="CR214" s="14">
        <v>62</v>
      </c>
      <c r="CS214" s="14">
        <v>43</v>
      </c>
      <c r="CT214" s="14">
        <v>55</v>
      </c>
      <c r="CU214" s="14">
        <v>46</v>
      </c>
      <c r="CV214" s="14">
        <v>49</v>
      </c>
      <c r="CW214" s="14">
        <v>54</v>
      </c>
      <c r="CX214" s="14">
        <v>26</v>
      </c>
      <c r="CY214" s="14">
        <v>33</v>
      </c>
      <c r="CZ214" s="14">
        <v>40</v>
      </c>
      <c r="DA214" s="14">
        <v>51</v>
      </c>
      <c r="DB214" s="14">
        <v>50</v>
      </c>
      <c r="DC214" s="14">
        <v>58</v>
      </c>
      <c r="DD214" s="14">
        <v>68</v>
      </c>
      <c r="DE214" s="14">
        <v>50</v>
      </c>
      <c r="DF214" s="14">
        <v>32</v>
      </c>
      <c r="DG214" s="14">
        <v>35</v>
      </c>
      <c r="DH214" s="14">
        <v>44</v>
      </c>
      <c r="DI214" s="14">
        <v>57</v>
      </c>
      <c r="DJ214" s="14">
        <v>55</v>
      </c>
      <c r="DK214" s="14">
        <v>50</v>
      </c>
      <c r="DL214" s="14">
        <v>36</v>
      </c>
      <c r="DM214" s="14">
        <v>60</v>
      </c>
      <c r="DN214" s="14">
        <v>82</v>
      </c>
      <c r="DO214" s="14">
        <v>83</v>
      </c>
      <c r="DP214" s="14">
        <v>76</v>
      </c>
      <c r="DQ214" s="14">
        <v>50</v>
      </c>
      <c r="DR214" s="14">
        <v>46</v>
      </c>
      <c r="DS214" s="14">
        <v>51</v>
      </c>
      <c r="DT214" s="14">
        <v>35</v>
      </c>
      <c r="DU214" s="14">
        <v>45</v>
      </c>
      <c r="DV214" s="14">
        <v>77</v>
      </c>
      <c r="DW214" s="14">
        <v>82</v>
      </c>
      <c r="DX214" s="14">
        <v>68</v>
      </c>
      <c r="DY214" s="14">
        <v>77</v>
      </c>
      <c r="DZ214" s="14">
        <v>42</v>
      </c>
      <c r="EA214" s="14">
        <v>56</v>
      </c>
      <c r="EB214" s="14">
        <v>68</v>
      </c>
      <c r="EC214" s="14">
        <v>48</v>
      </c>
      <c r="ED214" s="14">
        <v>64</v>
      </c>
      <c r="EE214" s="14">
        <v>70</v>
      </c>
      <c r="EF214" s="14">
        <v>59</v>
      </c>
      <c r="EG214" s="14">
        <v>66</v>
      </c>
      <c r="EH214" s="14">
        <v>57</v>
      </c>
      <c r="EI214" s="14">
        <v>55</v>
      </c>
      <c r="EJ214" s="14">
        <v>68</v>
      </c>
      <c r="EK214" s="14">
        <v>83</v>
      </c>
      <c r="EL214" s="14">
        <v>64</v>
      </c>
      <c r="EM214" s="14">
        <v>46</v>
      </c>
      <c r="EN214" s="14">
        <v>66</v>
      </c>
      <c r="EO214" s="14">
        <v>82</v>
      </c>
      <c r="EP214" s="14">
        <v>67</v>
      </c>
      <c r="EQ214" s="14">
        <v>34</v>
      </c>
      <c r="ER214" s="14">
        <v>32</v>
      </c>
      <c r="ES214" s="14">
        <v>54</v>
      </c>
      <c r="ET214" s="14">
        <v>53</v>
      </c>
      <c r="EU214" s="14">
        <v>71</v>
      </c>
      <c r="EV214" s="14">
        <v>60</v>
      </c>
      <c r="EW214" s="14">
        <v>46</v>
      </c>
      <c r="EX214" s="14">
        <v>79</v>
      </c>
      <c r="EY214" s="14">
        <v>53</v>
      </c>
      <c r="EZ214" s="14">
        <v>50</v>
      </c>
      <c r="FA214" s="14">
        <v>54</v>
      </c>
      <c r="FB214" s="14">
        <v>51</v>
      </c>
      <c r="FC214" s="14">
        <v>51</v>
      </c>
      <c r="FD214" s="14">
        <v>46</v>
      </c>
      <c r="FE214" s="14">
        <v>61</v>
      </c>
      <c r="FF214" s="14">
        <v>75</v>
      </c>
      <c r="FG214" s="14">
        <v>51</v>
      </c>
      <c r="FH214" s="14">
        <v>46</v>
      </c>
      <c r="FI214" s="14">
        <v>53</v>
      </c>
      <c r="FJ214" s="14">
        <v>59</v>
      </c>
      <c r="FK214" s="14">
        <v>74</v>
      </c>
      <c r="FL214" s="14">
        <v>71</v>
      </c>
      <c r="FM214" s="14">
        <v>43</v>
      </c>
      <c r="FN214" s="14">
        <v>51</v>
      </c>
      <c r="FO214" s="14">
        <v>46</v>
      </c>
      <c r="FP214" s="14">
        <v>49</v>
      </c>
      <c r="FQ214" s="14">
        <v>38</v>
      </c>
      <c r="FR214" s="14">
        <v>61</v>
      </c>
      <c r="FS214" s="14">
        <v>54</v>
      </c>
      <c r="FT214" s="14">
        <v>70</v>
      </c>
      <c r="FU214" s="14">
        <v>46</v>
      </c>
      <c r="FV214" s="14">
        <v>43</v>
      </c>
      <c r="FW214" s="14">
        <v>64</v>
      </c>
      <c r="FX214" s="14">
        <v>66</v>
      </c>
      <c r="FY214" s="14">
        <v>73</v>
      </c>
      <c r="FZ214" s="14">
        <v>75</v>
      </c>
      <c r="GA214" s="14">
        <v>80</v>
      </c>
      <c r="GB214" s="14">
        <v>66</v>
      </c>
      <c r="GC214" s="14">
        <v>38</v>
      </c>
      <c r="GD214" s="14">
        <v>32</v>
      </c>
      <c r="GE214" s="14">
        <v>50</v>
      </c>
      <c r="GF214" s="14">
        <v>43</v>
      </c>
      <c r="GG214" s="14">
        <v>56</v>
      </c>
      <c r="GH214" s="14">
        <v>80</v>
      </c>
      <c r="GI214" s="14">
        <v>69</v>
      </c>
      <c r="GJ214" s="14">
        <v>42</v>
      </c>
      <c r="GK214" s="14">
        <v>33</v>
      </c>
      <c r="GL214" s="14">
        <v>28</v>
      </c>
      <c r="GM214" s="14">
        <v>34</v>
      </c>
      <c r="GN214" s="14">
        <v>22</v>
      </c>
      <c r="GO214" s="14">
        <v>68</v>
      </c>
      <c r="GP214" s="14">
        <v>41</v>
      </c>
      <c r="GQ214" s="14">
        <v>36</v>
      </c>
      <c r="GR214" s="14">
        <v>33</v>
      </c>
      <c r="GS214" s="14">
        <v>35</v>
      </c>
      <c r="GT214" s="14">
        <v>60</v>
      </c>
      <c r="GU214" s="14">
        <v>74</v>
      </c>
      <c r="GV214" s="14">
        <v>53</v>
      </c>
      <c r="GW214" s="14">
        <v>33</v>
      </c>
      <c r="GX214" s="14">
        <v>42</v>
      </c>
      <c r="GY214" s="14">
        <v>51</v>
      </c>
      <c r="GZ214" s="14">
        <v>37</v>
      </c>
      <c r="HA214" s="14">
        <v>35</v>
      </c>
      <c r="HB214" s="14">
        <v>27</v>
      </c>
      <c r="HC214" s="14">
        <v>37</v>
      </c>
      <c r="HD214" s="14">
        <v>47</v>
      </c>
      <c r="HE214" s="14">
        <v>29</v>
      </c>
      <c r="HF214" s="14">
        <v>33</v>
      </c>
      <c r="HG214" s="14">
        <v>49</v>
      </c>
      <c r="HH214" s="14">
        <v>50</v>
      </c>
      <c r="HI214" s="14">
        <v>33</v>
      </c>
      <c r="HJ214" s="14">
        <v>44</v>
      </c>
      <c r="HK214" s="14">
        <v>17</v>
      </c>
      <c r="HL214" s="14">
        <v>33</v>
      </c>
      <c r="HM214" s="14">
        <v>35</v>
      </c>
      <c r="HN214" s="14">
        <v>22</v>
      </c>
      <c r="HO214" s="14">
        <v>5</v>
      </c>
      <c r="HP214" s="14">
        <v>10</v>
      </c>
      <c r="HQ214" s="14">
        <v>59</v>
      </c>
      <c r="HR214" s="14">
        <v>45</v>
      </c>
      <c r="HS214" s="14">
        <v>15</v>
      </c>
      <c r="HT214" s="14">
        <v>14</v>
      </c>
      <c r="HU214" s="14">
        <v>8</v>
      </c>
      <c r="HV214" s="14">
        <v>36</v>
      </c>
      <c r="HW214" s="14">
        <v>34</v>
      </c>
      <c r="HX214" s="14">
        <v>27</v>
      </c>
      <c r="HY214" s="14">
        <v>29</v>
      </c>
      <c r="HZ214" s="14">
        <v>47</v>
      </c>
      <c r="IA214" s="14">
        <v>30</v>
      </c>
      <c r="IB214" s="14">
        <v>33</v>
      </c>
      <c r="IC214" s="14">
        <v>27</v>
      </c>
      <c r="ID214" s="14">
        <v>41</v>
      </c>
      <c r="IE214" s="14">
        <v>34</v>
      </c>
      <c r="IF214" s="14">
        <v>31</v>
      </c>
      <c r="IG214" s="14">
        <v>35</v>
      </c>
      <c r="IH214" s="14">
        <v>39</v>
      </c>
      <c r="II214" s="14">
        <v>7</v>
      </c>
      <c r="IJ214" s="14">
        <v>19</v>
      </c>
      <c r="IK214" s="14">
        <v>23</v>
      </c>
      <c r="IL214" s="14">
        <v>19</v>
      </c>
      <c r="IM214" s="14">
        <v>37</v>
      </c>
      <c r="IN214" s="14">
        <v>27</v>
      </c>
      <c r="IO214" s="14">
        <v>31</v>
      </c>
      <c r="IP214" s="14" t="s">
        <v>78</v>
      </c>
      <c r="IQ214" s="19" t="s">
        <v>78</v>
      </c>
      <c r="IR214" s="100">
        <f t="shared" si="63"/>
        <v>83</v>
      </c>
      <c r="IT214" s="45"/>
      <c r="IU214" s="46"/>
    </row>
    <row r="215" spans="1:255" ht="12.75" customHeight="1" x14ac:dyDescent="0.2">
      <c r="A215" s="100">
        <v>2012</v>
      </c>
      <c r="B215" s="100">
        <v>361030002</v>
      </c>
      <c r="C215" s="103">
        <f>INDEX(Sites!$A:$N,MATCH($B215,Sites!$A:$A,0),2)</f>
        <v>40.745289999999997</v>
      </c>
      <c r="D215" s="100" t="str">
        <f>INDEX(Sites!$A:$N,MATCH($B215,Sites!$A:$A,0),4)</f>
        <v>NY</v>
      </c>
      <c r="E215" s="100" t="str">
        <f>INDEX(Sites!$A:$N,MATCH($B215,Sites!$A:$A,0),10)</f>
        <v>27.0</v>
      </c>
      <c r="F215" s="44" t="str">
        <f>INDEX(Sites!$A:$N,MATCH($B215,Sites!$A:$A,0),6)</f>
        <v>Babylon</v>
      </c>
      <c r="G215" s="20">
        <v>35</v>
      </c>
      <c r="H215" s="14">
        <v>34</v>
      </c>
      <c r="I215" s="14">
        <v>35</v>
      </c>
      <c r="J215" s="14">
        <v>35</v>
      </c>
      <c r="K215" s="14">
        <v>37</v>
      </c>
      <c r="L215" s="14">
        <v>32</v>
      </c>
      <c r="M215" s="14">
        <v>44</v>
      </c>
      <c r="N215" s="14">
        <v>39</v>
      </c>
      <c r="O215" s="14">
        <v>35</v>
      </c>
      <c r="P215" s="14">
        <v>36</v>
      </c>
      <c r="Q215" s="14">
        <v>43</v>
      </c>
      <c r="R215" s="14">
        <v>43</v>
      </c>
      <c r="S215" s="14">
        <v>33</v>
      </c>
      <c r="T215" s="14">
        <v>51</v>
      </c>
      <c r="U215" s="14">
        <v>31</v>
      </c>
      <c r="V215" s="14">
        <v>27</v>
      </c>
      <c r="W215" s="14">
        <v>30</v>
      </c>
      <c r="X215" s="14">
        <v>37</v>
      </c>
      <c r="Y215" s="14">
        <v>44</v>
      </c>
      <c r="Z215" s="14">
        <v>30</v>
      </c>
      <c r="AA215" s="14">
        <v>32</v>
      </c>
      <c r="AB215" s="14" t="s">
        <v>78</v>
      </c>
      <c r="AC215" s="14">
        <v>39</v>
      </c>
      <c r="AD215" s="14">
        <v>41</v>
      </c>
      <c r="AE215" s="14">
        <v>42</v>
      </c>
      <c r="AF215" s="14">
        <v>43</v>
      </c>
      <c r="AG215" s="14">
        <v>43</v>
      </c>
      <c r="AH215" s="14">
        <v>41</v>
      </c>
      <c r="AI215" s="14">
        <v>33</v>
      </c>
      <c r="AJ215" s="14">
        <v>43</v>
      </c>
      <c r="AK215" s="14">
        <v>45</v>
      </c>
      <c r="AL215" s="14">
        <v>47</v>
      </c>
      <c r="AM215" s="14">
        <v>45</v>
      </c>
      <c r="AN215" s="14">
        <v>49</v>
      </c>
      <c r="AO215" s="14">
        <v>52</v>
      </c>
      <c r="AP215" s="14">
        <v>36</v>
      </c>
      <c r="AQ215" s="14">
        <v>47</v>
      </c>
      <c r="AR215" s="14">
        <v>50</v>
      </c>
      <c r="AS215" s="14">
        <v>51</v>
      </c>
      <c r="AT215" s="14">
        <v>51</v>
      </c>
      <c r="AU215" s="14">
        <v>48</v>
      </c>
      <c r="AV215" s="14">
        <v>35</v>
      </c>
      <c r="AW215" s="14">
        <v>38</v>
      </c>
      <c r="AX215" s="14">
        <v>45</v>
      </c>
      <c r="AY215" s="14">
        <v>52</v>
      </c>
      <c r="AZ215" s="14">
        <v>63</v>
      </c>
      <c r="BA215" s="14">
        <v>54</v>
      </c>
      <c r="BB215" s="14">
        <v>50</v>
      </c>
      <c r="BC215" s="14">
        <v>45</v>
      </c>
      <c r="BD215" s="14">
        <v>47</v>
      </c>
      <c r="BE215" s="14">
        <v>45</v>
      </c>
      <c r="BF215" s="14">
        <v>43</v>
      </c>
      <c r="BG215" s="14">
        <v>37</v>
      </c>
      <c r="BH215" s="14">
        <v>35</v>
      </c>
      <c r="BI215" s="14">
        <v>46</v>
      </c>
      <c r="BJ215" s="14">
        <v>51</v>
      </c>
      <c r="BK215" s="14">
        <v>45</v>
      </c>
      <c r="BL215" s="14">
        <v>35</v>
      </c>
      <c r="BM215" s="14">
        <v>47</v>
      </c>
      <c r="BN215" s="14">
        <v>56</v>
      </c>
      <c r="BO215" s="14">
        <v>51</v>
      </c>
      <c r="BP215" s="14">
        <v>42</v>
      </c>
      <c r="BQ215" s="14">
        <v>36</v>
      </c>
      <c r="BR215" s="14">
        <v>32</v>
      </c>
      <c r="BS215" s="14">
        <v>30</v>
      </c>
      <c r="BT215" s="14">
        <v>34</v>
      </c>
      <c r="BU215" s="14">
        <v>36</v>
      </c>
      <c r="BV215" s="14">
        <v>38</v>
      </c>
      <c r="BW215" s="14">
        <v>45</v>
      </c>
      <c r="BX215" s="14">
        <v>38</v>
      </c>
      <c r="BY215" s="14">
        <v>42</v>
      </c>
      <c r="BZ215" s="14">
        <v>47</v>
      </c>
      <c r="CA215" s="14">
        <v>64</v>
      </c>
      <c r="CB215" s="14">
        <v>60</v>
      </c>
      <c r="CC215" s="14">
        <v>47</v>
      </c>
      <c r="CD215" s="14">
        <v>45</v>
      </c>
      <c r="CE215" s="14">
        <v>43</v>
      </c>
      <c r="CF215" s="14">
        <v>43</v>
      </c>
      <c r="CG215" s="14">
        <v>37</v>
      </c>
      <c r="CH215" s="14">
        <v>53</v>
      </c>
      <c r="CI215" s="14">
        <v>53</v>
      </c>
      <c r="CJ215" s="14">
        <v>27</v>
      </c>
      <c r="CK215" s="14">
        <v>25</v>
      </c>
      <c r="CL215" s="14">
        <v>39</v>
      </c>
      <c r="CM215" s="14">
        <v>27</v>
      </c>
      <c r="CN215" s="14">
        <v>23</v>
      </c>
      <c r="CO215" s="14">
        <v>34</v>
      </c>
      <c r="CP215" s="14">
        <v>59</v>
      </c>
      <c r="CQ215" s="14">
        <v>79</v>
      </c>
      <c r="CR215" s="14">
        <v>42</v>
      </c>
      <c r="CS215" s="14">
        <v>44</v>
      </c>
      <c r="CT215" s="14">
        <v>57</v>
      </c>
      <c r="CU215" s="14">
        <v>46</v>
      </c>
      <c r="CV215" s="14">
        <v>56</v>
      </c>
      <c r="CW215" s="14">
        <v>53</v>
      </c>
      <c r="CX215" s="14">
        <v>34</v>
      </c>
      <c r="CY215" s="14">
        <v>31</v>
      </c>
      <c r="CZ215" s="14">
        <v>44</v>
      </c>
      <c r="DA215" s="14">
        <v>47</v>
      </c>
      <c r="DB215" s="14">
        <v>61</v>
      </c>
      <c r="DC215" s="14">
        <v>54</v>
      </c>
      <c r="DD215" s="14">
        <v>66</v>
      </c>
      <c r="DE215" s="14">
        <v>44</v>
      </c>
      <c r="DF215" s="14">
        <v>39</v>
      </c>
      <c r="DG215" s="14">
        <v>38</v>
      </c>
      <c r="DH215" s="14">
        <v>32</v>
      </c>
      <c r="DI215" s="14">
        <v>45</v>
      </c>
      <c r="DJ215" s="14">
        <v>40</v>
      </c>
      <c r="DK215" s="14">
        <v>37</v>
      </c>
      <c r="DL215" s="14">
        <v>34</v>
      </c>
      <c r="DM215" s="14">
        <v>27</v>
      </c>
      <c r="DN215" s="14">
        <v>95</v>
      </c>
      <c r="DO215" s="14">
        <v>86</v>
      </c>
      <c r="DP215" s="14">
        <v>72</v>
      </c>
      <c r="DQ215" s="14">
        <v>48</v>
      </c>
      <c r="DR215" s="14">
        <v>60</v>
      </c>
      <c r="DS215" s="14">
        <v>51</v>
      </c>
      <c r="DT215" s="14">
        <v>29</v>
      </c>
      <c r="DU215" s="14">
        <v>43</v>
      </c>
      <c r="DV215" s="14">
        <v>74</v>
      </c>
      <c r="DW215" s="14">
        <v>95</v>
      </c>
      <c r="DX215" s="14">
        <v>78</v>
      </c>
      <c r="DY215" s="14">
        <v>83</v>
      </c>
      <c r="DZ215" s="14">
        <v>46</v>
      </c>
      <c r="EA215" s="14">
        <v>60</v>
      </c>
      <c r="EB215" s="14">
        <v>74</v>
      </c>
      <c r="EC215" s="14">
        <v>53</v>
      </c>
      <c r="ED215" s="14">
        <v>63</v>
      </c>
      <c r="EE215" s="14">
        <v>69</v>
      </c>
      <c r="EF215" s="14">
        <v>56</v>
      </c>
      <c r="EG215" s="14">
        <v>44</v>
      </c>
      <c r="EH215" s="14">
        <v>50</v>
      </c>
      <c r="EI215" s="14">
        <v>41</v>
      </c>
      <c r="EJ215" s="14">
        <v>45</v>
      </c>
      <c r="EK215" s="14">
        <v>61</v>
      </c>
      <c r="EL215" s="14">
        <v>73</v>
      </c>
      <c r="EM215" s="14">
        <v>44</v>
      </c>
      <c r="EN215" s="14">
        <v>69</v>
      </c>
      <c r="EO215" s="14">
        <v>70</v>
      </c>
      <c r="EP215" s="14">
        <v>82</v>
      </c>
      <c r="EQ215" s="14">
        <v>40</v>
      </c>
      <c r="ER215" s="14">
        <v>28</v>
      </c>
      <c r="ES215" s="14">
        <v>34</v>
      </c>
      <c r="ET215" s="14">
        <v>40</v>
      </c>
      <c r="EU215" s="14">
        <v>39</v>
      </c>
      <c r="EV215" s="14">
        <v>55</v>
      </c>
      <c r="EW215" s="14">
        <v>52</v>
      </c>
      <c r="EX215" s="14">
        <v>59</v>
      </c>
      <c r="EY215" s="14">
        <v>57</v>
      </c>
      <c r="EZ215" s="14">
        <v>53</v>
      </c>
      <c r="FA215" s="14">
        <v>43</v>
      </c>
      <c r="FB215" s="14">
        <v>40</v>
      </c>
      <c r="FC215" s="14">
        <v>33</v>
      </c>
      <c r="FD215" s="14">
        <v>37</v>
      </c>
      <c r="FE215" s="14">
        <v>66</v>
      </c>
      <c r="FF215" s="14">
        <v>61</v>
      </c>
      <c r="FG215" s="14">
        <v>45</v>
      </c>
      <c r="FH215" s="14">
        <v>39</v>
      </c>
      <c r="FI215" s="14">
        <v>48</v>
      </c>
      <c r="FJ215" s="14">
        <v>45</v>
      </c>
      <c r="FK215" s="14">
        <v>50</v>
      </c>
      <c r="FL215" s="14">
        <v>49</v>
      </c>
      <c r="FM215" s="14">
        <v>40</v>
      </c>
      <c r="FN215" s="14">
        <v>42</v>
      </c>
      <c r="FO215" s="14">
        <v>64</v>
      </c>
      <c r="FP215" s="14">
        <v>57</v>
      </c>
      <c r="FQ215" s="14">
        <v>52</v>
      </c>
      <c r="FR215" s="14">
        <v>46</v>
      </c>
      <c r="FS215" s="14">
        <v>51</v>
      </c>
      <c r="FT215" s="14">
        <v>67</v>
      </c>
      <c r="FU215" s="14">
        <v>44</v>
      </c>
      <c r="FV215" s="14">
        <v>37</v>
      </c>
      <c r="FW215" s="14">
        <v>58</v>
      </c>
      <c r="FX215" s="14">
        <v>63</v>
      </c>
      <c r="FY215" s="14">
        <v>67</v>
      </c>
      <c r="FZ215" s="14">
        <v>68</v>
      </c>
      <c r="GA215" s="14">
        <v>77</v>
      </c>
      <c r="GB215" s="14">
        <v>55</v>
      </c>
      <c r="GC215" s="14">
        <v>34</v>
      </c>
      <c r="GD215" s="14">
        <v>35</v>
      </c>
      <c r="GE215" s="14">
        <v>46</v>
      </c>
      <c r="GF215" s="14">
        <v>40</v>
      </c>
      <c r="GG215" s="14">
        <v>56</v>
      </c>
      <c r="GH215" s="14" t="s">
        <v>78</v>
      </c>
      <c r="GI215" s="14">
        <v>66</v>
      </c>
      <c r="GJ215" s="14">
        <v>42</v>
      </c>
      <c r="GK215" s="14">
        <v>34</v>
      </c>
      <c r="GL215" s="14">
        <v>33</v>
      </c>
      <c r="GM215" s="14">
        <v>28</v>
      </c>
      <c r="GN215" s="14">
        <v>30</v>
      </c>
      <c r="GO215" s="14">
        <v>55</v>
      </c>
      <c r="GP215" s="14">
        <v>44</v>
      </c>
      <c r="GQ215" s="14">
        <v>37</v>
      </c>
      <c r="GR215" s="14">
        <v>30</v>
      </c>
      <c r="GS215" s="14">
        <v>34</v>
      </c>
      <c r="GT215" s="14">
        <v>51</v>
      </c>
      <c r="GU215" s="14">
        <v>58</v>
      </c>
      <c r="GV215" s="14">
        <v>42</v>
      </c>
      <c r="GW215" s="14">
        <v>33</v>
      </c>
      <c r="GX215" s="14">
        <v>43</v>
      </c>
      <c r="GY215" s="14">
        <v>50</v>
      </c>
      <c r="GZ215" s="14">
        <v>40</v>
      </c>
      <c r="HA215" s="14">
        <v>31</v>
      </c>
      <c r="HB215" s="14">
        <v>25</v>
      </c>
      <c r="HC215" s="14">
        <v>37</v>
      </c>
      <c r="HD215" s="14">
        <v>43</v>
      </c>
      <c r="HE215" s="14">
        <v>30</v>
      </c>
      <c r="HF215" s="14">
        <v>29</v>
      </c>
      <c r="HG215" s="14">
        <v>49</v>
      </c>
      <c r="HH215" s="14">
        <v>46</v>
      </c>
      <c r="HI215" s="14">
        <v>30</v>
      </c>
      <c r="HJ215" s="14">
        <v>35</v>
      </c>
      <c r="HK215" s="14">
        <v>14</v>
      </c>
      <c r="HL215" s="14">
        <v>30</v>
      </c>
      <c r="HM215" s="14">
        <v>28</v>
      </c>
      <c r="HN215" s="14">
        <v>26</v>
      </c>
      <c r="HO215" s="14">
        <v>18</v>
      </c>
      <c r="HP215" s="14">
        <v>22</v>
      </c>
      <c r="HQ215" s="14" t="s">
        <v>78</v>
      </c>
      <c r="HR215" s="14" t="s">
        <v>78</v>
      </c>
      <c r="HS215" s="14" t="s">
        <v>78</v>
      </c>
      <c r="HT215" s="14" t="s">
        <v>78</v>
      </c>
      <c r="HU215" s="14" t="s">
        <v>78</v>
      </c>
      <c r="HV215" s="14" t="s">
        <v>78</v>
      </c>
      <c r="HW215" s="14" t="s">
        <v>78</v>
      </c>
      <c r="HX215" s="14" t="s">
        <v>78</v>
      </c>
      <c r="HY215" s="14" t="s">
        <v>78</v>
      </c>
      <c r="HZ215" s="14" t="s">
        <v>78</v>
      </c>
      <c r="IA215" s="14" t="s">
        <v>78</v>
      </c>
      <c r="IB215" s="14" t="s">
        <v>78</v>
      </c>
      <c r="IC215" s="14" t="s">
        <v>78</v>
      </c>
      <c r="ID215" s="14">
        <v>28</v>
      </c>
      <c r="IE215" s="14">
        <v>27</v>
      </c>
      <c r="IF215" s="14" t="s">
        <v>78</v>
      </c>
      <c r="IG215" s="14" t="s">
        <v>78</v>
      </c>
      <c r="IH215" s="14" t="s">
        <v>78</v>
      </c>
      <c r="II215" s="14">
        <v>7</v>
      </c>
      <c r="IJ215" s="14">
        <v>9</v>
      </c>
      <c r="IK215" s="14">
        <v>16</v>
      </c>
      <c r="IL215" s="14">
        <v>17</v>
      </c>
      <c r="IM215" s="14">
        <v>22</v>
      </c>
      <c r="IN215" s="14">
        <v>22</v>
      </c>
      <c r="IO215" s="14" t="s">
        <v>78</v>
      </c>
      <c r="IP215" s="14" t="s">
        <v>78</v>
      </c>
      <c r="IQ215" s="19" t="s">
        <v>78</v>
      </c>
      <c r="IR215" s="100">
        <f t="shared" si="63"/>
        <v>95</v>
      </c>
      <c r="IT215" s="45"/>
      <c r="IU215" s="46"/>
    </row>
    <row r="216" spans="1:255" ht="12.75" customHeight="1" x14ac:dyDescent="0.2">
      <c r="A216" s="100">
        <v>2012</v>
      </c>
      <c r="B216" s="100">
        <v>360610135</v>
      </c>
      <c r="C216" s="103">
        <f>INDEX(Sites!$A:$N,MATCH($B216,Sites!$A:$A,0),2)</f>
        <v>40.819760000000002</v>
      </c>
      <c r="D216" s="100" t="str">
        <f>INDEX(Sites!$A:$N,MATCH($B216,Sites!$A:$A,0),4)</f>
        <v>NY</v>
      </c>
      <c r="E216" s="100" t="str">
        <f>INDEX(Sites!$A:$N,MATCH($B216,Sites!$A:$A,0),10)</f>
        <v>45.0</v>
      </c>
      <c r="F216" s="44" t="str">
        <f>INDEX(Sites!$A:$N,MATCH($B216,Sites!$A:$A,0),6)</f>
        <v>Convent Av</v>
      </c>
      <c r="G216" s="20">
        <v>22</v>
      </c>
      <c r="H216" s="14">
        <v>22</v>
      </c>
      <c r="I216" s="14">
        <v>33</v>
      </c>
      <c r="J216" s="14">
        <v>31</v>
      </c>
      <c r="K216" s="14">
        <v>32</v>
      </c>
      <c r="L216" s="14">
        <v>27</v>
      </c>
      <c r="M216" s="14">
        <v>32</v>
      </c>
      <c r="N216" s="14">
        <v>35</v>
      </c>
      <c r="O216" s="14">
        <v>32</v>
      </c>
      <c r="P216" s="14">
        <v>32</v>
      </c>
      <c r="Q216" s="14">
        <v>33</v>
      </c>
      <c r="R216" s="14">
        <v>22</v>
      </c>
      <c r="S216" s="14">
        <v>26</v>
      </c>
      <c r="T216" s="14">
        <v>48</v>
      </c>
      <c r="U216" s="14">
        <v>24</v>
      </c>
      <c r="V216" s="14">
        <v>14</v>
      </c>
      <c r="W216" s="14">
        <v>25</v>
      </c>
      <c r="X216" s="14">
        <v>23</v>
      </c>
      <c r="Y216" s="14">
        <v>25</v>
      </c>
      <c r="Z216" s="14">
        <v>26</v>
      </c>
      <c r="AA216" s="14">
        <v>19</v>
      </c>
      <c r="AB216" s="14" t="s">
        <v>78</v>
      </c>
      <c r="AC216" s="14" t="s">
        <v>78</v>
      </c>
      <c r="AD216" s="14" t="s">
        <v>78</v>
      </c>
      <c r="AE216" s="14" t="s">
        <v>78</v>
      </c>
      <c r="AF216" s="14" t="s">
        <v>78</v>
      </c>
      <c r="AG216" s="14" t="s">
        <v>78</v>
      </c>
      <c r="AH216" s="14" t="s">
        <v>78</v>
      </c>
      <c r="AI216" s="14" t="s">
        <v>78</v>
      </c>
      <c r="AJ216" s="14" t="s">
        <v>78</v>
      </c>
      <c r="AK216" s="14" t="s">
        <v>78</v>
      </c>
      <c r="AL216" s="14" t="s">
        <v>78</v>
      </c>
      <c r="AM216" s="14" t="s">
        <v>78</v>
      </c>
      <c r="AN216" s="14" t="s">
        <v>78</v>
      </c>
      <c r="AO216" s="14" t="s">
        <v>78</v>
      </c>
      <c r="AP216" s="14">
        <v>37</v>
      </c>
      <c r="AQ216" s="14">
        <v>47</v>
      </c>
      <c r="AR216" s="14">
        <v>48</v>
      </c>
      <c r="AS216" s="14">
        <v>53</v>
      </c>
      <c r="AT216" s="14">
        <v>53</v>
      </c>
      <c r="AU216" s="14">
        <v>50</v>
      </c>
      <c r="AV216" s="14">
        <v>33</v>
      </c>
      <c r="AW216" s="14">
        <v>37</v>
      </c>
      <c r="AX216" s="14">
        <v>47</v>
      </c>
      <c r="AY216" s="14">
        <v>49</v>
      </c>
      <c r="AZ216" s="14">
        <v>57</v>
      </c>
      <c r="BA216" s="14">
        <v>56</v>
      </c>
      <c r="BB216" s="14">
        <v>43</v>
      </c>
      <c r="BC216" s="14">
        <v>42</v>
      </c>
      <c r="BD216" s="14">
        <v>41</v>
      </c>
      <c r="BE216" s="14">
        <v>47</v>
      </c>
      <c r="BF216" s="14">
        <v>43</v>
      </c>
      <c r="BG216" s="14">
        <v>26</v>
      </c>
      <c r="BH216" s="14">
        <v>28</v>
      </c>
      <c r="BI216" s="14">
        <v>48</v>
      </c>
      <c r="BJ216" s="14">
        <v>44</v>
      </c>
      <c r="BK216" s="14" t="s">
        <v>78</v>
      </c>
      <c r="BL216" s="14">
        <v>34</v>
      </c>
      <c r="BM216" s="14">
        <v>46</v>
      </c>
      <c r="BN216" s="14">
        <v>52</v>
      </c>
      <c r="BO216" s="14">
        <v>45</v>
      </c>
      <c r="BP216" s="14">
        <v>31</v>
      </c>
      <c r="BQ216" s="14">
        <v>26</v>
      </c>
      <c r="BR216" s="14">
        <v>22</v>
      </c>
      <c r="BS216" s="14">
        <v>22</v>
      </c>
      <c r="BT216" s="14">
        <v>23</v>
      </c>
      <c r="BU216" s="14">
        <v>35</v>
      </c>
      <c r="BV216" s="14">
        <v>33</v>
      </c>
      <c r="BW216" s="14">
        <v>36</v>
      </c>
      <c r="BX216" s="14">
        <v>26</v>
      </c>
      <c r="BY216" s="14">
        <v>43</v>
      </c>
      <c r="BZ216" s="14">
        <v>46</v>
      </c>
      <c r="CA216" s="14">
        <v>58</v>
      </c>
      <c r="CB216" s="14">
        <v>65</v>
      </c>
      <c r="CC216" s="14">
        <v>35</v>
      </c>
      <c r="CD216" s="14">
        <v>34</v>
      </c>
      <c r="CE216" s="14">
        <v>32</v>
      </c>
      <c r="CF216" s="14">
        <v>44</v>
      </c>
      <c r="CG216" s="14">
        <v>40</v>
      </c>
      <c r="CH216" s="14">
        <v>52</v>
      </c>
      <c r="CI216" s="14">
        <v>48</v>
      </c>
      <c r="CJ216" s="14">
        <v>32</v>
      </c>
      <c r="CK216" s="14">
        <v>31</v>
      </c>
      <c r="CL216" s="14">
        <v>30</v>
      </c>
      <c r="CM216" s="14">
        <v>15</v>
      </c>
      <c r="CN216" s="14">
        <v>14</v>
      </c>
      <c r="CO216" s="14">
        <v>45</v>
      </c>
      <c r="CP216" s="14">
        <v>51</v>
      </c>
      <c r="CQ216" s="14">
        <v>69</v>
      </c>
      <c r="CR216" s="14">
        <v>50</v>
      </c>
      <c r="CS216" s="14">
        <v>38</v>
      </c>
      <c r="CT216" s="14">
        <v>48</v>
      </c>
      <c r="CU216" s="14">
        <v>41</v>
      </c>
      <c r="CV216" s="14">
        <v>48</v>
      </c>
      <c r="CW216" s="14">
        <v>48</v>
      </c>
      <c r="CX216" s="14">
        <v>29</v>
      </c>
      <c r="CY216" s="14">
        <v>28</v>
      </c>
      <c r="CZ216" s="14">
        <v>31</v>
      </c>
      <c r="DA216" s="14">
        <v>44</v>
      </c>
      <c r="DB216" s="14">
        <v>42</v>
      </c>
      <c r="DC216" s="14">
        <v>46</v>
      </c>
      <c r="DD216" s="14">
        <v>72</v>
      </c>
      <c r="DE216" s="14">
        <v>40</v>
      </c>
      <c r="DF216" s="14">
        <v>32</v>
      </c>
      <c r="DG216" s="14">
        <v>29</v>
      </c>
      <c r="DH216" s="14">
        <v>40</v>
      </c>
      <c r="DI216" s="14">
        <v>47</v>
      </c>
      <c r="DJ216" s="14">
        <v>43</v>
      </c>
      <c r="DK216" s="14">
        <v>39</v>
      </c>
      <c r="DL216" s="14">
        <v>32</v>
      </c>
      <c r="DM216" s="14">
        <v>30</v>
      </c>
      <c r="DN216" s="14">
        <v>69</v>
      </c>
      <c r="DO216" s="14">
        <v>73</v>
      </c>
      <c r="DP216" s="14">
        <v>64</v>
      </c>
      <c r="DQ216" s="14">
        <v>38</v>
      </c>
      <c r="DR216" s="14">
        <v>52</v>
      </c>
      <c r="DS216" s="14">
        <v>36</v>
      </c>
      <c r="DT216" s="14">
        <v>26</v>
      </c>
      <c r="DU216" s="14">
        <v>39</v>
      </c>
      <c r="DV216" s="14">
        <v>75</v>
      </c>
      <c r="DW216" s="14">
        <v>73</v>
      </c>
      <c r="DX216" s="14">
        <v>60</v>
      </c>
      <c r="DY216" s="14">
        <v>70</v>
      </c>
      <c r="DZ216" s="14">
        <v>33</v>
      </c>
      <c r="EA216" s="14">
        <v>47</v>
      </c>
      <c r="EB216" s="14">
        <v>58</v>
      </c>
      <c r="EC216" s="14">
        <v>48</v>
      </c>
      <c r="ED216" s="14">
        <v>74</v>
      </c>
      <c r="EE216" s="14">
        <v>60</v>
      </c>
      <c r="EF216" s="14">
        <v>61</v>
      </c>
      <c r="EG216" s="14">
        <v>53</v>
      </c>
      <c r="EH216" s="14">
        <v>51</v>
      </c>
      <c r="EI216" s="14">
        <v>46</v>
      </c>
      <c r="EJ216" s="14">
        <v>47</v>
      </c>
      <c r="EK216" s="14">
        <v>61</v>
      </c>
      <c r="EL216" s="14">
        <v>65</v>
      </c>
      <c r="EM216" s="14">
        <v>49</v>
      </c>
      <c r="EN216" s="14">
        <v>51</v>
      </c>
      <c r="EO216" s="14">
        <v>77</v>
      </c>
      <c r="EP216" s="14">
        <v>70</v>
      </c>
      <c r="EQ216" s="14">
        <v>30</v>
      </c>
      <c r="ER216" s="14">
        <v>24</v>
      </c>
      <c r="ES216" s="14">
        <v>35</v>
      </c>
      <c r="ET216" s="14">
        <v>53</v>
      </c>
      <c r="EU216" s="14">
        <v>36</v>
      </c>
      <c r="EV216" s="14">
        <v>43</v>
      </c>
      <c r="EW216" s="14">
        <v>35</v>
      </c>
      <c r="EX216" s="14">
        <v>66</v>
      </c>
      <c r="EY216" s="14">
        <v>46</v>
      </c>
      <c r="EZ216" s="14">
        <v>41</v>
      </c>
      <c r="FA216" s="14">
        <v>38</v>
      </c>
      <c r="FB216" s="14">
        <v>43</v>
      </c>
      <c r="FC216" s="14">
        <v>37</v>
      </c>
      <c r="FD216" s="14">
        <v>21</v>
      </c>
      <c r="FE216" s="14">
        <v>68</v>
      </c>
      <c r="FF216" s="14">
        <v>68</v>
      </c>
      <c r="FG216" s="14">
        <v>48</v>
      </c>
      <c r="FH216" s="14">
        <v>39</v>
      </c>
      <c r="FI216" s="14">
        <v>43</v>
      </c>
      <c r="FJ216" s="14">
        <v>41</v>
      </c>
      <c r="FK216" s="14">
        <v>66</v>
      </c>
      <c r="FL216" s="14">
        <v>59</v>
      </c>
      <c r="FM216" s="14">
        <v>30</v>
      </c>
      <c r="FN216" s="14">
        <v>46</v>
      </c>
      <c r="FO216" s="14">
        <v>49</v>
      </c>
      <c r="FP216" s="14">
        <v>39</v>
      </c>
      <c r="FQ216" s="14">
        <v>40</v>
      </c>
      <c r="FR216" s="14">
        <v>44</v>
      </c>
      <c r="FS216" s="14">
        <v>44</v>
      </c>
      <c r="FT216" s="14">
        <v>68</v>
      </c>
      <c r="FU216" s="14">
        <v>39</v>
      </c>
      <c r="FV216" s="14">
        <v>40</v>
      </c>
      <c r="FW216" s="14">
        <v>52</v>
      </c>
      <c r="FX216" s="14">
        <v>59</v>
      </c>
      <c r="FY216" s="14">
        <v>65</v>
      </c>
      <c r="FZ216" s="14">
        <v>69</v>
      </c>
      <c r="GA216" s="14">
        <v>68</v>
      </c>
      <c r="GB216" s="14">
        <v>59</v>
      </c>
      <c r="GC216" s="14">
        <v>41</v>
      </c>
      <c r="GD216" s="14">
        <v>26</v>
      </c>
      <c r="GE216" s="14">
        <v>41</v>
      </c>
      <c r="GF216" s="14">
        <v>40</v>
      </c>
      <c r="GG216" s="14">
        <v>54</v>
      </c>
      <c r="GH216" s="14">
        <v>76</v>
      </c>
      <c r="GI216" s="14">
        <v>62</v>
      </c>
      <c r="GJ216" s="14">
        <v>39</v>
      </c>
      <c r="GK216" s="14">
        <v>33</v>
      </c>
      <c r="GL216" s="14">
        <v>23</v>
      </c>
      <c r="GM216" s="14">
        <v>30</v>
      </c>
      <c r="GN216" s="14">
        <v>11</v>
      </c>
      <c r="GO216" s="14">
        <v>50</v>
      </c>
      <c r="GP216" s="14">
        <v>36</v>
      </c>
      <c r="GQ216" s="14">
        <v>33</v>
      </c>
      <c r="GR216" s="14">
        <v>27</v>
      </c>
      <c r="GS216" s="14">
        <v>32</v>
      </c>
      <c r="GT216" s="14">
        <v>43</v>
      </c>
      <c r="GU216" s="14">
        <v>52</v>
      </c>
      <c r="GV216" s="14">
        <v>42</v>
      </c>
      <c r="GW216" s="14">
        <v>27</v>
      </c>
      <c r="GX216" s="14">
        <v>35</v>
      </c>
      <c r="GY216" s="14">
        <v>42</v>
      </c>
      <c r="GZ216" s="14">
        <v>33</v>
      </c>
      <c r="HA216" s="14">
        <v>29</v>
      </c>
      <c r="HB216" s="14">
        <v>20</v>
      </c>
      <c r="HC216" s="14">
        <v>32</v>
      </c>
      <c r="HD216" s="14">
        <v>39</v>
      </c>
      <c r="HE216" s="14">
        <v>25</v>
      </c>
      <c r="HF216" s="14">
        <v>30</v>
      </c>
      <c r="HG216" s="14">
        <v>43</v>
      </c>
      <c r="HH216" s="14">
        <v>35</v>
      </c>
      <c r="HI216" s="14">
        <v>28</v>
      </c>
      <c r="HJ216" s="14">
        <v>14</v>
      </c>
      <c r="HK216" s="14">
        <v>14</v>
      </c>
      <c r="HL216" s="14">
        <v>29</v>
      </c>
      <c r="HM216" s="14">
        <v>29</v>
      </c>
      <c r="HN216" s="14" t="s">
        <v>78</v>
      </c>
      <c r="HO216" s="14">
        <v>5</v>
      </c>
      <c r="HP216" s="14">
        <v>3</v>
      </c>
      <c r="HQ216" s="14">
        <v>43</v>
      </c>
      <c r="HR216" s="14">
        <v>39</v>
      </c>
      <c r="HS216" s="14">
        <v>20</v>
      </c>
      <c r="HT216" s="14">
        <v>12</v>
      </c>
      <c r="HU216" s="14">
        <v>9</v>
      </c>
      <c r="HV216" s="14">
        <v>27</v>
      </c>
      <c r="HW216" s="14">
        <v>26</v>
      </c>
      <c r="HX216" s="14" t="s">
        <v>78</v>
      </c>
      <c r="HY216" s="14" t="s">
        <v>78</v>
      </c>
      <c r="HZ216" s="14" t="s">
        <v>78</v>
      </c>
      <c r="IA216" s="14" t="s">
        <v>78</v>
      </c>
      <c r="IB216" s="14">
        <v>26</v>
      </c>
      <c r="IC216" s="14">
        <v>14</v>
      </c>
      <c r="ID216" s="14">
        <v>34</v>
      </c>
      <c r="IE216" s="14">
        <v>27</v>
      </c>
      <c r="IF216" s="14">
        <v>28</v>
      </c>
      <c r="IG216" s="14">
        <v>33</v>
      </c>
      <c r="IH216" s="14">
        <v>33</v>
      </c>
      <c r="II216" s="14">
        <v>7</v>
      </c>
      <c r="IJ216" s="14">
        <v>11</v>
      </c>
      <c r="IK216" s="14">
        <v>15</v>
      </c>
      <c r="IL216" s="14">
        <v>11</v>
      </c>
      <c r="IM216" s="14">
        <v>32</v>
      </c>
      <c r="IN216" s="14">
        <v>27</v>
      </c>
      <c r="IO216" s="14">
        <v>29</v>
      </c>
      <c r="IP216" s="14">
        <v>20</v>
      </c>
      <c r="IQ216" s="19">
        <v>9</v>
      </c>
      <c r="IR216" s="100">
        <f t="shared" si="63"/>
        <v>77</v>
      </c>
      <c r="IT216" s="45"/>
      <c r="IU216" s="46"/>
    </row>
    <row r="217" spans="1:255" ht="12.75" customHeight="1" x14ac:dyDescent="0.2">
      <c r="A217" s="100">
        <v>2012</v>
      </c>
      <c r="B217" s="100">
        <v>361030009</v>
      </c>
      <c r="C217" s="103">
        <f>INDEX(Sites!$A:$N,MATCH($B217,Sites!$A:$A,0),2)</f>
        <v>40.82799</v>
      </c>
      <c r="D217" s="100" t="str">
        <f>INDEX(Sites!$A:$N,MATCH($B217,Sites!$A:$A,0),4)</f>
        <v>NY</v>
      </c>
      <c r="E217" s="100" t="str">
        <f>INDEX(Sites!$A:$N,MATCH($B217,Sites!$A:$A,0),10)</f>
        <v>45.0</v>
      </c>
      <c r="F217" s="44" t="str">
        <f>INDEX(Sites!$A:$N,MATCH($B217,Sites!$A:$A,0),6)</f>
        <v>Holtsville</v>
      </c>
      <c r="G217" s="20">
        <v>37</v>
      </c>
      <c r="H217" s="14">
        <v>36</v>
      </c>
      <c r="I217" s="14">
        <v>36</v>
      </c>
      <c r="J217" s="14">
        <v>36</v>
      </c>
      <c r="K217" s="14">
        <v>39</v>
      </c>
      <c r="L217" s="14">
        <v>35</v>
      </c>
      <c r="M217" s="14">
        <v>45</v>
      </c>
      <c r="N217" s="14">
        <v>41</v>
      </c>
      <c r="O217" s="14">
        <v>39</v>
      </c>
      <c r="P217" s="14">
        <v>37</v>
      </c>
      <c r="Q217" s="14">
        <v>44</v>
      </c>
      <c r="R217" s="14">
        <v>44</v>
      </c>
      <c r="S217" s="14">
        <v>34</v>
      </c>
      <c r="T217" s="14">
        <v>52</v>
      </c>
      <c r="U217" s="14">
        <v>31</v>
      </c>
      <c r="V217" s="14">
        <v>26</v>
      </c>
      <c r="W217" s="14">
        <v>32</v>
      </c>
      <c r="X217" s="14">
        <v>36</v>
      </c>
      <c r="Y217" s="14">
        <v>43</v>
      </c>
      <c r="Z217" s="14">
        <v>31</v>
      </c>
      <c r="AA217" s="14">
        <v>33</v>
      </c>
      <c r="AB217" s="14">
        <v>29</v>
      </c>
      <c r="AC217" s="14" t="s">
        <v>78</v>
      </c>
      <c r="AD217" s="14" t="s">
        <v>78</v>
      </c>
      <c r="AE217" s="14" t="s">
        <v>78</v>
      </c>
      <c r="AF217" s="14" t="s">
        <v>78</v>
      </c>
      <c r="AG217" s="14" t="s">
        <v>78</v>
      </c>
      <c r="AH217" s="14">
        <v>40</v>
      </c>
      <c r="AI217" s="14">
        <v>34</v>
      </c>
      <c r="AJ217" s="14">
        <v>44</v>
      </c>
      <c r="AK217" s="14">
        <v>43</v>
      </c>
      <c r="AL217" s="14">
        <v>44</v>
      </c>
      <c r="AM217" s="14">
        <v>45</v>
      </c>
      <c r="AN217" s="14">
        <v>52</v>
      </c>
      <c r="AO217" s="14">
        <v>51</v>
      </c>
      <c r="AP217" s="14">
        <v>39</v>
      </c>
      <c r="AQ217" s="14" t="s">
        <v>78</v>
      </c>
      <c r="AR217" s="14">
        <v>48</v>
      </c>
      <c r="AS217" s="14">
        <v>48</v>
      </c>
      <c r="AT217" s="14">
        <v>50</v>
      </c>
      <c r="AU217" s="14">
        <v>47</v>
      </c>
      <c r="AV217" s="14">
        <v>37</v>
      </c>
      <c r="AW217" s="14">
        <v>37</v>
      </c>
      <c r="AX217" s="14">
        <v>42</v>
      </c>
      <c r="AY217" s="14">
        <v>49</v>
      </c>
      <c r="AZ217" s="14">
        <v>58</v>
      </c>
      <c r="BA217" s="14">
        <v>53</v>
      </c>
      <c r="BB217" s="14">
        <v>51</v>
      </c>
      <c r="BC217" s="14">
        <v>44</v>
      </c>
      <c r="BD217" s="14">
        <v>44</v>
      </c>
      <c r="BE217" s="14">
        <v>47</v>
      </c>
      <c r="BF217" s="14">
        <v>41</v>
      </c>
      <c r="BG217" s="14">
        <v>36</v>
      </c>
      <c r="BH217" s="14">
        <v>34</v>
      </c>
      <c r="BI217" s="14">
        <v>46</v>
      </c>
      <c r="BJ217" s="14">
        <v>51</v>
      </c>
      <c r="BK217" s="14" t="s">
        <v>78</v>
      </c>
      <c r="BL217" s="14" t="s">
        <v>78</v>
      </c>
      <c r="BM217" s="14" t="s">
        <v>78</v>
      </c>
      <c r="BN217" s="14" t="s">
        <v>78</v>
      </c>
      <c r="BO217" s="14" t="s">
        <v>78</v>
      </c>
      <c r="BP217" s="14">
        <v>37</v>
      </c>
      <c r="BQ217" s="14">
        <v>29</v>
      </c>
      <c r="BR217" s="14">
        <v>24</v>
      </c>
      <c r="BS217" s="14">
        <v>25</v>
      </c>
      <c r="BT217" s="14">
        <v>23</v>
      </c>
      <c r="BU217" s="14">
        <v>26</v>
      </c>
      <c r="BV217" s="14">
        <v>29</v>
      </c>
      <c r="BW217" s="14" t="s">
        <v>78</v>
      </c>
      <c r="BX217" s="14">
        <v>35</v>
      </c>
      <c r="BY217" s="14">
        <v>42</v>
      </c>
      <c r="BZ217" s="14">
        <v>47</v>
      </c>
      <c r="CA217" s="14">
        <v>60</v>
      </c>
      <c r="CB217" s="14">
        <v>57</v>
      </c>
      <c r="CC217" s="14">
        <v>46</v>
      </c>
      <c r="CD217" s="14">
        <v>43</v>
      </c>
      <c r="CE217" s="14">
        <v>41</v>
      </c>
      <c r="CF217" s="14">
        <v>43</v>
      </c>
      <c r="CG217" s="14">
        <v>38</v>
      </c>
      <c r="CH217" s="14" t="s">
        <v>78</v>
      </c>
      <c r="CI217" s="14">
        <v>35</v>
      </c>
      <c r="CJ217" s="14">
        <v>15</v>
      </c>
      <c r="CK217" s="14" t="s">
        <v>78</v>
      </c>
      <c r="CL217" s="14" t="s">
        <v>78</v>
      </c>
      <c r="CM217" s="14">
        <v>26</v>
      </c>
      <c r="CN217" s="14">
        <v>19</v>
      </c>
      <c r="CO217" s="14">
        <v>28</v>
      </c>
      <c r="CP217" s="14">
        <v>51</v>
      </c>
      <c r="CQ217" s="14">
        <v>65</v>
      </c>
      <c r="CR217" s="14">
        <v>33</v>
      </c>
      <c r="CS217" s="14">
        <v>37</v>
      </c>
      <c r="CT217" s="14">
        <v>53</v>
      </c>
      <c r="CU217" s="14">
        <v>37</v>
      </c>
      <c r="CV217" s="14">
        <v>45</v>
      </c>
      <c r="CW217" s="14">
        <v>45</v>
      </c>
      <c r="CX217" s="14">
        <v>32</v>
      </c>
      <c r="CY217" s="14">
        <v>27</v>
      </c>
      <c r="CZ217" s="14">
        <v>38</v>
      </c>
      <c r="DA217" s="14">
        <v>46</v>
      </c>
      <c r="DB217" s="14">
        <v>49</v>
      </c>
      <c r="DC217" s="14">
        <v>37</v>
      </c>
      <c r="DD217" s="14">
        <v>47</v>
      </c>
      <c r="DE217" s="14">
        <v>29</v>
      </c>
      <c r="DF217" s="14">
        <v>35</v>
      </c>
      <c r="DG217" s="14">
        <v>32</v>
      </c>
      <c r="DH217" s="14">
        <v>29</v>
      </c>
      <c r="DI217" s="14">
        <v>42</v>
      </c>
      <c r="DJ217" s="14">
        <v>36</v>
      </c>
      <c r="DK217" s="14">
        <v>33</v>
      </c>
      <c r="DL217" s="14">
        <v>34</v>
      </c>
      <c r="DM217" s="14">
        <v>26</v>
      </c>
      <c r="DN217" s="14">
        <v>92</v>
      </c>
      <c r="DO217" s="14">
        <v>80</v>
      </c>
      <c r="DP217" s="14">
        <v>69</v>
      </c>
      <c r="DQ217" s="14">
        <v>45</v>
      </c>
      <c r="DR217" s="14">
        <v>54</v>
      </c>
      <c r="DS217" s="14">
        <v>51</v>
      </c>
      <c r="DT217" s="14" t="s">
        <v>78</v>
      </c>
      <c r="DU217" s="14">
        <v>43</v>
      </c>
      <c r="DV217" s="14">
        <v>69</v>
      </c>
      <c r="DW217" s="14">
        <v>89</v>
      </c>
      <c r="DX217" s="14">
        <v>73</v>
      </c>
      <c r="DY217" s="14">
        <v>76</v>
      </c>
      <c r="DZ217" s="14">
        <v>43</v>
      </c>
      <c r="EA217" s="14">
        <v>62</v>
      </c>
      <c r="EB217" s="14">
        <v>70</v>
      </c>
      <c r="EC217" s="14">
        <v>52</v>
      </c>
      <c r="ED217" s="14">
        <v>53</v>
      </c>
      <c r="EE217" s="14">
        <v>61</v>
      </c>
      <c r="EF217" s="14">
        <v>46</v>
      </c>
      <c r="EG217" s="14">
        <v>41</v>
      </c>
      <c r="EH217" s="14">
        <v>50</v>
      </c>
      <c r="EI217" s="14">
        <v>42</v>
      </c>
      <c r="EJ217" s="14" t="s">
        <v>78</v>
      </c>
      <c r="EK217" s="14" t="s">
        <v>78</v>
      </c>
      <c r="EL217" s="14" t="s">
        <v>78</v>
      </c>
      <c r="EM217" s="14">
        <v>42</v>
      </c>
      <c r="EN217" s="14">
        <v>52</v>
      </c>
      <c r="EO217" s="14">
        <v>64</v>
      </c>
      <c r="EP217" s="14">
        <v>79</v>
      </c>
      <c r="EQ217" s="14">
        <v>35</v>
      </c>
      <c r="ER217" s="14">
        <v>24</v>
      </c>
      <c r="ES217" s="14">
        <v>29</v>
      </c>
      <c r="ET217" s="14">
        <v>32</v>
      </c>
      <c r="EU217" s="14">
        <v>34</v>
      </c>
      <c r="EV217" s="14">
        <v>54</v>
      </c>
      <c r="EW217" s="14" t="s">
        <v>78</v>
      </c>
      <c r="EX217" s="14">
        <v>49</v>
      </c>
      <c r="EY217" s="14">
        <v>52</v>
      </c>
      <c r="EZ217" s="14">
        <v>45</v>
      </c>
      <c r="FA217" s="14">
        <v>39</v>
      </c>
      <c r="FB217" s="14">
        <v>34</v>
      </c>
      <c r="FC217" s="14">
        <v>27</v>
      </c>
      <c r="FD217" s="14">
        <v>32</v>
      </c>
      <c r="FE217" s="14">
        <v>58</v>
      </c>
      <c r="FF217" s="14">
        <v>53</v>
      </c>
      <c r="FG217" s="14">
        <v>38</v>
      </c>
      <c r="FH217" s="14">
        <v>35</v>
      </c>
      <c r="FI217" s="14">
        <v>44</v>
      </c>
      <c r="FJ217" s="14">
        <v>36</v>
      </c>
      <c r="FK217" s="14">
        <v>46</v>
      </c>
      <c r="FL217" s="14">
        <v>43</v>
      </c>
      <c r="FM217" s="14">
        <v>36</v>
      </c>
      <c r="FN217" s="14">
        <v>40</v>
      </c>
      <c r="FO217" s="14">
        <v>57</v>
      </c>
      <c r="FP217" s="14">
        <v>51</v>
      </c>
      <c r="FQ217" s="14">
        <v>52</v>
      </c>
      <c r="FR217" s="14">
        <v>41</v>
      </c>
      <c r="FS217" s="14">
        <v>45</v>
      </c>
      <c r="FT217" s="14">
        <v>57</v>
      </c>
      <c r="FU217" s="14">
        <v>38</v>
      </c>
      <c r="FV217" s="14">
        <v>34</v>
      </c>
      <c r="FW217" s="14">
        <v>47</v>
      </c>
      <c r="FX217" s="14">
        <v>52</v>
      </c>
      <c r="FY217" s="14">
        <v>60</v>
      </c>
      <c r="FZ217" s="14">
        <v>61</v>
      </c>
      <c r="GA217" s="14">
        <v>67</v>
      </c>
      <c r="GB217" s="14">
        <v>46</v>
      </c>
      <c r="GC217" s="14">
        <v>32</v>
      </c>
      <c r="GD217" s="14">
        <v>33</v>
      </c>
      <c r="GE217" s="14">
        <v>43</v>
      </c>
      <c r="GF217" s="14">
        <v>37</v>
      </c>
      <c r="GG217" s="14">
        <v>57</v>
      </c>
      <c r="GH217" s="14">
        <v>70</v>
      </c>
      <c r="GI217" s="14">
        <v>58</v>
      </c>
      <c r="GJ217" s="14">
        <v>35</v>
      </c>
      <c r="GK217" s="14">
        <v>31</v>
      </c>
      <c r="GL217" s="14">
        <v>31</v>
      </c>
      <c r="GM217" s="14">
        <v>23</v>
      </c>
      <c r="GN217" s="14">
        <v>29</v>
      </c>
      <c r="GO217" s="14">
        <v>49</v>
      </c>
      <c r="GP217" s="14">
        <v>40</v>
      </c>
      <c r="GQ217" s="14">
        <v>29</v>
      </c>
      <c r="GR217" s="14">
        <v>30</v>
      </c>
      <c r="GS217" s="14">
        <v>32</v>
      </c>
      <c r="GT217" s="14">
        <v>51</v>
      </c>
      <c r="GU217" s="14">
        <v>51</v>
      </c>
      <c r="GV217" s="14">
        <v>38</v>
      </c>
      <c r="GW217" s="14">
        <v>32</v>
      </c>
      <c r="GX217" s="14">
        <v>37</v>
      </c>
      <c r="GY217" s="14">
        <v>45</v>
      </c>
      <c r="GZ217" s="14">
        <v>37</v>
      </c>
      <c r="HA217" s="14">
        <v>30</v>
      </c>
      <c r="HB217" s="14">
        <v>23</v>
      </c>
      <c r="HC217" s="14">
        <v>32</v>
      </c>
      <c r="HD217" s="14">
        <v>39</v>
      </c>
      <c r="HE217" s="14" t="s">
        <v>78</v>
      </c>
      <c r="HF217" s="14" t="s">
        <v>78</v>
      </c>
      <c r="HG217" s="14" t="s">
        <v>78</v>
      </c>
      <c r="HH217" s="14" t="s">
        <v>78</v>
      </c>
      <c r="HI217" s="14" t="s">
        <v>78</v>
      </c>
      <c r="HJ217" s="14" t="s">
        <v>78</v>
      </c>
      <c r="HK217" s="14" t="s">
        <v>78</v>
      </c>
      <c r="HL217" s="14" t="s">
        <v>78</v>
      </c>
      <c r="HM217" s="14" t="s">
        <v>78</v>
      </c>
      <c r="HN217" s="14" t="s">
        <v>78</v>
      </c>
      <c r="HO217" s="14" t="s">
        <v>78</v>
      </c>
      <c r="HP217" s="14" t="s">
        <v>78</v>
      </c>
      <c r="HQ217" s="14" t="s">
        <v>78</v>
      </c>
      <c r="HR217" s="14">
        <v>47</v>
      </c>
      <c r="HS217" s="14">
        <v>19</v>
      </c>
      <c r="HT217" s="14">
        <v>23</v>
      </c>
      <c r="HU217" s="14">
        <v>25</v>
      </c>
      <c r="HV217" s="14" t="s">
        <v>78</v>
      </c>
      <c r="HW217" s="14" t="s">
        <v>78</v>
      </c>
      <c r="HX217" s="14">
        <v>27</v>
      </c>
      <c r="HY217" s="14">
        <v>35</v>
      </c>
      <c r="HZ217" s="14">
        <v>39</v>
      </c>
      <c r="IA217" s="14">
        <v>33</v>
      </c>
      <c r="IB217" s="14">
        <v>30</v>
      </c>
      <c r="IC217" s="14">
        <v>28</v>
      </c>
      <c r="ID217" s="14">
        <v>36</v>
      </c>
      <c r="IE217" s="14">
        <v>34</v>
      </c>
      <c r="IF217" s="14">
        <v>34</v>
      </c>
      <c r="IG217" s="14">
        <v>34</v>
      </c>
      <c r="IH217" s="14">
        <v>35</v>
      </c>
      <c r="II217" s="14">
        <v>28</v>
      </c>
      <c r="IJ217" s="14">
        <v>19</v>
      </c>
      <c r="IK217" s="14">
        <v>25</v>
      </c>
      <c r="IL217" s="14">
        <v>30</v>
      </c>
      <c r="IM217" s="14">
        <v>37</v>
      </c>
      <c r="IN217" s="14">
        <v>35</v>
      </c>
      <c r="IO217" s="14" t="s">
        <v>78</v>
      </c>
      <c r="IP217" s="14" t="s">
        <v>78</v>
      </c>
      <c r="IQ217" s="19" t="s">
        <v>78</v>
      </c>
      <c r="IR217" s="100">
        <f t="shared" si="63"/>
        <v>92</v>
      </c>
      <c r="IT217" s="45"/>
      <c r="IU217" s="46"/>
    </row>
    <row r="218" spans="1:255" ht="12.75" customHeight="1" x14ac:dyDescent="0.2">
      <c r="A218" s="100">
        <v>2012</v>
      </c>
      <c r="B218" s="100">
        <v>360050110</v>
      </c>
      <c r="C218" s="103">
        <f>INDEX(Sites!$A:$N,MATCH($B218,Sites!$A:$A,0),2)</f>
        <v>40.816180000000003</v>
      </c>
      <c r="D218" s="100" t="str">
        <f>INDEX(Sites!$A:$N,MATCH($B218,Sites!$A:$A,0),4)</f>
        <v>NY</v>
      </c>
      <c r="E218" s="100" t="str">
        <f>INDEX(Sites!$A:$N,MATCH($B218,Sites!$A:$A,0),10)</f>
        <v>17.0</v>
      </c>
      <c r="F218" s="44" t="str">
        <f>INDEX(Sites!$A:$N,MATCH($B218,Sites!$A:$A,0),6)</f>
        <v>IS52</v>
      </c>
      <c r="G218" s="20" t="s">
        <v>78</v>
      </c>
      <c r="H218" s="14" t="s">
        <v>78</v>
      </c>
      <c r="I218" s="14" t="s">
        <v>78</v>
      </c>
      <c r="J218" s="14" t="s">
        <v>78</v>
      </c>
      <c r="K218" s="14" t="s">
        <v>78</v>
      </c>
      <c r="L218" s="14" t="s">
        <v>78</v>
      </c>
      <c r="M218" s="14" t="s">
        <v>78</v>
      </c>
      <c r="N218" s="14" t="s">
        <v>78</v>
      </c>
      <c r="O218" s="14" t="s">
        <v>78</v>
      </c>
      <c r="P218" s="14" t="s">
        <v>78</v>
      </c>
      <c r="Q218" s="14" t="s">
        <v>78</v>
      </c>
      <c r="R218" s="14" t="s">
        <v>78</v>
      </c>
      <c r="S218" s="14" t="s">
        <v>78</v>
      </c>
      <c r="T218" s="14" t="s">
        <v>78</v>
      </c>
      <c r="U218" s="14" t="s">
        <v>78</v>
      </c>
      <c r="V218" s="14" t="s">
        <v>78</v>
      </c>
      <c r="W218" s="14" t="s">
        <v>78</v>
      </c>
      <c r="X218" s="14" t="s">
        <v>78</v>
      </c>
      <c r="Y218" s="14" t="s">
        <v>78</v>
      </c>
      <c r="Z218" s="14" t="s">
        <v>78</v>
      </c>
      <c r="AA218" s="14" t="s">
        <v>78</v>
      </c>
      <c r="AB218" s="14" t="s">
        <v>78</v>
      </c>
      <c r="AC218" s="14" t="s">
        <v>78</v>
      </c>
      <c r="AD218" s="14" t="s">
        <v>78</v>
      </c>
      <c r="AE218" s="14" t="s">
        <v>78</v>
      </c>
      <c r="AF218" s="14" t="s">
        <v>78</v>
      </c>
      <c r="AG218" s="14" t="s">
        <v>78</v>
      </c>
      <c r="AH218" s="14" t="s">
        <v>78</v>
      </c>
      <c r="AI218" s="14" t="s">
        <v>78</v>
      </c>
      <c r="AJ218" s="14" t="s">
        <v>78</v>
      </c>
      <c r="AK218" s="14" t="s">
        <v>78</v>
      </c>
      <c r="AL218" s="14" t="s">
        <v>78</v>
      </c>
      <c r="AM218" s="14" t="s">
        <v>78</v>
      </c>
      <c r="AN218" s="14" t="s">
        <v>78</v>
      </c>
      <c r="AO218" s="14" t="s">
        <v>78</v>
      </c>
      <c r="AP218" s="14" t="s">
        <v>78</v>
      </c>
      <c r="AQ218" s="14" t="s">
        <v>78</v>
      </c>
      <c r="AR218" s="14" t="s">
        <v>78</v>
      </c>
      <c r="AS218" s="14" t="s">
        <v>78</v>
      </c>
      <c r="AT218" s="14" t="s">
        <v>78</v>
      </c>
      <c r="AU218" s="14" t="s">
        <v>78</v>
      </c>
      <c r="AV218" s="14" t="s">
        <v>78</v>
      </c>
      <c r="AW218" s="14" t="s">
        <v>78</v>
      </c>
      <c r="AX218" s="14" t="s">
        <v>78</v>
      </c>
      <c r="AY218" s="14" t="s">
        <v>78</v>
      </c>
      <c r="AZ218" s="14" t="s">
        <v>78</v>
      </c>
      <c r="BA218" s="14" t="s">
        <v>78</v>
      </c>
      <c r="BB218" s="14" t="s">
        <v>78</v>
      </c>
      <c r="BC218" s="14" t="s">
        <v>78</v>
      </c>
      <c r="BD218" s="14" t="s">
        <v>78</v>
      </c>
      <c r="BE218" s="14" t="s">
        <v>78</v>
      </c>
      <c r="BF218" s="14" t="s">
        <v>78</v>
      </c>
      <c r="BG218" s="14" t="s">
        <v>78</v>
      </c>
      <c r="BH218" s="14" t="s">
        <v>78</v>
      </c>
      <c r="BI218" s="14" t="s">
        <v>78</v>
      </c>
      <c r="BJ218" s="14" t="s">
        <v>78</v>
      </c>
      <c r="BK218" s="14" t="s">
        <v>78</v>
      </c>
      <c r="BL218" s="14" t="s">
        <v>78</v>
      </c>
      <c r="BM218" s="14" t="s">
        <v>78</v>
      </c>
      <c r="BN218" s="14" t="s">
        <v>78</v>
      </c>
      <c r="BO218" s="14" t="s">
        <v>78</v>
      </c>
      <c r="BP218" s="14" t="s">
        <v>78</v>
      </c>
      <c r="BQ218" s="14" t="s">
        <v>78</v>
      </c>
      <c r="BR218" s="14" t="s">
        <v>78</v>
      </c>
      <c r="BS218" s="14" t="s">
        <v>78</v>
      </c>
      <c r="BT218" s="14" t="s">
        <v>78</v>
      </c>
      <c r="BU218" s="14" t="s">
        <v>78</v>
      </c>
      <c r="BV218" s="14" t="s">
        <v>78</v>
      </c>
      <c r="BW218" s="14" t="s">
        <v>78</v>
      </c>
      <c r="BX218" s="14" t="s">
        <v>78</v>
      </c>
      <c r="BY218" s="14" t="s">
        <v>78</v>
      </c>
      <c r="BZ218" s="14" t="s">
        <v>78</v>
      </c>
      <c r="CA218" s="14" t="s">
        <v>78</v>
      </c>
      <c r="CB218" s="14" t="s">
        <v>78</v>
      </c>
      <c r="CC218" s="14" t="s">
        <v>78</v>
      </c>
      <c r="CD218" s="14" t="s">
        <v>78</v>
      </c>
      <c r="CE218" s="14" t="s">
        <v>78</v>
      </c>
      <c r="CF218" s="14" t="s">
        <v>78</v>
      </c>
      <c r="CG218" s="14" t="s">
        <v>78</v>
      </c>
      <c r="CH218" s="14" t="s">
        <v>78</v>
      </c>
      <c r="CI218" s="14" t="s">
        <v>78</v>
      </c>
      <c r="CJ218" s="14" t="s">
        <v>78</v>
      </c>
      <c r="CK218" s="14" t="s">
        <v>78</v>
      </c>
      <c r="CL218" s="14" t="s">
        <v>78</v>
      </c>
      <c r="CM218" s="14" t="s">
        <v>78</v>
      </c>
      <c r="CN218" s="14" t="s">
        <v>78</v>
      </c>
      <c r="CO218" s="14" t="s">
        <v>78</v>
      </c>
      <c r="CP218" s="14" t="s">
        <v>78</v>
      </c>
      <c r="CQ218" s="14" t="s">
        <v>78</v>
      </c>
      <c r="CR218" s="14" t="s">
        <v>78</v>
      </c>
      <c r="CS218" s="14" t="s">
        <v>78</v>
      </c>
      <c r="CT218" s="14" t="s">
        <v>78</v>
      </c>
      <c r="CU218" s="14" t="s">
        <v>78</v>
      </c>
      <c r="CV218" s="14" t="s">
        <v>78</v>
      </c>
      <c r="CW218" s="14" t="s">
        <v>78</v>
      </c>
      <c r="CX218" s="14" t="s">
        <v>78</v>
      </c>
      <c r="CY218" s="14" t="s">
        <v>78</v>
      </c>
      <c r="CZ218" s="14" t="s">
        <v>78</v>
      </c>
      <c r="DA218" s="14" t="s">
        <v>78</v>
      </c>
      <c r="DB218" s="14" t="s">
        <v>78</v>
      </c>
      <c r="DC218" s="14" t="s">
        <v>78</v>
      </c>
      <c r="DD218" s="14" t="s">
        <v>78</v>
      </c>
      <c r="DE218" s="14" t="s">
        <v>78</v>
      </c>
      <c r="DF218" s="14" t="s">
        <v>78</v>
      </c>
      <c r="DG218" s="14" t="s">
        <v>78</v>
      </c>
      <c r="DH218" s="14" t="s">
        <v>78</v>
      </c>
      <c r="DI218" s="14" t="s">
        <v>78</v>
      </c>
      <c r="DJ218" s="14" t="s">
        <v>78</v>
      </c>
      <c r="DK218" s="14" t="s">
        <v>78</v>
      </c>
      <c r="DL218" s="14" t="s">
        <v>78</v>
      </c>
      <c r="DM218" s="14" t="s">
        <v>78</v>
      </c>
      <c r="DN218" s="14" t="s">
        <v>78</v>
      </c>
      <c r="DO218" s="14" t="s">
        <v>78</v>
      </c>
      <c r="DP218" s="14" t="s">
        <v>78</v>
      </c>
      <c r="DQ218" s="14" t="s">
        <v>78</v>
      </c>
      <c r="DR218" s="14" t="s">
        <v>78</v>
      </c>
      <c r="DS218" s="14" t="s">
        <v>78</v>
      </c>
      <c r="DT218" s="14" t="s">
        <v>78</v>
      </c>
      <c r="DU218" s="14" t="s">
        <v>78</v>
      </c>
      <c r="DV218" s="14" t="s">
        <v>78</v>
      </c>
      <c r="DW218" s="14" t="s">
        <v>78</v>
      </c>
      <c r="DX218" s="14" t="s">
        <v>78</v>
      </c>
      <c r="DY218" s="14" t="s">
        <v>78</v>
      </c>
      <c r="DZ218" s="14" t="s">
        <v>78</v>
      </c>
      <c r="EA218" s="14" t="s">
        <v>78</v>
      </c>
      <c r="EB218" s="14" t="s">
        <v>78</v>
      </c>
      <c r="EC218" s="14" t="s">
        <v>78</v>
      </c>
      <c r="ED218" s="14" t="s">
        <v>78</v>
      </c>
      <c r="EE218" s="14" t="s">
        <v>78</v>
      </c>
      <c r="EF218" s="14" t="s">
        <v>78</v>
      </c>
      <c r="EG218" s="14" t="s">
        <v>78</v>
      </c>
      <c r="EH218" s="14" t="s">
        <v>78</v>
      </c>
      <c r="EI218" s="14" t="s">
        <v>78</v>
      </c>
      <c r="EJ218" s="14" t="s">
        <v>78</v>
      </c>
      <c r="EK218" s="14" t="s">
        <v>78</v>
      </c>
      <c r="EL218" s="14" t="s">
        <v>78</v>
      </c>
      <c r="EM218" s="14" t="s">
        <v>78</v>
      </c>
      <c r="EN218" s="14" t="s">
        <v>78</v>
      </c>
      <c r="EO218" s="14" t="s">
        <v>78</v>
      </c>
      <c r="EP218" s="14" t="s">
        <v>78</v>
      </c>
      <c r="EQ218" s="14" t="s">
        <v>78</v>
      </c>
      <c r="ER218" s="14" t="s">
        <v>78</v>
      </c>
      <c r="ES218" s="14" t="s">
        <v>78</v>
      </c>
      <c r="ET218" s="14" t="s">
        <v>78</v>
      </c>
      <c r="EU218" s="14" t="s">
        <v>78</v>
      </c>
      <c r="EV218" s="14" t="s">
        <v>78</v>
      </c>
      <c r="EW218" s="14" t="s">
        <v>78</v>
      </c>
      <c r="EX218" s="14" t="s">
        <v>78</v>
      </c>
      <c r="EY218" s="14" t="s">
        <v>78</v>
      </c>
      <c r="EZ218" s="14" t="s">
        <v>78</v>
      </c>
      <c r="FA218" s="14" t="s">
        <v>78</v>
      </c>
      <c r="FB218" s="14" t="s">
        <v>78</v>
      </c>
      <c r="FC218" s="14" t="s">
        <v>78</v>
      </c>
      <c r="FD218" s="14" t="s">
        <v>78</v>
      </c>
      <c r="FE218" s="14" t="s">
        <v>78</v>
      </c>
      <c r="FF218" s="14" t="s">
        <v>78</v>
      </c>
      <c r="FG218" s="14" t="s">
        <v>78</v>
      </c>
      <c r="FH218" s="14" t="s">
        <v>78</v>
      </c>
      <c r="FI218" s="14" t="s">
        <v>78</v>
      </c>
      <c r="FJ218" s="14" t="s">
        <v>78</v>
      </c>
      <c r="FK218" s="14" t="s">
        <v>78</v>
      </c>
      <c r="FL218" s="14" t="s">
        <v>78</v>
      </c>
      <c r="FM218" s="14" t="s">
        <v>78</v>
      </c>
      <c r="FN218" s="14" t="s">
        <v>78</v>
      </c>
      <c r="FO218" s="14" t="s">
        <v>78</v>
      </c>
      <c r="FP218" s="14" t="s">
        <v>78</v>
      </c>
      <c r="FQ218" s="14">
        <v>40</v>
      </c>
      <c r="FR218" s="14">
        <v>45</v>
      </c>
      <c r="FS218" s="14">
        <v>47</v>
      </c>
      <c r="FT218" s="14">
        <v>68</v>
      </c>
      <c r="FU218" s="14">
        <v>41</v>
      </c>
      <c r="FV218" s="14">
        <v>39</v>
      </c>
      <c r="FW218" s="14">
        <v>57</v>
      </c>
      <c r="FX218" s="14">
        <v>58</v>
      </c>
      <c r="FY218" s="14">
        <v>65</v>
      </c>
      <c r="FZ218" s="14">
        <v>69</v>
      </c>
      <c r="GA218" s="14">
        <v>70</v>
      </c>
      <c r="GB218" s="14">
        <v>59</v>
      </c>
      <c r="GC218" s="14">
        <v>43</v>
      </c>
      <c r="GD218" s="14" t="s">
        <v>78</v>
      </c>
      <c r="GE218" s="14" t="s">
        <v>78</v>
      </c>
      <c r="GF218" s="14">
        <v>41</v>
      </c>
      <c r="GG218" s="14">
        <v>57</v>
      </c>
      <c r="GH218" s="14">
        <v>78</v>
      </c>
      <c r="GI218" s="14">
        <v>68</v>
      </c>
      <c r="GJ218" s="14">
        <v>42</v>
      </c>
      <c r="GK218" s="14">
        <v>32</v>
      </c>
      <c r="GL218" s="14">
        <v>27</v>
      </c>
      <c r="GM218" s="14">
        <v>33</v>
      </c>
      <c r="GN218" s="14">
        <v>14</v>
      </c>
      <c r="GO218" s="14">
        <v>51</v>
      </c>
      <c r="GP218" s="14">
        <v>35</v>
      </c>
      <c r="GQ218" s="14">
        <v>33</v>
      </c>
      <c r="GR218" s="14" t="s">
        <v>78</v>
      </c>
      <c r="GS218" s="14">
        <v>31</v>
      </c>
      <c r="GT218" s="14">
        <v>47</v>
      </c>
      <c r="GU218" s="14">
        <v>55</v>
      </c>
      <c r="GV218" s="14">
        <v>43</v>
      </c>
      <c r="GW218" s="14">
        <v>30</v>
      </c>
      <c r="GX218" s="14">
        <v>37</v>
      </c>
      <c r="GY218" s="14">
        <v>41</v>
      </c>
      <c r="GZ218" s="14">
        <v>37</v>
      </c>
      <c r="HA218" s="14" t="s">
        <v>78</v>
      </c>
      <c r="HB218" s="14">
        <v>21</v>
      </c>
      <c r="HC218" s="14">
        <v>33</v>
      </c>
      <c r="HD218" s="14">
        <v>43</v>
      </c>
      <c r="HE218" s="14">
        <v>26</v>
      </c>
      <c r="HF218" s="14">
        <v>30</v>
      </c>
      <c r="HG218" s="14">
        <v>41</v>
      </c>
      <c r="HH218" s="14" t="s">
        <v>78</v>
      </c>
      <c r="HI218" s="14">
        <v>28</v>
      </c>
      <c r="HJ218" s="14">
        <v>14</v>
      </c>
      <c r="HK218" s="14">
        <v>13</v>
      </c>
      <c r="HL218" s="14">
        <v>28</v>
      </c>
      <c r="HM218" s="14">
        <v>29</v>
      </c>
      <c r="HN218" s="14">
        <v>21</v>
      </c>
      <c r="HO218" s="14">
        <v>13</v>
      </c>
      <c r="HP218" s="14">
        <v>7</v>
      </c>
      <c r="HQ218" s="14">
        <v>45</v>
      </c>
      <c r="HR218" s="14">
        <v>40</v>
      </c>
      <c r="HS218" s="14">
        <v>22</v>
      </c>
      <c r="HT218" s="14">
        <v>13</v>
      </c>
      <c r="HU218" s="14">
        <v>13</v>
      </c>
      <c r="HV218" s="14">
        <v>26</v>
      </c>
      <c r="HW218" s="14">
        <v>27</v>
      </c>
      <c r="HX218" s="14">
        <v>19</v>
      </c>
      <c r="HY218" s="14">
        <v>28</v>
      </c>
      <c r="HZ218" s="14">
        <v>35</v>
      </c>
      <c r="IA218" s="14">
        <v>18</v>
      </c>
      <c r="IB218" s="14">
        <v>27</v>
      </c>
      <c r="IC218" s="14">
        <v>13</v>
      </c>
      <c r="ID218" s="14">
        <v>32</v>
      </c>
      <c r="IE218" s="14">
        <v>25</v>
      </c>
      <c r="IF218" s="14">
        <v>28</v>
      </c>
      <c r="IG218" s="14">
        <v>32</v>
      </c>
      <c r="IH218" s="14">
        <v>32</v>
      </c>
      <c r="II218" s="14">
        <v>9</v>
      </c>
      <c r="IJ218" s="14">
        <v>14</v>
      </c>
      <c r="IK218" s="14">
        <v>14</v>
      </c>
      <c r="IL218" s="14">
        <v>12</v>
      </c>
      <c r="IM218" s="14">
        <v>34</v>
      </c>
      <c r="IN218" s="14">
        <v>30</v>
      </c>
      <c r="IO218" s="14">
        <v>31</v>
      </c>
      <c r="IP218" s="14" t="s">
        <v>78</v>
      </c>
      <c r="IQ218" s="19" t="s">
        <v>78</v>
      </c>
      <c r="IR218" s="100">
        <f t="shared" si="63"/>
        <v>78</v>
      </c>
      <c r="IT218" s="45"/>
      <c r="IU218" s="46"/>
    </row>
    <row r="219" spans="1:255" ht="12.75" customHeight="1" x14ac:dyDescent="0.2">
      <c r="A219" s="100">
        <v>2012</v>
      </c>
      <c r="B219" s="100">
        <v>360050133</v>
      </c>
      <c r="C219" s="103">
        <f>INDEX(Sites!$A:$N,MATCH($B219,Sites!$A:$A,0),2)</f>
        <v>40.867899999999999</v>
      </c>
      <c r="D219" s="100" t="str">
        <f>INDEX(Sites!$A:$N,MATCH($B219,Sites!$A:$A,0),4)</f>
        <v>NY</v>
      </c>
      <c r="E219" s="100" t="str">
        <f>INDEX(Sites!$A:$N,MATCH($B219,Sites!$A:$A,0),10)</f>
        <v>31.0</v>
      </c>
      <c r="F219" s="44" t="str">
        <f>INDEX(Sites!$A:$N,MATCH($B219,Sites!$A:$A,0),6)</f>
        <v>Pfizer Lab</v>
      </c>
      <c r="G219" s="20">
        <v>30</v>
      </c>
      <c r="H219" s="14">
        <v>24</v>
      </c>
      <c r="I219" s="14">
        <v>31</v>
      </c>
      <c r="J219" s="14">
        <v>30</v>
      </c>
      <c r="K219" s="14">
        <v>34</v>
      </c>
      <c r="L219" s="14">
        <v>29</v>
      </c>
      <c r="M219" s="14">
        <v>26</v>
      </c>
      <c r="N219" s="14">
        <v>37</v>
      </c>
      <c r="O219" s="14">
        <v>34</v>
      </c>
      <c r="P219" s="14">
        <v>34</v>
      </c>
      <c r="Q219" s="14">
        <v>36</v>
      </c>
      <c r="R219" s="14">
        <v>23</v>
      </c>
      <c r="S219" s="14">
        <v>24</v>
      </c>
      <c r="T219" s="14">
        <v>49</v>
      </c>
      <c r="U219" s="14">
        <v>31</v>
      </c>
      <c r="V219" s="14">
        <v>19</v>
      </c>
      <c r="W219" s="14">
        <v>30</v>
      </c>
      <c r="X219" s="14">
        <v>23</v>
      </c>
      <c r="Y219" s="14">
        <v>32</v>
      </c>
      <c r="Z219" s="14">
        <v>25</v>
      </c>
      <c r="AA219" s="14">
        <v>17</v>
      </c>
      <c r="AB219" s="14">
        <v>28</v>
      </c>
      <c r="AC219" s="14">
        <v>39</v>
      </c>
      <c r="AD219" s="14">
        <v>40</v>
      </c>
      <c r="AE219" s="14">
        <v>40</v>
      </c>
      <c r="AF219" s="14">
        <v>40</v>
      </c>
      <c r="AG219" s="14">
        <v>41</v>
      </c>
      <c r="AH219" s="14">
        <v>28</v>
      </c>
      <c r="AI219" s="14">
        <v>33</v>
      </c>
      <c r="AJ219" s="14">
        <v>41</v>
      </c>
      <c r="AK219" s="14">
        <v>42</v>
      </c>
      <c r="AL219" s="14">
        <v>30</v>
      </c>
      <c r="AM219" s="14">
        <v>42</v>
      </c>
      <c r="AN219" s="14">
        <v>46</v>
      </c>
      <c r="AO219" s="14">
        <v>48</v>
      </c>
      <c r="AP219" s="14">
        <v>35</v>
      </c>
      <c r="AQ219" s="14">
        <v>45</v>
      </c>
      <c r="AR219" s="14">
        <v>47</v>
      </c>
      <c r="AS219" s="14">
        <v>47</v>
      </c>
      <c r="AT219" s="14">
        <v>47</v>
      </c>
      <c r="AU219" s="14">
        <v>46</v>
      </c>
      <c r="AV219" s="14">
        <v>32</v>
      </c>
      <c r="AW219" s="14">
        <v>36</v>
      </c>
      <c r="AX219" s="14">
        <v>45</v>
      </c>
      <c r="AY219" s="14">
        <v>49</v>
      </c>
      <c r="AZ219" s="14">
        <v>54</v>
      </c>
      <c r="BA219" s="14">
        <v>52</v>
      </c>
      <c r="BB219" s="14">
        <v>43</v>
      </c>
      <c r="BC219" s="14">
        <v>36</v>
      </c>
      <c r="BD219" s="14">
        <v>39</v>
      </c>
      <c r="BE219" s="14">
        <v>47</v>
      </c>
      <c r="BF219" s="14">
        <v>42</v>
      </c>
      <c r="BG219" s="14">
        <v>24</v>
      </c>
      <c r="BH219" s="14">
        <v>22</v>
      </c>
      <c r="BI219" s="14">
        <v>43</v>
      </c>
      <c r="BJ219" s="14">
        <v>43</v>
      </c>
      <c r="BK219" s="14">
        <v>37</v>
      </c>
      <c r="BL219" s="14">
        <v>33</v>
      </c>
      <c r="BM219" s="14">
        <v>45</v>
      </c>
      <c r="BN219" s="14">
        <v>54</v>
      </c>
      <c r="BO219" s="14">
        <v>47</v>
      </c>
      <c r="BP219" s="14">
        <v>38</v>
      </c>
      <c r="BQ219" s="14">
        <v>28</v>
      </c>
      <c r="BR219" s="14">
        <v>21</v>
      </c>
      <c r="BS219" s="14">
        <v>22</v>
      </c>
      <c r="BT219" s="14">
        <v>26</v>
      </c>
      <c r="BU219" s="14">
        <v>36</v>
      </c>
      <c r="BV219" s="14">
        <v>34</v>
      </c>
      <c r="BW219" s="14">
        <v>41</v>
      </c>
      <c r="BX219" s="14">
        <v>31</v>
      </c>
      <c r="BY219" s="14">
        <v>39</v>
      </c>
      <c r="BZ219" s="14">
        <v>44</v>
      </c>
      <c r="CA219" s="14">
        <v>55</v>
      </c>
      <c r="CB219" s="14">
        <v>68</v>
      </c>
      <c r="CC219" s="14">
        <v>37</v>
      </c>
      <c r="CD219" s="14">
        <v>35</v>
      </c>
      <c r="CE219" s="14">
        <v>39</v>
      </c>
      <c r="CF219" s="14">
        <v>43</v>
      </c>
      <c r="CG219" s="14">
        <v>43</v>
      </c>
      <c r="CH219" s="14">
        <v>55</v>
      </c>
      <c r="CI219" s="14">
        <v>51</v>
      </c>
      <c r="CJ219" s="14">
        <v>38</v>
      </c>
      <c r="CK219" s="14">
        <v>31</v>
      </c>
      <c r="CL219" s="14">
        <v>34</v>
      </c>
      <c r="CM219" s="14">
        <v>23</v>
      </c>
      <c r="CN219" s="14">
        <v>21</v>
      </c>
      <c r="CO219" s="14">
        <v>49</v>
      </c>
      <c r="CP219" s="14">
        <v>58</v>
      </c>
      <c r="CQ219" s="14">
        <v>76</v>
      </c>
      <c r="CR219" s="14">
        <v>51</v>
      </c>
      <c r="CS219" s="14">
        <v>37</v>
      </c>
      <c r="CT219" s="14">
        <v>49</v>
      </c>
      <c r="CU219" s="14">
        <v>42</v>
      </c>
      <c r="CV219" s="14">
        <v>47</v>
      </c>
      <c r="CW219" s="14">
        <v>48</v>
      </c>
      <c r="CX219" s="14">
        <v>31</v>
      </c>
      <c r="CY219" s="14">
        <v>26</v>
      </c>
      <c r="CZ219" s="14">
        <v>39</v>
      </c>
      <c r="DA219" s="14">
        <v>46</v>
      </c>
      <c r="DB219" s="14">
        <v>44</v>
      </c>
      <c r="DC219" s="14">
        <v>47</v>
      </c>
      <c r="DD219" s="14">
        <v>77</v>
      </c>
      <c r="DE219" s="14">
        <v>39</v>
      </c>
      <c r="DF219" s="14">
        <v>35</v>
      </c>
      <c r="DG219" s="14">
        <v>35</v>
      </c>
      <c r="DH219" s="14">
        <v>42</v>
      </c>
      <c r="DI219" s="14">
        <v>50</v>
      </c>
      <c r="DJ219" s="14">
        <v>44</v>
      </c>
      <c r="DK219" s="14">
        <v>40</v>
      </c>
      <c r="DL219" s="14">
        <v>34</v>
      </c>
      <c r="DM219" s="14">
        <v>34</v>
      </c>
      <c r="DN219" s="14">
        <v>69</v>
      </c>
      <c r="DO219" s="14">
        <v>72</v>
      </c>
      <c r="DP219" s="14">
        <v>62</v>
      </c>
      <c r="DQ219" s="14">
        <v>42</v>
      </c>
      <c r="DR219" s="14">
        <v>50</v>
      </c>
      <c r="DS219" s="14">
        <v>40</v>
      </c>
      <c r="DT219" s="14">
        <v>27</v>
      </c>
      <c r="DU219" s="14">
        <v>38</v>
      </c>
      <c r="DV219" s="14">
        <v>75</v>
      </c>
      <c r="DW219" s="14">
        <v>73</v>
      </c>
      <c r="DX219" s="14">
        <v>60</v>
      </c>
      <c r="DY219" s="14">
        <v>74</v>
      </c>
      <c r="DZ219" s="14">
        <v>40</v>
      </c>
      <c r="EA219" s="14">
        <v>49</v>
      </c>
      <c r="EB219" s="14">
        <v>58</v>
      </c>
      <c r="EC219" s="14">
        <v>52</v>
      </c>
      <c r="ED219" s="14">
        <v>75</v>
      </c>
      <c r="EE219" s="14">
        <v>60</v>
      </c>
      <c r="EF219" s="14">
        <v>64</v>
      </c>
      <c r="EG219" s="14">
        <v>55</v>
      </c>
      <c r="EH219" s="14">
        <v>55</v>
      </c>
      <c r="EI219" s="14">
        <v>49</v>
      </c>
      <c r="EJ219" s="14">
        <v>51</v>
      </c>
      <c r="EK219" s="14">
        <v>71</v>
      </c>
      <c r="EL219" s="14">
        <v>69</v>
      </c>
      <c r="EM219" s="14">
        <v>54</v>
      </c>
      <c r="EN219" s="14">
        <v>54</v>
      </c>
      <c r="EO219" s="14">
        <v>80</v>
      </c>
      <c r="EP219" s="14">
        <v>70</v>
      </c>
      <c r="EQ219" s="14">
        <v>35</v>
      </c>
      <c r="ER219" s="14">
        <v>28</v>
      </c>
      <c r="ES219" s="14">
        <v>37</v>
      </c>
      <c r="ET219" s="14">
        <v>56</v>
      </c>
      <c r="EU219" s="14">
        <v>38</v>
      </c>
      <c r="EV219" s="14">
        <v>51</v>
      </c>
      <c r="EW219" s="14">
        <v>36</v>
      </c>
      <c r="EX219" s="14">
        <v>70</v>
      </c>
      <c r="EY219" s="14">
        <v>45</v>
      </c>
      <c r="EZ219" s="14">
        <v>48</v>
      </c>
      <c r="FA219" s="14">
        <v>38</v>
      </c>
      <c r="FB219" s="14">
        <v>52</v>
      </c>
      <c r="FC219" s="14">
        <v>36</v>
      </c>
      <c r="FD219" s="14">
        <v>29</v>
      </c>
      <c r="FE219" s="14">
        <v>68</v>
      </c>
      <c r="FF219" s="14">
        <v>73</v>
      </c>
      <c r="FG219" s="14">
        <v>51</v>
      </c>
      <c r="FH219" s="14">
        <v>40</v>
      </c>
      <c r="FI219" s="14">
        <v>43</v>
      </c>
      <c r="FJ219" s="14">
        <v>42</v>
      </c>
      <c r="FK219" s="14">
        <v>67</v>
      </c>
      <c r="FL219" s="14">
        <v>64</v>
      </c>
      <c r="FM219" s="14">
        <v>34</v>
      </c>
      <c r="FN219" s="14">
        <v>48</v>
      </c>
      <c r="FO219" s="14">
        <v>52</v>
      </c>
      <c r="FP219" s="14">
        <v>40</v>
      </c>
      <c r="FQ219" s="14">
        <v>42</v>
      </c>
      <c r="FR219" s="14">
        <v>49</v>
      </c>
      <c r="FS219" s="14">
        <v>45</v>
      </c>
      <c r="FT219" s="14">
        <v>71</v>
      </c>
      <c r="FU219" s="14">
        <v>39</v>
      </c>
      <c r="FV219" s="14">
        <v>37</v>
      </c>
      <c r="FW219" s="14">
        <v>59</v>
      </c>
      <c r="FX219" s="14">
        <v>60</v>
      </c>
      <c r="FY219" s="14">
        <v>65</v>
      </c>
      <c r="FZ219" s="14">
        <v>72</v>
      </c>
      <c r="GA219" s="14">
        <v>67</v>
      </c>
      <c r="GB219" s="14">
        <v>60</v>
      </c>
      <c r="GC219" s="14">
        <v>42</v>
      </c>
      <c r="GD219" s="14">
        <v>33</v>
      </c>
      <c r="GE219" s="14">
        <v>43</v>
      </c>
      <c r="GF219" s="14">
        <v>41</v>
      </c>
      <c r="GG219" s="14">
        <v>55</v>
      </c>
      <c r="GH219" s="14">
        <v>78</v>
      </c>
      <c r="GI219" s="14">
        <v>67</v>
      </c>
      <c r="GJ219" s="14">
        <v>43</v>
      </c>
      <c r="GK219" s="14">
        <v>33</v>
      </c>
      <c r="GL219" s="14">
        <v>31</v>
      </c>
      <c r="GM219" s="14">
        <v>32</v>
      </c>
      <c r="GN219" s="14">
        <v>19</v>
      </c>
      <c r="GO219" s="14">
        <v>57</v>
      </c>
      <c r="GP219" s="14">
        <v>36</v>
      </c>
      <c r="GQ219" s="14">
        <v>32</v>
      </c>
      <c r="GR219" s="14">
        <v>28</v>
      </c>
      <c r="GS219" s="14">
        <v>32</v>
      </c>
      <c r="GT219" s="14">
        <v>48</v>
      </c>
      <c r="GU219" s="14">
        <v>57</v>
      </c>
      <c r="GV219" s="14">
        <v>46</v>
      </c>
      <c r="GW219" s="14">
        <v>30</v>
      </c>
      <c r="GX219" s="14">
        <v>34</v>
      </c>
      <c r="GY219" s="14">
        <v>44</v>
      </c>
      <c r="GZ219" s="14">
        <v>37</v>
      </c>
      <c r="HA219" s="14">
        <v>31</v>
      </c>
      <c r="HB219" s="14">
        <v>24</v>
      </c>
      <c r="HC219" s="14">
        <v>37</v>
      </c>
      <c r="HD219" s="14">
        <v>43</v>
      </c>
      <c r="HE219" s="14">
        <v>25</v>
      </c>
      <c r="HF219" s="14">
        <v>28</v>
      </c>
      <c r="HG219" s="14">
        <v>42</v>
      </c>
      <c r="HH219" s="14">
        <v>35</v>
      </c>
      <c r="HI219" s="14">
        <v>33</v>
      </c>
      <c r="HJ219" s="14">
        <v>20</v>
      </c>
      <c r="HK219" s="14">
        <v>13</v>
      </c>
      <c r="HL219" s="14">
        <v>28</v>
      </c>
      <c r="HM219" s="14">
        <v>26</v>
      </c>
      <c r="HN219" s="14">
        <v>26</v>
      </c>
      <c r="HO219" s="14">
        <v>10</v>
      </c>
      <c r="HP219" s="14">
        <v>9</v>
      </c>
      <c r="HQ219" s="14">
        <v>48</v>
      </c>
      <c r="HR219" s="14">
        <v>42</v>
      </c>
      <c r="HS219" s="14">
        <v>20</v>
      </c>
      <c r="HT219" s="14">
        <v>13</v>
      </c>
      <c r="HU219" s="14">
        <v>14</v>
      </c>
      <c r="HV219" s="14">
        <v>25</v>
      </c>
      <c r="HW219" s="14">
        <v>28</v>
      </c>
      <c r="HX219" s="14">
        <v>20</v>
      </c>
      <c r="HY219" s="14">
        <v>28</v>
      </c>
      <c r="HZ219" s="14">
        <v>37</v>
      </c>
      <c r="IA219" s="14">
        <v>20</v>
      </c>
      <c r="IB219" s="14">
        <v>27</v>
      </c>
      <c r="IC219" s="14">
        <v>15</v>
      </c>
      <c r="ID219" s="14">
        <v>36</v>
      </c>
      <c r="IE219" s="14">
        <v>32</v>
      </c>
      <c r="IF219" s="14">
        <v>30</v>
      </c>
      <c r="IG219" s="14">
        <v>30</v>
      </c>
      <c r="IH219" s="14">
        <v>31</v>
      </c>
      <c r="II219" s="14">
        <v>13</v>
      </c>
      <c r="IJ219" s="14">
        <v>17</v>
      </c>
      <c r="IK219" s="14">
        <v>18</v>
      </c>
      <c r="IL219" s="14">
        <v>10</v>
      </c>
      <c r="IM219" s="14">
        <v>36</v>
      </c>
      <c r="IN219" s="14">
        <v>31</v>
      </c>
      <c r="IO219" s="14">
        <v>31</v>
      </c>
      <c r="IP219" s="14">
        <v>22</v>
      </c>
      <c r="IQ219" s="19">
        <v>9</v>
      </c>
      <c r="IR219" s="100">
        <f t="shared" si="63"/>
        <v>80</v>
      </c>
      <c r="IT219" s="45"/>
      <c r="IU219" s="46"/>
    </row>
    <row r="220" spans="1:255" ht="12.75" customHeight="1" x14ac:dyDescent="0.2">
      <c r="A220" s="100">
        <v>2012</v>
      </c>
      <c r="B220" s="100">
        <v>360810124</v>
      </c>
      <c r="C220" s="103">
        <f>INDEX(Sites!$A:$N,MATCH($B220,Sites!$A:$A,0),2)</f>
        <v>40.736139999999999</v>
      </c>
      <c r="D220" s="100" t="str">
        <f>INDEX(Sites!$A:$N,MATCH($B220,Sites!$A:$A,0),4)</f>
        <v>NY</v>
      </c>
      <c r="E220" s="100" t="str">
        <f>INDEX(Sites!$A:$N,MATCH($B220,Sites!$A:$A,0),10)</f>
        <v>25.0</v>
      </c>
      <c r="F220" s="44" t="str">
        <f>INDEX(Sites!$A:$N,MATCH($B220,Sites!$A:$A,0),6)</f>
        <v>Queens</v>
      </c>
      <c r="G220" s="20">
        <v>33</v>
      </c>
      <c r="H220" s="14">
        <v>36</v>
      </c>
      <c r="I220" s="14">
        <v>37</v>
      </c>
      <c r="J220" s="14">
        <v>36</v>
      </c>
      <c r="K220" s="14">
        <v>37</v>
      </c>
      <c r="L220" s="14">
        <v>31</v>
      </c>
      <c r="M220" s="14">
        <v>35</v>
      </c>
      <c r="N220" s="14">
        <v>37</v>
      </c>
      <c r="O220" s="14">
        <v>37</v>
      </c>
      <c r="P220" s="14" t="s">
        <v>78</v>
      </c>
      <c r="Q220" s="14">
        <v>14</v>
      </c>
      <c r="R220" s="14">
        <v>11</v>
      </c>
      <c r="S220" s="14" t="s">
        <v>78</v>
      </c>
      <c r="T220" s="14">
        <v>53</v>
      </c>
      <c r="U220" s="14">
        <v>30</v>
      </c>
      <c r="V220" s="14">
        <v>23</v>
      </c>
      <c r="W220" s="14">
        <v>28</v>
      </c>
      <c r="X220" s="14">
        <v>31</v>
      </c>
      <c r="Y220" s="14">
        <v>33</v>
      </c>
      <c r="Z220" s="14">
        <v>29</v>
      </c>
      <c r="AA220" s="14" t="s">
        <v>78</v>
      </c>
      <c r="AB220" s="14">
        <v>26</v>
      </c>
      <c r="AC220" s="14">
        <v>41</v>
      </c>
      <c r="AD220" s="14">
        <v>41</v>
      </c>
      <c r="AE220" s="14">
        <v>39</v>
      </c>
      <c r="AF220" s="14">
        <v>39</v>
      </c>
      <c r="AG220" s="14">
        <v>39</v>
      </c>
      <c r="AH220" s="14">
        <v>28</v>
      </c>
      <c r="AI220" s="14">
        <v>31</v>
      </c>
      <c r="AJ220" s="14">
        <v>39</v>
      </c>
      <c r="AK220" s="14">
        <v>41</v>
      </c>
      <c r="AL220" s="14">
        <v>36</v>
      </c>
      <c r="AM220" s="14">
        <v>41</v>
      </c>
      <c r="AN220" s="14" t="s">
        <v>78</v>
      </c>
      <c r="AO220" s="14">
        <v>46</v>
      </c>
      <c r="AP220" s="14">
        <v>34</v>
      </c>
      <c r="AQ220" s="14">
        <v>44</v>
      </c>
      <c r="AR220" s="14">
        <v>47</v>
      </c>
      <c r="AS220" s="14">
        <v>49</v>
      </c>
      <c r="AT220" s="14">
        <v>48</v>
      </c>
      <c r="AU220" s="14">
        <v>45</v>
      </c>
      <c r="AV220" s="14">
        <v>30</v>
      </c>
      <c r="AW220" s="14">
        <v>35</v>
      </c>
      <c r="AX220" s="14">
        <v>42</v>
      </c>
      <c r="AY220" s="14">
        <v>46</v>
      </c>
      <c r="AZ220" s="14">
        <v>51</v>
      </c>
      <c r="BA220" s="14">
        <v>44</v>
      </c>
      <c r="BB220" s="14">
        <v>42</v>
      </c>
      <c r="BC220" s="14">
        <v>34</v>
      </c>
      <c r="BD220" s="14">
        <v>37</v>
      </c>
      <c r="BE220" s="14">
        <v>44</v>
      </c>
      <c r="BF220" s="14">
        <v>37</v>
      </c>
      <c r="BG220" s="14">
        <v>26</v>
      </c>
      <c r="BH220" s="14">
        <v>25</v>
      </c>
      <c r="BI220" s="14">
        <v>46</v>
      </c>
      <c r="BJ220" s="14" t="s">
        <v>78</v>
      </c>
      <c r="BK220" s="14" t="s">
        <v>78</v>
      </c>
      <c r="BL220" s="14" t="s">
        <v>78</v>
      </c>
      <c r="BM220" s="14">
        <v>44</v>
      </c>
      <c r="BN220" s="14">
        <v>56</v>
      </c>
      <c r="BO220" s="14">
        <v>46</v>
      </c>
      <c r="BP220" s="14">
        <v>38</v>
      </c>
      <c r="BQ220" s="14">
        <v>31</v>
      </c>
      <c r="BR220" s="14">
        <v>26</v>
      </c>
      <c r="BS220" s="14">
        <v>21</v>
      </c>
      <c r="BT220" s="14">
        <v>27</v>
      </c>
      <c r="BU220" s="14">
        <v>34</v>
      </c>
      <c r="BV220" s="14">
        <v>33</v>
      </c>
      <c r="BW220" s="14">
        <v>42</v>
      </c>
      <c r="BX220" s="14">
        <v>25</v>
      </c>
      <c r="BY220" s="14">
        <v>42</v>
      </c>
      <c r="BZ220" s="14">
        <v>48</v>
      </c>
      <c r="CA220" s="14">
        <v>61</v>
      </c>
      <c r="CB220" s="14">
        <v>56</v>
      </c>
      <c r="CC220" s="14">
        <v>38</v>
      </c>
      <c r="CD220" s="14">
        <v>36</v>
      </c>
      <c r="CE220" s="14">
        <v>38</v>
      </c>
      <c r="CF220" s="14">
        <v>46</v>
      </c>
      <c r="CG220" s="14">
        <v>45</v>
      </c>
      <c r="CH220" s="14">
        <v>49</v>
      </c>
      <c r="CI220" s="14">
        <v>54</v>
      </c>
      <c r="CJ220" s="14">
        <v>32</v>
      </c>
      <c r="CK220" s="14">
        <v>33</v>
      </c>
      <c r="CL220" s="14">
        <v>37</v>
      </c>
      <c r="CM220" s="14">
        <v>29</v>
      </c>
      <c r="CN220" s="14">
        <v>15</v>
      </c>
      <c r="CO220" s="14">
        <v>40</v>
      </c>
      <c r="CP220" s="14">
        <v>56</v>
      </c>
      <c r="CQ220" s="14">
        <v>71</v>
      </c>
      <c r="CR220" s="14">
        <v>44</v>
      </c>
      <c r="CS220" s="14">
        <v>41</v>
      </c>
      <c r="CT220" s="14">
        <v>55</v>
      </c>
      <c r="CU220" s="14">
        <v>48</v>
      </c>
      <c r="CV220" s="14">
        <v>53</v>
      </c>
      <c r="CW220" s="14">
        <v>53</v>
      </c>
      <c r="CX220" s="14">
        <v>35</v>
      </c>
      <c r="CY220" s="14">
        <v>28</v>
      </c>
      <c r="CZ220" s="14">
        <v>44</v>
      </c>
      <c r="DA220" s="14">
        <v>49</v>
      </c>
      <c r="DB220" s="14">
        <v>51</v>
      </c>
      <c r="DC220" s="14">
        <v>50</v>
      </c>
      <c r="DD220" s="14">
        <v>72</v>
      </c>
      <c r="DE220" s="14">
        <v>50</v>
      </c>
      <c r="DF220" s="14">
        <v>35</v>
      </c>
      <c r="DG220" s="14">
        <v>37</v>
      </c>
      <c r="DH220" s="14">
        <v>39</v>
      </c>
      <c r="DI220" s="14">
        <v>51</v>
      </c>
      <c r="DJ220" s="14">
        <v>45</v>
      </c>
      <c r="DK220" s="14">
        <v>40</v>
      </c>
      <c r="DL220" s="14">
        <v>35</v>
      </c>
      <c r="DM220" s="14" t="s">
        <v>78</v>
      </c>
      <c r="DN220" s="14">
        <v>77</v>
      </c>
      <c r="DO220" s="14">
        <v>80</v>
      </c>
      <c r="DP220" s="14">
        <v>66</v>
      </c>
      <c r="DQ220" s="14">
        <v>48</v>
      </c>
      <c r="DR220" s="14">
        <v>58</v>
      </c>
      <c r="DS220" s="14">
        <v>49</v>
      </c>
      <c r="DT220" s="14">
        <v>28</v>
      </c>
      <c r="DU220" s="14" t="s">
        <v>78</v>
      </c>
      <c r="DV220" s="14">
        <v>80</v>
      </c>
      <c r="DW220" s="14">
        <v>83</v>
      </c>
      <c r="DX220" s="14">
        <v>69</v>
      </c>
      <c r="DY220" s="14">
        <v>82</v>
      </c>
      <c r="DZ220" s="14">
        <v>42</v>
      </c>
      <c r="EA220" s="14">
        <v>59</v>
      </c>
      <c r="EB220" s="14">
        <v>68</v>
      </c>
      <c r="EC220" s="14">
        <v>58</v>
      </c>
      <c r="ED220" s="14">
        <v>61</v>
      </c>
      <c r="EE220" s="14">
        <v>66</v>
      </c>
      <c r="EF220" s="14">
        <v>69</v>
      </c>
      <c r="EG220" s="14">
        <v>54</v>
      </c>
      <c r="EH220" s="14">
        <v>54</v>
      </c>
      <c r="EI220" s="14">
        <v>44</v>
      </c>
      <c r="EJ220" s="14">
        <v>44</v>
      </c>
      <c r="EK220" s="14">
        <v>65</v>
      </c>
      <c r="EL220" s="14">
        <v>69</v>
      </c>
      <c r="EM220" s="14">
        <v>53</v>
      </c>
      <c r="EN220" s="14" t="s">
        <v>78</v>
      </c>
      <c r="EO220" s="14">
        <v>82</v>
      </c>
      <c r="EP220" s="14">
        <v>79</v>
      </c>
      <c r="EQ220" s="14">
        <v>37</v>
      </c>
      <c r="ER220" s="14">
        <v>27</v>
      </c>
      <c r="ES220" s="14">
        <v>37</v>
      </c>
      <c r="ET220" s="14">
        <v>48</v>
      </c>
      <c r="EU220" s="14" t="s">
        <v>78</v>
      </c>
      <c r="EV220" s="14">
        <v>53</v>
      </c>
      <c r="EW220" s="14">
        <v>47</v>
      </c>
      <c r="EX220" s="14">
        <v>71</v>
      </c>
      <c r="EY220" s="14">
        <v>51</v>
      </c>
      <c r="EZ220" s="14">
        <v>52</v>
      </c>
      <c r="FA220" s="14">
        <v>44</v>
      </c>
      <c r="FB220" s="14">
        <v>46</v>
      </c>
      <c r="FC220" s="14">
        <v>40</v>
      </c>
      <c r="FD220" s="14">
        <v>36</v>
      </c>
      <c r="FE220" s="14">
        <v>64</v>
      </c>
      <c r="FF220" s="14">
        <v>60</v>
      </c>
      <c r="FG220" s="14">
        <v>44</v>
      </c>
      <c r="FH220" s="14">
        <v>36</v>
      </c>
      <c r="FI220" s="14">
        <v>40</v>
      </c>
      <c r="FJ220" s="14">
        <v>45</v>
      </c>
      <c r="FK220" s="14">
        <v>65</v>
      </c>
      <c r="FL220" s="14">
        <v>56</v>
      </c>
      <c r="FM220" s="14">
        <v>38</v>
      </c>
      <c r="FN220" s="14">
        <v>42</v>
      </c>
      <c r="FO220" s="14">
        <v>58</v>
      </c>
      <c r="FP220" s="14">
        <v>46</v>
      </c>
      <c r="FQ220" s="14">
        <v>42</v>
      </c>
      <c r="FR220" s="14">
        <v>43</v>
      </c>
      <c r="FS220" s="14">
        <v>51</v>
      </c>
      <c r="FT220" s="14">
        <v>68</v>
      </c>
      <c r="FU220" s="14">
        <v>46</v>
      </c>
      <c r="FV220" s="14">
        <v>41</v>
      </c>
      <c r="FW220" s="14">
        <v>64</v>
      </c>
      <c r="FX220" s="14">
        <v>62</v>
      </c>
      <c r="FY220" s="14">
        <v>66</v>
      </c>
      <c r="FZ220" s="14">
        <v>72</v>
      </c>
      <c r="GA220" s="14">
        <v>73</v>
      </c>
      <c r="GB220" s="14">
        <v>61</v>
      </c>
      <c r="GC220" s="14">
        <v>43</v>
      </c>
      <c r="GD220" s="14">
        <v>36</v>
      </c>
      <c r="GE220" s="14">
        <v>47</v>
      </c>
      <c r="GF220" s="14">
        <v>46</v>
      </c>
      <c r="GG220" s="14">
        <v>55</v>
      </c>
      <c r="GH220" s="14">
        <v>82</v>
      </c>
      <c r="GI220" s="14">
        <v>72</v>
      </c>
      <c r="GJ220" s="14">
        <v>42</v>
      </c>
      <c r="GK220" s="14">
        <v>38</v>
      </c>
      <c r="GL220" s="14">
        <v>31</v>
      </c>
      <c r="GM220" s="14">
        <v>27</v>
      </c>
      <c r="GN220" s="14">
        <v>20</v>
      </c>
      <c r="GO220" s="14">
        <v>54</v>
      </c>
      <c r="GP220" s="14">
        <v>38</v>
      </c>
      <c r="GQ220" s="14">
        <v>37</v>
      </c>
      <c r="GR220" s="14">
        <v>31</v>
      </c>
      <c r="GS220" s="14">
        <v>33</v>
      </c>
      <c r="GT220" s="14">
        <v>53</v>
      </c>
      <c r="GU220" s="14">
        <v>59</v>
      </c>
      <c r="GV220" s="14">
        <v>46</v>
      </c>
      <c r="GW220" s="14">
        <v>33</v>
      </c>
      <c r="GX220" s="14">
        <v>39</v>
      </c>
      <c r="GY220" s="14">
        <v>51</v>
      </c>
      <c r="GZ220" s="14">
        <v>40</v>
      </c>
      <c r="HA220" s="14">
        <v>33</v>
      </c>
      <c r="HB220" s="14">
        <v>25</v>
      </c>
      <c r="HC220" s="14">
        <v>40</v>
      </c>
      <c r="HD220" s="14">
        <v>48</v>
      </c>
      <c r="HE220" s="14">
        <v>29</v>
      </c>
      <c r="HF220" s="14">
        <v>32</v>
      </c>
      <c r="HG220" s="14">
        <v>48</v>
      </c>
      <c r="HH220" s="14" t="s">
        <v>78</v>
      </c>
      <c r="HI220" s="14">
        <v>31</v>
      </c>
      <c r="HJ220" s="14">
        <v>32</v>
      </c>
      <c r="HK220" s="14">
        <v>16</v>
      </c>
      <c r="HL220" s="14">
        <v>32</v>
      </c>
      <c r="HM220" s="14">
        <v>32</v>
      </c>
      <c r="HN220" s="14">
        <v>24</v>
      </c>
      <c r="HO220" s="14">
        <v>19</v>
      </c>
      <c r="HP220" s="14">
        <v>9</v>
      </c>
      <c r="HQ220" s="14">
        <v>53</v>
      </c>
      <c r="HR220" s="14">
        <v>48</v>
      </c>
      <c r="HS220" s="14">
        <v>24</v>
      </c>
      <c r="HT220" s="14">
        <v>19</v>
      </c>
      <c r="HU220" s="14">
        <v>23</v>
      </c>
      <c r="HV220" s="14">
        <v>30</v>
      </c>
      <c r="HW220" s="14">
        <v>29</v>
      </c>
      <c r="HX220" s="14">
        <v>23</v>
      </c>
      <c r="HY220" s="14">
        <v>33</v>
      </c>
      <c r="HZ220" s="14">
        <v>43</v>
      </c>
      <c r="IA220" s="14">
        <v>29</v>
      </c>
      <c r="IB220" s="14">
        <v>29</v>
      </c>
      <c r="IC220" s="14">
        <v>17</v>
      </c>
      <c r="ID220" s="14">
        <v>41</v>
      </c>
      <c r="IE220" s="14">
        <v>39</v>
      </c>
      <c r="IF220" s="14">
        <v>32</v>
      </c>
      <c r="IG220" s="14">
        <v>36</v>
      </c>
      <c r="IH220" s="14">
        <v>37</v>
      </c>
      <c r="II220" s="14">
        <v>15</v>
      </c>
      <c r="IJ220" s="14">
        <v>18</v>
      </c>
      <c r="IK220" s="14">
        <v>28</v>
      </c>
      <c r="IL220" s="14">
        <v>24</v>
      </c>
      <c r="IM220" s="14">
        <v>38</v>
      </c>
      <c r="IN220" s="14">
        <v>37</v>
      </c>
      <c r="IO220" s="14">
        <v>35</v>
      </c>
      <c r="IP220" s="14">
        <v>26</v>
      </c>
      <c r="IQ220" s="19">
        <v>17</v>
      </c>
      <c r="IR220" s="100">
        <f t="shared" si="63"/>
        <v>83</v>
      </c>
      <c r="IT220" s="45"/>
      <c r="IU220" s="46"/>
    </row>
    <row r="221" spans="1:255" ht="12.75" customHeight="1" x14ac:dyDescent="0.2">
      <c r="A221" s="100">
        <v>2012</v>
      </c>
      <c r="B221" s="100">
        <v>361030004</v>
      </c>
      <c r="C221" s="103">
        <f>INDEX(Sites!$A:$N,MATCH($B221,Sites!$A:$A,0),2)</f>
        <v>40.96078</v>
      </c>
      <c r="D221" s="100" t="str">
        <f>INDEX(Sites!$A:$N,MATCH($B221,Sites!$A:$A,0),4)</f>
        <v>NY</v>
      </c>
      <c r="E221" s="100" t="str">
        <f>INDEX(Sites!$A:$N,MATCH($B221,Sites!$A:$A,0),10)</f>
        <v>31.0</v>
      </c>
      <c r="F221" s="44" t="str">
        <f>INDEX(Sites!$A:$N,MATCH($B221,Sites!$A:$A,0),6)</f>
        <v>Riverhead</v>
      </c>
      <c r="G221" s="20" t="s">
        <v>78</v>
      </c>
      <c r="H221" s="14" t="s">
        <v>78</v>
      </c>
      <c r="I221" s="14" t="s">
        <v>78</v>
      </c>
      <c r="J221" s="14" t="s">
        <v>78</v>
      </c>
      <c r="K221" s="14" t="s">
        <v>78</v>
      </c>
      <c r="L221" s="14" t="s">
        <v>78</v>
      </c>
      <c r="M221" s="14" t="s">
        <v>78</v>
      </c>
      <c r="N221" s="14" t="s">
        <v>78</v>
      </c>
      <c r="O221" s="14" t="s">
        <v>78</v>
      </c>
      <c r="P221" s="14" t="s">
        <v>78</v>
      </c>
      <c r="Q221" s="14" t="s">
        <v>78</v>
      </c>
      <c r="R221" s="14" t="s">
        <v>78</v>
      </c>
      <c r="S221" s="14" t="s">
        <v>78</v>
      </c>
      <c r="T221" s="14">
        <v>52</v>
      </c>
      <c r="U221" s="14">
        <v>34</v>
      </c>
      <c r="V221" s="14">
        <v>32</v>
      </c>
      <c r="W221" s="14">
        <v>34</v>
      </c>
      <c r="X221" s="14">
        <v>38</v>
      </c>
      <c r="Y221" s="14">
        <v>47</v>
      </c>
      <c r="Z221" s="14">
        <v>34</v>
      </c>
      <c r="AA221" s="14">
        <v>37</v>
      </c>
      <c r="AB221" s="14">
        <v>36</v>
      </c>
      <c r="AC221" s="14" t="s">
        <v>78</v>
      </c>
      <c r="AD221" s="14" t="s">
        <v>78</v>
      </c>
      <c r="AE221" s="14">
        <v>50</v>
      </c>
      <c r="AF221" s="14">
        <v>50</v>
      </c>
      <c r="AG221" s="14">
        <v>51</v>
      </c>
      <c r="AH221" s="14">
        <v>52</v>
      </c>
      <c r="AI221" s="14">
        <v>46</v>
      </c>
      <c r="AJ221" s="14">
        <v>54</v>
      </c>
      <c r="AK221" s="14">
        <v>57</v>
      </c>
      <c r="AL221" s="14">
        <v>52</v>
      </c>
      <c r="AM221" s="14">
        <v>54</v>
      </c>
      <c r="AN221" s="14">
        <v>59</v>
      </c>
      <c r="AO221" s="14">
        <v>60</v>
      </c>
      <c r="AP221" s="14" t="s">
        <v>78</v>
      </c>
      <c r="AQ221" s="14" t="s">
        <v>78</v>
      </c>
      <c r="AR221" s="14" t="s">
        <v>78</v>
      </c>
      <c r="AS221" s="14">
        <v>55</v>
      </c>
      <c r="AT221" s="14">
        <v>58</v>
      </c>
      <c r="AU221" s="14" t="s">
        <v>78</v>
      </c>
      <c r="AV221" s="14">
        <v>41</v>
      </c>
      <c r="AW221" s="14">
        <v>39</v>
      </c>
      <c r="AX221" s="14">
        <v>46</v>
      </c>
      <c r="AY221" s="14">
        <v>56</v>
      </c>
      <c r="AZ221" s="14">
        <v>65</v>
      </c>
      <c r="BA221" s="14">
        <v>62</v>
      </c>
      <c r="BB221" s="14">
        <v>54</v>
      </c>
      <c r="BC221" s="14">
        <v>49</v>
      </c>
      <c r="BD221" s="14">
        <v>48</v>
      </c>
      <c r="BE221" s="14">
        <v>53</v>
      </c>
      <c r="BF221" s="14">
        <v>46</v>
      </c>
      <c r="BG221" s="14">
        <v>41</v>
      </c>
      <c r="BH221" s="14">
        <v>40</v>
      </c>
      <c r="BI221" s="14">
        <v>53</v>
      </c>
      <c r="BJ221" s="14">
        <v>56</v>
      </c>
      <c r="BK221" s="14">
        <v>52</v>
      </c>
      <c r="BL221" s="14">
        <v>40</v>
      </c>
      <c r="BM221" s="14">
        <v>51</v>
      </c>
      <c r="BN221" s="14">
        <v>57</v>
      </c>
      <c r="BO221" s="14">
        <v>51</v>
      </c>
      <c r="BP221" s="14">
        <v>53</v>
      </c>
      <c r="BQ221" s="14">
        <v>43</v>
      </c>
      <c r="BR221" s="14">
        <v>37</v>
      </c>
      <c r="BS221" s="14">
        <v>35</v>
      </c>
      <c r="BT221" s="14">
        <v>36</v>
      </c>
      <c r="BU221" s="14">
        <v>35</v>
      </c>
      <c r="BV221" s="14">
        <v>40</v>
      </c>
      <c r="BW221" s="14">
        <v>44</v>
      </c>
      <c r="BX221" s="14" t="s">
        <v>78</v>
      </c>
      <c r="BY221" s="14">
        <v>40</v>
      </c>
      <c r="BZ221" s="14">
        <v>45</v>
      </c>
      <c r="CA221" s="14">
        <v>57</v>
      </c>
      <c r="CB221" s="14">
        <v>56</v>
      </c>
      <c r="CC221" s="14">
        <v>45</v>
      </c>
      <c r="CD221" s="14" t="s">
        <v>78</v>
      </c>
      <c r="CE221" s="14" t="s">
        <v>78</v>
      </c>
      <c r="CF221" s="14">
        <v>41</v>
      </c>
      <c r="CG221" s="14">
        <v>38</v>
      </c>
      <c r="CH221" s="14">
        <v>47</v>
      </c>
      <c r="CI221" s="14">
        <v>46</v>
      </c>
      <c r="CJ221" s="14" t="s">
        <v>78</v>
      </c>
      <c r="CK221" s="14">
        <v>33</v>
      </c>
      <c r="CL221" s="14" t="s">
        <v>78</v>
      </c>
      <c r="CM221" s="14">
        <v>32</v>
      </c>
      <c r="CN221" s="14">
        <v>23</v>
      </c>
      <c r="CO221" s="14">
        <v>37</v>
      </c>
      <c r="CP221" s="14">
        <v>49</v>
      </c>
      <c r="CQ221" s="14">
        <v>57</v>
      </c>
      <c r="CR221" s="14">
        <v>47</v>
      </c>
      <c r="CS221" s="14">
        <v>41</v>
      </c>
      <c r="CT221" s="14">
        <v>52</v>
      </c>
      <c r="CU221" s="14">
        <v>44</v>
      </c>
      <c r="CV221" s="14">
        <v>45</v>
      </c>
      <c r="CW221" s="14">
        <v>51</v>
      </c>
      <c r="CX221" s="14">
        <v>34</v>
      </c>
      <c r="CY221" s="14">
        <v>30</v>
      </c>
      <c r="CZ221" s="14">
        <v>41</v>
      </c>
      <c r="DA221" s="14" t="s">
        <v>78</v>
      </c>
      <c r="DB221" s="14" t="s">
        <v>78</v>
      </c>
      <c r="DC221" s="14" t="s">
        <v>78</v>
      </c>
      <c r="DD221" s="14" t="s">
        <v>78</v>
      </c>
      <c r="DE221" s="14" t="s">
        <v>78</v>
      </c>
      <c r="DF221" s="14" t="s">
        <v>78</v>
      </c>
      <c r="DG221" s="14">
        <v>30</v>
      </c>
      <c r="DH221" s="14">
        <v>31</v>
      </c>
      <c r="DI221" s="14">
        <v>44</v>
      </c>
      <c r="DJ221" s="14">
        <v>38</v>
      </c>
      <c r="DK221" s="14">
        <v>35</v>
      </c>
      <c r="DL221" s="14">
        <v>35</v>
      </c>
      <c r="DM221" s="14">
        <v>30</v>
      </c>
      <c r="DN221" s="14">
        <v>84</v>
      </c>
      <c r="DO221" s="14">
        <v>83</v>
      </c>
      <c r="DP221" s="14">
        <v>74</v>
      </c>
      <c r="DQ221" s="14">
        <v>46</v>
      </c>
      <c r="DR221" s="14">
        <v>50</v>
      </c>
      <c r="DS221" s="14">
        <v>54</v>
      </c>
      <c r="DT221" s="14">
        <v>29</v>
      </c>
      <c r="DU221" s="14">
        <v>45</v>
      </c>
      <c r="DV221" s="14">
        <v>67</v>
      </c>
      <c r="DW221" s="14">
        <v>91</v>
      </c>
      <c r="DX221" s="14">
        <v>74</v>
      </c>
      <c r="DY221" s="14">
        <v>78</v>
      </c>
      <c r="DZ221" s="14">
        <v>47</v>
      </c>
      <c r="EA221" s="14">
        <v>61</v>
      </c>
      <c r="EB221" s="14">
        <v>68</v>
      </c>
      <c r="EC221" s="14">
        <v>52</v>
      </c>
      <c r="ED221" s="14">
        <v>53</v>
      </c>
      <c r="EE221" s="14">
        <v>65</v>
      </c>
      <c r="EF221" s="14">
        <v>43</v>
      </c>
      <c r="EG221" s="14">
        <v>43</v>
      </c>
      <c r="EH221" s="14">
        <v>54</v>
      </c>
      <c r="EI221" s="14">
        <v>43</v>
      </c>
      <c r="EJ221" s="14">
        <v>47</v>
      </c>
      <c r="EK221" s="14">
        <v>49</v>
      </c>
      <c r="EL221" s="14">
        <v>74</v>
      </c>
      <c r="EM221" s="14">
        <v>50</v>
      </c>
      <c r="EN221" s="14">
        <v>63</v>
      </c>
      <c r="EO221" s="14">
        <v>67</v>
      </c>
      <c r="EP221" s="14">
        <v>88</v>
      </c>
      <c r="EQ221" s="14">
        <v>39</v>
      </c>
      <c r="ER221" s="14">
        <v>29</v>
      </c>
      <c r="ES221" s="14">
        <v>33</v>
      </c>
      <c r="ET221" s="14">
        <v>35</v>
      </c>
      <c r="EU221" s="14">
        <v>39</v>
      </c>
      <c r="EV221" s="14">
        <v>61</v>
      </c>
      <c r="EW221" s="14">
        <v>42</v>
      </c>
      <c r="EX221" s="14">
        <v>55</v>
      </c>
      <c r="EY221" s="14">
        <v>58</v>
      </c>
      <c r="EZ221" s="14">
        <v>50</v>
      </c>
      <c r="FA221" s="14">
        <v>39</v>
      </c>
      <c r="FB221" s="14">
        <v>38</v>
      </c>
      <c r="FC221" s="14">
        <v>32</v>
      </c>
      <c r="FD221" s="14">
        <v>35</v>
      </c>
      <c r="FE221" s="14">
        <v>66</v>
      </c>
      <c r="FF221" s="14">
        <v>63</v>
      </c>
      <c r="FG221" s="14">
        <v>41</v>
      </c>
      <c r="FH221" s="14">
        <v>38</v>
      </c>
      <c r="FI221" s="14">
        <v>48</v>
      </c>
      <c r="FJ221" s="14">
        <v>37</v>
      </c>
      <c r="FK221" s="14">
        <v>53</v>
      </c>
      <c r="FL221" s="14">
        <v>54</v>
      </c>
      <c r="FM221" s="14">
        <v>35</v>
      </c>
      <c r="FN221" s="14">
        <v>40</v>
      </c>
      <c r="FO221" s="14">
        <v>59</v>
      </c>
      <c r="FP221" s="14">
        <v>50</v>
      </c>
      <c r="FQ221" s="14">
        <v>55</v>
      </c>
      <c r="FR221" s="14">
        <v>49</v>
      </c>
      <c r="FS221" s="14">
        <v>48</v>
      </c>
      <c r="FT221" s="14">
        <v>64</v>
      </c>
      <c r="FU221" s="14">
        <v>41</v>
      </c>
      <c r="FV221" s="14">
        <v>36</v>
      </c>
      <c r="FW221" s="14">
        <v>47</v>
      </c>
      <c r="FX221" s="14">
        <v>51</v>
      </c>
      <c r="FY221" s="14">
        <v>67</v>
      </c>
      <c r="FZ221" s="14">
        <v>65</v>
      </c>
      <c r="GA221" s="14">
        <v>71</v>
      </c>
      <c r="GB221" s="14">
        <v>50</v>
      </c>
      <c r="GC221" s="14">
        <v>35</v>
      </c>
      <c r="GD221" s="14">
        <v>36</v>
      </c>
      <c r="GE221" s="14">
        <v>50</v>
      </c>
      <c r="GF221" s="14">
        <v>41</v>
      </c>
      <c r="GG221" s="14">
        <v>54</v>
      </c>
      <c r="GH221" s="14">
        <v>80</v>
      </c>
      <c r="GI221" s="14">
        <v>59</v>
      </c>
      <c r="GJ221" s="14">
        <v>35</v>
      </c>
      <c r="GK221" s="14">
        <v>33</v>
      </c>
      <c r="GL221" s="14">
        <v>33</v>
      </c>
      <c r="GM221" s="14">
        <v>27</v>
      </c>
      <c r="GN221" s="14">
        <v>30</v>
      </c>
      <c r="GO221" s="14">
        <v>55</v>
      </c>
      <c r="GP221" s="14">
        <v>45</v>
      </c>
      <c r="GQ221" s="14">
        <v>35</v>
      </c>
      <c r="GR221" s="14">
        <v>32</v>
      </c>
      <c r="GS221" s="14">
        <v>34</v>
      </c>
      <c r="GT221" s="14">
        <v>48</v>
      </c>
      <c r="GU221" s="14">
        <v>53</v>
      </c>
      <c r="GV221" s="14">
        <v>46</v>
      </c>
      <c r="GW221" s="14">
        <v>32</v>
      </c>
      <c r="GX221" s="14">
        <v>36</v>
      </c>
      <c r="GY221" s="14">
        <v>47</v>
      </c>
      <c r="GZ221" s="14">
        <v>39</v>
      </c>
      <c r="HA221" s="14">
        <v>34</v>
      </c>
      <c r="HB221" s="14">
        <v>28</v>
      </c>
      <c r="HC221" s="14">
        <v>35</v>
      </c>
      <c r="HD221" s="14">
        <v>42</v>
      </c>
      <c r="HE221" s="14">
        <v>30</v>
      </c>
      <c r="HF221" s="14">
        <v>34</v>
      </c>
      <c r="HG221" s="14">
        <v>48</v>
      </c>
      <c r="HH221" s="14">
        <v>45</v>
      </c>
      <c r="HI221" s="14">
        <v>35</v>
      </c>
      <c r="HJ221" s="14">
        <v>37</v>
      </c>
      <c r="HK221" s="14">
        <v>16</v>
      </c>
      <c r="HL221" s="14">
        <v>29</v>
      </c>
      <c r="HM221" s="14">
        <v>31</v>
      </c>
      <c r="HN221" s="14">
        <v>35</v>
      </c>
      <c r="HO221" s="14">
        <v>25</v>
      </c>
      <c r="HP221" s="14">
        <v>19</v>
      </c>
      <c r="HQ221" s="14">
        <v>48</v>
      </c>
      <c r="HR221" s="14">
        <v>52</v>
      </c>
      <c r="HS221" s="14">
        <v>28</v>
      </c>
      <c r="HT221" s="14">
        <v>26</v>
      </c>
      <c r="HU221" s="14">
        <v>28</v>
      </c>
      <c r="HV221" s="14">
        <v>29</v>
      </c>
      <c r="HW221" s="14">
        <v>29</v>
      </c>
      <c r="HX221" s="14">
        <v>29</v>
      </c>
      <c r="HY221" s="14">
        <v>32</v>
      </c>
      <c r="HZ221" s="14">
        <v>42</v>
      </c>
      <c r="IA221" s="14">
        <v>37</v>
      </c>
      <c r="IB221" s="14">
        <v>32</v>
      </c>
      <c r="IC221" s="14">
        <v>28</v>
      </c>
      <c r="ID221" s="14">
        <v>37</v>
      </c>
      <c r="IE221" s="14">
        <v>36</v>
      </c>
      <c r="IF221" s="14">
        <v>39</v>
      </c>
      <c r="IG221" s="14">
        <v>37</v>
      </c>
      <c r="IH221" s="14">
        <v>37</v>
      </c>
      <c r="II221" s="14">
        <v>36</v>
      </c>
      <c r="IJ221" s="14">
        <v>24</v>
      </c>
      <c r="IK221" s="14">
        <v>34</v>
      </c>
      <c r="IL221" s="14">
        <v>35</v>
      </c>
      <c r="IM221" s="14">
        <v>38</v>
      </c>
      <c r="IN221" s="14">
        <v>34</v>
      </c>
      <c r="IO221" s="14">
        <v>34</v>
      </c>
      <c r="IP221" s="14" t="s">
        <v>78</v>
      </c>
      <c r="IQ221" s="19" t="s">
        <v>78</v>
      </c>
      <c r="IR221" s="100">
        <f t="shared" si="63"/>
        <v>91</v>
      </c>
      <c r="IT221" s="45"/>
      <c r="IU221" s="46"/>
    </row>
    <row r="222" spans="1:255" ht="12.75" customHeight="1" x14ac:dyDescent="0.2">
      <c r="A222" s="100">
        <v>2012</v>
      </c>
      <c r="B222" s="100">
        <v>360870005</v>
      </c>
      <c r="C222" s="103">
        <f>INDEX(Sites!$A:$N,MATCH($B222,Sites!$A:$A,0),2)</f>
        <v>41.182079999999999</v>
      </c>
      <c r="D222" s="100" t="str">
        <f>INDEX(Sites!$A:$N,MATCH($B222,Sites!$A:$A,0),4)</f>
        <v>NY</v>
      </c>
      <c r="E222" s="100" t="str">
        <f>INDEX(Sites!$A:$N,MATCH($B222,Sites!$A:$A,0),10)</f>
        <v>140.0</v>
      </c>
      <c r="F222" s="44" t="str">
        <f>INDEX(Sites!$A:$N,MATCH($B222,Sites!$A:$A,0),6)</f>
        <v>South Mountain Rd</v>
      </c>
      <c r="G222" s="20">
        <v>32</v>
      </c>
      <c r="H222" s="14">
        <v>34</v>
      </c>
      <c r="I222" s="14">
        <v>42</v>
      </c>
      <c r="J222" s="14">
        <v>38</v>
      </c>
      <c r="K222" s="14">
        <v>41</v>
      </c>
      <c r="L222" s="14">
        <v>40</v>
      </c>
      <c r="M222" s="14">
        <v>42</v>
      </c>
      <c r="N222" s="14">
        <v>45</v>
      </c>
      <c r="O222" s="14">
        <v>41</v>
      </c>
      <c r="P222" s="14">
        <v>38</v>
      </c>
      <c r="Q222" s="14">
        <v>46</v>
      </c>
      <c r="R222" s="14">
        <v>34</v>
      </c>
      <c r="S222" s="14">
        <v>40</v>
      </c>
      <c r="T222" s="14">
        <v>52</v>
      </c>
      <c r="U222" s="14">
        <v>29</v>
      </c>
      <c r="V222" s="14">
        <v>26</v>
      </c>
      <c r="W222" s="14">
        <v>38</v>
      </c>
      <c r="X222" s="14">
        <v>41</v>
      </c>
      <c r="Y222" s="14">
        <v>38</v>
      </c>
      <c r="Z222" s="14">
        <v>32</v>
      </c>
      <c r="AA222" s="14">
        <v>31</v>
      </c>
      <c r="AB222" s="14">
        <v>46</v>
      </c>
      <c r="AC222" s="14">
        <v>42</v>
      </c>
      <c r="AD222" s="14">
        <v>44</v>
      </c>
      <c r="AE222" s="14">
        <v>42</v>
      </c>
      <c r="AF222" s="14">
        <v>44</v>
      </c>
      <c r="AG222" s="14">
        <v>46</v>
      </c>
      <c r="AH222" s="14">
        <v>42</v>
      </c>
      <c r="AI222" s="14">
        <v>38</v>
      </c>
      <c r="AJ222" s="14">
        <v>45</v>
      </c>
      <c r="AK222" s="14">
        <v>24</v>
      </c>
      <c r="AL222" s="14">
        <v>19</v>
      </c>
      <c r="AM222" s="14">
        <v>45</v>
      </c>
      <c r="AN222" s="14">
        <v>53</v>
      </c>
      <c r="AO222" s="14">
        <v>52</v>
      </c>
      <c r="AP222" s="14">
        <v>43</v>
      </c>
      <c r="AQ222" s="14" t="s">
        <v>78</v>
      </c>
      <c r="AR222" s="14">
        <v>49</v>
      </c>
      <c r="AS222" s="14">
        <v>53</v>
      </c>
      <c r="AT222" s="14">
        <v>52</v>
      </c>
      <c r="AU222" s="14">
        <v>53</v>
      </c>
      <c r="AV222" s="14">
        <v>36</v>
      </c>
      <c r="AW222" s="14">
        <v>38</v>
      </c>
      <c r="AX222" s="14">
        <v>49</v>
      </c>
      <c r="AY222" s="14">
        <v>62</v>
      </c>
      <c r="AZ222" s="14">
        <v>55</v>
      </c>
      <c r="BA222" s="14">
        <v>69</v>
      </c>
      <c r="BB222" s="14">
        <v>47</v>
      </c>
      <c r="BC222" s="14">
        <v>41</v>
      </c>
      <c r="BD222" s="14">
        <v>44</v>
      </c>
      <c r="BE222" s="14">
        <v>50</v>
      </c>
      <c r="BF222" s="14">
        <v>50</v>
      </c>
      <c r="BG222" s="14">
        <v>30</v>
      </c>
      <c r="BH222" s="14">
        <v>25</v>
      </c>
      <c r="BI222" s="14">
        <v>50</v>
      </c>
      <c r="BJ222" s="14">
        <v>53</v>
      </c>
      <c r="BK222" s="14">
        <v>44</v>
      </c>
      <c r="BL222" s="14">
        <v>39</v>
      </c>
      <c r="BM222" s="14">
        <v>50</v>
      </c>
      <c r="BN222" s="14">
        <v>56</v>
      </c>
      <c r="BO222" s="14">
        <v>44</v>
      </c>
      <c r="BP222" s="14">
        <v>44</v>
      </c>
      <c r="BQ222" s="14">
        <v>26</v>
      </c>
      <c r="BR222" s="14">
        <v>22</v>
      </c>
      <c r="BS222" s="14">
        <v>30</v>
      </c>
      <c r="BT222" s="14">
        <v>28</v>
      </c>
      <c r="BU222" s="14">
        <v>37</v>
      </c>
      <c r="BV222" s="14">
        <v>27</v>
      </c>
      <c r="BW222" s="14">
        <v>35</v>
      </c>
      <c r="BX222" s="14">
        <v>28</v>
      </c>
      <c r="BY222" s="14">
        <v>41</v>
      </c>
      <c r="BZ222" s="14">
        <v>50</v>
      </c>
      <c r="CA222" s="14">
        <v>52</v>
      </c>
      <c r="CB222" s="14">
        <v>64</v>
      </c>
      <c r="CC222" s="14">
        <v>40</v>
      </c>
      <c r="CD222" s="14">
        <v>32</v>
      </c>
      <c r="CE222" s="14">
        <v>51</v>
      </c>
      <c r="CF222" s="14">
        <v>42</v>
      </c>
      <c r="CG222" s="14">
        <v>52</v>
      </c>
      <c r="CH222" s="14">
        <v>62</v>
      </c>
      <c r="CI222" s="14">
        <v>57</v>
      </c>
      <c r="CJ222" s="14">
        <v>37</v>
      </c>
      <c r="CK222" s="14">
        <v>29</v>
      </c>
      <c r="CL222" s="14">
        <v>41</v>
      </c>
      <c r="CM222" s="14">
        <v>28</v>
      </c>
      <c r="CN222" s="14">
        <v>22</v>
      </c>
      <c r="CO222" s="14">
        <v>48</v>
      </c>
      <c r="CP222" s="14">
        <v>61</v>
      </c>
      <c r="CQ222" s="14">
        <v>56</v>
      </c>
      <c r="CR222" s="14">
        <v>67</v>
      </c>
      <c r="CS222" s="14">
        <v>38</v>
      </c>
      <c r="CT222" s="14">
        <v>48</v>
      </c>
      <c r="CU222" s="14">
        <v>43</v>
      </c>
      <c r="CV222" s="14">
        <v>44</v>
      </c>
      <c r="CW222" s="14">
        <v>46</v>
      </c>
      <c r="CX222" s="14">
        <v>28</v>
      </c>
      <c r="CY222" s="14">
        <v>28</v>
      </c>
      <c r="CZ222" s="14">
        <v>37</v>
      </c>
      <c r="DA222" s="14">
        <v>45</v>
      </c>
      <c r="DB222" s="14">
        <v>42</v>
      </c>
      <c r="DC222" s="14">
        <v>37</v>
      </c>
      <c r="DD222" s="14">
        <v>63</v>
      </c>
      <c r="DE222" s="14">
        <v>45</v>
      </c>
      <c r="DF222" s="14">
        <v>34</v>
      </c>
      <c r="DG222" s="14">
        <v>34</v>
      </c>
      <c r="DH222" s="14">
        <v>42</v>
      </c>
      <c r="DI222" s="14">
        <v>48</v>
      </c>
      <c r="DJ222" s="14">
        <v>48</v>
      </c>
      <c r="DK222" s="14">
        <v>45</v>
      </c>
      <c r="DL222" s="14">
        <v>43</v>
      </c>
      <c r="DM222" s="14">
        <v>40</v>
      </c>
      <c r="DN222" s="14">
        <v>58</v>
      </c>
      <c r="DO222" s="14">
        <v>65</v>
      </c>
      <c r="DP222" s="14">
        <v>59</v>
      </c>
      <c r="DQ222" s="14">
        <v>41</v>
      </c>
      <c r="DR222" s="14">
        <v>38</v>
      </c>
      <c r="DS222" s="14">
        <v>43</v>
      </c>
      <c r="DT222" s="14">
        <v>32</v>
      </c>
      <c r="DU222" s="14">
        <v>40</v>
      </c>
      <c r="DV222" s="14">
        <v>61</v>
      </c>
      <c r="DW222" s="14">
        <v>60</v>
      </c>
      <c r="DX222" s="14">
        <v>54</v>
      </c>
      <c r="DY222" s="14">
        <v>65</v>
      </c>
      <c r="DZ222" s="14">
        <v>36</v>
      </c>
      <c r="EA222" s="14">
        <v>37</v>
      </c>
      <c r="EB222" s="14">
        <v>50</v>
      </c>
      <c r="EC222" s="14">
        <v>45</v>
      </c>
      <c r="ED222" s="14">
        <v>51</v>
      </c>
      <c r="EE222" s="14">
        <v>48</v>
      </c>
      <c r="EF222" s="14">
        <v>40</v>
      </c>
      <c r="EG222" s="14">
        <v>44</v>
      </c>
      <c r="EH222" s="14">
        <v>62</v>
      </c>
      <c r="EI222" s="14">
        <v>74</v>
      </c>
      <c r="EJ222" s="14">
        <v>69</v>
      </c>
      <c r="EK222" s="14">
        <v>82</v>
      </c>
      <c r="EL222" s="14">
        <v>65</v>
      </c>
      <c r="EM222" s="14">
        <v>47</v>
      </c>
      <c r="EN222" s="14">
        <v>51</v>
      </c>
      <c r="EO222" s="14">
        <v>85</v>
      </c>
      <c r="EP222" s="14">
        <v>60</v>
      </c>
      <c r="EQ222" s="14">
        <v>36</v>
      </c>
      <c r="ER222" s="14">
        <v>25</v>
      </c>
      <c r="ES222" s="14">
        <v>44</v>
      </c>
      <c r="ET222" s="14">
        <v>58</v>
      </c>
      <c r="EU222" s="14">
        <v>58</v>
      </c>
      <c r="EV222" s="14">
        <v>49</v>
      </c>
      <c r="EW222" s="14">
        <v>33</v>
      </c>
      <c r="EX222" s="14">
        <v>66</v>
      </c>
      <c r="EY222" s="14">
        <v>41</v>
      </c>
      <c r="EZ222" s="14">
        <v>48</v>
      </c>
      <c r="FA222" s="14">
        <v>38</v>
      </c>
      <c r="FB222" s="14">
        <v>57</v>
      </c>
      <c r="FC222" s="14">
        <v>43</v>
      </c>
      <c r="FD222" s="14">
        <v>46</v>
      </c>
      <c r="FE222" s="14">
        <v>50</v>
      </c>
      <c r="FF222" s="14">
        <v>69</v>
      </c>
      <c r="FG222" s="14">
        <v>74</v>
      </c>
      <c r="FH222" s="14">
        <v>49</v>
      </c>
      <c r="FI222" s="14">
        <v>37</v>
      </c>
      <c r="FJ222" s="14">
        <v>50</v>
      </c>
      <c r="FK222" s="14">
        <v>89</v>
      </c>
      <c r="FL222" s="14">
        <v>79</v>
      </c>
      <c r="FM222" s="14">
        <v>37</v>
      </c>
      <c r="FN222" s="14">
        <v>62</v>
      </c>
      <c r="FO222" s="14">
        <v>44</v>
      </c>
      <c r="FP222" s="14">
        <v>37</v>
      </c>
      <c r="FQ222" s="14">
        <v>37</v>
      </c>
      <c r="FR222" s="14">
        <v>60</v>
      </c>
      <c r="FS222" s="14">
        <v>41</v>
      </c>
      <c r="FT222" s="14">
        <v>65</v>
      </c>
      <c r="FU222" s="14">
        <v>38</v>
      </c>
      <c r="FV222" s="14">
        <v>35</v>
      </c>
      <c r="FW222" s="14">
        <v>59</v>
      </c>
      <c r="FX222" s="14">
        <v>47</v>
      </c>
      <c r="FY222" s="14">
        <v>67</v>
      </c>
      <c r="FZ222" s="14">
        <v>72</v>
      </c>
      <c r="GA222" s="14">
        <v>64</v>
      </c>
      <c r="GB222" s="14">
        <v>61</v>
      </c>
      <c r="GC222" s="14">
        <v>49</v>
      </c>
      <c r="GD222" s="14">
        <v>35</v>
      </c>
      <c r="GE222" s="14">
        <v>45</v>
      </c>
      <c r="GF222" s="14">
        <v>37</v>
      </c>
      <c r="GG222" s="14">
        <v>45</v>
      </c>
      <c r="GH222" s="14">
        <v>70</v>
      </c>
      <c r="GI222" s="14">
        <v>59</v>
      </c>
      <c r="GJ222" s="14">
        <v>56</v>
      </c>
      <c r="GK222" s="14">
        <v>36</v>
      </c>
      <c r="GL222" s="14">
        <v>25</v>
      </c>
      <c r="GM222" s="14">
        <v>34</v>
      </c>
      <c r="GN222" s="14">
        <v>40</v>
      </c>
      <c r="GO222" s="14">
        <v>71</v>
      </c>
      <c r="GP222" s="14">
        <v>39</v>
      </c>
      <c r="GQ222" s="14">
        <v>29</v>
      </c>
      <c r="GR222" s="14">
        <v>29</v>
      </c>
      <c r="GS222" s="14">
        <v>30</v>
      </c>
      <c r="GT222" s="14">
        <v>50</v>
      </c>
      <c r="GU222" s="14">
        <v>71</v>
      </c>
      <c r="GV222" s="14">
        <v>63</v>
      </c>
      <c r="GW222" s="14">
        <v>31</v>
      </c>
      <c r="GX222" s="14">
        <v>35</v>
      </c>
      <c r="GY222" s="14" t="s">
        <v>78</v>
      </c>
      <c r="GZ222" s="14">
        <v>35</v>
      </c>
      <c r="HA222" s="14">
        <v>31</v>
      </c>
      <c r="HB222" s="14">
        <v>28</v>
      </c>
      <c r="HC222" s="14">
        <v>40</v>
      </c>
      <c r="HD222" s="14">
        <v>38</v>
      </c>
      <c r="HE222" s="14">
        <v>26</v>
      </c>
      <c r="HF222" s="14">
        <v>31</v>
      </c>
      <c r="HG222" s="14">
        <v>46</v>
      </c>
      <c r="HH222" s="14">
        <v>32</v>
      </c>
      <c r="HI222" s="14">
        <v>36</v>
      </c>
      <c r="HJ222" s="14">
        <v>23</v>
      </c>
      <c r="HK222" s="14">
        <v>15</v>
      </c>
      <c r="HL222" s="14">
        <v>29</v>
      </c>
      <c r="HM222" s="14">
        <v>27</v>
      </c>
      <c r="HN222" s="14">
        <v>23</v>
      </c>
      <c r="HO222" s="14">
        <v>17</v>
      </c>
      <c r="HP222" s="14">
        <v>12</v>
      </c>
      <c r="HQ222" s="14">
        <v>52</v>
      </c>
      <c r="HR222" s="14">
        <v>36</v>
      </c>
      <c r="HS222" s="14">
        <v>20</v>
      </c>
      <c r="HT222" s="14">
        <v>21</v>
      </c>
      <c r="HU222" s="14">
        <v>20</v>
      </c>
      <c r="HV222" s="14">
        <v>30</v>
      </c>
      <c r="HW222" s="14">
        <v>31</v>
      </c>
      <c r="HX222" s="14">
        <v>27</v>
      </c>
      <c r="HY222" s="14">
        <v>27</v>
      </c>
      <c r="HZ222" s="14">
        <v>41</v>
      </c>
      <c r="IA222" s="14">
        <v>25</v>
      </c>
      <c r="IB222" s="14">
        <v>29</v>
      </c>
      <c r="IC222" s="14">
        <v>24</v>
      </c>
      <c r="ID222" s="14">
        <v>38</v>
      </c>
      <c r="IE222" s="14">
        <v>34</v>
      </c>
      <c r="IF222" s="14">
        <v>36</v>
      </c>
      <c r="IG222" s="14">
        <v>36</v>
      </c>
      <c r="IH222" s="14">
        <v>39</v>
      </c>
      <c r="II222" s="14">
        <v>24</v>
      </c>
      <c r="IJ222" s="14">
        <v>19</v>
      </c>
      <c r="IK222" s="14">
        <v>17</v>
      </c>
      <c r="IL222" s="14">
        <v>30</v>
      </c>
      <c r="IM222" s="14">
        <v>33</v>
      </c>
      <c r="IN222" s="14">
        <v>32</v>
      </c>
      <c r="IO222" s="14" t="s">
        <v>78</v>
      </c>
      <c r="IP222" s="14" t="s">
        <v>78</v>
      </c>
      <c r="IQ222" s="19" t="s">
        <v>78</v>
      </c>
      <c r="IR222" s="100">
        <f t="shared" si="63"/>
        <v>89</v>
      </c>
      <c r="IT222" s="45"/>
      <c r="IU222" s="46"/>
    </row>
    <row r="223" spans="1:255" ht="12.75" customHeight="1" x14ac:dyDescent="0.2">
      <c r="A223" s="100">
        <v>2012</v>
      </c>
      <c r="B223" s="100">
        <v>360850067</v>
      </c>
      <c r="C223" s="103">
        <f>INDEX(Sites!$A:$N,MATCH($B223,Sites!$A:$A,0),2)</f>
        <v>40.596640000000001</v>
      </c>
      <c r="D223" s="100" t="str">
        <f>INDEX(Sites!$A:$N,MATCH($B223,Sites!$A:$A,0),4)</f>
        <v>NY</v>
      </c>
      <c r="E223" s="100" t="str">
        <f>INDEX(Sites!$A:$N,MATCH($B223,Sites!$A:$A,0),10)</f>
        <v>95.0</v>
      </c>
      <c r="F223" s="44" t="str">
        <f>INDEX(Sites!$A:$N,MATCH($B223,Sites!$A:$A,0),6)</f>
        <v>Susan Wagner</v>
      </c>
      <c r="G223" s="20">
        <v>24</v>
      </c>
      <c r="H223" s="14">
        <v>38</v>
      </c>
      <c r="I223" s="14">
        <v>34</v>
      </c>
      <c r="J223" s="14">
        <v>36</v>
      </c>
      <c r="K223" s="14">
        <v>36</v>
      </c>
      <c r="L223" s="14">
        <v>37</v>
      </c>
      <c r="M223" s="14">
        <v>50</v>
      </c>
      <c r="N223" s="14">
        <v>44</v>
      </c>
      <c r="O223" s="14">
        <v>36</v>
      </c>
      <c r="P223" s="14">
        <v>34</v>
      </c>
      <c r="Q223" s="14">
        <v>44</v>
      </c>
      <c r="R223" s="14">
        <v>42</v>
      </c>
      <c r="S223" s="14">
        <v>38</v>
      </c>
      <c r="T223" s="14">
        <v>53</v>
      </c>
      <c r="U223" s="14">
        <v>34</v>
      </c>
      <c r="V223" s="14">
        <v>27</v>
      </c>
      <c r="W223" s="14">
        <v>35</v>
      </c>
      <c r="X223" s="14">
        <v>35</v>
      </c>
      <c r="Y223" s="14">
        <v>40</v>
      </c>
      <c r="Z223" s="14">
        <v>31</v>
      </c>
      <c r="AA223" s="14">
        <v>31</v>
      </c>
      <c r="AB223" s="14">
        <v>30</v>
      </c>
      <c r="AC223" s="14">
        <v>41</v>
      </c>
      <c r="AD223" s="14">
        <v>41</v>
      </c>
      <c r="AE223" s="14">
        <v>34</v>
      </c>
      <c r="AF223" s="14">
        <v>40</v>
      </c>
      <c r="AG223" s="14">
        <v>39</v>
      </c>
      <c r="AH223" s="14">
        <v>37</v>
      </c>
      <c r="AI223" s="14">
        <v>35</v>
      </c>
      <c r="AJ223" s="14">
        <v>44</v>
      </c>
      <c r="AK223" s="14">
        <v>39</v>
      </c>
      <c r="AL223" s="14">
        <v>37</v>
      </c>
      <c r="AM223" s="14">
        <v>42</v>
      </c>
      <c r="AN223" s="14">
        <v>45</v>
      </c>
      <c r="AO223" s="14">
        <v>54</v>
      </c>
      <c r="AP223" s="14">
        <v>39</v>
      </c>
      <c r="AQ223" s="14">
        <v>50</v>
      </c>
      <c r="AR223" s="14">
        <v>54</v>
      </c>
      <c r="AS223" s="14">
        <v>55</v>
      </c>
      <c r="AT223" s="14">
        <v>52</v>
      </c>
      <c r="AU223" s="14">
        <v>54</v>
      </c>
      <c r="AV223" s="14">
        <v>37</v>
      </c>
      <c r="AW223" s="14">
        <v>37</v>
      </c>
      <c r="AX223" s="14">
        <v>48</v>
      </c>
      <c r="AY223" s="14">
        <v>59</v>
      </c>
      <c r="AZ223" s="14">
        <v>59</v>
      </c>
      <c r="BA223" s="14">
        <v>66</v>
      </c>
      <c r="BB223" s="14">
        <v>49</v>
      </c>
      <c r="BC223" s="14">
        <v>37</v>
      </c>
      <c r="BD223" s="14">
        <v>43</v>
      </c>
      <c r="BE223" s="14">
        <v>40</v>
      </c>
      <c r="BF223" s="14">
        <v>42</v>
      </c>
      <c r="BG223" s="14">
        <v>24</v>
      </c>
      <c r="BH223" s="14">
        <v>24</v>
      </c>
      <c r="BI223" s="14">
        <v>53</v>
      </c>
      <c r="BJ223" s="14">
        <v>52</v>
      </c>
      <c r="BK223" s="14">
        <v>50</v>
      </c>
      <c r="BL223" s="14">
        <v>35</v>
      </c>
      <c r="BM223" s="14">
        <v>53</v>
      </c>
      <c r="BN223" s="14">
        <v>62</v>
      </c>
      <c r="BO223" s="14">
        <v>57</v>
      </c>
      <c r="BP223" s="14">
        <v>51</v>
      </c>
      <c r="BQ223" s="14">
        <v>40</v>
      </c>
      <c r="BR223" s="14">
        <v>34</v>
      </c>
      <c r="BS223" s="14">
        <v>38</v>
      </c>
      <c r="BT223" s="14">
        <v>35</v>
      </c>
      <c r="BU223" s="14">
        <v>36</v>
      </c>
      <c r="BV223" s="14">
        <v>39</v>
      </c>
      <c r="BW223" s="14">
        <v>48</v>
      </c>
      <c r="BX223" s="14">
        <v>39</v>
      </c>
      <c r="BY223" s="14">
        <v>43</v>
      </c>
      <c r="BZ223" s="14">
        <v>53</v>
      </c>
      <c r="CA223" s="14">
        <v>71</v>
      </c>
      <c r="CB223" s="14">
        <v>77</v>
      </c>
      <c r="CC223" s="14">
        <v>43</v>
      </c>
      <c r="CD223" s="14">
        <v>41</v>
      </c>
      <c r="CE223" s="14">
        <v>43</v>
      </c>
      <c r="CF223" s="14">
        <v>43</v>
      </c>
      <c r="CG223" s="14">
        <v>44</v>
      </c>
      <c r="CH223" s="14">
        <v>55</v>
      </c>
      <c r="CI223" s="14">
        <v>49</v>
      </c>
      <c r="CJ223" s="14">
        <v>20</v>
      </c>
      <c r="CK223" s="14">
        <v>20</v>
      </c>
      <c r="CL223" s="14">
        <v>34</v>
      </c>
      <c r="CM223" s="14">
        <v>34</v>
      </c>
      <c r="CN223" s="14">
        <v>21</v>
      </c>
      <c r="CO223" s="14">
        <v>47</v>
      </c>
      <c r="CP223" s="14">
        <v>50</v>
      </c>
      <c r="CQ223" s="14">
        <v>61</v>
      </c>
      <c r="CR223" s="14">
        <v>58</v>
      </c>
      <c r="CS223" s="14">
        <v>44</v>
      </c>
      <c r="CT223" s="14">
        <v>53</v>
      </c>
      <c r="CU223" s="14">
        <v>49</v>
      </c>
      <c r="CV223" s="14">
        <v>51</v>
      </c>
      <c r="CW223" s="14">
        <v>55</v>
      </c>
      <c r="CX223" s="14">
        <v>27</v>
      </c>
      <c r="CY223" s="14">
        <v>21</v>
      </c>
      <c r="CZ223" s="14">
        <v>40</v>
      </c>
      <c r="DA223" s="14">
        <v>45</v>
      </c>
      <c r="DB223" s="14">
        <v>46</v>
      </c>
      <c r="DC223" s="14">
        <v>53</v>
      </c>
      <c r="DD223" s="14">
        <v>71</v>
      </c>
      <c r="DE223" s="14">
        <v>50</v>
      </c>
      <c r="DF223" s="14">
        <v>42</v>
      </c>
      <c r="DG223" s="14">
        <v>31</v>
      </c>
      <c r="DH223" s="14">
        <v>33</v>
      </c>
      <c r="DI223" s="14">
        <v>50</v>
      </c>
      <c r="DJ223" s="14">
        <v>48</v>
      </c>
      <c r="DK223" s="14">
        <v>35</v>
      </c>
      <c r="DL223" s="14">
        <v>34</v>
      </c>
      <c r="DM223" s="14">
        <v>34</v>
      </c>
      <c r="DN223" s="14">
        <v>76</v>
      </c>
      <c r="DO223" s="14">
        <v>82</v>
      </c>
      <c r="DP223" s="14">
        <v>73</v>
      </c>
      <c r="DQ223" s="14">
        <v>45</v>
      </c>
      <c r="DR223" s="14">
        <v>59</v>
      </c>
      <c r="DS223" s="14">
        <v>52</v>
      </c>
      <c r="DT223" s="14">
        <v>28</v>
      </c>
      <c r="DU223" s="14">
        <v>42</v>
      </c>
      <c r="DV223" s="14">
        <v>78</v>
      </c>
      <c r="DW223" s="14">
        <v>84</v>
      </c>
      <c r="DX223" s="14">
        <v>67</v>
      </c>
      <c r="DY223" s="14">
        <v>74</v>
      </c>
      <c r="DZ223" s="14">
        <v>38</v>
      </c>
      <c r="EA223" s="14">
        <v>58</v>
      </c>
      <c r="EB223" s="14">
        <v>58</v>
      </c>
      <c r="EC223" s="14">
        <v>52</v>
      </c>
      <c r="ED223" s="14">
        <v>64</v>
      </c>
      <c r="EE223" s="14">
        <v>68</v>
      </c>
      <c r="EF223" s="14">
        <v>71</v>
      </c>
      <c r="EG223" s="14">
        <v>54</v>
      </c>
      <c r="EH223" s="14">
        <v>46</v>
      </c>
      <c r="EI223" s="14">
        <v>35</v>
      </c>
      <c r="EJ223" s="14">
        <v>46</v>
      </c>
      <c r="EK223" s="14">
        <v>65</v>
      </c>
      <c r="EL223" s="14">
        <v>61</v>
      </c>
      <c r="EM223" s="14" t="s">
        <v>78</v>
      </c>
      <c r="EN223" s="14">
        <v>48</v>
      </c>
      <c r="EO223" s="14">
        <v>75</v>
      </c>
      <c r="EP223" s="14">
        <v>68</v>
      </c>
      <c r="EQ223" s="14">
        <v>28</v>
      </c>
      <c r="ER223" s="14">
        <v>26</v>
      </c>
      <c r="ES223" s="14">
        <v>30</v>
      </c>
      <c r="ET223" s="14">
        <v>44</v>
      </c>
      <c r="EU223" s="14">
        <v>50</v>
      </c>
      <c r="EV223" s="14">
        <v>48</v>
      </c>
      <c r="EW223" s="14">
        <v>38</v>
      </c>
      <c r="EX223" s="14">
        <v>69</v>
      </c>
      <c r="EY223" s="14">
        <v>45</v>
      </c>
      <c r="EZ223" s="14">
        <v>38</v>
      </c>
      <c r="FA223" s="14">
        <v>46</v>
      </c>
      <c r="FB223" s="14">
        <v>35</v>
      </c>
      <c r="FC223" s="14">
        <v>31</v>
      </c>
      <c r="FD223" s="14">
        <v>36</v>
      </c>
      <c r="FE223" s="14">
        <v>59</v>
      </c>
      <c r="FF223" s="14">
        <v>56</v>
      </c>
      <c r="FG223" s="14">
        <v>37</v>
      </c>
      <c r="FH223" s="14">
        <v>37</v>
      </c>
      <c r="FI223" s="14">
        <v>43</v>
      </c>
      <c r="FJ223" s="14">
        <v>45</v>
      </c>
      <c r="FK223" s="14">
        <v>56</v>
      </c>
      <c r="FL223" s="14">
        <v>57</v>
      </c>
      <c r="FM223" s="14">
        <v>39</v>
      </c>
      <c r="FN223" s="14">
        <v>48</v>
      </c>
      <c r="FO223" s="14">
        <v>48</v>
      </c>
      <c r="FP223" s="14">
        <v>45</v>
      </c>
      <c r="FQ223" s="14">
        <v>43</v>
      </c>
      <c r="FR223" s="14">
        <v>55</v>
      </c>
      <c r="FS223" s="14">
        <v>52</v>
      </c>
      <c r="FT223" s="14">
        <v>69</v>
      </c>
      <c r="FU223" s="14">
        <v>46</v>
      </c>
      <c r="FV223" s="14">
        <v>42</v>
      </c>
      <c r="FW223" s="14">
        <v>59</v>
      </c>
      <c r="FX223" s="14">
        <v>60</v>
      </c>
      <c r="FY223" s="14">
        <v>67</v>
      </c>
      <c r="FZ223" s="14">
        <v>75</v>
      </c>
      <c r="GA223" s="14">
        <v>73</v>
      </c>
      <c r="GB223" s="14">
        <v>59</v>
      </c>
      <c r="GC223" s="14">
        <v>32</v>
      </c>
      <c r="GD223" s="14">
        <v>32</v>
      </c>
      <c r="GE223" s="14">
        <v>43</v>
      </c>
      <c r="GF223" s="14">
        <v>40</v>
      </c>
      <c r="GG223" s="14">
        <v>60</v>
      </c>
      <c r="GH223" s="14">
        <v>80</v>
      </c>
      <c r="GI223" s="14">
        <v>70</v>
      </c>
      <c r="GJ223" s="14">
        <v>37</v>
      </c>
      <c r="GK223" s="14">
        <v>37</v>
      </c>
      <c r="GL223" s="14">
        <v>33</v>
      </c>
      <c r="GM223" s="14">
        <v>26</v>
      </c>
      <c r="GN223" s="14">
        <v>17</v>
      </c>
      <c r="GO223" s="14">
        <v>54</v>
      </c>
      <c r="GP223" s="14">
        <v>36</v>
      </c>
      <c r="GQ223" s="14">
        <v>32</v>
      </c>
      <c r="GR223" s="14">
        <v>28</v>
      </c>
      <c r="GS223" s="14">
        <v>32</v>
      </c>
      <c r="GT223" s="14">
        <v>57</v>
      </c>
      <c r="GU223" s="14">
        <v>58</v>
      </c>
      <c r="GV223" s="14">
        <v>43</v>
      </c>
      <c r="GW223" s="14">
        <v>31</v>
      </c>
      <c r="GX223" s="14">
        <v>40</v>
      </c>
      <c r="GY223" s="14">
        <v>53</v>
      </c>
      <c r="GZ223" s="14">
        <v>39</v>
      </c>
      <c r="HA223" s="14">
        <v>29</v>
      </c>
      <c r="HB223" s="14">
        <v>25</v>
      </c>
      <c r="HC223" s="14">
        <v>33</v>
      </c>
      <c r="HD223" s="14">
        <v>41</v>
      </c>
      <c r="HE223" s="14">
        <v>26</v>
      </c>
      <c r="HF223" s="14">
        <v>31</v>
      </c>
      <c r="HG223" s="14">
        <v>49</v>
      </c>
      <c r="HH223" s="14">
        <v>48</v>
      </c>
      <c r="HI223" s="14">
        <v>38</v>
      </c>
      <c r="HJ223" s="14">
        <v>42</v>
      </c>
      <c r="HK223" s="14">
        <v>9</v>
      </c>
      <c r="HL223" s="14">
        <v>33</v>
      </c>
      <c r="HM223" s="14">
        <v>32</v>
      </c>
      <c r="HN223" s="14">
        <v>31</v>
      </c>
      <c r="HO223" s="14">
        <v>10</v>
      </c>
      <c r="HP223" s="14">
        <v>10</v>
      </c>
      <c r="HQ223" s="14">
        <v>58</v>
      </c>
      <c r="HR223" s="14">
        <v>45</v>
      </c>
      <c r="HS223" s="14">
        <v>13</v>
      </c>
      <c r="HT223" s="14">
        <v>12</v>
      </c>
      <c r="HU223" s="14">
        <v>16</v>
      </c>
      <c r="HV223" s="14">
        <v>30</v>
      </c>
      <c r="HW223" s="14">
        <v>27</v>
      </c>
      <c r="HX223" s="14">
        <v>23</v>
      </c>
      <c r="HY223" s="14">
        <v>33</v>
      </c>
      <c r="HZ223" s="14">
        <v>44</v>
      </c>
      <c r="IA223" s="14">
        <v>28</v>
      </c>
      <c r="IB223" s="14">
        <v>26</v>
      </c>
      <c r="IC223" s="14" t="s">
        <v>78</v>
      </c>
      <c r="ID223" s="14">
        <v>40</v>
      </c>
      <c r="IE223" s="14">
        <v>40</v>
      </c>
      <c r="IF223" s="14">
        <v>32</v>
      </c>
      <c r="IG223" s="14">
        <v>35</v>
      </c>
      <c r="IH223" s="14">
        <v>39</v>
      </c>
      <c r="II223" s="14">
        <v>15</v>
      </c>
      <c r="IJ223" s="14">
        <v>18</v>
      </c>
      <c r="IK223" s="14">
        <v>31</v>
      </c>
      <c r="IL223" s="14">
        <v>28</v>
      </c>
      <c r="IM223" s="14">
        <v>33</v>
      </c>
      <c r="IN223" s="14">
        <v>29</v>
      </c>
      <c r="IO223" s="14" t="s">
        <v>78</v>
      </c>
      <c r="IP223" s="14" t="s">
        <v>78</v>
      </c>
      <c r="IQ223" s="19" t="s">
        <v>78</v>
      </c>
      <c r="IR223" s="100">
        <f t="shared" si="63"/>
        <v>84</v>
      </c>
      <c r="IT223" s="45"/>
      <c r="IU223" s="46"/>
    </row>
    <row r="224" spans="1:255" ht="12.75" customHeight="1" x14ac:dyDescent="0.2">
      <c r="A224" s="101">
        <v>2012</v>
      </c>
      <c r="B224" s="101">
        <v>361192004</v>
      </c>
      <c r="C224" s="104">
        <f>INDEX(Sites!$A:$N,MATCH($B224,Sites!$A:$A,0),2)</f>
        <v>41.051920000000003</v>
      </c>
      <c r="D224" s="101" t="str">
        <f>INDEX(Sites!$A:$N,MATCH($B224,Sites!$A:$A,0),4)</f>
        <v>NY</v>
      </c>
      <c r="E224" s="101" t="str">
        <f>INDEX(Sites!$A:$N,MATCH($B224,Sites!$A:$A,0),10)</f>
        <v>64.0</v>
      </c>
      <c r="F224" s="80" t="str">
        <f>INDEX(Sites!$A:$N,MATCH($B224,Sites!$A:$A,0),6)</f>
        <v>White Plains</v>
      </c>
      <c r="G224" s="18">
        <v>35</v>
      </c>
      <c r="H224" s="16">
        <v>35</v>
      </c>
      <c r="I224" s="16">
        <v>38</v>
      </c>
      <c r="J224" s="16">
        <v>36</v>
      </c>
      <c r="K224" s="16">
        <v>38</v>
      </c>
      <c r="L224" s="16">
        <v>35</v>
      </c>
      <c r="M224" s="16">
        <v>28</v>
      </c>
      <c r="N224" s="16">
        <v>38</v>
      </c>
      <c r="O224" s="16">
        <v>39</v>
      </c>
      <c r="P224" s="16">
        <v>36</v>
      </c>
      <c r="Q224" s="16">
        <v>41</v>
      </c>
      <c r="R224" s="16">
        <v>37</v>
      </c>
      <c r="S224" s="16">
        <v>31</v>
      </c>
      <c r="T224" s="16">
        <v>51</v>
      </c>
      <c r="U224" s="16">
        <v>31</v>
      </c>
      <c r="V224" s="16">
        <v>26</v>
      </c>
      <c r="W224" s="16">
        <v>37</v>
      </c>
      <c r="X224" s="16">
        <v>33</v>
      </c>
      <c r="Y224" s="16">
        <v>36</v>
      </c>
      <c r="Z224" s="16">
        <v>35</v>
      </c>
      <c r="AA224" s="16">
        <v>30</v>
      </c>
      <c r="AB224" s="16">
        <v>36</v>
      </c>
      <c r="AC224" s="16">
        <v>40</v>
      </c>
      <c r="AD224" s="16">
        <v>42</v>
      </c>
      <c r="AE224" s="16">
        <v>40</v>
      </c>
      <c r="AF224" s="16">
        <v>41</v>
      </c>
      <c r="AG224" s="16">
        <v>44</v>
      </c>
      <c r="AH224" s="16">
        <v>29</v>
      </c>
      <c r="AI224" s="16">
        <v>35</v>
      </c>
      <c r="AJ224" s="16">
        <v>45</v>
      </c>
      <c r="AK224" s="16">
        <v>44</v>
      </c>
      <c r="AL224" s="16">
        <v>35</v>
      </c>
      <c r="AM224" s="16">
        <v>44</v>
      </c>
      <c r="AN224" s="16">
        <v>50</v>
      </c>
      <c r="AO224" s="16">
        <v>49</v>
      </c>
      <c r="AP224" s="16">
        <v>40</v>
      </c>
      <c r="AQ224" s="16">
        <v>47</v>
      </c>
      <c r="AR224" s="16">
        <v>48</v>
      </c>
      <c r="AS224" s="16">
        <v>50</v>
      </c>
      <c r="AT224" s="16">
        <v>50</v>
      </c>
      <c r="AU224" s="16">
        <v>51</v>
      </c>
      <c r="AV224" s="16">
        <v>35</v>
      </c>
      <c r="AW224" s="16">
        <v>38</v>
      </c>
      <c r="AX224" s="16">
        <v>48</v>
      </c>
      <c r="AY224" s="16">
        <v>53</v>
      </c>
      <c r="AZ224" s="16">
        <v>57</v>
      </c>
      <c r="BA224" s="16">
        <v>61</v>
      </c>
      <c r="BB224" s="16">
        <v>46</v>
      </c>
      <c r="BC224" s="16">
        <v>40</v>
      </c>
      <c r="BD224" s="16">
        <v>41</v>
      </c>
      <c r="BE224" s="16">
        <v>51</v>
      </c>
      <c r="BF224" s="16">
        <v>47</v>
      </c>
      <c r="BG224" s="16">
        <v>28</v>
      </c>
      <c r="BH224" s="16">
        <v>25</v>
      </c>
      <c r="BI224" s="16">
        <v>45</v>
      </c>
      <c r="BJ224" s="16">
        <v>46</v>
      </c>
      <c r="BK224" s="16">
        <v>45</v>
      </c>
      <c r="BL224" s="16">
        <v>36</v>
      </c>
      <c r="BM224" s="16">
        <v>49</v>
      </c>
      <c r="BN224" s="16">
        <v>54</v>
      </c>
      <c r="BO224" s="16">
        <v>46</v>
      </c>
      <c r="BP224" s="16">
        <v>45</v>
      </c>
      <c r="BQ224" s="16">
        <v>32</v>
      </c>
      <c r="BR224" s="16">
        <v>27</v>
      </c>
      <c r="BS224" s="16">
        <v>27</v>
      </c>
      <c r="BT224" s="16">
        <v>31</v>
      </c>
      <c r="BU224" s="16">
        <v>38</v>
      </c>
      <c r="BV224" s="16">
        <v>32</v>
      </c>
      <c r="BW224" s="16">
        <v>42</v>
      </c>
      <c r="BX224" s="16">
        <v>34</v>
      </c>
      <c r="BY224" s="16">
        <v>39</v>
      </c>
      <c r="BZ224" s="16">
        <v>48</v>
      </c>
      <c r="CA224" s="16">
        <v>53</v>
      </c>
      <c r="CB224" s="16">
        <v>72</v>
      </c>
      <c r="CC224" s="16">
        <v>31</v>
      </c>
      <c r="CD224" s="16">
        <v>36</v>
      </c>
      <c r="CE224" s="16">
        <v>38</v>
      </c>
      <c r="CF224" s="16">
        <v>42</v>
      </c>
      <c r="CG224" s="16">
        <v>49</v>
      </c>
      <c r="CH224" s="16">
        <v>61</v>
      </c>
      <c r="CI224" s="16">
        <v>54</v>
      </c>
      <c r="CJ224" s="16">
        <v>34</v>
      </c>
      <c r="CK224" s="16">
        <v>29</v>
      </c>
      <c r="CL224" s="16">
        <v>37</v>
      </c>
      <c r="CM224" s="16">
        <v>26</v>
      </c>
      <c r="CN224" s="16">
        <v>22</v>
      </c>
      <c r="CO224" s="16">
        <v>53</v>
      </c>
      <c r="CP224" s="16">
        <v>65</v>
      </c>
      <c r="CQ224" s="16">
        <v>73</v>
      </c>
      <c r="CR224" s="16">
        <v>61</v>
      </c>
      <c r="CS224" s="16">
        <v>38</v>
      </c>
      <c r="CT224" s="16">
        <v>49</v>
      </c>
      <c r="CU224" s="16">
        <v>41</v>
      </c>
      <c r="CV224" s="16">
        <v>46</v>
      </c>
      <c r="CW224" s="16">
        <v>46</v>
      </c>
      <c r="CX224" s="16">
        <v>31</v>
      </c>
      <c r="CY224" s="16">
        <v>28</v>
      </c>
      <c r="CZ224" s="16">
        <v>39</v>
      </c>
      <c r="DA224" s="16">
        <v>46</v>
      </c>
      <c r="DB224" s="16">
        <v>43</v>
      </c>
      <c r="DC224" s="16">
        <v>36</v>
      </c>
      <c r="DD224" s="16">
        <v>67</v>
      </c>
      <c r="DE224" s="16">
        <v>42</v>
      </c>
      <c r="DF224" s="16">
        <v>37</v>
      </c>
      <c r="DG224" s="16">
        <v>37</v>
      </c>
      <c r="DH224" s="16">
        <v>40</v>
      </c>
      <c r="DI224" s="16">
        <v>52</v>
      </c>
      <c r="DJ224" s="16">
        <v>46</v>
      </c>
      <c r="DK224" s="16">
        <v>42</v>
      </c>
      <c r="DL224" s="16">
        <v>41</v>
      </c>
      <c r="DM224" s="16">
        <v>32</v>
      </c>
      <c r="DN224" s="16">
        <v>68</v>
      </c>
      <c r="DO224" s="16">
        <v>70</v>
      </c>
      <c r="DP224" s="16">
        <v>64</v>
      </c>
      <c r="DQ224" s="16">
        <v>41</v>
      </c>
      <c r="DR224" s="16">
        <v>47</v>
      </c>
      <c r="DS224" s="16">
        <v>42</v>
      </c>
      <c r="DT224" s="16">
        <v>28</v>
      </c>
      <c r="DU224" s="16">
        <v>39</v>
      </c>
      <c r="DV224" s="16">
        <v>68</v>
      </c>
      <c r="DW224" s="16">
        <v>65</v>
      </c>
      <c r="DX224" s="16">
        <v>56</v>
      </c>
      <c r="DY224" s="16">
        <v>70</v>
      </c>
      <c r="DZ224" s="16">
        <v>37</v>
      </c>
      <c r="EA224" s="16">
        <v>46</v>
      </c>
      <c r="EB224" s="16">
        <v>54</v>
      </c>
      <c r="EC224" s="16">
        <v>53</v>
      </c>
      <c r="ED224" s="16">
        <v>67</v>
      </c>
      <c r="EE224" s="16">
        <v>51</v>
      </c>
      <c r="EF224" s="16">
        <v>50</v>
      </c>
      <c r="EG224" s="16">
        <v>54</v>
      </c>
      <c r="EH224" s="16">
        <v>61</v>
      </c>
      <c r="EI224" s="16">
        <v>60</v>
      </c>
      <c r="EJ224" s="16">
        <v>66</v>
      </c>
      <c r="EK224" s="16">
        <v>80</v>
      </c>
      <c r="EL224" s="16">
        <v>71</v>
      </c>
      <c r="EM224" s="16">
        <v>55</v>
      </c>
      <c r="EN224" s="16">
        <v>53</v>
      </c>
      <c r="EO224" s="16">
        <v>86</v>
      </c>
      <c r="EP224" s="16">
        <v>65</v>
      </c>
      <c r="EQ224" s="16">
        <v>31</v>
      </c>
      <c r="ER224" s="16">
        <v>24</v>
      </c>
      <c r="ES224" s="16">
        <v>39</v>
      </c>
      <c r="ET224" s="16">
        <v>64</v>
      </c>
      <c r="EU224" s="16">
        <v>45</v>
      </c>
      <c r="EV224" s="16">
        <v>49</v>
      </c>
      <c r="EW224" s="16">
        <v>36</v>
      </c>
      <c r="EX224" s="16">
        <v>72</v>
      </c>
      <c r="EY224" s="16">
        <v>42</v>
      </c>
      <c r="EZ224" s="16">
        <v>47</v>
      </c>
      <c r="FA224" s="16">
        <v>33</v>
      </c>
      <c r="FB224" s="16">
        <v>49</v>
      </c>
      <c r="FC224" s="16">
        <v>36</v>
      </c>
      <c r="FD224" s="16">
        <v>33</v>
      </c>
      <c r="FE224" s="16">
        <v>66</v>
      </c>
      <c r="FF224" s="16">
        <v>80</v>
      </c>
      <c r="FG224" s="16">
        <v>60</v>
      </c>
      <c r="FH224" s="16">
        <v>42</v>
      </c>
      <c r="FI224" s="16">
        <v>38</v>
      </c>
      <c r="FJ224" s="16">
        <v>50</v>
      </c>
      <c r="FK224" s="16">
        <v>74</v>
      </c>
      <c r="FL224" s="16">
        <v>69</v>
      </c>
      <c r="FM224" s="16">
        <v>34</v>
      </c>
      <c r="FN224" s="16">
        <v>50</v>
      </c>
      <c r="FO224" s="16">
        <v>49</v>
      </c>
      <c r="FP224" s="16">
        <v>37</v>
      </c>
      <c r="FQ224" s="16">
        <v>39</v>
      </c>
      <c r="FR224" s="16">
        <v>51</v>
      </c>
      <c r="FS224" s="16">
        <v>43</v>
      </c>
      <c r="FT224" s="16">
        <v>72</v>
      </c>
      <c r="FU224" s="16">
        <v>35</v>
      </c>
      <c r="FV224" s="16">
        <v>33</v>
      </c>
      <c r="FW224" s="16">
        <v>59</v>
      </c>
      <c r="FX224" s="16">
        <v>50</v>
      </c>
      <c r="FY224" s="16">
        <v>69</v>
      </c>
      <c r="FZ224" s="16">
        <v>74</v>
      </c>
      <c r="GA224" s="16">
        <v>64</v>
      </c>
      <c r="GB224" s="16">
        <v>60</v>
      </c>
      <c r="GC224" s="16">
        <v>45</v>
      </c>
      <c r="GD224" s="16">
        <v>35</v>
      </c>
      <c r="GE224" s="16">
        <v>43</v>
      </c>
      <c r="GF224" s="16">
        <v>38</v>
      </c>
      <c r="GG224" s="16">
        <v>49</v>
      </c>
      <c r="GH224" s="16">
        <v>79</v>
      </c>
      <c r="GI224" s="16">
        <v>67</v>
      </c>
      <c r="GJ224" s="16">
        <v>50</v>
      </c>
      <c r="GK224" s="16">
        <v>34</v>
      </c>
      <c r="GL224" s="16">
        <v>30</v>
      </c>
      <c r="GM224" s="16">
        <v>31</v>
      </c>
      <c r="GN224" s="16">
        <v>30</v>
      </c>
      <c r="GO224" s="16">
        <v>60</v>
      </c>
      <c r="GP224" s="16">
        <v>36</v>
      </c>
      <c r="GQ224" s="16">
        <v>29</v>
      </c>
      <c r="GR224" s="16">
        <v>27</v>
      </c>
      <c r="GS224" s="16">
        <v>32</v>
      </c>
      <c r="GT224" s="16">
        <v>47</v>
      </c>
      <c r="GU224" s="16">
        <v>63</v>
      </c>
      <c r="GV224" s="16">
        <v>51</v>
      </c>
      <c r="GW224" s="16">
        <v>29</v>
      </c>
      <c r="GX224" s="16">
        <v>33</v>
      </c>
      <c r="GY224" s="16">
        <v>49</v>
      </c>
      <c r="GZ224" s="16">
        <v>37</v>
      </c>
      <c r="HA224" s="16">
        <v>29</v>
      </c>
      <c r="HB224" s="16">
        <v>27</v>
      </c>
      <c r="HC224" s="16">
        <v>39</v>
      </c>
      <c r="HD224" s="16">
        <v>41</v>
      </c>
      <c r="HE224" s="16">
        <v>25</v>
      </c>
      <c r="HF224" s="16">
        <v>29</v>
      </c>
      <c r="HG224" s="16">
        <v>40</v>
      </c>
      <c r="HH224" s="16">
        <v>30</v>
      </c>
      <c r="HI224" s="16">
        <v>31</v>
      </c>
      <c r="HJ224" s="16">
        <v>27</v>
      </c>
      <c r="HK224" s="16">
        <v>14</v>
      </c>
      <c r="HL224" s="16">
        <v>29</v>
      </c>
      <c r="HM224" s="16">
        <v>26</v>
      </c>
      <c r="HN224" s="16">
        <v>30</v>
      </c>
      <c r="HO224" s="16">
        <v>10</v>
      </c>
      <c r="HP224" s="16">
        <v>7</v>
      </c>
      <c r="HQ224" s="16">
        <v>48</v>
      </c>
      <c r="HR224" s="16">
        <v>40</v>
      </c>
      <c r="HS224" s="16">
        <v>17</v>
      </c>
      <c r="HT224" s="16">
        <v>18</v>
      </c>
      <c r="HU224" s="16">
        <v>21</v>
      </c>
      <c r="HV224" s="16">
        <v>25</v>
      </c>
      <c r="HW224" s="16">
        <v>28</v>
      </c>
      <c r="HX224" s="16">
        <v>23</v>
      </c>
      <c r="HY224" s="16">
        <v>25</v>
      </c>
      <c r="HZ224" s="16">
        <v>37</v>
      </c>
      <c r="IA224" s="16">
        <v>22</v>
      </c>
      <c r="IB224" s="16">
        <v>27</v>
      </c>
      <c r="IC224" s="16">
        <v>22</v>
      </c>
      <c r="ID224" s="16">
        <v>39</v>
      </c>
      <c r="IE224" s="16">
        <v>36</v>
      </c>
      <c r="IF224" s="16">
        <v>35</v>
      </c>
      <c r="IG224" s="16">
        <v>33</v>
      </c>
      <c r="IH224" s="16">
        <v>36</v>
      </c>
      <c r="II224" s="16">
        <v>21</v>
      </c>
      <c r="IJ224" s="16">
        <v>18</v>
      </c>
      <c r="IK224" s="16">
        <v>25</v>
      </c>
      <c r="IL224" s="16">
        <v>17</v>
      </c>
      <c r="IM224" s="16">
        <v>38</v>
      </c>
      <c r="IN224" s="16">
        <v>33</v>
      </c>
      <c r="IO224" s="16">
        <v>31</v>
      </c>
      <c r="IP224" s="16">
        <v>26</v>
      </c>
      <c r="IQ224" s="13">
        <v>12</v>
      </c>
      <c r="IR224" s="101">
        <f t="shared" si="63"/>
        <v>86</v>
      </c>
      <c r="IT224" s="45"/>
      <c r="IU224" s="46"/>
    </row>
    <row r="225" spans="1:255" ht="12.75" customHeight="1" x14ac:dyDescent="0.2">
      <c r="B225" s="15" t="s">
        <v>78</v>
      </c>
      <c r="IT225" s="45"/>
      <c r="IU225" s="46"/>
    </row>
    <row r="226" spans="1:255" ht="12.75" customHeight="1" x14ac:dyDescent="0.2">
      <c r="B226" s="15" t="s">
        <v>78</v>
      </c>
      <c r="IT226" s="45"/>
      <c r="IU226" s="46"/>
    </row>
    <row r="227" spans="1:255" ht="12.75" customHeight="1" x14ac:dyDescent="0.2">
      <c r="B227" s="15" t="s">
        <v>78</v>
      </c>
    </row>
    <row r="228" spans="1:255" ht="12.75" customHeight="1" x14ac:dyDescent="0.2">
      <c r="A228" s="99">
        <v>2011</v>
      </c>
      <c r="B228" s="99">
        <v>90090027</v>
      </c>
      <c r="C228" s="102">
        <f>INDEX(Sites!$A:$N,MATCH($B228,Sites!$A:$A,0),2)</f>
        <v>41.301400000000001</v>
      </c>
      <c r="D228" s="99" t="str">
        <f>INDEX(Sites!$A:$N,MATCH($B228,Sites!$A:$A,0),4)</f>
        <v>CT</v>
      </c>
      <c r="E228" s="99" t="str">
        <f>INDEX(Sites!$A:$N,MATCH($B228,Sites!$A:$A,0),10)</f>
        <v>3.6</v>
      </c>
      <c r="F228" s="30" t="str">
        <f>INDEX(Sites!$A:$N,MATCH($B228,Sites!$A:$A,0),6)</f>
        <v>New Haven-Criscuolo Pk</v>
      </c>
      <c r="G228" s="22">
        <v>39</v>
      </c>
      <c r="H228" s="21">
        <v>37</v>
      </c>
      <c r="I228" s="21">
        <v>37</v>
      </c>
      <c r="J228" s="21">
        <v>40</v>
      </c>
      <c r="K228" s="21">
        <v>38</v>
      </c>
      <c r="L228" s="21">
        <v>41</v>
      </c>
      <c r="M228" s="21" t="s">
        <v>78</v>
      </c>
      <c r="N228" s="21">
        <v>33</v>
      </c>
      <c r="O228" s="21">
        <v>42</v>
      </c>
      <c r="P228" s="21">
        <v>41</v>
      </c>
      <c r="Q228" s="21">
        <v>35</v>
      </c>
      <c r="R228" s="21">
        <v>31</v>
      </c>
      <c r="S228" s="21">
        <v>40</v>
      </c>
      <c r="T228" s="21">
        <v>30</v>
      </c>
      <c r="U228" s="21">
        <v>36</v>
      </c>
      <c r="V228" s="21">
        <v>25</v>
      </c>
      <c r="W228" s="21">
        <v>31</v>
      </c>
      <c r="X228" s="21">
        <v>44</v>
      </c>
      <c r="Y228" s="21">
        <v>40</v>
      </c>
      <c r="Z228" s="21">
        <v>40</v>
      </c>
      <c r="AA228" s="21">
        <v>38</v>
      </c>
      <c r="AB228" s="21">
        <v>36</v>
      </c>
      <c r="AC228" s="21">
        <v>30</v>
      </c>
      <c r="AD228" s="21">
        <v>42</v>
      </c>
      <c r="AE228" s="21">
        <v>40</v>
      </c>
      <c r="AF228" s="21">
        <v>42</v>
      </c>
      <c r="AG228" s="21">
        <v>43</v>
      </c>
      <c r="AH228" s="21">
        <v>41</v>
      </c>
      <c r="AI228" s="21">
        <v>42</v>
      </c>
      <c r="AJ228" s="21" t="s">
        <v>78</v>
      </c>
      <c r="AK228" s="21">
        <v>44</v>
      </c>
      <c r="AL228" s="21">
        <v>37</v>
      </c>
      <c r="AM228" s="21">
        <v>49</v>
      </c>
      <c r="AN228" s="21">
        <v>50</v>
      </c>
      <c r="AO228" s="21">
        <v>41</v>
      </c>
      <c r="AP228" s="21">
        <v>34</v>
      </c>
      <c r="AQ228" s="21">
        <v>38</v>
      </c>
      <c r="AR228" s="21">
        <v>36</v>
      </c>
      <c r="AS228" s="21">
        <v>42</v>
      </c>
      <c r="AT228" s="21">
        <v>49</v>
      </c>
      <c r="AU228" s="21">
        <v>42</v>
      </c>
      <c r="AV228" s="21">
        <v>28</v>
      </c>
      <c r="AW228" s="21">
        <v>47</v>
      </c>
      <c r="AX228" s="21">
        <v>46</v>
      </c>
      <c r="AY228" s="21">
        <v>48</v>
      </c>
      <c r="AZ228" s="21">
        <v>44</v>
      </c>
      <c r="BA228" s="21">
        <v>46</v>
      </c>
      <c r="BB228" s="21">
        <v>46</v>
      </c>
      <c r="BC228" s="21" t="s">
        <v>78</v>
      </c>
      <c r="BD228" s="21" t="s">
        <v>78</v>
      </c>
      <c r="BE228" s="21">
        <v>28</v>
      </c>
      <c r="BF228" s="21">
        <v>47</v>
      </c>
      <c r="BG228" s="21">
        <v>38</v>
      </c>
      <c r="BH228" s="21">
        <v>38</v>
      </c>
      <c r="BI228" s="21">
        <v>30</v>
      </c>
      <c r="BJ228" s="21">
        <v>47</v>
      </c>
      <c r="BK228" s="21">
        <v>23</v>
      </c>
      <c r="BL228" s="21">
        <v>16</v>
      </c>
      <c r="BM228" s="21">
        <v>10</v>
      </c>
      <c r="BN228" s="21">
        <v>36</v>
      </c>
      <c r="BO228" s="21">
        <v>32</v>
      </c>
      <c r="BP228" s="21">
        <v>38</v>
      </c>
      <c r="BQ228" s="21">
        <v>32</v>
      </c>
      <c r="BR228" s="21">
        <v>46</v>
      </c>
      <c r="BS228" s="21">
        <v>21</v>
      </c>
      <c r="BT228" s="21">
        <v>41</v>
      </c>
      <c r="BU228" s="21">
        <v>46</v>
      </c>
      <c r="BV228" s="21">
        <v>50</v>
      </c>
      <c r="BW228" s="21">
        <v>52</v>
      </c>
      <c r="BX228" s="21">
        <v>34</v>
      </c>
      <c r="BY228" s="21">
        <v>43</v>
      </c>
      <c r="BZ228" s="21">
        <v>37</v>
      </c>
      <c r="CA228" s="21">
        <v>43</v>
      </c>
      <c r="CB228" s="21">
        <v>33</v>
      </c>
      <c r="CC228" s="21">
        <v>35</v>
      </c>
      <c r="CD228" s="21">
        <v>42</v>
      </c>
      <c r="CE228" s="21">
        <v>19</v>
      </c>
      <c r="CF228" s="21">
        <v>11</v>
      </c>
      <c r="CG228" s="21">
        <v>29</v>
      </c>
      <c r="CH228" s="21">
        <v>34</v>
      </c>
      <c r="CI228" s="21" t="s">
        <v>78</v>
      </c>
      <c r="CJ228" s="21">
        <v>39</v>
      </c>
      <c r="CK228" s="21">
        <v>36</v>
      </c>
      <c r="CL228" s="21">
        <v>35</v>
      </c>
      <c r="CM228" s="21">
        <v>33</v>
      </c>
      <c r="CN228" s="21">
        <v>49</v>
      </c>
      <c r="CO228" s="21">
        <v>54</v>
      </c>
      <c r="CP228" s="21">
        <v>52</v>
      </c>
      <c r="CQ228" s="21">
        <v>38</v>
      </c>
      <c r="CR228" s="21">
        <v>40</v>
      </c>
      <c r="CS228" s="21">
        <v>48</v>
      </c>
      <c r="CT228" s="21">
        <v>53</v>
      </c>
      <c r="CU228" s="21" t="s">
        <v>78</v>
      </c>
      <c r="CV228" s="21">
        <v>44</v>
      </c>
      <c r="CW228" s="21">
        <v>52</v>
      </c>
      <c r="CX228" s="21">
        <v>49</v>
      </c>
      <c r="CY228" s="21">
        <v>29</v>
      </c>
      <c r="CZ228" s="21">
        <v>37</v>
      </c>
      <c r="DA228" s="21">
        <v>83</v>
      </c>
      <c r="DB228" s="21">
        <v>85</v>
      </c>
      <c r="DC228" s="21">
        <v>74</v>
      </c>
      <c r="DD228" s="21">
        <v>40</v>
      </c>
      <c r="DE228" s="21">
        <v>27</v>
      </c>
      <c r="DF228" s="21">
        <v>28</v>
      </c>
      <c r="DG228" s="21">
        <v>35</v>
      </c>
      <c r="DH228" s="21" t="s">
        <v>78</v>
      </c>
      <c r="DI228" s="21">
        <v>40</v>
      </c>
      <c r="DJ228" s="21">
        <v>57</v>
      </c>
      <c r="DK228" s="21">
        <v>51</v>
      </c>
      <c r="DL228" s="21">
        <v>50</v>
      </c>
      <c r="DM228" s="21">
        <v>40</v>
      </c>
      <c r="DN228" s="21">
        <v>36</v>
      </c>
      <c r="DO228" s="21">
        <v>71</v>
      </c>
      <c r="DP228" s="21">
        <v>37</v>
      </c>
      <c r="DQ228" s="21">
        <v>29</v>
      </c>
      <c r="DR228" s="21">
        <v>34</v>
      </c>
      <c r="DS228" s="21">
        <v>53</v>
      </c>
      <c r="DT228" s="21">
        <v>52</v>
      </c>
      <c r="DU228" s="21">
        <v>40</v>
      </c>
      <c r="DV228" s="21">
        <v>53</v>
      </c>
      <c r="DW228" s="21">
        <v>50</v>
      </c>
      <c r="DX228" s="21">
        <v>42</v>
      </c>
      <c r="DY228" s="21">
        <v>42</v>
      </c>
      <c r="DZ228" s="21">
        <v>48</v>
      </c>
      <c r="EA228" s="21">
        <v>53</v>
      </c>
      <c r="EB228" s="21">
        <v>49</v>
      </c>
      <c r="EC228" s="21">
        <v>39</v>
      </c>
      <c r="ED228" s="21">
        <v>60</v>
      </c>
      <c r="EE228" s="21">
        <v>77</v>
      </c>
      <c r="EF228" s="21">
        <v>54</v>
      </c>
      <c r="EG228" s="21">
        <v>43</v>
      </c>
      <c r="EH228" s="21">
        <v>49</v>
      </c>
      <c r="EI228" s="21">
        <v>98</v>
      </c>
      <c r="EJ228" s="21">
        <v>57</v>
      </c>
      <c r="EK228" s="21">
        <v>38</v>
      </c>
      <c r="EL228" s="21">
        <v>39</v>
      </c>
      <c r="EM228" s="21">
        <v>55</v>
      </c>
      <c r="EN228" s="21">
        <v>78</v>
      </c>
      <c r="EO228" s="21">
        <v>70</v>
      </c>
      <c r="EP228" s="21">
        <v>50</v>
      </c>
      <c r="EQ228" s="21">
        <v>68</v>
      </c>
      <c r="ER228" s="21">
        <v>61</v>
      </c>
      <c r="ES228" s="21">
        <v>66</v>
      </c>
      <c r="ET228" s="21">
        <v>80</v>
      </c>
      <c r="EU228" s="21">
        <v>71</v>
      </c>
      <c r="EV228" s="21">
        <v>45</v>
      </c>
      <c r="EW228" s="21">
        <v>22</v>
      </c>
      <c r="EX228" s="21">
        <v>41</v>
      </c>
      <c r="EY228" s="21">
        <v>30</v>
      </c>
      <c r="EZ228" s="21">
        <v>45</v>
      </c>
      <c r="FA228" s="21">
        <v>41</v>
      </c>
      <c r="FB228" s="21">
        <v>46</v>
      </c>
      <c r="FC228" s="21">
        <v>39</v>
      </c>
      <c r="FD228" s="21">
        <v>40</v>
      </c>
      <c r="FE228" s="21">
        <v>38</v>
      </c>
      <c r="FF228" s="21">
        <v>31</v>
      </c>
      <c r="FG228" s="21">
        <v>44</v>
      </c>
      <c r="FH228" s="21">
        <v>47</v>
      </c>
      <c r="FI228" s="21">
        <v>48</v>
      </c>
      <c r="FJ228" s="21">
        <v>56</v>
      </c>
      <c r="FK228" s="21">
        <v>46</v>
      </c>
      <c r="FL228" s="21">
        <v>43</v>
      </c>
      <c r="FM228" s="21">
        <v>49</v>
      </c>
      <c r="FN228" s="21">
        <v>35</v>
      </c>
      <c r="FO228" s="21">
        <v>30</v>
      </c>
      <c r="FP228" s="21">
        <v>57</v>
      </c>
      <c r="FQ228" s="21">
        <v>52</v>
      </c>
      <c r="FR228" s="21">
        <v>30</v>
      </c>
      <c r="FS228" s="21">
        <v>32</v>
      </c>
      <c r="FT228" s="21">
        <v>32</v>
      </c>
      <c r="FU228" s="21">
        <v>34</v>
      </c>
      <c r="FV228" s="21">
        <v>51</v>
      </c>
      <c r="FW228" s="21">
        <v>68</v>
      </c>
      <c r="FX228" s="21">
        <v>48</v>
      </c>
      <c r="FY228" s="21">
        <v>31</v>
      </c>
      <c r="FZ228" s="21" t="s">
        <v>78</v>
      </c>
      <c r="GA228" s="21">
        <v>40</v>
      </c>
      <c r="GB228" s="21">
        <v>38</v>
      </c>
      <c r="GC228" s="21">
        <v>46</v>
      </c>
      <c r="GD228" s="21">
        <v>25</v>
      </c>
      <c r="GE228" s="21">
        <v>27</v>
      </c>
      <c r="GF228" s="21">
        <v>30</v>
      </c>
      <c r="GG228" s="21">
        <v>35</v>
      </c>
      <c r="GH228" s="21">
        <v>32</v>
      </c>
      <c r="GI228" s="21">
        <v>47</v>
      </c>
      <c r="GJ228" s="21" t="s">
        <v>78</v>
      </c>
      <c r="GK228" s="21">
        <v>40</v>
      </c>
      <c r="GL228" s="21">
        <v>50</v>
      </c>
      <c r="GM228" s="21">
        <v>36</v>
      </c>
      <c r="GN228" s="21">
        <v>40</v>
      </c>
      <c r="GO228" s="21">
        <v>29</v>
      </c>
      <c r="GP228" s="21">
        <v>22</v>
      </c>
      <c r="GQ228" s="21">
        <v>32</v>
      </c>
      <c r="GR228" s="21">
        <v>39</v>
      </c>
      <c r="GS228" s="21">
        <v>28</v>
      </c>
      <c r="GT228" s="21">
        <v>51</v>
      </c>
      <c r="GU228" s="21">
        <v>57</v>
      </c>
      <c r="GV228" s="21">
        <v>60</v>
      </c>
      <c r="GW228" s="21" t="s">
        <v>78</v>
      </c>
      <c r="GX228" s="21">
        <v>25</v>
      </c>
      <c r="GY228" s="21" t="s">
        <v>78</v>
      </c>
      <c r="GZ228" s="21">
        <v>33</v>
      </c>
      <c r="HA228" s="21">
        <v>27</v>
      </c>
      <c r="HB228" s="21">
        <v>23</v>
      </c>
      <c r="HC228" s="21">
        <v>37</v>
      </c>
      <c r="HD228" s="21">
        <v>29</v>
      </c>
      <c r="HE228" s="21">
        <v>17</v>
      </c>
      <c r="HF228" s="21">
        <v>15</v>
      </c>
      <c r="HG228" s="21">
        <v>29</v>
      </c>
      <c r="HH228" s="21">
        <v>36</v>
      </c>
      <c r="HI228" s="21">
        <v>46</v>
      </c>
      <c r="HJ228" s="21">
        <v>30</v>
      </c>
      <c r="HK228" s="21">
        <v>33</v>
      </c>
      <c r="HL228" s="21">
        <v>43</v>
      </c>
      <c r="HM228" s="21">
        <v>27</v>
      </c>
      <c r="HN228" s="21">
        <v>32</v>
      </c>
      <c r="HO228" s="21" t="s">
        <v>78</v>
      </c>
      <c r="HP228" s="21">
        <v>21</v>
      </c>
      <c r="HQ228" s="21">
        <v>26</v>
      </c>
      <c r="HR228" s="21" t="s">
        <v>78</v>
      </c>
      <c r="HS228" s="21">
        <v>24</v>
      </c>
      <c r="HT228" s="21">
        <v>24</v>
      </c>
      <c r="HU228" s="21">
        <v>46</v>
      </c>
      <c r="HV228" s="21">
        <v>30</v>
      </c>
      <c r="HW228" s="21">
        <v>34</v>
      </c>
      <c r="HX228" s="21">
        <v>24</v>
      </c>
      <c r="HY228" s="21">
        <v>19</v>
      </c>
      <c r="HZ228" s="21">
        <v>25</v>
      </c>
      <c r="IA228" s="21">
        <v>30</v>
      </c>
      <c r="IB228" s="21">
        <v>37</v>
      </c>
      <c r="IC228" s="21">
        <v>32</v>
      </c>
      <c r="ID228" s="21">
        <v>18</v>
      </c>
      <c r="IE228" s="21" t="s">
        <v>78</v>
      </c>
      <c r="IF228" s="21" t="s">
        <v>78</v>
      </c>
      <c r="IG228" s="21">
        <v>10</v>
      </c>
      <c r="IH228" s="21">
        <v>14</v>
      </c>
      <c r="II228" s="21">
        <v>29</v>
      </c>
      <c r="IJ228" s="21" t="s">
        <v>78</v>
      </c>
      <c r="IK228" s="21">
        <v>29</v>
      </c>
      <c r="IL228" s="21">
        <v>13</v>
      </c>
      <c r="IM228" s="21">
        <v>19</v>
      </c>
      <c r="IN228" s="21">
        <v>24</v>
      </c>
      <c r="IO228" s="21">
        <v>24</v>
      </c>
      <c r="IP228" s="21">
        <v>27</v>
      </c>
      <c r="IQ228" s="12" t="s">
        <v>78</v>
      </c>
      <c r="IR228" s="99">
        <f t="shared" ref="IR228:IR252" si="64">MAX(G228:IQ228)</f>
        <v>98</v>
      </c>
    </row>
    <row r="229" spans="1:255" ht="12.75" customHeight="1" x14ac:dyDescent="0.2">
      <c r="A229" s="100">
        <v>2011</v>
      </c>
      <c r="B229" s="100">
        <v>90011123</v>
      </c>
      <c r="C229" s="103">
        <f>INDEX(Sites!$A:$N,MATCH($B229,Sites!$A:$A,0),2)</f>
        <v>41.399166999999998</v>
      </c>
      <c r="D229" s="100" t="str">
        <f>INDEX(Sites!$A:$N,MATCH($B229,Sites!$A:$A,0),4)</f>
        <v>CT</v>
      </c>
      <c r="E229" s="100" t="str">
        <f>INDEX(Sites!$A:$N,MATCH($B229,Sites!$A:$A,0),10)</f>
        <v>116.0</v>
      </c>
      <c r="F229" s="44" t="str">
        <f>INDEX(Sites!$A:$N,MATCH($B229,Sites!$A:$A,0),6)</f>
        <v>Danbury</v>
      </c>
      <c r="G229" s="20" t="s">
        <v>78</v>
      </c>
      <c r="H229" s="14" t="s">
        <v>78</v>
      </c>
      <c r="I229" s="14" t="s">
        <v>78</v>
      </c>
      <c r="J229" s="14" t="s">
        <v>78</v>
      </c>
      <c r="K229" s="14" t="s">
        <v>78</v>
      </c>
      <c r="L229" s="14" t="s">
        <v>78</v>
      </c>
      <c r="M229" s="14" t="s">
        <v>78</v>
      </c>
      <c r="N229" s="14" t="s">
        <v>78</v>
      </c>
      <c r="O229" s="14" t="s">
        <v>78</v>
      </c>
      <c r="P229" s="14" t="s">
        <v>78</v>
      </c>
      <c r="Q229" s="14" t="s">
        <v>78</v>
      </c>
      <c r="R229" s="14" t="s">
        <v>78</v>
      </c>
      <c r="S229" s="14" t="s">
        <v>78</v>
      </c>
      <c r="T229" s="14" t="s">
        <v>78</v>
      </c>
      <c r="U229" s="14" t="s">
        <v>78</v>
      </c>
      <c r="V229" s="14" t="s">
        <v>78</v>
      </c>
      <c r="W229" s="14" t="s">
        <v>78</v>
      </c>
      <c r="X229" s="14" t="s">
        <v>78</v>
      </c>
      <c r="Y229" s="14" t="s">
        <v>78</v>
      </c>
      <c r="Z229" s="14" t="s">
        <v>78</v>
      </c>
      <c r="AA229" s="14" t="s">
        <v>78</v>
      </c>
      <c r="AB229" s="14" t="s">
        <v>78</v>
      </c>
      <c r="AC229" s="14" t="s">
        <v>78</v>
      </c>
      <c r="AD229" s="14" t="s">
        <v>78</v>
      </c>
      <c r="AE229" s="14" t="s">
        <v>78</v>
      </c>
      <c r="AF229" s="14" t="s">
        <v>78</v>
      </c>
      <c r="AG229" s="14" t="s">
        <v>78</v>
      </c>
      <c r="AH229" s="14" t="s">
        <v>78</v>
      </c>
      <c r="AI229" s="14" t="s">
        <v>78</v>
      </c>
      <c r="AJ229" s="14" t="s">
        <v>78</v>
      </c>
      <c r="AK229" s="14" t="s">
        <v>78</v>
      </c>
      <c r="AL229" s="14">
        <v>39</v>
      </c>
      <c r="AM229" s="14">
        <v>50</v>
      </c>
      <c r="AN229" s="14">
        <v>49</v>
      </c>
      <c r="AO229" s="14">
        <v>44</v>
      </c>
      <c r="AP229" s="14">
        <v>41</v>
      </c>
      <c r="AQ229" s="14">
        <v>45</v>
      </c>
      <c r="AR229" s="14">
        <v>45</v>
      </c>
      <c r="AS229" s="14">
        <v>41</v>
      </c>
      <c r="AT229" s="14">
        <v>53</v>
      </c>
      <c r="AU229" s="14">
        <v>44</v>
      </c>
      <c r="AV229" s="14">
        <v>40</v>
      </c>
      <c r="AW229" s="14">
        <v>50</v>
      </c>
      <c r="AX229" s="14">
        <v>46</v>
      </c>
      <c r="AY229" s="14">
        <v>46</v>
      </c>
      <c r="AZ229" s="14">
        <v>42</v>
      </c>
      <c r="BA229" s="14">
        <v>45</v>
      </c>
      <c r="BB229" s="14">
        <v>47</v>
      </c>
      <c r="BC229" s="14">
        <v>47</v>
      </c>
      <c r="BD229" s="14">
        <v>30</v>
      </c>
      <c r="BE229" s="14">
        <v>29</v>
      </c>
      <c r="BF229" s="14">
        <v>48</v>
      </c>
      <c r="BG229" s="14">
        <v>42</v>
      </c>
      <c r="BH229" s="14">
        <v>38</v>
      </c>
      <c r="BI229" s="14">
        <v>43</v>
      </c>
      <c r="BJ229" s="14">
        <v>50</v>
      </c>
      <c r="BK229" s="14">
        <v>39</v>
      </c>
      <c r="BL229" s="14">
        <v>29</v>
      </c>
      <c r="BM229" s="14">
        <v>25</v>
      </c>
      <c r="BN229" s="14">
        <v>49</v>
      </c>
      <c r="BO229" s="14">
        <v>37</v>
      </c>
      <c r="BP229" s="14">
        <v>48</v>
      </c>
      <c r="BQ229" s="14" t="s">
        <v>78</v>
      </c>
      <c r="BR229" s="14">
        <v>51</v>
      </c>
      <c r="BS229" s="14">
        <v>23</v>
      </c>
      <c r="BT229" s="14">
        <v>44</v>
      </c>
      <c r="BU229" s="14">
        <v>56</v>
      </c>
      <c r="BV229" s="14">
        <v>53</v>
      </c>
      <c r="BW229" s="14">
        <v>45</v>
      </c>
      <c r="BX229" s="14">
        <v>36</v>
      </c>
      <c r="BY229" s="14">
        <v>40</v>
      </c>
      <c r="BZ229" s="14" t="s">
        <v>78</v>
      </c>
      <c r="CA229" s="14">
        <v>48</v>
      </c>
      <c r="CB229" s="14">
        <v>35</v>
      </c>
      <c r="CC229" s="14">
        <v>39</v>
      </c>
      <c r="CD229" s="14">
        <v>41</v>
      </c>
      <c r="CE229" s="14">
        <v>24</v>
      </c>
      <c r="CF229" s="14">
        <v>15</v>
      </c>
      <c r="CG229" s="14">
        <v>29</v>
      </c>
      <c r="CH229" s="14">
        <v>34</v>
      </c>
      <c r="CI229" s="14">
        <v>49</v>
      </c>
      <c r="CJ229" s="14">
        <v>34</v>
      </c>
      <c r="CK229" s="14">
        <v>32</v>
      </c>
      <c r="CL229" s="14">
        <v>34</v>
      </c>
      <c r="CM229" s="14">
        <v>45</v>
      </c>
      <c r="CN229" s="14">
        <v>62</v>
      </c>
      <c r="CO229" s="14">
        <v>61</v>
      </c>
      <c r="CP229" s="14">
        <v>66</v>
      </c>
      <c r="CQ229" s="14">
        <v>48</v>
      </c>
      <c r="CR229" s="14">
        <v>55</v>
      </c>
      <c r="CS229" s="14">
        <v>43</v>
      </c>
      <c r="CT229" s="14">
        <v>64</v>
      </c>
      <c r="CU229" s="14">
        <v>81</v>
      </c>
      <c r="CV229" s="14">
        <v>53</v>
      </c>
      <c r="CW229" s="14">
        <v>50</v>
      </c>
      <c r="CX229" s="14">
        <v>45</v>
      </c>
      <c r="CY229" s="14">
        <v>42</v>
      </c>
      <c r="CZ229" s="14">
        <v>44</v>
      </c>
      <c r="DA229" s="14">
        <v>71</v>
      </c>
      <c r="DB229" s="14">
        <v>66</v>
      </c>
      <c r="DC229" s="14">
        <v>86</v>
      </c>
      <c r="DD229" s="14">
        <v>45</v>
      </c>
      <c r="DE229" s="14">
        <v>25</v>
      </c>
      <c r="DF229" s="14">
        <v>24</v>
      </c>
      <c r="DG229" s="14">
        <v>32</v>
      </c>
      <c r="DH229" s="14">
        <v>27</v>
      </c>
      <c r="DI229" s="14">
        <v>37</v>
      </c>
      <c r="DJ229" s="14">
        <v>58</v>
      </c>
      <c r="DK229" s="14">
        <v>51</v>
      </c>
      <c r="DL229" s="14">
        <v>55</v>
      </c>
      <c r="DM229" s="14">
        <v>35</v>
      </c>
      <c r="DN229" s="14">
        <v>54</v>
      </c>
      <c r="DO229" s="14">
        <v>83</v>
      </c>
      <c r="DP229" s="14">
        <v>36</v>
      </c>
      <c r="DQ229" s="14">
        <v>29</v>
      </c>
      <c r="DR229" s="14">
        <v>33</v>
      </c>
      <c r="DS229" s="14">
        <v>57</v>
      </c>
      <c r="DT229" s="14">
        <v>38</v>
      </c>
      <c r="DU229" s="14">
        <v>48</v>
      </c>
      <c r="DV229" s="14">
        <v>72</v>
      </c>
      <c r="DW229" s="14">
        <v>47</v>
      </c>
      <c r="DX229" s="14">
        <v>40</v>
      </c>
      <c r="DY229" s="14">
        <v>36</v>
      </c>
      <c r="DZ229" s="14">
        <v>48</v>
      </c>
      <c r="EA229" s="14">
        <v>44</v>
      </c>
      <c r="EB229" s="14">
        <v>43</v>
      </c>
      <c r="EC229" s="14">
        <v>55</v>
      </c>
      <c r="ED229" s="14">
        <v>83</v>
      </c>
      <c r="EE229" s="14">
        <v>50</v>
      </c>
      <c r="EF229" s="14">
        <v>54</v>
      </c>
      <c r="EG229" s="14">
        <v>39</v>
      </c>
      <c r="EH229" s="14">
        <v>52</v>
      </c>
      <c r="EI229" s="14">
        <v>78</v>
      </c>
      <c r="EJ229" s="14">
        <v>56</v>
      </c>
      <c r="EK229" s="14">
        <v>39</v>
      </c>
      <c r="EL229" s="14">
        <v>33</v>
      </c>
      <c r="EM229" s="14">
        <v>42</v>
      </c>
      <c r="EN229" s="14">
        <v>73</v>
      </c>
      <c r="EO229" s="14">
        <v>60</v>
      </c>
      <c r="EP229" s="14">
        <v>56</v>
      </c>
      <c r="EQ229" s="14">
        <v>43</v>
      </c>
      <c r="ER229" s="14">
        <v>71</v>
      </c>
      <c r="ES229" s="14">
        <v>89</v>
      </c>
      <c r="ET229" s="14">
        <v>64</v>
      </c>
      <c r="EU229" s="14">
        <v>59</v>
      </c>
      <c r="EV229" s="14">
        <v>44</v>
      </c>
      <c r="EW229" s="14">
        <v>22</v>
      </c>
      <c r="EX229" s="14">
        <v>49</v>
      </c>
      <c r="EY229" s="14">
        <v>30</v>
      </c>
      <c r="EZ229" s="14">
        <v>51</v>
      </c>
      <c r="FA229" s="14">
        <v>51</v>
      </c>
      <c r="FB229" s="14">
        <v>43</v>
      </c>
      <c r="FC229" s="14">
        <v>42</v>
      </c>
      <c r="FD229" s="14">
        <v>56</v>
      </c>
      <c r="FE229" s="14">
        <v>37</v>
      </c>
      <c r="FF229" s="14">
        <v>40</v>
      </c>
      <c r="FG229" s="14">
        <v>47</v>
      </c>
      <c r="FH229" s="14">
        <v>69</v>
      </c>
      <c r="FI229" s="14">
        <v>47</v>
      </c>
      <c r="FJ229" s="14">
        <v>45</v>
      </c>
      <c r="FK229" s="14">
        <v>41</v>
      </c>
      <c r="FL229" s="14">
        <v>47</v>
      </c>
      <c r="FM229" s="14">
        <v>45</v>
      </c>
      <c r="FN229" s="14">
        <v>33</v>
      </c>
      <c r="FO229" s="14">
        <v>32</v>
      </c>
      <c r="FP229" s="14">
        <v>63</v>
      </c>
      <c r="FQ229" s="14">
        <v>49</v>
      </c>
      <c r="FR229" s="14">
        <v>26</v>
      </c>
      <c r="FS229" s="14">
        <v>31</v>
      </c>
      <c r="FT229" s="14">
        <v>39</v>
      </c>
      <c r="FU229" s="14">
        <v>61</v>
      </c>
      <c r="FV229" s="14">
        <v>63</v>
      </c>
      <c r="FW229" s="14">
        <v>58</v>
      </c>
      <c r="FX229" s="14">
        <v>51</v>
      </c>
      <c r="FY229" s="14">
        <v>30</v>
      </c>
      <c r="FZ229" s="14">
        <v>31</v>
      </c>
      <c r="GA229" s="14">
        <v>50</v>
      </c>
      <c r="GB229" s="14">
        <v>38</v>
      </c>
      <c r="GC229" s="14">
        <v>44</v>
      </c>
      <c r="GD229" s="14">
        <v>23</v>
      </c>
      <c r="GE229" s="14">
        <v>28</v>
      </c>
      <c r="GF229" s="14">
        <v>27</v>
      </c>
      <c r="GG229" s="14">
        <v>33</v>
      </c>
      <c r="GH229" s="14">
        <v>47</v>
      </c>
      <c r="GI229" s="14">
        <v>64</v>
      </c>
      <c r="GJ229" s="14">
        <v>46</v>
      </c>
      <c r="GK229" s="14">
        <v>65</v>
      </c>
      <c r="GL229" s="14">
        <v>68</v>
      </c>
      <c r="GM229" s="14">
        <v>40</v>
      </c>
      <c r="GN229" s="14">
        <v>44</v>
      </c>
      <c r="GO229" s="14">
        <v>35</v>
      </c>
      <c r="GP229" s="14">
        <v>31</v>
      </c>
      <c r="GQ229" s="14">
        <v>30</v>
      </c>
      <c r="GR229" s="14">
        <v>27</v>
      </c>
      <c r="GS229" s="14">
        <v>32</v>
      </c>
      <c r="GT229" s="14">
        <v>50</v>
      </c>
      <c r="GU229" s="14">
        <v>62</v>
      </c>
      <c r="GV229" s="14">
        <v>65</v>
      </c>
      <c r="GW229" s="14">
        <v>24</v>
      </c>
      <c r="GX229" s="14">
        <v>22</v>
      </c>
      <c r="GY229" s="14">
        <v>27</v>
      </c>
      <c r="GZ229" s="14">
        <v>34</v>
      </c>
      <c r="HA229" s="14">
        <v>31</v>
      </c>
      <c r="HB229" s="14">
        <v>17</v>
      </c>
      <c r="HC229" s="14">
        <v>39</v>
      </c>
      <c r="HD229" s="14">
        <v>30</v>
      </c>
      <c r="HE229" s="14">
        <v>12</v>
      </c>
      <c r="HF229" s="14">
        <v>20</v>
      </c>
      <c r="HG229" s="14">
        <v>25</v>
      </c>
      <c r="HH229" s="14">
        <v>42</v>
      </c>
      <c r="HI229" s="14">
        <v>57</v>
      </c>
      <c r="HJ229" s="14">
        <v>24</v>
      </c>
      <c r="HK229" s="14">
        <v>35</v>
      </c>
      <c r="HL229" s="14">
        <v>52</v>
      </c>
      <c r="HM229" s="14" t="s">
        <v>78</v>
      </c>
      <c r="HN229" s="14" t="s">
        <v>78</v>
      </c>
      <c r="HO229" s="14" t="s">
        <v>78</v>
      </c>
      <c r="HP229" s="14" t="s">
        <v>78</v>
      </c>
      <c r="HQ229" s="14" t="s">
        <v>78</v>
      </c>
      <c r="HR229" s="14" t="s">
        <v>78</v>
      </c>
      <c r="HS229" s="14" t="s">
        <v>78</v>
      </c>
      <c r="HT229" s="14" t="s">
        <v>78</v>
      </c>
      <c r="HU229" s="14" t="s">
        <v>78</v>
      </c>
      <c r="HV229" s="14" t="s">
        <v>78</v>
      </c>
      <c r="HW229" s="14" t="s">
        <v>78</v>
      </c>
      <c r="HX229" s="14" t="s">
        <v>78</v>
      </c>
      <c r="HY229" s="14" t="s">
        <v>78</v>
      </c>
      <c r="HZ229" s="14" t="s">
        <v>78</v>
      </c>
      <c r="IA229" s="14" t="s">
        <v>78</v>
      </c>
      <c r="IB229" s="14" t="s">
        <v>78</v>
      </c>
      <c r="IC229" s="14" t="s">
        <v>78</v>
      </c>
      <c r="ID229" s="14" t="s">
        <v>78</v>
      </c>
      <c r="IE229" s="14" t="s">
        <v>78</v>
      </c>
      <c r="IF229" s="14" t="s">
        <v>78</v>
      </c>
      <c r="IG229" s="14" t="s">
        <v>78</v>
      </c>
      <c r="IH229" s="14" t="s">
        <v>78</v>
      </c>
      <c r="II229" s="14" t="s">
        <v>78</v>
      </c>
      <c r="IJ229" s="14" t="s">
        <v>78</v>
      </c>
      <c r="IK229" s="14" t="s">
        <v>78</v>
      </c>
      <c r="IL229" s="14" t="s">
        <v>78</v>
      </c>
      <c r="IM229" s="14" t="s">
        <v>78</v>
      </c>
      <c r="IN229" s="14" t="s">
        <v>78</v>
      </c>
      <c r="IO229" s="14" t="s">
        <v>78</v>
      </c>
      <c r="IP229" s="14" t="s">
        <v>78</v>
      </c>
      <c r="IQ229" s="19" t="s">
        <v>78</v>
      </c>
      <c r="IR229" s="100">
        <f t="shared" si="64"/>
        <v>89</v>
      </c>
    </row>
    <row r="230" spans="1:255" ht="12.75" customHeight="1" x14ac:dyDescent="0.2">
      <c r="A230" s="100">
        <v>2011</v>
      </c>
      <c r="B230" s="100">
        <v>90010017</v>
      </c>
      <c r="C230" s="103">
        <f>INDEX(Sites!$A:$N,MATCH($B230,Sites!$A:$A,0),2)</f>
        <v>41.003610999999999</v>
      </c>
      <c r="D230" s="100" t="str">
        <f>INDEX(Sites!$A:$N,MATCH($B230,Sites!$A:$A,0),4)</f>
        <v>CT</v>
      </c>
      <c r="E230" s="100" t="str">
        <f>INDEX(Sites!$A:$N,MATCH($B230,Sites!$A:$A,0),10)</f>
        <v>3.0</v>
      </c>
      <c r="F230" s="44" t="str">
        <f>INDEX(Sites!$A:$N,MATCH($B230,Sites!$A:$A,0),6)</f>
        <v>Greenwich</v>
      </c>
      <c r="G230" s="20" t="s">
        <v>78</v>
      </c>
      <c r="H230" s="14" t="s">
        <v>78</v>
      </c>
      <c r="I230" s="14" t="s">
        <v>78</v>
      </c>
      <c r="J230" s="14" t="s">
        <v>78</v>
      </c>
      <c r="K230" s="14" t="s">
        <v>78</v>
      </c>
      <c r="L230" s="14" t="s">
        <v>78</v>
      </c>
      <c r="M230" s="14" t="s">
        <v>78</v>
      </c>
      <c r="N230" s="14" t="s">
        <v>78</v>
      </c>
      <c r="O230" s="14" t="s">
        <v>78</v>
      </c>
      <c r="P230" s="14" t="s">
        <v>78</v>
      </c>
      <c r="Q230" s="14" t="s">
        <v>78</v>
      </c>
      <c r="R230" s="14" t="s">
        <v>78</v>
      </c>
      <c r="S230" s="14" t="s">
        <v>78</v>
      </c>
      <c r="T230" s="14" t="s">
        <v>78</v>
      </c>
      <c r="U230" s="14" t="s">
        <v>78</v>
      </c>
      <c r="V230" s="14" t="s">
        <v>78</v>
      </c>
      <c r="W230" s="14" t="s">
        <v>78</v>
      </c>
      <c r="X230" s="14" t="s">
        <v>78</v>
      </c>
      <c r="Y230" s="14" t="s">
        <v>78</v>
      </c>
      <c r="Z230" s="14" t="s">
        <v>78</v>
      </c>
      <c r="AA230" s="14" t="s">
        <v>78</v>
      </c>
      <c r="AB230" s="14" t="s">
        <v>78</v>
      </c>
      <c r="AC230" s="14" t="s">
        <v>78</v>
      </c>
      <c r="AD230" s="14" t="s">
        <v>78</v>
      </c>
      <c r="AE230" s="14" t="s">
        <v>78</v>
      </c>
      <c r="AF230" s="14" t="s">
        <v>78</v>
      </c>
      <c r="AG230" s="14" t="s">
        <v>78</v>
      </c>
      <c r="AH230" s="14" t="s">
        <v>78</v>
      </c>
      <c r="AI230" s="14" t="s">
        <v>78</v>
      </c>
      <c r="AJ230" s="14" t="s">
        <v>78</v>
      </c>
      <c r="AK230" s="14" t="s">
        <v>78</v>
      </c>
      <c r="AL230" s="14">
        <v>45</v>
      </c>
      <c r="AM230" s="14">
        <v>55</v>
      </c>
      <c r="AN230" s="14">
        <v>53</v>
      </c>
      <c r="AO230" s="14">
        <v>51</v>
      </c>
      <c r="AP230" s="14">
        <v>44</v>
      </c>
      <c r="AQ230" s="14">
        <v>46</v>
      </c>
      <c r="AR230" s="14">
        <v>41</v>
      </c>
      <c r="AS230" s="14">
        <v>36</v>
      </c>
      <c r="AT230" s="14">
        <v>54</v>
      </c>
      <c r="AU230" s="14">
        <v>41</v>
      </c>
      <c r="AV230" s="14">
        <v>38</v>
      </c>
      <c r="AW230" s="14">
        <v>53</v>
      </c>
      <c r="AX230" s="14">
        <v>52</v>
      </c>
      <c r="AY230" s="14">
        <v>51</v>
      </c>
      <c r="AZ230" s="14">
        <v>44</v>
      </c>
      <c r="BA230" s="14">
        <v>48</v>
      </c>
      <c r="BB230" s="14">
        <v>52</v>
      </c>
      <c r="BC230" s="14">
        <v>45</v>
      </c>
      <c r="BD230" s="14">
        <v>36</v>
      </c>
      <c r="BE230" s="14">
        <v>43</v>
      </c>
      <c r="BF230" s="14">
        <v>54</v>
      </c>
      <c r="BG230" s="14">
        <v>41</v>
      </c>
      <c r="BH230" s="14">
        <v>42</v>
      </c>
      <c r="BI230" s="14">
        <v>47</v>
      </c>
      <c r="BJ230" s="14">
        <v>44</v>
      </c>
      <c r="BK230" s="14">
        <v>32</v>
      </c>
      <c r="BL230" s="14">
        <v>31</v>
      </c>
      <c r="BM230" s="14">
        <v>25</v>
      </c>
      <c r="BN230" s="14">
        <v>52</v>
      </c>
      <c r="BO230" s="14">
        <v>39</v>
      </c>
      <c r="BP230" s="14">
        <v>42</v>
      </c>
      <c r="BQ230" s="14">
        <v>37</v>
      </c>
      <c r="BR230" s="14" t="s">
        <v>78</v>
      </c>
      <c r="BS230" s="14">
        <v>27</v>
      </c>
      <c r="BT230" s="14">
        <v>49</v>
      </c>
      <c r="BU230" s="14">
        <v>57</v>
      </c>
      <c r="BV230" s="14">
        <v>57</v>
      </c>
      <c r="BW230" s="14">
        <v>50</v>
      </c>
      <c r="BX230" s="14">
        <v>41</v>
      </c>
      <c r="BY230" s="14">
        <v>47</v>
      </c>
      <c r="BZ230" s="14">
        <v>41</v>
      </c>
      <c r="CA230" s="14">
        <v>47</v>
      </c>
      <c r="CB230" s="14">
        <v>36</v>
      </c>
      <c r="CC230" s="14">
        <v>36</v>
      </c>
      <c r="CD230" s="14">
        <v>42</v>
      </c>
      <c r="CE230" s="14">
        <v>29</v>
      </c>
      <c r="CF230" s="14">
        <v>24</v>
      </c>
      <c r="CG230" s="14">
        <v>34</v>
      </c>
      <c r="CH230" s="14">
        <v>34</v>
      </c>
      <c r="CI230" s="14">
        <v>43</v>
      </c>
      <c r="CJ230" s="14" t="s">
        <v>78</v>
      </c>
      <c r="CK230" s="14" t="s">
        <v>78</v>
      </c>
      <c r="CL230" s="14" t="s">
        <v>78</v>
      </c>
      <c r="CM230" s="14" t="s">
        <v>78</v>
      </c>
      <c r="CN230" s="14" t="s">
        <v>78</v>
      </c>
      <c r="CO230" s="14" t="s">
        <v>78</v>
      </c>
      <c r="CP230" s="14" t="s">
        <v>78</v>
      </c>
      <c r="CQ230" s="14" t="s">
        <v>78</v>
      </c>
      <c r="CR230" s="14" t="s">
        <v>78</v>
      </c>
      <c r="CS230" s="14" t="s">
        <v>78</v>
      </c>
      <c r="CT230" s="14" t="s">
        <v>78</v>
      </c>
      <c r="CU230" s="14" t="s">
        <v>78</v>
      </c>
      <c r="CV230" s="14" t="s">
        <v>78</v>
      </c>
      <c r="CW230" s="14">
        <v>53</v>
      </c>
      <c r="CX230" s="14">
        <v>46</v>
      </c>
      <c r="CY230" s="14">
        <v>31</v>
      </c>
      <c r="CZ230" s="14">
        <v>64</v>
      </c>
      <c r="DA230" s="14">
        <v>87</v>
      </c>
      <c r="DB230" s="14">
        <v>93</v>
      </c>
      <c r="DC230" s="14">
        <v>79</v>
      </c>
      <c r="DD230" s="14">
        <v>62</v>
      </c>
      <c r="DE230" s="14">
        <v>33</v>
      </c>
      <c r="DF230" s="14">
        <v>33</v>
      </c>
      <c r="DG230" s="14">
        <v>36</v>
      </c>
      <c r="DH230" s="14">
        <v>37</v>
      </c>
      <c r="DI230" s="14" t="s">
        <v>78</v>
      </c>
      <c r="DJ230" s="14">
        <v>65</v>
      </c>
      <c r="DK230" s="14">
        <v>54</v>
      </c>
      <c r="DL230" s="14">
        <v>68</v>
      </c>
      <c r="DM230" s="14">
        <v>42</v>
      </c>
      <c r="DN230" s="14">
        <v>49</v>
      </c>
      <c r="DO230" s="14">
        <v>71</v>
      </c>
      <c r="DP230" s="14">
        <v>40</v>
      </c>
      <c r="DQ230" s="14">
        <v>36</v>
      </c>
      <c r="DR230" s="14">
        <v>36</v>
      </c>
      <c r="DS230" s="14">
        <v>53</v>
      </c>
      <c r="DT230" s="14">
        <v>48</v>
      </c>
      <c r="DU230" s="14">
        <v>46</v>
      </c>
      <c r="DV230" s="14">
        <v>56</v>
      </c>
      <c r="DW230" s="14">
        <v>53</v>
      </c>
      <c r="DX230" s="14">
        <v>48</v>
      </c>
      <c r="DY230" s="14">
        <v>43</v>
      </c>
      <c r="DZ230" s="14">
        <v>59</v>
      </c>
      <c r="EA230" s="14">
        <v>47</v>
      </c>
      <c r="EB230" s="14">
        <v>51</v>
      </c>
      <c r="EC230" s="14">
        <v>57</v>
      </c>
      <c r="ED230" s="14">
        <v>75</v>
      </c>
      <c r="EE230" s="14">
        <v>86</v>
      </c>
      <c r="EF230" s="14">
        <v>51</v>
      </c>
      <c r="EG230" s="14">
        <v>45</v>
      </c>
      <c r="EH230" s="14">
        <v>53</v>
      </c>
      <c r="EI230" s="14">
        <v>77</v>
      </c>
      <c r="EJ230" s="14">
        <v>60</v>
      </c>
      <c r="EK230" s="14">
        <v>42</v>
      </c>
      <c r="EL230" s="14">
        <v>40</v>
      </c>
      <c r="EM230" s="14">
        <v>64</v>
      </c>
      <c r="EN230" s="14">
        <v>76</v>
      </c>
      <c r="EO230" s="14">
        <v>65</v>
      </c>
      <c r="EP230" s="14">
        <v>68</v>
      </c>
      <c r="EQ230" s="14">
        <v>62</v>
      </c>
      <c r="ER230" s="14">
        <v>63</v>
      </c>
      <c r="ES230" s="14">
        <v>72</v>
      </c>
      <c r="ET230" s="14">
        <v>80</v>
      </c>
      <c r="EU230" s="14">
        <v>64</v>
      </c>
      <c r="EV230" s="14">
        <v>45</v>
      </c>
      <c r="EW230" s="14">
        <v>26</v>
      </c>
      <c r="EX230" s="14">
        <v>65</v>
      </c>
      <c r="EY230" s="14">
        <v>37</v>
      </c>
      <c r="EZ230" s="14">
        <v>55</v>
      </c>
      <c r="FA230" s="14">
        <v>63</v>
      </c>
      <c r="FB230" s="14">
        <v>48</v>
      </c>
      <c r="FC230" s="14">
        <v>51</v>
      </c>
      <c r="FD230" s="14">
        <v>66</v>
      </c>
      <c r="FE230" s="14">
        <v>43</v>
      </c>
      <c r="FF230" s="14">
        <v>37</v>
      </c>
      <c r="FG230" s="14">
        <v>48</v>
      </c>
      <c r="FH230" s="14">
        <v>61</v>
      </c>
      <c r="FI230" s="14">
        <v>41</v>
      </c>
      <c r="FJ230" s="14">
        <v>62</v>
      </c>
      <c r="FK230" s="14">
        <v>53</v>
      </c>
      <c r="FL230" s="14">
        <v>50</v>
      </c>
      <c r="FM230" s="14">
        <v>54</v>
      </c>
      <c r="FN230" s="14">
        <v>40</v>
      </c>
      <c r="FO230" s="14">
        <v>44</v>
      </c>
      <c r="FP230" s="14">
        <v>60</v>
      </c>
      <c r="FQ230" s="14">
        <v>53</v>
      </c>
      <c r="FR230" s="14">
        <v>40</v>
      </c>
      <c r="FS230" s="14">
        <v>33</v>
      </c>
      <c r="FT230" s="14">
        <v>57</v>
      </c>
      <c r="FU230" s="14">
        <v>54</v>
      </c>
      <c r="FV230" s="14">
        <v>62</v>
      </c>
      <c r="FW230" s="14">
        <v>81</v>
      </c>
      <c r="FX230" s="14">
        <v>47</v>
      </c>
      <c r="FY230" s="14">
        <v>37</v>
      </c>
      <c r="FZ230" s="14">
        <v>41</v>
      </c>
      <c r="GA230" s="14">
        <v>50</v>
      </c>
      <c r="GB230" s="14" t="s">
        <v>78</v>
      </c>
      <c r="GC230" s="14" t="s">
        <v>78</v>
      </c>
      <c r="GD230" s="14" t="s">
        <v>78</v>
      </c>
      <c r="GE230" s="14" t="s">
        <v>78</v>
      </c>
      <c r="GF230" s="14" t="s">
        <v>78</v>
      </c>
      <c r="GG230" s="14" t="s">
        <v>78</v>
      </c>
      <c r="GH230" s="14" t="s">
        <v>78</v>
      </c>
      <c r="GI230" s="14" t="s">
        <v>78</v>
      </c>
      <c r="GJ230" s="14" t="s">
        <v>78</v>
      </c>
      <c r="GK230" s="14" t="s">
        <v>78</v>
      </c>
      <c r="GL230" s="14" t="s">
        <v>78</v>
      </c>
      <c r="GM230" s="14" t="s">
        <v>78</v>
      </c>
      <c r="GN230" s="14" t="s">
        <v>78</v>
      </c>
      <c r="GO230" s="14" t="s">
        <v>78</v>
      </c>
      <c r="GP230" s="14" t="s">
        <v>78</v>
      </c>
      <c r="GQ230" s="14" t="s">
        <v>78</v>
      </c>
      <c r="GR230" s="14" t="s">
        <v>78</v>
      </c>
      <c r="GS230" s="14" t="s">
        <v>78</v>
      </c>
      <c r="GT230" s="14" t="s">
        <v>78</v>
      </c>
      <c r="GU230" s="14" t="s">
        <v>78</v>
      </c>
      <c r="GV230" s="14" t="s">
        <v>78</v>
      </c>
      <c r="GW230" s="14" t="s">
        <v>78</v>
      </c>
      <c r="GX230" s="14" t="s">
        <v>78</v>
      </c>
      <c r="GY230" s="14" t="s">
        <v>78</v>
      </c>
      <c r="GZ230" s="14" t="s">
        <v>78</v>
      </c>
      <c r="HA230" s="14" t="s">
        <v>78</v>
      </c>
      <c r="HB230" s="14" t="s">
        <v>78</v>
      </c>
      <c r="HC230" s="14" t="s">
        <v>78</v>
      </c>
      <c r="HD230" s="14" t="s">
        <v>78</v>
      </c>
      <c r="HE230" s="14" t="s">
        <v>78</v>
      </c>
      <c r="HF230" s="14" t="s">
        <v>78</v>
      </c>
      <c r="HG230" s="14" t="s">
        <v>78</v>
      </c>
      <c r="HH230" s="14" t="s">
        <v>78</v>
      </c>
      <c r="HI230" s="14" t="s">
        <v>78</v>
      </c>
      <c r="HJ230" s="14" t="s">
        <v>78</v>
      </c>
      <c r="HK230" s="14" t="s">
        <v>78</v>
      </c>
      <c r="HL230" s="14" t="s">
        <v>78</v>
      </c>
      <c r="HM230" s="14" t="s">
        <v>78</v>
      </c>
      <c r="HN230" s="14" t="s">
        <v>78</v>
      </c>
      <c r="HO230" s="14" t="s">
        <v>78</v>
      </c>
      <c r="HP230" s="14" t="s">
        <v>78</v>
      </c>
      <c r="HQ230" s="14" t="s">
        <v>78</v>
      </c>
      <c r="HR230" s="14" t="s">
        <v>78</v>
      </c>
      <c r="HS230" s="14" t="s">
        <v>78</v>
      </c>
      <c r="HT230" s="14" t="s">
        <v>78</v>
      </c>
      <c r="HU230" s="14" t="s">
        <v>78</v>
      </c>
      <c r="HV230" s="14" t="s">
        <v>78</v>
      </c>
      <c r="HW230" s="14" t="s">
        <v>78</v>
      </c>
      <c r="HX230" s="14" t="s">
        <v>78</v>
      </c>
      <c r="HY230" s="14" t="s">
        <v>78</v>
      </c>
      <c r="HZ230" s="14" t="s">
        <v>78</v>
      </c>
      <c r="IA230" s="14" t="s">
        <v>78</v>
      </c>
      <c r="IB230" s="14" t="s">
        <v>78</v>
      </c>
      <c r="IC230" s="14" t="s">
        <v>78</v>
      </c>
      <c r="ID230" s="14" t="s">
        <v>78</v>
      </c>
      <c r="IE230" s="14" t="s">
        <v>78</v>
      </c>
      <c r="IF230" s="14" t="s">
        <v>78</v>
      </c>
      <c r="IG230" s="14" t="s">
        <v>78</v>
      </c>
      <c r="IH230" s="14" t="s">
        <v>78</v>
      </c>
      <c r="II230" s="14" t="s">
        <v>78</v>
      </c>
      <c r="IJ230" s="14" t="s">
        <v>78</v>
      </c>
      <c r="IK230" s="14" t="s">
        <v>78</v>
      </c>
      <c r="IL230" s="14" t="s">
        <v>78</v>
      </c>
      <c r="IM230" s="14" t="s">
        <v>78</v>
      </c>
      <c r="IN230" s="14" t="s">
        <v>78</v>
      </c>
      <c r="IO230" s="14" t="s">
        <v>78</v>
      </c>
      <c r="IP230" s="14" t="s">
        <v>78</v>
      </c>
      <c r="IQ230" s="19" t="s">
        <v>78</v>
      </c>
      <c r="IR230" s="100">
        <f t="shared" si="64"/>
        <v>93</v>
      </c>
    </row>
    <row r="231" spans="1:255" ht="12.75" customHeight="1" x14ac:dyDescent="0.2">
      <c r="A231" s="100">
        <v>2011</v>
      </c>
      <c r="B231" s="100">
        <v>90093002</v>
      </c>
      <c r="C231" s="103">
        <f>INDEX(Sites!$A:$N,MATCH($B231,Sites!$A:$A,0),2)</f>
        <v>41.260832999999998</v>
      </c>
      <c r="D231" s="100" t="str">
        <f>INDEX(Sites!$A:$N,MATCH($B231,Sites!$A:$A,0),4)</f>
        <v>CT</v>
      </c>
      <c r="E231" s="100" t="str">
        <f>INDEX(Sites!$A:$N,MATCH($B231,Sites!$A:$A,0),10)</f>
        <v>3.0</v>
      </c>
      <c r="F231" s="44" t="str">
        <f>INDEX(Sites!$A:$N,MATCH($B231,Sites!$A:$A,0),6)</f>
        <v>Madison</v>
      </c>
      <c r="G231" s="20" t="s">
        <v>78</v>
      </c>
      <c r="H231" s="14" t="s">
        <v>78</v>
      </c>
      <c r="I231" s="14" t="s">
        <v>78</v>
      </c>
      <c r="J231" s="14" t="s">
        <v>78</v>
      </c>
      <c r="K231" s="14" t="s">
        <v>78</v>
      </c>
      <c r="L231" s="14" t="s">
        <v>78</v>
      </c>
      <c r="M231" s="14" t="s">
        <v>78</v>
      </c>
      <c r="N231" s="14" t="s">
        <v>78</v>
      </c>
      <c r="O231" s="14" t="s">
        <v>78</v>
      </c>
      <c r="P231" s="14" t="s">
        <v>78</v>
      </c>
      <c r="Q231" s="14" t="s">
        <v>78</v>
      </c>
      <c r="R231" s="14" t="s">
        <v>78</v>
      </c>
      <c r="S231" s="14" t="s">
        <v>78</v>
      </c>
      <c r="T231" s="14" t="s">
        <v>78</v>
      </c>
      <c r="U231" s="14" t="s">
        <v>78</v>
      </c>
      <c r="V231" s="14" t="s">
        <v>78</v>
      </c>
      <c r="W231" s="14" t="s">
        <v>78</v>
      </c>
      <c r="X231" s="14" t="s">
        <v>78</v>
      </c>
      <c r="Y231" s="14" t="s">
        <v>78</v>
      </c>
      <c r="Z231" s="14" t="s">
        <v>78</v>
      </c>
      <c r="AA231" s="14" t="s">
        <v>78</v>
      </c>
      <c r="AB231" s="14" t="s">
        <v>78</v>
      </c>
      <c r="AC231" s="14" t="s">
        <v>78</v>
      </c>
      <c r="AD231" s="14" t="s">
        <v>78</v>
      </c>
      <c r="AE231" s="14" t="s">
        <v>78</v>
      </c>
      <c r="AF231" s="14" t="s">
        <v>78</v>
      </c>
      <c r="AG231" s="14" t="s">
        <v>78</v>
      </c>
      <c r="AH231" s="14" t="s">
        <v>78</v>
      </c>
      <c r="AI231" s="14" t="s">
        <v>78</v>
      </c>
      <c r="AJ231" s="14" t="s">
        <v>78</v>
      </c>
      <c r="AK231" s="14" t="s">
        <v>78</v>
      </c>
      <c r="AL231" s="14">
        <v>41</v>
      </c>
      <c r="AM231" s="14">
        <v>50</v>
      </c>
      <c r="AN231" s="14">
        <v>50</v>
      </c>
      <c r="AO231" s="14">
        <v>47</v>
      </c>
      <c r="AP231" s="14" t="s">
        <v>78</v>
      </c>
      <c r="AQ231" s="14">
        <v>44</v>
      </c>
      <c r="AR231" s="14">
        <v>46</v>
      </c>
      <c r="AS231" s="14">
        <v>46</v>
      </c>
      <c r="AT231" s="14">
        <v>54</v>
      </c>
      <c r="AU231" s="14">
        <v>48</v>
      </c>
      <c r="AV231" s="14">
        <v>43</v>
      </c>
      <c r="AW231" s="14">
        <v>53</v>
      </c>
      <c r="AX231" s="14">
        <v>52</v>
      </c>
      <c r="AY231" s="14">
        <v>52</v>
      </c>
      <c r="AZ231" s="14">
        <v>48</v>
      </c>
      <c r="BA231" s="14">
        <v>49</v>
      </c>
      <c r="BB231" s="14">
        <v>51</v>
      </c>
      <c r="BC231" s="14">
        <v>46</v>
      </c>
      <c r="BD231" s="14">
        <v>37</v>
      </c>
      <c r="BE231" s="14">
        <v>41</v>
      </c>
      <c r="BF231" s="14">
        <v>51</v>
      </c>
      <c r="BG231" s="14">
        <v>43</v>
      </c>
      <c r="BH231" s="14">
        <v>44</v>
      </c>
      <c r="BI231" s="14">
        <v>40</v>
      </c>
      <c r="BJ231" s="14">
        <v>41</v>
      </c>
      <c r="BK231" s="14">
        <v>30</v>
      </c>
      <c r="BL231" s="14">
        <v>34</v>
      </c>
      <c r="BM231" s="14">
        <v>26</v>
      </c>
      <c r="BN231" s="14">
        <v>54</v>
      </c>
      <c r="BO231" s="14">
        <v>35</v>
      </c>
      <c r="BP231" s="14">
        <v>40</v>
      </c>
      <c r="BQ231" s="14">
        <v>34</v>
      </c>
      <c r="BR231" s="14">
        <v>45</v>
      </c>
      <c r="BS231" s="14">
        <v>33</v>
      </c>
      <c r="BT231" s="14">
        <v>43</v>
      </c>
      <c r="BU231" s="14" t="s">
        <v>78</v>
      </c>
      <c r="BV231" s="14">
        <v>58</v>
      </c>
      <c r="BW231" s="14">
        <v>53</v>
      </c>
      <c r="BX231" s="14">
        <v>41</v>
      </c>
      <c r="BY231" s="14">
        <v>45</v>
      </c>
      <c r="BZ231" s="14">
        <v>39</v>
      </c>
      <c r="CA231" s="14">
        <v>44</v>
      </c>
      <c r="CB231" s="14" t="s">
        <v>78</v>
      </c>
      <c r="CC231" s="14">
        <v>34</v>
      </c>
      <c r="CD231" s="14">
        <v>45</v>
      </c>
      <c r="CE231" s="14">
        <v>25</v>
      </c>
      <c r="CF231" s="14">
        <v>23</v>
      </c>
      <c r="CG231" s="14">
        <v>32</v>
      </c>
      <c r="CH231" s="14">
        <v>44</v>
      </c>
      <c r="CI231" s="14">
        <v>48</v>
      </c>
      <c r="CJ231" s="14">
        <v>41</v>
      </c>
      <c r="CK231" s="14">
        <v>34</v>
      </c>
      <c r="CL231" s="14">
        <v>41</v>
      </c>
      <c r="CM231" s="14">
        <v>52</v>
      </c>
      <c r="CN231" s="14">
        <v>53</v>
      </c>
      <c r="CO231" s="14">
        <v>49</v>
      </c>
      <c r="CP231" s="14">
        <v>41</v>
      </c>
      <c r="CQ231" s="14">
        <v>32</v>
      </c>
      <c r="CR231" s="14">
        <v>36</v>
      </c>
      <c r="CS231" s="14">
        <v>57</v>
      </c>
      <c r="CT231" s="14">
        <v>50</v>
      </c>
      <c r="CU231" s="14">
        <v>50</v>
      </c>
      <c r="CV231" s="14">
        <v>50</v>
      </c>
      <c r="CW231" s="14">
        <v>53</v>
      </c>
      <c r="CX231" s="14">
        <v>52</v>
      </c>
      <c r="CY231" s="14">
        <v>29</v>
      </c>
      <c r="CZ231" s="14">
        <v>60</v>
      </c>
      <c r="DA231" s="14">
        <v>97</v>
      </c>
      <c r="DB231" s="14">
        <v>97</v>
      </c>
      <c r="DC231" s="14">
        <v>69</v>
      </c>
      <c r="DD231" s="14">
        <v>61</v>
      </c>
      <c r="DE231" s="14">
        <v>33</v>
      </c>
      <c r="DF231" s="14">
        <v>29</v>
      </c>
      <c r="DG231" s="14">
        <v>45</v>
      </c>
      <c r="DH231" s="14">
        <v>32</v>
      </c>
      <c r="DI231" s="14" t="s">
        <v>78</v>
      </c>
      <c r="DJ231" s="14">
        <v>65</v>
      </c>
      <c r="DK231" s="14">
        <v>56</v>
      </c>
      <c r="DL231" s="14">
        <v>68</v>
      </c>
      <c r="DM231" s="14">
        <v>49</v>
      </c>
      <c r="DN231" s="14">
        <v>40</v>
      </c>
      <c r="DO231" s="14">
        <v>71</v>
      </c>
      <c r="DP231" s="14">
        <v>38</v>
      </c>
      <c r="DQ231" s="14">
        <v>31</v>
      </c>
      <c r="DR231" s="14">
        <v>36</v>
      </c>
      <c r="DS231" s="14">
        <v>44</v>
      </c>
      <c r="DT231" s="14">
        <v>54</v>
      </c>
      <c r="DU231" s="14">
        <v>43</v>
      </c>
      <c r="DV231" s="14">
        <v>46</v>
      </c>
      <c r="DW231" s="14">
        <v>57</v>
      </c>
      <c r="DX231" s="14">
        <v>55</v>
      </c>
      <c r="DY231" s="14">
        <v>55</v>
      </c>
      <c r="DZ231" s="14">
        <v>49</v>
      </c>
      <c r="EA231" s="14">
        <v>63</v>
      </c>
      <c r="EB231" s="14">
        <v>64</v>
      </c>
      <c r="EC231" s="14">
        <v>68</v>
      </c>
      <c r="ED231" s="14">
        <v>78</v>
      </c>
      <c r="EE231" s="14">
        <v>79</v>
      </c>
      <c r="EF231" s="14">
        <v>42</v>
      </c>
      <c r="EG231" s="14">
        <v>44</v>
      </c>
      <c r="EH231" s="14">
        <v>50</v>
      </c>
      <c r="EI231" s="14">
        <v>82</v>
      </c>
      <c r="EJ231" s="14">
        <v>65</v>
      </c>
      <c r="EK231" s="14">
        <v>51</v>
      </c>
      <c r="EL231" s="14" t="s">
        <v>78</v>
      </c>
      <c r="EM231" s="14" t="s">
        <v>78</v>
      </c>
      <c r="EN231" s="14">
        <v>73</v>
      </c>
      <c r="EO231" s="14">
        <v>70</v>
      </c>
      <c r="EP231" s="14">
        <v>92</v>
      </c>
      <c r="EQ231" s="14">
        <v>70</v>
      </c>
      <c r="ER231" s="14">
        <v>59</v>
      </c>
      <c r="ES231" s="14">
        <v>59</v>
      </c>
      <c r="ET231" s="14">
        <v>103</v>
      </c>
      <c r="EU231" s="14">
        <v>90</v>
      </c>
      <c r="EV231" s="14">
        <v>43</v>
      </c>
      <c r="EW231" s="14">
        <v>27</v>
      </c>
      <c r="EX231" s="14">
        <v>48</v>
      </c>
      <c r="EY231" s="14">
        <v>46</v>
      </c>
      <c r="EZ231" s="14">
        <v>50</v>
      </c>
      <c r="FA231" s="14">
        <v>49</v>
      </c>
      <c r="FB231" s="14">
        <v>47</v>
      </c>
      <c r="FC231" s="14">
        <v>50</v>
      </c>
      <c r="FD231" s="14" t="s">
        <v>78</v>
      </c>
      <c r="FE231" s="14">
        <v>58</v>
      </c>
      <c r="FF231" s="14">
        <v>41</v>
      </c>
      <c r="FG231" s="14" t="s">
        <v>78</v>
      </c>
      <c r="FH231" s="14">
        <v>41</v>
      </c>
      <c r="FI231" s="14">
        <v>51</v>
      </c>
      <c r="FJ231" s="14">
        <v>53</v>
      </c>
      <c r="FK231" s="14">
        <v>47</v>
      </c>
      <c r="FL231" s="14">
        <v>48</v>
      </c>
      <c r="FM231" s="14">
        <v>64</v>
      </c>
      <c r="FN231" s="14">
        <v>44</v>
      </c>
      <c r="FO231" s="14">
        <v>46</v>
      </c>
      <c r="FP231" s="14">
        <v>59</v>
      </c>
      <c r="FQ231" s="14">
        <v>52</v>
      </c>
      <c r="FR231" s="14">
        <v>36</v>
      </c>
      <c r="FS231" s="14">
        <v>34</v>
      </c>
      <c r="FT231" s="14">
        <v>51</v>
      </c>
      <c r="FU231" s="14">
        <v>49</v>
      </c>
      <c r="FV231" s="14">
        <v>48</v>
      </c>
      <c r="FW231" s="14">
        <v>67</v>
      </c>
      <c r="FX231" s="14">
        <v>46</v>
      </c>
      <c r="FY231" s="14">
        <v>33</v>
      </c>
      <c r="FZ231" s="14">
        <v>46</v>
      </c>
      <c r="GA231" s="14">
        <v>50</v>
      </c>
      <c r="GB231" s="14">
        <v>45</v>
      </c>
      <c r="GC231" s="14">
        <v>58</v>
      </c>
      <c r="GD231" s="14">
        <v>31</v>
      </c>
      <c r="GE231" s="14" t="s">
        <v>78</v>
      </c>
      <c r="GF231" s="14" t="s">
        <v>78</v>
      </c>
      <c r="GG231" s="14" t="s">
        <v>78</v>
      </c>
      <c r="GH231" s="14" t="s">
        <v>78</v>
      </c>
      <c r="GI231" s="14" t="s">
        <v>78</v>
      </c>
      <c r="GJ231" s="14" t="s">
        <v>78</v>
      </c>
      <c r="GK231" s="14">
        <v>52</v>
      </c>
      <c r="GL231" s="14">
        <v>45</v>
      </c>
      <c r="GM231" s="14">
        <v>36</v>
      </c>
      <c r="GN231" s="14">
        <v>43</v>
      </c>
      <c r="GO231" s="14">
        <v>37</v>
      </c>
      <c r="GP231" s="14">
        <v>23</v>
      </c>
      <c r="GQ231" s="14" t="s">
        <v>78</v>
      </c>
      <c r="GR231" s="14">
        <v>44</v>
      </c>
      <c r="GS231" s="14">
        <v>25</v>
      </c>
      <c r="GT231" s="14">
        <v>56</v>
      </c>
      <c r="GU231" s="14">
        <v>68</v>
      </c>
      <c r="GV231" s="14">
        <v>62</v>
      </c>
      <c r="GW231" s="14">
        <v>42</v>
      </c>
      <c r="GX231" s="14">
        <v>27</v>
      </c>
      <c r="GY231" s="14">
        <v>29</v>
      </c>
      <c r="GZ231" s="14">
        <v>33</v>
      </c>
      <c r="HA231" s="14">
        <v>37</v>
      </c>
      <c r="HB231" s="14">
        <v>34</v>
      </c>
      <c r="HC231" s="14">
        <v>39</v>
      </c>
      <c r="HD231" s="14">
        <v>34</v>
      </c>
      <c r="HE231" s="14">
        <v>22</v>
      </c>
      <c r="HF231" s="14">
        <v>26</v>
      </c>
      <c r="HG231" s="14">
        <v>40</v>
      </c>
      <c r="HH231" s="14">
        <v>45</v>
      </c>
      <c r="HI231" s="14">
        <v>41</v>
      </c>
      <c r="HJ231" s="14">
        <v>32</v>
      </c>
      <c r="HK231" s="14">
        <v>45</v>
      </c>
      <c r="HL231" s="14">
        <v>47</v>
      </c>
      <c r="HM231" s="14" t="s">
        <v>78</v>
      </c>
      <c r="HN231" s="14" t="s">
        <v>78</v>
      </c>
      <c r="HO231" s="14" t="s">
        <v>78</v>
      </c>
      <c r="HP231" s="14" t="s">
        <v>78</v>
      </c>
      <c r="HQ231" s="14" t="s">
        <v>78</v>
      </c>
      <c r="HR231" s="14" t="s">
        <v>78</v>
      </c>
      <c r="HS231" s="14" t="s">
        <v>78</v>
      </c>
      <c r="HT231" s="14" t="s">
        <v>78</v>
      </c>
      <c r="HU231" s="14" t="s">
        <v>78</v>
      </c>
      <c r="HV231" s="14" t="s">
        <v>78</v>
      </c>
      <c r="HW231" s="14" t="s">
        <v>78</v>
      </c>
      <c r="HX231" s="14" t="s">
        <v>78</v>
      </c>
      <c r="HY231" s="14" t="s">
        <v>78</v>
      </c>
      <c r="HZ231" s="14" t="s">
        <v>78</v>
      </c>
      <c r="IA231" s="14" t="s">
        <v>78</v>
      </c>
      <c r="IB231" s="14" t="s">
        <v>78</v>
      </c>
      <c r="IC231" s="14" t="s">
        <v>78</v>
      </c>
      <c r="ID231" s="14" t="s">
        <v>78</v>
      </c>
      <c r="IE231" s="14" t="s">
        <v>78</v>
      </c>
      <c r="IF231" s="14" t="s">
        <v>78</v>
      </c>
      <c r="IG231" s="14" t="s">
        <v>78</v>
      </c>
      <c r="IH231" s="14" t="s">
        <v>78</v>
      </c>
      <c r="II231" s="14" t="s">
        <v>78</v>
      </c>
      <c r="IJ231" s="14" t="s">
        <v>78</v>
      </c>
      <c r="IK231" s="14" t="s">
        <v>78</v>
      </c>
      <c r="IL231" s="14" t="s">
        <v>78</v>
      </c>
      <c r="IM231" s="14" t="s">
        <v>78</v>
      </c>
      <c r="IN231" s="14" t="s">
        <v>78</v>
      </c>
      <c r="IO231" s="14" t="s">
        <v>78</v>
      </c>
      <c r="IP231" s="14" t="s">
        <v>78</v>
      </c>
      <c r="IQ231" s="19" t="s">
        <v>78</v>
      </c>
      <c r="IR231" s="100">
        <f t="shared" si="64"/>
        <v>103</v>
      </c>
    </row>
    <row r="232" spans="1:255" ht="12.75" customHeight="1" x14ac:dyDescent="0.2">
      <c r="A232" s="100">
        <v>2011</v>
      </c>
      <c r="B232" s="100">
        <v>90070007</v>
      </c>
      <c r="C232" s="103">
        <f>INDEX(Sites!$A:$N,MATCH($B232,Sites!$A:$A,0),2)</f>
        <v>41.552222</v>
      </c>
      <c r="D232" s="100" t="str">
        <f>INDEX(Sites!$A:$N,MATCH($B232,Sites!$A:$A,0),4)</f>
        <v>CT</v>
      </c>
      <c r="E232" s="100" t="str">
        <f>INDEX(Sites!$A:$N,MATCH($B232,Sites!$A:$A,0),10)</f>
        <v>58.0</v>
      </c>
      <c r="F232" s="44" t="str">
        <f>INDEX(Sites!$A:$N,MATCH($B232,Sites!$A:$A,0),6)</f>
        <v>Middletown</v>
      </c>
      <c r="G232" s="20" t="s">
        <v>78</v>
      </c>
      <c r="H232" s="14" t="s">
        <v>78</v>
      </c>
      <c r="I232" s="14" t="s">
        <v>78</v>
      </c>
      <c r="J232" s="14" t="s">
        <v>78</v>
      </c>
      <c r="K232" s="14" t="s">
        <v>78</v>
      </c>
      <c r="L232" s="14" t="s">
        <v>78</v>
      </c>
      <c r="M232" s="14" t="s">
        <v>78</v>
      </c>
      <c r="N232" s="14" t="s">
        <v>78</v>
      </c>
      <c r="O232" s="14" t="s">
        <v>78</v>
      </c>
      <c r="P232" s="14" t="s">
        <v>78</v>
      </c>
      <c r="Q232" s="14" t="s">
        <v>78</v>
      </c>
      <c r="R232" s="14" t="s">
        <v>78</v>
      </c>
      <c r="S232" s="14" t="s">
        <v>78</v>
      </c>
      <c r="T232" s="14" t="s">
        <v>78</v>
      </c>
      <c r="U232" s="14" t="s">
        <v>78</v>
      </c>
      <c r="V232" s="14" t="s">
        <v>78</v>
      </c>
      <c r="W232" s="14" t="s">
        <v>78</v>
      </c>
      <c r="X232" s="14" t="s">
        <v>78</v>
      </c>
      <c r="Y232" s="14" t="s">
        <v>78</v>
      </c>
      <c r="Z232" s="14" t="s">
        <v>78</v>
      </c>
      <c r="AA232" s="14" t="s">
        <v>78</v>
      </c>
      <c r="AB232" s="14" t="s">
        <v>78</v>
      </c>
      <c r="AC232" s="14" t="s">
        <v>78</v>
      </c>
      <c r="AD232" s="14" t="s">
        <v>78</v>
      </c>
      <c r="AE232" s="14" t="s">
        <v>78</v>
      </c>
      <c r="AF232" s="14" t="s">
        <v>78</v>
      </c>
      <c r="AG232" s="14" t="s">
        <v>78</v>
      </c>
      <c r="AH232" s="14" t="s">
        <v>78</v>
      </c>
      <c r="AI232" s="14" t="s">
        <v>78</v>
      </c>
      <c r="AJ232" s="14" t="s">
        <v>78</v>
      </c>
      <c r="AK232" s="14" t="s">
        <v>78</v>
      </c>
      <c r="AL232" s="14" t="s">
        <v>78</v>
      </c>
      <c r="AM232" s="14">
        <v>52</v>
      </c>
      <c r="AN232" s="14">
        <v>53</v>
      </c>
      <c r="AO232" s="14">
        <v>50</v>
      </c>
      <c r="AP232" s="14">
        <v>41</v>
      </c>
      <c r="AQ232" s="14">
        <v>48</v>
      </c>
      <c r="AR232" s="14">
        <v>45</v>
      </c>
      <c r="AS232" s="14">
        <v>45</v>
      </c>
      <c r="AT232" s="14">
        <v>58</v>
      </c>
      <c r="AU232" s="14">
        <v>54</v>
      </c>
      <c r="AV232" s="14">
        <v>42</v>
      </c>
      <c r="AW232" s="14">
        <v>54</v>
      </c>
      <c r="AX232" s="14">
        <v>52</v>
      </c>
      <c r="AY232" s="14">
        <v>50</v>
      </c>
      <c r="AZ232" s="14">
        <v>45</v>
      </c>
      <c r="BA232" s="14">
        <v>48</v>
      </c>
      <c r="BB232" s="14">
        <v>51</v>
      </c>
      <c r="BC232" s="14">
        <v>47</v>
      </c>
      <c r="BD232" s="14">
        <v>33</v>
      </c>
      <c r="BE232" s="14">
        <v>34</v>
      </c>
      <c r="BF232" s="14">
        <v>50</v>
      </c>
      <c r="BG232" s="14">
        <v>45</v>
      </c>
      <c r="BH232" s="14">
        <v>41</v>
      </c>
      <c r="BI232" s="14">
        <v>48</v>
      </c>
      <c r="BJ232" s="14">
        <v>40</v>
      </c>
      <c r="BK232" s="14">
        <v>39</v>
      </c>
      <c r="BL232" s="14">
        <v>31</v>
      </c>
      <c r="BM232" s="14">
        <v>30</v>
      </c>
      <c r="BN232" s="14">
        <v>52</v>
      </c>
      <c r="BO232" s="14">
        <v>35</v>
      </c>
      <c r="BP232" s="14">
        <v>48</v>
      </c>
      <c r="BQ232" s="14">
        <v>40</v>
      </c>
      <c r="BR232" s="14">
        <v>51</v>
      </c>
      <c r="BS232" s="14">
        <v>36</v>
      </c>
      <c r="BT232" s="14">
        <v>42</v>
      </c>
      <c r="BU232" s="14">
        <v>58</v>
      </c>
      <c r="BV232" s="14">
        <v>55</v>
      </c>
      <c r="BW232" s="14">
        <v>54</v>
      </c>
      <c r="BX232" s="14">
        <v>40</v>
      </c>
      <c r="BY232" s="14">
        <v>45</v>
      </c>
      <c r="BZ232" s="14">
        <v>40</v>
      </c>
      <c r="CA232" s="14">
        <v>48</v>
      </c>
      <c r="CB232" s="14">
        <v>43</v>
      </c>
      <c r="CC232" s="14">
        <v>39</v>
      </c>
      <c r="CD232" s="14">
        <v>41</v>
      </c>
      <c r="CE232" s="14">
        <v>22</v>
      </c>
      <c r="CF232" s="14">
        <v>20</v>
      </c>
      <c r="CG232" s="14">
        <v>20</v>
      </c>
      <c r="CH232" s="14">
        <v>22</v>
      </c>
      <c r="CI232" s="14">
        <v>48</v>
      </c>
      <c r="CJ232" s="14">
        <v>37</v>
      </c>
      <c r="CK232" s="14">
        <v>28</v>
      </c>
      <c r="CL232" s="14">
        <v>38</v>
      </c>
      <c r="CM232" s="14">
        <v>47</v>
      </c>
      <c r="CN232" s="14">
        <v>58</v>
      </c>
      <c r="CO232" s="14">
        <v>52</v>
      </c>
      <c r="CP232" s="14">
        <v>55</v>
      </c>
      <c r="CQ232" s="14">
        <v>38</v>
      </c>
      <c r="CR232" s="14">
        <v>43</v>
      </c>
      <c r="CS232" s="14">
        <v>46</v>
      </c>
      <c r="CT232" s="14">
        <v>56</v>
      </c>
      <c r="CU232" s="14">
        <v>62</v>
      </c>
      <c r="CV232" s="14">
        <v>46</v>
      </c>
      <c r="CW232" s="14">
        <v>54</v>
      </c>
      <c r="CX232" s="14">
        <v>51</v>
      </c>
      <c r="CY232" s="14">
        <v>33</v>
      </c>
      <c r="CZ232" s="14">
        <v>56</v>
      </c>
      <c r="DA232" s="14">
        <v>80</v>
      </c>
      <c r="DB232" s="14">
        <v>87</v>
      </c>
      <c r="DC232" s="14" t="s">
        <v>78</v>
      </c>
      <c r="DD232" s="14">
        <v>54</v>
      </c>
      <c r="DE232" s="14" t="s">
        <v>78</v>
      </c>
      <c r="DF232" s="14">
        <v>25</v>
      </c>
      <c r="DG232" s="14">
        <v>37</v>
      </c>
      <c r="DH232" s="14">
        <v>28</v>
      </c>
      <c r="DI232" s="14">
        <v>47</v>
      </c>
      <c r="DJ232" s="14">
        <v>64</v>
      </c>
      <c r="DK232" s="14">
        <v>52</v>
      </c>
      <c r="DL232" s="14">
        <v>62</v>
      </c>
      <c r="DM232" s="14">
        <v>43</v>
      </c>
      <c r="DN232" s="14">
        <v>57</v>
      </c>
      <c r="DO232" s="14">
        <v>79</v>
      </c>
      <c r="DP232" s="14">
        <v>36</v>
      </c>
      <c r="DQ232" s="14">
        <v>35</v>
      </c>
      <c r="DR232" s="14">
        <v>25</v>
      </c>
      <c r="DS232" s="14">
        <v>49</v>
      </c>
      <c r="DT232" s="14">
        <v>41</v>
      </c>
      <c r="DU232" s="14">
        <v>47</v>
      </c>
      <c r="DV232" s="14">
        <v>56</v>
      </c>
      <c r="DW232" s="14">
        <v>50</v>
      </c>
      <c r="DX232" s="14">
        <v>39</v>
      </c>
      <c r="DY232" s="14">
        <v>43</v>
      </c>
      <c r="DZ232" s="14">
        <v>47</v>
      </c>
      <c r="EA232" s="14">
        <v>52</v>
      </c>
      <c r="EB232" s="14">
        <v>45</v>
      </c>
      <c r="EC232" s="14">
        <v>58</v>
      </c>
      <c r="ED232" s="14">
        <v>88</v>
      </c>
      <c r="EE232" s="14">
        <v>58</v>
      </c>
      <c r="EF232" s="14">
        <v>47</v>
      </c>
      <c r="EG232" s="14">
        <v>43</v>
      </c>
      <c r="EH232" s="14">
        <v>48</v>
      </c>
      <c r="EI232" s="14">
        <v>90</v>
      </c>
      <c r="EJ232" s="14">
        <v>56</v>
      </c>
      <c r="EK232" s="14">
        <v>38</v>
      </c>
      <c r="EL232" s="14">
        <v>34</v>
      </c>
      <c r="EM232" s="14">
        <v>54</v>
      </c>
      <c r="EN232" s="14">
        <v>66</v>
      </c>
      <c r="EO232" s="14">
        <v>68</v>
      </c>
      <c r="EP232" s="14">
        <v>59</v>
      </c>
      <c r="EQ232" s="14">
        <v>57</v>
      </c>
      <c r="ER232" s="14">
        <v>61</v>
      </c>
      <c r="ES232" s="14">
        <v>79</v>
      </c>
      <c r="ET232" s="14">
        <v>67</v>
      </c>
      <c r="EU232" s="14">
        <v>67</v>
      </c>
      <c r="EV232" s="14">
        <v>41</v>
      </c>
      <c r="EW232" s="14">
        <v>21</v>
      </c>
      <c r="EX232" s="14">
        <v>48</v>
      </c>
      <c r="EY232" s="14">
        <v>35</v>
      </c>
      <c r="EZ232" s="14">
        <v>50</v>
      </c>
      <c r="FA232" s="14">
        <v>48</v>
      </c>
      <c r="FB232" s="14">
        <v>46</v>
      </c>
      <c r="FC232" s="14">
        <v>45</v>
      </c>
      <c r="FD232" s="14">
        <v>62</v>
      </c>
      <c r="FE232" s="14">
        <v>38</v>
      </c>
      <c r="FF232" s="14">
        <v>46</v>
      </c>
      <c r="FG232" s="14">
        <v>51</v>
      </c>
      <c r="FH232" s="14">
        <v>47</v>
      </c>
      <c r="FI232" s="14">
        <v>48</v>
      </c>
      <c r="FJ232" s="14" t="s">
        <v>78</v>
      </c>
      <c r="FK232" s="14">
        <v>42</v>
      </c>
      <c r="FL232" s="14">
        <v>38</v>
      </c>
      <c r="FM232" s="14">
        <v>50</v>
      </c>
      <c r="FN232" s="14">
        <v>37</v>
      </c>
      <c r="FO232" s="14">
        <v>32</v>
      </c>
      <c r="FP232" s="14">
        <v>52</v>
      </c>
      <c r="FQ232" s="14">
        <v>47</v>
      </c>
      <c r="FR232" s="14">
        <v>30</v>
      </c>
      <c r="FS232" s="14">
        <v>34</v>
      </c>
      <c r="FT232" s="14">
        <v>47</v>
      </c>
      <c r="FU232" s="14">
        <v>60</v>
      </c>
      <c r="FV232" s="14">
        <v>49</v>
      </c>
      <c r="FW232" s="14">
        <v>63</v>
      </c>
      <c r="FX232" s="14">
        <v>51</v>
      </c>
      <c r="FY232" s="14">
        <v>31</v>
      </c>
      <c r="FZ232" s="14">
        <v>33</v>
      </c>
      <c r="GA232" s="14">
        <v>49</v>
      </c>
      <c r="GB232" s="14">
        <v>41</v>
      </c>
      <c r="GC232" s="14">
        <v>51</v>
      </c>
      <c r="GD232" s="14">
        <v>26</v>
      </c>
      <c r="GE232" s="14" t="s">
        <v>78</v>
      </c>
      <c r="GF232" s="14">
        <v>28</v>
      </c>
      <c r="GG232" s="14">
        <v>41</v>
      </c>
      <c r="GH232" s="14">
        <v>53</v>
      </c>
      <c r="GI232" s="14">
        <v>44</v>
      </c>
      <c r="GJ232" s="14">
        <v>42</v>
      </c>
      <c r="GK232" s="14">
        <v>63</v>
      </c>
      <c r="GL232" s="14">
        <v>56</v>
      </c>
      <c r="GM232" s="14">
        <v>39</v>
      </c>
      <c r="GN232" s="14" t="s">
        <v>78</v>
      </c>
      <c r="GO232" s="14">
        <v>37</v>
      </c>
      <c r="GP232" s="14">
        <v>23</v>
      </c>
      <c r="GQ232" s="14">
        <v>37</v>
      </c>
      <c r="GR232" s="14">
        <v>36</v>
      </c>
      <c r="GS232" s="14">
        <v>28</v>
      </c>
      <c r="GT232" s="14">
        <v>54</v>
      </c>
      <c r="GU232" s="14">
        <v>67</v>
      </c>
      <c r="GV232" s="14">
        <v>69</v>
      </c>
      <c r="GW232" s="14">
        <v>36</v>
      </c>
      <c r="GX232" s="14">
        <v>23</v>
      </c>
      <c r="GY232" s="14">
        <v>28</v>
      </c>
      <c r="GZ232" s="14">
        <v>33</v>
      </c>
      <c r="HA232" s="14">
        <v>32</v>
      </c>
      <c r="HB232" s="14">
        <v>24</v>
      </c>
      <c r="HC232" s="14">
        <v>41</v>
      </c>
      <c r="HD232" s="14">
        <v>34</v>
      </c>
      <c r="HE232" s="14">
        <v>17</v>
      </c>
      <c r="HF232" s="14">
        <v>23</v>
      </c>
      <c r="HG232" s="14">
        <v>27</v>
      </c>
      <c r="HH232" s="14">
        <v>37</v>
      </c>
      <c r="HI232" s="14">
        <v>44</v>
      </c>
      <c r="HJ232" s="14">
        <v>35</v>
      </c>
      <c r="HK232" s="14">
        <v>41</v>
      </c>
      <c r="HL232" s="14">
        <v>49</v>
      </c>
      <c r="HM232" s="14" t="s">
        <v>78</v>
      </c>
      <c r="HN232" s="14" t="s">
        <v>78</v>
      </c>
      <c r="HO232" s="14" t="s">
        <v>78</v>
      </c>
      <c r="HP232" s="14" t="s">
        <v>78</v>
      </c>
      <c r="HQ232" s="14" t="s">
        <v>78</v>
      </c>
      <c r="HR232" s="14" t="s">
        <v>78</v>
      </c>
      <c r="HS232" s="14" t="s">
        <v>78</v>
      </c>
      <c r="HT232" s="14" t="s">
        <v>78</v>
      </c>
      <c r="HU232" s="14" t="s">
        <v>78</v>
      </c>
      <c r="HV232" s="14" t="s">
        <v>78</v>
      </c>
      <c r="HW232" s="14" t="s">
        <v>78</v>
      </c>
      <c r="HX232" s="14" t="s">
        <v>78</v>
      </c>
      <c r="HY232" s="14" t="s">
        <v>78</v>
      </c>
      <c r="HZ232" s="14" t="s">
        <v>78</v>
      </c>
      <c r="IA232" s="14" t="s">
        <v>78</v>
      </c>
      <c r="IB232" s="14" t="s">
        <v>78</v>
      </c>
      <c r="IC232" s="14" t="s">
        <v>78</v>
      </c>
      <c r="ID232" s="14" t="s">
        <v>78</v>
      </c>
      <c r="IE232" s="14" t="s">
        <v>78</v>
      </c>
      <c r="IF232" s="14" t="s">
        <v>78</v>
      </c>
      <c r="IG232" s="14" t="s">
        <v>78</v>
      </c>
      <c r="IH232" s="14" t="s">
        <v>78</v>
      </c>
      <c r="II232" s="14" t="s">
        <v>78</v>
      </c>
      <c r="IJ232" s="14" t="s">
        <v>78</v>
      </c>
      <c r="IK232" s="14" t="s">
        <v>78</v>
      </c>
      <c r="IL232" s="14" t="s">
        <v>78</v>
      </c>
      <c r="IM232" s="14" t="s">
        <v>78</v>
      </c>
      <c r="IN232" s="14" t="s">
        <v>78</v>
      </c>
      <c r="IO232" s="14" t="s">
        <v>78</v>
      </c>
      <c r="IP232" s="14" t="s">
        <v>78</v>
      </c>
      <c r="IQ232" s="19" t="s">
        <v>78</v>
      </c>
      <c r="IR232" s="100">
        <f t="shared" si="64"/>
        <v>90</v>
      </c>
    </row>
    <row r="233" spans="1:255" ht="12.75" customHeight="1" x14ac:dyDescent="0.2">
      <c r="A233" s="100">
        <v>2011</v>
      </c>
      <c r="B233" s="100">
        <v>90013007</v>
      </c>
      <c r="C233" s="103">
        <f>INDEX(Sites!$A:$N,MATCH($B233,Sites!$A:$A,0),2)</f>
        <v>41.152500000000003</v>
      </c>
      <c r="D233" s="100" t="str">
        <f>INDEX(Sites!$A:$N,MATCH($B233,Sites!$A:$A,0),4)</f>
        <v>CT</v>
      </c>
      <c r="E233" s="100" t="str">
        <f>INDEX(Sites!$A:$N,MATCH($B233,Sites!$A:$A,0),10)</f>
        <v>3.0</v>
      </c>
      <c r="F233" s="44" t="str">
        <f>INDEX(Sites!$A:$N,MATCH($B233,Sites!$A:$A,0),6)</f>
        <v>Stratford</v>
      </c>
      <c r="G233" s="20" t="s">
        <v>78</v>
      </c>
      <c r="H233" s="14" t="s">
        <v>78</v>
      </c>
      <c r="I233" s="14" t="s">
        <v>78</v>
      </c>
      <c r="J233" s="14" t="s">
        <v>78</v>
      </c>
      <c r="K233" s="14" t="s">
        <v>78</v>
      </c>
      <c r="L233" s="14" t="s">
        <v>78</v>
      </c>
      <c r="M233" s="14" t="s">
        <v>78</v>
      </c>
      <c r="N233" s="14" t="s">
        <v>78</v>
      </c>
      <c r="O233" s="14" t="s">
        <v>78</v>
      </c>
      <c r="P233" s="14" t="s">
        <v>78</v>
      </c>
      <c r="Q233" s="14" t="s">
        <v>78</v>
      </c>
      <c r="R233" s="14" t="s">
        <v>78</v>
      </c>
      <c r="S233" s="14" t="s">
        <v>78</v>
      </c>
      <c r="T233" s="14" t="s">
        <v>78</v>
      </c>
      <c r="U233" s="14" t="s">
        <v>78</v>
      </c>
      <c r="V233" s="14" t="s">
        <v>78</v>
      </c>
      <c r="W233" s="14" t="s">
        <v>78</v>
      </c>
      <c r="X233" s="14" t="s">
        <v>78</v>
      </c>
      <c r="Y233" s="14" t="s">
        <v>78</v>
      </c>
      <c r="Z233" s="14" t="s">
        <v>78</v>
      </c>
      <c r="AA233" s="14" t="s">
        <v>78</v>
      </c>
      <c r="AB233" s="14" t="s">
        <v>78</v>
      </c>
      <c r="AC233" s="14" t="s">
        <v>78</v>
      </c>
      <c r="AD233" s="14" t="s">
        <v>78</v>
      </c>
      <c r="AE233" s="14" t="s">
        <v>78</v>
      </c>
      <c r="AF233" s="14" t="s">
        <v>78</v>
      </c>
      <c r="AG233" s="14" t="s">
        <v>78</v>
      </c>
      <c r="AH233" s="14" t="s">
        <v>78</v>
      </c>
      <c r="AI233" s="14" t="s">
        <v>78</v>
      </c>
      <c r="AJ233" s="14" t="s">
        <v>78</v>
      </c>
      <c r="AK233" s="14" t="s">
        <v>78</v>
      </c>
      <c r="AL233" s="14">
        <v>40</v>
      </c>
      <c r="AM233" s="14">
        <v>51</v>
      </c>
      <c r="AN233" s="14">
        <v>50</v>
      </c>
      <c r="AO233" s="14">
        <v>50</v>
      </c>
      <c r="AP233" s="14">
        <v>40</v>
      </c>
      <c r="AQ233" s="14">
        <v>43</v>
      </c>
      <c r="AR233" s="14">
        <v>44</v>
      </c>
      <c r="AS233" s="14">
        <v>43</v>
      </c>
      <c r="AT233" s="14">
        <v>50</v>
      </c>
      <c r="AU233" s="14">
        <v>44</v>
      </c>
      <c r="AV233" s="14">
        <v>41</v>
      </c>
      <c r="AW233" s="14">
        <v>52</v>
      </c>
      <c r="AX233" s="14">
        <v>51</v>
      </c>
      <c r="AY233" s="14">
        <v>50</v>
      </c>
      <c r="AZ233" s="14">
        <v>46</v>
      </c>
      <c r="BA233" s="14">
        <v>47</v>
      </c>
      <c r="BB233" s="14">
        <v>49</v>
      </c>
      <c r="BC233" s="14">
        <v>46</v>
      </c>
      <c r="BD233" s="14">
        <v>33</v>
      </c>
      <c r="BE233" s="14">
        <v>42</v>
      </c>
      <c r="BF233" s="14">
        <v>50</v>
      </c>
      <c r="BG233" s="14">
        <v>41</v>
      </c>
      <c r="BH233" s="14">
        <v>41</v>
      </c>
      <c r="BI233" s="14">
        <v>51</v>
      </c>
      <c r="BJ233" s="14">
        <v>43</v>
      </c>
      <c r="BK233" s="14">
        <v>27</v>
      </c>
      <c r="BL233" s="14">
        <v>31</v>
      </c>
      <c r="BM233" s="14">
        <v>24</v>
      </c>
      <c r="BN233" s="14">
        <v>50</v>
      </c>
      <c r="BO233" s="14">
        <v>34</v>
      </c>
      <c r="BP233" s="14">
        <v>42</v>
      </c>
      <c r="BQ233" s="14">
        <v>33</v>
      </c>
      <c r="BR233" s="14">
        <v>44</v>
      </c>
      <c r="BS233" s="14">
        <v>34</v>
      </c>
      <c r="BT233" s="14">
        <v>45</v>
      </c>
      <c r="BU233" s="14">
        <v>57</v>
      </c>
      <c r="BV233" s="14">
        <v>55</v>
      </c>
      <c r="BW233" s="14">
        <v>55</v>
      </c>
      <c r="BX233" s="14">
        <v>36</v>
      </c>
      <c r="BY233" s="14">
        <v>45</v>
      </c>
      <c r="BZ233" s="14">
        <v>40</v>
      </c>
      <c r="CA233" s="14">
        <v>49</v>
      </c>
      <c r="CB233" s="14">
        <v>43</v>
      </c>
      <c r="CC233" s="14">
        <v>37</v>
      </c>
      <c r="CD233" s="14">
        <v>47</v>
      </c>
      <c r="CE233" s="14">
        <v>24</v>
      </c>
      <c r="CF233" s="14">
        <v>20</v>
      </c>
      <c r="CG233" s="14">
        <v>33</v>
      </c>
      <c r="CH233" s="14">
        <v>44</v>
      </c>
      <c r="CI233" s="14">
        <v>47</v>
      </c>
      <c r="CJ233" s="14">
        <v>44</v>
      </c>
      <c r="CK233" s="14">
        <v>41</v>
      </c>
      <c r="CL233" s="14">
        <v>43</v>
      </c>
      <c r="CM233" s="14">
        <v>52</v>
      </c>
      <c r="CN233" s="14">
        <v>58</v>
      </c>
      <c r="CO233" s="14">
        <v>48</v>
      </c>
      <c r="CP233" s="14">
        <v>46</v>
      </c>
      <c r="CQ233" s="14">
        <v>36</v>
      </c>
      <c r="CR233" s="14" t="s">
        <v>78</v>
      </c>
      <c r="CS233" s="14" t="s">
        <v>78</v>
      </c>
      <c r="CT233" s="14" t="s">
        <v>78</v>
      </c>
      <c r="CU233" s="14" t="s">
        <v>78</v>
      </c>
      <c r="CV233" s="14" t="s">
        <v>78</v>
      </c>
      <c r="CW233" s="14">
        <v>52</v>
      </c>
      <c r="CX233" s="14">
        <v>49</v>
      </c>
      <c r="CY233" s="14">
        <v>29</v>
      </c>
      <c r="CZ233" s="14">
        <v>57</v>
      </c>
      <c r="DA233" s="14">
        <v>92</v>
      </c>
      <c r="DB233" s="14">
        <v>95</v>
      </c>
      <c r="DC233" s="14">
        <v>84</v>
      </c>
      <c r="DD233" s="14">
        <v>63</v>
      </c>
      <c r="DE233" s="14">
        <v>33</v>
      </c>
      <c r="DF233" s="14">
        <v>34</v>
      </c>
      <c r="DG233" s="14">
        <v>38</v>
      </c>
      <c r="DH233" s="14">
        <v>36</v>
      </c>
      <c r="DI233" s="14">
        <v>48</v>
      </c>
      <c r="DJ233" s="14">
        <v>64</v>
      </c>
      <c r="DK233" s="14">
        <v>59</v>
      </c>
      <c r="DL233" s="14">
        <v>72</v>
      </c>
      <c r="DM233" s="14">
        <v>43</v>
      </c>
      <c r="DN233" s="14">
        <v>43</v>
      </c>
      <c r="DO233" s="14">
        <v>73</v>
      </c>
      <c r="DP233" s="14">
        <v>42</v>
      </c>
      <c r="DQ233" s="14" t="s">
        <v>78</v>
      </c>
      <c r="DR233" s="14">
        <v>40</v>
      </c>
      <c r="DS233" s="14">
        <v>54</v>
      </c>
      <c r="DT233" s="14">
        <v>53</v>
      </c>
      <c r="DU233" s="14">
        <v>45</v>
      </c>
      <c r="DV233" s="14">
        <v>53</v>
      </c>
      <c r="DW233" s="14">
        <v>51</v>
      </c>
      <c r="DX233" s="14">
        <v>52</v>
      </c>
      <c r="DY233" s="14">
        <v>49</v>
      </c>
      <c r="DZ233" s="14">
        <v>50</v>
      </c>
      <c r="EA233" s="14">
        <v>54</v>
      </c>
      <c r="EB233" s="14">
        <v>59</v>
      </c>
      <c r="EC233" s="14">
        <v>64</v>
      </c>
      <c r="ED233" s="14">
        <v>79</v>
      </c>
      <c r="EE233" s="14">
        <v>87</v>
      </c>
      <c r="EF233" s="14">
        <v>52</v>
      </c>
      <c r="EG233" s="14">
        <v>42</v>
      </c>
      <c r="EH233" s="14">
        <v>54</v>
      </c>
      <c r="EI233" s="14">
        <v>88</v>
      </c>
      <c r="EJ233" s="14">
        <v>59</v>
      </c>
      <c r="EK233" s="14">
        <v>42</v>
      </c>
      <c r="EL233" s="14">
        <v>39</v>
      </c>
      <c r="EM233" s="14">
        <v>59</v>
      </c>
      <c r="EN233" s="14">
        <v>73</v>
      </c>
      <c r="EO233" s="14">
        <v>72</v>
      </c>
      <c r="EP233" s="14">
        <v>82</v>
      </c>
      <c r="EQ233" s="14">
        <v>75</v>
      </c>
      <c r="ER233" s="14">
        <v>61</v>
      </c>
      <c r="ES233" s="14">
        <v>65</v>
      </c>
      <c r="ET233" s="14">
        <v>87</v>
      </c>
      <c r="EU233" s="14">
        <v>68</v>
      </c>
      <c r="EV233" s="14">
        <v>43</v>
      </c>
      <c r="EW233" s="14">
        <v>29</v>
      </c>
      <c r="EX233" s="14">
        <v>59</v>
      </c>
      <c r="EY233" s="14">
        <v>42</v>
      </c>
      <c r="EZ233" s="14">
        <v>52</v>
      </c>
      <c r="FA233" s="14">
        <v>52</v>
      </c>
      <c r="FB233" s="14">
        <v>45</v>
      </c>
      <c r="FC233" s="14">
        <v>46</v>
      </c>
      <c r="FD233" s="14">
        <v>67</v>
      </c>
      <c r="FE233" s="14">
        <v>43</v>
      </c>
      <c r="FF233" s="14">
        <v>43</v>
      </c>
      <c r="FG233" s="14">
        <v>53</v>
      </c>
      <c r="FH233" s="14">
        <v>53</v>
      </c>
      <c r="FI233" s="14">
        <v>51</v>
      </c>
      <c r="FJ233" s="14">
        <v>61</v>
      </c>
      <c r="FK233" s="14">
        <v>47</v>
      </c>
      <c r="FL233" s="14">
        <v>53</v>
      </c>
      <c r="FM233" s="14">
        <v>61</v>
      </c>
      <c r="FN233" s="14">
        <v>38</v>
      </c>
      <c r="FO233" s="14">
        <v>50</v>
      </c>
      <c r="FP233" s="14">
        <v>61</v>
      </c>
      <c r="FQ233" s="14">
        <v>56</v>
      </c>
      <c r="FR233" s="14">
        <v>40</v>
      </c>
      <c r="FS233" s="14">
        <v>32</v>
      </c>
      <c r="FT233" s="14">
        <v>48</v>
      </c>
      <c r="FU233" s="14">
        <v>50</v>
      </c>
      <c r="FV233" s="14">
        <v>59</v>
      </c>
      <c r="FW233" s="14">
        <v>70</v>
      </c>
      <c r="FX233" s="14">
        <v>48</v>
      </c>
      <c r="FY233" s="14">
        <v>34</v>
      </c>
      <c r="FZ233" s="14">
        <v>46</v>
      </c>
      <c r="GA233" s="14">
        <v>48</v>
      </c>
      <c r="GB233" s="14">
        <v>43</v>
      </c>
      <c r="GC233" s="14">
        <v>50</v>
      </c>
      <c r="GD233" s="14">
        <v>35</v>
      </c>
      <c r="GE233" s="14" t="s">
        <v>78</v>
      </c>
      <c r="GF233" s="14">
        <v>37</v>
      </c>
      <c r="GG233" s="14">
        <v>44</v>
      </c>
      <c r="GH233" s="14">
        <v>52</v>
      </c>
      <c r="GI233" s="14">
        <v>48</v>
      </c>
      <c r="GJ233" s="14">
        <v>40</v>
      </c>
      <c r="GK233" s="14">
        <v>49</v>
      </c>
      <c r="GL233" s="14">
        <v>46</v>
      </c>
      <c r="GM233" s="14">
        <v>37</v>
      </c>
      <c r="GN233" s="14">
        <v>45</v>
      </c>
      <c r="GO233" s="14">
        <v>37</v>
      </c>
      <c r="GP233" s="14" t="s">
        <v>78</v>
      </c>
      <c r="GQ233" s="14">
        <v>34</v>
      </c>
      <c r="GR233" s="14">
        <v>39</v>
      </c>
      <c r="GS233" s="14">
        <v>27</v>
      </c>
      <c r="GT233" s="14">
        <v>57</v>
      </c>
      <c r="GU233" s="14">
        <v>61</v>
      </c>
      <c r="GV233" s="14">
        <v>60</v>
      </c>
      <c r="GW233" s="14">
        <v>38</v>
      </c>
      <c r="GX233" s="14">
        <v>25</v>
      </c>
      <c r="GY233" s="14">
        <v>31</v>
      </c>
      <c r="GZ233" s="14">
        <v>36</v>
      </c>
      <c r="HA233" s="14">
        <v>35</v>
      </c>
      <c r="HB233" s="14">
        <v>31</v>
      </c>
      <c r="HC233" s="14">
        <v>36</v>
      </c>
      <c r="HD233" s="14">
        <v>33</v>
      </c>
      <c r="HE233" s="14">
        <v>20</v>
      </c>
      <c r="HF233" s="14">
        <v>15</v>
      </c>
      <c r="HG233" s="14">
        <v>31</v>
      </c>
      <c r="HH233" s="14">
        <v>45</v>
      </c>
      <c r="HI233" s="14">
        <v>48</v>
      </c>
      <c r="HJ233" s="14">
        <v>37</v>
      </c>
      <c r="HK233" s="14">
        <v>44</v>
      </c>
      <c r="HL233" s="14">
        <v>54</v>
      </c>
      <c r="HM233" s="14" t="s">
        <v>78</v>
      </c>
      <c r="HN233" s="14" t="s">
        <v>78</v>
      </c>
      <c r="HO233" s="14" t="s">
        <v>78</v>
      </c>
      <c r="HP233" s="14" t="s">
        <v>78</v>
      </c>
      <c r="HQ233" s="14" t="s">
        <v>78</v>
      </c>
      <c r="HR233" s="14" t="s">
        <v>78</v>
      </c>
      <c r="HS233" s="14" t="s">
        <v>78</v>
      </c>
      <c r="HT233" s="14" t="s">
        <v>78</v>
      </c>
      <c r="HU233" s="14" t="s">
        <v>78</v>
      </c>
      <c r="HV233" s="14" t="s">
        <v>78</v>
      </c>
      <c r="HW233" s="14" t="s">
        <v>78</v>
      </c>
      <c r="HX233" s="14" t="s">
        <v>78</v>
      </c>
      <c r="HY233" s="14" t="s">
        <v>78</v>
      </c>
      <c r="HZ233" s="14" t="s">
        <v>78</v>
      </c>
      <c r="IA233" s="14" t="s">
        <v>78</v>
      </c>
      <c r="IB233" s="14" t="s">
        <v>78</v>
      </c>
      <c r="IC233" s="14" t="s">
        <v>78</v>
      </c>
      <c r="ID233" s="14" t="s">
        <v>78</v>
      </c>
      <c r="IE233" s="14" t="s">
        <v>78</v>
      </c>
      <c r="IF233" s="14" t="s">
        <v>78</v>
      </c>
      <c r="IG233" s="14" t="s">
        <v>78</v>
      </c>
      <c r="IH233" s="14" t="s">
        <v>78</v>
      </c>
      <c r="II233" s="14" t="s">
        <v>78</v>
      </c>
      <c r="IJ233" s="14" t="s">
        <v>78</v>
      </c>
      <c r="IK233" s="14" t="s">
        <v>78</v>
      </c>
      <c r="IL233" s="14" t="s">
        <v>78</v>
      </c>
      <c r="IM233" s="14" t="s">
        <v>78</v>
      </c>
      <c r="IN233" s="14" t="s">
        <v>78</v>
      </c>
      <c r="IO233" s="14" t="s">
        <v>78</v>
      </c>
      <c r="IP233" s="14" t="s">
        <v>78</v>
      </c>
      <c r="IQ233" s="19" t="s">
        <v>78</v>
      </c>
      <c r="IR233" s="100">
        <f t="shared" si="64"/>
        <v>95</v>
      </c>
    </row>
    <row r="234" spans="1:255" ht="12.75" customHeight="1" x14ac:dyDescent="0.2">
      <c r="A234" s="100">
        <v>2011</v>
      </c>
      <c r="B234" s="100">
        <v>90019003</v>
      </c>
      <c r="C234" s="103">
        <f>INDEX(Sites!$A:$N,MATCH($B234,Sites!$A:$A,0),2)</f>
        <v>41.118333</v>
      </c>
      <c r="D234" s="100" t="str">
        <f>INDEX(Sites!$A:$N,MATCH($B234,Sites!$A:$A,0),4)</f>
        <v>CT</v>
      </c>
      <c r="E234" s="100" t="str">
        <f>INDEX(Sites!$A:$N,MATCH($B234,Sites!$A:$A,0),10)</f>
        <v>4.0</v>
      </c>
      <c r="F234" s="44" t="str">
        <f>INDEX(Sites!$A:$N,MATCH($B234,Sites!$A:$A,0),6)</f>
        <v>Westport</v>
      </c>
      <c r="G234" s="20" t="s">
        <v>78</v>
      </c>
      <c r="H234" s="14" t="s">
        <v>78</v>
      </c>
      <c r="I234" s="14" t="s">
        <v>78</v>
      </c>
      <c r="J234" s="14" t="s">
        <v>78</v>
      </c>
      <c r="K234" s="14" t="s">
        <v>78</v>
      </c>
      <c r="L234" s="14" t="s">
        <v>78</v>
      </c>
      <c r="M234" s="14" t="s">
        <v>78</v>
      </c>
      <c r="N234" s="14" t="s">
        <v>78</v>
      </c>
      <c r="O234" s="14" t="s">
        <v>78</v>
      </c>
      <c r="P234" s="14" t="s">
        <v>78</v>
      </c>
      <c r="Q234" s="14" t="s">
        <v>78</v>
      </c>
      <c r="R234" s="14" t="s">
        <v>78</v>
      </c>
      <c r="S234" s="14" t="s">
        <v>78</v>
      </c>
      <c r="T234" s="14" t="s">
        <v>78</v>
      </c>
      <c r="U234" s="14" t="s">
        <v>78</v>
      </c>
      <c r="V234" s="14" t="s">
        <v>78</v>
      </c>
      <c r="W234" s="14" t="s">
        <v>78</v>
      </c>
      <c r="X234" s="14" t="s">
        <v>78</v>
      </c>
      <c r="Y234" s="14" t="s">
        <v>78</v>
      </c>
      <c r="Z234" s="14" t="s">
        <v>78</v>
      </c>
      <c r="AA234" s="14" t="s">
        <v>78</v>
      </c>
      <c r="AB234" s="14" t="s">
        <v>78</v>
      </c>
      <c r="AC234" s="14" t="s">
        <v>78</v>
      </c>
      <c r="AD234" s="14" t="s">
        <v>78</v>
      </c>
      <c r="AE234" s="14" t="s">
        <v>78</v>
      </c>
      <c r="AF234" s="14" t="s">
        <v>78</v>
      </c>
      <c r="AG234" s="14" t="s">
        <v>78</v>
      </c>
      <c r="AH234" s="14" t="s">
        <v>78</v>
      </c>
      <c r="AI234" s="14" t="s">
        <v>78</v>
      </c>
      <c r="AJ234" s="14" t="s">
        <v>78</v>
      </c>
      <c r="AK234" s="14" t="s">
        <v>78</v>
      </c>
      <c r="AL234" s="14">
        <v>41</v>
      </c>
      <c r="AM234" s="14">
        <v>53</v>
      </c>
      <c r="AN234" s="14">
        <v>51</v>
      </c>
      <c r="AO234" s="14" t="s">
        <v>78</v>
      </c>
      <c r="AP234" s="14">
        <v>41</v>
      </c>
      <c r="AQ234" s="14">
        <v>42</v>
      </c>
      <c r="AR234" s="14">
        <v>41</v>
      </c>
      <c r="AS234" s="14">
        <v>39</v>
      </c>
      <c r="AT234" s="14">
        <v>53</v>
      </c>
      <c r="AU234" s="14">
        <v>42</v>
      </c>
      <c r="AV234" s="14">
        <v>38</v>
      </c>
      <c r="AW234" s="14">
        <v>47</v>
      </c>
      <c r="AX234" s="14">
        <v>46</v>
      </c>
      <c r="AY234" s="14">
        <v>50</v>
      </c>
      <c r="AZ234" s="14">
        <v>44</v>
      </c>
      <c r="BA234" s="14">
        <v>46</v>
      </c>
      <c r="BB234" s="14">
        <v>50</v>
      </c>
      <c r="BC234" s="14">
        <v>44</v>
      </c>
      <c r="BD234" s="14">
        <v>28</v>
      </c>
      <c r="BE234" s="14">
        <v>39</v>
      </c>
      <c r="BF234" s="14">
        <v>51</v>
      </c>
      <c r="BG234" s="14">
        <v>40</v>
      </c>
      <c r="BH234" s="14">
        <v>40</v>
      </c>
      <c r="BI234" s="14">
        <v>45</v>
      </c>
      <c r="BJ234" s="14">
        <v>47</v>
      </c>
      <c r="BK234" s="14">
        <v>31</v>
      </c>
      <c r="BL234" s="14">
        <v>30</v>
      </c>
      <c r="BM234" s="14">
        <v>21</v>
      </c>
      <c r="BN234" s="14">
        <v>51</v>
      </c>
      <c r="BO234" s="14">
        <v>37</v>
      </c>
      <c r="BP234" s="14">
        <v>41</v>
      </c>
      <c r="BQ234" s="14">
        <v>33</v>
      </c>
      <c r="BR234" s="14">
        <v>43</v>
      </c>
      <c r="BS234" s="14">
        <v>23</v>
      </c>
      <c r="BT234" s="14">
        <v>45</v>
      </c>
      <c r="BU234" s="14">
        <v>57</v>
      </c>
      <c r="BV234" s="14">
        <v>57</v>
      </c>
      <c r="BW234" s="14">
        <v>52</v>
      </c>
      <c r="BX234" s="14">
        <v>38</v>
      </c>
      <c r="BY234" s="14">
        <v>46</v>
      </c>
      <c r="BZ234" s="14">
        <v>41</v>
      </c>
      <c r="CA234" s="14">
        <v>48</v>
      </c>
      <c r="CB234" s="14">
        <v>41</v>
      </c>
      <c r="CC234" s="14">
        <v>37</v>
      </c>
      <c r="CD234" s="14">
        <v>42</v>
      </c>
      <c r="CE234" s="14">
        <v>25</v>
      </c>
      <c r="CF234" s="14">
        <v>17</v>
      </c>
      <c r="CG234" s="14">
        <v>27</v>
      </c>
      <c r="CH234" s="14">
        <v>34</v>
      </c>
      <c r="CI234" s="14">
        <v>44</v>
      </c>
      <c r="CJ234" s="14">
        <v>36</v>
      </c>
      <c r="CK234" s="14">
        <v>36</v>
      </c>
      <c r="CL234" s="14">
        <v>39</v>
      </c>
      <c r="CM234" s="14">
        <v>50</v>
      </c>
      <c r="CN234" s="14">
        <v>62</v>
      </c>
      <c r="CO234" s="14">
        <v>54</v>
      </c>
      <c r="CP234" s="14">
        <v>52</v>
      </c>
      <c r="CQ234" s="14">
        <v>39</v>
      </c>
      <c r="CR234" s="14">
        <v>42</v>
      </c>
      <c r="CS234" s="14">
        <v>51</v>
      </c>
      <c r="CT234" s="14">
        <v>53</v>
      </c>
      <c r="CU234" s="14">
        <v>62</v>
      </c>
      <c r="CV234" s="14" t="s">
        <v>78</v>
      </c>
      <c r="CW234" s="14" t="s">
        <v>78</v>
      </c>
      <c r="CX234" s="14">
        <v>48</v>
      </c>
      <c r="CY234" s="14">
        <v>33</v>
      </c>
      <c r="CZ234" s="14">
        <v>60</v>
      </c>
      <c r="DA234" s="14">
        <v>92</v>
      </c>
      <c r="DB234" s="14">
        <v>101</v>
      </c>
      <c r="DC234" s="14">
        <v>87</v>
      </c>
      <c r="DD234" s="14">
        <v>65</v>
      </c>
      <c r="DE234" s="14">
        <v>30</v>
      </c>
      <c r="DF234" s="14">
        <v>33</v>
      </c>
      <c r="DG234" s="14">
        <v>37</v>
      </c>
      <c r="DH234" s="14">
        <v>34</v>
      </c>
      <c r="DI234" s="14">
        <v>41</v>
      </c>
      <c r="DJ234" s="14">
        <v>69</v>
      </c>
      <c r="DK234" s="14">
        <v>56</v>
      </c>
      <c r="DL234" s="14">
        <v>73</v>
      </c>
      <c r="DM234" s="14">
        <v>38</v>
      </c>
      <c r="DN234" s="14">
        <v>50</v>
      </c>
      <c r="DO234" s="14">
        <v>75</v>
      </c>
      <c r="DP234" s="14" t="s">
        <v>78</v>
      </c>
      <c r="DQ234" s="14">
        <v>32</v>
      </c>
      <c r="DR234" s="14">
        <v>33</v>
      </c>
      <c r="DS234" s="14">
        <v>54</v>
      </c>
      <c r="DT234" s="14">
        <v>49</v>
      </c>
      <c r="DU234" s="14">
        <v>47</v>
      </c>
      <c r="DV234" s="14">
        <v>54</v>
      </c>
      <c r="DW234" s="14">
        <v>51</v>
      </c>
      <c r="DX234" s="14">
        <v>46</v>
      </c>
      <c r="DY234" s="14">
        <v>40</v>
      </c>
      <c r="DZ234" s="14">
        <v>54</v>
      </c>
      <c r="EA234" s="14">
        <v>49</v>
      </c>
      <c r="EB234" s="14">
        <v>56</v>
      </c>
      <c r="EC234" s="14">
        <v>57</v>
      </c>
      <c r="ED234" s="14">
        <v>81</v>
      </c>
      <c r="EE234" s="14">
        <v>87</v>
      </c>
      <c r="EF234" s="14">
        <v>47</v>
      </c>
      <c r="EG234" s="14">
        <v>44</v>
      </c>
      <c r="EH234" s="14">
        <v>53</v>
      </c>
      <c r="EI234" s="14">
        <v>86</v>
      </c>
      <c r="EJ234" s="14">
        <v>60</v>
      </c>
      <c r="EK234" s="14">
        <v>41</v>
      </c>
      <c r="EL234" s="14">
        <v>37</v>
      </c>
      <c r="EM234" s="14">
        <v>58</v>
      </c>
      <c r="EN234" s="14">
        <v>79</v>
      </c>
      <c r="EO234" s="14">
        <v>72</v>
      </c>
      <c r="EP234" s="14">
        <v>65</v>
      </c>
      <c r="EQ234" s="14">
        <v>65</v>
      </c>
      <c r="ER234" s="14">
        <v>64</v>
      </c>
      <c r="ES234" s="14">
        <v>77</v>
      </c>
      <c r="ET234" s="14">
        <v>76</v>
      </c>
      <c r="EU234" s="14">
        <v>66</v>
      </c>
      <c r="EV234" s="14">
        <v>43</v>
      </c>
      <c r="EW234" s="14">
        <v>28</v>
      </c>
      <c r="EX234" s="14" t="s">
        <v>78</v>
      </c>
      <c r="EY234" s="14">
        <v>38</v>
      </c>
      <c r="EZ234" s="14">
        <v>52</v>
      </c>
      <c r="FA234" s="14">
        <v>52</v>
      </c>
      <c r="FB234" s="14">
        <v>46</v>
      </c>
      <c r="FC234" s="14">
        <v>47</v>
      </c>
      <c r="FD234" s="14">
        <v>71</v>
      </c>
      <c r="FE234" s="14">
        <v>41</v>
      </c>
      <c r="FF234" s="14">
        <v>39</v>
      </c>
      <c r="FG234" s="14">
        <v>52</v>
      </c>
      <c r="FH234" s="14">
        <v>57</v>
      </c>
      <c r="FI234" s="14">
        <v>49</v>
      </c>
      <c r="FJ234" s="14">
        <v>61</v>
      </c>
      <c r="FK234" s="14">
        <v>48</v>
      </c>
      <c r="FL234" s="14">
        <v>50</v>
      </c>
      <c r="FM234" s="14">
        <v>55</v>
      </c>
      <c r="FN234" s="14">
        <v>38</v>
      </c>
      <c r="FO234" s="14">
        <v>42</v>
      </c>
      <c r="FP234" s="14">
        <v>60</v>
      </c>
      <c r="FQ234" s="14">
        <v>53</v>
      </c>
      <c r="FR234" s="14">
        <v>36</v>
      </c>
      <c r="FS234" s="14">
        <v>32</v>
      </c>
      <c r="FT234" s="14">
        <v>54</v>
      </c>
      <c r="FU234" s="14">
        <v>56</v>
      </c>
      <c r="FV234" s="14">
        <v>61</v>
      </c>
      <c r="FW234" s="14">
        <v>73</v>
      </c>
      <c r="FX234" s="14">
        <v>47</v>
      </c>
      <c r="FY234" s="14">
        <v>35</v>
      </c>
      <c r="FZ234" s="14">
        <v>43</v>
      </c>
      <c r="GA234" s="14">
        <v>49</v>
      </c>
      <c r="GB234" s="14">
        <v>43</v>
      </c>
      <c r="GC234" s="14">
        <v>50</v>
      </c>
      <c r="GD234" s="14">
        <v>27</v>
      </c>
      <c r="GE234" s="14" t="s">
        <v>78</v>
      </c>
      <c r="GF234" s="14" t="s">
        <v>78</v>
      </c>
      <c r="GG234" s="14" t="s">
        <v>78</v>
      </c>
      <c r="GH234" s="14">
        <v>49</v>
      </c>
      <c r="GI234" s="14">
        <v>49</v>
      </c>
      <c r="GJ234" s="14">
        <v>37</v>
      </c>
      <c r="GK234" s="14">
        <v>57</v>
      </c>
      <c r="GL234" s="14">
        <v>52</v>
      </c>
      <c r="GM234" s="14">
        <v>36</v>
      </c>
      <c r="GN234" s="14">
        <v>40</v>
      </c>
      <c r="GO234" s="14">
        <v>35</v>
      </c>
      <c r="GP234" s="14">
        <v>24</v>
      </c>
      <c r="GQ234" s="14">
        <v>33</v>
      </c>
      <c r="GR234" s="14">
        <v>42</v>
      </c>
      <c r="GS234" s="14">
        <v>29</v>
      </c>
      <c r="GT234" s="14">
        <v>55</v>
      </c>
      <c r="GU234" s="14">
        <v>63</v>
      </c>
      <c r="GV234" s="14">
        <v>62</v>
      </c>
      <c r="GW234" s="14">
        <v>32</v>
      </c>
      <c r="GX234" s="14">
        <v>26</v>
      </c>
      <c r="GY234" s="14">
        <v>26</v>
      </c>
      <c r="GZ234" s="14">
        <v>35</v>
      </c>
      <c r="HA234" s="14">
        <v>35</v>
      </c>
      <c r="HB234" s="14">
        <v>30</v>
      </c>
      <c r="HC234" s="14">
        <v>32</v>
      </c>
      <c r="HD234" s="14">
        <v>31</v>
      </c>
      <c r="HE234" s="14">
        <v>16</v>
      </c>
      <c r="HF234" s="14">
        <v>16</v>
      </c>
      <c r="HG234" s="14">
        <v>30</v>
      </c>
      <c r="HH234" s="14">
        <v>45</v>
      </c>
      <c r="HI234" s="14">
        <v>44</v>
      </c>
      <c r="HJ234" s="14">
        <v>28</v>
      </c>
      <c r="HK234" s="14">
        <v>41</v>
      </c>
      <c r="HL234" s="14">
        <v>55</v>
      </c>
      <c r="HM234" s="14" t="s">
        <v>78</v>
      </c>
      <c r="HN234" s="14" t="s">
        <v>78</v>
      </c>
      <c r="HO234" s="14" t="s">
        <v>78</v>
      </c>
      <c r="HP234" s="14" t="s">
        <v>78</v>
      </c>
      <c r="HQ234" s="14" t="s">
        <v>78</v>
      </c>
      <c r="HR234" s="14" t="s">
        <v>78</v>
      </c>
      <c r="HS234" s="14" t="s">
        <v>78</v>
      </c>
      <c r="HT234" s="14" t="s">
        <v>78</v>
      </c>
      <c r="HU234" s="14" t="s">
        <v>78</v>
      </c>
      <c r="HV234" s="14" t="s">
        <v>78</v>
      </c>
      <c r="HW234" s="14" t="s">
        <v>78</v>
      </c>
      <c r="HX234" s="14" t="s">
        <v>78</v>
      </c>
      <c r="HY234" s="14" t="s">
        <v>78</v>
      </c>
      <c r="HZ234" s="14" t="s">
        <v>78</v>
      </c>
      <c r="IA234" s="14" t="s">
        <v>78</v>
      </c>
      <c r="IB234" s="14" t="s">
        <v>78</v>
      </c>
      <c r="IC234" s="14" t="s">
        <v>78</v>
      </c>
      <c r="ID234" s="14" t="s">
        <v>78</v>
      </c>
      <c r="IE234" s="14" t="s">
        <v>78</v>
      </c>
      <c r="IF234" s="14" t="s">
        <v>78</v>
      </c>
      <c r="IG234" s="14" t="s">
        <v>78</v>
      </c>
      <c r="IH234" s="14" t="s">
        <v>78</v>
      </c>
      <c r="II234" s="14" t="s">
        <v>78</v>
      </c>
      <c r="IJ234" s="14" t="s">
        <v>78</v>
      </c>
      <c r="IK234" s="14" t="s">
        <v>78</v>
      </c>
      <c r="IL234" s="14" t="s">
        <v>78</v>
      </c>
      <c r="IM234" s="14" t="s">
        <v>78</v>
      </c>
      <c r="IN234" s="14" t="s">
        <v>78</v>
      </c>
      <c r="IO234" s="14" t="s">
        <v>78</v>
      </c>
      <c r="IP234" s="14" t="s">
        <v>78</v>
      </c>
      <c r="IQ234" s="19" t="s">
        <v>78</v>
      </c>
      <c r="IR234" s="100">
        <f t="shared" si="64"/>
        <v>101</v>
      </c>
    </row>
    <row r="235" spans="1:255" ht="12.75" customHeight="1" x14ac:dyDescent="0.2">
      <c r="A235" s="100">
        <v>2011</v>
      </c>
      <c r="B235" s="100">
        <v>340170006</v>
      </c>
      <c r="C235" s="103">
        <f>INDEX(Sites!$A:$N,MATCH($B235,Sites!$A:$A,0),2)</f>
        <v>40.670250000000003</v>
      </c>
      <c r="D235" s="100" t="str">
        <f>INDEX(Sites!$A:$N,MATCH($B235,Sites!$A:$A,0),4)</f>
        <v>NJ</v>
      </c>
      <c r="E235" s="100" t="str">
        <f>INDEX(Sites!$A:$N,MATCH($B235,Sites!$A:$A,0),10)</f>
        <v>3.0</v>
      </c>
      <c r="F235" s="44" t="str">
        <f>INDEX(Sites!$A:$N,MATCH($B235,Sites!$A:$A,0),6)</f>
        <v>Bayonne</v>
      </c>
      <c r="G235" s="20">
        <v>36</v>
      </c>
      <c r="H235" s="14">
        <v>36</v>
      </c>
      <c r="I235" s="14">
        <v>33</v>
      </c>
      <c r="J235" s="14">
        <v>38</v>
      </c>
      <c r="K235" s="14">
        <v>40</v>
      </c>
      <c r="L235" s="14">
        <v>36</v>
      </c>
      <c r="M235" s="14">
        <v>40</v>
      </c>
      <c r="N235" s="14">
        <v>27</v>
      </c>
      <c r="O235" s="14">
        <v>32</v>
      </c>
      <c r="P235" s="14">
        <v>33</v>
      </c>
      <c r="Q235" s="14">
        <v>26</v>
      </c>
      <c r="R235" s="14">
        <v>34</v>
      </c>
      <c r="S235" s="14">
        <v>39</v>
      </c>
      <c r="T235" s="14">
        <v>29</v>
      </c>
      <c r="U235" s="14">
        <v>33</v>
      </c>
      <c r="V235" s="14" t="s">
        <v>78</v>
      </c>
      <c r="W235" s="14">
        <v>35</v>
      </c>
      <c r="X235" s="14">
        <v>38</v>
      </c>
      <c r="Y235" s="14">
        <v>37</v>
      </c>
      <c r="Z235" s="14">
        <v>35</v>
      </c>
      <c r="AA235" s="14">
        <v>30</v>
      </c>
      <c r="AB235" s="14">
        <v>34</v>
      </c>
      <c r="AC235" s="14">
        <v>23</v>
      </c>
      <c r="AD235" s="14">
        <v>36</v>
      </c>
      <c r="AE235" s="14">
        <v>34</v>
      </c>
      <c r="AF235" s="14">
        <v>42</v>
      </c>
      <c r="AG235" s="14">
        <v>40</v>
      </c>
      <c r="AH235" s="14">
        <v>39</v>
      </c>
      <c r="AI235" s="14">
        <v>40</v>
      </c>
      <c r="AJ235" s="14">
        <v>36</v>
      </c>
      <c r="AK235" s="14">
        <v>29</v>
      </c>
      <c r="AL235" s="14">
        <v>29</v>
      </c>
      <c r="AM235" s="14">
        <v>46</v>
      </c>
      <c r="AN235" s="14">
        <v>47</v>
      </c>
      <c r="AO235" s="14">
        <v>33</v>
      </c>
      <c r="AP235" s="14">
        <v>32</v>
      </c>
      <c r="AQ235" s="14">
        <v>37</v>
      </c>
      <c r="AR235" s="14">
        <v>19</v>
      </c>
      <c r="AS235" s="14">
        <v>28</v>
      </c>
      <c r="AT235" s="14">
        <v>44</v>
      </c>
      <c r="AU235" s="14">
        <v>32</v>
      </c>
      <c r="AV235" s="14">
        <v>38</v>
      </c>
      <c r="AW235" s="14" t="s">
        <v>78</v>
      </c>
      <c r="AX235" s="14">
        <v>33</v>
      </c>
      <c r="AY235" s="14">
        <v>45</v>
      </c>
      <c r="AZ235" s="14">
        <v>33</v>
      </c>
      <c r="BA235" s="14">
        <v>41</v>
      </c>
      <c r="BB235" s="14">
        <v>45</v>
      </c>
      <c r="BC235" s="14">
        <v>37</v>
      </c>
      <c r="BD235" s="14">
        <v>26</v>
      </c>
      <c r="BE235" s="14">
        <v>20</v>
      </c>
      <c r="BF235" s="14">
        <v>46</v>
      </c>
      <c r="BG235" s="14">
        <v>35</v>
      </c>
      <c r="BH235" s="14">
        <v>29</v>
      </c>
      <c r="BI235" s="14">
        <v>32</v>
      </c>
      <c r="BJ235" s="14">
        <v>27</v>
      </c>
      <c r="BK235" s="14">
        <v>27</v>
      </c>
      <c r="BL235" s="14">
        <v>18</v>
      </c>
      <c r="BM235" s="14">
        <v>27</v>
      </c>
      <c r="BN235" s="14">
        <v>39</v>
      </c>
      <c r="BO235" s="14">
        <v>33</v>
      </c>
      <c r="BP235" s="14">
        <v>32</v>
      </c>
      <c r="BQ235" s="14">
        <v>22</v>
      </c>
      <c r="BR235" s="14">
        <v>36</v>
      </c>
      <c r="BS235" s="14">
        <v>15</v>
      </c>
      <c r="BT235" s="14">
        <v>42</v>
      </c>
      <c r="BU235" s="14">
        <v>52</v>
      </c>
      <c r="BV235" s="14">
        <v>48</v>
      </c>
      <c r="BW235" s="14">
        <v>51</v>
      </c>
      <c r="BX235" s="14">
        <v>35</v>
      </c>
      <c r="BY235" s="14">
        <v>42</v>
      </c>
      <c r="BZ235" s="14">
        <v>37</v>
      </c>
      <c r="CA235" s="14">
        <v>39</v>
      </c>
      <c r="CB235" s="14">
        <v>33</v>
      </c>
      <c r="CC235" s="14">
        <v>22</v>
      </c>
      <c r="CD235" s="14">
        <v>32</v>
      </c>
      <c r="CE235" s="14">
        <v>18</v>
      </c>
      <c r="CF235" s="14">
        <v>13</v>
      </c>
      <c r="CG235" s="14">
        <v>32</v>
      </c>
      <c r="CH235" s="14">
        <v>37</v>
      </c>
      <c r="CI235" s="14">
        <v>29</v>
      </c>
      <c r="CJ235" s="14">
        <v>47</v>
      </c>
      <c r="CK235" s="14">
        <v>43</v>
      </c>
      <c r="CL235" s="14">
        <v>18</v>
      </c>
      <c r="CM235" s="14">
        <v>43</v>
      </c>
      <c r="CN235" s="14">
        <v>53</v>
      </c>
      <c r="CO235" s="14">
        <v>44</v>
      </c>
      <c r="CP235" s="14">
        <v>44</v>
      </c>
      <c r="CQ235" s="14">
        <v>40</v>
      </c>
      <c r="CR235" s="14">
        <v>36</v>
      </c>
      <c r="CS235" s="14">
        <v>48</v>
      </c>
      <c r="CT235" s="14">
        <v>54</v>
      </c>
      <c r="CU235" s="14">
        <v>78</v>
      </c>
      <c r="CV235" s="14">
        <v>48</v>
      </c>
      <c r="CW235" s="14">
        <v>44</v>
      </c>
      <c r="CX235" s="14">
        <v>40</v>
      </c>
      <c r="CY235" s="14">
        <v>26</v>
      </c>
      <c r="CZ235" s="14">
        <v>67</v>
      </c>
      <c r="DA235" s="14">
        <v>74</v>
      </c>
      <c r="DB235" s="14">
        <v>71</v>
      </c>
      <c r="DC235" s="14">
        <v>81</v>
      </c>
      <c r="DD235" s="14">
        <v>71</v>
      </c>
      <c r="DE235" s="14">
        <v>38</v>
      </c>
      <c r="DF235" s="14">
        <v>32</v>
      </c>
      <c r="DG235" s="14">
        <v>34</v>
      </c>
      <c r="DH235" s="14">
        <v>27</v>
      </c>
      <c r="DI235" s="14">
        <v>44</v>
      </c>
      <c r="DJ235" s="14">
        <v>54</v>
      </c>
      <c r="DK235" s="14">
        <v>44</v>
      </c>
      <c r="DL235" s="14">
        <v>64</v>
      </c>
      <c r="DM235" s="14">
        <v>56</v>
      </c>
      <c r="DN235" s="14">
        <v>48</v>
      </c>
      <c r="DO235" s="14">
        <v>56</v>
      </c>
      <c r="DP235" s="14">
        <v>36</v>
      </c>
      <c r="DQ235" s="14">
        <v>16</v>
      </c>
      <c r="DR235" s="14">
        <v>24</v>
      </c>
      <c r="DS235" s="14">
        <v>48</v>
      </c>
      <c r="DT235" s="14">
        <v>40</v>
      </c>
      <c r="DU235" s="14">
        <v>49</v>
      </c>
      <c r="DV235" s="14">
        <v>60</v>
      </c>
      <c r="DW235" s="14">
        <v>52</v>
      </c>
      <c r="DX235" s="14">
        <v>50</v>
      </c>
      <c r="DY235" s="14">
        <v>45</v>
      </c>
      <c r="DZ235" s="14">
        <v>60</v>
      </c>
      <c r="EA235" s="14">
        <v>48</v>
      </c>
      <c r="EB235" s="14">
        <v>53</v>
      </c>
      <c r="EC235" s="14">
        <v>60</v>
      </c>
      <c r="ED235" s="14">
        <v>59</v>
      </c>
      <c r="EE235" s="14">
        <v>82</v>
      </c>
      <c r="EF235" s="14">
        <v>55</v>
      </c>
      <c r="EG235" s="14">
        <v>44</v>
      </c>
      <c r="EH235" s="14">
        <v>53</v>
      </c>
      <c r="EI235" s="14">
        <v>72</v>
      </c>
      <c r="EJ235" s="14">
        <v>55</v>
      </c>
      <c r="EK235" s="14">
        <v>41</v>
      </c>
      <c r="EL235" s="14">
        <v>43</v>
      </c>
      <c r="EM235" s="14">
        <v>60</v>
      </c>
      <c r="EN235" s="14">
        <v>65</v>
      </c>
      <c r="EO235" s="14">
        <v>48</v>
      </c>
      <c r="EP235" s="14">
        <v>67</v>
      </c>
      <c r="EQ235" s="14">
        <v>71</v>
      </c>
      <c r="ER235" s="14">
        <v>65</v>
      </c>
      <c r="ES235" s="14">
        <v>88</v>
      </c>
      <c r="ET235" s="14">
        <v>77</v>
      </c>
      <c r="EU235" s="14">
        <v>61</v>
      </c>
      <c r="EV235" s="14">
        <v>56</v>
      </c>
      <c r="EW235" s="14">
        <v>28</v>
      </c>
      <c r="EX235" s="14">
        <v>52</v>
      </c>
      <c r="EY235" s="14">
        <v>33</v>
      </c>
      <c r="EZ235" s="14">
        <v>55</v>
      </c>
      <c r="FA235" s="14">
        <v>58</v>
      </c>
      <c r="FB235" s="14">
        <v>44</v>
      </c>
      <c r="FC235" s="14">
        <v>75</v>
      </c>
      <c r="FD235" s="14">
        <v>66</v>
      </c>
      <c r="FE235" s="14">
        <v>43</v>
      </c>
      <c r="FF235" s="14">
        <v>36</v>
      </c>
      <c r="FG235" s="14">
        <v>44</v>
      </c>
      <c r="FH235" s="14">
        <v>56</v>
      </c>
      <c r="FI235" s="14">
        <v>35</v>
      </c>
      <c r="FJ235" s="14">
        <v>48</v>
      </c>
      <c r="FK235" s="14">
        <v>49</v>
      </c>
      <c r="FL235" s="14">
        <v>48</v>
      </c>
      <c r="FM235" s="14">
        <v>50</v>
      </c>
      <c r="FN235" s="14" t="s">
        <v>78</v>
      </c>
      <c r="FO235" s="14">
        <v>41</v>
      </c>
      <c r="FP235" s="14">
        <v>61</v>
      </c>
      <c r="FQ235" s="14">
        <v>42</v>
      </c>
      <c r="FR235" s="14">
        <v>34</v>
      </c>
      <c r="FS235" s="14">
        <v>29</v>
      </c>
      <c r="FT235" s="14">
        <v>49</v>
      </c>
      <c r="FU235" s="14">
        <v>47</v>
      </c>
      <c r="FV235" s="14">
        <v>52</v>
      </c>
      <c r="FW235" s="14">
        <v>71</v>
      </c>
      <c r="FX235" s="14">
        <v>43</v>
      </c>
      <c r="FY235" s="14">
        <v>32</v>
      </c>
      <c r="FZ235" s="14">
        <v>35</v>
      </c>
      <c r="GA235" s="14">
        <v>46</v>
      </c>
      <c r="GB235" s="14">
        <v>35</v>
      </c>
      <c r="GC235" s="14" t="s">
        <v>78</v>
      </c>
      <c r="GD235" s="14" t="s">
        <v>78</v>
      </c>
      <c r="GE235" s="14" t="s">
        <v>78</v>
      </c>
      <c r="GF235" s="14" t="s">
        <v>78</v>
      </c>
      <c r="GG235" s="14" t="s">
        <v>78</v>
      </c>
      <c r="GH235" s="14" t="s">
        <v>78</v>
      </c>
      <c r="GI235" s="14">
        <v>49</v>
      </c>
      <c r="GJ235" s="14">
        <v>33</v>
      </c>
      <c r="GK235" s="14">
        <v>47</v>
      </c>
      <c r="GL235" s="14">
        <v>54</v>
      </c>
      <c r="GM235" s="14">
        <v>32</v>
      </c>
      <c r="GN235" s="14">
        <v>35</v>
      </c>
      <c r="GO235" s="14">
        <v>23</v>
      </c>
      <c r="GP235" s="14">
        <v>20</v>
      </c>
      <c r="GQ235" s="14">
        <v>39</v>
      </c>
      <c r="GR235" s="14">
        <v>30</v>
      </c>
      <c r="GS235" s="14">
        <v>21</v>
      </c>
      <c r="GT235" s="14">
        <v>43</v>
      </c>
      <c r="GU235" s="14">
        <v>58</v>
      </c>
      <c r="GV235" s="14">
        <v>59</v>
      </c>
      <c r="GW235" s="14">
        <v>24</v>
      </c>
      <c r="GX235" s="14">
        <v>22</v>
      </c>
      <c r="GY235" s="14">
        <v>22</v>
      </c>
      <c r="GZ235" s="14">
        <v>35</v>
      </c>
      <c r="HA235" s="14">
        <v>28</v>
      </c>
      <c r="HB235" s="14">
        <v>16</v>
      </c>
      <c r="HC235" s="14">
        <v>27</v>
      </c>
      <c r="HD235" s="14">
        <v>19</v>
      </c>
      <c r="HE235" s="14">
        <v>7</v>
      </c>
      <c r="HF235" s="14">
        <v>8</v>
      </c>
      <c r="HG235" s="14">
        <v>25</v>
      </c>
      <c r="HH235" s="14">
        <v>36</v>
      </c>
      <c r="HI235" s="14">
        <v>25</v>
      </c>
      <c r="HJ235" s="14">
        <v>19</v>
      </c>
      <c r="HK235" s="14">
        <v>28</v>
      </c>
      <c r="HL235" s="14">
        <v>44</v>
      </c>
      <c r="HM235" s="14">
        <v>26</v>
      </c>
      <c r="HN235" s="14">
        <v>22</v>
      </c>
      <c r="HO235" s="14">
        <v>14</v>
      </c>
      <c r="HP235" s="14">
        <v>17</v>
      </c>
      <c r="HQ235" s="14">
        <v>25</v>
      </c>
      <c r="HR235" s="14">
        <v>27</v>
      </c>
      <c r="HS235" s="14">
        <v>15</v>
      </c>
      <c r="HT235" s="14">
        <v>28</v>
      </c>
      <c r="HU235" s="14">
        <v>47</v>
      </c>
      <c r="HV235" s="14">
        <v>41</v>
      </c>
      <c r="HW235" s="14">
        <v>25</v>
      </c>
      <c r="HX235" s="14">
        <v>22</v>
      </c>
      <c r="HY235" s="14">
        <v>17</v>
      </c>
      <c r="HZ235" s="14">
        <v>23</v>
      </c>
      <c r="IA235" s="14">
        <v>33</v>
      </c>
      <c r="IB235" s="14">
        <v>35</v>
      </c>
      <c r="IC235" s="14">
        <v>31</v>
      </c>
      <c r="ID235" s="14">
        <v>22</v>
      </c>
      <c r="IE235" s="14">
        <v>21</v>
      </c>
      <c r="IF235" s="14">
        <v>24</v>
      </c>
      <c r="IG235" s="14">
        <v>8</v>
      </c>
      <c r="IH235" s="14">
        <v>18</v>
      </c>
      <c r="II235" s="14">
        <v>29</v>
      </c>
      <c r="IJ235" s="14">
        <v>34</v>
      </c>
      <c r="IK235" s="14">
        <v>30</v>
      </c>
      <c r="IL235" s="14">
        <v>4</v>
      </c>
      <c r="IM235" s="14">
        <v>18</v>
      </c>
      <c r="IN235" s="14">
        <v>22</v>
      </c>
      <c r="IO235" s="14">
        <v>18</v>
      </c>
      <c r="IP235" s="14">
        <v>24</v>
      </c>
      <c r="IQ235" s="19">
        <v>17</v>
      </c>
      <c r="IR235" s="100">
        <f t="shared" si="64"/>
        <v>88</v>
      </c>
    </row>
    <row r="236" spans="1:255" ht="12.75" customHeight="1" x14ac:dyDescent="0.2">
      <c r="A236" s="100">
        <v>2011</v>
      </c>
      <c r="B236" s="100">
        <v>340273001</v>
      </c>
      <c r="C236" s="103">
        <f>INDEX(Sites!$A:$N,MATCH($B236,Sites!$A:$A,0),2)</f>
        <v>40.787627999999998</v>
      </c>
      <c r="D236" s="100" t="str">
        <f>INDEX(Sites!$A:$N,MATCH($B236,Sites!$A:$A,0),4)</f>
        <v>NJ</v>
      </c>
      <c r="E236" s="100" t="str">
        <f>INDEX(Sites!$A:$N,MATCH($B236,Sites!$A:$A,0),10)</f>
        <v>278.0</v>
      </c>
      <c r="F236" s="44" t="str">
        <f>INDEX(Sites!$A:$N,MATCH($B236,Sites!$A:$A,0),6)</f>
        <v>Chester</v>
      </c>
      <c r="G236" s="20" t="s">
        <v>78</v>
      </c>
      <c r="H236" s="14">
        <v>41</v>
      </c>
      <c r="I236" s="14">
        <v>41</v>
      </c>
      <c r="J236" s="14">
        <v>40</v>
      </c>
      <c r="K236" s="14">
        <v>44</v>
      </c>
      <c r="L236" s="14">
        <v>38</v>
      </c>
      <c r="M236" s="14">
        <v>43</v>
      </c>
      <c r="N236" s="14">
        <v>37</v>
      </c>
      <c r="O236" s="14">
        <v>37</v>
      </c>
      <c r="P236" s="14">
        <v>43</v>
      </c>
      <c r="Q236" s="14">
        <v>39</v>
      </c>
      <c r="R236" s="14">
        <v>42</v>
      </c>
      <c r="S236" s="14">
        <v>42</v>
      </c>
      <c r="T236" s="14">
        <v>37</v>
      </c>
      <c r="U236" s="14">
        <v>34</v>
      </c>
      <c r="V236" s="14">
        <v>36</v>
      </c>
      <c r="W236" s="14">
        <v>50</v>
      </c>
      <c r="X236" s="14">
        <v>51</v>
      </c>
      <c r="Y236" s="14">
        <v>44</v>
      </c>
      <c r="Z236" s="14">
        <v>44</v>
      </c>
      <c r="AA236" s="14">
        <v>37</v>
      </c>
      <c r="AB236" s="14">
        <v>41</v>
      </c>
      <c r="AC236" s="14">
        <v>36</v>
      </c>
      <c r="AD236" s="14">
        <v>47</v>
      </c>
      <c r="AE236" s="14">
        <v>44</v>
      </c>
      <c r="AF236" s="14">
        <v>47</v>
      </c>
      <c r="AG236" s="14">
        <v>45</v>
      </c>
      <c r="AH236" s="14">
        <v>46</v>
      </c>
      <c r="AI236" s="14">
        <v>46</v>
      </c>
      <c r="AJ236" s="14">
        <v>48</v>
      </c>
      <c r="AK236" s="14">
        <v>42</v>
      </c>
      <c r="AL236" s="14">
        <v>43</v>
      </c>
      <c r="AM236" s="14">
        <v>52</v>
      </c>
      <c r="AN236" s="14">
        <v>51</v>
      </c>
      <c r="AO236" s="14">
        <v>45</v>
      </c>
      <c r="AP236" s="14">
        <v>42</v>
      </c>
      <c r="AQ236" s="14">
        <v>41</v>
      </c>
      <c r="AR236" s="14">
        <v>41</v>
      </c>
      <c r="AS236" s="14">
        <v>34</v>
      </c>
      <c r="AT236" s="14">
        <v>45</v>
      </c>
      <c r="AU236" s="14">
        <v>44</v>
      </c>
      <c r="AV236" s="14">
        <v>46</v>
      </c>
      <c r="AW236" s="14">
        <v>48</v>
      </c>
      <c r="AX236" s="14">
        <v>47</v>
      </c>
      <c r="AY236" s="14">
        <v>52</v>
      </c>
      <c r="AZ236" s="14">
        <v>37</v>
      </c>
      <c r="BA236" s="14">
        <v>49</v>
      </c>
      <c r="BB236" s="14">
        <v>48</v>
      </c>
      <c r="BC236" s="14">
        <v>46</v>
      </c>
      <c r="BD236" s="14">
        <v>27</v>
      </c>
      <c r="BE236" s="14">
        <v>39</v>
      </c>
      <c r="BF236" s="14">
        <v>51</v>
      </c>
      <c r="BG236" s="14">
        <v>42</v>
      </c>
      <c r="BH236" s="14">
        <v>35</v>
      </c>
      <c r="BI236" s="14">
        <v>46</v>
      </c>
      <c r="BJ236" s="14">
        <v>39</v>
      </c>
      <c r="BK236" s="14">
        <v>36</v>
      </c>
      <c r="BL236" s="14">
        <v>31</v>
      </c>
      <c r="BM236" s="14">
        <v>51</v>
      </c>
      <c r="BN236" s="14">
        <v>46</v>
      </c>
      <c r="BO236" s="14">
        <v>40</v>
      </c>
      <c r="BP236" s="14">
        <v>50</v>
      </c>
      <c r="BQ236" s="14">
        <v>35</v>
      </c>
      <c r="BR236" s="14">
        <v>50</v>
      </c>
      <c r="BS236" s="14">
        <v>29</v>
      </c>
      <c r="BT236" s="14">
        <v>52</v>
      </c>
      <c r="BU236" s="14">
        <v>59</v>
      </c>
      <c r="BV236" s="14">
        <v>50</v>
      </c>
      <c r="BW236" s="14">
        <v>49</v>
      </c>
      <c r="BX236" s="14">
        <v>39</v>
      </c>
      <c r="BY236" s="14">
        <v>48</v>
      </c>
      <c r="BZ236" s="14">
        <v>46</v>
      </c>
      <c r="CA236" s="14">
        <v>52</v>
      </c>
      <c r="CB236" s="14">
        <v>36</v>
      </c>
      <c r="CC236" s="14">
        <v>29</v>
      </c>
      <c r="CD236" s="14">
        <v>29</v>
      </c>
      <c r="CE236" s="14">
        <v>27</v>
      </c>
      <c r="CF236" s="14">
        <v>24</v>
      </c>
      <c r="CG236" s="14">
        <v>39</v>
      </c>
      <c r="CH236" s="14">
        <v>50</v>
      </c>
      <c r="CI236" s="14">
        <v>37</v>
      </c>
      <c r="CJ236" s="14">
        <v>39</v>
      </c>
      <c r="CK236" s="14">
        <v>41</v>
      </c>
      <c r="CL236" s="14">
        <v>31</v>
      </c>
      <c r="CM236" s="14">
        <v>50</v>
      </c>
      <c r="CN236" s="14">
        <v>55</v>
      </c>
      <c r="CO236" s="14">
        <v>68</v>
      </c>
      <c r="CP236" s="14">
        <v>71</v>
      </c>
      <c r="CQ236" s="14">
        <v>52</v>
      </c>
      <c r="CR236" s="14">
        <v>54</v>
      </c>
      <c r="CS236" s="14">
        <v>44</v>
      </c>
      <c r="CT236" s="14">
        <v>74</v>
      </c>
      <c r="CU236" s="14">
        <v>68</v>
      </c>
      <c r="CV236" s="14">
        <v>57</v>
      </c>
      <c r="CW236" s="14">
        <v>51</v>
      </c>
      <c r="CX236" s="14">
        <v>46</v>
      </c>
      <c r="CY236" s="14">
        <v>40</v>
      </c>
      <c r="CZ236" s="14">
        <v>53</v>
      </c>
      <c r="DA236" s="14">
        <v>84</v>
      </c>
      <c r="DB236" s="14">
        <v>82</v>
      </c>
      <c r="DC236" s="14">
        <v>84</v>
      </c>
      <c r="DD236" s="14">
        <v>58</v>
      </c>
      <c r="DE236" s="14">
        <v>43</v>
      </c>
      <c r="DF236" s="14">
        <v>33</v>
      </c>
      <c r="DG236" s="14">
        <v>31</v>
      </c>
      <c r="DH236" s="14">
        <v>31</v>
      </c>
      <c r="DI236" s="14">
        <v>40</v>
      </c>
      <c r="DJ236" s="14">
        <v>47</v>
      </c>
      <c r="DK236" s="14">
        <v>48</v>
      </c>
      <c r="DL236" s="14">
        <v>60</v>
      </c>
      <c r="DM236" s="14">
        <v>43</v>
      </c>
      <c r="DN236" s="14">
        <v>64</v>
      </c>
      <c r="DO236" s="14">
        <v>58</v>
      </c>
      <c r="DP236" s="14">
        <v>53</v>
      </c>
      <c r="DQ236" s="14">
        <v>37</v>
      </c>
      <c r="DR236" s="14">
        <v>25</v>
      </c>
      <c r="DS236" s="14">
        <v>46</v>
      </c>
      <c r="DT236" s="14">
        <v>37</v>
      </c>
      <c r="DU236" s="14">
        <v>48</v>
      </c>
      <c r="DV236" s="14">
        <v>63</v>
      </c>
      <c r="DW236" s="14">
        <v>50</v>
      </c>
      <c r="DX236" s="14">
        <v>52</v>
      </c>
      <c r="DY236" s="14">
        <v>36</v>
      </c>
      <c r="DZ236" s="14">
        <v>57</v>
      </c>
      <c r="EA236" s="14">
        <v>45</v>
      </c>
      <c r="EB236" s="14">
        <v>47</v>
      </c>
      <c r="EC236" s="14">
        <v>60</v>
      </c>
      <c r="ED236" s="14">
        <v>77</v>
      </c>
      <c r="EE236" s="14">
        <v>58</v>
      </c>
      <c r="EF236" s="14">
        <v>66</v>
      </c>
      <c r="EG236" s="14">
        <v>41</v>
      </c>
      <c r="EH236" s="14">
        <v>56</v>
      </c>
      <c r="EI236" s="14">
        <v>68</v>
      </c>
      <c r="EJ236" s="14">
        <v>59</v>
      </c>
      <c r="EK236" s="14">
        <v>43</v>
      </c>
      <c r="EL236" s="14">
        <v>41</v>
      </c>
      <c r="EM236" s="14">
        <v>46</v>
      </c>
      <c r="EN236" s="14">
        <v>68</v>
      </c>
      <c r="EO236" s="14">
        <v>52</v>
      </c>
      <c r="EP236" s="14">
        <v>71</v>
      </c>
      <c r="EQ236" s="14">
        <v>64</v>
      </c>
      <c r="ER236" s="14">
        <v>81</v>
      </c>
      <c r="ES236" s="14">
        <v>77</v>
      </c>
      <c r="ET236" s="14">
        <v>75</v>
      </c>
      <c r="EU236" s="14">
        <v>64</v>
      </c>
      <c r="EV236" s="14">
        <v>50</v>
      </c>
      <c r="EW236" s="14">
        <v>38</v>
      </c>
      <c r="EX236" s="14">
        <v>54</v>
      </c>
      <c r="EY236" s="14">
        <v>33</v>
      </c>
      <c r="EZ236" s="14">
        <v>55</v>
      </c>
      <c r="FA236" s="14">
        <v>53</v>
      </c>
      <c r="FB236" s="14">
        <v>41</v>
      </c>
      <c r="FC236" s="14">
        <v>50</v>
      </c>
      <c r="FD236" s="14">
        <v>67</v>
      </c>
      <c r="FE236" s="14">
        <v>44</v>
      </c>
      <c r="FF236" s="14">
        <v>51</v>
      </c>
      <c r="FG236" s="14">
        <v>52</v>
      </c>
      <c r="FH236" s="14">
        <v>67</v>
      </c>
      <c r="FI236" s="14">
        <v>40</v>
      </c>
      <c r="FJ236" s="14">
        <v>54</v>
      </c>
      <c r="FK236" s="14">
        <v>50</v>
      </c>
      <c r="FL236" s="14">
        <v>49</v>
      </c>
      <c r="FM236" s="14">
        <v>51</v>
      </c>
      <c r="FN236" s="14">
        <v>38</v>
      </c>
      <c r="FO236" s="14">
        <v>41</v>
      </c>
      <c r="FP236" s="14">
        <v>60</v>
      </c>
      <c r="FQ236" s="14">
        <v>46</v>
      </c>
      <c r="FR236" s="14">
        <v>35</v>
      </c>
      <c r="FS236" s="14">
        <v>29</v>
      </c>
      <c r="FT236" s="14">
        <v>41</v>
      </c>
      <c r="FU236" s="14">
        <v>57</v>
      </c>
      <c r="FV236" s="14">
        <v>61</v>
      </c>
      <c r="FW236" s="14">
        <v>60</v>
      </c>
      <c r="FX236" s="14">
        <v>49</v>
      </c>
      <c r="FY236" s="14">
        <v>34</v>
      </c>
      <c r="FZ236" s="14">
        <v>42</v>
      </c>
      <c r="GA236" s="14">
        <v>61</v>
      </c>
      <c r="GB236" s="14">
        <v>40</v>
      </c>
      <c r="GC236" s="14">
        <v>51</v>
      </c>
      <c r="GD236" s="14">
        <v>27</v>
      </c>
      <c r="GE236" s="14">
        <v>30</v>
      </c>
      <c r="GF236" s="14">
        <v>30</v>
      </c>
      <c r="GG236" s="14">
        <v>37</v>
      </c>
      <c r="GH236" s="14">
        <v>56</v>
      </c>
      <c r="GI236" s="14">
        <v>57</v>
      </c>
      <c r="GJ236" s="14">
        <v>41</v>
      </c>
      <c r="GK236" s="14">
        <v>49</v>
      </c>
      <c r="GL236" s="14">
        <v>50</v>
      </c>
      <c r="GM236" s="14">
        <v>34</v>
      </c>
      <c r="GN236" s="14">
        <v>46</v>
      </c>
      <c r="GO236" s="14">
        <v>39</v>
      </c>
      <c r="GP236" s="14">
        <v>20</v>
      </c>
      <c r="GQ236" s="14">
        <v>38</v>
      </c>
      <c r="GR236" s="14">
        <v>38</v>
      </c>
      <c r="GS236" s="14">
        <v>22</v>
      </c>
      <c r="GT236" s="14">
        <v>50</v>
      </c>
      <c r="GU236" s="14">
        <v>56</v>
      </c>
      <c r="GV236" s="14">
        <v>60</v>
      </c>
      <c r="GW236" s="14">
        <v>34</v>
      </c>
      <c r="GX236" s="14">
        <v>24</v>
      </c>
      <c r="GY236" s="14">
        <v>21</v>
      </c>
      <c r="GZ236" s="14">
        <v>36</v>
      </c>
      <c r="HA236" s="14">
        <v>28</v>
      </c>
      <c r="HB236" s="14">
        <v>18</v>
      </c>
      <c r="HC236" s="14">
        <v>27</v>
      </c>
      <c r="HD236" s="14">
        <v>32</v>
      </c>
      <c r="HE236" s="14">
        <v>16</v>
      </c>
      <c r="HF236" s="14">
        <v>23</v>
      </c>
      <c r="HG236" s="14">
        <v>33</v>
      </c>
      <c r="HH236" s="14">
        <v>49</v>
      </c>
      <c r="HI236" s="14">
        <v>35</v>
      </c>
      <c r="HJ236" s="14">
        <v>26</v>
      </c>
      <c r="HK236" s="14">
        <v>42</v>
      </c>
      <c r="HL236" s="14">
        <v>40</v>
      </c>
      <c r="HM236" s="14">
        <v>24</v>
      </c>
      <c r="HN236" s="14">
        <v>17</v>
      </c>
      <c r="HO236" s="14">
        <v>14</v>
      </c>
      <c r="HP236" s="14">
        <v>27</v>
      </c>
      <c r="HQ236" s="14">
        <v>32</v>
      </c>
      <c r="HR236" s="14">
        <v>33</v>
      </c>
      <c r="HS236" s="14">
        <v>32</v>
      </c>
      <c r="HT236" s="14">
        <v>48</v>
      </c>
      <c r="HU236" s="14">
        <v>56</v>
      </c>
      <c r="HV236" s="14">
        <v>56</v>
      </c>
      <c r="HW236" s="14">
        <v>43</v>
      </c>
      <c r="HX236" s="14">
        <v>23</v>
      </c>
      <c r="HY236" s="14">
        <v>22</v>
      </c>
      <c r="HZ236" s="14">
        <v>32</v>
      </c>
      <c r="IA236" s="14">
        <v>36</v>
      </c>
      <c r="IB236" s="14">
        <v>40</v>
      </c>
      <c r="IC236" s="14">
        <v>41</v>
      </c>
      <c r="ID236" s="14">
        <v>39</v>
      </c>
      <c r="IE236" s="14">
        <v>31</v>
      </c>
      <c r="IF236" s="14">
        <v>25</v>
      </c>
      <c r="IG236" s="14">
        <v>14</v>
      </c>
      <c r="IH236" s="14">
        <v>23</v>
      </c>
      <c r="II236" s="14">
        <v>36</v>
      </c>
      <c r="IJ236" s="14">
        <v>28</v>
      </c>
      <c r="IK236" s="14">
        <v>38</v>
      </c>
      <c r="IL236" s="14">
        <v>24</v>
      </c>
      <c r="IM236" s="14">
        <v>28</v>
      </c>
      <c r="IN236" s="14">
        <v>30</v>
      </c>
      <c r="IO236" s="14">
        <v>28</v>
      </c>
      <c r="IP236" s="14">
        <v>33</v>
      </c>
      <c r="IQ236" s="19">
        <v>29</v>
      </c>
      <c r="IR236" s="100">
        <f t="shared" si="64"/>
        <v>84</v>
      </c>
    </row>
    <row r="237" spans="1:255" ht="12.75" customHeight="1" x14ac:dyDescent="0.2">
      <c r="A237" s="100">
        <v>2011</v>
      </c>
      <c r="B237" s="100">
        <v>340410007</v>
      </c>
      <c r="C237" s="103">
        <f>INDEX(Sites!$A:$N,MATCH($B237,Sites!$A:$A,0),2)</f>
        <v>40.924579999999999</v>
      </c>
      <c r="D237" s="100" t="str">
        <f>INDEX(Sites!$A:$N,MATCH($B237,Sites!$A:$A,0),4)</f>
        <v>NJ</v>
      </c>
      <c r="E237" s="100" t="str">
        <f>INDEX(Sites!$A:$N,MATCH($B237,Sites!$A:$A,0),10)</f>
        <v>146.0</v>
      </c>
      <c r="F237" s="44" t="str">
        <f>INDEX(Sites!$A:$N,MATCH($B237,Sites!$A:$A,0),6)</f>
        <v>Columbia</v>
      </c>
      <c r="G237" s="20">
        <v>40</v>
      </c>
      <c r="H237" s="14">
        <v>42</v>
      </c>
      <c r="I237" s="14">
        <v>38</v>
      </c>
      <c r="J237" s="14">
        <v>43</v>
      </c>
      <c r="K237" s="14">
        <v>45</v>
      </c>
      <c r="L237" s="14">
        <v>40</v>
      </c>
      <c r="M237" s="14">
        <v>40</v>
      </c>
      <c r="N237" s="14">
        <v>35</v>
      </c>
      <c r="O237" s="14">
        <v>31</v>
      </c>
      <c r="P237" s="14">
        <v>37</v>
      </c>
      <c r="Q237" s="14">
        <v>35</v>
      </c>
      <c r="R237" s="14">
        <v>46</v>
      </c>
      <c r="S237" s="14">
        <v>45</v>
      </c>
      <c r="T237" s="14">
        <v>34</v>
      </c>
      <c r="U237" s="14">
        <v>32</v>
      </c>
      <c r="V237" s="14">
        <v>40</v>
      </c>
      <c r="W237" s="14">
        <v>52</v>
      </c>
      <c r="X237" s="14">
        <v>48</v>
      </c>
      <c r="Y237" s="14">
        <v>41</v>
      </c>
      <c r="Z237" s="14">
        <v>48</v>
      </c>
      <c r="AA237" s="14">
        <v>31</v>
      </c>
      <c r="AB237" s="14">
        <v>35</v>
      </c>
      <c r="AC237" s="14">
        <v>18</v>
      </c>
      <c r="AD237" s="14">
        <v>44</v>
      </c>
      <c r="AE237" s="14">
        <v>40</v>
      </c>
      <c r="AF237" s="14">
        <v>48</v>
      </c>
      <c r="AG237" s="14">
        <v>45</v>
      </c>
      <c r="AH237" s="14">
        <v>47</v>
      </c>
      <c r="AI237" s="14">
        <v>47</v>
      </c>
      <c r="AJ237" s="14">
        <v>48</v>
      </c>
      <c r="AK237" s="14">
        <v>26</v>
      </c>
      <c r="AL237" s="14">
        <v>46</v>
      </c>
      <c r="AM237" s="14">
        <v>54</v>
      </c>
      <c r="AN237" s="14">
        <v>55</v>
      </c>
      <c r="AO237" s="14">
        <v>40</v>
      </c>
      <c r="AP237" s="14">
        <v>42</v>
      </c>
      <c r="AQ237" s="14" t="s">
        <v>78</v>
      </c>
      <c r="AR237" s="14">
        <v>34</v>
      </c>
      <c r="AS237" s="14">
        <v>17</v>
      </c>
      <c r="AT237" s="14">
        <v>54</v>
      </c>
      <c r="AU237" s="14">
        <v>46</v>
      </c>
      <c r="AV237" s="14">
        <v>39</v>
      </c>
      <c r="AW237" s="14">
        <v>31</v>
      </c>
      <c r="AX237" s="14">
        <v>28</v>
      </c>
      <c r="AY237" s="14">
        <v>46</v>
      </c>
      <c r="AZ237" s="14">
        <v>32</v>
      </c>
      <c r="BA237" s="14">
        <v>43</v>
      </c>
      <c r="BB237" s="14">
        <v>47</v>
      </c>
      <c r="BC237" s="14">
        <v>46</v>
      </c>
      <c r="BD237" s="14">
        <v>12</v>
      </c>
      <c r="BE237" s="14">
        <v>37</v>
      </c>
      <c r="BF237" s="14">
        <v>47</v>
      </c>
      <c r="BG237" s="14">
        <v>37</v>
      </c>
      <c r="BH237" s="14">
        <v>31</v>
      </c>
      <c r="BI237" s="14">
        <v>39</v>
      </c>
      <c r="BJ237" s="14">
        <v>42</v>
      </c>
      <c r="BK237" s="14">
        <v>39</v>
      </c>
      <c r="BL237" s="14">
        <v>29</v>
      </c>
      <c r="BM237" s="14">
        <v>50</v>
      </c>
      <c r="BN237" s="14">
        <v>45</v>
      </c>
      <c r="BO237" s="14">
        <v>33</v>
      </c>
      <c r="BP237" s="14">
        <v>50</v>
      </c>
      <c r="BQ237" s="14">
        <v>27</v>
      </c>
      <c r="BR237" s="14">
        <v>56</v>
      </c>
      <c r="BS237" s="14">
        <v>19</v>
      </c>
      <c r="BT237" s="14">
        <v>43</v>
      </c>
      <c r="BU237" s="14">
        <v>54</v>
      </c>
      <c r="BV237" s="14">
        <v>45</v>
      </c>
      <c r="BW237" s="14">
        <v>43</v>
      </c>
      <c r="BX237" s="14">
        <v>32</v>
      </c>
      <c r="BY237" s="14">
        <v>38</v>
      </c>
      <c r="BZ237" s="14">
        <v>36</v>
      </c>
      <c r="CA237" s="14">
        <v>53</v>
      </c>
      <c r="CB237" s="14">
        <v>36</v>
      </c>
      <c r="CC237" s="14">
        <v>27</v>
      </c>
      <c r="CD237" s="14">
        <v>23</v>
      </c>
      <c r="CE237" s="14">
        <v>8</v>
      </c>
      <c r="CF237" s="14">
        <v>17</v>
      </c>
      <c r="CG237" s="14" t="s">
        <v>78</v>
      </c>
      <c r="CH237" s="14">
        <v>35</v>
      </c>
      <c r="CI237" s="14">
        <v>29</v>
      </c>
      <c r="CJ237" s="14">
        <v>35</v>
      </c>
      <c r="CK237" s="14">
        <v>40</v>
      </c>
      <c r="CL237" s="14">
        <v>21</v>
      </c>
      <c r="CM237" s="14">
        <v>47</v>
      </c>
      <c r="CN237" s="14">
        <v>53</v>
      </c>
      <c r="CO237" s="14">
        <v>66</v>
      </c>
      <c r="CP237" s="14">
        <v>65</v>
      </c>
      <c r="CQ237" s="14">
        <v>51</v>
      </c>
      <c r="CR237" s="14">
        <v>44</v>
      </c>
      <c r="CS237" s="14">
        <v>45</v>
      </c>
      <c r="CT237" s="14">
        <v>56</v>
      </c>
      <c r="CU237" s="14">
        <v>57</v>
      </c>
      <c r="CV237" s="14">
        <v>45</v>
      </c>
      <c r="CW237" s="14">
        <v>41</v>
      </c>
      <c r="CX237" s="14">
        <v>32</v>
      </c>
      <c r="CY237" s="14">
        <v>36</v>
      </c>
      <c r="CZ237" s="14">
        <v>42</v>
      </c>
      <c r="DA237" s="14">
        <v>73</v>
      </c>
      <c r="DB237" s="14">
        <v>69</v>
      </c>
      <c r="DC237" s="14">
        <v>71</v>
      </c>
      <c r="DD237" s="14">
        <v>42</v>
      </c>
      <c r="DE237" s="14">
        <v>28</v>
      </c>
      <c r="DF237" s="14">
        <v>24</v>
      </c>
      <c r="DG237" s="14">
        <v>25</v>
      </c>
      <c r="DH237" s="14">
        <v>18</v>
      </c>
      <c r="DI237" s="14">
        <v>27</v>
      </c>
      <c r="DJ237" s="14">
        <v>42</v>
      </c>
      <c r="DK237" s="14">
        <v>43</v>
      </c>
      <c r="DL237" s="14">
        <v>48</v>
      </c>
      <c r="DM237" s="14">
        <v>33</v>
      </c>
      <c r="DN237" s="14">
        <v>58</v>
      </c>
      <c r="DO237" s="14">
        <v>46</v>
      </c>
      <c r="DP237" s="14">
        <v>40</v>
      </c>
      <c r="DQ237" s="14">
        <v>25</v>
      </c>
      <c r="DR237" s="14">
        <v>31</v>
      </c>
      <c r="DS237" s="14">
        <v>38</v>
      </c>
      <c r="DT237" s="14">
        <v>30</v>
      </c>
      <c r="DU237" s="14">
        <v>38</v>
      </c>
      <c r="DV237" s="14">
        <v>56</v>
      </c>
      <c r="DW237" s="14">
        <v>40</v>
      </c>
      <c r="DX237" s="14">
        <v>41</v>
      </c>
      <c r="DY237" s="14">
        <v>27</v>
      </c>
      <c r="DZ237" s="14">
        <v>45</v>
      </c>
      <c r="EA237" s="14">
        <v>27</v>
      </c>
      <c r="EB237" s="14">
        <v>37</v>
      </c>
      <c r="EC237" s="14">
        <v>55</v>
      </c>
      <c r="ED237" s="14">
        <v>65</v>
      </c>
      <c r="EE237" s="14">
        <v>47</v>
      </c>
      <c r="EF237" s="14">
        <v>44</v>
      </c>
      <c r="EG237" s="14">
        <v>35</v>
      </c>
      <c r="EH237" s="14">
        <v>51</v>
      </c>
      <c r="EI237" s="14">
        <v>62</v>
      </c>
      <c r="EJ237" s="14">
        <v>50</v>
      </c>
      <c r="EK237" s="14">
        <v>35</v>
      </c>
      <c r="EL237" s="14">
        <v>24</v>
      </c>
      <c r="EM237" s="14">
        <v>42</v>
      </c>
      <c r="EN237" s="14">
        <v>63</v>
      </c>
      <c r="EO237" s="14">
        <v>55</v>
      </c>
      <c r="EP237" s="14" t="s">
        <v>78</v>
      </c>
      <c r="EQ237" s="14" t="s">
        <v>78</v>
      </c>
      <c r="ER237" s="14">
        <v>70</v>
      </c>
      <c r="ES237" s="14">
        <v>87</v>
      </c>
      <c r="ET237" s="14">
        <v>65</v>
      </c>
      <c r="EU237" s="14">
        <v>55</v>
      </c>
      <c r="EV237" s="14">
        <v>39</v>
      </c>
      <c r="EW237" s="14">
        <v>22</v>
      </c>
      <c r="EX237" s="14">
        <v>46</v>
      </c>
      <c r="EY237" s="14">
        <v>28</v>
      </c>
      <c r="EZ237" s="14">
        <v>42</v>
      </c>
      <c r="FA237" s="14">
        <v>53</v>
      </c>
      <c r="FB237" s="14">
        <v>36</v>
      </c>
      <c r="FC237" s="14">
        <v>37</v>
      </c>
      <c r="FD237" s="14">
        <v>52</v>
      </c>
      <c r="FE237" s="14">
        <v>33</v>
      </c>
      <c r="FF237" s="14">
        <v>32</v>
      </c>
      <c r="FG237" s="14">
        <v>37</v>
      </c>
      <c r="FH237" s="14">
        <v>52</v>
      </c>
      <c r="FI237" s="14">
        <v>27</v>
      </c>
      <c r="FJ237" s="14">
        <v>41</v>
      </c>
      <c r="FK237" s="14">
        <v>39</v>
      </c>
      <c r="FL237" s="14">
        <v>36</v>
      </c>
      <c r="FM237" s="14">
        <v>41</v>
      </c>
      <c r="FN237" s="14">
        <v>29</v>
      </c>
      <c r="FO237" s="14">
        <v>32</v>
      </c>
      <c r="FP237" s="14">
        <v>37</v>
      </c>
      <c r="FQ237" s="14">
        <v>18</v>
      </c>
      <c r="FR237" s="14">
        <v>11</v>
      </c>
      <c r="FS237" s="14">
        <v>15</v>
      </c>
      <c r="FT237" s="14">
        <v>32</v>
      </c>
      <c r="FU237" s="14">
        <v>47</v>
      </c>
      <c r="FV237" s="14">
        <v>50</v>
      </c>
      <c r="FW237" s="14">
        <v>43</v>
      </c>
      <c r="FX237" s="14">
        <v>34</v>
      </c>
      <c r="FY237" s="14">
        <v>25</v>
      </c>
      <c r="FZ237" s="14">
        <v>32</v>
      </c>
      <c r="GA237" s="14">
        <v>50</v>
      </c>
      <c r="GB237" s="14">
        <v>31</v>
      </c>
      <c r="GC237" s="14">
        <v>32</v>
      </c>
      <c r="GD237" s="14">
        <v>18</v>
      </c>
      <c r="GE237" s="14" t="s">
        <v>78</v>
      </c>
      <c r="GF237" s="14" t="s">
        <v>78</v>
      </c>
      <c r="GG237" s="14" t="s">
        <v>78</v>
      </c>
      <c r="GH237" s="14" t="s">
        <v>78</v>
      </c>
      <c r="GI237" s="14" t="s">
        <v>78</v>
      </c>
      <c r="GJ237" s="14">
        <v>27</v>
      </c>
      <c r="GK237" s="14">
        <v>46</v>
      </c>
      <c r="GL237" s="14">
        <v>30</v>
      </c>
      <c r="GM237" s="14">
        <v>15</v>
      </c>
      <c r="GN237" s="14">
        <v>23</v>
      </c>
      <c r="GO237" s="14">
        <v>19</v>
      </c>
      <c r="GP237" s="14">
        <v>11</v>
      </c>
      <c r="GQ237" s="14">
        <v>29</v>
      </c>
      <c r="GR237" s="14">
        <v>22</v>
      </c>
      <c r="GS237" s="14">
        <v>16</v>
      </c>
      <c r="GT237" s="14">
        <v>40</v>
      </c>
      <c r="GU237" s="14">
        <v>47</v>
      </c>
      <c r="GV237" s="14">
        <v>32</v>
      </c>
      <c r="GW237" s="14">
        <v>13</v>
      </c>
      <c r="GX237" s="14">
        <v>18</v>
      </c>
      <c r="GY237" s="14">
        <v>14</v>
      </c>
      <c r="GZ237" s="14">
        <v>27</v>
      </c>
      <c r="HA237" s="14">
        <v>27</v>
      </c>
      <c r="HB237" s="14">
        <v>19</v>
      </c>
      <c r="HC237" s="14">
        <v>26</v>
      </c>
      <c r="HD237" s="14">
        <v>28</v>
      </c>
      <c r="HE237" s="14">
        <v>5</v>
      </c>
      <c r="HF237" s="14">
        <v>26</v>
      </c>
      <c r="HG237" s="14">
        <v>20</v>
      </c>
      <c r="HH237" s="14">
        <v>40</v>
      </c>
      <c r="HI237" s="14">
        <v>28</v>
      </c>
      <c r="HJ237" s="14">
        <v>12</v>
      </c>
      <c r="HK237" s="14">
        <v>37</v>
      </c>
      <c r="HL237" s="14">
        <v>33</v>
      </c>
      <c r="HM237" s="14">
        <v>10</v>
      </c>
      <c r="HN237" s="14">
        <v>8</v>
      </c>
      <c r="HO237" s="14">
        <v>8</v>
      </c>
      <c r="HP237" s="14">
        <v>17</v>
      </c>
      <c r="HQ237" s="14">
        <v>22</v>
      </c>
      <c r="HR237" s="14">
        <v>27</v>
      </c>
      <c r="HS237" s="14">
        <v>28</v>
      </c>
      <c r="HT237" s="14">
        <v>32</v>
      </c>
      <c r="HU237" s="14">
        <v>42</v>
      </c>
      <c r="HV237" s="14">
        <v>39</v>
      </c>
      <c r="HW237" s="14">
        <v>26</v>
      </c>
      <c r="HX237" s="14">
        <v>11</v>
      </c>
      <c r="HY237" s="14">
        <v>12</v>
      </c>
      <c r="HZ237" s="14">
        <v>28</v>
      </c>
      <c r="IA237" s="14">
        <v>33</v>
      </c>
      <c r="IB237" s="14">
        <v>38</v>
      </c>
      <c r="IC237" s="14">
        <v>38</v>
      </c>
      <c r="ID237" s="14">
        <v>30</v>
      </c>
      <c r="IE237" s="14">
        <v>15</v>
      </c>
      <c r="IF237" s="14">
        <v>22</v>
      </c>
      <c r="IG237" s="14">
        <v>11</v>
      </c>
      <c r="IH237" s="14">
        <v>19</v>
      </c>
      <c r="II237" s="14">
        <v>30</v>
      </c>
      <c r="IJ237" s="14">
        <v>23</v>
      </c>
      <c r="IK237" s="14">
        <v>31</v>
      </c>
      <c r="IL237" s="14">
        <v>11</v>
      </c>
      <c r="IM237" s="14">
        <v>10</v>
      </c>
      <c r="IN237" s="14">
        <v>19</v>
      </c>
      <c r="IO237" s="14">
        <v>19</v>
      </c>
      <c r="IP237" s="14">
        <v>26</v>
      </c>
      <c r="IQ237" s="19">
        <v>18</v>
      </c>
      <c r="IR237" s="100">
        <f t="shared" si="64"/>
        <v>87</v>
      </c>
    </row>
    <row r="238" spans="1:255" ht="12.75" customHeight="1" x14ac:dyDescent="0.2">
      <c r="A238" s="100">
        <v>2011</v>
      </c>
      <c r="B238" s="100">
        <v>340190001</v>
      </c>
      <c r="C238" s="103">
        <f>INDEX(Sites!$A:$N,MATCH($B238,Sites!$A:$A,0),2)</f>
        <v>40.515262</v>
      </c>
      <c r="D238" s="100" t="str">
        <f>INDEX(Sites!$A:$N,MATCH($B238,Sites!$A:$A,0),4)</f>
        <v>NJ</v>
      </c>
      <c r="E238" s="100" t="str">
        <f>INDEX(Sites!$A:$N,MATCH($B238,Sites!$A:$A,0),10)</f>
        <v>45.0</v>
      </c>
      <c r="F238" s="44" t="str">
        <f>INDEX(Sites!$A:$N,MATCH($B238,Sites!$A:$A,0),6)</f>
        <v>Flemington</v>
      </c>
      <c r="G238" s="20">
        <v>44</v>
      </c>
      <c r="H238" s="14">
        <v>43</v>
      </c>
      <c r="I238" s="14">
        <v>42</v>
      </c>
      <c r="J238" s="14">
        <v>44</v>
      </c>
      <c r="K238" s="14">
        <v>46</v>
      </c>
      <c r="L238" s="14">
        <v>38</v>
      </c>
      <c r="M238" s="14">
        <v>45</v>
      </c>
      <c r="N238" s="14">
        <v>36</v>
      </c>
      <c r="O238" s="14">
        <v>41</v>
      </c>
      <c r="P238" s="14">
        <v>43</v>
      </c>
      <c r="Q238" s="14">
        <v>36</v>
      </c>
      <c r="R238" s="14">
        <v>43</v>
      </c>
      <c r="S238" s="14">
        <v>42</v>
      </c>
      <c r="T238" s="14">
        <v>37</v>
      </c>
      <c r="U238" s="14">
        <v>37</v>
      </c>
      <c r="V238" s="14">
        <v>36</v>
      </c>
      <c r="W238" s="14">
        <v>50</v>
      </c>
      <c r="X238" s="14">
        <v>52</v>
      </c>
      <c r="Y238" s="14">
        <v>44</v>
      </c>
      <c r="Z238" s="14">
        <v>43</v>
      </c>
      <c r="AA238" s="14">
        <v>36</v>
      </c>
      <c r="AB238" s="14">
        <v>42</v>
      </c>
      <c r="AC238" s="14">
        <v>26</v>
      </c>
      <c r="AD238" s="14">
        <v>46</v>
      </c>
      <c r="AE238" s="14">
        <v>43</v>
      </c>
      <c r="AF238" s="14">
        <v>49</v>
      </c>
      <c r="AG238" s="14">
        <v>46</v>
      </c>
      <c r="AH238" s="14">
        <v>48</v>
      </c>
      <c r="AI238" s="14">
        <v>49</v>
      </c>
      <c r="AJ238" s="14">
        <v>47</v>
      </c>
      <c r="AK238" s="14">
        <v>41</v>
      </c>
      <c r="AL238" s="14">
        <v>43</v>
      </c>
      <c r="AM238" s="14">
        <v>52</v>
      </c>
      <c r="AN238" s="14">
        <v>53</v>
      </c>
      <c r="AO238" s="14">
        <v>50</v>
      </c>
      <c r="AP238" s="14">
        <v>41</v>
      </c>
      <c r="AQ238" s="14">
        <v>45</v>
      </c>
      <c r="AR238" s="14">
        <v>32</v>
      </c>
      <c r="AS238" s="14">
        <v>37</v>
      </c>
      <c r="AT238" s="14">
        <v>49</v>
      </c>
      <c r="AU238" s="14">
        <v>46</v>
      </c>
      <c r="AV238" s="14">
        <v>46</v>
      </c>
      <c r="AW238" s="14">
        <v>43</v>
      </c>
      <c r="AX238" s="14">
        <v>42</v>
      </c>
      <c r="AY238" s="14">
        <v>53</v>
      </c>
      <c r="AZ238" s="14">
        <v>37</v>
      </c>
      <c r="BA238" s="14">
        <v>49</v>
      </c>
      <c r="BB238" s="14">
        <v>49</v>
      </c>
      <c r="BC238" s="14">
        <v>46</v>
      </c>
      <c r="BD238" s="14">
        <v>35</v>
      </c>
      <c r="BE238" s="14">
        <v>42</v>
      </c>
      <c r="BF238" s="14">
        <v>52</v>
      </c>
      <c r="BG238" s="14">
        <v>38</v>
      </c>
      <c r="BH238" s="14">
        <v>33</v>
      </c>
      <c r="BI238" s="14">
        <v>47</v>
      </c>
      <c r="BJ238" s="14">
        <v>40</v>
      </c>
      <c r="BK238" s="14">
        <v>34</v>
      </c>
      <c r="BL238" s="14">
        <v>30</v>
      </c>
      <c r="BM238" s="14">
        <v>50</v>
      </c>
      <c r="BN238" s="14">
        <v>47</v>
      </c>
      <c r="BO238" s="14">
        <v>38</v>
      </c>
      <c r="BP238" s="14">
        <v>50</v>
      </c>
      <c r="BQ238" s="14">
        <v>39</v>
      </c>
      <c r="BR238" s="14">
        <v>55</v>
      </c>
      <c r="BS238" s="14">
        <v>29</v>
      </c>
      <c r="BT238" s="14">
        <v>48</v>
      </c>
      <c r="BU238" s="14">
        <v>58</v>
      </c>
      <c r="BV238" s="14">
        <v>50</v>
      </c>
      <c r="BW238" s="14">
        <v>52</v>
      </c>
      <c r="BX238" s="14">
        <v>40</v>
      </c>
      <c r="BY238" s="14">
        <v>48</v>
      </c>
      <c r="BZ238" s="14">
        <v>47</v>
      </c>
      <c r="CA238" s="14">
        <v>55</v>
      </c>
      <c r="CB238" s="14">
        <v>40</v>
      </c>
      <c r="CC238" s="14">
        <v>31</v>
      </c>
      <c r="CD238" s="14">
        <v>30</v>
      </c>
      <c r="CE238" s="14">
        <v>29</v>
      </c>
      <c r="CF238" s="14">
        <v>34</v>
      </c>
      <c r="CG238" s="14">
        <v>35</v>
      </c>
      <c r="CH238" s="14">
        <v>45</v>
      </c>
      <c r="CI238" s="14">
        <v>34</v>
      </c>
      <c r="CJ238" s="14">
        <v>40</v>
      </c>
      <c r="CK238" s="14">
        <v>46</v>
      </c>
      <c r="CL238" s="14">
        <v>28</v>
      </c>
      <c r="CM238" s="14">
        <v>54</v>
      </c>
      <c r="CN238" s="14">
        <v>57</v>
      </c>
      <c r="CO238" s="14">
        <v>68</v>
      </c>
      <c r="CP238" s="14">
        <v>69</v>
      </c>
      <c r="CQ238" s="14">
        <v>52</v>
      </c>
      <c r="CR238" s="14">
        <v>57</v>
      </c>
      <c r="CS238" s="14">
        <v>55</v>
      </c>
      <c r="CT238" s="14">
        <v>72</v>
      </c>
      <c r="CU238" s="14">
        <v>73</v>
      </c>
      <c r="CV238" s="14">
        <v>55</v>
      </c>
      <c r="CW238" s="14">
        <v>51</v>
      </c>
      <c r="CX238" s="14">
        <v>46</v>
      </c>
      <c r="CY238" s="14">
        <v>45</v>
      </c>
      <c r="CZ238" s="14">
        <v>56</v>
      </c>
      <c r="DA238" s="14">
        <v>81</v>
      </c>
      <c r="DB238" s="14">
        <v>81</v>
      </c>
      <c r="DC238" s="14">
        <v>85</v>
      </c>
      <c r="DD238" s="14">
        <v>64</v>
      </c>
      <c r="DE238" s="14">
        <v>44</v>
      </c>
      <c r="DF238" s="14">
        <v>37</v>
      </c>
      <c r="DG238" s="14">
        <v>36</v>
      </c>
      <c r="DH238" s="14">
        <v>31</v>
      </c>
      <c r="DI238" s="14">
        <v>41</v>
      </c>
      <c r="DJ238" s="14">
        <v>55</v>
      </c>
      <c r="DK238" s="14">
        <v>60</v>
      </c>
      <c r="DL238" s="14">
        <v>66</v>
      </c>
      <c r="DM238" s="14">
        <v>44</v>
      </c>
      <c r="DN238" s="14">
        <v>69</v>
      </c>
      <c r="DO238" s="14">
        <v>60</v>
      </c>
      <c r="DP238" s="14">
        <v>56</v>
      </c>
      <c r="DQ238" s="14">
        <v>30</v>
      </c>
      <c r="DR238" s="14">
        <v>32</v>
      </c>
      <c r="DS238" s="14">
        <v>46</v>
      </c>
      <c r="DT238" s="14">
        <v>41</v>
      </c>
      <c r="DU238" s="14">
        <v>49</v>
      </c>
      <c r="DV238" s="14">
        <v>62</v>
      </c>
      <c r="DW238" s="14">
        <v>54</v>
      </c>
      <c r="DX238" s="14">
        <v>55</v>
      </c>
      <c r="DY238" s="14">
        <v>37</v>
      </c>
      <c r="DZ238" s="14">
        <v>55</v>
      </c>
      <c r="EA238" s="14">
        <v>46</v>
      </c>
      <c r="EB238" s="14">
        <v>52</v>
      </c>
      <c r="EC238" s="14">
        <v>65</v>
      </c>
      <c r="ED238" s="14">
        <v>73</v>
      </c>
      <c r="EE238" s="14">
        <v>74</v>
      </c>
      <c r="EF238" s="14">
        <v>57</v>
      </c>
      <c r="EG238" s="14">
        <v>46</v>
      </c>
      <c r="EH238" s="14">
        <v>56</v>
      </c>
      <c r="EI238" s="14">
        <v>76</v>
      </c>
      <c r="EJ238" s="14">
        <v>66</v>
      </c>
      <c r="EK238" s="14">
        <v>46</v>
      </c>
      <c r="EL238" s="14">
        <v>44</v>
      </c>
      <c r="EM238" s="14">
        <v>54</v>
      </c>
      <c r="EN238" s="14">
        <v>66</v>
      </c>
      <c r="EO238" s="14">
        <v>54</v>
      </c>
      <c r="EP238" s="14">
        <v>74</v>
      </c>
      <c r="EQ238" s="14">
        <v>72</v>
      </c>
      <c r="ER238" s="14">
        <v>79</v>
      </c>
      <c r="ES238" s="14">
        <v>86</v>
      </c>
      <c r="ET238" s="14">
        <v>88</v>
      </c>
      <c r="EU238" s="14">
        <v>72</v>
      </c>
      <c r="EV238" s="14">
        <v>58</v>
      </c>
      <c r="EW238" s="14">
        <v>45</v>
      </c>
      <c r="EX238" s="14">
        <v>56</v>
      </c>
      <c r="EY238" s="14">
        <v>43</v>
      </c>
      <c r="EZ238" s="14">
        <v>51</v>
      </c>
      <c r="FA238" s="14">
        <v>63</v>
      </c>
      <c r="FB238" s="14">
        <v>45</v>
      </c>
      <c r="FC238" s="14">
        <v>53</v>
      </c>
      <c r="FD238" s="14">
        <v>69</v>
      </c>
      <c r="FE238" s="14">
        <v>48</v>
      </c>
      <c r="FF238" s="14">
        <v>52</v>
      </c>
      <c r="FG238" s="14">
        <v>46</v>
      </c>
      <c r="FH238" s="14">
        <v>72</v>
      </c>
      <c r="FI238" s="14">
        <v>44</v>
      </c>
      <c r="FJ238" s="14">
        <v>54</v>
      </c>
      <c r="FK238" s="14">
        <v>56</v>
      </c>
      <c r="FL238" s="14">
        <v>49</v>
      </c>
      <c r="FM238" s="14">
        <v>53</v>
      </c>
      <c r="FN238" s="14">
        <v>44</v>
      </c>
      <c r="FO238" s="14">
        <v>48</v>
      </c>
      <c r="FP238" s="14">
        <v>61</v>
      </c>
      <c r="FQ238" s="14">
        <v>43</v>
      </c>
      <c r="FR238" s="14">
        <v>33</v>
      </c>
      <c r="FS238" s="14">
        <v>29</v>
      </c>
      <c r="FT238" s="14">
        <v>37</v>
      </c>
      <c r="FU238" s="14">
        <v>62</v>
      </c>
      <c r="FV238" s="14">
        <v>68</v>
      </c>
      <c r="FW238" s="14">
        <v>61</v>
      </c>
      <c r="FX238" s="14">
        <v>45</v>
      </c>
      <c r="FY238" s="14">
        <v>35</v>
      </c>
      <c r="FZ238" s="14">
        <v>39</v>
      </c>
      <c r="GA238" s="14">
        <v>60</v>
      </c>
      <c r="GB238" s="14">
        <v>39</v>
      </c>
      <c r="GC238" s="14">
        <v>51</v>
      </c>
      <c r="GD238" s="14" t="s">
        <v>78</v>
      </c>
      <c r="GE238" s="14" t="s">
        <v>78</v>
      </c>
      <c r="GF238" s="14">
        <v>32</v>
      </c>
      <c r="GG238" s="14">
        <v>39</v>
      </c>
      <c r="GH238" s="14">
        <v>50</v>
      </c>
      <c r="GI238" s="14">
        <v>55</v>
      </c>
      <c r="GJ238" s="14">
        <v>45</v>
      </c>
      <c r="GK238" s="14">
        <v>52</v>
      </c>
      <c r="GL238" s="14">
        <v>57</v>
      </c>
      <c r="GM238" s="14">
        <v>33</v>
      </c>
      <c r="GN238" s="14">
        <v>41</v>
      </c>
      <c r="GO238" s="14">
        <v>29</v>
      </c>
      <c r="GP238" s="14">
        <v>19</v>
      </c>
      <c r="GQ238" s="14">
        <v>38</v>
      </c>
      <c r="GR238" s="14">
        <v>27</v>
      </c>
      <c r="GS238" s="14">
        <v>21</v>
      </c>
      <c r="GT238" s="14">
        <v>46</v>
      </c>
      <c r="GU238" s="14">
        <v>59</v>
      </c>
      <c r="GV238" s="14">
        <v>64</v>
      </c>
      <c r="GW238" s="14">
        <v>25</v>
      </c>
      <c r="GX238" s="14">
        <v>24</v>
      </c>
      <c r="GY238" s="14">
        <v>17</v>
      </c>
      <c r="GZ238" s="14">
        <v>35</v>
      </c>
      <c r="HA238" s="14">
        <v>29</v>
      </c>
      <c r="HB238" s="14">
        <v>20</v>
      </c>
      <c r="HC238" s="14">
        <v>19</v>
      </c>
      <c r="HD238" s="14">
        <v>34</v>
      </c>
      <c r="HE238" s="14">
        <v>13</v>
      </c>
      <c r="HF238" s="14">
        <v>20</v>
      </c>
      <c r="HG238" s="14">
        <v>29</v>
      </c>
      <c r="HH238" s="14">
        <v>46</v>
      </c>
      <c r="HI238" s="14">
        <v>27</v>
      </c>
      <c r="HJ238" s="14">
        <v>20</v>
      </c>
      <c r="HK238" s="14">
        <v>42</v>
      </c>
      <c r="HL238" s="14">
        <v>42</v>
      </c>
      <c r="HM238" s="14">
        <v>21</v>
      </c>
      <c r="HN238" s="14">
        <v>14</v>
      </c>
      <c r="HO238" s="14">
        <v>16</v>
      </c>
      <c r="HP238" s="14">
        <v>25</v>
      </c>
      <c r="HQ238" s="14">
        <v>34</v>
      </c>
      <c r="HR238" s="14" t="s">
        <v>78</v>
      </c>
      <c r="HS238" s="14">
        <v>26</v>
      </c>
      <c r="HT238" s="14">
        <v>45</v>
      </c>
      <c r="HU238" s="14">
        <v>55</v>
      </c>
      <c r="HV238" s="14">
        <v>51</v>
      </c>
      <c r="HW238" s="14">
        <v>33</v>
      </c>
      <c r="HX238" s="14">
        <v>16</v>
      </c>
      <c r="HY238" s="14">
        <v>22</v>
      </c>
      <c r="HZ238" s="14">
        <v>33</v>
      </c>
      <c r="IA238" s="14">
        <v>38</v>
      </c>
      <c r="IB238" s="14">
        <v>40</v>
      </c>
      <c r="IC238" s="14">
        <v>41</v>
      </c>
      <c r="ID238" s="14">
        <v>34</v>
      </c>
      <c r="IE238" s="14">
        <v>25</v>
      </c>
      <c r="IF238" s="14">
        <v>24</v>
      </c>
      <c r="IG238" s="14">
        <v>14</v>
      </c>
      <c r="IH238" s="14">
        <v>22</v>
      </c>
      <c r="II238" s="14">
        <v>35</v>
      </c>
      <c r="IJ238" s="14">
        <v>30</v>
      </c>
      <c r="IK238" s="14">
        <v>36</v>
      </c>
      <c r="IL238" s="14">
        <v>17</v>
      </c>
      <c r="IM238" s="14">
        <v>26</v>
      </c>
      <c r="IN238" s="14">
        <v>30</v>
      </c>
      <c r="IO238" s="14" t="s">
        <v>78</v>
      </c>
      <c r="IP238" s="14" t="s">
        <v>78</v>
      </c>
      <c r="IQ238" s="19">
        <v>19</v>
      </c>
      <c r="IR238" s="100">
        <f t="shared" si="64"/>
        <v>88</v>
      </c>
    </row>
    <row r="239" spans="1:255" ht="12.75" customHeight="1" x14ac:dyDescent="0.2">
      <c r="A239" s="100">
        <v>2011</v>
      </c>
      <c r="B239" s="100">
        <v>340030006</v>
      </c>
      <c r="C239" s="103">
        <f>INDEX(Sites!$A:$N,MATCH($B239,Sites!$A:$A,0),2)</f>
        <v>40.870435999999998</v>
      </c>
      <c r="D239" s="100" t="str">
        <f>INDEX(Sites!$A:$N,MATCH($B239,Sites!$A:$A,0),4)</f>
        <v>NJ</v>
      </c>
      <c r="E239" s="100" t="str">
        <f>INDEX(Sites!$A:$N,MATCH($B239,Sites!$A:$A,0),10)</f>
        <v>1.0</v>
      </c>
      <c r="F239" s="44" t="str">
        <f>INDEX(Sites!$A:$N,MATCH($B239,Sites!$A:$A,0),6)</f>
        <v>Leonia</v>
      </c>
      <c r="G239" s="20">
        <v>40</v>
      </c>
      <c r="H239" s="14">
        <v>39</v>
      </c>
      <c r="I239" s="14">
        <v>36</v>
      </c>
      <c r="J239" s="14">
        <v>35</v>
      </c>
      <c r="K239" s="14">
        <v>35</v>
      </c>
      <c r="L239" s="14">
        <v>36</v>
      </c>
      <c r="M239" s="14">
        <v>40</v>
      </c>
      <c r="N239" s="14">
        <v>36</v>
      </c>
      <c r="O239" s="14">
        <v>33</v>
      </c>
      <c r="P239" s="14">
        <v>34</v>
      </c>
      <c r="Q239" s="14">
        <v>27</v>
      </c>
      <c r="R239" s="14">
        <v>41</v>
      </c>
      <c r="S239" s="14">
        <v>40</v>
      </c>
      <c r="T239" s="14">
        <v>29</v>
      </c>
      <c r="U239" s="14">
        <v>25</v>
      </c>
      <c r="V239" s="14">
        <v>24</v>
      </c>
      <c r="W239" s="14">
        <v>47</v>
      </c>
      <c r="X239" s="14">
        <v>45</v>
      </c>
      <c r="Y239" s="14">
        <v>43</v>
      </c>
      <c r="Z239" s="14">
        <v>41</v>
      </c>
      <c r="AA239" s="14">
        <v>29</v>
      </c>
      <c r="AB239" s="14">
        <v>38</v>
      </c>
      <c r="AC239" s="14">
        <v>26</v>
      </c>
      <c r="AD239" s="14">
        <v>42</v>
      </c>
      <c r="AE239" s="14">
        <v>40</v>
      </c>
      <c r="AF239" s="14">
        <v>44</v>
      </c>
      <c r="AG239" s="14">
        <v>43</v>
      </c>
      <c r="AH239" s="14">
        <v>43</v>
      </c>
      <c r="AI239" s="14">
        <v>43</v>
      </c>
      <c r="AJ239" s="14">
        <v>34</v>
      </c>
      <c r="AK239" s="14">
        <v>41</v>
      </c>
      <c r="AL239" s="14">
        <v>36</v>
      </c>
      <c r="AM239" s="14">
        <v>50</v>
      </c>
      <c r="AN239" s="14">
        <v>49</v>
      </c>
      <c r="AO239" s="14">
        <v>30</v>
      </c>
      <c r="AP239" s="14">
        <v>38</v>
      </c>
      <c r="AQ239" s="14">
        <v>40</v>
      </c>
      <c r="AR239" s="14">
        <v>32</v>
      </c>
      <c r="AS239" s="14">
        <v>22</v>
      </c>
      <c r="AT239" s="14">
        <v>37</v>
      </c>
      <c r="AU239" s="14">
        <v>33</v>
      </c>
      <c r="AV239" s="14">
        <v>33</v>
      </c>
      <c r="AW239" s="14">
        <v>48</v>
      </c>
      <c r="AX239" s="14">
        <v>46</v>
      </c>
      <c r="AY239" s="14">
        <v>48</v>
      </c>
      <c r="AZ239" s="14">
        <v>33</v>
      </c>
      <c r="BA239" s="14">
        <v>43</v>
      </c>
      <c r="BB239" s="14">
        <v>47</v>
      </c>
      <c r="BC239" s="14">
        <v>39</v>
      </c>
      <c r="BD239" s="14">
        <v>30</v>
      </c>
      <c r="BE239" s="14">
        <v>29</v>
      </c>
      <c r="BF239" s="14">
        <v>49</v>
      </c>
      <c r="BG239" s="14">
        <v>35</v>
      </c>
      <c r="BH239" s="14">
        <v>28</v>
      </c>
      <c r="BI239" s="14" t="s">
        <v>78</v>
      </c>
      <c r="BJ239" s="14" t="s">
        <v>78</v>
      </c>
      <c r="BK239" s="14" t="s">
        <v>78</v>
      </c>
      <c r="BL239" s="14" t="s">
        <v>78</v>
      </c>
      <c r="BM239" s="14" t="s">
        <v>78</v>
      </c>
      <c r="BN239" s="14">
        <v>45</v>
      </c>
      <c r="BO239" s="14">
        <v>38</v>
      </c>
      <c r="BP239" s="14">
        <v>37</v>
      </c>
      <c r="BQ239" s="14">
        <v>19</v>
      </c>
      <c r="BR239" s="14">
        <v>35</v>
      </c>
      <c r="BS239" s="14">
        <v>19</v>
      </c>
      <c r="BT239" s="14">
        <v>44</v>
      </c>
      <c r="BU239" s="14">
        <v>49</v>
      </c>
      <c r="BV239" s="14">
        <v>51</v>
      </c>
      <c r="BW239" s="14">
        <v>50</v>
      </c>
      <c r="BX239" s="14">
        <v>37</v>
      </c>
      <c r="BY239" s="14">
        <v>44</v>
      </c>
      <c r="BZ239" s="14">
        <v>41</v>
      </c>
      <c r="CA239" s="14">
        <v>39</v>
      </c>
      <c r="CB239" s="14">
        <v>30</v>
      </c>
      <c r="CC239" s="14">
        <v>29</v>
      </c>
      <c r="CD239" s="14">
        <v>32</v>
      </c>
      <c r="CE239" s="14">
        <v>25</v>
      </c>
      <c r="CF239" s="14">
        <v>22</v>
      </c>
      <c r="CG239" s="14">
        <v>28</v>
      </c>
      <c r="CH239" s="14">
        <v>34</v>
      </c>
      <c r="CI239" s="14">
        <v>27</v>
      </c>
      <c r="CJ239" s="14">
        <v>44</v>
      </c>
      <c r="CK239" s="14">
        <v>36</v>
      </c>
      <c r="CL239" s="14">
        <v>23</v>
      </c>
      <c r="CM239" s="14">
        <v>49</v>
      </c>
      <c r="CN239" s="14">
        <v>65</v>
      </c>
      <c r="CO239" s="14">
        <v>48</v>
      </c>
      <c r="CP239" s="14">
        <v>52</v>
      </c>
      <c r="CQ239" s="14">
        <v>45</v>
      </c>
      <c r="CR239" s="14">
        <v>47</v>
      </c>
      <c r="CS239" s="14">
        <v>49</v>
      </c>
      <c r="CT239" s="14">
        <v>60</v>
      </c>
      <c r="CU239" s="14">
        <v>82</v>
      </c>
      <c r="CV239" s="14">
        <v>49</v>
      </c>
      <c r="CW239" s="14">
        <v>49</v>
      </c>
      <c r="CX239" s="14">
        <v>45</v>
      </c>
      <c r="CY239" s="14">
        <v>31</v>
      </c>
      <c r="CZ239" s="14">
        <v>61</v>
      </c>
      <c r="DA239" s="14">
        <v>87</v>
      </c>
      <c r="DB239" s="14">
        <v>87</v>
      </c>
      <c r="DC239" s="14">
        <v>95</v>
      </c>
      <c r="DD239" s="14">
        <v>81</v>
      </c>
      <c r="DE239" s="14">
        <v>35</v>
      </c>
      <c r="DF239" s="14">
        <v>28</v>
      </c>
      <c r="DG239" s="14">
        <v>34</v>
      </c>
      <c r="DH239" s="14">
        <v>33</v>
      </c>
      <c r="DI239" s="14">
        <v>46</v>
      </c>
      <c r="DJ239" s="14">
        <v>65</v>
      </c>
      <c r="DK239" s="14">
        <v>50</v>
      </c>
      <c r="DL239" s="14">
        <v>63</v>
      </c>
      <c r="DM239" s="14">
        <v>49</v>
      </c>
      <c r="DN239" s="14">
        <v>50</v>
      </c>
      <c r="DO239" s="14">
        <v>65</v>
      </c>
      <c r="DP239" s="14">
        <v>37</v>
      </c>
      <c r="DQ239" s="14">
        <v>29</v>
      </c>
      <c r="DR239" s="14">
        <v>26</v>
      </c>
      <c r="DS239" s="14">
        <v>54</v>
      </c>
      <c r="DT239" s="14">
        <v>42</v>
      </c>
      <c r="DU239" s="14">
        <v>43</v>
      </c>
      <c r="DV239" s="14">
        <v>60</v>
      </c>
      <c r="DW239" s="14">
        <v>51</v>
      </c>
      <c r="DX239" s="14">
        <v>47</v>
      </c>
      <c r="DY239" s="14">
        <v>46</v>
      </c>
      <c r="DZ239" s="14">
        <v>58</v>
      </c>
      <c r="EA239" s="14">
        <v>49</v>
      </c>
      <c r="EB239" s="14">
        <v>52</v>
      </c>
      <c r="EC239" s="14">
        <v>62</v>
      </c>
      <c r="ED239" s="14">
        <v>76</v>
      </c>
      <c r="EE239" s="14">
        <v>79</v>
      </c>
      <c r="EF239" s="14">
        <v>60</v>
      </c>
      <c r="EG239" s="14">
        <v>46</v>
      </c>
      <c r="EH239" s="14">
        <v>62</v>
      </c>
      <c r="EI239" s="14">
        <v>81</v>
      </c>
      <c r="EJ239" s="14">
        <v>60</v>
      </c>
      <c r="EK239" s="14">
        <v>41</v>
      </c>
      <c r="EL239" s="14">
        <v>41</v>
      </c>
      <c r="EM239" s="14">
        <v>55</v>
      </c>
      <c r="EN239" s="14">
        <v>72</v>
      </c>
      <c r="EO239" s="14">
        <v>57</v>
      </c>
      <c r="EP239" s="14">
        <v>75</v>
      </c>
      <c r="EQ239" s="14">
        <v>66</v>
      </c>
      <c r="ER239" s="14">
        <v>60</v>
      </c>
      <c r="ES239" s="14">
        <v>79</v>
      </c>
      <c r="ET239" s="14" t="s">
        <v>78</v>
      </c>
      <c r="EU239" s="14">
        <v>67</v>
      </c>
      <c r="EV239" s="14">
        <v>59</v>
      </c>
      <c r="EW239" s="14">
        <v>28</v>
      </c>
      <c r="EX239" s="14">
        <v>58</v>
      </c>
      <c r="EY239" s="14">
        <v>32</v>
      </c>
      <c r="EZ239" s="14">
        <v>55</v>
      </c>
      <c r="FA239" s="14">
        <v>68</v>
      </c>
      <c r="FB239" s="14">
        <v>45</v>
      </c>
      <c r="FC239" s="14">
        <v>58</v>
      </c>
      <c r="FD239" s="14">
        <v>69</v>
      </c>
      <c r="FE239" s="14">
        <v>41</v>
      </c>
      <c r="FF239" s="14">
        <v>35</v>
      </c>
      <c r="FG239" s="14">
        <v>49</v>
      </c>
      <c r="FH239" s="14">
        <v>69</v>
      </c>
      <c r="FI239" s="14">
        <v>40</v>
      </c>
      <c r="FJ239" s="14">
        <v>58</v>
      </c>
      <c r="FK239" s="14">
        <v>50</v>
      </c>
      <c r="FL239" s="14">
        <v>46</v>
      </c>
      <c r="FM239" s="14">
        <v>50</v>
      </c>
      <c r="FN239" s="14">
        <v>38</v>
      </c>
      <c r="FO239" s="14">
        <v>38</v>
      </c>
      <c r="FP239" s="14">
        <v>59</v>
      </c>
      <c r="FQ239" s="14">
        <v>47</v>
      </c>
      <c r="FR239" s="14">
        <v>35</v>
      </c>
      <c r="FS239" s="14">
        <v>34</v>
      </c>
      <c r="FT239" s="14">
        <v>51</v>
      </c>
      <c r="FU239" s="14">
        <v>57</v>
      </c>
      <c r="FV239" s="14">
        <v>60</v>
      </c>
      <c r="FW239" s="14">
        <v>77</v>
      </c>
      <c r="FX239" s="14">
        <v>47</v>
      </c>
      <c r="FY239" s="14">
        <v>33</v>
      </c>
      <c r="FZ239" s="14">
        <v>36</v>
      </c>
      <c r="GA239" s="14">
        <v>48</v>
      </c>
      <c r="GB239" s="14">
        <v>35</v>
      </c>
      <c r="GC239" s="14">
        <v>52</v>
      </c>
      <c r="GD239" s="14">
        <v>30</v>
      </c>
      <c r="GE239" s="14">
        <v>31</v>
      </c>
      <c r="GF239" s="14">
        <v>31</v>
      </c>
      <c r="GG239" s="14">
        <v>44</v>
      </c>
      <c r="GH239" s="14">
        <v>55</v>
      </c>
      <c r="GI239" s="14">
        <v>42</v>
      </c>
      <c r="GJ239" s="14">
        <v>34</v>
      </c>
      <c r="GK239" s="14">
        <v>62</v>
      </c>
      <c r="GL239" s="14">
        <v>63</v>
      </c>
      <c r="GM239" s="14">
        <v>34</v>
      </c>
      <c r="GN239" s="14">
        <v>37</v>
      </c>
      <c r="GO239" s="14">
        <v>28</v>
      </c>
      <c r="GP239" s="14">
        <v>29</v>
      </c>
      <c r="GQ239" s="14">
        <v>46</v>
      </c>
      <c r="GR239" s="14">
        <v>43</v>
      </c>
      <c r="GS239" s="14">
        <v>26</v>
      </c>
      <c r="GT239" s="14">
        <v>46</v>
      </c>
      <c r="GU239" s="14">
        <v>61</v>
      </c>
      <c r="GV239" s="14">
        <v>59</v>
      </c>
      <c r="GW239" s="14">
        <v>25</v>
      </c>
      <c r="GX239" s="14">
        <v>24</v>
      </c>
      <c r="GY239" s="14">
        <v>25</v>
      </c>
      <c r="GZ239" s="14">
        <v>36</v>
      </c>
      <c r="HA239" s="14">
        <v>25</v>
      </c>
      <c r="HB239" s="14">
        <v>15</v>
      </c>
      <c r="HC239" s="14">
        <v>24</v>
      </c>
      <c r="HD239" s="14">
        <v>22</v>
      </c>
      <c r="HE239" s="14">
        <v>8</v>
      </c>
      <c r="HF239" s="14">
        <v>15</v>
      </c>
      <c r="HG239" s="14">
        <v>34</v>
      </c>
      <c r="HH239" s="14">
        <v>35</v>
      </c>
      <c r="HI239" s="14">
        <v>29</v>
      </c>
      <c r="HJ239" s="14">
        <v>18</v>
      </c>
      <c r="HK239" s="14">
        <v>30</v>
      </c>
      <c r="HL239" s="14">
        <v>46</v>
      </c>
      <c r="HM239" s="14">
        <v>25</v>
      </c>
      <c r="HN239" s="14">
        <v>26</v>
      </c>
      <c r="HO239" s="14">
        <v>11</v>
      </c>
      <c r="HP239" s="14">
        <v>17</v>
      </c>
      <c r="HQ239" s="14">
        <v>28</v>
      </c>
      <c r="HR239" s="14">
        <v>27</v>
      </c>
      <c r="HS239" s="14">
        <v>32</v>
      </c>
      <c r="HT239" s="14">
        <v>38</v>
      </c>
      <c r="HU239" s="14">
        <v>50</v>
      </c>
      <c r="HV239" s="14">
        <v>46</v>
      </c>
      <c r="HW239" s="14">
        <v>33</v>
      </c>
      <c r="HX239" s="14">
        <v>24</v>
      </c>
      <c r="HY239" s="14">
        <v>18</v>
      </c>
      <c r="HZ239" s="14">
        <v>25</v>
      </c>
      <c r="IA239" s="14">
        <v>36</v>
      </c>
      <c r="IB239" s="14">
        <v>38</v>
      </c>
      <c r="IC239" s="14">
        <v>37</v>
      </c>
      <c r="ID239" s="14">
        <v>23</v>
      </c>
      <c r="IE239" s="14">
        <v>26</v>
      </c>
      <c r="IF239" s="14">
        <v>25</v>
      </c>
      <c r="IG239" s="14">
        <v>9</v>
      </c>
      <c r="IH239" s="14">
        <v>24</v>
      </c>
      <c r="II239" s="14">
        <v>30</v>
      </c>
      <c r="IJ239" s="14">
        <v>29</v>
      </c>
      <c r="IK239" s="14">
        <v>33</v>
      </c>
      <c r="IL239" s="14">
        <v>4</v>
      </c>
      <c r="IM239" s="14">
        <v>21</v>
      </c>
      <c r="IN239" s="14">
        <v>28</v>
      </c>
      <c r="IO239" s="14">
        <v>23</v>
      </c>
      <c r="IP239" s="14">
        <v>29</v>
      </c>
      <c r="IQ239" s="19">
        <v>10</v>
      </c>
      <c r="IR239" s="100">
        <f t="shared" si="64"/>
        <v>95</v>
      </c>
    </row>
    <row r="240" spans="1:255" ht="12.75" customHeight="1" x14ac:dyDescent="0.2">
      <c r="A240" s="100">
        <v>2011</v>
      </c>
      <c r="B240" s="100">
        <v>340250005</v>
      </c>
      <c r="C240" s="103">
        <f>INDEX(Sites!$A:$N,MATCH($B240,Sites!$A:$A,0),2)</f>
        <v>40.277647000000002</v>
      </c>
      <c r="D240" s="100" t="str">
        <f>INDEX(Sites!$A:$N,MATCH($B240,Sites!$A:$A,0),4)</f>
        <v>NJ</v>
      </c>
      <c r="E240" s="100" t="str">
        <f>INDEX(Sites!$A:$N,MATCH($B240,Sites!$A:$A,0),10)</f>
        <v>8.0</v>
      </c>
      <c r="F240" s="44" t="str">
        <f>INDEX(Sites!$A:$N,MATCH($B240,Sites!$A:$A,0),6)</f>
        <v>Monmouth University</v>
      </c>
      <c r="G240" s="20">
        <v>36</v>
      </c>
      <c r="H240" s="14">
        <v>39</v>
      </c>
      <c r="I240" s="14">
        <v>33</v>
      </c>
      <c r="J240" s="14">
        <v>43</v>
      </c>
      <c r="K240" s="14">
        <v>44</v>
      </c>
      <c r="L240" s="14">
        <v>40</v>
      </c>
      <c r="M240" s="14">
        <v>41</v>
      </c>
      <c r="N240" s="14">
        <v>40</v>
      </c>
      <c r="O240" s="14">
        <v>42</v>
      </c>
      <c r="P240" s="14">
        <v>41</v>
      </c>
      <c r="Q240" s="14" t="s">
        <v>78</v>
      </c>
      <c r="R240" s="14">
        <v>43</v>
      </c>
      <c r="S240" s="14">
        <v>42</v>
      </c>
      <c r="T240" s="14">
        <v>31</v>
      </c>
      <c r="U240" s="14">
        <v>39</v>
      </c>
      <c r="V240" s="14">
        <v>34</v>
      </c>
      <c r="W240" s="14">
        <v>40</v>
      </c>
      <c r="X240" s="14">
        <v>45</v>
      </c>
      <c r="Y240" s="14">
        <v>43</v>
      </c>
      <c r="Z240" s="14">
        <v>43</v>
      </c>
      <c r="AA240" s="14">
        <v>41</v>
      </c>
      <c r="AB240" s="14">
        <v>38</v>
      </c>
      <c r="AC240" s="14">
        <v>39</v>
      </c>
      <c r="AD240" s="14">
        <v>39</v>
      </c>
      <c r="AE240" s="14">
        <v>38</v>
      </c>
      <c r="AF240" s="14">
        <v>45</v>
      </c>
      <c r="AG240" s="14">
        <v>43</v>
      </c>
      <c r="AH240" s="14">
        <v>43</v>
      </c>
      <c r="AI240" s="14">
        <v>45</v>
      </c>
      <c r="AJ240" s="14">
        <v>44</v>
      </c>
      <c r="AK240" s="14">
        <v>45</v>
      </c>
      <c r="AL240" s="14">
        <v>39</v>
      </c>
      <c r="AM240" s="14">
        <v>51</v>
      </c>
      <c r="AN240" s="14">
        <v>51</v>
      </c>
      <c r="AO240" s="14">
        <v>48</v>
      </c>
      <c r="AP240" s="14" t="s">
        <v>78</v>
      </c>
      <c r="AQ240" s="14">
        <v>43</v>
      </c>
      <c r="AR240" s="14">
        <v>41</v>
      </c>
      <c r="AS240" s="14">
        <v>42</v>
      </c>
      <c r="AT240" s="14">
        <v>52</v>
      </c>
      <c r="AU240" s="14">
        <v>42</v>
      </c>
      <c r="AV240" s="14">
        <v>36</v>
      </c>
      <c r="AW240" s="14">
        <v>44</v>
      </c>
      <c r="AX240" s="14">
        <v>41</v>
      </c>
      <c r="AY240" s="14">
        <v>50</v>
      </c>
      <c r="AZ240" s="14">
        <v>41</v>
      </c>
      <c r="BA240" s="14">
        <v>44</v>
      </c>
      <c r="BB240" s="14">
        <v>49</v>
      </c>
      <c r="BC240" s="14">
        <v>46</v>
      </c>
      <c r="BD240" s="14">
        <v>41</v>
      </c>
      <c r="BE240" s="14">
        <v>42</v>
      </c>
      <c r="BF240" s="14">
        <v>50</v>
      </c>
      <c r="BG240" s="14">
        <v>43</v>
      </c>
      <c r="BH240" s="14">
        <v>38</v>
      </c>
      <c r="BI240" s="14">
        <v>39</v>
      </c>
      <c r="BJ240" s="14">
        <v>35</v>
      </c>
      <c r="BK240" s="14">
        <v>25</v>
      </c>
      <c r="BL240" s="14">
        <v>29</v>
      </c>
      <c r="BM240" s="14">
        <v>28</v>
      </c>
      <c r="BN240" s="14">
        <v>50</v>
      </c>
      <c r="BO240" s="14">
        <v>37</v>
      </c>
      <c r="BP240" s="14">
        <v>38</v>
      </c>
      <c r="BQ240" s="14">
        <v>39</v>
      </c>
      <c r="BR240" s="14">
        <v>46</v>
      </c>
      <c r="BS240" s="14">
        <v>22</v>
      </c>
      <c r="BT240" s="14">
        <v>46</v>
      </c>
      <c r="BU240" s="14">
        <v>54</v>
      </c>
      <c r="BV240" s="14">
        <v>53</v>
      </c>
      <c r="BW240" s="14">
        <v>55</v>
      </c>
      <c r="BX240" s="14">
        <v>37</v>
      </c>
      <c r="BY240" s="14">
        <v>44</v>
      </c>
      <c r="BZ240" s="14">
        <v>43</v>
      </c>
      <c r="CA240" s="14">
        <v>46</v>
      </c>
      <c r="CB240" s="14">
        <v>44</v>
      </c>
      <c r="CC240" s="14">
        <v>33</v>
      </c>
      <c r="CD240" s="14">
        <v>52</v>
      </c>
      <c r="CE240" s="14">
        <v>47</v>
      </c>
      <c r="CF240" s="14">
        <v>37</v>
      </c>
      <c r="CG240" s="14">
        <v>46</v>
      </c>
      <c r="CH240" s="14">
        <v>44</v>
      </c>
      <c r="CI240" s="14">
        <v>44</v>
      </c>
      <c r="CJ240" s="14">
        <v>66</v>
      </c>
      <c r="CK240" s="14">
        <v>54</v>
      </c>
      <c r="CL240" s="14">
        <v>41</v>
      </c>
      <c r="CM240" s="14">
        <v>60</v>
      </c>
      <c r="CN240" s="14">
        <v>59</v>
      </c>
      <c r="CO240" s="14">
        <v>49</v>
      </c>
      <c r="CP240" s="14">
        <v>42</v>
      </c>
      <c r="CQ240" s="14">
        <v>38</v>
      </c>
      <c r="CR240" s="14">
        <v>38</v>
      </c>
      <c r="CS240" s="14">
        <v>69</v>
      </c>
      <c r="CT240" s="14">
        <v>60</v>
      </c>
      <c r="CU240" s="14">
        <v>49</v>
      </c>
      <c r="CV240" s="14">
        <v>55</v>
      </c>
      <c r="CW240" s="14">
        <v>48</v>
      </c>
      <c r="CX240" s="14">
        <v>47</v>
      </c>
      <c r="CY240" s="14">
        <v>38</v>
      </c>
      <c r="CZ240" s="14">
        <v>67</v>
      </c>
      <c r="DA240" s="14">
        <v>94</v>
      </c>
      <c r="DB240" s="14">
        <v>76</v>
      </c>
      <c r="DC240" s="14">
        <v>97</v>
      </c>
      <c r="DD240" s="14">
        <v>66</v>
      </c>
      <c r="DE240" s="14">
        <v>52</v>
      </c>
      <c r="DF240" s="14">
        <v>35</v>
      </c>
      <c r="DG240" s="14">
        <v>37</v>
      </c>
      <c r="DH240" s="14">
        <v>35</v>
      </c>
      <c r="DI240" s="14">
        <v>53</v>
      </c>
      <c r="DJ240" s="14">
        <v>61</v>
      </c>
      <c r="DK240" s="14">
        <v>52</v>
      </c>
      <c r="DL240" s="14">
        <v>68</v>
      </c>
      <c r="DM240" s="14" t="s">
        <v>78</v>
      </c>
      <c r="DN240" s="14">
        <v>44</v>
      </c>
      <c r="DO240" s="14">
        <v>54</v>
      </c>
      <c r="DP240" s="14">
        <v>41</v>
      </c>
      <c r="DQ240" s="14">
        <v>45</v>
      </c>
      <c r="DR240" s="14">
        <v>38</v>
      </c>
      <c r="DS240" s="14">
        <v>57</v>
      </c>
      <c r="DT240" s="14">
        <v>47</v>
      </c>
      <c r="DU240" s="14">
        <v>56</v>
      </c>
      <c r="DV240" s="14">
        <v>53</v>
      </c>
      <c r="DW240" s="14">
        <v>60</v>
      </c>
      <c r="DX240" s="14">
        <v>54</v>
      </c>
      <c r="DY240" s="14">
        <v>56</v>
      </c>
      <c r="DZ240" s="14">
        <v>61</v>
      </c>
      <c r="EA240" s="14">
        <v>59</v>
      </c>
      <c r="EB240" s="14">
        <v>53</v>
      </c>
      <c r="EC240" s="14">
        <v>65</v>
      </c>
      <c r="ED240" s="14">
        <v>56</v>
      </c>
      <c r="EE240" s="14" t="s">
        <v>78</v>
      </c>
      <c r="EF240" s="14">
        <v>51</v>
      </c>
      <c r="EG240" s="14">
        <v>54</v>
      </c>
      <c r="EH240" s="14">
        <v>47</v>
      </c>
      <c r="EI240" s="14">
        <v>58</v>
      </c>
      <c r="EJ240" s="14">
        <v>66</v>
      </c>
      <c r="EK240" s="14">
        <v>47</v>
      </c>
      <c r="EL240" s="14">
        <v>46</v>
      </c>
      <c r="EM240" s="14">
        <v>63</v>
      </c>
      <c r="EN240" s="14">
        <v>64</v>
      </c>
      <c r="EO240" s="14">
        <v>49</v>
      </c>
      <c r="EP240" s="14">
        <v>81</v>
      </c>
      <c r="EQ240" s="14">
        <v>80</v>
      </c>
      <c r="ER240" s="14">
        <v>73</v>
      </c>
      <c r="ES240" s="14">
        <v>53</v>
      </c>
      <c r="ET240" s="14">
        <v>83</v>
      </c>
      <c r="EU240" s="14">
        <v>81</v>
      </c>
      <c r="EV240" s="14">
        <v>80</v>
      </c>
      <c r="EW240" s="14">
        <v>36</v>
      </c>
      <c r="EX240" s="14">
        <v>55</v>
      </c>
      <c r="EY240" s="14">
        <v>52</v>
      </c>
      <c r="EZ240" s="14">
        <v>62</v>
      </c>
      <c r="FA240" s="14">
        <v>53</v>
      </c>
      <c r="FB240" s="14">
        <v>51</v>
      </c>
      <c r="FC240" s="14">
        <v>55</v>
      </c>
      <c r="FD240" s="14">
        <v>71</v>
      </c>
      <c r="FE240" s="14">
        <v>53</v>
      </c>
      <c r="FF240" s="14">
        <v>43</v>
      </c>
      <c r="FG240" s="14">
        <v>42</v>
      </c>
      <c r="FH240" s="14">
        <v>52</v>
      </c>
      <c r="FI240" s="14">
        <v>34</v>
      </c>
      <c r="FJ240" s="14">
        <v>51</v>
      </c>
      <c r="FK240" s="14">
        <v>57</v>
      </c>
      <c r="FL240" s="14">
        <v>56</v>
      </c>
      <c r="FM240" s="14">
        <v>54</v>
      </c>
      <c r="FN240" s="14">
        <v>46</v>
      </c>
      <c r="FO240" s="14">
        <v>54</v>
      </c>
      <c r="FP240" s="14">
        <v>64</v>
      </c>
      <c r="FQ240" s="14">
        <v>52</v>
      </c>
      <c r="FR240" s="14">
        <v>41</v>
      </c>
      <c r="FS240" s="14">
        <v>30</v>
      </c>
      <c r="FT240" s="14">
        <v>47</v>
      </c>
      <c r="FU240" s="14">
        <v>43</v>
      </c>
      <c r="FV240" s="14">
        <v>46</v>
      </c>
      <c r="FW240" s="14">
        <v>63</v>
      </c>
      <c r="FX240" s="14" t="s">
        <v>78</v>
      </c>
      <c r="FY240" s="14">
        <v>34</v>
      </c>
      <c r="FZ240" s="14">
        <v>41</v>
      </c>
      <c r="GA240" s="14">
        <v>47</v>
      </c>
      <c r="GB240" s="14">
        <v>37</v>
      </c>
      <c r="GC240" s="14">
        <v>54</v>
      </c>
      <c r="GD240" s="14">
        <v>23</v>
      </c>
      <c r="GE240" s="14" t="s">
        <v>78</v>
      </c>
      <c r="GF240" s="14" t="s">
        <v>78</v>
      </c>
      <c r="GG240" s="14" t="s">
        <v>78</v>
      </c>
      <c r="GH240" s="14" t="s">
        <v>78</v>
      </c>
      <c r="GI240" s="14" t="s">
        <v>78</v>
      </c>
      <c r="GJ240" s="14" t="s">
        <v>78</v>
      </c>
      <c r="GK240" s="14">
        <v>39</v>
      </c>
      <c r="GL240" s="14">
        <v>34</v>
      </c>
      <c r="GM240" s="14">
        <v>28</v>
      </c>
      <c r="GN240" s="14">
        <v>37</v>
      </c>
      <c r="GO240" s="14">
        <v>31</v>
      </c>
      <c r="GP240" s="14">
        <v>16</v>
      </c>
      <c r="GQ240" s="14">
        <v>33</v>
      </c>
      <c r="GR240" s="14">
        <v>36</v>
      </c>
      <c r="GS240" s="14">
        <v>20</v>
      </c>
      <c r="GT240" s="14">
        <v>39</v>
      </c>
      <c r="GU240" s="14">
        <v>44</v>
      </c>
      <c r="GV240" s="14">
        <v>44</v>
      </c>
      <c r="GW240" s="14">
        <v>31</v>
      </c>
      <c r="GX240" s="14">
        <v>18</v>
      </c>
      <c r="GY240" s="14">
        <v>27</v>
      </c>
      <c r="GZ240" s="14">
        <v>30</v>
      </c>
      <c r="HA240" s="14">
        <v>29</v>
      </c>
      <c r="HB240" s="14">
        <v>20</v>
      </c>
      <c r="HC240" s="14">
        <v>29</v>
      </c>
      <c r="HD240" s="14">
        <v>21</v>
      </c>
      <c r="HE240" s="14">
        <v>14</v>
      </c>
      <c r="HF240" s="14">
        <v>15</v>
      </c>
      <c r="HG240" s="14">
        <v>30</v>
      </c>
      <c r="HH240" s="14">
        <v>28</v>
      </c>
      <c r="HI240" s="14">
        <v>19</v>
      </c>
      <c r="HJ240" s="14">
        <v>22</v>
      </c>
      <c r="HK240" s="14">
        <v>33</v>
      </c>
      <c r="HL240" s="14">
        <v>42</v>
      </c>
      <c r="HM240" s="14">
        <v>20</v>
      </c>
      <c r="HN240" s="14">
        <v>20</v>
      </c>
      <c r="HO240" s="14" t="s">
        <v>78</v>
      </c>
      <c r="HP240" s="14" t="s">
        <v>78</v>
      </c>
      <c r="HQ240" s="14" t="s">
        <v>78</v>
      </c>
      <c r="HR240" s="14" t="s">
        <v>78</v>
      </c>
      <c r="HS240" s="14">
        <v>30</v>
      </c>
      <c r="HT240" s="14">
        <v>34</v>
      </c>
      <c r="HU240" s="14">
        <v>48</v>
      </c>
      <c r="HV240" s="14">
        <v>47</v>
      </c>
      <c r="HW240" s="14">
        <v>34</v>
      </c>
      <c r="HX240" s="14">
        <v>32</v>
      </c>
      <c r="HY240" s="14" t="s">
        <v>78</v>
      </c>
      <c r="HZ240" s="14">
        <v>25</v>
      </c>
      <c r="IA240" s="14">
        <v>33</v>
      </c>
      <c r="IB240" s="14">
        <v>35</v>
      </c>
      <c r="IC240" s="14">
        <v>32</v>
      </c>
      <c r="ID240" s="14">
        <v>39</v>
      </c>
      <c r="IE240" s="14">
        <v>36</v>
      </c>
      <c r="IF240" s="14">
        <v>23</v>
      </c>
      <c r="IG240" s="14">
        <v>9</v>
      </c>
      <c r="IH240" s="14">
        <v>16</v>
      </c>
      <c r="II240" s="14">
        <v>30</v>
      </c>
      <c r="IJ240" s="14">
        <v>39</v>
      </c>
      <c r="IK240" s="14">
        <v>28</v>
      </c>
      <c r="IL240" s="14">
        <v>21</v>
      </c>
      <c r="IM240" s="14">
        <v>20</v>
      </c>
      <c r="IN240" s="14">
        <v>25</v>
      </c>
      <c r="IO240" s="14">
        <v>27</v>
      </c>
      <c r="IP240" s="14">
        <v>24</v>
      </c>
      <c r="IQ240" s="19">
        <v>30</v>
      </c>
      <c r="IR240" s="100">
        <f t="shared" si="64"/>
        <v>97</v>
      </c>
    </row>
    <row r="241" spans="1:252" ht="12.75" customHeight="1" x14ac:dyDescent="0.2">
      <c r="A241" s="100">
        <v>2011</v>
      </c>
      <c r="B241" s="100">
        <v>340130003</v>
      </c>
      <c r="C241" s="103">
        <f>INDEX(Sites!$A:$N,MATCH($B241,Sites!$A:$A,0),2)</f>
        <v>40.720989000000003</v>
      </c>
      <c r="D241" s="100" t="str">
        <f>INDEX(Sites!$A:$N,MATCH($B241,Sites!$A:$A,0),4)</f>
        <v>NJ</v>
      </c>
      <c r="E241" s="100" t="str">
        <f>INDEX(Sites!$A:$N,MATCH($B241,Sites!$A:$A,0),10)</f>
        <v>27.0</v>
      </c>
      <c r="F241" s="100" t="str">
        <f>INDEX(Sites!$A:$N,MATCH($B241,Sites!$A:$A,0),6)</f>
        <v>Newark Firehouse</v>
      </c>
      <c r="G241" s="20">
        <v>37</v>
      </c>
      <c r="H241" s="14">
        <v>38</v>
      </c>
      <c r="I241" s="14">
        <v>34</v>
      </c>
      <c r="J241" s="14">
        <v>32</v>
      </c>
      <c r="K241" s="14">
        <v>36</v>
      </c>
      <c r="L241" s="14">
        <v>32</v>
      </c>
      <c r="M241" s="14">
        <v>39</v>
      </c>
      <c r="N241" s="14">
        <v>30</v>
      </c>
      <c r="O241" s="14">
        <v>28</v>
      </c>
      <c r="P241" s="14">
        <v>28</v>
      </c>
      <c r="Q241" s="14">
        <v>26</v>
      </c>
      <c r="R241" s="14">
        <v>38</v>
      </c>
      <c r="S241" s="14">
        <v>39</v>
      </c>
      <c r="T241" s="14">
        <v>30</v>
      </c>
      <c r="U241" s="14">
        <v>27</v>
      </c>
      <c r="V241" s="14">
        <v>28</v>
      </c>
      <c r="W241" s="14">
        <v>44</v>
      </c>
      <c r="X241" s="14">
        <v>43</v>
      </c>
      <c r="Y241" s="14">
        <v>41</v>
      </c>
      <c r="Z241" s="14">
        <v>35</v>
      </c>
      <c r="AA241" s="14">
        <v>22</v>
      </c>
      <c r="AB241" s="14">
        <v>37</v>
      </c>
      <c r="AC241" s="14">
        <v>22</v>
      </c>
      <c r="AD241" s="14">
        <v>38</v>
      </c>
      <c r="AE241" s="14">
        <v>38</v>
      </c>
      <c r="AF241" s="14">
        <v>43</v>
      </c>
      <c r="AG241" s="14">
        <v>41</v>
      </c>
      <c r="AH241" s="14">
        <v>43</v>
      </c>
      <c r="AI241" s="14">
        <v>43</v>
      </c>
      <c r="AJ241" s="14">
        <v>31</v>
      </c>
      <c r="AK241" s="14">
        <v>31</v>
      </c>
      <c r="AL241" s="14">
        <v>35</v>
      </c>
      <c r="AM241" s="14">
        <v>47</v>
      </c>
      <c r="AN241" s="14">
        <v>48</v>
      </c>
      <c r="AO241" s="14">
        <v>21</v>
      </c>
      <c r="AP241" s="14">
        <v>39</v>
      </c>
      <c r="AQ241" s="14">
        <v>39</v>
      </c>
      <c r="AR241" s="14">
        <v>26</v>
      </c>
      <c r="AS241" s="14">
        <v>25</v>
      </c>
      <c r="AT241" s="14">
        <v>41</v>
      </c>
      <c r="AU241" s="14">
        <v>28</v>
      </c>
      <c r="AV241" s="14">
        <v>42</v>
      </c>
      <c r="AW241" s="14">
        <v>41</v>
      </c>
      <c r="AX241" s="14">
        <v>38</v>
      </c>
      <c r="AY241" s="14">
        <v>46</v>
      </c>
      <c r="AZ241" s="14">
        <v>29</v>
      </c>
      <c r="BA241" s="14">
        <v>39</v>
      </c>
      <c r="BB241" s="14">
        <v>46</v>
      </c>
      <c r="BC241" s="14">
        <v>36</v>
      </c>
      <c r="BD241" s="14">
        <v>23</v>
      </c>
      <c r="BE241" s="14">
        <v>34</v>
      </c>
      <c r="BF241" s="14">
        <v>49</v>
      </c>
      <c r="BG241" s="14">
        <v>32</v>
      </c>
      <c r="BH241" s="14">
        <v>23</v>
      </c>
      <c r="BI241" s="14">
        <v>45</v>
      </c>
      <c r="BJ241" s="14">
        <v>23</v>
      </c>
      <c r="BK241" s="14">
        <v>31</v>
      </c>
      <c r="BL241" s="14">
        <v>12</v>
      </c>
      <c r="BM241" s="14">
        <v>32</v>
      </c>
      <c r="BN241" s="14">
        <v>44</v>
      </c>
      <c r="BO241" s="14">
        <v>33</v>
      </c>
      <c r="BP241" s="14">
        <v>31</v>
      </c>
      <c r="BQ241" s="14">
        <v>12</v>
      </c>
      <c r="BR241" s="14">
        <v>31</v>
      </c>
      <c r="BS241" s="14">
        <v>22</v>
      </c>
      <c r="BT241" s="14">
        <v>44</v>
      </c>
      <c r="BU241" s="14">
        <v>53</v>
      </c>
      <c r="BV241" s="14">
        <v>48</v>
      </c>
      <c r="BW241" s="14">
        <v>48</v>
      </c>
      <c r="BX241" s="14">
        <v>34</v>
      </c>
      <c r="BY241" s="14">
        <v>41</v>
      </c>
      <c r="BZ241" s="14">
        <v>39</v>
      </c>
      <c r="CA241" s="14">
        <v>35</v>
      </c>
      <c r="CB241" s="14">
        <v>23</v>
      </c>
      <c r="CC241" s="14">
        <v>19</v>
      </c>
      <c r="CD241" s="14">
        <v>30</v>
      </c>
      <c r="CE241" s="14">
        <v>17</v>
      </c>
      <c r="CF241" s="14">
        <v>15</v>
      </c>
      <c r="CG241" s="14">
        <v>21</v>
      </c>
      <c r="CH241" s="14">
        <v>35</v>
      </c>
      <c r="CI241" s="14">
        <v>25</v>
      </c>
      <c r="CJ241" s="14">
        <v>43</v>
      </c>
      <c r="CK241" s="14">
        <v>36</v>
      </c>
      <c r="CL241" s="14">
        <v>9</v>
      </c>
      <c r="CM241" s="14">
        <v>50</v>
      </c>
      <c r="CN241" s="14">
        <v>54</v>
      </c>
      <c r="CO241" s="14">
        <v>39</v>
      </c>
      <c r="CP241" s="14">
        <v>45</v>
      </c>
      <c r="CQ241" s="14">
        <v>43</v>
      </c>
      <c r="CR241" s="14">
        <v>47</v>
      </c>
      <c r="CS241" s="14">
        <v>48</v>
      </c>
      <c r="CT241" s="14">
        <v>54</v>
      </c>
      <c r="CU241" s="14">
        <v>80</v>
      </c>
      <c r="CV241" s="14">
        <v>53</v>
      </c>
      <c r="CW241" s="14">
        <v>45</v>
      </c>
      <c r="CX241" s="14">
        <v>41</v>
      </c>
      <c r="CY241" s="14">
        <v>26</v>
      </c>
      <c r="CZ241" s="14">
        <v>62</v>
      </c>
      <c r="DA241" s="14">
        <v>81</v>
      </c>
      <c r="DB241" s="14">
        <v>81</v>
      </c>
      <c r="DC241" s="14">
        <v>91</v>
      </c>
      <c r="DD241" s="14">
        <v>71</v>
      </c>
      <c r="DE241" s="14">
        <v>34</v>
      </c>
      <c r="DF241" s="14">
        <v>31</v>
      </c>
      <c r="DG241" s="14">
        <v>33</v>
      </c>
      <c r="DH241" s="14">
        <v>22</v>
      </c>
      <c r="DI241" s="14">
        <v>41</v>
      </c>
      <c r="DJ241" s="14">
        <v>62</v>
      </c>
      <c r="DK241" s="14">
        <v>47</v>
      </c>
      <c r="DL241" s="14">
        <v>63</v>
      </c>
      <c r="DM241" s="14">
        <v>53</v>
      </c>
      <c r="DN241" s="14">
        <v>52</v>
      </c>
      <c r="DO241" s="14">
        <v>59</v>
      </c>
      <c r="DP241" s="14">
        <v>36</v>
      </c>
      <c r="DQ241" s="14">
        <v>18</v>
      </c>
      <c r="DR241" s="14">
        <v>15</v>
      </c>
      <c r="DS241" s="14">
        <v>49</v>
      </c>
      <c r="DT241" s="14">
        <v>43</v>
      </c>
      <c r="DU241" s="14">
        <v>49</v>
      </c>
      <c r="DV241" s="14">
        <v>61</v>
      </c>
      <c r="DW241" s="14">
        <v>54</v>
      </c>
      <c r="DX241" s="14">
        <v>52</v>
      </c>
      <c r="DY241" s="14">
        <v>42</v>
      </c>
      <c r="DZ241" s="14">
        <v>53</v>
      </c>
      <c r="EA241" s="14">
        <v>52</v>
      </c>
      <c r="EB241" s="14">
        <v>52</v>
      </c>
      <c r="EC241" s="14">
        <v>66</v>
      </c>
      <c r="ED241" s="14">
        <v>80</v>
      </c>
      <c r="EE241" s="14">
        <v>71</v>
      </c>
      <c r="EF241" s="14">
        <v>56</v>
      </c>
      <c r="EG241" s="14">
        <v>45</v>
      </c>
      <c r="EH241" s="14">
        <v>59</v>
      </c>
      <c r="EI241" s="14">
        <v>78</v>
      </c>
      <c r="EJ241" s="14">
        <v>62</v>
      </c>
      <c r="EK241" s="14">
        <v>44</v>
      </c>
      <c r="EL241" s="14">
        <v>42</v>
      </c>
      <c r="EM241" s="14">
        <v>54</v>
      </c>
      <c r="EN241" s="14">
        <v>72</v>
      </c>
      <c r="EO241" s="14">
        <v>56</v>
      </c>
      <c r="EP241" s="14">
        <v>75</v>
      </c>
      <c r="EQ241" s="14">
        <v>74</v>
      </c>
      <c r="ER241" s="14">
        <v>63</v>
      </c>
      <c r="ES241" s="14">
        <v>91</v>
      </c>
      <c r="ET241" s="14">
        <v>84</v>
      </c>
      <c r="EU241" s="14" t="s">
        <v>78</v>
      </c>
      <c r="EV241" s="14" t="s">
        <v>78</v>
      </c>
      <c r="EW241" s="14" t="s">
        <v>78</v>
      </c>
      <c r="EX241" s="14" t="s">
        <v>78</v>
      </c>
      <c r="EY241" s="14">
        <v>33</v>
      </c>
      <c r="EZ241" s="14">
        <v>59</v>
      </c>
      <c r="FA241" s="14">
        <v>61</v>
      </c>
      <c r="FB241" s="14">
        <v>44</v>
      </c>
      <c r="FC241" s="14">
        <v>56</v>
      </c>
      <c r="FD241" s="14">
        <v>69</v>
      </c>
      <c r="FE241" s="14">
        <v>44</v>
      </c>
      <c r="FF241" s="14">
        <v>32</v>
      </c>
      <c r="FG241" s="14">
        <v>43</v>
      </c>
      <c r="FH241" s="14">
        <v>61</v>
      </c>
      <c r="FI241" s="14">
        <v>38</v>
      </c>
      <c r="FJ241" s="14">
        <v>55</v>
      </c>
      <c r="FK241" s="14">
        <v>51</v>
      </c>
      <c r="FL241" s="14">
        <v>35</v>
      </c>
      <c r="FM241" s="14">
        <v>53</v>
      </c>
      <c r="FN241" s="14">
        <v>42</v>
      </c>
      <c r="FO241" s="14">
        <v>40</v>
      </c>
      <c r="FP241" s="14">
        <v>60</v>
      </c>
      <c r="FQ241" s="14">
        <v>38</v>
      </c>
      <c r="FR241" s="14">
        <v>28</v>
      </c>
      <c r="FS241" s="14">
        <v>32</v>
      </c>
      <c r="FT241" s="14">
        <v>44</v>
      </c>
      <c r="FU241" s="14">
        <v>61</v>
      </c>
      <c r="FV241" s="14">
        <v>57</v>
      </c>
      <c r="FW241" s="14">
        <v>63</v>
      </c>
      <c r="FX241" s="14">
        <v>44</v>
      </c>
      <c r="FY241" s="14">
        <v>34</v>
      </c>
      <c r="FZ241" s="14">
        <v>39</v>
      </c>
      <c r="GA241" s="14">
        <v>46</v>
      </c>
      <c r="GB241" s="14">
        <v>35</v>
      </c>
      <c r="GC241" s="14" t="s">
        <v>78</v>
      </c>
      <c r="GD241" s="14" t="s">
        <v>78</v>
      </c>
      <c r="GE241" s="14" t="s">
        <v>78</v>
      </c>
      <c r="GF241" s="14" t="s">
        <v>78</v>
      </c>
      <c r="GG241" s="14">
        <v>41</v>
      </c>
      <c r="GH241" s="14">
        <v>41</v>
      </c>
      <c r="GI241" s="14">
        <v>44</v>
      </c>
      <c r="GJ241" s="14">
        <v>35</v>
      </c>
      <c r="GK241" s="14">
        <v>56</v>
      </c>
      <c r="GL241" s="14">
        <v>59</v>
      </c>
      <c r="GM241" s="14">
        <v>33</v>
      </c>
      <c r="GN241" s="14">
        <v>35</v>
      </c>
      <c r="GO241" s="14">
        <v>29</v>
      </c>
      <c r="GP241" s="14">
        <v>19</v>
      </c>
      <c r="GQ241" s="14">
        <v>42</v>
      </c>
      <c r="GR241" s="14">
        <v>33</v>
      </c>
      <c r="GS241" s="14">
        <v>19</v>
      </c>
      <c r="GT241" s="14">
        <v>48</v>
      </c>
      <c r="GU241" s="14">
        <v>61</v>
      </c>
      <c r="GV241" s="14">
        <v>69</v>
      </c>
      <c r="GW241" s="14">
        <v>26</v>
      </c>
      <c r="GX241" s="14">
        <v>23</v>
      </c>
      <c r="GY241" s="14">
        <v>20</v>
      </c>
      <c r="GZ241" s="14">
        <v>35</v>
      </c>
      <c r="HA241" s="14">
        <v>24</v>
      </c>
      <c r="HB241" s="14">
        <v>15</v>
      </c>
      <c r="HC241" s="14">
        <v>19</v>
      </c>
      <c r="HD241" s="14">
        <v>19</v>
      </c>
      <c r="HE241" s="14">
        <v>5</v>
      </c>
      <c r="HF241" s="14">
        <v>14</v>
      </c>
      <c r="HG241" s="14">
        <v>36</v>
      </c>
      <c r="HH241" s="14">
        <v>33</v>
      </c>
      <c r="HI241" s="14">
        <v>23</v>
      </c>
      <c r="HJ241" s="14">
        <v>15</v>
      </c>
      <c r="HK241" s="14">
        <v>28</v>
      </c>
      <c r="HL241" s="14">
        <v>47</v>
      </c>
      <c r="HM241" s="14">
        <v>25</v>
      </c>
      <c r="HN241" s="14">
        <v>23</v>
      </c>
      <c r="HO241" s="14">
        <v>14</v>
      </c>
      <c r="HP241" s="14">
        <v>21</v>
      </c>
      <c r="HQ241" s="14">
        <v>28</v>
      </c>
      <c r="HR241" s="14">
        <v>30</v>
      </c>
      <c r="HS241" s="14">
        <v>25</v>
      </c>
      <c r="HT241" s="14">
        <v>41</v>
      </c>
      <c r="HU241" s="14">
        <v>56</v>
      </c>
      <c r="HV241" s="14">
        <v>57</v>
      </c>
      <c r="HW241" s="14">
        <v>21</v>
      </c>
      <c r="HX241" s="14">
        <v>19</v>
      </c>
      <c r="HY241" s="14">
        <v>14</v>
      </c>
      <c r="HZ241" s="14">
        <v>24</v>
      </c>
      <c r="IA241" s="14">
        <v>35</v>
      </c>
      <c r="IB241" s="14">
        <v>37</v>
      </c>
      <c r="IC241" s="14">
        <v>36</v>
      </c>
      <c r="ID241" s="14">
        <v>27</v>
      </c>
      <c r="IE241" s="14">
        <v>22</v>
      </c>
      <c r="IF241" s="14">
        <v>24</v>
      </c>
      <c r="IG241" s="14">
        <v>10</v>
      </c>
      <c r="IH241" s="14">
        <v>22</v>
      </c>
      <c r="II241" s="14">
        <v>33</v>
      </c>
      <c r="IJ241" s="14">
        <v>24</v>
      </c>
      <c r="IK241" s="14">
        <v>35</v>
      </c>
      <c r="IL241" s="14">
        <v>7</v>
      </c>
      <c r="IM241" s="14">
        <v>19</v>
      </c>
      <c r="IN241" s="14">
        <v>25</v>
      </c>
      <c r="IO241" s="14">
        <v>22</v>
      </c>
      <c r="IP241" s="14">
        <v>28</v>
      </c>
      <c r="IQ241" s="19">
        <v>13</v>
      </c>
      <c r="IR241" s="100">
        <f t="shared" si="64"/>
        <v>91</v>
      </c>
    </row>
    <row r="242" spans="1:252" ht="12.75" customHeight="1" x14ac:dyDescent="0.2">
      <c r="A242" s="100">
        <v>2011</v>
      </c>
      <c r="B242" s="100">
        <v>340315001</v>
      </c>
      <c r="C242" s="103">
        <f>INDEX(Sites!$A:$N,MATCH($B242,Sites!$A:$A,0),2)</f>
        <v>41.058616999999998</v>
      </c>
      <c r="D242" s="100" t="str">
        <f>INDEX(Sites!$A:$N,MATCH($B242,Sites!$A:$A,0),4)</f>
        <v>NJ</v>
      </c>
      <c r="E242" s="100" t="str">
        <f>INDEX(Sites!$A:$N,MATCH($B242,Sites!$A:$A,0),10)</f>
        <v>307.0</v>
      </c>
      <c r="F242" s="44" t="str">
        <f>INDEX(Sites!$A:$N,MATCH($B242,Sites!$A:$A,0),6)</f>
        <v>Ramapo</v>
      </c>
      <c r="G242" s="20">
        <v>44</v>
      </c>
      <c r="H242" s="14">
        <v>42</v>
      </c>
      <c r="I242" s="14">
        <v>42</v>
      </c>
      <c r="J242" s="14">
        <v>37</v>
      </c>
      <c r="K242" s="14">
        <v>39</v>
      </c>
      <c r="L242" s="14">
        <v>37</v>
      </c>
      <c r="M242" s="14">
        <v>44</v>
      </c>
      <c r="N242" s="14">
        <v>39</v>
      </c>
      <c r="O242" s="14">
        <v>39</v>
      </c>
      <c r="P242" s="14">
        <v>41</v>
      </c>
      <c r="Q242" s="14">
        <v>36</v>
      </c>
      <c r="R242" s="14">
        <v>44</v>
      </c>
      <c r="S242" s="14">
        <v>41</v>
      </c>
      <c r="T242" s="14">
        <v>37</v>
      </c>
      <c r="U242" s="14">
        <v>36</v>
      </c>
      <c r="V242" s="14">
        <v>35</v>
      </c>
      <c r="W242" s="14">
        <v>52</v>
      </c>
      <c r="X242" s="14">
        <v>51</v>
      </c>
      <c r="Y242" s="14">
        <v>44</v>
      </c>
      <c r="Z242" s="14">
        <v>46</v>
      </c>
      <c r="AA242" s="14">
        <v>33</v>
      </c>
      <c r="AB242" s="14">
        <v>43</v>
      </c>
      <c r="AC242" s="14">
        <v>37</v>
      </c>
      <c r="AD242" s="14">
        <v>48</v>
      </c>
      <c r="AE242" s="14">
        <v>44</v>
      </c>
      <c r="AF242" s="14">
        <v>45</v>
      </c>
      <c r="AG242" s="14">
        <v>46</v>
      </c>
      <c r="AH242" s="14">
        <v>47</v>
      </c>
      <c r="AI242" s="14">
        <v>47</v>
      </c>
      <c r="AJ242" s="14">
        <v>49</v>
      </c>
      <c r="AK242" s="14">
        <v>46</v>
      </c>
      <c r="AL242" s="14">
        <v>44</v>
      </c>
      <c r="AM242" s="14">
        <v>52</v>
      </c>
      <c r="AN242" s="14">
        <v>52</v>
      </c>
      <c r="AO242" s="14">
        <v>36</v>
      </c>
      <c r="AP242" s="14">
        <v>43</v>
      </c>
      <c r="AQ242" s="14">
        <v>44</v>
      </c>
      <c r="AR242" s="14" t="s">
        <v>78</v>
      </c>
      <c r="AS242" s="14">
        <v>42</v>
      </c>
      <c r="AT242" s="14">
        <v>44</v>
      </c>
      <c r="AU242" s="14">
        <v>40</v>
      </c>
      <c r="AV242" s="14">
        <v>46</v>
      </c>
      <c r="AW242" s="14">
        <v>51</v>
      </c>
      <c r="AX242" s="14">
        <v>50</v>
      </c>
      <c r="AY242" s="14">
        <v>51</v>
      </c>
      <c r="AZ242" s="14">
        <v>37</v>
      </c>
      <c r="BA242" s="14">
        <v>47</v>
      </c>
      <c r="BB242" s="14">
        <v>48</v>
      </c>
      <c r="BC242" s="14">
        <v>47</v>
      </c>
      <c r="BD242" s="14">
        <v>32</v>
      </c>
      <c r="BE242" s="14">
        <v>38</v>
      </c>
      <c r="BF242" s="14">
        <v>50</v>
      </c>
      <c r="BG242" s="14">
        <v>44</v>
      </c>
      <c r="BH242" s="14">
        <v>34</v>
      </c>
      <c r="BI242" s="14">
        <v>47</v>
      </c>
      <c r="BJ242" s="14">
        <v>35</v>
      </c>
      <c r="BK242" s="14">
        <v>41</v>
      </c>
      <c r="BL242" s="14">
        <v>24</v>
      </c>
      <c r="BM242" s="14">
        <v>46</v>
      </c>
      <c r="BN242" s="14">
        <v>47</v>
      </c>
      <c r="BO242" s="14">
        <v>41</v>
      </c>
      <c r="BP242" s="14">
        <v>45</v>
      </c>
      <c r="BQ242" s="14">
        <v>21</v>
      </c>
      <c r="BR242" s="14">
        <v>41</v>
      </c>
      <c r="BS242" s="14">
        <v>29</v>
      </c>
      <c r="BT242" s="14">
        <v>48</v>
      </c>
      <c r="BU242" s="14">
        <v>59</v>
      </c>
      <c r="BV242" s="14">
        <v>50</v>
      </c>
      <c r="BW242" s="14">
        <v>47</v>
      </c>
      <c r="BX242" s="14">
        <v>38</v>
      </c>
      <c r="BY242" s="14">
        <v>47</v>
      </c>
      <c r="BZ242" s="14">
        <v>43</v>
      </c>
      <c r="CA242" s="14">
        <v>45</v>
      </c>
      <c r="CB242" s="14">
        <v>29</v>
      </c>
      <c r="CC242" s="14">
        <v>28</v>
      </c>
      <c r="CD242" s="14">
        <v>32</v>
      </c>
      <c r="CE242" s="14">
        <v>30</v>
      </c>
      <c r="CF242" s="14">
        <v>27</v>
      </c>
      <c r="CG242" s="14">
        <v>36</v>
      </c>
      <c r="CH242" s="14">
        <v>45</v>
      </c>
      <c r="CI242" s="14">
        <v>38</v>
      </c>
      <c r="CJ242" s="14">
        <v>41</v>
      </c>
      <c r="CK242" s="14">
        <v>33</v>
      </c>
      <c r="CL242" s="14">
        <v>22</v>
      </c>
      <c r="CM242" s="14">
        <v>45</v>
      </c>
      <c r="CN242" s="14">
        <v>54</v>
      </c>
      <c r="CO242" s="14">
        <v>55</v>
      </c>
      <c r="CP242" s="14">
        <v>75</v>
      </c>
      <c r="CQ242" s="14">
        <v>52</v>
      </c>
      <c r="CR242" s="14">
        <v>56</v>
      </c>
      <c r="CS242" s="14">
        <v>38</v>
      </c>
      <c r="CT242" s="14">
        <v>68</v>
      </c>
      <c r="CU242" s="14">
        <v>65</v>
      </c>
      <c r="CV242" s="14">
        <v>55</v>
      </c>
      <c r="CW242" s="14">
        <v>50</v>
      </c>
      <c r="CX242" s="14">
        <v>43</v>
      </c>
      <c r="CY242" s="14">
        <v>35</v>
      </c>
      <c r="CZ242" s="14">
        <v>54</v>
      </c>
      <c r="DA242" s="14">
        <v>79</v>
      </c>
      <c r="DB242" s="14">
        <v>76</v>
      </c>
      <c r="DC242" s="14">
        <v>73</v>
      </c>
      <c r="DD242" s="14">
        <v>50</v>
      </c>
      <c r="DE242" s="14">
        <v>37</v>
      </c>
      <c r="DF242" s="14">
        <v>31</v>
      </c>
      <c r="DG242" s="14">
        <v>27</v>
      </c>
      <c r="DH242" s="14">
        <v>25</v>
      </c>
      <c r="DI242" s="14">
        <v>39</v>
      </c>
      <c r="DJ242" s="14">
        <v>55</v>
      </c>
      <c r="DK242" s="14">
        <v>49</v>
      </c>
      <c r="DL242" s="14">
        <v>47</v>
      </c>
      <c r="DM242" s="14">
        <v>38</v>
      </c>
      <c r="DN242" s="14">
        <v>66</v>
      </c>
      <c r="DO242" s="14">
        <v>64</v>
      </c>
      <c r="DP242" s="14">
        <v>41</v>
      </c>
      <c r="DQ242" s="14">
        <v>34</v>
      </c>
      <c r="DR242" s="14">
        <v>26</v>
      </c>
      <c r="DS242" s="14">
        <v>39</v>
      </c>
      <c r="DT242" s="14">
        <v>28</v>
      </c>
      <c r="DU242" s="14">
        <v>54</v>
      </c>
      <c r="DV242" s="14">
        <v>70</v>
      </c>
      <c r="DW242" s="14">
        <v>41</v>
      </c>
      <c r="DX242" s="14">
        <v>40</v>
      </c>
      <c r="DY242" s="14">
        <v>37</v>
      </c>
      <c r="DZ242" s="14">
        <v>44</v>
      </c>
      <c r="EA242" s="14">
        <v>45</v>
      </c>
      <c r="EB242" s="14">
        <v>36</v>
      </c>
      <c r="EC242" s="14">
        <v>58</v>
      </c>
      <c r="ED242" s="14">
        <v>74</v>
      </c>
      <c r="EE242" s="14">
        <v>56</v>
      </c>
      <c r="EF242" s="14">
        <v>62</v>
      </c>
      <c r="EG242" s="14">
        <v>37</v>
      </c>
      <c r="EH242" s="14">
        <v>45</v>
      </c>
      <c r="EI242" s="14">
        <v>66</v>
      </c>
      <c r="EJ242" s="14">
        <v>51</v>
      </c>
      <c r="EK242" s="14" t="s">
        <v>78</v>
      </c>
      <c r="EL242" s="14" t="s">
        <v>78</v>
      </c>
      <c r="EM242" s="14">
        <v>45</v>
      </c>
      <c r="EN242" s="14">
        <v>59</v>
      </c>
      <c r="EO242" s="14">
        <v>51</v>
      </c>
      <c r="EP242" s="14">
        <v>52</v>
      </c>
      <c r="EQ242" s="14">
        <v>58</v>
      </c>
      <c r="ER242" s="14">
        <v>81</v>
      </c>
      <c r="ES242" s="14">
        <v>75</v>
      </c>
      <c r="ET242" s="14">
        <v>62</v>
      </c>
      <c r="EU242" s="14">
        <v>55</v>
      </c>
      <c r="EV242" s="14">
        <v>48</v>
      </c>
      <c r="EW242" s="14">
        <v>26</v>
      </c>
      <c r="EX242" s="14">
        <v>47</v>
      </c>
      <c r="EY242" s="14">
        <v>28</v>
      </c>
      <c r="EZ242" s="14">
        <v>57</v>
      </c>
      <c r="FA242" s="14">
        <v>53</v>
      </c>
      <c r="FB242" s="14">
        <v>36</v>
      </c>
      <c r="FC242" s="14">
        <v>39</v>
      </c>
      <c r="FD242" s="14">
        <v>56</v>
      </c>
      <c r="FE242" s="14">
        <v>37</v>
      </c>
      <c r="FF242" s="14">
        <v>51</v>
      </c>
      <c r="FG242" s="14">
        <v>51</v>
      </c>
      <c r="FH242" s="14">
        <v>56</v>
      </c>
      <c r="FI242" s="14">
        <v>38</v>
      </c>
      <c r="FJ242" s="14">
        <v>45</v>
      </c>
      <c r="FK242" s="14">
        <v>39</v>
      </c>
      <c r="FL242" s="14">
        <v>43</v>
      </c>
      <c r="FM242" s="14">
        <v>40</v>
      </c>
      <c r="FN242" s="14">
        <v>33</v>
      </c>
      <c r="FO242" s="14">
        <v>37</v>
      </c>
      <c r="FP242" s="14">
        <v>58</v>
      </c>
      <c r="FQ242" s="14">
        <v>46</v>
      </c>
      <c r="FR242" s="14">
        <v>34</v>
      </c>
      <c r="FS242" s="14">
        <v>25</v>
      </c>
      <c r="FT242" s="14">
        <v>40</v>
      </c>
      <c r="FU242" s="14">
        <v>57</v>
      </c>
      <c r="FV242" s="14">
        <v>63</v>
      </c>
      <c r="FW242" s="14">
        <v>49</v>
      </c>
      <c r="FX242" s="14">
        <v>44</v>
      </c>
      <c r="FY242" s="14">
        <v>28</v>
      </c>
      <c r="FZ242" s="14">
        <v>38</v>
      </c>
      <c r="GA242" s="14">
        <v>51</v>
      </c>
      <c r="GB242" s="14">
        <v>36</v>
      </c>
      <c r="GC242" s="14">
        <v>50</v>
      </c>
      <c r="GD242" s="14">
        <v>23</v>
      </c>
      <c r="GE242" s="14" t="s">
        <v>78</v>
      </c>
      <c r="GF242" s="14" t="s">
        <v>78</v>
      </c>
      <c r="GG242" s="14" t="s">
        <v>78</v>
      </c>
      <c r="GH242" s="14" t="s">
        <v>78</v>
      </c>
      <c r="GI242" s="14">
        <v>51</v>
      </c>
      <c r="GJ242" s="14">
        <v>41</v>
      </c>
      <c r="GK242" s="14">
        <v>50</v>
      </c>
      <c r="GL242" s="14">
        <v>50</v>
      </c>
      <c r="GM242" s="14">
        <v>36</v>
      </c>
      <c r="GN242" s="14">
        <v>43</v>
      </c>
      <c r="GO242" s="14" t="s">
        <v>78</v>
      </c>
      <c r="GP242" s="14">
        <v>29</v>
      </c>
      <c r="GQ242" s="14">
        <v>27</v>
      </c>
      <c r="GR242" s="14">
        <v>35</v>
      </c>
      <c r="GS242" s="14">
        <v>24</v>
      </c>
      <c r="GT242" s="14">
        <v>46</v>
      </c>
      <c r="GU242" s="14">
        <v>52</v>
      </c>
      <c r="GV242" s="14">
        <v>60</v>
      </c>
      <c r="GW242" s="14">
        <v>34</v>
      </c>
      <c r="GX242" s="14">
        <v>23</v>
      </c>
      <c r="GY242" s="14">
        <v>26</v>
      </c>
      <c r="GZ242" s="14">
        <v>37</v>
      </c>
      <c r="HA242" s="14">
        <v>26</v>
      </c>
      <c r="HB242" s="14">
        <v>18</v>
      </c>
      <c r="HC242" s="14">
        <v>23</v>
      </c>
      <c r="HD242" s="14">
        <v>27</v>
      </c>
      <c r="HE242" s="14">
        <v>12</v>
      </c>
      <c r="HF242" s="14">
        <v>20</v>
      </c>
      <c r="HG242" s="14">
        <v>35</v>
      </c>
      <c r="HH242" s="14">
        <v>51</v>
      </c>
      <c r="HI242" s="14">
        <v>28</v>
      </c>
      <c r="HJ242" s="14">
        <v>25</v>
      </c>
      <c r="HK242" s="14">
        <v>35</v>
      </c>
      <c r="HL242" s="14">
        <v>40</v>
      </c>
      <c r="HM242" s="14">
        <v>25</v>
      </c>
      <c r="HN242" s="14">
        <v>25</v>
      </c>
      <c r="HO242" s="14">
        <v>14</v>
      </c>
      <c r="HP242" s="14">
        <v>23</v>
      </c>
      <c r="HQ242" s="14">
        <v>30</v>
      </c>
      <c r="HR242" s="14">
        <v>32</v>
      </c>
      <c r="HS242" s="14">
        <v>31</v>
      </c>
      <c r="HT242" s="14" t="s">
        <v>78</v>
      </c>
      <c r="HU242" s="14">
        <v>52</v>
      </c>
      <c r="HV242" s="14">
        <v>56</v>
      </c>
      <c r="HW242" s="14">
        <v>43</v>
      </c>
      <c r="HX242" s="14">
        <v>24</v>
      </c>
      <c r="HY242" s="14">
        <v>20</v>
      </c>
      <c r="HZ242" s="14">
        <v>30</v>
      </c>
      <c r="IA242" s="14">
        <v>33</v>
      </c>
      <c r="IB242" s="14">
        <v>37</v>
      </c>
      <c r="IC242" s="14">
        <v>38</v>
      </c>
      <c r="ID242" s="14">
        <v>32</v>
      </c>
      <c r="IE242" s="14">
        <v>30</v>
      </c>
      <c r="IF242" s="14">
        <v>26</v>
      </c>
      <c r="IG242" s="14">
        <v>13</v>
      </c>
      <c r="IH242" s="14">
        <v>27</v>
      </c>
      <c r="II242" s="14">
        <v>35</v>
      </c>
      <c r="IJ242" s="14">
        <v>28</v>
      </c>
      <c r="IK242" s="14">
        <v>37</v>
      </c>
      <c r="IL242" s="14">
        <v>25</v>
      </c>
      <c r="IM242" s="14">
        <v>26</v>
      </c>
      <c r="IN242" s="14">
        <v>30</v>
      </c>
      <c r="IO242" s="14" t="s">
        <v>78</v>
      </c>
      <c r="IP242" s="14" t="s">
        <v>78</v>
      </c>
      <c r="IQ242" s="19" t="s">
        <v>78</v>
      </c>
      <c r="IR242" s="100">
        <f t="shared" si="64"/>
        <v>81</v>
      </c>
    </row>
    <row r="243" spans="1:252" ht="12.75" customHeight="1" x14ac:dyDescent="0.2">
      <c r="A243" s="100">
        <v>2011</v>
      </c>
      <c r="B243" s="100">
        <v>340230011</v>
      </c>
      <c r="C243" s="103">
        <f>INDEX(Sites!$A:$N,MATCH($B243,Sites!$A:$A,0),2)</f>
        <v>40.462181999999999</v>
      </c>
      <c r="D243" s="100" t="str">
        <f>INDEX(Sites!$A:$N,MATCH($B243,Sites!$A:$A,0),4)</f>
        <v>NJ</v>
      </c>
      <c r="E243" s="100" t="str">
        <f>INDEX(Sites!$A:$N,MATCH($B243,Sites!$A:$A,0),10)</f>
        <v>19.0</v>
      </c>
      <c r="F243" s="44" t="str">
        <f>INDEX(Sites!$A:$N,MATCH($B243,Sites!$A:$A,0),6)</f>
        <v>Rutgers University</v>
      </c>
      <c r="G243" s="20">
        <v>43</v>
      </c>
      <c r="H243" s="14">
        <v>42</v>
      </c>
      <c r="I243" s="14">
        <v>40</v>
      </c>
      <c r="J243" s="14">
        <v>43</v>
      </c>
      <c r="K243" s="14">
        <v>47</v>
      </c>
      <c r="L243" s="14">
        <v>42</v>
      </c>
      <c r="M243" s="14">
        <v>44</v>
      </c>
      <c r="N243" s="14">
        <v>26</v>
      </c>
      <c r="O243" s="14">
        <v>40</v>
      </c>
      <c r="P243" s="14">
        <v>45</v>
      </c>
      <c r="Q243" s="14">
        <v>38</v>
      </c>
      <c r="R243" s="14">
        <v>43</v>
      </c>
      <c r="S243" s="14">
        <v>43</v>
      </c>
      <c r="T243" s="14">
        <v>36</v>
      </c>
      <c r="U243" s="14">
        <v>37</v>
      </c>
      <c r="V243" s="14">
        <v>34</v>
      </c>
      <c r="W243" s="14">
        <v>50</v>
      </c>
      <c r="X243" s="14">
        <v>52</v>
      </c>
      <c r="Y243" s="14">
        <v>45</v>
      </c>
      <c r="Z243" s="14">
        <v>42</v>
      </c>
      <c r="AA243" s="14">
        <v>34</v>
      </c>
      <c r="AB243" s="14">
        <v>42</v>
      </c>
      <c r="AC243" s="14">
        <v>32</v>
      </c>
      <c r="AD243" s="14">
        <v>44</v>
      </c>
      <c r="AE243" s="14">
        <v>42</v>
      </c>
      <c r="AF243" s="14">
        <v>49</v>
      </c>
      <c r="AG243" s="14">
        <v>45</v>
      </c>
      <c r="AH243" s="14">
        <v>46</v>
      </c>
      <c r="AI243" s="14">
        <v>47</v>
      </c>
      <c r="AJ243" s="14">
        <v>43</v>
      </c>
      <c r="AK243" s="14">
        <v>35</v>
      </c>
      <c r="AL243" s="14">
        <v>41</v>
      </c>
      <c r="AM243" s="14">
        <v>53</v>
      </c>
      <c r="AN243" s="14">
        <v>54</v>
      </c>
      <c r="AO243" s="14">
        <v>50</v>
      </c>
      <c r="AP243" s="14">
        <v>40</v>
      </c>
      <c r="AQ243" s="14">
        <v>47</v>
      </c>
      <c r="AR243" s="14">
        <v>20</v>
      </c>
      <c r="AS243" s="14">
        <v>36</v>
      </c>
      <c r="AT243" s="14">
        <v>51</v>
      </c>
      <c r="AU243" s="14">
        <v>47</v>
      </c>
      <c r="AV243" s="14">
        <v>48</v>
      </c>
      <c r="AW243" s="14">
        <v>45</v>
      </c>
      <c r="AX243" s="14">
        <v>35</v>
      </c>
      <c r="AY243" s="14">
        <v>52</v>
      </c>
      <c r="AZ243" s="14">
        <v>40</v>
      </c>
      <c r="BA243" s="14">
        <v>52</v>
      </c>
      <c r="BB243" s="14">
        <v>52</v>
      </c>
      <c r="BC243" s="14">
        <v>47</v>
      </c>
      <c r="BD243" s="14">
        <v>42</v>
      </c>
      <c r="BE243" s="14">
        <v>37</v>
      </c>
      <c r="BF243" s="14">
        <v>51</v>
      </c>
      <c r="BG243" s="14">
        <v>39</v>
      </c>
      <c r="BH243" s="14">
        <v>38</v>
      </c>
      <c r="BI243" s="14">
        <v>55</v>
      </c>
      <c r="BJ243" s="14">
        <v>43</v>
      </c>
      <c r="BK243" s="14">
        <v>34</v>
      </c>
      <c r="BL243" s="14">
        <v>30</v>
      </c>
      <c r="BM243" s="14">
        <v>37</v>
      </c>
      <c r="BN243" s="14">
        <v>50</v>
      </c>
      <c r="BO243" s="14">
        <v>39</v>
      </c>
      <c r="BP243" s="14">
        <v>45</v>
      </c>
      <c r="BQ243" s="14">
        <v>32</v>
      </c>
      <c r="BR243" s="14">
        <v>46</v>
      </c>
      <c r="BS243" s="14">
        <v>31</v>
      </c>
      <c r="BT243" s="14">
        <v>48</v>
      </c>
      <c r="BU243" s="14">
        <v>61</v>
      </c>
      <c r="BV243" s="14">
        <v>52</v>
      </c>
      <c r="BW243" s="14">
        <v>55</v>
      </c>
      <c r="BX243" s="14">
        <v>41</v>
      </c>
      <c r="BY243" s="14">
        <v>48</v>
      </c>
      <c r="BZ243" s="14">
        <v>44</v>
      </c>
      <c r="CA243" s="14">
        <v>53</v>
      </c>
      <c r="CB243" s="14">
        <v>40</v>
      </c>
      <c r="CC243" s="14">
        <v>33</v>
      </c>
      <c r="CD243" s="14">
        <v>32</v>
      </c>
      <c r="CE243" s="14">
        <v>31</v>
      </c>
      <c r="CF243" s="14">
        <v>34</v>
      </c>
      <c r="CG243" s="14">
        <v>40</v>
      </c>
      <c r="CH243" s="14">
        <v>46</v>
      </c>
      <c r="CI243" s="14">
        <v>38</v>
      </c>
      <c r="CJ243" s="14">
        <v>56</v>
      </c>
      <c r="CK243" s="14">
        <v>52</v>
      </c>
      <c r="CL243" s="14">
        <v>35</v>
      </c>
      <c r="CM243" s="14">
        <v>56</v>
      </c>
      <c r="CN243" s="14">
        <v>67</v>
      </c>
      <c r="CO243" s="14">
        <v>60</v>
      </c>
      <c r="CP243" s="14">
        <v>63</v>
      </c>
      <c r="CQ243" s="14">
        <v>49</v>
      </c>
      <c r="CR243" s="14">
        <v>54</v>
      </c>
      <c r="CS243" s="14">
        <v>53</v>
      </c>
      <c r="CT243" s="14">
        <v>76</v>
      </c>
      <c r="CU243" s="14">
        <v>92</v>
      </c>
      <c r="CV243" s="14">
        <v>56</v>
      </c>
      <c r="CW243" s="14">
        <v>51</v>
      </c>
      <c r="CX243" s="14">
        <v>50</v>
      </c>
      <c r="CY243" s="14">
        <v>34</v>
      </c>
      <c r="CZ243" s="14">
        <v>67</v>
      </c>
      <c r="DA243" s="14">
        <v>81</v>
      </c>
      <c r="DB243" s="14">
        <v>77</v>
      </c>
      <c r="DC243" s="14">
        <v>87</v>
      </c>
      <c r="DD243" s="14">
        <v>75</v>
      </c>
      <c r="DE243" s="14">
        <v>49</v>
      </c>
      <c r="DF243" s="14">
        <v>43</v>
      </c>
      <c r="DG243" s="14">
        <v>38</v>
      </c>
      <c r="DH243" s="14">
        <v>31</v>
      </c>
      <c r="DI243" s="14">
        <v>46</v>
      </c>
      <c r="DJ243" s="14">
        <v>63</v>
      </c>
      <c r="DK243" s="14">
        <v>55</v>
      </c>
      <c r="DL243" s="14">
        <v>67</v>
      </c>
      <c r="DM243" s="14">
        <v>58</v>
      </c>
      <c r="DN243" s="14">
        <v>66</v>
      </c>
      <c r="DO243" s="14">
        <v>61</v>
      </c>
      <c r="DP243" s="14">
        <v>44</v>
      </c>
      <c r="DQ243" s="14">
        <v>35</v>
      </c>
      <c r="DR243" s="14">
        <v>32</v>
      </c>
      <c r="DS243" s="14">
        <v>48</v>
      </c>
      <c r="DT243" s="14">
        <v>43</v>
      </c>
      <c r="DU243" s="14">
        <v>61</v>
      </c>
      <c r="DV243" s="14">
        <v>60</v>
      </c>
      <c r="DW243" s="14">
        <v>55</v>
      </c>
      <c r="DX243" s="14">
        <v>56</v>
      </c>
      <c r="DY243" s="14">
        <v>44</v>
      </c>
      <c r="DZ243" s="14">
        <v>55</v>
      </c>
      <c r="EA243" s="14">
        <v>54</v>
      </c>
      <c r="EB243" s="14">
        <v>52</v>
      </c>
      <c r="EC243" s="14">
        <v>66</v>
      </c>
      <c r="ED243" s="14">
        <v>72</v>
      </c>
      <c r="EE243" s="14">
        <v>76</v>
      </c>
      <c r="EF243" s="14">
        <v>62</v>
      </c>
      <c r="EG243" s="14">
        <v>45</v>
      </c>
      <c r="EH243" s="14">
        <v>61</v>
      </c>
      <c r="EI243" s="14">
        <v>72</v>
      </c>
      <c r="EJ243" s="14">
        <v>67</v>
      </c>
      <c r="EK243" s="14">
        <v>47</v>
      </c>
      <c r="EL243" s="14">
        <v>49</v>
      </c>
      <c r="EM243" s="14">
        <v>55</v>
      </c>
      <c r="EN243" s="14">
        <v>72</v>
      </c>
      <c r="EO243" s="14">
        <v>56</v>
      </c>
      <c r="EP243" s="14">
        <v>75</v>
      </c>
      <c r="EQ243" s="14">
        <v>90</v>
      </c>
      <c r="ER243" s="14">
        <v>76</v>
      </c>
      <c r="ES243" s="14">
        <v>92</v>
      </c>
      <c r="ET243" s="14">
        <v>82</v>
      </c>
      <c r="EU243" s="14">
        <v>69</v>
      </c>
      <c r="EV243" s="14">
        <v>60</v>
      </c>
      <c r="EW243" s="14">
        <v>38</v>
      </c>
      <c r="EX243" s="14">
        <v>57</v>
      </c>
      <c r="EY243" s="14">
        <v>38</v>
      </c>
      <c r="EZ243" s="14">
        <v>63</v>
      </c>
      <c r="FA243" s="14">
        <v>76</v>
      </c>
      <c r="FB243" s="14">
        <v>44</v>
      </c>
      <c r="FC243" s="14">
        <v>59</v>
      </c>
      <c r="FD243" s="14">
        <v>67</v>
      </c>
      <c r="FE243" s="14">
        <v>48</v>
      </c>
      <c r="FF243" s="14">
        <v>48</v>
      </c>
      <c r="FG243" s="14">
        <v>58</v>
      </c>
      <c r="FH243" s="14">
        <v>63</v>
      </c>
      <c r="FI243" s="14">
        <v>37</v>
      </c>
      <c r="FJ243" s="14">
        <v>53</v>
      </c>
      <c r="FK243" s="14">
        <v>55</v>
      </c>
      <c r="FL243" s="14">
        <v>49</v>
      </c>
      <c r="FM243" s="14">
        <v>53</v>
      </c>
      <c r="FN243" s="14">
        <v>45</v>
      </c>
      <c r="FO243" s="14">
        <v>48</v>
      </c>
      <c r="FP243" s="14">
        <v>62</v>
      </c>
      <c r="FQ243" s="14">
        <v>46</v>
      </c>
      <c r="FR243" s="14">
        <v>45</v>
      </c>
      <c r="FS243" s="14">
        <v>31</v>
      </c>
      <c r="FT243" s="14">
        <v>39</v>
      </c>
      <c r="FU243" s="14">
        <v>56</v>
      </c>
      <c r="FV243" s="14">
        <v>59</v>
      </c>
      <c r="FW243" s="14">
        <v>59</v>
      </c>
      <c r="FX243" s="14">
        <v>40</v>
      </c>
      <c r="FY243" s="14">
        <v>37</v>
      </c>
      <c r="FZ243" s="14">
        <v>40</v>
      </c>
      <c r="GA243" s="14">
        <v>52</v>
      </c>
      <c r="GB243" s="14">
        <v>39</v>
      </c>
      <c r="GC243" s="14">
        <v>64</v>
      </c>
      <c r="GD243" s="14">
        <v>29</v>
      </c>
      <c r="GE243" s="14" t="s">
        <v>78</v>
      </c>
      <c r="GF243" s="14" t="s">
        <v>78</v>
      </c>
      <c r="GG243" s="14" t="s">
        <v>78</v>
      </c>
      <c r="GH243" s="14">
        <v>50</v>
      </c>
      <c r="GI243" s="14">
        <v>51</v>
      </c>
      <c r="GJ243" s="14">
        <v>40</v>
      </c>
      <c r="GK243" s="14">
        <v>66</v>
      </c>
      <c r="GL243" s="14">
        <v>56</v>
      </c>
      <c r="GM243" s="14">
        <v>34</v>
      </c>
      <c r="GN243" s="14">
        <v>37</v>
      </c>
      <c r="GO243" s="14">
        <v>26</v>
      </c>
      <c r="GP243" s="14">
        <v>20</v>
      </c>
      <c r="GQ243" s="14">
        <v>38</v>
      </c>
      <c r="GR243" s="14">
        <v>35</v>
      </c>
      <c r="GS243" s="14">
        <v>25</v>
      </c>
      <c r="GT243" s="14">
        <v>46</v>
      </c>
      <c r="GU243" s="14">
        <v>67</v>
      </c>
      <c r="GV243" s="14">
        <v>66</v>
      </c>
      <c r="GW243" s="14">
        <v>31</v>
      </c>
      <c r="GX243" s="14">
        <v>24</v>
      </c>
      <c r="GY243" s="14">
        <v>26</v>
      </c>
      <c r="GZ243" s="14">
        <v>31</v>
      </c>
      <c r="HA243" s="14">
        <v>30</v>
      </c>
      <c r="HB243" s="14">
        <v>19</v>
      </c>
      <c r="HC243" s="14">
        <v>23</v>
      </c>
      <c r="HD243" s="14">
        <v>32</v>
      </c>
      <c r="HE243" s="14">
        <v>12</v>
      </c>
      <c r="HF243" s="14">
        <v>18</v>
      </c>
      <c r="HG243" s="14">
        <v>33</v>
      </c>
      <c r="HH243" s="14">
        <v>44</v>
      </c>
      <c r="HI243" s="14">
        <v>25</v>
      </c>
      <c r="HJ243" s="14">
        <v>23</v>
      </c>
      <c r="HK243" s="14">
        <v>38</v>
      </c>
      <c r="HL243" s="14">
        <v>49</v>
      </c>
      <c r="HM243" s="14">
        <v>23</v>
      </c>
      <c r="HN243" s="14">
        <v>19</v>
      </c>
      <c r="HO243" s="14">
        <v>16</v>
      </c>
      <c r="HP243" s="14">
        <v>24</v>
      </c>
      <c r="HQ243" s="14">
        <v>32</v>
      </c>
      <c r="HR243" s="14">
        <v>29</v>
      </c>
      <c r="HS243" s="14">
        <v>21</v>
      </c>
      <c r="HT243" s="14">
        <v>43</v>
      </c>
      <c r="HU243" s="14">
        <v>54</v>
      </c>
      <c r="HV243" s="14">
        <v>48</v>
      </c>
      <c r="HW243" s="14">
        <v>33</v>
      </c>
      <c r="HX243" s="14">
        <v>23</v>
      </c>
      <c r="HY243" s="14">
        <v>22</v>
      </c>
      <c r="HZ243" s="14">
        <v>33</v>
      </c>
      <c r="IA243" s="14">
        <v>39</v>
      </c>
      <c r="IB243" s="14">
        <v>41</v>
      </c>
      <c r="IC243" s="14">
        <v>42</v>
      </c>
      <c r="ID243" s="14">
        <v>30</v>
      </c>
      <c r="IE243" s="14">
        <v>22</v>
      </c>
      <c r="IF243" s="14">
        <v>26</v>
      </c>
      <c r="IG243" s="14">
        <v>13</v>
      </c>
      <c r="IH243" s="14">
        <v>21</v>
      </c>
      <c r="II243" s="14">
        <v>35</v>
      </c>
      <c r="IJ243" s="14">
        <v>38</v>
      </c>
      <c r="IK243" s="14">
        <v>36</v>
      </c>
      <c r="IL243" s="14">
        <v>12</v>
      </c>
      <c r="IM243" s="14">
        <v>19</v>
      </c>
      <c r="IN243" s="14">
        <v>26</v>
      </c>
      <c r="IO243" s="14">
        <v>22</v>
      </c>
      <c r="IP243" s="14">
        <v>32</v>
      </c>
      <c r="IQ243" s="19">
        <v>21</v>
      </c>
      <c r="IR243" s="100">
        <f t="shared" si="64"/>
        <v>92</v>
      </c>
    </row>
    <row r="244" spans="1:252" ht="12.75" customHeight="1" x14ac:dyDescent="0.2">
      <c r="A244" s="100">
        <v>2011</v>
      </c>
      <c r="B244" s="100">
        <v>361030002</v>
      </c>
      <c r="C244" s="103">
        <f>INDEX(Sites!$A:$N,MATCH($B244,Sites!$A:$A,0),2)</f>
        <v>40.745289999999997</v>
      </c>
      <c r="D244" s="100" t="str">
        <f>INDEX(Sites!$A:$N,MATCH($B244,Sites!$A:$A,0),4)</f>
        <v>NY</v>
      </c>
      <c r="E244" s="100" t="str">
        <f>INDEX(Sites!$A:$N,MATCH($B244,Sites!$A:$A,0),10)</f>
        <v>27.0</v>
      </c>
      <c r="F244" s="44" t="str">
        <f>INDEX(Sites!$A:$N,MATCH($B244,Sites!$A:$A,0),6)</f>
        <v>Babylon</v>
      </c>
      <c r="G244" s="20">
        <v>40</v>
      </c>
      <c r="H244" s="14">
        <v>40</v>
      </c>
      <c r="I244" s="14">
        <v>37</v>
      </c>
      <c r="J244" s="14">
        <v>45</v>
      </c>
      <c r="K244" s="14">
        <v>52</v>
      </c>
      <c r="L244" s="14">
        <v>51</v>
      </c>
      <c r="M244" s="14">
        <v>47</v>
      </c>
      <c r="N244" s="14">
        <v>42</v>
      </c>
      <c r="O244" s="14">
        <v>46</v>
      </c>
      <c r="P244" s="14">
        <v>48</v>
      </c>
      <c r="Q244" s="14">
        <v>42</v>
      </c>
      <c r="R244" s="14">
        <v>42</v>
      </c>
      <c r="S244" s="14">
        <v>45</v>
      </c>
      <c r="T244" s="14">
        <v>28</v>
      </c>
      <c r="U244" s="14">
        <v>40</v>
      </c>
      <c r="V244" s="14">
        <v>34</v>
      </c>
      <c r="W244" s="14">
        <v>46</v>
      </c>
      <c r="X244" s="14">
        <v>51</v>
      </c>
      <c r="Y244" s="14">
        <v>49</v>
      </c>
      <c r="Z244" s="14">
        <v>48</v>
      </c>
      <c r="AA244" s="14">
        <v>44</v>
      </c>
      <c r="AB244" s="14">
        <v>45</v>
      </c>
      <c r="AC244" s="14">
        <v>37</v>
      </c>
      <c r="AD244" s="14">
        <v>46</v>
      </c>
      <c r="AE244" s="14">
        <v>41</v>
      </c>
      <c r="AF244" s="14">
        <v>46</v>
      </c>
      <c r="AG244" s="14">
        <v>46</v>
      </c>
      <c r="AH244" s="14">
        <v>45</v>
      </c>
      <c r="AI244" s="14">
        <v>47</v>
      </c>
      <c r="AJ244" s="14">
        <v>43</v>
      </c>
      <c r="AK244" s="14">
        <v>42</v>
      </c>
      <c r="AL244" s="14">
        <v>39</v>
      </c>
      <c r="AM244" s="14">
        <v>52</v>
      </c>
      <c r="AN244" s="14">
        <v>52</v>
      </c>
      <c r="AO244" s="14">
        <v>51</v>
      </c>
      <c r="AP244" s="14" t="s">
        <v>78</v>
      </c>
      <c r="AQ244" s="14">
        <v>41</v>
      </c>
      <c r="AR244" s="14">
        <v>40</v>
      </c>
      <c r="AS244" s="14">
        <v>42</v>
      </c>
      <c r="AT244" s="14">
        <v>56</v>
      </c>
      <c r="AU244" s="14">
        <v>47</v>
      </c>
      <c r="AV244" s="14">
        <v>43</v>
      </c>
      <c r="AW244" s="14">
        <v>49</v>
      </c>
      <c r="AX244" s="14">
        <v>45</v>
      </c>
      <c r="AY244" s="14">
        <v>50</v>
      </c>
      <c r="AZ244" s="14">
        <v>42</v>
      </c>
      <c r="BA244" s="14">
        <v>48</v>
      </c>
      <c r="BB244" s="14">
        <v>50</v>
      </c>
      <c r="BC244" s="14">
        <v>47</v>
      </c>
      <c r="BD244" s="14">
        <v>39</v>
      </c>
      <c r="BE244" s="14">
        <v>37</v>
      </c>
      <c r="BF244" s="14">
        <v>50</v>
      </c>
      <c r="BG244" s="14">
        <v>40</v>
      </c>
      <c r="BH244" s="14">
        <v>43</v>
      </c>
      <c r="BI244" s="14">
        <v>47</v>
      </c>
      <c r="BJ244" s="14">
        <v>42</v>
      </c>
      <c r="BK244" s="14">
        <v>26</v>
      </c>
      <c r="BL244" s="14">
        <v>31</v>
      </c>
      <c r="BM244" s="14">
        <v>21</v>
      </c>
      <c r="BN244" s="14" t="s">
        <v>78</v>
      </c>
      <c r="BO244" s="14">
        <v>38</v>
      </c>
      <c r="BP244" s="14" t="s">
        <v>78</v>
      </c>
      <c r="BQ244" s="14">
        <v>38</v>
      </c>
      <c r="BR244" s="14">
        <v>48</v>
      </c>
      <c r="BS244" s="14">
        <v>25</v>
      </c>
      <c r="BT244" s="14">
        <v>45</v>
      </c>
      <c r="BU244" s="14">
        <v>57</v>
      </c>
      <c r="BV244" s="14">
        <v>59</v>
      </c>
      <c r="BW244" s="14">
        <v>55</v>
      </c>
      <c r="BX244" s="14">
        <v>40</v>
      </c>
      <c r="BY244" s="14">
        <v>46</v>
      </c>
      <c r="BZ244" s="14">
        <v>43</v>
      </c>
      <c r="CA244" s="14">
        <v>47</v>
      </c>
      <c r="CB244" s="14">
        <v>44</v>
      </c>
      <c r="CC244" s="14">
        <v>39</v>
      </c>
      <c r="CD244" s="14">
        <v>53</v>
      </c>
      <c r="CE244" s="14">
        <v>39</v>
      </c>
      <c r="CF244" s="14">
        <v>31</v>
      </c>
      <c r="CG244" s="14">
        <v>39</v>
      </c>
      <c r="CH244" s="14">
        <v>43</v>
      </c>
      <c r="CI244" s="14">
        <v>46</v>
      </c>
      <c r="CJ244" s="14">
        <v>56</v>
      </c>
      <c r="CK244" s="14">
        <v>44</v>
      </c>
      <c r="CL244" s="14">
        <v>42</v>
      </c>
      <c r="CM244" s="14">
        <v>51</v>
      </c>
      <c r="CN244" s="14">
        <v>64</v>
      </c>
      <c r="CO244" s="14">
        <v>50</v>
      </c>
      <c r="CP244" s="14">
        <v>45</v>
      </c>
      <c r="CQ244" s="14">
        <v>38</v>
      </c>
      <c r="CR244" s="14">
        <v>41</v>
      </c>
      <c r="CS244" s="14">
        <v>60</v>
      </c>
      <c r="CT244" s="14">
        <v>53</v>
      </c>
      <c r="CU244" s="14">
        <v>54</v>
      </c>
      <c r="CV244" s="14">
        <v>48</v>
      </c>
      <c r="CW244" s="14">
        <v>51</v>
      </c>
      <c r="CX244" s="14">
        <v>53</v>
      </c>
      <c r="CY244" s="14">
        <v>30</v>
      </c>
      <c r="CZ244" s="14">
        <v>68</v>
      </c>
      <c r="DA244" s="14">
        <v>81</v>
      </c>
      <c r="DB244" s="14">
        <v>89</v>
      </c>
      <c r="DC244" s="14">
        <v>104</v>
      </c>
      <c r="DD244" s="14">
        <v>73</v>
      </c>
      <c r="DE244" s="14">
        <v>34</v>
      </c>
      <c r="DF244" s="14">
        <v>35</v>
      </c>
      <c r="DG244" s="14">
        <v>41</v>
      </c>
      <c r="DH244" s="14">
        <v>31</v>
      </c>
      <c r="DI244" s="14">
        <v>49</v>
      </c>
      <c r="DJ244" s="14">
        <v>65</v>
      </c>
      <c r="DK244" s="14">
        <v>55</v>
      </c>
      <c r="DL244" s="14">
        <v>74</v>
      </c>
      <c r="DM244" s="14">
        <v>47</v>
      </c>
      <c r="DN244" s="14">
        <v>48</v>
      </c>
      <c r="DO244" s="14">
        <v>61</v>
      </c>
      <c r="DP244" s="14">
        <v>41</v>
      </c>
      <c r="DQ244" s="14">
        <v>28</v>
      </c>
      <c r="DR244" s="14">
        <v>31</v>
      </c>
      <c r="DS244" s="14">
        <v>63</v>
      </c>
      <c r="DT244" s="14">
        <v>56</v>
      </c>
      <c r="DU244" s="14">
        <v>53</v>
      </c>
      <c r="DV244" s="14">
        <v>56</v>
      </c>
      <c r="DW244" s="14">
        <v>60</v>
      </c>
      <c r="DX244" s="14">
        <v>55</v>
      </c>
      <c r="DY244" s="14">
        <v>47</v>
      </c>
      <c r="DZ244" s="14">
        <v>62</v>
      </c>
      <c r="EA244" s="14">
        <v>53</v>
      </c>
      <c r="EB244" s="14">
        <v>78</v>
      </c>
      <c r="EC244" s="14">
        <v>73</v>
      </c>
      <c r="ED244" s="14">
        <v>71</v>
      </c>
      <c r="EE244" s="14">
        <v>99</v>
      </c>
      <c r="EF244" s="14">
        <v>60</v>
      </c>
      <c r="EG244" s="14">
        <v>50</v>
      </c>
      <c r="EH244" s="14">
        <v>50</v>
      </c>
      <c r="EI244" s="14">
        <v>73</v>
      </c>
      <c r="EJ244" s="14">
        <v>64</v>
      </c>
      <c r="EK244" s="14">
        <v>46</v>
      </c>
      <c r="EL244" s="14">
        <v>41</v>
      </c>
      <c r="EM244" s="14">
        <v>68</v>
      </c>
      <c r="EN244" s="14">
        <v>88</v>
      </c>
      <c r="EO244" s="14">
        <v>56</v>
      </c>
      <c r="EP244" s="14">
        <v>77</v>
      </c>
      <c r="EQ244" s="14">
        <v>76</v>
      </c>
      <c r="ER244" s="14">
        <v>65</v>
      </c>
      <c r="ES244" s="14">
        <v>59</v>
      </c>
      <c r="ET244" s="14">
        <v>114</v>
      </c>
      <c r="EU244" s="14">
        <v>84</v>
      </c>
      <c r="EV244" s="14">
        <v>59</v>
      </c>
      <c r="EW244" s="14">
        <v>30</v>
      </c>
      <c r="EX244" s="14">
        <v>59</v>
      </c>
      <c r="EY244" s="14">
        <v>45</v>
      </c>
      <c r="EZ244" s="14">
        <v>63</v>
      </c>
      <c r="FA244" s="14">
        <v>56</v>
      </c>
      <c r="FB244" s="14">
        <v>53</v>
      </c>
      <c r="FC244" s="14">
        <v>60</v>
      </c>
      <c r="FD244" s="14">
        <v>67</v>
      </c>
      <c r="FE244" s="14">
        <v>49</v>
      </c>
      <c r="FF244" s="14">
        <v>43</v>
      </c>
      <c r="FG244" s="14">
        <v>48</v>
      </c>
      <c r="FH244" s="14">
        <v>53</v>
      </c>
      <c r="FI244" s="14">
        <v>38</v>
      </c>
      <c r="FJ244" s="14">
        <v>54</v>
      </c>
      <c r="FK244" s="14">
        <v>59</v>
      </c>
      <c r="FL244" s="14">
        <v>58</v>
      </c>
      <c r="FM244" s="14">
        <v>61</v>
      </c>
      <c r="FN244" s="14">
        <v>48</v>
      </c>
      <c r="FO244" s="14">
        <v>49</v>
      </c>
      <c r="FP244" s="14">
        <v>64</v>
      </c>
      <c r="FQ244" s="14">
        <v>54</v>
      </c>
      <c r="FR244" s="14">
        <v>38</v>
      </c>
      <c r="FS244" s="14">
        <v>34</v>
      </c>
      <c r="FT244" s="14">
        <v>48</v>
      </c>
      <c r="FU244" s="14">
        <v>51</v>
      </c>
      <c r="FV244" s="14">
        <v>55</v>
      </c>
      <c r="FW244" s="14">
        <v>78</v>
      </c>
      <c r="FX244" s="14">
        <v>43</v>
      </c>
      <c r="FY244" s="14">
        <v>36</v>
      </c>
      <c r="FZ244" s="14">
        <v>46</v>
      </c>
      <c r="GA244" s="14">
        <v>46</v>
      </c>
      <c r="GB244" s="14">
        <v>44</v>
      </c>
      <c r="GC244" s="14">
        <v>58</v>
      </c>
      <c r="GD244" s="14">
        <v>28</v>
      </c>
      <c r="GE244" s="14">
        <v>29</v>
      </c>
      <c r="GF244" s="14">
        <v>39</v>
      </c>
      <c r="GG244" s="14">
        <v>49</v>
      </c>
      <c r="GH244" s="14">
        <v>50</v>
      </c>
      <c r="GI244" s="14">
        <v>52</v>
      </c>
      <c r="GJ244" s="14">
        <v>38</v>
      </c>
      <c r="GK244" s="14">
        <v>43</v>
      </c>
      <c r="GL244" s="14">
        <v>42</v>
      </c>
      <c r="GM244" s="14">
        <v>35</v>
      </c>
      <c r="GN244" s="14">
        <v>44</v>
      </c>
      <c r="GO244" s="14">
        <v>36</v>
      </c>
      <c r="GP244" s="14">
        <v>24</v>
      </c>
      <c r="GQ244" s="14">
        <v>39</v>
      </c>
      <c r="GR244" s="14">
        <v>38</v>
      </c>
      <c r="GS244" s="14" t="s">
        <v>78</v>
      </c>
      <c r="GT244" s="14">
        <v>53</v>
      </c>
      <c r="GU244" s="14">
        <v>60</v>
      </c>
      <c r="GV244" s="14">
        <v>59</v>
      </c>
      <c r="GW244" s="14" t="s">
        <v>78</v>
      </c>
      <c r="GX244" s="14" t="s">
        <v>78</v>
      </c>
      <c r="GY244" s="14" t="s">
        <v>78</v>
      </c>
      <c r="GZ244" s="14" t="s">
        <v>78</v>
      </c>
      <c r="HA244" s="14" t="s">
        <v>78</v>
      </c>
      <c r="HB244" s="14">
        <v>22</v>
      </c>
      <c r="HC244" s="14">
        <v>31</v>
      </c>
      <c r="HD244" s="14">
        <v>31</v>
      </c>
      <c r="HE244" s="14">
        <v>15</v>
      </c>
      <c r="HF244" s="14">
        <v>20</v>
      </c>
      <c r="HG244" s="14">
        <v>39</v>
      </c>
      <c r="HH244" s="14">
        <v>46</v>
      </c>
      <c r="HI244" s="14">
        <v>32</v>
      </c>
      <c r="HJ244" s="14">
        <v>28</v>
      </c>
      <c r="HK244" s="14">
        <v>42</v>
      </c>
      <c r="HL244" s="14">
        <v>53</v>
      </c>
      <c r="HM244" s="14">
        <v>34</v>
      </c>
      <c r="HN244" s="14">
        <v>35</v>
      </c>
      <c r="HO244" s="14">
        <v>25</v>
      </c>
      <c r="HP244" s="14">
        <v>23</v>
      </c>
      <c r="HQ244" s="14">
        <v>31</v>
      </c>
      <c r="HR244" s="14">
        <v>31</v>
      </c>
      <c r="HS244" s="14">
        <v>37</v>
      </c>
      <c r="HT244" s="14">
        <v>39</v>
      </c>
      <c r="HU244" s="14">
        <v>60</v>
      </c>
      <c r="HV244" s="14">
        <v>65</v>
      </c>
      <c r="HW244" s="14">
        <v>35</v>
      </c>
      <c r="HX244" s="14">
        <v>30</v>
      </c>
      <c r="HY244" s="14">
        <v>28</v>
      </c>
      <c r="HZ244" s="14">
        <v>29</v>
      </c>
      <c r="IA244" s="14">
        <v>38</v>
      </c>
      <c r="IB244" s="14">
        <v>40</v>
      </c>
      <c r="IC244" s="14">
        <v>46</v>
      </c>
      <c r="ID244" s="14">
        <v>34</v>
      </c>
      <c r="IE244" s="14">
        <v>31</v>
      </c>
      <c r="IF244" s="14">
        <v>30</v>
      </c>
      <c r="IG244" s="14">
        <v>14</v>
      </c>
      <c r="IH244" s="14">
        <v>31</v>
      </c>
      <c r="II244" s="14">
        <v>38</v>
      </c>
      <c r="IJ244" s="14">
        <v>44</v>
      </c>
      <c r="IK244" s="14">
        <v>35</v>
      </c>
      <c r="IL244" s="14">
        <v>17</v>
      </c>
      <c r="IM244" s="14">
        <v>26</v>
      </c>
      <c r="IN244" s="14">
        <v>30</v>
      </c>
      <c r="IO244" s="14">
        <v>30</v>
      </c>
      <c r="IP244" s="14">
        <v>32</v>
      </c>
      <c r="IQ244" s="19">
        <v>31</v>
      </c>
      <c r="IR244" s="100">
        <f t="shared" si="64"/>
        <v>114</v>
      </c>
    </row>
    <row r="245" spans="1:252" ht="12.75" customHeight="1" x14ac:dyDescent="0.2">
      <c r="A245" s="100">
        <v>2011</v>
      </c>
      <c r="B245" s="100">
        <v>360610135</v>
      </c>
      <c r="C245" s="103">
        <f>INDEX(Sites!$A:$N,MATCH($B245,Sites!$A:$A,0),2)</f>
        <v>40.819760000000002</v>
      </c>
      <c r="D245" s="100" t="str">
        <f>INDEX(Sites!$A:$N,MATCH($B245,Sites!$A:$A,0),4)</f>
        <v>NY</v>
      </c>
      <c r="E245" s="100" t="str">
        <f>INDEX(Sites!$A:$N,MATCH($B245,Sites!$A:$A,0),10)</f>
        <v>45.0</v>
      </c>
      <c r="F245" s="44" t="str">
        <f>INDEX(Sites!$A:$N,MATCH($B245,Sites!$A:$A,0),6)</f>
        <v>Convent Av</v>
      </c>
      <c r="G245" s="20">
        <v>34</v>
      </c>
      <c r="H245" s="14">
        <v>31</v>
      </c>
      <c r="I245" s="14">
        <v>30</v>
      </c>
      <c r="J245" s="14">
        <v>31</v>
      </c>
      <c r="K245" s="14">
        <v>35</v>
      </c>
      <c r="L245" s="14">
        <v>38</v>
      </c>
      <c r="M245" s="14">
        <v>33</v>
      </c>
      <c r="N245" s="14">
        <v>28</v>
      </c>
      <c r="O245" s="14">
        <v>29</v>
      </c>
      <c r="P245" s="14">
        <v>36</v>
      </c>
      <c r="Q245" s="14">
        <v>26</v>
      </c>
      <c r="R245" s="14">
        <v>36</v>
      </c>
      <c r="S245" s="14">
        <v>40</v>
      </c>
      <c r="T245" s="14">
        <v>26</v>
      </c>
      <c r="U245" s="14">
        <v>27</v>
      </c>
      <c r="V245" s="14">
        <v>22</v>
      </c>
      <c r="W245" s="14">
        <v>38</v>
      </c>
      <c r="X245" s="14">
        <v>42</v>
      </c>
      <c r="Y245" s="14">
        <v>34</v>
      </c>
      <c r="Z245" s="14">
        <v>39</v>
      </c>
      <c r="AA245" s="14">
        <v>30</v>
      </c>
      <c r="AB245" s="14">
        <v>32</v>
      </c>
      <c r="AC245" s="14">
        <v>22</v>
      </c>
      <c r="AD245" s="14">
        <v>38</v>
      </c>
      <c r="AE245" s="14">
        <v>38</v>
      </c>
      <c r="AF245" s="14">
        <v>40</v>
      </c>
      <c r="AG245" s="14">
        <v>40</v>
      </c>
      <c r="AH245" s="14">
        <v>42</v>
      </c>
      <c r="AI245" s="14">
        <v>38</v>
      </c>
      <c r="AJ245" s="14">
        <v>33</v>
      </c>
      <c r="AK245" s="14">
        <v>34</v>
      </c>
      <c r="AL245" s="14">
        <v>37</v>
      </c>
      <c r="AM245" s="14">
        <v>48</v>
      </c>
      <c r="AN245" s="14">
        <v>49</v>
      </c>
      <c r="AO245" s="14">
        <v>35</v>
      </c>
      <c r="AP245" s="14">
        <v>38</v>
      </c>
      <c r="AQ245" s="14">
        <v>38</v>
      </c>
      <c r="AR245" s="14">
        <v>30</v>
      </c>
      <c r="AS245" s="14">
        <v>22</v>
      </c>
      <c r="AT245" s="14">
        <v>40</v>
      </c>
      <c r="AU245" s="14">
        <v>34</v>
      </c>
      <c r="AV245" s="14">
        <v>34</v>
      </c>
      <c r="AW245" s="14">
        <v>44</v>
      </c>
      <c r="AX245" s="14">
        <v>41</v>
      </c>
      <c r="AY245" s="14">
        <v>40</v>
      </c>
      <c r="AZ245" s="14">
        <v>33</v>
      </c>
      <c r="BA245" s="14">
        <v>42</v>
      </c>
      <c r="BB245" s="14">
        <v>46</v>
      </c>
      <c r="BC245" s="14">
        <v>37</v>
      </c>
      <c r="BD245" s="14">
        <v>28</v>
      </c>
      <c r="BE245" s="14">
        <v>25</v>
      </c>
      <c r="BF245" s="14">
        <v>44</v>
      </c>
      <c r="BG245" s="14">
        <v>32</v>
      </c>
      <c r="BH245" s="14">
        <v>24</v>
      </c>
      <c r="BI245" s="14">
        <v>41</v>
      </c>
      <c r="BJ245" s="14">
        <v>32</v>
      </c>
      <c r="BK245" s="14">
        <v>24</v>
      </c>
      <c r="BL245" s="14">
        <v>20</v>
      </c>
      <c r="BM245" s="14">
        <v>33</v>
      </c>
      <c r="BN245" s="14">
        <v>45</v>
      </c>
      <c r="BO245" s="14">
        <v>34</v>
      </c>
      <c r="BP245" s="14">
        <v>34</v>
      </c>
      <c r="BQ245" s="14">
        <v>22</v>
      </c>
      <c r="BR245" s="14">
        <v>33</v>
      </c>
      <c r="BS245" s="14">
        <v>17</v>
      </c>
      <c r="BT245" s="14">
        <v>42</v>
      </c>
      <c r="BU245" s="14">
        <v>46</v>
      </c>
      <c r="BV245" s="14">
        <v>47</v>
      </c>
      <c r="BW245" s="14">
        <v>47</v>
      </c>
      <c r="BX245" s="14">
        <v>35</v>
      </c>
      <c r="BY245" s="14">
        <v>42</v>
      </c>
      <c r="BZ245" s="14">
        <v>39</v>
      </c>
      <c r="CA245" s="14">
        <v>37</v>
      </c>
      <c r="CB245" s="14">
        <v>28</v>
      </c>
      <c r="CC245" s="14">
        <v>29</v>
      </c>
      <c r="CD245" s="14">
        <v>36</v>
      </c>
      <c r="CE245" s="14">
        <v>27</v>
      </c>
      <c r="CF245" s="14">
        <v>17</v>
      </c>
      <c r="CG245" s="14">
        <v>21</v>
      </c>
      <c r="CH245" s="14">
        <v>31</v>
      </c>
      <c r="CI245" s="14">
        <v>24</v>
      </c>
      <c r="CJ245" s="14">
        <v>40</v>
      </c>
      <c r="CK245" s="14">
        <v>36</v>
      </c>
      <c r="CL245" s="14">
        <v>24</v>
      </c>
      <c r="CM245" s="14">
        <v>48</v>
      </c>
      <c r="CN245" s="14">
        <v>56</v>
      </c>
      <c r="CO245" s="14">
        <v>43</v>
      </c>
      <c r="CP245" s="14">
        <v>46</v>
      </c>
      <c r="CQ245" s="14">
        <v>40</v>
      </c>
      <c r="CR245" s="14">
        <v>39</v>
      </c>
      <c r="CS245" s="14">
        <v>44</v>
      </c>
      <c r="CT245" s="14">
        <v>55</v>
      </c>
      <c r="CU245" s="14">
        <v>76</v>
      </c>
      <c r="CV245" s="14">
        <v>51</v>
      </c>
      <c r="CW245" s="14">
        <v>43</v>
      </c>
      <c r="CX245" s="14">
        <v>42</v>
      </c>
      <c r="CY245" s="14">
        <v>30</v>
      </c>
      <c r="CZ245" s="14">
        <v>59</v>
      </c>
      <c r="DA245" s="14">
        <v>81</v>
      </c>
      <c r="DB245" s="14">
        <v>80</v>
      </c>
      <c r="DC245" s="14">
        <v>89</v>
      </c>
      <c r="DD245" s="14">
        <v>74</v>
      </c>
      <c r="DE245" s="14">
        <v>31</v>
      </c>
      <c r="DF245" s="14">
        <v>23</v>
      </c>
      <c r="DG245" s="14">
        <v>30</v>
      </c>
      <c r="DH245" s="14">
        <v>28</v>
      </c>
      <c r="DI245" s="14">
        <v>41</v>
      </c>
      <c r="DJ245" s="14">
        <v>59</v>
      </c>
      <c r="DK245" s="14">
        <v>38</v>
      </c>
      <c r="DL245" s="14">
        <v>61</v>
      </c>
      <c r="DM245" s="14">
        <v>46</v>
      </c>
      <c r="DN245" s="14">
        <v>43</v>
      </c>
      <c r="DO245" s="14">
        <v>55</v>
      </c>
      <c r="DP245" s="14">
        <v>31</v>
      </c>
      <c r="DQ245" s="14">
        <v>23</v>
      </c>
      <c r="DR245" s="14">
        <v>19</v>
      </c>
      <c r="DS245" s="14">
        <v>45</v>
      </c>
      <c r="DT245" s="14">
        <v>40</v>
      </c>
      <c r="DU245" s="14">
        <v>43</v>
      </c>
      <c r="DV245" s="14">
        <v>51</v>
      </c>
      <c r="DW245" s="14">
        <v>47</v>
      </c>
      <c r="DX245" s="14">
        <v>45</v>
      </c>
      <c r="DY245" s="14">
        <v>45</v>
      </c>
      <c r="DZ245" s="14">
        <v>57</v>
      </c>
      <c r="EA245" s="14">
        <v>49</v>
      </c>
      <c r="EB245" s="14">
        <v>50</v>
      </c>
      <c r="EC245" s="14">
        <v>63</v>
      </c>
      <c r="ED245" s="14">
        <v>64</v>
      </c>
      <c r="EE245" s="14">
        <v>77</v>
      </c>
      <c r="EF245" s="14">
        <v>51</v>
      </c>
      <c r="EG245" s="14">
        <v>42</v>
      </c>
      <c r="EH245" s="14">
        <v>58</v>
      </c>
      <c r="EI245" s="14">
        <v>78</v>
      </c>
      <c r="EJ245" s="14">
        <v>54</v>
      </c>
      <c r="EK245" s="14">
        <v>38</v>
      </c>
      <c r="EL245" s="14">
        <v>38</v>
      </c>
      <c r="EM245" s="14">
        <v>56</v>
      </c>
      <c r="EN245" s="14">
        <v>69</v>
      </c>
      <c r="EO245" s="14">
        <v>54</v>
      </c>
      <c r="EP245" s="14">
        <v>67</v>
      </c>
      <c r="EQ245" s="14">
        <v>60</v>
      </c>
      <c r="ER245" s="14">
        <v>57</v>
      </c>
      <c r="ES245" s="14">
        <v>83</v>
      </c>
      <c r="ET245" s="14">
        <v>74</v>
      </c>
      <c r="EU245" s="14">
        <v>63</v>
      </c>
      <c r="EV245" s="14">
        <v>51</v>
      </c>
      <c r="EW245" s="14">
        <v>26</v>
      </c>
      <c r="EX245" s="14">
        <v>53</v>
      </c>
      <c r="EY245" s="14">
        <v>27</v>
      </c>
      <c r="EZ245" s="14">
        <v>50</v>
      </c>
      <c r="FA245" s="14">
        <v>46</v>
      </c>
      <c r="FB245" s="14">
        <v>37</v>
      </c>
      <c r="FC245" s="14">
        <v>61</v>
      </c>
      <c r="FD245" s="14">
        <v>63</v>
      </c>
      <c r="FE245" s="14">
        <v>36</v>
      </c>
      <c r="FF245" s="14">
        <v>31</v>
      </c>
      <c r="FG245" s="14">
        <v>42</v>
      </c>
      <c r="FH245" s="14">
        <v>58</v>
      </c>
      <c r="FI245" s="14">
        <v>35</v>
      </c>
      <c r="FJ245" s="14">
        <v>51</v>
      </c>
      <c r="FK245" s="14">
        <v>43</v>
      </c>
      <c r="FL245" s="14">
        <v>41</v>
      </c>
      <c r="FM245" s="14">
        <v>47</v>
      </c>
      <c r="FN245" s="14">
        <v>35</v>
      </c>
      <c r="FO245" s="14">
        <v>35</v>
      </c>
      <c r="FP245" s="14">
        <v>55</v>
      </c>
      <c r="FQ245" s="14">
        <v>44</v>
      </c>
      <c r="FR245" s="14">
        <v>32</v>
      </c>
      <c r="FS245" s="14" t="s">
        <v>78</v>
      </c>
      <c r="FT245" s="14">
        <v>46</v>
      </c>
      <c r="FU245" s="14">
        <v>40</v>
      </c>
      <c r="FV245" s="14">
        <v>50</v>
      </c>
      <c r="FW245" s="14">
        <v>71</v>
      </c>
      <c r="FX245" s="14">
        <v>41</v>
      </c>
      <c r="FY245" s="14">
        <v>28</v>
      </c>
      <c r="FZ245" s="14">
        <v>32</v>
      </c>
      <c r="GA245" s="14">
        <v>44</v>
      </c>
      <c r="GB245" s="14" t="s">
        <v>78</v>
      </c>
      <c r="GC245" s="14" t="s">
        <v>78</v>
      </c>
      <c r="GD245" s="14" t="s">
        <v>78</v>
      </c>
      <c r="GE245" s="14" t="s">
        <v>78</v>
      </c>
      <c r="GF245" s="14" t="s">
        <v>78</v>
      </c>
      <c r="GG245" s="14" t="s">
        <v>78</v>
      </c>
      <c r="GH245" s="14" t="s">
        <v>78</v>
      </c>
      <c r="GI245" s="14" t="s">
        <v>78</v>
      </c>
      <c r="GJ245" s="14" t="s">
        <v>78</v>
      </c>
      <c r="GK245" s="14" t="s">
        <v>78</v>
      </c>
      <c r="GL245" s="14" t="s">
        <v>78</v>
      </c>
      <c r="GM245" s="14" t="s">
        <v>78</v>
      </c>
      <c r="GN245" s="14" t="s">
        <v>78</v>
      </c>
      <c r="GO245" s="14" t="s">
        <v>78</v>
      </c>
      <c r="GP245" s="14" t="s">
        <v>78</v>
      </c>
      <c r="GQ245" s="14" t="s">
        <v>78</v>
      </c>
      <c r="GR245" s="14" t="s">
        <v>78</v>
      </c>
      <c r="GS245" s="14" t="s">
        <v>78</v>
      </c>
      <c r="GT245" s="14" t="s">
        <v>78</v>
      </c>
      <c r="GU245" s="14" t="s">
        <v>78</v>
      </c>
      <c r="GV245" s="14" t="s">
        <v>78</v>
      </c>
      <c r="GW245" s="14">
        <v>21</v>
      </c>
      <c r="GX245" s="14">
        <v>20</v>
      </c>
      <c r="GY245" s="14">
        <v>23</v>
      </c>
      <c r="GZ245" s="14">
        <v>33</v>
      </c>
      <c r="HA245" s="14">
        <v>25</v>
      </c>
      <c r="HB245" s="14">
        <v>18</v>
      </c>
      <c r="HC245" s="14">
        <v>25</v>
      </c>
      <c r="HD245" s="14">
        <v>15</v>
      </c>
      <c r="HE245" s="14">
        <v>5</v>
      </c>
      <c r="HF245" s="14">
        <v>10</v>
      </c>
      <c r="HG245" s="14">
        <v>25</v>
      </c>
      <c r="HH245" s="14">
        <v>25</v>
      </c>
      <c r="HI245" s="14">
        <v>24</v>
      </c>
      <c r="HJ245" s="14">
        <v>16</v>
      </c>
      <c r="HK245" s="14">
        <v>24</v>
      </c>
      <c r="HL245" s="14">
        <v>43</v>
      </c>
      <c r="HM245" s="14">
        <v>23</v>
      </c>
      <c r="HN245" s="14">
        <v>24</v>
      </c>
      <c r="HO245" s="14">
        <v>11</v>
      </c>
      <c r="HP245" s="14">
        <v>16</v>
      </c>
      <c r="HQ245" s="14">
        <v>21</v>
      </c>
      <c r="HR245" s="14">
        <v>24</v>
      </c>
      <c r="HS245" s="14">
        <v>25</v>
      </c>
      <c r="HT245" s="14">
        <v>30</v>
      </c>
      <c r="HU245" s="14">
        <v>33</v>
      </c>
      <c r="HV245" s="14">
        <v>39</v>
      </c>
      <c r="HW245" s="14">
        <v>31</v>
      </c>
      <c r="HX245" s="14">
        <v>25</v>
      </c>
      <c r="HY245" s="14">
        <v>17</v>
      </c>
      <c r="HZ245" s="14">
        <v>23</v>
      </c>
      <c r="IA245" s="14">
        <v>34</v>
      </c>
      <c r="IB245" s="14">
        <v>36</v>
      </c>
      <c r="IC245" s="14">
        <v>34</v>
      </c>
      <c r="ID245" s="14">
        <v>17</v>
      </c>
      <c r="IE245" s="14">
        <v>23</v>
      </c>
      <c r="IF245" s="14">
        <v>23</v>
      </c>
      <c r="IG245" s="14">
        <v>8</v>
      </c>
      <c r="IH245" s="14">
        <v>21</v>
      </c>
      <c r="II245" s="14">
        <v>29</v>
      </c>
      <c r="IJ245" s="14">
        <v>29</v>
      </c>
      <c r="IK245" s="14">
        <v>30</v>
      </c>
      <c r="IL245" s="14">
        <v>5</v>
      </c>
      <c r="IM245" s="14">
        <v>22</v>
      </c>
      <c r="IN245" s="14">
        <v>23</v>
      </c>
      <c r="IO245" s="14">
        <v>15</v>
      </c>
      <c r="IP245" s="14">
        <v>22</v>
      </c>
      <c r="IQ245" s="19">
        <v>15</v>
      </c>
      <c r="IR245" s="100">
        <f t="shared" si="64"/>
        <v>89</v>
      </c>
    </row>
    <row r="246" spans="1:252" ht="12.75" customHeight="1" x14ac:dyDescent="0.2">
      <c r="A246" s="100">
        <v>2011</v>
      </c>
      <c r="B246" s="100">
        <v>361030009</v>
      </c>
      <c r="C246" s="103">
        <f>INDEX(Sites!$A:$N,MATCH($B246,Sites!$A:$A,0),2)</f>
        <v>40.82799</v>
      </c>
      <c r="D246" s="100" t="str">
        <f>INDEX(Sites!$A:$N,MATCH($B246,Sites!$A:$A,0),4)</f>
        <v>NY</v>
      </c>
      <c r="E246" s="100" t="str">
        <f>INDEX(Sites!$A:$N,MATCH($B246,Sites!$A:$A,0),10)</f>
        <v>45.0</v>
      </c>
      <c r="F246" s="44" t="str">
        <f>INDEX(Sites!$A:$N,MATCH($B246,Sites!$A:$A,0),6)</f>
        <v>Holtsville</v>
      </c>
      <c r="G246" s="20" t="s">
        <v>78</v>
      </c>
      <c r="H246" s="14" t="s">
        <v>78</v>
      </c>
      <c r="I246" s="14" t="s">
        <v>78</v>
      </c>
      <c r="J246" s="14" t="s">
        <v>78</v>
      </c>
      <c r="K246" s="14" t="s">
        <v>78</v>
      </c>
      <c r="L246" s="14" t="s">
        <v>78</v>
      </c>
      <c r="M246" s="14" t="s">
        <v>78</v>
      </c>
      <c r="N246" s="14" t="s">
        <v>78</v>
      </c>
      <c r="O246" s="14" t="s">
        <v>78</v>
      </c>
      <c r="P246" s="14" t="s">
        <v>78</v>
      </c>
      <c r="Q246" s="14">
        <v>39</v>
      </c>
      <c r="R246" s="14">
        <v>42</v>
      </c>
      <c r="S246" s="14">
        <v>44</v>
      </c>
      <c r="T246" s="14">
        <v>29</v>
      </c>
      <c r="U246" s="14">
        <v>34</v>
      </c>
      <c r="V246" s="14">
        <v>30</v>
      </c>
      <c r="W246" s="14">
        <v>39</v>
      </c>
      <c r="X246" s="14">
        <v>49</v>
      </c>
      <c r="Y246" s="14">
        <v>42</v>
      </c>
      <c r="Z246" s="14">
        <v>45</v>
      </c>
      <c r="AA246" s="14">
        <v>39</v>
      </c>
      <c r="AB246" s="14">
        <v>42</v>
      </c>
      <c r="AC246" s="14">
        <v>35</v>
      </c>
      <c r="AD246" s="14">
        <v>44</v>
      </c>
      <c r="AE246" s="14">
        <v>41</v>
      </c>
      <c r="AF246" s="14">
        <v>45</v>
      </c>
      <c r="AG246" s="14">
        <v>44</v>
      </c>
      <c r="AH246" s="14">
        <v>45</v>
      </c>
      <c r="AI246" s="14">
        <v>47</v>
      </c>
      <c r="AJ246" s="14">
        <v>44</v>
      </c>
      <c r="AK246" s="14">
        <v>42</v>
      </c>
      <c r="AL246" s="14">
        <v>40</v>
      </c>
      <c r="AM246" s="14">
        <v>52</v>
      </c>
      <c r="AN246" s="14">
        <v>51</v>
      </c>
      <c r="AO246" s="14">
        <v>49</v>
      </c>
      <c r="AP246" s="14">
        <v>42</v>
      </c>
      <c r="AQ246" s="14">
        <v>42</v>
      </c>
      <c r="AR246" s="14">
        <v>42</v>
      </c>
      <c r="AS246" s="14">
        <v>39</v>
      </c>
      <c r="AT246" s="14">
        <v>53</v>
      </c>
      <c r="AU246" s="14">
        <v>46</v>
      </c>
      <c r="AV246" s="14">
        <v>40</v>
      </c>
      <c r="AW246" s="14">
        <v>50</v>
      </c>
      <c r="AX246" s="14">
        <v>46</v>
      </c>
      <c r="AY246" s="14">
        <v>51</v>
      </c>
      <c r="AZ246" s="14">
        <v>41</v>
      </c>
      <c r="BA246" s="14" t="s">
        <v>78</v>
      </c>
      <c r="BB246" s="14">
        <v>48</v>
      </c>
      <c r="BC246" s="14">
        <v>45</v>
      </c>
      <c r="BD246" s="14">
        <v>38</v>
      </c>
      <c r="BE246" s="14">
        <v>39</v>
      </c>
      <c r="BF246" s="14">
        <v>51</v>
      </c>
      <c r="BG246" s="14">
        <v>39</v>
      </c>
      <c r="BH246" s="14">
        <v>43</v>
      </c>
      <c r="BI246" s="14">
        <v>43</v>
      </c>
      <c r="BJ246" s="14">
        <v>42</v>
      </c>
      <c r="BK246" s="14">
        <v>25</v>
      </c>
      <c r="BL246" s="14" t="s">
        <v>78</v>
      </c>
      <c r="BM246" s="14" t="s">
        <v>78</v>
      </c>
      <c r="BN246" s="14">
        <v>22</v>
      </c>
      <c r="BO246" s="14">
        <v>19</v>
      </c>
      <c r="BP246" s="14">
        <v>19</v>
      </c>
      <c r="BQ246" s="14">
        <v>16</v>
      </c>
      <c r="BR246" s="14">
        <v>16</v>
      </c>
      <c r="BS246" s="14">
        <v>20</v>
      </c>
      <c r="BT246" s="14">
        <v>42</v>
      </c>
      <c r="BU246" s="14">
        <v>54</v>
      </c>
      <c r="BV246" s="14">
        <v>58</v>
      </c>
      <c r="BW246" s="14">
        <v>55</v>
      </c>
      <c r="BX246" s="14">
        <v>37</v>
      </c>
      <c r="BY246" s="14">
        <v>46</v>
      </c>
      <c r="BZ246" s="14">
        <v>40</v>
      </c>
      <c r="CA246" s="14">
        <v>46</v>
      </c>
      <c r="CB246" s="14">
        <v>43</v>
      </c>
      <c r="CC246" s="14">
        <v>35</v>
      </c>
      <c r="CD246" s="14">
        <v>51</v>
      </c>
      <c r="CE246" s="14">
        <v>29</v>
      </c>
      <c r="CF246" s="14">
        <v>27</v>
      </c>
      <c r="CG246" s="14">
        <v>36</v>
      </c>
      <c r="CH246" s="14">
        <v>43</v>
      </c>
      <c r="CI246" s="14">
        <v>50</v>
      </c>
      <c r="CJ246" s="14">
        <v>47</v>
      </c>
      <c r="CK246" s="14">
        <v>37</v>
      </c>
      <c r="CL246" s="14">
        <v>40</v>
      </c>
      <c r="CM246" s="14">
        <v>47</v>
      </c>
      <c r="CN246" s="14">
        <v>59</v>
      </c>
      <c r="CO246" s="14" t="s">
        <v>78</v>
      </c>
      <c r="CP246" s="14" t="s">
        <v>78</v>
      </c>
      <c r="CQ246" s="14" t="s">
        <v>78</v>
      </c>
      <c r="CR246" s="14">
        <v>35</v>
      </c>
      <c r="CS246" s="14">
        <v>49</v>
      </c>
      <c r="CT246" s="14">
        <v>47</v>
      </c>
      <c r="CU246" s="14">
        <v>45</v>
      </c>
      <c r="CV246" s="14">
        <v>52</v>
      </c>
      <c r="CW246" s="14">
        <v>53</v>
      </c>
      <c r="CX246" s="14">
        <v>49</v>
      </c>
      <c r="CY246" s="14">
        <v>26</v>
      </c>
      <c r="CZ246" s="14">
        <v>62</v>
      </c>
      <c r="DA246" s="14">
        <v>76</v>
      </c>
      <c r="DB246" s="14">
        <v>80</v>
      </c>
      <c r="DC246" s="14">
        <v>87</v>
      </c>
      <c r="DD246" s="14">
        <v>59</v>
      </c>
      <c r="DE246" s="14">
        <v>28</v>
      </c>
      <c r="DF246" s="14">
        <v>29</v>
      </c>
      <c r="DG246" s="14">
        <v>41</v>
      </c>
      <c r="DH246" s="14">
        <v>29</v>
      </c>
      <c r="DI246" s="14">
        <v>47</v>
      </c>
      <c r="DJ246" s="14">
        <v>60</v>
      </c>
      <c r="DK246" s="14">
        <v>49</v>
      </c>
      <c r="DL246" s="14">
        <v>63</v>
      </c>
      <c r="DM246" s="14">
        <v>42</v>
      </c>
      <c r="DN246" s="14">
        <v>42</v>
      </c>
      <c r="DO246" s="14">
        <v>59</v>
      </c>
      <c r="DP246" s="14">
        <v>35</v>
      </c>
      <c r="DQ246" s="14">
        <v>29</v>
      </c>
      <c r="DR246" s="14">
        <v>26</v>
      </c>
      <c r="DS246" s="14">
        <v>48</v>
      </c>
      <c r="DT246" s="14">
        <v>53</v>
      </c>
      <c r="DU246" s="14">
        <v>50</v>
      </c>
      <c r="DV246" s="14">
        <v>48</v>
      </c>
      <c r="DW246" s="14">
        <v>54</v>
      </c>
      <c r="DX246" s="14">
        <v>51</v>
      </c>
      <c r="DY246" s="14">
        <v>45</v>
      </c>
      <c r="DZ246" s="14">
        <v>49</v>
      </c>
      <c r="EA246" s="14">
        <v>54</v>
      </c>
      <c r="EB246" s="14">
        <v>65</v>
      </c>
      <c r="EC246" s="14">
        <v>65</v>
      </c>
      <c r="ED246" s="14">
        <v>63</v>
      </c>
      <c r="EE246" s="14">
        <v>87</v>
      </c>
      <c r="EF246" s="14">
        <v>52</v>
      </c>
      <c r="EG246" s="14">
        <v>45</v>
      </c>
      <c r="EH246" s="14" t="s">
        <v>78</v>
      </c>
      <c r="EI246" s="14">
        <v>64</v>
      </c>
      <c r="EJ246" s="14">
        <v>62</v>
      </c>
      <c r="EK246" s="14">
        <v>43</v>
      </c>
      <c r="EL246" s="14">
        <v>39</v>
      </c>
      <c r="EM246" s="14">
        <v>58</v>
      </c>
      <c r="EN246" s="14">
        <v>82</v>
      </c>
      <c r="EO246" s="14">
        <v>51</v>
      </c>
      <c r="EP246" s="14">
        <v>62</v>
      </c>
      <c r="EQ246" s="14">
        <v>61</v>
      </c>
      <c r="ER246" s="14">
        <v>55</v>
      </c>
      <c r="ES246" s="14">
        <v>43</v>
      </c>
      <c r="ET246" s="14">
        <v>94</v>
      </c>
      <c r="EU246" s="14">
        <v>67</v>
      </c>
      <c r="EV246" s="14">
        <v>48</v>
      </c>
      <c r="EW246" s="14">
        <v>21</v>
      </c>
      <c r="EX246" s="14">
        <v>53</v>
      </c>
      <c r="EY246" s="14">
        <v>40</v>
      </c>
      <c r="EZ246" s="14">
        <v>51</v>
      </c>
      <c r="FA246" s="14">
        <v>46</v>
      </c>
      <c r="FB246" s="14">
        <v>46</v>
      </c>
      <c r="FC246" s="14">
        <v>50</v>
      </c>
      <c r="FD246" s="14">
        <v>65</v>
      </c>
      <c r="FE246" s="14">
        <v>44</v>
      </c>
      <c r="FF246" s="14">
        <v>43</v>
      </c>
      <c r="FG246" s="14">
        <v>42</v>
      </c>
      <c r="FH246" s="14">
        <v>39</v>
      </c>
      <c r="FI246" s="14">
        <v>36</v>
      </c>
      <c r="FJ246" s="14">
        <v>40</v>
      </c>
      <c r="FK246" s="14">
        <v>49</v>
      </c>
      <c r="FL246" s="14">
        <v>49</v>
      </c>
      <c r="FM246" s="14">
        <v>56</v>
      </c>
      <c r="FN246" s="14">
        <v>43</v>
      </c>
      <c r="FO246" s="14">
        <v>41</v>
      </c>
      <c r="FP246" s="14">
        <v>60</v>
      </c>
      <c r="FQ246" s="14">
        <v>43</v>
      </c>
      <c r="FR246" s="14">
        <v>34</v>
      </c>
      <c r="FS246" s="14">
        <v>34</v>
      </c>
      <c r="FT246" s="14">
        <v>47</v>
      </c>
      <c r="FU246" s="14">
        <v>45</v>
      </c>
      <c r="FV246" s="14">
        <v>46</v>
      </c>
      <c r="FW246" s="14">
        <v>65</v>
      </c>
      <c r="FX246" s="14">
        <v>38</v>
      </c>
      <c r="FY246" s="14">
        <v>36</v>
      </c>
      <c r="FZ246" s="14">
        <v>41</v>
      </c>
      <c r="GA246" s="14">
        <v>40</v>
      </c>
      <c r="GB246" s="14">
        <v>43</v>
      </c>
      <c r="GC246" s="14">
        <v>50</v>
      </c>
      <c r="GD246" s="14">
        <v>18</v>
      </c>
      <c r="GE246" s="14" t="s">
        <v>78</v>
      </c>
      <c r="GF246" s="14">
        <v>38</v>
      </c>
      <c r="GG246" s="14">
        <v>39</v>
      </c>
      <c r="GH246" s="14" t="s">
        <v>78</v>
      </c>
      <c r="GI246" s="14">
        <v>44</v>
      </c>
      <c r="GJ246" s="14">
        <v>35</v>
      </c>
      <c r="GK246" s="14">
        <v>39</v>
      </c>
      <c r="GL246" s="14">
        <v>37</v>
      </c>
      <c r="GM246" s="14">
        <v>30</v>
      </c>
      <c r="GN246" s="14" t="s">
        <v>78</v>
      </c>
      <c r="GO246" s="14" t="s">
        <v>78</v>
      </c>
      <c r="GP246" s="14">
        <v>18</v>
      </c>
      <c r="GQ246" s="14">
        <v>27</v>
      </c>
      <c r="GR246" s="14">
        <v>34</v>
      </c>
      <c r="GS246" s="14">
        <v>25</v>
      </c>
      <c r="GT246" s="14">
        <v>45</v>
      </c>
      <c r="GU246" s="14">
        <v>55</v>
      </c>
      <c r="GV246" s="14">
        <v>53</v>
      </c>
      <c r="GW246" s="14">
        <v>39</v>
      </c>
      <c r="GX246" s="14" t="s">
        <v>78</v>
      </c>
      <c r="GY246" s="14">
        <v>25</v>
      </c>
      <c r="GZ246" s="14">
        <v>29</v>
      </c>
      <c r="HA246" s="14">
        <v>29</v>
      </c>
      <c r="HB246" s="14">
        <v>23</v>
      </c>
      <c r="HC246" s="14">
        <v>31</v>
      </c>
      <c r="HD246" s="14">
        <v>28</v>
      </c>
      <c r="HE246" s="14">
        <v>13</v>
      </c>
      <c r="HF246" s="14">
        <v>20</v>
      </c>
      <c r="HG246" s="14">
        <v>33</v>
      </c>
      <c r="HH246" s="14">
        <v>41</v>
      </c>
      <c r="HI246" s="14">
        <v>34</v>
      </c>
      <c r="HJ246" s="14">
        <v>24</v>
      </c>
      <c r="HK246" s="14">
        <v>36</v>
      </c>
      <c r="HL246" s="14">
        <v>45</v>
      </c>
      <c r="HM246" s="14">
        <v>35</v>
      </c>
      <c r="HN246" s="14">
        <v>31</v>
      </c>
      <c r="HO246" s="14">
        <v>17</v>
      </c>
      <c r="HP246" s="14" t="s">
        <v>78</v>
      </c>
      <c r="HQ246" s="14">
        <v>28</v>
      </c>
      <c r="HR246" s="14">
        <v>29</v>
      </c>
      <c r="HS246" s="14">
        <v>33</v>
      </c>
      <c r="HT246" s="14">
        <v>30</v>
      </c>
      <c r="HU246" s="14">
        <v>48</v>
      </c>
      <c r="HV246" s="14">
        <v>55</v>
      </c>
      <c r="HW246" s="14">
        <v>31</v>
      </c>
      <c r="HX246" s="14">
        <v>27</v>
      </c>
      <c r="HY246" s="14">
        <v>26</v>
      </c>
      <c r="HZ246" s="14">
        <v>24</v>
      </c>
      <c r="IA246" s="14">
        <v>34</v>
      </c>
      <c r="IB246" s="14">
        <v>37</v>
      </c>
      <c r="IC246" s="14">
        <v>33</v>
      </c>
      <c r="ID246" s="14">
        <v>28</v>
      </c>
      <c r="IE246" s="14">
        <v>28</v>
      </c>
      <c r="IF246" s="14">
        <v>29</v>
      </c>
      <c r="IG246" s="14" t="s">
        <v>78</v>
      </c>
      <c r="IH246" s="14">
        <v>21</v>
      </c>
      <c r="II246" s="14">
        <v>28</v>
      </c>
      <c r="IJ246" s="14">
        <v>34</v>
      </c>
      <c r="IK246" s="14">
        <v>31</v>
      </c>
      <c r="IL246" s="14">
        <v>20</v>
      </c>
      <c r="IM246" s="14">
        <v>23</v>
      </c>
      <c r="IN246" s="14">
        <v>27</v>
      </c>
      <c r="IO246" s="14">
        <v>26</v>
      </c>
      <c r="IP246" s="14">
        <v>28</v>
      </c>
      <c r="IQ246" s="19">
        <v>24</v>
      </c>
      <c r="IR246" s="100">
        <f t="shared" si="64"/>
        <v>94</v>
      </c>
    </row>
    <row r="247" spans="1:252" ht="12.75" customHeight="1" x14ac:dyDescent="0.2">
      <c r="A247" s="100">
        <v>2011</v>
      </c>
      <c r="B247" s="100">
        <v>360050133</v>
      </c>
      <c r="C247" s="103">
        <f>INDEX(Sites!$A:$N,MATCH($B247,Sites!$A:$A,0),2)</f>
        <v>40.867899999999999</v>
      </c>
      <c r="D247" s="100" t="str">
        <f>INDEX(Sites!$A:$N,MATCH($B247,Sites!$A:$A,0),4)</f>
        <v>NY</v>
      </c>
      <c r="E247" s="100" t="str">
        <f>INDEX(Sites!$A:$N,MATCH($B247,Sites!$A:$A,0),10)</f>
        <v>31.0</v>
      </c>
      <c r="F247" s="44" t="str">
        <f>INDEX(Sites!$A:$N,MATCH($B247,Sites!$A:$A,0),6)</f>
        <v>Pfizer Lab</v>
      </c>
      <c r="G247" s="20">
        <v>36</v>
      </c>
      <c r="H247" s="14">
        <v>34</v>
      </c>
      <c r="I247" s="14">
        <v>32</v>
      </c>
      <c r="J247" s="14">
        <v>37</v>
      </c>
      <c r="K247" s="14">
        <v>38</v>
      </c>
      <c r="L247" s="14">
        <v>37</v>
      </c>
      <c r="M247" s="14">
        <v>38</v>
      </c>
      <c r="N247" s="14">
        <v>31</v>
      </c>
      <c r="O247" s="14">
        <v>34</v>
      </c>
      <c r="P247" s="14">
        <v>37</v>
      </c>
      <c r="Q247" s="14">
        <v>26</v>
      </c>
      <c r="R247" s="14">
        <v>35</v>
      </c>
      <c r="S247" s="14">
        <v>35</v>
      </c>
      <c r="T247" s="14">
        <v>26</v>
      </c>
      <c r="U247" s="14">
        <v>28</v>
      </c>
      <c r="V247" s="14">
        <v>23</v>
      </c>
      <c r="W247" s="14">
        <v>41</v>
      </c>
      <c r="X247" s="14">
        <v>42</v>
      </c>
      <c r="Y247" s="14">
        <v>41</v>
      </c>
      <c r="Z247" s="14">
        <v>38</v>
      </c>
      <c r="AA247" s="14">
        <v>33</v>
      </c>
      <c r="AB247" s="14">
        <v>34</v>
      </c>
      <c r="AC247" s="14">
        <v>27</v>
      </c>
      <c r="AD247" s="14">
        <v>37</v>
      </c>
      <c r="AE247" s="14">
        <v>34</v>
      </c>
      <c r="AF247" s="14">
        <v>40</v>
      </c>
      <c r="AG247" s="14">
        <v>37</v>
      </c>
      <c r="AH247" s="14">
        <v>38</v>
      </c>
      <c r="AI247" s="14">
        <v>40</v>
      </c>
      <c r="AJ247" s="14">
        <v>33</v>
      </c>
      <c r="AK247" s="14">
        <v>40</v>
      </c>
      <c r="AL247" s="14">
        <v>30</v>
      </c>
      <c r="AM247" s="14">
        <v>45</v>
      </c>
      <c r="AN247" s="14">
        <v>46</v>
      </c>
      <c r="AO247" s="14">
        <v>33</v>
      </c>
      <c r="AP247" s="14">
        <v>32</v>
      </c>
      <c r="AQ247" s="14">
        <v>33</v>
      </c>
      <c r="AR247" s="14">
        <v>28</v>
      </c>
      <c r="AS247" s="14">
        <v>19</v>
      </c>
      <c r="AT247" s="14">
        <v>39</v>
      </c>
      <c r="AU247" s="14">
        <v>32</v>
      </c>
      <c r="AV247" s="14">
        <v>34</v>
      </c>
      <c r="AW247" s="14">
        <v>48</v>
      </c>
      <c r="AX247" s="14">
        <v>46</v>
      </c>
      <c r="AY247" s="14">
        <v>47</v>
      </c>
      <c r="AZ247" s="14">
        <v>37</v>
      </c>
      <c r="BA247" s="14">
        <v>42</v>
      </c>
      <c r="BB247" s="14">
        <v>44</v>
      </c>
      <c r="BC247" s="14">
        <v>40</v>
      </c>
      <c r="BD247" s="14">
        <v>32</v>
      </c>
      <c r="BE247" s="14">
        <v>31</v>
      </c>
      <c r="BF247" s="14">
        <v>47</v>
      </c>
      <c r="BG247" s="14">
        <v>36</v>
      </c>
      <c r="BH247" s="14">
        <v>27</v>
      </c>
      <c r="BI247" s="14">
        <v>40</v>
      </c>
      <c r="BJ247" s="14">
        <v>41</v>
      </c>
      <c r="BK247" s="14">
        <v>25</v>
      </c>
      <c r="BL247" s="14">
        <v>24</v>
      </c>
      <c r="BM247" s="14">
        <v>31</v>
      </c>
      <c r="BN247" s="14">
        <v>42</v>
      </c>
      <c r="BO247" s="14">
        <v>36</v>
      </c>
      <c r="BP247" s="14">
        <v>37</v>
      </c>
      <c r="BQ247" s="14">
        <v>29</v>
      </c>
      <c r="BR247" s="14">
        <v>36</v>
      </c>
      <c r="BS247" s="14">
        <v>15</v>
      </c>
      <c r="BT247" s="14">
        <v>41</v>
      </c>
      <c r="BU247" s="14">
        <v>48</v>
      </c>
      <c r="BV247" s="14">
        <v>48</v>
      </c>
      <c r="BW247" s="14">
        <v>48</v>
      </c>
      <c r="BX247" s="14">
        <v>35</v>
      </c>
      <c r="BY247" s="14">
        <v>42</v>
      </c>
      <c r="BZ247" s="14">
        <v>41</v>
      </c>
      <c r="CA247" s="14">
        <v>39</v>
      </c>
      <c r="CB247" s="14">
        <v>31</v>
      </c>
      <c r="CC247" s="14">
        <v>32</v>
      </c>
      <c r="CD247" s="14">
        <v>37</v>
      </c>
      <c r="CE247" s="14">
        <v>30</v>
      </c>
      <c r="CF247" s="14">
        <v>20</v>
      </c>
      <c r="CG247" s="14">
        <v>25</v>
      </c>
      <c r="CH247" s="14" t="s">
        <v>78</v>
      </c>
      <c r="CI247" s="14">
        <v>25</v>
      </c>
      <c r="CJ247" s="14">
        <v>40</v>
      </c>
      <c r="CK247" s="14">
        <v>36</v>
      </c>
      <c r="CL247" s="14">
        <v>28</v>
      </c>
      <c r="CM247" s="14">
        <v>45</v>
      </c>
      <c r="CN247" s="14">
        <v>60</v>
      </c>
      <c r="CO247" s="14">
        <v>45</v>
      </c>
      <c r="CP247" s="14">
        <v>53</v>
      </c>
      <c r="CQ247" s="14">
        <v>41</v>
      </c>
      <c r="CR247" s="14">
        <v>40</v>
      </c>
      <c r="CS247" s="14">
        <v>46</v>
      </c>
      <c r="CT247" s="14">
        <v>58</v>
      </c>
      <c r="CU247" s="14">
        <v>63</v>
      </c>
      <c r="CV247" s="14">
        <v>49</v>
      </c>
      <c r="CW247" s="14">
        <v>44</v>
      </c>
      <c r="CX247" s="14">
        <v>41</v>
      </c>
      <c r="CY247" s="14">
        <v>32</v>
      </c>
      <c r="CZ247" s="14">
        <v>54</v>
      </c>
      <c r="DA247" s="14">
        <v>79</v>
      </c>
      <c r="DB247" s="14">
        <v>79</v>
      </c>
      <c r="DC247" s="14">
        <v>90</v>
      </c>
      <c r="DD247" s="14">
        <v>69</v>
      </c>
      <c r="DE247" s="14">
        <v>32</v>
      </c>
      <c r="DF247" s="14">
        <v>27</v>
      </c>
      <c r="DG247" s="14">
        <v>31</v>
      </c>
      <c r="DH247" s="14">
        <v>32</v>
      </c>
      <c r="DI247" s="14">
        <v>40</v>
      </c>
      <c r="DJ247" s="14">
        <v>59</v>
      </c>
      <c r="DK247" s="14">
        <v>36</v>
      </c>
      <c r="DL247" s="14">
        <v>59</v>
      </c>
      <c r="DM247" s="14">
        <v>44</v>
      </c>
      <c r="DN247" s="14">
        <v>46</v>
      </c>
      <c r="DO247" s="14">
        <v>58</v>
      </c>
      <c r="DP247" s="14">
        <v>37</v>
      </c>
      <c r="DQ247" s="14">
        <v>30</v>
      </c>
      <c r="DR247" s="14">
        <v>28</v>
      </c>
      <c r="DS247" s="14">
        <v>54</v>
      </c>
      <c r="DT247" s="14">
        <v>41</v>
      </c>
      <c r="DU247" s="14">
        <v>49</v>
      </c>
      <c r="DV247" s="14">
        <v>59</v>
      </c>
      <c r="DW247" s="14">
        <v>50</v>
      </c>
      <c r="DX247" s="14">
        <v>43</v>
      </c>
      <c r="DY247" s="14">
        <v>43</v>
      </c>
      <c r="DZ247" s="14">
        <v>62</v>
      </c>
      <c r="EA247" s="14">
        <v>47</v>
      </c>
      <c r="EB247" s="14">
        <v>51</v>
      </c>
      <c r="EC247" s="14">
        <v>59</v>
      </c>
      <c r="ED247" s="14">
        <v>71</v>
      </c>
      <c r="EE247" s="14">
        <v>79</v>
      </c>
      <c r="EF247" s="14">
        <v>51</v>
      </c>
      <c r="EG247" s="14">
        <v>44</v>
      </c>
      <c r="EH247" s="14">
        <v>61</v>
      </c>
      <c r="EI247" s="14">
        <v>76</v>
      </c>
      <c r="EJ247" s="14">
        <v>55</v>
      </c>
      <c r="EK247" s="14">
        <v>38</v>
      </c>
      <c r="EL247" s="14">
        <v>37</v>
      </c>
      <c r="EM247" s="14">
        <v>55</v>
      </c>
      <c r="EN247" s="14">
        <v>69</v>
      </c>
      <c r="EO247" s="14">
        <v>57</v>
      </c>
      <c r="EP247" s="14">
        <v>68</v>
      </c>
      <c r="EQ247" s="14">
        <v>56</v>
      </c>
      <c r="ER247" s="14">
        <v>61</v>
      </c>
      <c r="ES247" s="14">
        <v>73</v>
      </c>
      <c r="ET247" s="14">
        <v>72</v>
      </c>
      <c r="EU247" s="14">
        <v>63</v>
      </c>
      <c r="EV247" s="14">
        <v>51</v>
      </c>
      <c r="EW247" s="14">
        <v>29</v>
      </c>
      <c r="EX247" s="14">
        <v>52</v>
      </c>
      <c r="EY247" s="14">
        <v>31</v>
      </c>
      <c r="EZ247" s="14">
        <v>54</v>
      </c>
      <c r="FA247" s="14">
        <v>46</v>
      </c>
      <c r="FB247" s="14">
        <v>42</v>
      </c>
      <c r="FC247" s="14">
        <v>54</v>
      </c>
      <c r="FD247" s="14">
        <v>66</v>
      </c>
      <c r="FE247" s="14">
        <v>38</v>
      </c>
      <c r="FF247" s="14">
        <v>34</v>
      </c>
      <c r="FG247" s="14">
        <v>46</v>
      </c>
      <c r="FH247" s="14">
        <v>58</v>
      </c>
      <c r="FI247" s="14">
        <v>37</v>
      </c>
      <c r="FJ247" s="14">
        <v>50</v>
      </c>
      <c r="FK247" s="14">
        <v>45</v>
      </c>
      <c r="FL247" s="14">
        <v>40</v>
      </c>
      <c r="FM247" s="14">
        <v>47</v>
      </c>
      <c r="FN247" s="14">
        <v>35</v>
      </c>
      <c r="FO247" s="14">
        <v>36</v>
      </c>
      <c r="FP247" s="14">
        <v>58</v>
      </c>
      <c r="FQ247" s="14">
        <v>45</v>
      </c>
      <c r="FR247" s="14">
        <v>33</v>
      </c>
      <c r="FS247" s="14">
        <v>29</v>
      </c>
      <c r="FT247" s="14">
        <v>44</v>
      </c>
      <c r="FU247" s="14">
        <v>43</v>
      </c>
      <c r="FV247" s="14">
        <v>51</v>
      </c>
      <c r="FW247" s="14">
        <v>71</v>
      </c>
      <c r="FX247" s="14">
        <v>40</v>
      </c>
      <c r="FY247" s="14">
        <v>30</v>
      </c>
      <c r="FZ247" s="14">
        <v>32</v>
      </c>
      <c r="GA247" s="14">
        <v>45</v>
      </c>
      <c r="GB247" s="14">
        <v>31</v>
      </c>
      <c r="GC247" s="14">
        <v>55</v>
      </c>
      <c r="GD247" s="14">
        <v>26</v>
      </c>
      <c r="GE247" s="14">
        <v>27</v>
      </c>
      <c r="GF247" s="14">
        <v>29</v>
      </c>
      <c r="GG247" s="14">
        <v>40</v>
      </c>
      <c r="GH247" s="14">
        <v>49</v>
      </c>
      <c r="GI247" s="14">
        <v>45</v>
      </c>
      <c r="GJ247" s="14">
        <v>36</v>
      </c>
      <c r="GK247" s="14">
        <v>50</v>
      </c>
      <c r="GL247" s="14">
        <v>51</v>
      </c>
      <c r="GM247" s="14">
        <v>31</v>
      </c>
      <c r="GN247" s="14">
        <v>40</v>
      </c>
      <c r="GO247" s="14">
        <v>34</v>
      </c>
      <c r="GP247" s="14">
        <v>27</v>
      </c>
      <c r="GQ247" s="14">
        <v>41</v>
      </c>
      <c r="GR247" s="14">
        <v>36</v>
      </c>
      <c r="GS247" s="14">
        <v>27</v>
      </c>
      <c r="GT247" s="14">
        <v>44</v>
      </c>
      <c r="GU247" s="14">
        <v>56</v>
      </c>
      <c r="GV247" s="14">
        <v>52</v>
      </c>
      <c r="GW247" s="14">
        <v>21</v>
      </c>
      <c r="GX247" s="14">
        <v>22</v>
      </c>
      <c r="GY247" s="14">
        <v>24</v>
      </c>
      <c r="GZ247" s="14">
        <v>34</v>
      </c>
      <c r="HA247" s="14">
        <v>28</v>
      </c>
      <c r="HB247" s="14">
        <v>15</v>
      </c>
      <c r="HC247" s="14">
        <v>23</v>
      </c>
      <c r="HD247" s="14">
        <v>20</v>
      </c>
      <c r="HE247" s="14">
        <v>6</v>
      </c>
      <c r="HF247" s="14">
        <v>10</v>
      </c>
      <c r="HG247" s="14">
        <v>25</v>
      </c>
      <c r="HH247" s="14">
        <v>35</v>
      </c>
      <c r="HI247" s="14">
        <v>38</v>
      </c>
      <c r="HJ247" s="14">
        <v>19</v>
      </c>
      <c r="HK247" s="14">
        <v>25</v>
      </c>
      <c r="HL247" s="14">
        <v>42</v>
      </c>
      <c r="HM247" s="14">
        <v>23</v>
      </c>
      <c r="HN247" s="14">
        <v>26</v>
      </c>
      <c r="HO247" s="14">
        <v>15</v>
      </c>
      <c r="HP247" s="14">
        <v>16</v>
      </c>
      <c r="HQ247" s="14">
        <v>24</v>
      </c>
      <c r="HR247" s="14">
        <v>23</v>
      </c>
      <c r="HS247" s="14">
        <v>27</v>
      </c>
      <c r="HT247" s="14">
        <v>28</v>
      </c>
      <c r="HU247" s="14">
        <v>43</v>
      </c>
      <c r="HV247" s="14">
        <v>46</v>
      </c>
      <c r="HW247" s="14">
        <v>31</v>
      </c>
      <c r="HX247" s="14">
        <v>27</v>
      </c>
      <c r="HY247" s="14">
        <v>19</v>
      </c>
      <c r="HZ247" s="14">
        <v>20</v>
      </c>
      <c r="IA247" s="14">
        <v>30</v>
      </c>
      <c r="IB247" s="14">
        <v>34</v>
      </c>
      <c r="IC247" s="14">
        <v>31</v>
      </c>
      <c r="ID247" s="14">
        <v>17</v>
      </c>
      <c r="IE247" s="14">
        <v>24</v>
      </c>
      <c r="IF247" s="14">
        <v>20</v>
      </c>
      <c r="IG247" s="14">
        <v>8</v>
      </c>
      <c r="IH247" s="14">
        <v>19</v>
      </c>
      <c r="II247" s="14">
        <v>27</v>
      </c>
      <c r="IJ247" s="14">
        <v>31</v>
      </c>
      <c r="IK247" s="14">
        <v>28</v>
      </c>
      <c r="IL247" s="14">
        <v>5</v>
      </c>
      <c r="IM247" s="14">
        <v>22</v>
      </c>
      <c r="IN247" s="14">
        <v>22</v>
      </c>
      <c r="IO247" s="14">
        <v>19</v>
      </c>
      <c r="IP247" s="14">
        <v>21</v>
      </c>
      <c r="IQ247" s="19">
        <v>18</v>
      </c>
      <c r="IR247" s="100">
        <f t="shared" si="64"/>
        <v>90</v>
      </c>
    </row>
    <row r="248" spans="1:252" ht="12.75" customHeight="1" x14ac:dyDescent="0.2">
      <c r="A248" s="100">
        <v>2011</v>
      </c>
      <c r="B248" s="100">
        <v>360810124</v>
      </c>
      <c r="C248" s="103">
        <f>INDEX(Sites!$A:$N,MATCH($B248,Sites!$A:$A,0),2)</f>
        <v>40.736139999999999</v>
      </c>
      <c r="D248" s="100" t="str">
        <f>INDEX(Sites!$A:$N,MATCH($B248,Sites!$A:$A,0),4)</f>
        <v>NY</v>
      </c>
      <c r="E248" s="100" t="str">
        <f>INDEX(Sites!$A:$N,MATCH($B248,Sites!$A:$A,0),10)</f>
        <v>25.0</v>
      </c>
      <c r="F248" s="44" t="str">
        <f>INDEX(Sites!$A:$N,MATCH($B248,Sites!$A:$A,0),6)</f>
        <v>Queens</v>
      </c>
      <c r="G248" s="20">
        <v>35</v>
      </c>
      <c r="H248" s="14">
        <v>34</v>
      </c>
      <c r="I248" s="14" t="s">
        <v>78</v>
      </c>
      <c r="J248" s="14">
        <v>39</v>
      </c>
      <c r="K248" s="14">
        <v>40</v>
      </c>
      <c r="L248" s="14">
        <v>38</v>
      </c>
      <c r="M248" s="14">
        <v>36</v>
      </c>
      <c r="N248" s="14">
        <v>35</v>
      </c>
      <c r="O248" s="14">
        <v>39</v>
      </c>
      <c r="P248" s="14">
        <v>40</v>
      </c>
      <c r="Q248" s="14">
        <v>31</v>
      </c>
      <c r="R248" s="14">
        <v>37</v>
      </c>
      <c r="S248" s="14">
        <v>41</v>
      </c>
      <c r="T248" s="14">
        <v>22</v>
      </c>
      <c r="U248" s="14" t="s">
        <v>78</v>
      </c>
      <c r="V248" s="14">
        <v>20</v>
      </c>
      <c r="W248" s="14">
        <v>38</v>
      </c>
      <c r="X248" s="14">
        <v>41</v>
      </c>
      <c r="Y248" s="14">
        <v>39</v>
      </c>
      <c r="Z248" s="14">
        <v>35</v>
      </c>
      <c r="AA248" s="14">
        <v>32</v>
      </c>
      <c r="AB248" s="14">
        <v>33</v>
      </c>
      <c r="AC248" s="14">
        <v>29</v>
      </c>
      <c r="AD248" s="14">
        <v>37</v>
      </c>
      <c r="AE248" s="14">
        <v>36</v>
      </c>
      <c r="AF248" s="14">
        <v>41</v>
      </c>
      <c r="AG248" s="14">
        <v>40</v>
      </c>
      <c r="AH248" s="14">
        <v>40</v>
      </c>
      <c r="AI248" s="14" t="s">
        <v>78</v>
      </c>
      <c r="AJ248" s="14">
        <v>35</v>
      </c>
      <c r="AK248" s="14">
        <v>35</v>
      </c>
      <c r="AL248" s="14">
        <v>29</v>
      </c>
      <c r="AM248" s="14">
        <v>47</v>
      </c>
      <c r="AN248" s="14">
        <v>47</v>
      </c>
      <c r="AO248" s="14">
        <v>39</v>
      </c>
      <c r="AP248" s="14">
        <v>37</v>
      </c>
      <c r="AQ248" s="14" t="s">
        <v>78</v>
      </c>
      <c r="AR248" s="14">
        <v>34</v>
      </c>
      <c r="AS248" s="14">
        <v>23</v>
      </c>
      <c r="AT248" s="14">
        <v>46</v>
      </c>
      <c r="AU248" s="14">
        <v>34</v>
      </c>
      <c r="AV248" s="14">
        <v>26</v>
      </c>
      <c r="AW248" s="14">
        <v>44</v>
      </c>
      <c r="AX248" s="14">
        <v>40</v>
      </c>
      <c r="AY248" s="14">
        <v>46</v>
      </c>
      <c r="AZ248" s="14">
        <v>38</v>
      </c>
      <c r="BA248" s="14">
        <v>42</v>
      </c>
      <c r="BB248" s="14">
        <v>48</v>
      </c>
      <c r="BC248" s="14">
        <v>40</v>
      </c>
      <c r="BD248" s="14" t="s">
        <v>78</v>
      </c>
      <c r="BE248" s="14">
        <v>26</v>
      </c>
      <c r="BF248" s="14">
        <v>47</v>
      </c>
      <c r="BG248" s="14">
        <v>37</v>
      </c>
      <c r="BH248" s="14">
        <v>32</v>
      </c>
      <c r="BI248" s="14">
        <v>37</v>
      </c>
      <c r="BJ248" s="14">
        <v>36</v>
      </c>
      <c r="BK248" s="14">
        <v>21</v>
      </c>
      <c r="BL248" s="14">
        <v>26</v>
      </c>
      <c r="BM248" s="14">
        <v>24</v>
      </c>
      <c r="BN248" s="14">
        <v>46</v>
      </c>
      <c r="BO248" s="14" t="s">
        <v>78</v>
      </c>
      <c r="BP248" s="14">
        <v>36</v>
      </c>
      <c r="BQ248" s="14">
        <v>30</v>
      </c>
      <c r="BR248" s="14">
        <v>43</v>
      </c>
      <c r="BS248" s="14">
        <v>18</v>
      </c>
      <c r="BT248" s="14">
        <v>46</v>
      </c>
      <c r="BU248" s="14">
        <v>54</v>
      </c>
      <c r="BV248" s="14">
        <v>52</v>
      </c>
      <c r="BW248" s="14" t="s">
        <v>78</v>
      </c>
      <c r="BX248" s="14" t="s">
        <v>78</v>
      </c>
      <c r="BY248" s="14" t="s">
        <v>78</v>
      </c>
      <c r="BZ248" s="14">
        <v>45</v>
      </c>
      <c r="CA248" s="14">
        <v>43</v>
      </c>
      <c r="CB248" s="14">
        <v>38</v>
      </c>
      <c r="CC248" s="14">
        <v>34</v>
      </c>
      <c r="CD248" s="14">
        <v>43</v>
      </c>
      <c r="CE248" s="14">
        <v>33</v>
      </c>
      <c r="CF248" s="14">
        <v>32</v>
      </c>
      <c r="CG248" s="14">
        <v>44</v>
      </c>
      <c r="CH248" s="14">
        <v>42</v>
      </c>
      <c r="CI248" s="14">
        <v>35</v>
      </c>
      <c r="CJ248" s="14">
        <v>47</v>
      </c>
      <c r="CK248" s="14">
        <v>45</v>
      </c>
      <c r="CL248" s="14">
        <v>35</v>
      </c>
      <c r="CM248" s="14">
        <v>54</v>
      </c>
      <c r="CN248" s="14">
        <v>55</v>
      </c>
      <c r="CO248" s="14" t="s">
        <v>78</v>
      </c>
      <c r="CP248" s="14">
        <v>46</v>
      </c>
      <c r="CQ248" s="14">
        <v>40</v>
      </c>
      <c r="CR248" s="14">
        <v>36</v>
      </c>
      <c r="CS248" s="14">
        <v>55</v>
      </c>
      <c r="CT248" s="14">
        <v>59</v>
      </c>
      <c r="CU248" s="14">
        <v>56</v>
      </c>
      <c r="CV248" s="14">
        <v>54</v>
      </c>
      <c r="CW248" s="14">
        <v>48</v>
      </c>
      <c r="CX248" s="14">
        <v>46</v>
      </c>
      <c r="CY248" s="14">
        <v>31</v>
      </c>
      <c r="CZ248" s="14">
        <v>66</v>
      </c>
      <c r="DA248" s="14">
        <v>84</v>
      </c>
      <c r="DB248" s="14">
        <v>81</v>
      </c>
      <c r="DC248" s="14">
        <v>96</v>
      </c>
      <c r="DD248" s="14">
        <v>72</v>
      </c>
      <c r="DE248" s="14">
        <v>36</v>
      </c>
      <c r="DF248" s="14" t="s">
        <v>78</v>
      </c>
      <c r="DG248" s="14">
        <v>33</v>
      </c>
      <c r="DH248" s="14">
        <v>30</v>
      </c>
      <c r="DI248" s="14" t="s">
        <v>78</v>
      </c>
      <c r="DJ248" s="14">
        <v>64</v>
      </c>
      <c r="DK248" s="14">
        <v>45</v>
      </c>
      <c r="DL248" s="14">
        <v>69</v>
      </c>
      <c r="DM248" s="14">
        <v>50</v>
      </c>
      <c r="DN248" s="14">
        <v>46</v>
      </c>
      <c r="DO248" s="14">
        <v>63</v>
      </c>
      <c r="DP248" s="14">
        <v>39</v>
      </c>
      <c r="DQ248" s="14">
        <v>25</v>
      </c>
      <c r="DR248" s="14">
        <v>29</v>
      </c>
      <c r="DS248" s="14">
        <v>55</v>
      </c>
      <c r="DT248" s="14">
        <v>46</v>
      </c>
      <c r="DU248" s="14">
        <v>48</v>
      </c>
      <c r="DV248" s="14">
        <v>53</v>
      </c>
      <c r="DW248" s="14">
        <v>52</v>
      </c>
      <c r="DX248" s="14">
        <v>52</v>
      </c>
      <c r="DY248" s="14">
        <v>48</v>
      </c>
      <c r="DZ248" s="14">
        <v>62</v>
      </c>
      <c r="EA248" s="14">
        <v>50</v>
      </c>
      <c r="EB248" s="14">
        <v>57</v>
      </c>
      <c r="EC248" s="14">
        <v>69</v>
      </c>
      <c r="ED248" s="14">
        <v>74</v>
      </c>
      <c r="EE248" s="14">
        <v>89</v>
      </c>
      <c r="EF248" s="14">
        <v>59</v>
      </c>
      <c r="EG248" s="14">
        <v>52</v>
      </c>
      <c r="EH248" s="14">
        <v>51</v>
      </c>
      <c r="EI248" s="14">
        <v>73</v>
      </c>
      <c r="EJ248" s="14">
        <v>61</v>
      </c>
      <c r="EK248" s="14">
        <v>44</v>
      </c>
      <c r="EL248" s="14">
        <v>41</v>
      </c>
      <c r="EM248" s="14">
        <v>61</v>
      </c>
      <c r="EN248" s="14" t="s">
        <v>78</v>
      </c>
      <c r="EO248" s="14">
        <v>57</v>
      </c>
      <c r="EP248" s="14">
        <v>76</v>
      </c>
      <c r="EQ248" s="14">
        <v>73</v>
      </c>
      <c r="ER248" s="14">
        <v>56</v>
      </c>
      <c r="ES248" s="14">
        <v>59</v>
      </c>
      <c r="ET248" s="14">
        <v>94</v>
      </c>
      <c r="EU248" s="14">
        <v>74</v>
      </c>
      <c r="EV248" s="14">
        <v>62</v>
      </c>
      <c r="EW248" s="14">
        <v>36</v>
      </c>
      <c r="EX248" s="14">
        <v>60</v>
      </c>
      <c r="EY248" s="14" t="s">
        <v>78</v>
      </c>
      <c r="EZ248" s="14">
        <v>58</v>
      </c>
      <c r="FA248" s="14">
        <v>59</v>
      </c>
      <c r="FB248" s="14">
        <v>51</v>
      </c>
      <c r="FC248" s="14">
        <v>65</v>
      </c>
      <c r="FD248" s="14">
        <v>70</v>
      </c>
      <c r="FE248" s="14">
        <v>47</v>
      </c>
      <c r="FF248" s="14">
        <v>38</v>
      </c>
      <c r="FG248" s="14">
        <v>45</v>
      </c>
      <c r="FH248" s="14">
        <v>59</v>
      </c>
      <c r="FI248" s="14">
        <v>39</v>
      </c>
      <c r="FJ248" s="14">
        <v>55</v>
      </c>
      <c r="FK248" s="14">
        <v>55</v>
      </c>
      <c r="FL248" s="14">
        <v>53</v>
      </c>
      <c r="FM248" s="14">
        <v>53</v>
      </c>
      <c r="FN248" s="14">
        <v>43</v>
      </c>
      <c r="FO248" s="14">
        <v>43</v>
      </c>
      <c r="FP248" s="14">
        <v>62</v>
      </c>
      <c r="FQ248" s="14">
        <v>50</v>
      </c>
      <c r="FR248" s="14" t="s">
        <v>78</v>
      </c>
      <c r="FS248" s="14">
        <v>30</v>
      </c>
      <c r="FT248" s="14">
        <v>45</v>
      </c>
      <c r="FU248" s="14">
        <v>49</v>
      </c>
      <c r="FV248" s="14">
        <v>56</v>
      </c>
      <c r="FW248" s="14">
        <v>71</v>
      </c>
      <c r="FX248" s="14">
        <v>44</v>
      </c>
      <c r="FY248" s="14">
        <v>34</v>
      </c>
      <c r="FZ248" s="14">
        <v>40</v>
      </c>
      <c r="GA248" s="14">
        <v>52</v>
      </c>
      <c r="GB248" s="14">
        <v>41</v>
      </c>
      <c r="GC248" s="14">
        <v>54</v>
      </c>
      <c r="GD248" s="14">
        <v>32</v>
      </c>
      <c r="GE248" s="14">
        <v>34</v>
      </c>
      <c r="GF248" s="14" t="s">
        <v>78</v>
      </c>
      <c r="GG248" s="14">
        <v>43</v>
      </c>
      <c r="GH248" s="14">
        <v>48</v>
      </c>
      <c r="GI248" s="14">
        <v>48</v>
      </c>
      <c r="GJ248" s="14">
        <v>34</v>
      </c>
      <c r="GK248" s="14">
        <v>48</v>
      </c>
      <c r="GL248" s="14">
        <v>42</v>
      </c>
      <c r="GM248" s="14">
        <v>33</v>
      </c>
      <c r="GN248" s="14">
        <v>42</v>
      </c>
      <c r="GO248" s="14">
        <v>32</v>
      </c>
      <c r="GP248" s="14">
        <v>28</v>
      </c>
      <c r="GQ248" s="14">
        <v>43</v>
      </c>
      <c r="GR248" s="14">
        <v>37</v>
      </c>
      <c r="GS248" s="14">
        <v>26</v>
      </c>
      <c r="GT248" s="14">
        <v>44</v>
      </c>
      <c r="GU248" s="14">
        <v>58</v>
      </c>
      <c r="GV248" s="14">
        <v>55</v>
      </c>
      <c r="GW248" s="14">
        <v>24</v>
      </c>
      <c r="GX248" s="14">
        <v>18</v>
      </c>
      <c r="GY248" s="14">
        <v>26</v>
      </c>
      <c r="GZ248" s="14">
        <v>35</v>
      </c>
      <c r="HA248" s="14">
        <v>28</v>
      </c>
      <c r="HB248" s="14">
        <v>21</v>
      </c>
      <c r="HC248" s="14">
        <v>30</v>
      </c>
      <c r="HD248" s="14">
        <v>25</v>
      </c>
      <c r="HE248" s="14">
        <v>10</v>
      </c>
      <c r="HF248" s="14">
        <v>15</v>
      </c>
      <c r="HG248" s="14">
        <v>34</v>
      </c>
      <c r="HH248" s="14">
        <v>37</v>
      </c>
      <c r="HI248" s="14">
        <v>30</v>
      </c>
      <c r="HJ248" s="14">
        <v>27</v>
      </c>
      <c r="HK248" s="14">
        <v>33</v>
      </c>
      <c r="HL248" s="14">
        <v>48</v>
      </c>
      <c r="HM248" s="14">
        <v>23</v>
      </c>
      <c r="HN248" s="14">
        <v>26</v>
      </c>
      <c r="HO248" s="14">
        <v>18</v>
      </c>
      <c r="HP248" s="14">
        <v>6</v>
      </c>
      <c r="HQ248" s="14">
        <v>27</v>
      </c>
      <c r="HR248" s="14">
        <v>25</v>
      </c>
      <c r="HS248" s="14">
        <v>32</v>
      </c>
      <c r="HT248" s="14">
        <v>25</v>
      </c>
      <c r="HU248" s="14">
        <v>49</v>
      </c>
      <c r="HV248" s="14">
        <v>47</v>
      </c>
      <c r="HW248" s="14">
        <v>32</v>
      </c>
      <c r="HX248" s="14">
        <v>27</v>
      </c>
      <c r="HY248" s="14">
        <v>26</v>
      </c>
      <c r="HZ248" s="14">
        <v>26</v>
      </c>
      <c r="IA248" s="14">
        <v>36</v>
      </c>
      <c r="IB248" s="14">
        <v>39</v>
      </c>
      <c r="IC248" s="14">
        <v>36</v>
      </c>
      <c r="ID248" s="14">
        <v>24</v>
      </c>
      <c r="IE248" s="14" t="s">
        <v>78</v>
      </c>
      <c r="IF248" s="14">
        <v>29</v>
      </c>
      <c r="IG248" s="14">
        <v>9</v>
      </c>
      <c r="IH248" s="14">
        <v>20</v>
      </c>
      <c r="II248" s="14">
        <v>27</v>
      </c>
      <c r="IJ248" s="14">
        <v>37</v>
      </c>
      <c r="IK248" s="14">
        <v>33</v>
      </c>
      <c r="IL248" s="14">
        <v>6</v>
      </c>
      <c r="IM248" s="14">
        <v>20</v>
      </c>
      <c r="IN248" s="14">
        <v>24</v>
      </c>
      <c r="IO248" s="14">
        <v>23</v>
      </c>
      <c r="IP248" s="14">
        <v>25</v>
      </c>
      <c r="IQ248" s="19">
        <v>20</v>
      </c>
      <c r="IR248" s="100">
        <f t="shared" si="64"/>
        <v>96</v>
      </c>
    </row>
    <row r="249" spans="1:252" ht="12.75" customHeight="1" x14ac:dyDescent="0.2">
      <c r="A249" s="100">
        <v>2011</v>
      </c>
      <c r="B249" s="100">
        <v>361030004</v>
      </c>
      <c r="C249" s="103">
        <f>INDEX(Sites!$A:$N,MATCH($B249,Sites!$A:$A,0),2)</f>
        <v>40.96078</v>
      </c>
      <c r="D249" s="100" t="str">
        <f>INDEX(Sites!$A:$N,MATCH($B249,Sites!$A:$A,0),4)</f>
        <v>NY</v>
      </c>
      <c r="E249" s="100" t="str">
        <f>INDEX(Sites!$A:$N,MATCH($B249,Sites!$A:$A,0),10)</f>
        <v>31.0</v>
      </c>
      <c r="F249" s="44" t="str">
        <f>INDEX(Sites!$A:$N,MATCH($B249,Sites!$A:$A,0),6)</f>
        <v>Riverhead</v>
      </c>
      <c r="G249" s="20" t="s">
        <v>78</v>
      </c>
      <c r="H249" s="14" t="s">
        <v>78</v>
      </c>
      <c r="I249" s="14" t="s">
        <v>78</v>
      </c>
      <c r="J249" s="14" t="s">
        <v>78</v>
      </c>
      <c r="K249" s="14" t="s">
        <v>78</v>
      </c>
      <c r="L249" s="14" t="s">
        <v>78</v>
      </c>
      <c r="M249" s="14" t="s">
        <v>78</v>
      </c>
      <c r="N249" s="14" t="s">
        <v>78</v>
      </c>
      <c r="O249" s="14" t="s">
        <v>78</v>
      </c>
      <c r="P249" s="14" t="s">
        <v>78</v>
      </c>
      <c r="Q249" s="14">
        <v>45</v>
      </c>
      <c r="R249" s="14" t="s">
        <v>78</v>
      </c>
      <c r="S249" s="14">
        <v>43</v>
      </c>
      <c r="T249" s="14">
        <v>30</v>
      </c>
      <c r="U249" s="14">
        <v>38</v>
      </c>
      <c r="V249" s="14">
        <v>36</v>
      </c>
      <c r="W249" s="14" t="s">
        <v>78</v>
      </c>
      <c r="X249" s="14">
        <v>53</v>
      </c>
      <c r="Y249" s="14">
        <v>44</v>
      </c>
      <c r="Z249" s="14">
        <v>46</v>
      </c>
      <c r="AA249" s="14">
        <v>43</v>
      </c>
      <c r="AB249" s="14">
        <v>41</v>
      </c>
      <c r="AC249" s="14">
        <v>39</v>
      </c>
      <c r="AD249" s="14">
        <v>44</v>
      </c>
      <c r="AE249" s="14">
        <v>43</v>
      </c>
      <c r="AF249" s="14">
        <v>45</v>
      </c>
      <c r="AG249" s="14">
        <v>46</v>
      </c>
      <c r="AH249" s="14">
        <v>47</v>
      </c>
      <c r="AI249" s="14">
        <v>46</v>
      </c>
      <c r="AJ249" s="14">
        <v>47</v>
      </c>
      <c r="AK249" s="14">
        <v>44</v>
      </c>
      <c r="AL249" s="14">
        <v>43</v>
      </c>
      <c r="AM249" s="14">
        <v>53</v>
      </c>
      <c r="AN249" s="14">
        <v>51</v>
      </c>
      <c r="AO249" s="14">
        <v>52</v>
      </c>
      <c r="AP249" s="14">
        <v>43</v>
      </c>
      <c r="AQ249" s="14">
        <v>44</v>
      </c>
      <c r="AR249" s="14">
        <v>41</v>
      </c>
      <c r="AS249" s="14">
        <v>41</v>
      </c>
      <c r="AT249" s="14">
        <v>52</v>
      </c>
      <c r="AU249" s="14">
        <v>51</v>
      </c>
      <c r="AV249" s="14">
        <v>45</v>
      </c>
      <c r="AW249" s="14">
        <v>50</v>
      </c>
      <c r="AX249" s="14">
        <v>49</v>
      </c>
      <c r="AY249" s="14" t="s">
        <v>78</v>
      </c>
      <c r="AZ249" s="14">
        <v>44</v>
      </c>
      <c r="BA249" s="14">
        <v>47</v>
      </c>
      <c r="BB249" s="14">
        <v>50</v>
      </c>
      <c r="BC249" s="14">
        <v>48</v>
      </c>
      <c r="BD249" s="14">
        <v>40</v>
      </c>
      <c r="BE249" s="14">
        <v>44</v>
      </c>
      <c r="BF249" s="14">
        <v>50</v>
      </c>
      <c r="BG249" s="14">
        <v>41</v>
      </c>
      <c r="BH249" s="14">
        <v>45</v>
      </c>
      <c r="BI249" s="14">
        <v>49</v>
      </c>
      <c r="BJ249" s="14">
        <v>44</v>
      </c>
      <c r="BK249" s="14">
        <v>28</v>
      </c>
      <c r="BL249" s="14">
        <v>33</v>
      </c>
      <c r="BM249" s="14" t="s">
        <v>78</v>
      </c>
      <c r="BN249" s="14">
        <v>54</v>
      </c>
      <c r="BO249" s="14">
        <v>37</v>
      </c>
      <c r="BP249" s="14">
        <v>42</v>
      </c>
      <c r="BQ249" s="14">
        <v>36</v>
      </c>
      <c r="BR249" s="14">
        <v>46</v>
      </c>
      <c r="BS249" s="14">
        <v>35</v>
      </c>
      <c r="BT249" s="14">
        <v>47</v>
      </c>
      <c r="BU249" s="14">
        <v>55</v>
      </c>
      <c r="BV249" s="14">
        <v>58</v>
      </c>
      <c r="BW249" s="14">
        <v>56</v>
      </c>
      <c r="BX249" s="14">
        <v>39</v>
      </c>
      <c r="BY249" s="14">
        <v>43</v>
      </c>
      <c r="BZ249" s="14">
        <v>39</v>
      </c>
      <c r="CA249" s="14">
        <v>43</v>
      </c>
      <c r="CB249" s="14">
        <v>44</v>
      </c>
      <c r="CC249" s="14">
        <v>37</v>
      </c>
      <c r="CD249" s="14">
        <v>50</v>
      </c>
      <c r="CE249" s="14">
        <v>26</v>
      </c>
      <c r="CF249" s="14">
        <v>27</v>
      </c>
      <c r="CG249" s="14">
        <v>37</v>
      </c>
      <c r="CH249" s="14">
        <v>47</v>
      </c>
      <c r="CI249" s="14">
        <v>53</v>
      </c>
      <c r="CJ249" s="14">
        <v>44</v>
      </c>
      <c r="CK249" s="14">
        <v>36</v>
      </c>
      <c r="CL249" s="14">
        <v>42</v>
      </c>
      <c r="CM249" s="14">
        <v>47</v>
      </c>
      <c r="CN249" s="14">
        <v>55</v>
      </c>
      <c r="CO249" s="14">
        <v>50</v>
      </c>
      <c r="CP249" s="14">
        <v>45</v>
      </c>
      <c r="CQ249" s="14">
        <v>35</v>
      </c>
      <c r="CR249" s="14">
        <v>36</v>
      </c>
      <c r="CS249" s="14">
        <v>52</v>
      </c>
      <c r="CT249" s="14">
        <v>48</v>
      </c>
      <c r="CU249" s="14">
        <v>49</v>
      </c>
      <c r="CV249" s="14">
        <v>56</v>
      </c>
      <c r="CW249" s="14">
        <v>53</v>
      </c>
      <c r="CX249" s="14">
        <v>51</v>
      </c>
      <c r="CY249" s="14">
        <v>25</v>
      </c>
      <c r="CZ249" s="14">
        <v>62</v>
      </c>
      <c r="DA249" s="14">
        <v>82</v>
      </c>
      <c r="DB249" s="14">
        <v>87</v>
      </c>
      <c r="DC249" s="14" t="s">
        <v>78</v>
      </c>
      <c r="DD249" s="14">
        <v>58</v>
      </c>
      <c r="DE249" s="14">
        <v>32</v>
      </c>
      <c r="DF249" s="14">
        <v>28</v>
      </c>
      <c r="DG249" s="14">
        <v>44</v>
      </c>
      <c r="DH249" s="14">
        <v>35</v>
      </c>
      <c r="DI249" s="14">
        <v>49</v>
      </c>
      <c r="DJ249" s="14">
        <v>68</v>
      </c>
      <c r="DK249" s="14">
        <v>60</v>
      </c>
      <c r="DL249" s="14">
        <v>67</v>
      </c>
      <c r="DM249" s="14">
        <v>45</v>
      </c>
      <c r="DN249" s="14">
        <v>40</v>
      </c>
      <c r="DO249" s="14">
        <v>65</v>
      </c>
      <c r="DP249" s="14">
        <v>38</v>
      </c>
      <c r="DQ249" s="14">
        <v>37</v>
      </c>
      <c r="DR249" s="14">
        <v>36</v>
      </c>
      <c r="DS249" s="14">
        <v>48</v>
      </c>
      <c r="DT249" s="14">
        <v>54</v>
      </c>
      <c r="DU249" s="14">
        <v>47</v>
      </c>
      <c r="DV249" s="14">
        <v>49</v>
      </c>
      <c r="DW249" s="14">
        <v>56</v>
      </c>
      <c r="DX249" s="14">
        <v>50</v>
      </c>
      <c r="DY249" s="14">
        <v>52</v>
      </c>
      <c r="DZ249" s="14">
        <v>46</v>
      </c>
      <c r="EA249" s="14">
        <v>64</v>
      </c>
      <c r="EB249" s="14">
        <v>61</v>
      </c>
      <c r="EC249" s="14">
        <v>66</v>
      </c>
      <c r="ED249" s="14">
        <v>72</v>
      </c>
      <c r="EE249" s="14">
        <v>80</v>
      </c>
      <c r="EF249" s="14">
        <v>52</v>
      </c>
      <c r="EG249" s="14">
        <v>49</v>
      </c>
      <c r="EH249" s="14">
        <v>46</v>
      </c>
      <c r="EI249" s="14">
        <v>80</v>
      </c>
      <c r="EJ249" s="14">
        <v>66</v>
      </c>
      <c r="EK249" s="14">
        <v>50</v>
      </c>
      <c r="EL249" s="14">
        <v>35</v>
      </c>
      <c r="EM249" s="14">
        <v>62</v>
      </c>
      <c r="EN249" s="14">
        <v>76</v>
      </c>
      <c r="EO249" s="14">
        <v>58</v>
      </c>
      <c r="EP249" s="14">
        <v>70</v>
      </c>
      <c r="EQ249" s="14">
        <v>60</v>
      </c>
      <c r="ER249" s="14">
        <v>55</v>
      </c>
      <c r="ES249" s="14">
        <v>54</v>
      </c>
      <c r="ET249" s="14">
        <v>89</v>
      </c>
      <c r="EU249" s="14">
        <v>70</v>
      </c>
      <c r="EV249" s="14">
        <v>50</v>
      </c>
      <c r="EW249" s="14">
        <v>20</v>
      </c>
      <c r="EX249" s="14">
        <v>55</v>
      </c>
      <c r="EY249" s="14">
        <v>44</v>
      </c>
      <c r="EZ249" s="14">
        <v>49</v>
      </c>
      <c r="FA249" s="14">
        <v>48</v>
      </c>
      <c r="FB249" s="14">
        <v>48</v>
      </c>
      <c r="FC249" s="14">
        <v>48</v>
      </c>
      <c r="FD249" s="14">
        <v>72</v>
      </c>
      <c r="FE249" s="14">
        <v>50</v>
      </c>
      <c r="FF249" s="14">
        <v>37</v>
      </c>
      <c r="FG249" s="14">
        <v>47</v>
      </c>
      <c r="FH249" s="14">
        <v>40</v>
      </c>
      <c r="FI249" s="14">
        <v>39</v>
      </c>
      <c r="FJ249" s="14">
        <v>49</v>
      </c>
      <c r="FK249" s="14">
        <v>51</v>
      </c>
      <c r="FL249" s="14">
        <v>47</v>
      </c>
      <c r="FM249" s="14">
        <v>62</v>
      </c>
      <c r="FN249" s="14">
        <v>42</v>
      </c>
      <c r="FO249" s="14">
        <v>41</v>
      </c>
      <c r="FP249" s="14">
        <v>58</v>
      </c>
      <c r="FQ249" s="14">
        <v>45</v>
      </c>
      <c r="FR249" s="14">
        <v>38</v>
      </c>
      <c r="FS249" s="14">
        <v>37</v>
      </c>
      <c r="FT249" s="14">
        <v>47</v>
      </c>
      <c r="FU249" s="14">
        <v>47</v>
      </c>
      <c r="FV249" s="14">
        <v>40</v>
      </c>
      <c r="FW249" s="14">
        <v>62</v>
      </c>
      <c r="FX249" s="14">
        <v>43</v>
      </c>
      <c r="FY249" s="14">
        <v>38</v>
      </c>
      <c r="FZ249" s="14">
        <v>41</v>
      </c>
      <c r="GA249" s="14">
        <v>46</v>
      </c>
      <c r="GB249" s="14">
        <v>46</v>
      </c>
      <c r="GC249" s="14">
        <v>47</v>
      </c>
      <c r="GD249" s="14">
        <v>24</v>
      </c>
      <c r="GE249" s="14" t="s">
        <v>78</v>
      </c>
      <c r="GF249" s="14" t="s">
        <v>78</v>
      </c>
      <c r="GG249" s="14">
        <v>34</v>
      </c>
      <c r="GH249" s="14">
        <v>56</v>
      </c>
      <c r="GI249" s="14">
        <v>44</v>
      </c>
      <c r="GJ249" s="14">
        <v>40</v>
      </c>
      <c r="GK249" s="14">
        <v>45</v>
      </c>
      <c r="GL249" s="14">
        <v>43</v>
      </c>
      <c r="GM249" s="14">
        <v>36</v>
      </c>
      <c r="GN249" s="14">
        <v>50</v>
      </c>
      <c r="GO249" s="14">
        <v>38</v>
      </c>
      <c r="GP249" s="14">
        <v>26</v>
      </c>
      <c r="GQ249" s="14">
        <v>42</v>
      </c>
      <c r="GR249" s="14">
        <v>41</v>
      </c>
      <c r="GS249" s="14">
        <v>27</v>
      </c>
      <c r="GT249" s="14">
        <v>52</v>
      </c>
      <c r="GU249" s="14">
        <v>61</v>
      </c>
      <c r="GV249" s="14">
        <v>56</v>
      </c>
      <c r="GW249" s="14">
        <v>42</v>
      </c>
      <c r="GX249" s="14" t="s">
        <v>78</v>
      </c>
      <c r="GY249" s="14">
        <v>29</v>
      </c>
      <c r="GZ249" s="14">
        <v>32</v>
      </c>
      <c r="HA249" s="14">
        <v>31</v>
      </c>
      <c r="HB249" s="14">
        <v>26</v>
      </c>
      <c r="HC249" s="14">
        <v>35</v>
      </c>
      <c r="HD249" s="14">
        <v>30</v>
      </c>
      <c r="HE249" s="14">
        <v>18</v>
      </c>
      <c r="HF249" s="14">
        <v>25</v>
      </c>
      <c r="HG249" s="14">
        <v>31</v>
      </c>
      <c r="HH249" s="14">
        <v>42</v>
      </c>
      <c r="HI249" s="14">
        <v>40</v>
      </c>
      <c r="HJ249" s="14">
        <v>31</v>
      </c>
      <c r="HK249" s="14">
        <v>41</v>
      </c>
      <c r="HL249" s="14">
        <v>49</v>
      </c>
      <c r="HM249" s="14">
        <v>34</v>
      </c>
      <c r="HN249" s="14">
        <v>33</v>
      </c>
      <c r="HO249" s="14">
        <v>27</v>
      </c>
      <c r="HP249" s="14">
        <v>29</v>
      </c>
      <c r="HQ249" s="14">
        <v>33</v>
      </c>
      <c r="HR249" s="14">
        <v>33</v>
      </c>
      <c r="HS249" s="14">
        <v>33</v>
      </c>
      <c r="HT249" s="14">
        <v>34</v>
      </c>
      <c r="HU249" s="14">
        <v>58</v>
      </c>
      <c r="HV249" s="14">
        <v>65</v>
      </c>
      <c r="HW249" s="14">
        <v>35</v>
      </c>
      <c r="HX249" s="14">
        <v>32</v>
      </c>
      <c r="HY249" s="14">
        <v>28</v>
      </c>
      <c r="HZ249" s="14">
        <v>32</v>
      </c>
      <c r="IA249" s="14">
        <v>39</v>
      </c>
      <c r="IB249" s="14">
        <v>41</v>
      </c>
      <c r="IC249" s="14">
        <v>39</v>
      </c>
      <c r="ID249" s="14">
        <v>29</v>
      </c>
      <c r="IE249" s="14">
        <v>34</v>
      </c>
      <c r="IF249" s="14">
        <v>33</v>
      </c>
      <c r="IG249" s="14">
        <v>13</v>
      </c>
      <c r="IH249" s="14">
        <v>27</v>
      </c>
      <c r="II249" s="14">
        <v>32</v>
      </c>
      <c r="IJ249" s="14">
        <v>40</v>
      </c>
      <c r="IK249" s="14">
        <v>37</v>
      </c>
      <c r="IL249" s="14">
        <v>30</v>
      </c>
      <c r="IM249" s="14">
        <v>29</v>
      </c>
      <c r="IN249" s="14">
        <v>31</v>
      </c>
      <c r="IO249" s="14">
        <v>30</v>
      </c>
      <c r="IP249" s="14">
        <v>33</v>
      </c>
      <c r="IQ249" s="19">
        <v>33</v>
      </c>
      <c r="IR249" s="100">
        <f t="shared" si="64"/>
        <v>89</v>
      </c>
    </row>
    <row r="250" spans="1:252" ht="12.75" customHeight="1" x14ac:dyDescent="0.2">
      <c r="A250" s="100">
        <v>2011</v>
      </c>
      <c r="B250" s="100">
        <v>360870005</v>
      </c>
      <c r="C250" s="103">
        <f>INDEX(Sites!$A:$N,MATCH($B250,Sites!$A:$A,0),2)</f>
        <v>41.182079999999999</v>
      </c>
      <c r="D250" s="100" t="str">
        <f>INDEX(Sites!$A:$N,MATCH($B250,Sites!$A:$A,0),4)</f>
        <v>NY</v>
      </c>
      <c r="E250" s="100" t="str">
        <f>INDEX(Sites!$A:$N,MATCH($B250,Sites!$A:$A,0),10)</f>
        <v>140.0</v>
      </c>
      <c r="F250" s="44" t="str">
        <f>INDEX(Sites!$A:$N,MATCH($B250,Sites!$A:$A,0),6)</f>
        <v>South Mountain Rd</v>
      </c>
      <c r="G250" s="20">
        <v>45</v>
      </c>
      <c r="H250" s="14">
        <v>44</v>
      </c>
      <c r="I250" s="14">
        <v>40</v>
      </c>
      <c r="J250" s="14">
        <v>40</v>
      </c>
      <c r="K250" s="14">
        <v>40</v>
      </c>
      <c r="L250" s="14">
        <v>38</v>
      </c>
      <c r="M250" s="14">
        <v>46</v>
      </c>
      <c r="N250" s="14">
        <v>42</v>
      </c>
      <c r="O250" s="14">
        <v>43</v>
      </c>
      <c r="P250" s="14">
        <v>42</v>
      </c>
      <c r="Q250" s="14">
        <v>39</v>
      </c>
      <c r="R250" s="14">
        <v>44</v>
      </c>
      <c r="S250" s="14">
        <v>44</v>
      </c>
      <c r="T250" s="14">
        <v>34</v>
      </c>
      <c r="U250" s="14">
        <v>33</v>
      </c>
      <c r="V250" s="14">
        <v>35</v>
      </c>
      <c r="W250" s="14">
        <v>53</v>
      </c>
      <c r="X250" s="14">
        <v>52</v>
      </c>
      <c r="Y250" s="14">
        <v>47</v>
      </c>
      <c r="Z250" s="14">
        <v>46</v>
      </c>
      <c r="AA250" s="14">
        <v>31</v>
      </c>
      <c r="AB250" s="14">
        <v>43</v>
      </c>
      <c r="AC250" s="14">
        <v>35</v>
      </c>
      <c r="AD250" s="14">
        <v>48</v>
      </c>
      <c r="AE250" s="14">
        <v>45</v>
      </c>
      <c r="AF250" s="14">
        <v>47</v>
      </c>
      <c r="AG250" s="14">
        <v>49</v>
      </c>
      <c r="AH250" s="14" t="s">
        <v>78</v>
      </c>
      <c r="AI250" s="14">
        <v>48</v>
      </c>
      <c r="AJ250" s="14">
        <v>47</v>
      </c>
      <c r="AK250" s="14">
        <v>48</v>
      </c>
      <c r="AL250" s="14">
        <v>47</v>
      </c>
      <c r="AM250" s="14">
        <v>54</v>
      </c>
      <c r="AN250" s="14">
        <v>53</v>
      </c>
      <c r="AO250" s="14">
        <v>39</v>
      </c>
      <c r="AP250" s="14">
        <v>44</v>
      </c>
      <c r="AQ250" s="14">
        <v>47</v>
      </c>
      <c r="AR250" s="14">
        <v>46</v>
      </c>
      <c r="AS250" s="14">
        <v>40</v>
      </c>
      <c r="AT250" s="14">
        <v>46</v>
      </c>
      <c r="AU250" s="14">
        <v>36</v>
      </c>
      <c r="AV250" s="14">
        <v>46</v>
      </c>
      <c r="AW250" s="14">
        <v>52</v>
      </c>
      <c r="AX250" s="14">
        <v>51</v>
      </c>
      <c r="AY250" s="14">
        <v>52</v>
      </c>
      <c r="AZ250" s="14">
        <v>40</v>
      </c>
      <c r="BA250" s="14">
        <v>47</v>
      </c>
      <c r="BB250" s="14">
        <v>50</v>
      </c>
      <c r="BC250" s="14">
        <v>49</v>
      </c>
      <c r="BD250" s="14">
        <v>35</v>
      </c>
      <c r="BE250" s="14">
        <v>38</v>
      </c>
      <c r="BF250" s="14">
        <v>52</v>
      </c>
      <c r="BG250" s="14">
        <v>41</v>
      </c>
      <c r="BH250" s="14">
        <v>36</v>
      </c>
      <c r="BI250" s="14">
        <v>44</v>
      </c>
      <c r="BJ250" s="14">
        <v>49</v>
      </c>
      <c r="BK250" s="14" t="s">
        <v>78</v>
      </c>
      <c r="BL250" s="14">
        <v>24</v>
      </c>
      <c r="BM250" s="14">
        <v>39</v>
      </c>
      <c r="BN250" s="14">
        <v>51</v>
      </c>
      <c r="BO250" s="14">
        <v>41</v>
      </c>
      <c r="BP250" s="14">
        <v>46</v>
      </c>
      <c r="BQ250" s="14">
        <v>24</v>
      </c>
      <c r="BR250" s="14">
        <v>50</v>
      </c>
      <c r="BS250" s="14">
        <v>25</v>
      </c>
      <c r="BT250" s="14" t="s">
        <v>78</v>
      </c>
      <c r="BU250" s="14">
        <v>56</v>
      </c>
      <c r="BV250" s="14">
        <v>53</v>
      </c>
      <c r="BW250" s="14">
        <v>50</v>
      </c>
      <c r="BX250" s="14">
        <v>42</v>
      </c>
      <c r="BY250" s="14">
        <v>48</v>
      </c>
      <c r="BZ250" s="14">
        <v>44</v>
      </c>
      <c r="CA250" s="14">
        <v>48</v>
      </c>
      <c r="CB250" s="14">
        <v>30</v>
      </c>
      <c r="CC250" s="14">
        <v>29</v>
      </c>
      <c r="CD250" s="14">
        <v>37</v>
      </c>
      <c r="CE250" s="14">
        <v>33</v>
      </c>
      <c r="CF250" s="14">
        <v>24</v>
      </c>
      <c r="CG250" s="14">
        <v>34</v>
      </c>
      <c r="CH250" s="14">
        <v>48</v>
      </c>
      <c r="CI250" s="14">
        <v>38</v>
      </c>
      <c r="CJ250" s="14">
        <v>43</v>
      </c>
      <c r="CK250" s="14">
        <v>37</v>
      </c>
      <c r="CL250" s="14">
        <v>21</v>
      </c>
      <c r="CM250" s="14">
        <v>44</v>
      </c>
      <c r="CN250" s="14">
        <v>56</v>
      </c>
      <c r="CO250" s="14">
        <v>56</v>
      </c>
      <c r="CP250" s="14">
        <v>73</v>
      </c>
      <c r="CQ250" s="14">
        <v>52</v>
      </c>
      <c r="CR250" s="14">
        <v>49</v>
      </c>
      <c r="CS250" s="14">
        <v>41</v>
      </c>
      <c r="CT250" s="14">
        <v>71</v>
      </c>
      <c r="CU250" s="14">
        <v>71</v>
      </c>
      <c r="CV250" s="14">
        <v>54</v>
      </c>
      <c r="CW250" s="14">
        <v>51</v>
      </c>
      <c r="CX250" s="14">
        <v>43</v>
      </c>
      <c r="CY250" s="14">
        <v>38</v>
      </c>
      <c r="CZ250" s="14">
        <v>55</v>
      </c>
      <c r="DA250" s="14">
        <v>76</v>
      </c>
      <c r="DB250" s="14">
        <v>62</v>
      </c>
      <c r="DC250" s="14">
        <v>73</v>
      </c>
      <c r="DD250" s="14">
        <v>63</v>
      </c>
      <c r="DE250" s="14">
        <v>33</v>
      </c>
      <c r="DF250" s="14">
        <v>29</v>
      </c>
      <c r="DG250" s="14">
        <v>32</v>
      </c>
      <c r="DH250" s="14">
        <v>27</v>
      </c>
      <c r="DI250" s="14">
        <v>44</v>
      </c>
      <c r="DJ250" s="14">
        <v>58</v>
      </c>
      <c r="DK250" s="14">
        <v>46</v>
      </c>
      <c r="DL250" s="14">
        <v>50</v>
      </c>
      <c r="DM250" s="14">
        <v>44</v>
      </c>
      <c r="DN250" s="14">
        <v>60</v>
      </c>
      <c r="DO250" s="14">
        <v>62</v>
      </c>
      <c r="DP250" s="14">
        <v>41</v>
      </c>
      <c r="DQ250" s="14">
        <v>27</v>
      </c>
      <c r="DR250" s="14">
        <v>29</v>
      </c>
      <c r="DS250" s="14">
        <v>44</v>
      </c>
      <c r="DT250" s="14">
        <v>34</v>
      </c>
      <c r="DU250" s="14">
        <v>52</v>
      </c>
      <c r="DV250" s="14">
        <v>74</v>
      </c>
      <c r="DW250" s="14">
        <v>46</v>
      </c>
      <c r="DX250" s="14">
        <v>43</v>
      </c>
      <c r="DY250" s="14">
        <v>38</v>
      </c>
      <c r="DZ250" s="14">
        <v>42</v>
      </c>
      <c r="EA250" s="14">
        <v>36</v>
      </c>
      <c r="EB250" s="14">
        <v>41</v>
      </c>
      <c r="EC250" s="14">
        <v>46</v>
      </c>
      <c r="ED250" s="14">
        <v>77</v>
      </c>
      <c r="EE250" s="14">
        <v>64</v>
      </c>
      <c r="EF250" s="14">
        <v>67</v>
      </c>
      <c r="EG250" s="14">
        <v>42</v>
      </c>
      <c r="EH250" s="14">
        <v>42</v>
      </c>
      <c r="EI250" s="14">
        <v>70</v>
      </c>
      <c r="EJ250" s="14">
        <v>53</v>
      </c>
      <c r="EK250" s="14">
        <v>38</v>
      </c>
      <c r="EL250" s="14">
        <v>42</v>
      </c>
      <c r="EM250" s="14">
        <v>48</v>
      </c>
      <c r="EN250" s="14">
        <v>63</v>
      </c>
      <c r="EO250" s="14">
        <v>53</v>
      </c>
      <c r="EP250" s="14">
        <v>49</v>
      </c>
      <c r="EQ250" s="14">
        <v>53</v>
      </c>
      <c r="ER250" s="14">
        <v>72</v>
      </c>
      <c r="ES250" s="14">
        <v>75</v>
      </c>
      <c r="ET250" s="14">
        <v>60</v>
      </c>
      <c r="EU250" s="14">
        <v>46</v>
      </c>
      <c r="EV250" s="14">
        <v>41</v>
      </c>
      <c r="EW250" s="14">
        <v>20</v>
      </c>
      <c r="EX250" s="14">
        <v>47</v>
      </c>
      <c r="EY250" s="14">
        <v>30</v>
      </c>
      <c r="EZ250" s="14">
        <v>52</v>
      </c>
      <c r="FA250" s="14">
        <v>53</v>
      </c>
      <c r="FB250" s="14">
        <v>40</v>
      </c>
      <c r="FC250" s="14">
        <v>39</v>
      </c>
      <c r="FD250" s="14">
        <v>50</v>
      </c>
      <c r="FE250" s="14">
        <v>36</v>
      </c>
      <c r="FF250" s="14">
        <v>41</v>
      </c>
      <c r="FG250" s="14">
        <v>45</v>
      </c>
      <c r="FH250" s="14">
        <v>63</v>
      </c>
      <c r="FI250" s="14">
        <v>44</v>
      </c>
      <c r="FJ250" s="14">
        <v>44</v>
      </c>
      <c r="FK250" s="14">
        <v>43</v>
      </c>
      <c r="FL250" s="14">
        <v>47</v>
      </c>
      <c r="FM250" s="14" t="s">
        <v>78</v>
      </c>
      <c r="FN250" s="14">
        <v>33</v>
      </c>
      <c r="FO250" s="14" t="s">
        <v>78</v>
      </c>
      <c r="FP250" s="14">
        <v>62</v>
      </c>
      <c r="FQ250" s="14">
        <v>47</v>
      </c>
      <c r="FR250" s="14">
        <v>34</v>
      </c>
      <c r="FS250" s="14">
        <v>31</v>
      </c>
      <c r="FT250" s="14">
        <v>34</v>
      </c>
      <c r="FU250" s="14">
        <v>55</v>
      </c>
      <c r="FV250" s="14">
        <v>64</v>
      </c>
      <c r="FW250" s="14">
        <v>55</v>
      </c>
      <c r="FX250" s="14">
        <v>45</v>
      </c>
      <c r="FY250" s="14">
        <v>33</v>
      </c>
      <c r="FZ250" s="14">
        <v>33</v>
      </c>
      <c r="GA250" s="14">
        <v>53</v>
      </c>
      <c r="GB250" s="14">
        <v>39</v>
      </c>
      <c r="GC250" s="14">
        <v>52</v>
      </c>
      <c r="GD250" s="14">
        <v>24</v>
      </c>
      <c r="GE250" s="14" t="s">
        <v>78</v>
      </c>
      <c r="GF250" s="14">
        <v>25</v>
      </c>
      <c r="GG250" s="14">
        <v>42</v>
      </c>
      <c r="GH250" s="14">
        <v>51</v>
      </c>
      <c r="GI250" s="14">
        <v>57</v>
      </c>
      <c r="GJ250" s="14">
        <v>45</v>
      </c>
      <c r="GK250" s="14">
        <v>57</v>
      </c>
      <c r="GL250" s="14">
        <v>51</v>
      </c>
      <c r="GM250" s="14">
        <v>39</v>
      </c>
      <c r="GN250" s="14">
        <v>43</v>
      </c>
      <c r="GO250" s="14">
        <v>40</v>
      </c>
      <c r="GP250" s="14" t="s">
        <v>78</v>
      </c>
      <c r="GQ250" s="14" t="s">
        <v>78</v>
      </c>
      <c r="GR250" s="14" t="s">
        <v>78</v>
      </c>
      <c r="GS250" s="14" t="s">
        <v>78</v>
      </c>
      <c r="GT250" s="14" t="s">
        <v>78</v>
      </c>
      <c r="GU250" s="14" t="s">
        <v>78</v>
      </c>
      <c r="GV250" s="14" t="s">
        <v>78</v>
      </c>
      <c r="GW250" s="14" t="s">
        <v>78</v>
      </c>
      <c r="GX250" s="14" t="s">
        <v>78</v>
      </c>
      <c r="GY250" s="14" t="s">
        <v>78</v>
      </c>
      <c r="GZ250" s="14" t="s">
        <v>78</v>
      </c>
      <c r="HA250" s="14" t="s">
        <v>78</v>
      </c>
      <c r="HB250" s="14" t="s">
        <v>78</v>
      </c>
      <c r="HC250" s="14" t="s">
        <v>78</v>
      </c>
      <c r="HD250" s="14" t="s">
        <v>78</v>
      </c>
      <c r="HE250" s="14" t="s">
        <v>78</v>
      </c>
      <c r="HF250" s="14" t="s">
        <v>78</v>
      </c>
      <c r="HG250" s="14" t="s">
        <v>78</v>
      </c>
      <c r="HH250" s="14" t="s">
        <v>78</v>
      </c>
      <c r="HI250" s="14" t="s">
        <v>78</v>
      </c>
      <c r="HJ250" s="14" t="s">
        <v>78</v>
      </c>
      <c r="HK250" s="14" t="s">
        <v>78</v>
      </c>
      <c r="HL250" s="14">
        <v>45</v>
      </c>
      <c r="HM250" s="14" t="s">
        <v>78</v>
      </c>
      <c r="HN250" s="14" t="s">
        <v>78</v>
      </c>
      <c r="HO250" s="14" t="s">
        <v>78</v>
      </c>
      <c r="HP250" s="14" t="s">
        <v>78</v>
      </c>
      <c r="HQ250" s="14" t="s">
        <v>78</v>
      </c>
      <c r="HR250" s="14">
        <v>33</v>
      </c>
      <c r="HS250" s="14">
        <v>31</v>
      </c>
      <c r="HT250" s="14">
        <v>39</v>
      </c>
      <c r="HU250" s="14">
        <v>47</v>
      </c>
      <c r="HV250" s="14">
        <v>55</v>
      </c>
      <c r="HW250" s="14">
        <v>39</v>
      </c>
      <c r="HX250" s="14">
        <v>25</v>
      </c>
      <c r="HY250" s="14">
        <v>22</v>
      </c>
      <c r="HZ250" s="14">
        <v>32</v>
      </c>
      <c r="IA250" s="14">
        <v>36</v>
      </c>
      <c r="IB250" s="14">
        <v>39</v>
      </c>
      <c r="IC250" s="14">
        <v>42</v>
      </c>
      <c r="ID250" s="14">
        <v>32</v>
      </c>
      <c r="IE250" s="14">
        <v>29</v>
      </c>
      <c r="IF250" s="14" t="s">
        <v>78</v>
      </c>
      <c r="IG250" s="14">
        <v>14</v>
      </c>
      <c r="IH250" s="14">
        <v>28</v>
      </c>
      <c r="II250" s="14">
        <v>35</v>
      </c>
      <c r="IJ250" s="14">
        <v>23</v>
      </c>
      <c r="IK250" s="14">
        <v>37</v>
      </c>
      <c r="IL250" s="14">
        <v>10</v>
      </c>
      <c r="IM250" s="14">
        <v>28</v>
      </c>
      <c r="IN250" s="14">
        <v>31</v>
      </c>
      <c r="IO250" s="14" t="s">
        <v>78</v>
      </c>
      <c r="IP250" s="14" t="s">
        <v>78</v>
      </c>
      <c r="IQ250" s="19" t="s">
        <v>78</v>
      </c>
      <c r="IR250" s="100">
        <f t="shared" si="64"/>
        <v>77</v>
      </c>
    </row>
    <row r="251" spans="1:252" ht="12.75" customHeight="1" x14ac:dyDescent="0.2">
      <c r="A251" s="100">
        <v>2011</v>
      </c>
      <c r="B251" s="100">
        <v>360850067</v>
      </c>
      <c r="C251" s="103">
        <f>INDEX(Sites!$A:$N,MATCH($B251,Sites!$A:$A,0),2)</f>
        <v>40.596640000000001</v>
      </c>
      <c r="D251" s="100" t="str">
        <f>INDEX(Sites!$A:$N,MATCH($B251,Sites!$A:$A,0),4)</f>
        <v>NY</v>
      </c>
      <c r="E251" s="100" t="str">
        <f>INDEX(Sites!$A:$N,MATCH($B251,Sites!$A:$A,0),10)</f>
        <v>95.0</v>
      </c>
      <c r="F251" s="44" t="str">
        <f>INDEX(Sites!$A:$N,MATCH($B251,Sites!$A:$A,0),6)</f>
        <v>Susan Wagner</v>
      </c>
      <c r="G251" s="20">
        <v>32</v>
      </c>
      <c r="H251" s="14">
        <v>41</v>
      </c>
      <c r="I251" s="14">
        <v>30</v>
      </c>
      <c r="J251" s="14">
        <v>47</v>
      </c>
      <c r="K251" s="14">
        <v>46</v>
      </c>
      <c r="L251" s="14">
        <v>43</v>
      </c>
      <c r="M251" s="14">
        <v>41</v>
      </c>
      <c r="N251" s="14">
        <v>29</v>
      </c>
      <c r="O251" s="14">
        <v>43</v>
      </c>
      <c r="P251" s="14">
        <v>44</v>
      </c>
      <c r="Q251" s="14">
        <v>41</v>
      </c>
      <c r="R251" s="14">
        <v>44</v>
      </c>
      <c r="S251" s="14">
        <v>44</v>
      </c>
      <c r="T251" s="14">
        <v>30</v>
      </c>
      <c r="U251" s="14">
        <v>41</v>
      </c>
      <c r="V251" s="14">
        <v>33</v>
      </c>
      <c r="W251" s="14">
        <v>46</v>
      </c>
      <c r="X251" s="14">
        <v>50</v>
      </c>
      <c r="Y251" s="14">
        <v>42</v>
      </c>
      <c r="Z251" s="14">
        <v>42</v>
      </c>
      <c r="AA251" s="14">
        <v>42</v>
      </c>
      <c r="AB251" s="14">
        <v>38</v>
      </c>
      <c r="AC251" s="14">
        <v>25</v>
      </c>
      <c r="AD251" s="14">
        <v>41</v>
      </c>
      <c r="AE251" s="14">
        <v>41</v>
      </c>
      <c r="AF251" s="14">
        <v>48</v>
      </c>
      <c r="AG251" s="14">
        <v>44</v>
      </c>
      <c r="AH251" s="14">
        <v>45</v>
      </c>
      <c r="AI251" s="14">
        <v>46</v>
      </c>
      <c r="AJ251" s="14">
        <v>48</v>
      </c>
      <c r="AK251" s="14">
        <v>39</v>
      </c>
      <c r="AL251" s="14">
        <v>38</v>
      </c>
      <c r="AM251" s="14">
        <v>52</v>
      </c>
      <c r="AN251" s="14">
        <v>53</v>
      </c>
      <c r="AO251" s="14">
        <v>47</v>
      </c>
      <c r="AP251" s="14">
        <v>42</v>
      </c>
      <c r="AQ251" s="14">
        <v>46</v>
      </c>
      <c r="AR251" s="14">
        <v>35</v>
      </c>
      <c r="AS251" s="14">
        <v>40</v>
      </c>
      <c r="AT251" s="14">
        <v>56</v>
      </c>
      <c r="AU251" s="14">
        <v>43</v>
      </c>
      <c r="AV251" s="14">
        <v>42</v>
      </c>
      <c r="AW251" s="14">
        <v>45</v>
      </c>
      <c r="AX251" s="14">
        <v>38</v>
      </c>
      <c r="AY251" s="14">
        <v>50</v>
      </c>
      <c r="AZ251" s="14">
        <v>44</v>
      </c>
      <c r="BA251" s="14">
        <v>50</v>
      </c>
      <c r="BB251" s="14">
        <v>52</v>
      </c>
      <c r="BC251" s="14">
        <v>47</v>
      </c>
      <c r="BD251" s="14">
        <v>34</v>
      </c>
      <c r="BE251" s="14">
        <v>35</v>
      </c>
      <c r="BF251" s="14">
        <v>51</v>
      </c>
      <c r="BG251" s="14">
        <v>43</v>
      </c>
      <c r="BH251" s="14">
        <v>40</v>
      </c>
      <c r="BI251" s="14">
        <v>47</v>
      </c>
      <c r="BJ251" s="14">
        <v>40</v>
      </c>
      <c r="BK251" s="14">
        <v>34</v>
      </c>
      <c r="BL251" s="14">
        <v>28</v>
      </c>
      <c r="BM251" s="14">
        <v>38</v>
      </c>
      <c r="BN251" s="14">
        <v>50</v>
      </c>
      <c r="BO251" s="14">
        <v>38</v>
      </c>
      <c r="BP251" s="14">
        <v>41</v>
      </c>
      <c r="BQ251" s="14">
        <v>35</v>
      </c>
      <c r="BR251" s="14">
        <v>47</v>
      </c>
      <c r="BS251" s="14">
        <v>28</v>
      </c>
      <c r="BT251" s="14">
        <v>49</v>
      </c>
      <c r="BU251" s="14">
        <v>62</v>
      </c>
      <c r="BV251" s="14">
        <v>56</v>
      </c>
      <c r="BW251" s="14">
        <v>56</v>
      </c>
      <c r="BX251" s="14">
        <v>38</v>
      </c>
      <c r="BY251" s="14">
        <v>46</v>
      </c>
      <c r="BZ251" s="14">
        <v>44</v>
      </c>
      <c r="CA251" s="14">
        <v>48</v>
      </c>
      <c r="CB251" s="14">
        <v>43</v>
      </c>
      <c r="CC251" s="14">
        <v>33</v>
      </c>
      <c r="CD251" s="14">
        <v>46</v>
      </c>
      <c r="CE251" s="14">
        <v>45</v>
      </c>
      <c r="CF251" s="14">
        <v>33</v>
      </c>
      <c r="CG251" s="14">
        <v>45</v>
      </c>
      <c r="CH251" s="14">
        <v>44</v>
      </c>
      <c r="CI251" s="14">
        <v>41</v>
      </c>
      <c r="CJ251" s="14">
        <v>60</v>
      </c>
      <c r="CK251" s="14">
        <v>55</v>
      </c>
      <c r="CL251" s="14">
        <v>35</v>
      </c>
      <c r="CM251" s="14">
        <v>57</v>
      </c>
      <c r="CN251" s="14">
        <v>57</v>
      </c>
      <c r="CO251" s="14">
        <v>51</v>
      </c>
      <c r="CP251" s="14">
        <v>50</v>
      </c>
      <c r="CQ251" s="14">
        <v>43</v>
      </c>
      <c r="CR251" s="14">
        <v>44</v>
      </c>
      <c r="CS251" s="14">
        <v>56</v>
      </c>
      <c r="CT251" s="14">
        <v>56</v>
      </c>
      <c r="CU251" s="14">
        <v>89</v>
      </c>
      <c r="CV251" s="14">
        <v>56</v>
      </c>
      <c r="CW251" s="14">
        <v>50</v>
      </c>
      <c r="CX251" s="14">
        <v>46</v>
      </c>
      <c r="CY251" s="14">
        <v>30</v>
      </c>
      <c r="CZ251" s="14">
        <v>77</v>
      </c>
      <c r="DA251" s="14">
        <v>82</v>
      </c>
      <c r="DB251" s="14">
        <v>85</v>
      </c>
      <c r="DC251" s="14">
        <v>93</v>
      </c>
      <c r="DD251" s="14">
        <v>72</v>
      </c>
      <c r="DE251" s="14">
        <v>45</v>
      </c>
      <c r="DF251" s="14">
        <v>36</v>
      </c>
      <c r="DG251" s="14">
        <v>37</v>
      </c>
      <c r="DH251" s="14">
        <v>35</v>
      </c>
      <c r="DI251" s="14">
        <v>47</v>
      </c>
      <c r="DJ251" s="14">
        <v>66</v>
      </c>
      <c r="DK251" s="14">
        <v>48</v>
      </c>
      <c r="DL251" s="14">
        <v>68</v>
      </c>
      <c r="DM251" s="14">
        <v>55</v>
      </c>
      <c r="DN251" s="14">
        <v>50</v>
      </c>
      <c r="DO251" s="14">
        <v>65</v>
      </c>
      <c r="DP251" s="14">
        <v>43</v>
      </c>
      <c r="DQ251" s="14">
        <v>36</v>
      </c>
      <c r="DR251" s="14">
        <v>34</v>
      </c>
      <c r="DS251" s="14">
        <v>55</v>
      </c>
      <c r="DT251" s="14">
        <v>45</v>
      </c>
      <c r="DU251" s="14">
        <v>52</v>
      </c>
      <c r="DV251" s="14">
        <v>60</v>
      </c>
      <c r="DW251" s="14">
        <v>57</v>
      </c>
      <c r="DX251" s="14">
        <v>54</v>
      </c>
      <c r="DY251" s="14">
        <v>47</v>
      </c>
      <c r="DZ251" s="14">
        <v>67</v>
      </c>
      <c r="EA251" s="14">
        <v>60</v>
      </c>
      <c r="EB251" s="14">
        <v>56</v>
      </c>
      <c r="EC251" s="14">
        <v>67</v>
      </c>
      <c r="ED251" s="14">
        <v>75</v>
      </c>
      <c r="EE251" s="14">
        <v>90</v>
      </c>
      <c r="EF251" s="14">
        <v>60</v>
      </c>
      <c r="EG251" s="14">
        <v>50</v>
      </c>
      <c r="EH251" s="14">
        <v>50</v>
      </c>
      <c r="EI251" s="14">
        <v>75</v>
      </c>
      <c r="EJ251" s="14">
        <v>63</v>
      </c>
      <c r="EK251" s="14">
        <v>46</v>
      </c>
      <c r="EL251" s="14">
        <v>45</v>
      </c>
      <c r="EM251" s="14">
        <v>65</v>
      </c>
      <c r="EN251" s="14">
        <v>74</v>
      </c>
      <c r="EO251" s="14">
        <v>60</v>
      </c>
      <c r="EP251" s="14">
        <v>77</v>
      </c>
      <c r="EQ251" s="14">
        <v>75</v>
      </c>
      <c r="ER251" s="14">
        <v>70</v>
      </c>
      <c r="ES251" s="14">
        <v>79</v>
      </c>
      <c r="ET251" s="14">
        <v>87</v>
      </c>
      <c r="EU251" s="14">
        <v>71</v>
      </c>
      <c r="EV251" s="14">
        <v>57</v>
      </c>
      <c r="EW251" s="14">
        <v>33</v>
      </c>
      <c r="EX251" s="14">
        <v>59</v>
      </c>
      <c r="EY251" s="14">
        <v>37</v>
      </c>
      <c r="EZ251" s="14">
        <v>67</v>
      </c>
      <c r="FA251" s="14">
        <v>59</v>
      </c>
      <c r="FB251" s="14">
        <v>47</v>
      </c>
      <c r="FC251" s="14">
        <v>79</v>
      </c>
      <c r="FD251" s="14">
        <v>72</v>
      </c>
      <c r="FE251" s="14">
        <v>53</v>
      </c>
      <c r="FF251" s="14">
        <v>57</v>
      </c>
      <c r="FG251" s="14">
        <v>62</v>
      </c>
      <c r="FH251" s="14">
        <v>51</v>
      </c>
      <c r="FI251" s="14">
        <v>60</v>
      </c>
      <c r="FJ251" s="14">
        <v>50</v>
      </c>
      <c r="FK251" s="14">
        <v>30</v>
      </c>
      <c r="FL251" s="14">
        <v>23</v>
      </c>
      <c r="FM251" s="14">
        <v>24</v>
      </c>
      <c r="FN251" s="14">
        <v>39</v>
      </c>
      <c r="FO251" s="14">
        <v>43</v>
      </c>
      <c r="FP251" s="14">
        <v>62</v>
      </c>
      <c r="FQ251" s="14">
        <v>45</v>
      </c>
      <c r="FR251" s="14">
        <v>37</v>
      </c>
      <c r="FS251" s="14">
        <v>25</v>
      </c>
      <c r="FT251" s="14">
        <v>47</v>
      </c>
      <c r="FU251" s="14">
        <v>44</v>
      </c>
      <c r="FV251" s="14">
        <v>52</v>
      </c>
      <c r="FW251" s="14">
        <v>69</v>
      </c>
      <c r="FX251" s="14">
        <v>42</v>
      </c>
      <c r="FY251" s="14">
        <v>32</v>
      </c>
      <c r="FZ251" s="14">
        <v>40</v>
      </c>
      <c r="GA251" s="14">
        <v>50</v>
      </c>
      <c r="GB251" s="14">
        <v>39</v>
      </c>
      <c r="GC251" s="14">
        <v>53</v>
      </c>
      <c r="GD251" s="14">
        <v>26</v>
      </c>
      <c r="GE251" s="14">
        <v>27</v>
      </c>
      <c r="GF251" s="14">
        <v>36</v>
      </c>
      <c r="GG251" s="14">
        <v>52</v>
      </c>
      <c r="GH251" s="14">
        <v>52</v>
      </c>
      <c r="GI251" s="14">
        <v>57</v>
      </c>
      <c r="GJ251" s="14">
        <v>37</v>
      </c>
      <c r="GK251" s="14">
        <v>67</v>
      </c>
      <c r="GL251" s="14">
        <v>53</v>
      </c>
      <c r="GM251" s="14">
        <v>34</v>
      </c>
      <c r="GN251" s="14">
        <v>35</v>
      </c>
      <c r="GO251" s="14">
        <v>28</v>
      </c>
      <c r="GP251" s="14">
        <v>18</v>
      </c>
      <c r="GQ251" s="14">
        <v>42</v>
      </c>
      <c r="GR251" s="14">
        <v>38</v>
      </c>
      <c r="GS251" s="14">
        <v>25</v>
      </c>
      <c r="GT251" s="14">
        <v>46</v>
      </c>
      <c r="GU251" s="14">
        <v>68</v>
      </c>
      <c r="GV251" s="14">
        <v>63</v>
      </c>
      <c r="GW251" s="14">
        <v>29</v>
      </c>
      <c r="GX251" s="14">
        <v>21</v>
      </c>
      <c r="GY251" s="14">
        <v>27</v>
      </c>
      <c r="GZ251" s="14">
        <v>34</v>
      </c>
      <c r="HA251" s="14" t="s">
        <v>78</v>
      </c>
      <c r="HB251" s="14" t="s">
        <v>78</v>
      </c>
      <c r="HC251" s="14" t="s">
        <v>78</v>
      </c>
      <c r="HD251" s="14">
        <v>25</v>
      </c>
      <c r="HE251" s="14">
        <v>18</v>
      </c>
      <c r="HF251" s="14">
        <v>13</v>
      </c>
      <c r="HG251" s="14">
        <v>37</v>
      </c>
      <c r="HH251" s="14">
        <v>41</v>
      </c>
      <c r="HI251" s="14">
        <v>27</v>
      </c>
      <c r="HJ251" s="14">
        <v>32</v>
      </c>
      <c r="HK251" s="14">
        <v>37</v>
      </c>
      <c r="HL251" s="14">
        <v>49</v>
      </c>
      <c r="HM251" s="14">
        <v>22</v>
      </c>
      <c r="HN251" s="14">
        <v>23</v>
      </c>
      <c r="HO251" s="14">
        <v>16</v>
      </c>
      <c r="HP251" s="14">
        <v>18</v>
      </c>
      <c r="HQ251" s="14">
        <v>28</v>
      </c>
      <c r="HR251" s="14">
        <v>29</v>
      </c>
      <c r="HS251" s="14">
        <v>22</v>
      </c>
      <c r="HT251" s="14">
        <v>42</v>
      </c>
      <c r="HU251" s="14">
        <v>58</v>
      </c>
      <c r="HV251" s="14">
        <v>53</v>
      </c>
      <c r="HW251" s="14">
        <v>37</v>
      </c>
      <c r="HX251" s="14">
        <v>27</v>
      </c>
      <c r="HY251" s="14">
        <v>30</v>
      </c>
      <c r="HZ251" s="14">
        <v>31</v>
      </c>
      <c r="IA251" s="14">
        <v>37</v>
      </c>
      <c r="IB251" s="14">
        <v>42</v>
      </c>
      <c r="IC251" s="14">
        <v>38</v>
      </c>
      <c r="ID251" s="14">
        <v>36</v>
      </c>
      <c r="IE251" s="14">
        <v>26</v>
      </c>
      <c r="IF251" s="14">
        <v>27</v>
      </c>
      <c r="IG251" s="14">
        <v>12</v>
      </c>
      <c r="IH251" s="14">
        <v>22</v>
      </c>
      <c r="II251" s="14">
        <v>37</v>
      </c>
      <c r="IJ251" s="14">
        <v>42</v>
      </c>
      <c r="IK251" s="14">
        <v>35</v>
      </c>
      <c r="IL251" s="14">
        <v>12</v>
      </c>
      <c r="IM251" s="14">
        <v>18</v>
      </c>
      <c r="IN251" s="14">
        <v>22</v>
      </c>
      <c r="IO251" s="14" t="s">
        <v>78</v>
      </c>
      <c r="IP251" s="14" t="s">
        <v>78</v>
      </c>
      <c r="IQ251" s="19">
        <v>31</v>
      </c>
      <c r="IR251" s="100">
        <f t="shared" si="64"/>
        <v>93</v>
      </c>
    </row>
    <row r="252" spans="1:252" ht="12.75" customHeight="1" x14ac:dyDescent="0.2">
      <c r="A252" s="101">
        <v>2011</v>
      </c>
      <c r="B252" s="101">
        <v>361192004</v>
      </c>
      <c r="C252" s="104">
        <f>INDEX(Sites!$A:$N,MATCH($B252,Sites!$A:$A,0),2)</f>
        <v>41.051920000000003</v>
      </c>
      <c r="D252" s="101" t="str">
        <f>INDEX(Sites!$A:$N,MATCH($B252,Sites!$A:$A,0),4)</f>
        <v>NY</v>
      </c>
      <c r="E252" s="101" t="str">
        <f>INDEX(Sites!$A:$N,MATCH($B252,Sites!$A:$A,0),10)</f>
        <v>64.0</v>
      </c>
      <c r="F252" s="80" t="str">
        <f>INDEX(Sites!$A:$N,MATCH($B252,Sites!$A:$A,0),6)</f>
        <v>White Plains</v>
      </c>
      <c r="G252" s="18">
        <v>40</v>
      </c>
      <c r="H252" s="16">
        <v>40</v>
      </c>
      <c r="I252" s="16">
        <v>37</v>
      </c>
      <c r="J252" s="16">
        <v>38</v>
      </c>
      <c r="K252" s="16">
        <v>41</v>
      </c>
      <c r="L252" s="16">
        <v>38</v>
      </c>
      <c r="M252" s="16">
        <v>41</v>
      </c>
      <c r="N252" s="16">
        <v>37</v>
      </c>
      <c r="O252" s="16">
        <v>40</v>
      </c>
      <c r="P252" s="16">
        <v>40</v>
      </c>
      <c r="Q252" s="16">
        <v>38</v>
      </c>
      <c r="R252" s="16">
        <v>41</v>
      </c>
      <c r="S252" s="16">
        <v>42</v>
      </c>
      <c r="T252" s="16">
        <v>31</v>
      </c>
      <c r="U252" s="16">
        <v>32</v>
      </c>
      <c r="V252" s="16">
        <v>30</v>
      </c>
      <c r="W252" s="16">
        <v>46</v>
      </c>
      <c r="X252" s="16">
        <v>48</v>
      </c>
      <c r="Y252" s="16">
        <v>45</v>
      </c>
      <c r="Z252" s="16">
        <v>45</v>
      </c>
      <c r="AA252" s="16">
        <v>33</v>
      </c>
      <c r="AB252" s="16">
        <v>41</v>
      </c>
      <c r="AC252" s="16">
        <v>35</v>
      </c>
      <c r="AD252" s="16">
        <v>43</v>
      </c>
      <c r="AE252" s="16">
        <v>42</v>
      </c>
      <c r="AF252" s="16">
        <v>45</v>
      </c>
      <c r="AG252" s="16">
        <v>46</v>
      </c>
      <c r="AH252" s="16">
        <v>45</v>
      </c>
      <c r="AI252" s="16">
        <v>45</v>
      </c>
      <c r="AJ252" s="16" t="s">
        <v>78</v>
      </c>
      <c r="AK252" s="16" t="s">
        <v>78</v>
      </c>
      <c r="AL252" s="16">
        <v>41</v>
      </c>
      <c r="AM252" s="16">
        <v>50</v>
      </c>
      <c r="AN252" s="16">
        <v>49</v>
      </c>
      <c r="AO252" s="16">
        <v>39</v>
      </c>
      <c r="AP252" s="16" t="s">
        <v>78</v>
      </c>
      <c r="AQ252" s="16" t="s">
        <v>78</v>
      </c>
      <c r="AR252" s="16" t="s">
        <v>78</v>
      </c>
      <c r="AS252" s="16">
        <v>37</v>
      </c>
      <c r="AT252" s="16">
        <v>46</v>
      </c>
      <c r="AU252" s="16">
        <v>40</v>
      </c>
      <c r="AV252" s="16">
        <v>38</v>
      </c>
      <c r="AW252" s="16">
        <v>51</v>
      </c>
      <c r="AX252" s="16">
        <v>50</v>
      </c>
      <c r="AY252" s="16">
        <v>49</v>
      </c>
      <c r="AZ252" s="16">
        <v>39</v>
      </c>
      <c r="BA252" s="16">
        <v>45</v>
      </c>
      <c r="BB252" s="16">
        <v>49</v>
      </c>
      <c r="BC252" s="16">
        <v>42</v>
      </c>
      <c r="BD252" s="16">
        <v>33</v>
      </c>
      <c r="BE252" s="16">
        <v>36</v>
      </c>
      <c r="BF252" s="16">
        <v>48</v>
      </c>
      <c r="BG252" s="16">
        <v>40</v>
      </c>
      <c r="BH252" s="16">
        <v>36</v>
      </c>
      <c r="BI252" s="16">
        <v>43</v>
      </c>
      <c r="BJ252" s="16">
        <v>48</v>
      </c>
      <c r="BK252" s="16">
        <v>26</v>
      </c>
      <c r="BL252" s="16">
        <v>26</v>
      </c>
      <c r="BM252" s="16" t="s">
        <v>78</v>
      </c>
      <c r="BN252" s="16" t="s">
        <v>78</v>
      </c>
      <c r="BO252" s="16" t="s">
        <v>78</v>
      </c>
      <c r="BP252" s="16" t="s">
        <v>78</v>
      </c>
      <c r="BQ252" s="16" t="s">
        <v>78</v>
      </c>
      <c r="BR252" s="16">
        <v>46</v>
      </c>
      <c r="BS252" s="16">
        <v>16</v>
      </c>
      <c r="BT252" s="16">
        <v>37</v>
      </c>
      <c r="BU252" s="16">
        <v>41</v>
      </c>
      <c r="BV252" s="16">
        <v>44</v>
      </c>
      <c r="BW252" s="16">
        <v>39</v>
      </c>
      <c r="BX252" s="16">
        <v>33</v>
      </c>
      <c r="BY252" s="16">
        <v>39</v>
      </c>
      <c r="BZ252" s="16">
        <v>36</v>
      </c>
      <c r="CA252" s="16">
        <v>40</v>
      </c>
      <c r="CB252" s="16">
        <v>30</v>
      </c>
      <c r="CC252" s="16">
        <v>31</v>
      </c>
      <c r="CD252" s="16">
        <v>39</v>
      </c>
      <c r="CE252" s="16">
        <v>32</v>
      </c>
      <c r="CF252" s="16">
        <v>23</v>
      </c>
      <c r="CG252" s="16">
        <v>31</v>
      </c>
      <c r="CH252" s="16">
        <v>35</v>
      </c>
      <c r="CI252" s="16">
        <v>34</v>
      </c>
      <c r="CJ252" s="16">
        <v>38</v>
      </c>
      <c r="CK252" s="16">
        <v>35</v>
      </c>
      <c r="CL252" s="16">
        <v>30</v>
      </c>
      <c r="CM252" s="16">
        <v>40</v>
      </c>
      <c r="CN252" s="16">
        <v>61</v>
      </c>
      <c r="CO252" s="16">
        <v>50</v>
      </c>
      <c r="CP252" s="16">
        <v>55</v>
      </c>
      <c r="CQ252" s="16">
        <v>44</v>
      </c>
      <c r="CR252" s="16">
        <v>44</v>
      </c>
      <c r="CS252" s="16">
        <v>46</v>
      </c>
      <c r="CT252" s="16">
        <v>55</v>
      </c>
      <c r="CU252" s="16">
        <v>65</v>
      </c>
      <c r="CV252" s="16">
        <v>50</v>
      </c>
      <c r="CW252" s="16">
        <v>43</v>
      </c>
      <c r="CX252" s="16">
        <v>44</v>
      </c>
      <c r="CY252" s="16">
        <v>35</v>
      </c>
      <c r="CZ252" s="16">
        <v>52</v>
      </c>
      <c r="DA252" s="16">
        <v>75</v>
      </c>
      <c r="DB252" s="16">
        <v>70</v>
      </c>
      <c r="DC252" s="16">
        <v>98</v>
      </c>
      <c r="DD252" s="16">
        <v>59</v>
      </c>
      <c r="DE252" s="16">
        <v>28</v>
      </c>
      <c r="DF252" s="16">
        <v>28</v>
      </c>
      <c r="DG252" s="16">
        <v>28</v>
      </c>
      <c r="DH252" s="16">
        <v>25</v>
      </c>
      <c r="DI252" s="16">
        <v>33</v>
      </c>
      <c r="DJ252" s="16">
        <v>53</v>
      </c>
      <c r="DK252" s="16">
        <v>33</v>
      </c>
      <c r="DL252" s="16">
        <v>53</v>
      </c>
      <c r="DM252" s="16">
        <v>39</v>
      </c>
      <c r="DN252" s="16">
        <v>46</v>
      </c>
      <c r="DO252" s="16">
        <v>61</v>
      </c>
      <c r="DP252" s="16">
        <v>33</v>
      </c>
      <c r="DQ252" s="16">
        <v>29</v>
      </c>
      <c r="DR252" s="16">
        <v>26</v>
      </c>
      <c r="DS252" s="16">
        <v>47</v>
      </c>
      <c r="DT252" s="16">
        <v>36</v>
      </c>
      <c r="DU252" s="16">
        <v>49</v>
      </c>
      <c r="DV252" s="16">
        <v>58</v>
      </c>
      <c r="DW252" s="16">
        <v>39</v>
      </c>
      <c r="DX252" s="16">
        <v>38</v>
      </c>
      <c r="DY252" s="16">
        <v>35</v>
      </c>
      <c r="DZ252" s="16">
        <v>51</v>
      </c>
      <c r="EA252" s="16">
        <v>36</v>
      </c>
      <c r="EB252" s="16">
        <v>43</v>
      </c>
      <c r="EC252" s="16">
        <v>45</v>
      </c>
      <c r="ED252" s="16">
        <v>70</v>
      </c>
      <c r="EE252" s="16">
        <v>76</v>
      </c>
      <c r="EF252" s="16">
        <v>58</v>
      </c>
      <c r="EG252" s="16">
        <v>42</v>
      </c>
      <c r="EH252" s="16">
        <v>69</v>
      </c>
      <c r="EI252" s="16">
        <v>76</v>
      </c>
      <c r="EJ252" s="16">
        <v>47</v>
      </c>
      <c r="EK252" s="16">
        <v>38</v>
      </c>
      <c r="EL252" s="16">
        <v>39</v>
      </c>
      <c r="EM252" s="16">
        <v>51</v>
      </c>
      <c r="EN252" s="16">
        <v>69</v>
      </c>
      <c r="EO252" s="16">
        <v>58</v>
      </c>
      <c r="EP252" s="16">
        <v>61</v>
      </c>
      <c r="EQ252" s="16">
        <v>51</v>
      </c>
      <c r="ER252" s="16">
        <v>68</v>
      </c>
      <c r="ES252" s="16">
        <v>86</v>
      </c>
      <c r="ET252" s="16">
        <v>68</v>
      </c>
      <c r="EU252" s="16">
        <v>58</v>
      </c>
      <c r="EV252" s="16">
        <v>44</v>
      </c>
      <c r="EW252" s="16">
        <v>22</v>
      </c>
      <c r="EX252" s="16">
        <v>55</v>
      </c>
      <c r="EY252" s="16">
        <v>33</v>
      </c>
      <c r="EZ252" s="16">
        <v>56</v>
      </c>
      <c r="FA252" s="16">
        <v>53</v>
      </c>
      <c r="FB252" s="16">
        <v>42</v>
      </c>
      <c r="FC252" s="16">
        <v>45</v>
      </c>
      <c r="FD252" s="16">
        <v>59</v>
      </c>
      <c r="FE252" s="16">
        <v>37</v>
      </c>
      <c r="FF252" s="16">
        <v>41</v>
      </c>
      <c r="FG252" s="16">
        <v>48</v>
      </c>
      <c r="FH252" s="16">
        <v>65</v>
      </c>
      <c r="FI252" s="16">
        <v>40</v>
      </c>
      <c r="FJ252" s="16">
        <v>47</v>
      </c>
      <c r="FK252" s="16">
        <v>44</v>
      </c>
      <c r="FL252" s="16">
        <v>18</v>
      </c>
      <c r="FM252" s="16">
        <v>43</v>
      </c>
      <c r="FN252" s="16">
        <v>35</v>
      </c>
      <c r="FO252" s="16">
        <v>37</v>
      </c>
      <c r="FP252" s="16">
        <v>62</v>
      </c>
      <c r="FQ252" s="16">
        <v>50</v>
      </c>
      <c r="FR252" s="16">
        <v>35</v>
      </c>
      <c r="FS252" s="16">
        <v>29</v>
      </c>
      <c r="FT252" s="16">
        <v>44</v>
      </c>
      <c r="FU252" s="16">
        <v>52</v>
      </c>
      <c r="FV252" s="16">
        <v>59</v>
      </c>
      <c r="FW252" s="16">
        <v>65</v>
      </c>
      <c r="FX252" s="16">
        <v>43</v>
      </c>
      <c r="FY252" s="16">
        <v>32</v>
      </c>
      <c r="FZ252" s="16">
        <v>33</v>
      </c>
      <c r="GA252" s="16">
        <v>49</v>
      </c>
      <c r="GB252" s="16">
        <v>33</v>
      </c>
      <c r="GC252" s="16">
        <v>56</v>
      </c>
      <c r="GD252" s="16">
        <v>25</v>
      </c>
      <c r="GE252" s="16">
        <v>29</v>
      </c>
      <c r="GF252" s="16">
        <v>29</v>
      </c>
      <c r="GG252" s="16">
        <v>38</v>
      </c>
      <c r="GH252" s="16">
        <v>53</v>
      </c>
      <c r="GI252" s="16">
        <v>59</v>
      </c>
      <c r="GJ252" s="16">
        <v>42</v>
      </c>
      <c r="GK252" s="16">
        <v>60</v>
      </c>
      <c r="GL252" s="16">
        <v>60</v>
      </c>
      <c r="GM252" s="16">
        <v>33</v>
      </c>
      <c r="GN252" s="16">
        <v>43</v>
      </c>
      <c r="GO252" s="16">
        <v>39</v>
      </c>
      <c r="GP252" s="16">
        <v>29</v>
      </c>
      <c r="GQ252" s="16">
        <v>37</v>
      </c>
      <c r="GR252" s="16">
        <v>39</v>
      </c>
      <c r="GS252" s="16">
        <v>32</v>
      </c>
      <c r="GT252" s="16">
        <v>52</v>
      </c>
      <c r="GU252" s="16">
        <v>59</v>
      </c>
      <c r="GV252" s="16">
        <v>61</v>
      </c>
      <c r="GW252" s="16">
        <v>26</v>
      </c>
      <c r="GX252" s="16">
        <v>23</v>
      </c>
      <c r="GY252" s="16">
        <v>24</v>
      </c>
      <c r="GZ252" s="16">
        <v>35</v>
      </c>
      <c r="HA252" s="16">
        <v>30</v>
      </c>
      <c r="HB252" s="16">
        <v>15</v>
      </c>
      <c r="HC252" s="16">
        <v>32</v>
      </c>
      <c r="HD252" s="16">
        <v>24</v>
      </c>
      <c r="HE252" s="16">
        <v>14</v>
      </c>
      <c r="HF252" s="16">
        <v>17</v>
      </c>
      <c r="HG252" s="16">
        <v>28</v>
      </c>
      <c r="HH252" s="16">
        <v>39</v>
      </c>
      <c r="HI252" s="16">
        <v>52</v>
      </c>
      <c r="HJ252" s="16" t="s">
        <v>78</v>
      </c>
      <c r="HK252" s="16" t="s">
        <v>78</v>
      </c>
      <c r="HL252" s="16" t="s">
        <v>78</v>
      </c>
      <c r="HM252" s="16" t="s">
        <v>78</v>
      </c>
      <c r="HN252" s="16" t="s">
        <v>78</v>
      </c>
      <c r="HO252" s="16" t="s">
        <v>78</v>
      </c>
      <c r="HP252" s="16" t="s">
        <v>78</v>
      </c>
      <c r="HQ252" s="16">
        <v>27</v>
      </c>
      <c r="HR252" s="16">
        <v>27</v>
      </c>
      <c r="HS252" s="16">
        <v>31</v>
      </c>
      <c r="HT252" s="16">
        <v>35</v>
      </c>
      <c r="HU252" s="16">
        <v>46</v>
      </c>
      <c r="HV252" s="16">
        <v>47</v>
      </c>
      <c r="HW252" s="16">
        <v>32</v>
      </c>
      <c r="HX252" s="16">
        <v>26</v>
      </c>
      <c r="HY252" s="16">
        <v>23</v>
      </c>
      <c r="HZ252" s="16">
        <v>27</v>
      </c>
      <c r="IA252" s="16">
        <v>35</v>
      </c>
      <c r="IB252" s="16">
        <v>36</v>
      </c>
      <c r="IC252" s="16">
        <v>38</v>
      </c>
      <c r="ID252" s="16">
        <v>27</v>
      </c>
      <c r="IE252" s="16">
        <v>31</v>
      </c>
      <c r="IF252" s="16">
        <v>25</v>
      </c>
      <c r="IG252" s="16">
        <v>10</v>
      </c>
      <c r="IH252" s="16">
        <v>24</v>
      </c>
      <c r="II252" s="16">
        <v>33</v>
      </c>
      <c r="IJ252" s="16">
        <v>31</v>
      </c>
      <c r="IK252" s="16">
        <v>31</v>
      </c>
      <c r="IL252" s="16">
        <v>8</v>
      </c>
      <c r="IM252" s="16">
        <v>24</v>
      </c>
      <c r="IN252" s="16">
        <v>28</v>
      </c>
      <c r="IO252" s="16">
        <v>26</v>
      </c>
      <c r="IP252" s="16">
        <v>28</v>
      </c>
      <c r="IQ252" s="13">
        <v>15</v>
      </c>
      <c r="IR252" s="101">
        <f t="shared" si="64"/>
        <v>98</v>
      </c>
    </row>
    <row r="253" spans="1:252" ht="12.75" customHeight="1" x14ac:dyDescent="0.2">
      <c r="B253" s="15" t="s">
        <v>78</v>
      </c>
    </row>
    <row r="254" spans="1:252" ht="12.75" customHeight="1" x14ac:dyDescent="0.2">
      <c r="B254" s="15" t="s">
        <v>78</v>
      </c>
    </row>
    <row r="255" spans="1:252" ht="12.75" customHeight="1" x14ac:dyDescent="0.2">
      <c r="B255" s="15" t="s">
        <v>78</v>
      </c>
    </row>
    <row r="256" spans="1:252" ht="12.75" customHeight="1" x14ac:dyDescent="0.2">
      <c r="A256" s="99">
        <v>2010</v>
      </c>
      <c r="B256" s="99">
        <v>90090027</v>
      </c>
      <c r="C256" s="102">
        <f>INDEX(Sites!$A:$N,MATCH($B256,Sites!$A:$A,0),2)</f>
        <v>41.301400000000001</v>
      </c>
      <c r="D256" s="99" t="str">
        <f>INDEX(Sites!$A:$N,MATCH($B256,Sites!$A:$A,0),4)</f>
        <v>CT</v>
      </c>
      <c r="E256" s="99" t="str">
        <f>INDEX(Sites!$A:$N,MATCH($B256,Sites!$A:$A,0),10)</f>
        <v>3.6</v>
      </c>
      <c r="F256" s="30" t="str">
        <f>INDEX(Sites!$A:$N,MATCH($B256,Sites!$A:$A,0),6)</f>
        <v>New Haven-Criscuolo Pk</v>
      </c>
      <c r="G256" s="22">
        <v>32</v>
      </c>
      <c r="H256" s="21">
        <v>31</v>
      </c>
      <c r="I256" s="21">
        <v>29</v>
      </c>
      <c r="J256" s="21">
        <v>35</v>
      </c>
      <c r="K256" s="21">
        <v>36</v>
      </c>
      <c r="L256" s="21">
        <v>42</v>
      </c>
      <c r="M256" s="21">
        <v>48</v>
      </c>
      <c r="N256" s="21">
        <v>42</v>
      </c>
      <c r="O256" s="21">
        <v>42</v>
      </c>
      <c r="P256" s="21" t="s">
        <v>78</v>
      </c>
      <c r="Q256" s="21">
        <v>41</v>
      </c>
      <c r="R256" s="21">
        <v>43</v>
      </c>
      <c r="S256" s="21">
        <v>41</v>
      </c>
      <c r="T256" s="21">
        <v>39</v>
      </c>
      <c r="U256" s="21">
        <v>39</v>
      </c>
      <c r="V256" s="21">
        <v>42</v>
      </c>
      <c r="W256" s="21">
        <v>22</v>
      </c>
      <c r="X256" s="21">
        <v>37</v>
      </c>
      <c r="Y256" s="21">
        <v>37</v>
      </c>
      <c r="Z256" s="21">
        <v>39</v>
      </c>
      <c r="AA256" s="21">
        <v>57</v>
      </c>
      <c r="AB256" s="21">
        <v>35</v>
      </c>
      <c r="AC256" s="21">
        <v>25</v>
      </c>
      <c r="AD256" s="21">
        <v>44</v>
      </c>
      <c r="AE256" s="21" t="s">
        <v>78</v>
      </c>
      <c r="AF256" s="21" t="s">
        <v>78</v>
      </c>
      <c r="AG256" s="21">
        <v>36</v>
      </c>
      <c r="AH256" s="21">
        <v>40</v>
      </c>
      <c r="AI256" s="21">
        <v>39</v>
      </c>
      <c r="AJ256" s="21">
        <v>23</v>
      </c>
      <c r="AK256" s="21">
        <v>20</v>
      </c>
      <c r="AL256" s="21">
        <v>27</v>
      </c>
      <c r="AM256" s="21">
        <v>37</v>
      </c>
      <c r="AN256" s="21">
        <v>35</v>
      </c>
      <c r="AO256" s="21">
        <v>34</v>
      </c>
      <c r="AP256" s="21">
        <v>45</v>
      </c>
      <c r="AQ256" s="21">
        <v>55</v>
      </c>
      <c r="AR256" s="21">
        <v>50</v>
      </c>
      <c r="AS256" s="21">
        <v>49</v>
      </c>
      <c r="AT256" s="21">
        <v>31</v>
      </c>
      <c r="AU256" s="21">
        <v>38</v>
      </c>
      <c r="AV256" s="21">
        <v>54</v>
      </c>
      <c r="AW256" s="21">
        <v>43</v>
      </c>
      <c r="AX256" s="21">
        <v>38</v>
      </c>
      <c r="AY256" s="21">
        <v>34</v>
      </c>
      <c r="AZ256" s="21">
        <v>48</v>
      </c>
      <c r="BA256" s="21">
        <v>42</v>
      </c>
      <c r="BB256" s="21">
        <v>29</v>
      </c>
      <c r="BC256" s="21">
        <v>26</v>
      </c>
      <c r="BD256" s="21">
        <v>35</v>
      </c>
      <c r="BE256" s="21">
        <v>40</v>
      </c>
      <c r="BF256" s="21">
        <v>36</v>
      </c>
      <c r="BG256" s="21">
        <v>39</v>
      </c>
      <c r="BH256" s="21">
        <v>45</v>
      </c>
      <c r="BI256" s="21">
        <v>38</v>
      </c>
      <c r="BJ256" s="21">
        <v>46</v>
      </c>
      <c r="BK256" s="21">
        <v>41</v>
      </c>
      <c r="BL256" s="21">
        <v>38</v>
      </c>
      <c r="BM256" s="21">
        <v>32</v>
      </c>
      <c r="BN256" s="21">
        <v>45</v>
      </c>
      <c r="BO256" s="21">
        <v>47</v>
      </c>
      <c r="BP256" s="21">
        <v>73</v>
      </c>
      <c r="BQ256" s="21">
        <v>52</v>
      </c>
      <c r="BR256" s="21">
        <v>21</v>
      </c>
      <c r="BS256" s="21">
        <v>39</v>
      </c>
      <c r="BT256" s="21">
        <v>53</v>
      </c>
      <c r="BU256" s="21">
        <v>47</v>
      </c>
      <c r="BV256" s="21">
        <v>36</v>
      </c>
      <c r="BW256" s="21">
        <v>38</v>
      </c>
      <c r="BX256" s="21">
        <v>36</v>
      </c>
      <c r="BY256" s="21">
        <v>43</v>
      </c>
      <c r="BZ256" s="21">
        <v>35</v>
      </c>
      <c r="CA256" s="21">
        <v>42</v>
      </c>
      <c r="CB256" s="21">
        <v>34</v>
      </c>
      <c r="CC256" s="21">
        <v>37</v>
      </c>
      <c r="CD256" s="21">
        <v>41</v>
      </c>
      <c r="CE256" s="21">
        <v>31</v>
      </c>
      <c r="CF256" s="21">
        <v>34</v>
      </c>
      <c r="CG256" s="21">
        <v>33</v>
      </c>
      <c r="CH256" s="21">
        <v>30</v>
      </c>
      <c r="CI256" s="21">
        <v>35</v>
      </c>
      <c r="CJ256" s="21">
        <v>55</v>
      </c>
      <c r="CK256" s="21">
        <v>56</v>
      </c>
      <c r="CL256" s="21">
        <v>37</v>
      </c>
      <c r="CM256" s="21">
        <v>32</v>
      </c>
      <c r="CN256" s="21">
        <v>21</v>
      </c>
      <c r="CO256" s="21" t="s">
        <v>78</v>
      </c>
      <c r="CP256" s="21">
        <v>34</v>
      </c>
      <c r="CQ256" s="21">
        <v>25</v>
      </c>
      <c r="CR256" s="21">
        <v>32</v>
      </c>
      <c r="CS256" s="21" t="s">
        <v>78</v>
      </c>
      <c r="CT256" s="21">
        <v>43</v>
      </c>
      <c r="CU256" s="21">
        <v>41</v>
      </c>
      <c r="CV256" s="21">
        <v>55</v>
      </c>
      <c r="CW256" s="21">
        <v>52</v>
      </c>
      <c r="CX256" s="21">
        <v>68</v>
      </c>
      <c r="CY256" s="21">
        <v>46</v>
      </c>
      <c r="CZ256" s="21">
        <v>43</v>
      </c>
      <c r="DA256" s="21">
        <v>34</v>
      </c>
      <c r="DB256" s="21">
        <v>29</v>
      </c>
      <c r="DC256" s="21">
        <v>49</v>
      </c>
      <c r="DD256" s="21">
        <v>40</v>
      </c>
      <c r="DE256" s="21">
        <v>39</v>
      </c>
      <c r="DF256" s="21">
        <v>44</v>
      </c>
      <c r="DG256" s="21">
        <v>26</v>
      </c>
      <c r="DH256" s="21">
        <v>31</v>
      </c>
      <c r="DI256" s="21" t="s">
        <v>78</v>
      </c>
      <c r="DJ256" s="21">
        <v>36</v>
      </c>
      <c r="DK256" s="21">
        <v>28</v>
      </c>
      <c r="DL256" s="21">
        <v>33</v>
      </c>
      <c r="DM256" s="21">
        <v>55</v>
      </c>
      <c r="DN256" s="21">
        <v>65</v>
      </c>
      <c r="DO256" s="21">
        <v>39</v>
      </c>
      <c r="DP256" s="21">
        <v>49</v>
      </c>
      <c r="DQ256" s="21">
        <v>45</v>
      </c>
      <c r="DR256" s="21">
        <v>48</v>
      </c>
      <c r="DS256" s="21">
        <v>50</v>
      </c>
      <c r="DT256" s="21">
        <v>64</v>
      </c>
      <c r="DU256" s="21">
        <v>76</v>
      </c>
      <c r="DV256" s="21">
        <v>57</v>
      </c>
      <c r="DW256" s="21">
        <v>45</v>
      </c>
      <c r="DX256" s="21">
        <v>39</v>
      </c>
      <c r="DY256" s="21">
        <v>25</v>
      </c>
      <c r="DZ256" s="21">
        <v>30</v>
      </c>
      <c r="EA256" s="21">
        <v>57</v>
      </c>
      <c r="EB256" s="21">
        <v>67</v>
      </c>
      <c r="EC256" s="21">
        <v>63</v>
      </c>
      <c r="ED256" s="21">
        <v>59</v>
      </c>
      <c r="EE256" s="21">
        <v>61</v>
      </c>
      <c r="EF256" s="21">
        <v>40</v>
      </c>
      <c r="EG256" s="21">
        <v>26</v>
      </c>
      <c r="EH256" s="21">
        <v>39</v>
      </c>
      <c r="EI256" s="21">
        <v>47</v>
      </c>
      <c r="EJ256" s="21">
        <v>67</v>
      </c>
      <c r="EK256" s="21">
        <v>43</v>
      </c>
      <c r="EL256" s="21">
        <v>36</v>
      </c>
      <c r="EM256" s="21">
        <v>38</v>
      </c>
      <c r="EN256" s="21">
        <v>60</v>
      </c>
      <c r="EO256" s="21">
        <v>70</v>
      </c>
      <c r="EP256" s="21">
        <v>53</v>
      </c>
      <c r="EQ256" s="21">
        <v>54</v>
      </c>
      <c r="ER256" s="21">
        <v>48</v>
      </c>
      <c r="ES256" s="21">
        <v>68</v>
      </c>
      <c r="ET256" s="21">
        <v>35</v>
      </c>
      <c r="EU256" s="21">
        <v>29</v>
      </c>
      <c r="EV256" s="21">
        <v>52</v>
      </c>
      <c r="EW256" s="21">
        <v>37</v>
      </c>
      <c r="EX256" s="21">
        <v>30</v>
      </c>
      <c r="EY256" s="21">
        <v>45</v>
      </c>
      <c r="EZ256" s="21">
        <v>60</v>
      </c>
      <c r="FA256" s="21">
        <v>48</v>
      </c>
      <c r="FB256" s="21">
        <v>40</v>
      </c>
      <c r="FC256" s="21">
        <v>45</v>
      </c>
      <c r="FD256" s="21">
        <v>40</v>
      </c>
      <c r="FE256" s="21">
        <v>43</v>
      </c>
      <c r="FF256" s="21">
        <v>39</v>
      </c>
      <c r="FG256" s="21">
        <v>44</v>
      </c>
      <c r="FH256" s="21">
        <v>57</v>
      </c>
      <c r="FI256" s="21">
        <v>43</v>
      </c>
      <c r="FJ256" s="21">
        <v>55</v>
      </c>
      <c r="FK256" s="21">
        <v>50</v>
      </c>
      <c r="FL256" s="21">
        <v>65</v>
      </c>
      <c r="FM256" s="21">
        <v>58</v>
      </c>
      <c r="FN256" s="21">
        <v>57</v>
      </c>
      <c r="FO256" s="21">
        <v>27</v>
      </c>
      <c r="FP256" s="21">
        <v>32</v>
      </c>
      <c r="FQ256" s="21">
        <v>33</v>
      </c>
      <c r="FR256" s="21">
        <v>32</v>
      </c>
      <c r="FS256" s="21">
        <v>27</v>
      </c>
      <c r="FT256" s="21">
        <v>61</v>
      </c>
      <c r="FU256" s="21">
        <v>47</v>
      </c>
      <c r="FV256" s="21">
        <v>59</v>
      </c>
      <c r="FW256" s="21">
        <v>45</v>
      </c>
      <c r="FX256" s="21">
        <v>45</v>
      </c>
      <c r="FY256" s="21">
        <v>42</v>
      </c>
      <c r="FZ256" s="21">
        <v>37</v>
      </c>
      <c r="GA256" s="21">
        <v>26</v>
      </c>
      <c r="GB256" s="21">
        <v>27</v>
      </c>
      <c r="GC256" s="21">
        <v>36</v>
      </c>
      <c r="GD256" s="21">
        <v>25</v>
      </c>
      <c r="GE256" s="21">
        <v>38</v>
      </c>
      <c r="GF256" s="21" t="s">
        <v>78</v>
      </c>
      <c r="GG256" s="21">
        <v>59</v>
      </c>
      <c r="GH256" s="21">
        <v>53</v>
      </c>
      <c r="GI256" s="21">
        <v>53</v>
      </c>
      <c r="GJ256" s="21">
        <v>66</v>
      </c>
      <c r="GK256" s="21">
        <v>26</v>
      </c>
      <c r="GL256" s="21">
        <v>38</v>
      </c>
      <c r="GM256" s="21">
        <v>33</v>
      </c>
      <c r="GN256" s="21">
        <v>36</v>
      </c>
      <c r="GO256" s="21">
        <v>48</v>
      </c>
      <c r="GP256" s="21">
        <v>46</v>
      </c>
      <c r="GQ256" s="21">
        <v>19</v>
      </c>
      <c r="GR256" s="21">
        <v>17</v>
      </c>
      <c r="GS256" s="21">
        <v>36</v>
      </c>
      <c r="GT256" s="21">
        <v>27</v>
      </c>
      <c r="GU256" s="21">
        <v>26</v>
      </c>
      <c r="GV256" s="21">
        <v>37</v>
      </c>
      <c r="GW256" s="21" t="s">
        <v>78</v>
      </c>
      <c r="GX256" s="21">
        <v>50</v>
      </c>
      <c r="GY256" s="21">
        <v>27</v>
      </c>
      <c r="GZ256" s="21">
        <v>34</v>
      </c>
      <c r="HA256" s="21">
        <v>49</v>
      </c>
      <c r="HB256" s="21">
        <v>31</v>
      </c>
      <c r="HC256" s="21">
        <v>37</v>
      </c>
      <c r="HD256" s="21">
        <v>55</v>
      </c>
      <c r="HE256" s="21">
        <v>39</v>
      </c>
      <c r="HF256" s="21">
        <v>52</v>
      </c>
      <c r="HG256" s="21">
        <v>58</v>
      </c>
      <c r="HH256" s="21">
        <v>31</v>
      </c>
      <c r="HI256" s="21">
        <v>19</v>
      </c>
      <c r="HJ256" s="21">
        <v>21</v>
      </c>
      <c r="HK256" s="21">
        <v>25</v>
      </c>
      <c r="HL256" s="21">
        <v>17</v>
      </c>
      <c r="HM256" s="21">
        <v>26</v>
      </c>
      <c r="HN256" s="21">
        <v>28</v>
      </c>
      <c r="HO256" s="21">
        <v>23</v>
      </c>
      <c r="HP256" s="21">
        <v>15</v>
      </c>
      <c r="HQ256" s="21">
        <v>9</v>
      </c>
      <c r="HR256" s="21">
        <v>19</v>
      </c>
      <c r="HS256" s="21">
        <v>28</v>
      </c>
      <c r="HT256" s="21">
        <v>26</v>
      </c>
      <c r="HU256" s="21">
        <v>35</v>
      </c>
      <c r="HV256" s="21">
        <v>31</v>
      </c>
      <c r="HW256" s="21">
        <v>28</v>
      </c>
      <c r="HX256" s="21">
        <v>25</v>
      </c>
      <c r="HY256" s="21">
        <v>19</v>
      </c>
      <c r="HZ256" s="21">
        <v>36</v>
      </c>
      <c r="IA256" s="21">
        <v>23</v>
      </c>
      <c r="IB256" s="21">
        <v>25</v>
      </c>
      <c r="IC256" s="21">
        <v>35</v>
      </c>
      <c r="ID256" s="21">
        <v>24</v>
      </c>
      <c r="IE256" s="21">
        <v>22</v>
      </c>
      <c r="IF256" s="21">
        <v>22</v>
      </c>
      <c r="IG256" s="21">
        <v>21</v>
      </c>
      <c r="IH256" s="21">
        <v>23</v>
      </c>
      <c r="II256" s="21">
        <v>26</v>
      </c>
      <c r="IJ256" s="21">
        <v>30</v>
      </c>
      <c r="IK256" s="21">
        <v>31</v>
      </c>
      <c r="IL256" s="21">
        <v>23</v>
      </c>
      <c r="IM256" s="21">
        <v>11</v>
      </c>
      <c r="IN256" s="21">
        <v>28</v>
      </c>
      <c r="IO256" s="21">
        <v>18</v>
      </c>
      <c r="IP256" s="21">
        <v>27</v>
      </c>
      <c r="IQ256" s="12">
        <v>30</v>
      </c>
      <c r="IR256" s="99">
        <f t="shared" ref="IR256:IR280" si="65">MAX(G256:IQ256)</f>
        <v>76</v>
      </c>
    </row>
    <row r="257" spans="1:252" ht="12.75" customHeight="1" x14ac:dyDescent="0.2">
      <c r="A257" s="100">
        <v>2010</v>
      </c>
      <c r="B257" s="100">
        <v>90011123</v>
      </c>
      <c r="C257" s="103">
        <f>INDEX(Sites!$A:$N,MATCH($B257,Sites!$A:$A,0),2)</f>
        <v>41.399166999999998</v>
      </c>
      <c r="D257" s="100" t="str">
        <f>INDEX(Sites!$A:$N,MATCH($B257,Sites!$A:$A,0),4)</f>
        <v>CT</v>
      </c>
      <c r="E257" s="100" t="str">
        <f>INDEX(Sites!$A:$N,MATCH($B257,Sites!$A:$A,0),10)</f>
        <v>116.0</v>
      </c>
      <c r="F257" s="44" t="str">
        <f>INDEX(Sites!$A:$N,MATCH($B257,Sites!$A:$A,0),6)</f>
        <v>Danbury</v>
      </c>
      <c r="G257" s="20" t="s">
        <v>78</v>
      </c>
      <c r="H257" s="14" t="s">
        <v>78</v>
      </c>
      <c r="I257" s="14" t="s">
        <v>78</v>
      </c>
      <c r="J257" s="14" t="s">
        <v>78</v>
      </c>
      <c r="K257" s="14" t="s">
        <v>78</v>
      </c>
      <c r="L257" s="14" t="s">
        <v>78</v>
      </c>
      <c r="M257" s="14" t="s">
        <v>78</v>
      </c>
      <c r="N257" s="14" t="s">
        <v>78</v>
      </c>
      <c r="O257" s="14" t="s">
        <v>78</v>
      </c>
      <c r="P257" s="14" t="s">
        <v>78</v>
      </c>
      <c r="Q257" s="14" t="s">
        <v>78</v>
      </c>
      <c r="R257" s="14" t="s">
        <v>78</v>
      </c>
      <c r="S257" s="14" t="s">
        <v>78</v>
      </c>
      <c r="T257" s="14" t="s">
        <v>78</v>
      </c>
      <c r="U257" s="14" t="s">
        <v>78</v>
      </c>
      <c r="V257" s="14" t="s">
        <v>78</v>
      </c>
      <c r="W257" s="14" t="s">
        <v>78</v>
      </c>
      <c r="X257" s="14" t="s">
        <v>78</v>
      </c>
      <c r="Y257" s="14" t="s">
        <v>78</v>
      </c>
      <c r="Z257" s="14" t="s">
        <v>78</v>
      </c>
      <c r="AA257" s="14" t="s">
        <v>78</v>
      </c>
      <c r="AB257" s="14" t="s">
        <v>78</v>
      </c>
      <c r="AC257" s="14" t="s">
        <v>78</v>
      </c>
      <c r="AD257" s="14" t="s">
        <v>78</v>
      </c>
      <c r="AE257" s="14" t="s">
        <v>78</v>
      </c>
      <c r="AF257" s="14" t="s">
        <v>78</v>
      </c>
      <c r="AG257" s="14" t="s">
        <v>78</v>
      </c>
      <c r="AH257" s="14" t="s">
        <v>78</v>
      </c>
      <c r="AI257" s="14" t="s">
        <v>78</v>
      </c>
      <c r="AJ257" s="14" t="s">
        <v>78</v>
      </c>
      <c r="AK257" s="14" t="s">
        <v>78</v>
      </c>
      <c r="AL257" s="14" t="s">
        <v>78</v>
      </c>
      <c r="AM257" s="14">
        <v>45</v>
      </c>
      <c r="AN257" s="14">
        <v>48</v>
      </c>
      <c r="AO257" s="14">
        <v>52</v>
      </c>
      <c r="AP257" s="14">
        <v>60</v>
      </c>
      <c r="AQ257" s="14" t="s">
        <v>78</v>
      </c>
      <c r="AR257" s="14">
        <v>63</v>
      </c>
      <c r="AS257" s="14">
        <v>59</v>
      </c>
      <c r="AT257" s="14">
        <v>37</v>
      </c>
      <c r="AU257" s="14">
        <v>45</v>
      </c>
      <c r="AV257" s="14">
        <v>58</v>
      </c>
      <c r="AW257" s="14">
        <v>45</v>
      </c>
      <c r="AX257" s="14">
        <v>44</v>
      </c>
      <c r="AY257" s="14" t="s">
        <v>78</v>
      </c>
      <c r="AZ257" s="14" t="s">
        <v>78</v>
      </c>
      <c r="BA257" s="14">
        <v>44</v>
      </c>
      <c r="BB257" s="14">
        <v>30</v>
      </c>
      <c r="BC257" s="14">
        <v>31</v>
      </c>
      <c r="BD257" s="14">
        <v>37</v>
      </c>
      <c r="BE257" s="14">
        <v>43</v>
      </c>
      <c r="BF257" s="14">
        <v>56</v>
      </c>
      <c r="BG257" s="14">
        <v>56</v>
      </c>
      <c r="BH257" s="14">
        <v>48</v>
      </c>
      <c r="BI257" s="14">
        <v>53</v>
      </c>
      <c r="BJ257" s="14">
        <v>46</v>
      </c>
      <c r="BK257" s="14">
        <v>37</v>
      </c>
      <c r="BL257" s="14">
        <v>40</v>
      </c>
      <c r="BM257" s="14">
        <v>42</v>
      </c>
      <c r="BN257" s="14">
        <v>48</v>
      </c>
      <c r="BO257" s="14">
        <v>56</v>
      </c>
      <c r="BP257" s="14">
        <v>88</v>
      </c>
      <c r="BQ257" s="14">
        <v>65</v>
      </c>
      <c r="BR257" s="14">
        <v>39</v>
      </c>
      <c r="BS257" s="14">
        <v>52</v>
      </c>
      <c r="BT257" s="14">
        <v>64</v>
      </c>
      <c r="BU257" s="14">
        <v>51</v>
      </c>
      <c r="BV257" s="14">
        <v>40</v>
      </c>
      <c r="BW257" s="14">
        <v>44</v>
      </c>
      <c r="BX257" s="14">
        <v>39</v>
      </c>
      <c r="BY257" s="14">
        <v>43</v>
      </c>
      <c r="BZ257" s="14">
        <v>45</v>
      </c>
      <c r="CA257" s="14">
        <v>36</v>
      </c>
      <c r="CB257" s="14">
        <v>47</v>
      </c>
      <c r="CC257" s="14">
        <v>48</v>
      </c>
      <c r="CD257" s="14">
        <v>43</v>
      </c>
      <c r="CE257" s="14">
        <v>40</v>
      </c>
      <c r="CF257" s="14">
        <v>44</v>
      </c>
      <c r="CG257" s="14">
        <v>36</v>
      </c>
      <c r="CH257" s="14">
        <v>34</v>
      </c>
      <c r="CI257" s="14" t="s">
        <v>78</v>
      </c>
      <c r="CJ257" s="14">
        <v>66</v>
      </c>
      <c r="CK257" s="14">
        <v>56</v>
      </c>
      <c r="CL257" s="14">
        <v>39</v>
      </c>
      <c r="CM257" s="14">
        <v>32</v>
      </c>
      <c r="CN257" s="14">
        <v>56</v>
      </c>
      <c r="CO257" s="14">
        <v>50</v>
      </c>
      <c r="CP257" s="14">
        <v>45</v>
      </c>
      <c r="CQ257" s="14">
        <v>41</v>
      </c>
      <c r="CR257" s="14">
        <v>52</v>
      </c>
      <c r="CS257" s="14">
        <v>42</v>
      </c>
      <c r="CT257" s="14">
        <v>47</v>
      </c>
      <c r="CU257" s="14">
        <v>44</v>
      </c>
      <c r="CV257" s="14">
        <v>71</v>
      </c>
      <c r="CW257" s="14">
        <v>57</v>
      </c>
      <c r="CX257" s="14">
        <v>70</v>
      </c>
      <c r="CY257" s="14">
        <v>52</v>
      </c>
      <c r="CZ257" s="14">
        <v>43</v>
      </c>
      <c r="DA257" s="14">
        <v>35</v>
      </c>
      <c r="DB257" s="14" t="s">
        <v>78</v>
      </c>
      <c r="DC257" s="14">
        <v>49</v>
      </c>
      <c r="DD257" s="14">
        <v>46</v>
      </c>
      <c r="DE257" s="14" t="s">
        <v>78</v>
      </c>
      <c r="DF257" s="14">
        <v>55</v>
      </c>
      <c r="DG257" s="14">
        <v>31</v>
      </c>
      <c r="DH257" s="14">
        <v>28</v>
      </c>
      <c r="DI257" s="14">
        <v>39</v>
      </c>
      <c r="DJ257" s="14">
        <v>44</v>
      </c>
      <c r="DK257" s="14">
        <v>34</v>
      </c>
      <c r="DL257" s="14">
        <v>56</v>
      </c>
      <c r="DM257" s="14">
        <v>75</v>
      </c>
      <c r="DN257" s="14">
        <v>58</v>
      </c>
      <c r="DO257" s="14">
        <v>41</v>
      </c>
      <c r="DP257" s="14">
        <v>56</v>
      </c>
      <c r="DQ257" s="14">
        <v>48</v>
      </c>
      <c r="DR257" s="14">
        <v>58</v>
      </c>
      <c r="DS257" s="14">
        <v>56</v>
      </c>
      <c r="DT257" s="14">
        <v>54</v>
      </c>
      <c r="DU257" s="14">
        <v>84</v>
      </c>
      <c r="DV257" s="14">
        <v>52</v>
      </c>
      <c r="DW257" s="14">
        <v>46</v>
      </c>
      <c r="DX257" s="14">
        <v>40</v>
      </c>
      <c r="DY257" s="14">
        <v>26</v>
      </c>
      <c r="DZ257" s="14">
        <v>36</v>
      </c>
      <c r="EA257" s="14">
        <v>54</v>
      </c>
      <c r="EB257" s="14">
        <v>70</v>
      </c>
      <c r="EC257" s="14">
        <v>65</v>
      </c>
      <c r="ED257" s="14">
        <v>56</v>
      </c>
      <c r="EE257" s="14">
        <v>72</v>
      </c>
      <c r="EF257" s="14">
        <v>50</v>
      </c>
      <c r="EG257" s="14">
        <v>40</v>
      </c>
      <c r="EH257" s="14">
        <v>41</v>
      </c>
      <c r="EI257" s="14">
        <v>45</v>
      </c>
      <c r="EJ257" s="14">
        <v>75</v>
      </c>
      <c r="EK257" s="14">
        <v>47</v>
      </c>
      <c r="EL257" s="14">
        <v>33</v>
      </c>
      <c r="EM257" s="14">
        <v>49</v>
      </c>
      <c r="EN257" s="14">
        <v>91</v>
      </c>
      <c r="EO257" s="14">
        <v>61</v>
      </c>
      <c r="EP257" s="14">
        <v>55</v>
      </c>
      <c r="EQ257" s="14">
        <v>63</v>
      </c>
      <c r="ER257" s="14">
        <v>51</v>
      </c>
      <c r="ES257" s="14">
        <v>66</v>
      </c>
      <c r="ET257" s="14">
        <v>37</v>
      </c>
      <c r="EU257" s="14">
        <v>25</v>
      </c>
      <c r="EV257" s="14">
        <v>49</v>
      </c>
      <c r="EW257" s="14">
        <v>39</v>
      </c>
      <c r="EX257" s="14">
        <v>32</v>
      </c>
      <c r="EY257" s="14">
        <v>40</v>
      </c>
      <c r="EZ257" s="14">
        <v>76</v>
      </c>
      <c r="FA257" s="14">
        <v>47</v>
      </c>
      <c r="FB257" s="14">
        <v>38</v>
      </c>
      <c r="FC257" s="14">
        <v>48</v>
      </c>
      <c r="FD257" s="14">
        <v>54</v>
      </c>
      <c r="FE257" s="14">
        <v>65</v>
      </c>
      <c r="FF257" s="14">
        <v>54</v>
      </c>
      <c r="FG257" s="14">
        <v>71</v>
      </c>
      <c r="FH257" s="14">
        <v>55</v>
      </c>
      <c r="FI257" s="14">
        <v>47</v>
      </c>
      <c r="FJ257" s="14">
        <v>60</v>
      </c>
      <c r="FK257" s="14">
        <v>69</v>
      </c>
      <c r="FL257" s="14">
        <v>83</v>
      </c>
      <c r="FM257" s="14">
        <v>60</v>
      </c>
      <c r="FN257" s="14">
        <v>47</v>
      </c>
      <c r="FO257" s="14">
        <v>34</v>
      </c>
      <c r="FP257" s="14">
        <v>38</v>
      </c>
      <c r="FQ257" s="14">
        <v>41</v>
      </c>
      <c r="FR257" s="14">
        <v>37</v>
      </c>
      <c r="FS257" s="14">
        <v>38</v>
      </c>
      <c r="FT257" s="14">
        <v>57</v>
      </c>
      <c r="FU257" s="14">
        <v>49</v>
      </c>
      <c r="FV257" s="14">
        <v>71</v>
      </c>
      <c r="FW257" s="14">
        <v>47</v>
      </c>
      <c r="FX257" s="14">
        <v>54</v>
      </c>
      <c r="FY257" s="14">
        <v>44</v>
      </c>
      <c r="FZ257" s="14">
        <v>41</v>
      </c>
      <c r="GA257" s="14">
        <v>30</v>
      </c>
      <c r="GB257" s="14">
        <v>25</v>
      </c>
      <c r="GC257" s="14">
        <v>39</v>
      </c>
      <c r="GD257" s="14">
        <v>25</v>
      </c>
      <c r="GE257" s="14">
        <v>40</v>
      </c>
      <c r="GF257" s="14">
        <v>48</v>
      </c>
      <c r="GG257" s="14">
        <v>61</v>
      </c>
      <c r="GH257" s="14">
        <v>54</v>
      </c>
      <c r="GI257" s="14">
        <v>76</v>
      </c>
      <c r="GJ257" s="14">
        <v>97</v>
      </c>
      <c r="GK257" s="14">
        <v>33</v>
      </c>
      <c r="GL257" s="14">
        <v>40</v>
      </c>
      <c r="GM257" s="14">
        <v>34</v>
      </c>
      <c r="GN257" s="14">
        <v>58</v>
      </c>
      <c r="GO257" s="14">
        <v>71</v>
      </c>
      <c r="GP257" s="14">
        <v>52</v>
      </c>
      <c r="GQ257" s="14">
        <v>21</v>
      </c>
      <c r="GR257" s="14">
        <v>17</v>
      </c>
      <c r="GS257" s="14">
        <v>34</v>
      </c>
      <c r="GT257" s="14">
        <v>26</v>
      </c>
      <c r="GU257" s="14">
        <v>39</v>
      </c>
      <c r="GV257" s="14">
        <v>38</v>
      </c>
      <c r="GW257" s="14">
        <v>31</v>
      </c>
      <c r="GX257" s="14">
        <v>33</v>
      </c>
      <c r="GY257" s="14">
        <v>24</v>
      </c>
      <c r="GZ257" s="14">
        <v>36</v>
      </c>
      <c r="HA257" s="14">
        <v>46</v>
      </c>
      <c r="HB257" s="14">
        <v>32</v>
      </c>
      <c r="HC257" s="14">
        <v>36</v>
      </c>
      <c r="HD257" s="14">
        <v>71</v>
      </c>
      <c r="HE257" s="14">
        <v>45</v>
      </c>
      <c r="HF257" s="14">
        <v>53</v>
      </c>
      <c r="HG257" s="14">
        <v>56</v>
      </c>
      <c r="HH257" s="14">
        <v>32</v>
      </c>
      <c r="HI257" s="14">
        <v>21</v>
      </c>
      <c r="HJ257" s="14">
        <v>24</v>
      </c>
      <c r="HK257" s="14">
        <v>44</v>
      </c>
      <c r="HL257" s="14">
        <v>15</v>
      </c>
      <c r="HM257" s="14" t="s">
        <v>78</v>
      </c>
      <c r="HN257" s="14" t="s">
        <v>78</v>
      </c>
      <c r="HO257" s="14" t="s">
        <v>78</v>
      </c>
      <c r="HP257" s="14" t="s">
        <v>78</v>
      </c>
      <c r="HQ257" s="14" t="s">
        <v>78</v>
      </c>
      <c r="HR257" s="14" t="s">
        <v>78</v>
      </c>
      <c r="HS257" s="14" t="s">
        <v>78</v>
      </c>
      <c r="HT257" s="14" t="s">
        <v>78</v>
      </c>
      <c r="HU257" s="14" t="s">
        <v>78</v>
      </c>
      <c r="HV257" s="14" t="s">
        <v>78</v>
      </c>
      <c r="HW257" s="14" t="s">
        <v>78</v>
      </c>
      <c r="HX257" s="14" t="s">
        <v>78</v>
      </c>
      <c r="HY257" s="14" t="s">
        <v>78</v>
      </c>
      <c r="HZ257" s="14" t="s">
        <v>78</v>
      </c>
      <c r="IA257" s="14" t="s">
        <v>78</v>
      </c>
      <c r="IB257" s="14" t="s">
        <v>78</v>
      </c>
      <c r="IC257" s="14" t="s">
        <v>78</v>
      </c>
      <c r="ID257" s="14" t="s">
        <v>78</v>
      </c>
      <c r="IE257" s="14" t="s">
        <v>78</v>
      </c>
      <c r="IF257" s="14" t="s">
        <v>78</v>
      </c>
      <c r="IG257" s="14" t="s">
        <v>78</v>
      </c>
      <c r="IH257" s="14" t="s">
        <v>78</v>
      </c>
      <c r="II257" s="14" t="s">
        <v>78</v>
      </c>
      <c r="IJ257" s="14" t="s">
        <v>78</v>
      </c>
      <c r="IK257" s="14" t="s">
        <v>78</v>
      </c>
      <c r="IL257" s="14" t="s">
        <v>78</v>
      </c>
      <c r="IM257" s="14" t="s">
        <v>78</v>
      </c>
      <c r="IN257" s="14" t="s">
        <v>78</v>
      </c>
      <c r="IO257" s="14" t="s">
        <v>78</v>
      </c>
      <c r="IP257" s="14" t="s">
        <v>78</v>
      </c>
      <c r="IQ257" s="19" t="s">
        <v>78</v>
      </c>
      <c r="IR257" s="100">
        <f t="shared" si="65"/>
        <v>97</v>
      </c>
    </row>
    <row r="258" spans="1:252" ht="12.75" customHeight="1" x14ac:dyDescent="0.2">
      <c r="A258" s="100">
        <v>2010</v>
      </c>
      <c r="B258" s="100">
        <v>90010017</v>
      </c>
      <c r="C258" s="103">
        <f>INDEX(Sites!$A:$N,MATCH($B258,Sites!$A:$A,0),2)</f>
        <v>41.003610999999999</v>
      </c>
      <c r="D258" s="100" t="str">
        <f>INDEX(Sites!$A:$N,MATCH($B258,Sites!$A:$A,0),4)</f>
        <v>CT</v>
      </c>
      <c r="E258" s="100" t="str">
        <f>INDEX(Sites!$A:$N,MATCH($B258,Sites!$A:$A,0),10)</f>
        <v>3.0</v>
      </c>
      <c r="F258" s="44" t="str">
        <f>INDEX(Sites!$A:$N,MATCH($B258,Sites!$A:$A,0),6)</f>
        <v>Greenwich</v>
      </c>
      <c r="G258" s="20" t="s">
        <v>78</v>
      </c>
      <c r="H258" s="14" t="s">
        <v>78</v>
      </c>
      <c r="I258" s="14" t="s">
        <v>78</v>
      </c>
      <c r="J258" s="14" t="s">
        <v>78</v>
      </c>
      <c r="K258" s="14" t="s">
        <v>78</v>
      </c>
      <c r="L258" s="14" t="s">
        <v>78</v>
      </c>
      <c r="M258" s="14" t="s">
        <v>78</v>
      </c>
      <c r="N258" s="14" t="s">
        <v>78</v>
      </c>
      <c r="O258" s="14" t="s">
        <v>78</v>
      </c>
      <c r="P258" s="14" t="s">
        <v>78</v>
      </c>
      <c r="Q258" s="14" t="s">
        <v>78</v>
      </c>
      <c r="R258" s="14" t="s">
        <v>78</v>
      </c>
      <c r="S258" s="14" t="s">
        <v>78</v>
      </c>
      <c r="T258" s="14" t="s">
        <v>78</v>
      </c>
      <c r="U258" s="14" t="s">
        <v>78</v>
      </c>
      <c r="V258" s="14" t="s">
        <v>78</v>
      </c>
      <c r="W258" s="14" t="s">
        <v>78</v>
      </c>
      <c r="X258" s="14" t="s">
        <v>78</v>
      </c>
      <c r="Y258" s="14" t="s">
        <v>78</v>
      </c>
      <c r="Z258" s="14" t="s">
        <v>78</v>
      </c>
      <c r="AA258" s="14" t="s">
        <v>78</v>
      </c>
      <c r="AB258" s="14" t="s">
        <v>78</v>
      </c>
      <c r="AC258" s="14" t="s">
        <v>78</v>
      </c>
      <c r="AD258" s="14" t="s">
        <v>78</v>
      </c>
      <c r="AE258" s="14" t="s">
        <v>78</v>
      </c>
      <c r="AF258" s="14" t="s">
        <v>78</v>
      </c>
      <c r="AG258" s="14" t="s">
        <v>78</v>
      </c>
      <c r="AH258" s="14" t="s">
        <v>78</v>
      </c>
      <c r="AI258" s="14" t="s">
        <v>78</v>
      </c>
      <c r="AJ258" s="14" t="s">
        <v>78</v>
      </c>
      <c r="AK258" s="14" t="s">
        <v>78</v>
      </c>
      <c r="AL258" s="14" t="s">
        <v>78</v>
      </c>
      <c r="AM258" s="14">
        <v>31</v>
      </c>
      <c r="AN258" s="14">
        <v>34</v>
      </c>
      <c r="AO258" s="14">
        <v>49</v>
      </c>
      <c r="AP258" s="14">
        <v>54</v>
      </c>
      <c r="AQ258" s="14">
        <v>52</v>
      </c>
      <c r="AR258" s="14">
        <v>60</v>
      </c>
      <c r="AS258" s="14">
        <v>50</v>
      </c>
      <c r="AT258" s="14">
        <v>39</v>
      </c>
      <c r="AU258" s="14">
        <v>46</v>
      </c>
      <c r="AV258" s="14">
        <v>59</v>
      </c>
      <c r="AW258" s="14">
        <v>50</v>
      </c>
      <c r="AX258" s="14">
        <v>38</v>
      </c>
      <c r="AY258" s="14">
        <v>49</v>
      </c>
      <c r="AZ258" s="14">
        <v>55</v>
      </c>
      <c r="BA258" s="14">
        <v>44</v>
      </c>
      <c r="BB258" s="14">
        <v>36</v>
      </c>
      <c r="BC258" s="14">
        <v>33</v>
      </c>
      <c r="BD258" s="14">
        <v>40</v>
      </c>
      <c r="BE258" s="14" t="s">
        <v>78</v>
      </c>
      <c r="BF258" s="14">
        <v>52</v>
      </c>
      <c r="BG258" s="14">
        <v>49</v>
      </c>
      <c r="BH258" s="14">
        <v>48</v>
      </c>
      <c r="BI258" s="14">
        <v>49</v>
      </c>
      <c r="BJ258" s="14">
        <v>49</v>
      </c>
      <c r="BK258" s="14">
        <v>48</v>
      </c>
      <c r="BL258" s="14" t="s">
        <v>78</v>
      </c>
      <c r="BM258" s="14" t="s">
        <v>78</v>
      </c>
      <c r="BN258" s="14">
        <v>49</v>
      </c>
      <c r="BO258" s="14">
        <v>55</v>
      </c>
      <c r="BP258" s="14">
        <v>68</v>
      </c>
      <c r="BQ258" s="14">
        <v>58</v>
      </c>
      <c r="BR258" s="14">
        <v>34</v>
      </c>
      <c r="BS258" s="14">
        <v>62</v>
      </c>
      <c r="BT258" s="14">
        <v>63</v>
      </c>
      <c r="BU258" s="14">
        <v>56</v>
      </c>
      <c r="BV258" s="14">
        <v>41</v>
      </c>
      <c r="BW258" s="14">
        <v>46</v>
      </c>
      <c r="BX258" s="14">
        <v>42</v>
      </c>
      <c r="BY258" s="14">
        <v>49</v>
      </c>
      <c r="BZ258" s="14">
        <v>45</v>
      </c>
      <c r="CA258" s="14">
        <v>50</v>
      </c>
      <c r="CB258" s="14">
        <v>43</v>
      </c>
      <c r="CC258" s="14">
        <v>43</v>
      </c>
      <c r="CD258" s="14">
        <v>47</v>
      </c>
      <c r="CE258" s="14">
        <v>40</v>
      </c>
      <c r="CF258" s="14">
        <v>41</v>
      </c>
      <c r="CG258" s="14">
        <v>42</v>
      </c>
      <c r="CH258" s="14">
        <v>35</v>
      </c>
      <c r="CI258" s="14">
        <v>41</v>
      </c>
      <c r="CJ258" s="14">
        <v>58</v>
      </c>
      <c r="CK258" s="14">
        <v>46</v>
      </c>
      <c r="CL258" s="14">
        <v>39</v>
      </c>
      <c r="CM258" s="14">
        <v>37</v>
      </c>
      <c r="CN258" s="14">
        <v>36</v>
      </c>
      <c r="CO258" s="14">
        <v>63</v>
      </c>
      <c r="CP258" s="14">
        <v>38</v>
      </c>
      <c r="CQ258" s="14">
        <v>30</v>
      </c>
      <c r="CR258" s="14">
        <v>39</v>
      </c>
      <c r="CS258" s="14">
        <v>42</v>
      </c>
      <c r="CT258" s="14">
        <v>50</v>
      </c>
      <c r="CU258" s="14">
        <v>50</v>
      </c>
      <c r="CV258" s="14">
        <v>58</v>
      </c>
      <c r="CW258" s="14">
        <v>65</v>
      </c>
      <c r="CX258" s="14">
        <v>77</v>
      </c>
      <c r="CY258" s="14">
        <v>62</v>
      </c>
      <c r="CZ258" s="14">
        <v>51</v>
      </c>
      <c r="DA258" s="14">
        <v>38</v>
      </c>
      <c r="DB258" s="14">
        <v>35</v>
      </c>
      <c r="DC258" s="14">
        <v>51</v>
      </c>
      <c r="DD258" s="14">
        <v>47</v>
      </c>
      <c r="DE258" s="14">
        <v>42</v>
      </c>
      <c r="DF258" s="14">
        <v>48</v>
      </c>
      <c r="DG258" s="14">
        <v>35</v>
      </c>
      <c r="DH258" s="14" t="s">
        <v>78</v>
      </c>
      <c r="DI258" s="14">
        <v>45</v>
      </c>
      <c r="DJ258" s="14">
        <v>43</v>
      </c>
      <c r="DK258" s="14">
        <v>35</v>
      </c>
      <c r="DL258" s="14">
        <v>51</v>
      </c>
      <c r="DM258" s="14">
        <v>61</v>
      </c>
      <c r="DN258" s="14">
        <v>67</v>
      </c>
      <c r="DO258" s="14">
        <v>50</v>
      </c>
      <c r="DP258" s="14">
        <v>55</v>
      </c>
      <c r="DQ258" s="14">
        <v>51</v>
      </c>
      <c r="DR258" s="14">
        <v>68</v>
      </c>
      <c r="DS258" s="14">
        <v>62</v>
      </c>
      <c r="DT258" s="14">
        <v>69</v>
      </c>
      <c r="DU258" s="14">
        <v>70</v>
      </c>
      <c r="DV258" s="14">
        <v>62</v>
      </c>
      <c r="DW258" s="14">
        <v>52</v>
      </c>
      <c r="DX258" s="14">
        <v>43</v>
      </c>
      <c r="DY258" s="14">
        <v>31</v>
      </c>
      <c r="DZ258" s="14">
        <v>35</v>
      </c>
      <c r="EA258" s="14">
        <v>57</v>
      </c>
      <c r="EB258" s="14">
        <v>66</v>
      </c>
      <c r="EC258" s="14">
        <v>74</v>
      </c>
      <c r="ED258" s="14">
        <v>75</v>
      </c>
      <c r="EE258" s="14">
        <v>79</v>
      </c>
      <c r="EF258" s="14">
        <v>46</v>
      </c>
      <c r="EG258" s="14">
        <v>33</v>
      </c>
      <c r="EH258" s="14">
        <v>47</v>
      </c>
      <c r="EI258" s="14">
        <v>52</v>
      </c>
      <c r="EJ258" s="14">
        <v>82</v>
      </c>
      <c r="EK258" s="14">
        <v>39</v>
      </c>
      <c r="EL258" s="14">
        <v>37</v>
      </c>
      <c r="EM258" s="14">
        <v>48</v>
      </c>
      <c r="EN258" s="14">
        <v>69</v>
      </c>
      <c r="EO258" s="14">
        <v>69</v>
      </c>
      <c r="EP258" s="14">
        <v>58</v>
      </c>
      <c r="EQ258" s="14">
        <v>60</v>
      </c>
      <c r="ER258" s="14">
        <v>56</v>
      </c>
      <c r="ES258" s="14">
        <v>76</v>
      </c>
      <c r="ET258" s="14">
        <v>41</v>
      </c>
      <c r="EU258" s="14">
        <v>33</v>
      </c>
      <c r="EV258" s="14">
        <v>60</v>
      </c>
      <c r="EW258" s="14">
        <v>43</v>
      </c>
      <c r="EX258" s="14">
        <v>34</v>
      </c>
      <c r="EY258" s="14">
        <v>58</v>
      </c>
      <c r="EZ258" s="14">
        <v>70</v>
      </c>
      <c r="FA258" s="14">
        <v>55</v>
      </c>
      <c r="FB258" s="14">
        <v>49</v>
      </c>
      <c r="FC258" s="14">
        <v>52</v>
      </c>
      <c r="FD258" s="14">
        <v>48</v>
      </c>
      <c r="FE258" s="14">
        <v>53</v>
      </c>
      <c r="FF258" s="14">
        <v>45</v>
      </c>
      <c r="FG258" s="14">
        <v>56</v>
      </c>
      <c r="FH258" s="14">
        <v>66</v>
      </c>
      <c r="FI258" s="14">
        <v>50</v>
      </c>
      <c r="FJ258" s="14">
        <v>66</v>
      </c>
      <c r="FK258" s="14">
        <v>53</v>
      </c>
      <c r="FL258" s="14">
        <v>69</v>
      </c>
      <c r="FM258" s="14">
        <v>78</v>
      </c>
      <c r="FN258" s="14">
        <v>64</v>
      </c>
      <c r="FO258" s="14">
        <v>37</v>
      </c>
      <c r="FP258" s="14">
        <v>31</v>
      </c>
      <c r="FQ258" s="14">
        <v>37</v>
      </c>
      <c r="FR258" s="14">
        <v>33</v>
      </c>
      <c r="FS258" s="14">
        <v>37</v>
      </c>
      <c r="FT258" s="14">
        <v>82</v>
      </c>
      <c r="FU258" s="14">
        <v>59</v>
      </c>
      <c r="FV258" s="14">
        <v>66</v>
      </c>
      <c r="FW258" s="14">
        <v>60</v>
      </c>
      <c r="FX258" s="14">
        <v>51</v>
      </c>
      <c r="FY258" s="14">
        <v>43</v>
      </c>
      <c r="FZ258" s="14">
        <v>42</v>
      </c>
      <c r="GA258" s="14">
        <v>31</v>
      </c>
      <c r="GB258" s="14">
        <v>22</v>
      </c>
      <c r="GC258" s="14">
        <v>44</v>
      </c>
      <c r="GD258" s="14">
        <v>34</v>
      </c>
      <c r="GE258" s="14">
        <v>45</v>
      </c>
      <c r="GF258" s="14">
        <v>66</v>
      </c>
      <c r="GG258" s="14">
        <v>69</v>
      </c>
      <c r="GH258" s="14">
        <v>66</v>
      </c>
      <c r="GI258" s="14">
        <v>91</v>
      </c>
      <c r="GJ258" s="14">
        <v>72</v>
      </c>
      <c r="GK258" s="14">
        <v>37</v>
      </c>
      <c r="GL258" s="14">
        <v>43</v>
      </c>
      <c r="GM258" s="14">
        <v>41</v>
      </c>
      <c r="GN258" s="14">
        <v>55</v>
      </c>
      <c r="GO258" s="14">
        <v>57</v>
      </c>
      <c r="GP258" s="14">
        <v>61</v>
      </c>
      <c r="GQ258" s="14">
        <v>25</v>
      </c>
      <c r="GR258" s="14">
        <v>19</v>
      </c>
      <c r="GS258" s="14">
        <v>42</v>
      </c>
      <c r="GT258" s="14">
        <v>27</v>
      </c>
      <c r="GU258" s="14">
        <v>34</v>
      </c>
      <c r="GV258" s="14">
        <v>42</v>
      </c>
      <c r="GW258" s="14">
        <v>35</v>
      </c>
      <c r="GX258" s="14">
        <v>45</v>
      </c>
      <c r="GY258" s="14">
        <v>32</v>
      </c>
      <c r="GZ258" s="14">
        <v>35</v>
      </c>
      <c r="HA258" s="14">
        <v>46</v>
      </c>
      <c r="HB258" s="14">
        <v>35</v>
      </c>
      <c r="HC258" s="14">
        <v>37</v>
      </c>
      <c r="HD258" s="14">
        <v>60</v>
      </c>
      <c r="HE258" s="14">
        <v>44</v>
      </c>
      <c r="HF258" s="14">
        <v>51</v>
      </c>
      <c r="HG258" s="14">
        <v>60</v>
      </c>
      <c r="HH258" s="14">
        <v>34</v>
      </c>
      <c r="HI258" s="14">
        <v>21</v>
      </c>
      <c r="HJ258" s="14">
        <v>26</v>
      </c>
      <c r="HK258" s="14">
        <v>29</v>
      </c>
      <c r="HL258" s="14" t="s">
        <v>78</v>
      </c>
      <c r="HM258" s="14" t="s">
        <v>78</v>
      </c>
      <c r="HN258" s="14" t="s">
        <v>78</v>
      </c>
      <c r="HO258" s="14" t="s">
        <v>78</v>
      </c>
      <c r="HP258" s="14" t="s">
        <v>78</v>
      </c>
      <c r="HQ258" s="14" t="s">
        <v>78</v>
      </c>
      <c r="HR258" s="14" t="s">
        <v>78</v>
      </c>
      <c r="HS258" s="14" t="s">
        <v>78</v>
      </c>
      <c r="HT258" s="14" t="s">
        <v>78</v>
      </c>
      <c r="HU258" s="14" t="s">
        <v>78</v>
      </c>
      <c r="HV258" s="14" t="s">
        <v>78</v>
      </c>
      <c r="HW258" s="14" t="s">
        <v>78</v>
      </c>
      <c r="HX258" s="14" t="s">
        <v>78</v>
      </c>
      <c r="HY258" s="14" t="s">
        <v>78</v>
      </c>
      <c r="HZ258" s="14" t="s">
        <v>78</v>
      </c>
      <c r="IA258" s="14" t="s">
        <v>78</v>
      </c>
      <c r="IB258" s="14" t="s">
        <v>78</v>
      </c>
      <c r="IC258" s="14" t="s">
        <v>78</v>
      </c>
      <c r="ID258" s="14" t="s">
        <v>78</v>
      </c>
      <c r="IE258" s="14" t="s">
        <v>78</v>
      </c>
      <c r="IF258" s="14" t="s">
        <v>78</v>
      </c>
      <c r="IG258" s="14" t="s">
        <v>78</v>
      </c>
      <c r="IH258" s="14" t="s">
        <v>78</v>
      </c>
      <c r="II258" s="14" t="s">
        <v>78</v>
      </c>
      <c r="IJ258" s="14" t="s">
        <v>78</v>
      </c>
      <c r="IK258" s="14" t="s">
        <v>78</v>
      </c>
      <c r="IL258" s="14" t="s">
        <v>78</v>
      </c>
      <c r="IM258" s="14" t="s">
        <v>78</v>
      </c>
      <c r="IN258" s="14" t="s">
        <v>78</v>
      </c>
      <c r="IO258" s="14" t="s">
        <v>78</v>
      </c>
      <c r="IP258" s="14" t="s">
        <v>78</v>
      </c>
      <c r="IQ258" s="19" t="s">
        <v>78</v>
      </c>
      <c r="IR258" s="100">
        <f t="shared" si="65"/>
        <v>91</v>
      </c>
    </row>
    <row r="259" spans="1:252" ht="12.75" customHeight="1" x14ac:dyDescent="0.2">
      <c r="A259" s="100">
        <v>2010</v>
      </c>
      <c r="B259" s="100">
        <v>90093002</v>
      </c>
      <c r="C259" s="103">
        <f>INDEX(Sites!$A:$N,MATCH($B259,Sites!$A:$A,0),2)</f>
        <v>41.260832999999998</v>
      </c>
      <c r="D259" s="100" t="str">
        <f>INDEX(Sites!$A:$N,MATCH($B259,Sites!$A:$A,0),4)</f>
        <v>CT</v>
      </c>
      <c r="E259" s="100" t="str">
        <f>INDEX(Sites!$A:$N,MATCH($B259,Sites!$A:$A,0),10)</f>
        <v>3.0</v>
      </c>
      <c r="F259" s="44" t="str">
        <f>INDEX(Sites!$A:$N,MATCH($B259,Sites!$A:$A,0),6)</f>
        <v>Madison</v>
      </c>
      <c r="G259" s="20" t="s">
        <v>78</v>
      </c>
      <c r="H259" s="14" t="s">
        <v>78</v>
      </c>
      <c r="I259" s="14" t="s">
        <v>78</v>
      </c>
      <c r="J259" s="14" t="s">
        <v>78</v>
      </c>
      <c r="K259" s="14" t="s">
        <v>78</v>
      </c>
      <c r="L259" s="14" t="s">
        <v>78</v>
      </c>
      <c r="M259" s="14" t="s">
        <v>78</v>
      </c>
      <c r="N259" s="14" t="s">
        <v>78</v>
      </c>
      <c r="O259" s="14" t="s">
        <v>78</v>
      </c>
      <c r="P259" s="14" t="s">
        <v>78</v>
      </c>
      <c r="Q259" s="14" t="s">
        <v>78</v>
      </c>
      <c r="R259" s="14" t="s">
        <v>78</v>
      </c>
      <c r="S259" s="14" t="s">
        <v>78</v>
      </c>
      <c r="T259" s="14" t="s">
        <v>78</v>
      </c>
      <c r="U259" s="14" t="s">
        <v>78</v>
      </c>
      <c r="V259" s="14" t="s">
        <v>78</v>
      </c>
      <c r="W259" s="14" t="s">
        <v>78</v>
      </c>
      <c r="X259" s="14" t="s">
        <v>78</v>
      </c>
      <c r="Y259" s="14" t="s">
        <v>78</v>
      </c>
      <c r="Z259" s="14" t="s">
        <v>78</v>
      </c>
      <c r="AA259" s="14" t="s">
        <v>78</v>
      </c>
      <c r="AB259" s="14" t="s">
        <v>78</v>
      </c>
      <c r="AC259" s="14" t="s">
        <v>78</v>
      </c>
      <c r="AD259" s="14" t="s">
        <v>78</v>
      </c>
      <c r="AE259" s="14" t="s">
        <v>78</v>
      </c>
      <c r="AF259" s="14" t="s">
        <v>78</v>
      </c>
      <c r="AG259" s="14" t="s">
        <v>78</v>
      </c>
      <c r="AH259" s="14" t="s">
        <v>78</v>
      </c>
      <c r="AI259" s="14" t="s">
        <v>78</v>
      </c>
      <c r="AJ259" s="14" t="s">
        <v>78</v>
      </c>
      <c r="AK259" s="14" t="s">
        <v>78</v>
      </c>
      <c r="AL259" s="14" t="s">
        <v>78</v>
      </c>
      <c r="AM259" s="14" t="s">
        <v>78</v>
      </c>
      <c r="AN259" s="14" t="s">
        <v>78</v>
      </c>
      <c r="AO259" s="14">
        <v>45</v>
      </c>
      <c r="AP259" s="14" t="s">
        <v>78</v>
      </c>
      <c r="AQ259" s="14" t="s">
        <v>78</v>
      </c>
      <c r="AR259" s="14">
        <v>65</v>
      </c>
      <c r="AS259" s="14">
        <v>49</v>
      </c>
      <c r="AT259" s="14">
        <v>35</v>
      </c>
      <c r="AU259" s="14">
        <v>46</v>
      </c>
      <c r="AV259" s="14">
        <v>59</v>
      </c>
      <c r="AW259" s="14">
        <v>46</v>
      </c>
      <c r="AX259" s="14">
        <v>47</v>
      </c>
      <c r="AY259" s="14">
        <v>49</v>
      </c>
      <c r="AZ259" s="14">
        <v>50</v>
      </c>
      <c r="BA259" s="14">
        <v>45</v>
      </c>
      <c r="BB259" s="14">
        <v>35</v>
      </c>
      <c r="BC259" s="14">
        <v>29</v>
      </c>
      <c r="BD259" s="14">
        <v>40</v>
      </c>
      <c r="BE259" s="14">
        <v>46</v>
      </c>
      <c r="BF259" s="14">
        <v>52</v>
      </c>
      <c r="BG259" s="14">
        <v>53</v>
      </c>
      <c r="BH259" s="14">
        <v>50</v>
      </c>
      <c r="BI259" s="14">
        <v>52</v>
      </c>
      <c r="BJ259" s="14">
        <v>51</v>
      </c>
      <c r="BK259" s="14">
        <v>47</v>
      </c>
      <c r="BL259" s="14" t="s">
        <v>78</v>
      </c>
      <c r="BM259" s="14">
        <v>37</v>
      </c>
      <c r="BN259" s="14">
        <v>51</v>
      </c>
      <c r="BO259" s="14">
        <v>63</v>
      </c>
      <c r="BP259" s="14">
        <v>58</v>
      </c>
      <c r="BQ259" s="14">
        <v>45</v>
      </c>
      <c r="BR259" s="14">
        <v>40</v>
      </c>
      <c r="BS259" s="14">
        <v>54</v>
      </c>
      <c r="BT259" s="14">
        <v>63</v>
      </c>
      <c r="BU259" s="14">
        <v>54</v>
      </c>
      <c r="BV259" s="14">
        <v>45</v>
      </c>
      <c r="BW259" s="14" t="s">
        <v>78</v>
      </c>
      <c r="BX259" s="14">
        <v>39</v>
      </c>
      <c r="BY259" s="14">
        <v>46</v>
      </c>
      <c r="BZ259" s="14">
        <v>46</v>
      </c>
      <c r="CA259" s="14">
        <v>50</v>
      </c>
      <c r="CB259" s="14">
        <v>47</v>
      </c>
      <c r="CC259" s="14">
        <v>43</v>
      </c>
      <c r="CD259" s="14">
        <v>43</v>
      </c>
      <c r="CE259" s="14">
        <v>41</v>
      </c>
      <c r="CF259" s="14">
        <v>39</v>
      </c>
      <c r="CG259" s="14">
        <v>41</v>
      </c>
      <c r="CH259" s="14">
        <v>34</v>
      </c>
      <c r="CI259" s="14">
        <v>43</v>
      </c>
      <c r="CJ259" s="14">
        <v>51</v>
      </c>
      <c r="CK259" s="14">
        <v>44</v>
      </c>
      <c r="CL259" s="14">
        <v>36</v>
      </c>
      <c r="CM259" s="14">
        <v>37</v>
      </c>
      <c r="CN259" s="14">
        <v>40</v>
      </c>
      <c r="CO259" s="14">
        <v>71</v>
      </c>
      <c r="CP259" s="14">
        <v>34</v>
      </c>
      <c r="CQ259" s="14">
        <v>42</v>
      </c>
      <c r="CR259" s="14">
        <v>42</v>
      </c>
      <c r="CS259" s="14">
        <v>44</v>
      </c>
      <c r="CT259" s="14">
        <v>39</v>
      </c>
      <c r="CU259" s="14">
        <v>52</v>
      </c>
      <c r="CV259" s="14">
        <v>51</v>
      </c>
      <c r="CW259" s="14">
        <v>52</v>
      </c>
      <c r="CX259" s="14">
        <v>48</v>
      </c>
      <c r="CY259" s="14">
        <v>75</v>
      </c>
      <c r="CZ259" s="14">
        <v>52</v>
      </c>
      <c r="DA259" s="14">
        <v>38</v>
      </c>
      <c r="DB259" s="14">
        <v>34</v>
      </c>
      <c r="DC259" s="14">
        <v>51</v>
      </c>
      <c r="DD259" s="14">
        <v>47</v>
      </c>
      <c r="DE259" s="14">
        <v>40</v>
      </c>
      <c r="DF259" s="14">
        <v>40</v>
      </c>
      <c r="DG259" s="14">
        <v>28</v>
      </c>
      <c r="DH259" s="14">
        <v>45</v>
      </c>
      <c r="DI259" s="14">
        <v>45</v>
      </c>
      <c r="DJ259" s="14">
        <v>42</v>
      </c>
      <c r="DK259" s="14">
        <v>32</v>
      </c>
      <c r="DL259" s="14">
        <v>57</v>
      </c>
      <c r="DM259" s="14">
        <v>51</v>
      </c>
      <c r="DN259" s="14">
        <v>56</v>
      </c>
      <c r="DO259" s="14">
        <v>58</v>
      </c>
      <c r="DP259" s="14">
        <v>51</v>
      </c>
      <c r="DQ259" s="14">
        <v>61</v>
      </c>
      <c r="DR259" s="14">
        <v>70</v>
      </c>
      <c r="DS259" s="14">
        <v>54</v>
      </c>
      <c r="DT259" s="14">
        <v>76</v>
      </c>
      <c r="DU259" s="14">
        <v>56</v>
      </c>
      <c r="DV259" s="14">
        <v>76</v>
      </c>
      <c r="DW259" s="14">
        <v>57</v>
      </c>
      <c r="DX259" s="14">
        <v>51</v>
      </c>
      <c r="DY259" s="14">
        <v>32</v>
      </c>
      <c r="DZ259" s="14">
        <v>37</v>
      </c>
      <c r="EA259" s="14">
        <v>62</v>
      </c>
      <c r="EB259" s="14">
        <v>82</v>
      </c>
      <c r="EC259" s="14">
        <v>79</v>
      </c>
      <c r="ED259" s="14">
        <v>80</v>
      </c>
      <c r="EE259" s="14">
        <v>59</v>
      </c>
      <c r="EF259" s="14">
        <v>37</v>
      </c>
      <c r="EG259" s="14">
        <v>28</v>
      </c>
      <c r="EH259" s="14">
        <v>36</v>
      </c>
      <c r="EI259" s="14">
        <v>57</v>
      </c>
      <c r="EJ259" s="14">
        <v>69</v>
      </c>
      <c r="EK259" s="14">
        <v>43</v>
      </c>
      <c r="EL259" s="14">
        <v>43</v>
      </c>
      <c r="EM259" s="14">
        <v>39</v>
      </c>
      <c r="EN259" s="14">
        <v>56</v>
      </c>
      <c r="EO259" s="14">
        <v>81</v>
      </c>
      <c r="EP259" s="14">
        <v>77</v>
      </c>
      <c r="EQ259" s="14">
        <v>56</v>
      </c>
      <c r="ER259" s="14">
        <v>62</v>
      </c>
      <c r="ES259" s="14">
        <v>67</v>
      </c>
      <c r="ET259" s="14">
        <v>38</v>
      </c>
      <c r="EU259" s="14">
        <v>30</v>
      </c>
      <c r="EV259" s="14">
        <v>58</v>
      </c>
      <c r="EW259" s="14">
        <v>43</v>
      </c>
      <c r="EX259" s="14">
        <v>32</v>
      </c>
      <c r="EY259" s="14">
        <v>57</v>
      </c>
      <c r="EZ259" s="14">
        <v>60</v>
      </c>
      <c r="FA259" s="14">
        <v>62</v>
      </c>
      <c r="FB259" s="14">
        <v>52</v>
      </c>
      <c r="FC259" s="14">
        <v>47</v>
      </c>
      <c r="FD259" s="14">
        <v>38</v>
      </c>
      <c r="FE259" s="14">
        <v>43</v>
      </c>
      <c r="FF259" s="14">
        <v>41</v>
      </c>
      <c r="FG259" s="14">
        <v>42</v>
      </c>
      <c r="FH259" s="14">
        <v>70</v>
      </c>
      <c r="FI259" s="14">
        <v>54</v>
      </c>
      <c r="FJ259" s="14">
        <v>58</v>
      </c>
      <c r="FK259" s="14">
        <v>48</v>
      </c>
      <c r="FL259" s="14">
        <v>69</v>
      </c>
      <c r="FM259" s="14">
        <v>66</v>
      </c>
      <c r="FN259" s="14">
        <v>58</v>
      </c>
      <c r="FO259" s="14">
        <v>28</v>
      </c>
      <c r="FP259" s="14">
        <v>27</v>
      </c>
      <c r="FQ259" s="14">
        <v>34</v>
      </c>
      <c r="FR259" s="14">
        <v>35</v>
      </c>
      <c r="FS259" s="14">
        <v>35</v>
      </c>
      <c r="FT259" s="14">
        <v>68</v>
      </c>
      <c r="FU259" s="14">
        <v>50</v>
      </c>
      <c r="FV259" s="14">
        <v>71</v>
      </c>
      <c r="FW259" s="14">
        <v>51</v>
      </c>
      <c r="FX259" s="14">
        <v>42</v>
      </c>
      <c r="FY259" s="14">
        <v>48</v>
      </c>
      <c r="FZ259" s="14">
        <v>41</v>
      </c>
      <c r="GA259" s="14">
        <v>31</v>
      </c>
      <c r="GB259" s="14">
        <v>31</v>
      </c>
      <c r="GC259" s="14">
        <v>44</v>
      </c>
      <c r="GD259" s="14">
        <v>30</v>
      </c>
      <c r="GE259" s="14">
        <v>47</v>
      </c>
      <c r="GF259" s="14">
        <v>64</v>
      </c>
      <c r="GG259" s="14">
        <v>72</v>
      </c>
      <c r="GH259" s="14">
        <v>66</v>
      </c>
      <c r="GI259" s="14">
        <v>70</v>
      </c>
      <c r="GJ259" s="14">
        <v>75</v>
      </c>
      <c r="GK259" s="14">
        <v>25</v>
      </c>
      <c r="GL259" s="14">
        <v>47</v>
      </c>
      <c r="GM259" s="14">
        <v>43</v>
      </c>
      <c r="GN259" s="14">
        <v>54</v>
      </c>
      <c r="GO259" s="14">
        <v>56</v>
      </c>
      <c r="GP259" s="14">
        <v>72</v>
      </c>
      <c r="GQ259" s="14">
        <v>23</v>
      </c>
      <c r="GR259" s="14">
        <v>19</v>
      </c>
      <c r="GS259" s="14">
        <v>35</v>
      </c>
      <c r="GT259" s="14">
        <v>30</v>
      </c>
      <c r="GU259" s="14">
        <v>33</v>
      </c>
      <c r="GV259" s="14">
        <v>46</v>
      </c>
      <c r="GW259" s="14">
        <v>35</v>
      </c>
      <c r="GX259" s="14">
        <v>56</v>
      </c>
      <c r="GY259" s="14">
        <v>44</v>
      </c>
      <c r="GZ259" s="14">
        <v>34</v>
      </c>
      <c r="HA259" s="14">
        <v>53</v>
      </c>
      <c r="HB259" s="14">
        <v>34</v>
      </c>
      <c r="HC259" s="14">
        <v>44</v>
      </c>
      <c r="HD259" s="14">
        <v>57</v>
      </c>
      <c r="HE259" s="14">
        <v>38</v>
      </c>
      <c r="HF259" s="14">
        <v>55</v>
      </c>
      <c r="HG259" s="14">
        <v>71</v>
      </c>
      <c r="HH259" s="14">
        <v>31</v>
      </c>
      <c r="HI259" s="14">
        <v>22</v>
      </c>
      <c r="HJ259" s="14">
        <v>31</v>
      </c>
      <c r="HK259" s="14">
        <v>45</v>
      </c>
      <c r="HL259" s="14">
        <v>20</v>
      </c>
      <c r="HM259" s="14" t="s">
        <v>78</v>
      </c>
      <c r="HN259" s="14" t="s">
        <v>78</v>
      </c>
      <c r="HO259" s="14" t="s">
        <v>78</v>
      </c>
      <c r="HP259" s="14" t="s">
        <v>78</v>
      </c>
      <c r="HQ259" s="14" t="s">
        <v>78</v>
      </c>
      <c r="HR259" s="14" t="s">
        <v>78</v>
      </c>
      <c r="HS259" s="14" t="s">
        <v>78</v>
      </c>
      <c r="HT259" s="14" t="s">
        <v>78</v>
      </c>
      <c r="HU259" s="14" t="s">
        <v>78</v>
      </c>
      <c r="HV259" s="14" t="s">
        <v>78</v>
      </c>
      <c r="HW259" s="14" t="s">
        <v>78</v>
      </c>
      <c r="HX259" s="14" t="s">
        <v>78</v>
      </c>
      <c r="HY259" s="14" t="s">
        <v>78</v>
      </c>
      <c r="HZ259" s="14" t="s">
        <v>78</v>
      </c>
      <c r="IA259" s="14" t="s">
        <v>78</v>
      </c>
      <c r="IB259" s="14" t="s">
        <v>78</v>
      </c>
      <c r="IC259" s="14" t="s">
        <v>78</v>
      </c>
      <c r="ID259" s="14" t="s">
        <v>78</v>
      </c>
      <c r="IE259" s="14" t="s">
        <v>78</v>
      </c>
      <c r="IF259" s="14" t="s">
        <v>78</v>
      </c>
      <c r="IG259" s="14" t="s">
        <v>78</v>
      </c>
      <c r="IH259" s="14" t="s">
        <v>78</v>
      </c>
      <c r="II259" s="14" t="s">
        <v>78</v>
      </c>
      <c r="IJ259" s="14" t="s">
        <v>78</v>
      </c>
      <c r="IK259" s="14" t="s">
        <v>78</v>
      </c>
      <c r="IL259" s="14" t="s">
        <v>78</v>
      </c>
      <c r="IM259" s="14" t="s">
        <v>78</v>
      </c>
      <c r="IN259" s="14" t="s">
        <v>78</v>
      </c>
      <c r="IO259" s="14" t="s">
        <v>78</v>
      </c>
      <c r="IP259" s="14" t="s">
        <v>78</v>
      </c>
      <c r="IQ259" s="19" t="s">
        <v>78</v>
      </c>
      <c r="IR259" s="100">
        <f t="shared" si="65"/>
        <v>82</v>
      </c>
    </row>
    <row r="260" spans="1:252" ht="12.75" customHeight="1" x14ac:dyDescent="0.2">
      <c r="A260" s="100">
        <v>2010</v>
      </c>
      <c r="B260" s="100">
        <v>90070007</v>
      </c>
      <c r="C260" s="103">
        <f>INDEX(Sites!$A:$N,MATCH($B260,Sites!$A:$A,0),2)</f>
        <v>41.552222</v>
      </c>
      <c r="D260" s="100" t="str">
        <f>INDEX(Sites!$A:$N,MATCH($B260,Sites!$A:$A,0),4)</f>
        <v>CT</v>
      </c>
      <c r="E260" s="100" t="str">
        <f>INDEX(Sites!$A:$N,MATCH($B260,Sites!$A:$A,0),10)</f>
        <v>58.0</v>
      </c>
      <c r="F260" s="44" t="str">
        <f>INDEX(Sites!$A:$N,MATCH($B260,Sites!$A:$A,0),6)</f>
        <v>Middletown</v>
      </c>
      <c r="G260" s="20" t="s">
        <v>78</v>
      </c>
      <c r="H260" s="14" t="s">
        <v>78</v>
      </c>
      <c r="I260" s="14" t="s">
        <v>78</v>
      </c>
      <c r="J260" s="14" t="s">
        <v>78</v>
      </c>
      <c r="K260" s="14" t="s">
        <v>78</v>
      </c>
      <c r="L260" s="14" t="s">
        <v>78</v>
      </c>
      <c r="M260" s="14" t="s">
        <v>78</v>
      </c>
      <c r="N260" s="14" t="s">
        <v>78</v>
      </c>
      <c r="O260" s="14" t="s">
        <v>78</v>
      </c>
      <c r="P260" s="14" t="s">
        <v>78</v>
      </c>
      <c r="Q260" s="14" t="s">
        <v>78</v>
      </c>
      <c r="R260" s="14" t="s">
        <v>78</v>
      </c>
      <c r="S260" s="14" t="s">
        <v>78</v>
      </c>
      <c r="T260" s="14" t="s">
        <v>78</v>
      </c>
      <c r="U260" s="14" t="s">
        <v>78</v>
      </c>
      <c r="V260" s="14" t="s">
        <v>78</v>
      </c>
      <c r="W260" s="14" t="s">
        <v>78</v>
      </c>
      <c r="X260" s="14" t="s">
        <v>78</v>
      </c>
      <c r="Y260" s="14" t="s">
        <v>78</v>
      </c>
      <c r="Z260" s="14" t="s">
        <v>78</v>
      </c>
      <c r="AA260" s="14" t="s">
        <v>78</v>
      </c>
      <c r="AB260" s="14" t="s">
        <v>78</v>
      </c>
      <c r="AC260" s="14" t="s">
        <v>78</v>
      </c>
      <c r="AD260" s="14" t="s">
        <v>78</v>
      </c>
      <c r="AE260" s="14" t="s">
        <v>78</v>
      </c>
      <c r="AF260" s="14" t="s">
        <v>78</v>
      </c>
      <c r="AG260" s="14" t="s">
        <v>78</v>
      </c>
      <c r="AH260" s="14" t="s">
        <v>78</v>
      </c>
      <c r="AI260" s="14" t="s">
        <v>78</v>
      </c>
      <c r="AJ260" s="14" t="s">
        <v>78</v>
      </c>
      <c r="AK260" s="14" t="s">
        <v>78</v>
      </c>
      <c r="AL260" s="14">
        <v>37</v>
      </c>
      <c r="AM260" s="14">
        <v>54</v>
      </c>
      <c r="AN260" s="14">
        <v>48</v>
      </c>
      <c r="AO260" s="14">
        <v>52</v>
      </c>
      <c r="AP260" s="14">
        <v>63</v>
      </c>
      <c r="AQ260" s="14">
        <v>63</v>
      </c>
      <c r="AR260" s="14">
        <v>68</v>
      </c>
      <c r="AS260" s="14">
        <v>59</v>
      </c>
      <c r="AT260" s="14">
        <v>36</v>
      </c>
      <c r="AU260" s="14">
        <v>46</v>
      </c>
      <c r="AV260" s="14">
        <v>58</v>
      </c>
      <c r="AW260" s="14">
        <v>49</v>
      </c>
      <c r="AX260" s="14">
        <v>49</v>
      </c>
      <c r="AY260" s="14">
        <v>50</v>
      </c>
      <c r="AZ260" s="14">
        <v>53</v>
      </c>
      <c r="BA260" s="14">
        <v>48</v>
      </c>
      <c r="BB260" s="14">
        <v>33</v>
      </c>
      <c r="BC260" s="14">
        <v>29</v>
      </c>
      <c r="BD260" s="14">
        <v>40</v>
      </c>
      <c r="BE260" s="14">
        <v>47</v>
      </c>
      <c r="BF260" s="14">
        <v>59</v>
      </c>
      <c r="BG260" s="14">
        <v>56</v>
      </c>
      <c r="BH260" s="14">
        <v>50</v>
      </c>
      <c r="BI260" s="14">
        <v>55</v>
      </c>
      <c r="BJ260" s="14">
        <v>49</v>
      </c>
      <c r="BK260" s="14">
        <v>43</v>
      </c>
      <c r="BL260" s="14">
        <v>41</v>
      </c>
      <c r="BM260" s="14">
        <v>41</v>
      </c>
      <c r="BN260" s="14">
        <v>53</v>
      </c>
      <c r="BO260" s="14">
        <v>55</v>
      </c>
      <c r="BP260" s="14">
        <v>80</v>
      </c>
      <c r="BQ260" s="14">
        <v>69</v>
      </c>
      <c r="BR260" s="14">
        <v>38</v>
      </c>
      <c r="BS260" s="14">
        <v>55</v>
      </c>
      <c r="BT260" s="14">
        <v>66</v>
      </c>
      <c r="BU260" s="14">
        <v>54</v>
      </c>
      <c r="BV260" s="14">
        <v>44</v>
      </c>
      <c r="BW260" s="14" t="s">
        <v>78</v>
      </c>
      <c r="BX260" s="14">
        <v>41</v>
      </c>
      <c r="BY260" s="14">
        <v>47</v>
      </c>
      <c r="BZ260" s="14">
        <v>45</v>
      </c>
      <c r="CA260" s="14">
        <v>46</v>
      </c>
      <c r="CB260" s="14">
        <v>47</v>
      </c>
      <c r="CC260" s="14">
        <v>47</v>
      </c>
      <c r="CD260" s="14">
        <v>43</v>
      </c>
      <c r="CE260" s="14">
        <v>43</v>
      </c>
      <c r="CF260" s="14">
        <v>50</v>
      </c>
      <c r="CG260" s="14">
        <v>38</v>
      </c>
      <c r="CH260" s="14">
        <v>34</v>
      </c>
      <c r="CI260" s="14" t="s">
        <v>78</v>
      </c>
      <c r="CJ260" s="14">
        <v>57</v>
      </c>
      <c r="CK260" s="14">
        <v>61</v>
      </c>
      <c r="CL260" s="14">
        <v>38</v>
      </c>
      <c r="CM260" s="14">
        <v>36</v>
      </c>
      <c r="CN260" s="14">
        <v>55</v>
      </c>
      <c r="CO260" s="14">
        <v>54</v>
      </c>
      <c r="CP260" s="14">
        <v>36</v>
      </c>
      <c r="CQ260" s="14">
        <v>48</v>
      </c>
      <c r="CR260" s="14">
        <v>49</v>
      </c>
      <c r="CS260" s="14">
        <v>43</v>
      </c>
      <c r="CT260" s="14">
        <v>42</v>
      </c>
      <c r="CU260" s="14">
        <v>48</v>
      </c>
      <c r="CV260" s="14">
        <v>56</v>
      </c>
      <c r="CW260" s="14">
        <v>67</v>
      </c>
      <c r="CX260" s="14">
        <v>65</v>
      </c>
      <c r="CY260" s="14">
        <v>56</v>
      </c>
      <c r="CZ260" s="14">
        <v>47</v>
      </c>
      <c r="DA260" s="14">
        <v>37</v>
      </c>
      <c r="DB260" s="14">
        <v>33</v>
      </c>
      <c r="DC260" s="14">
        <v>49</v>
      </c>
      <c r="DD260" s="14">
        <v>41</v>
      </c>
      <c r="DE260" s="14" t="s">
        <v>78</v>
      </c>
      <c r="DF260" s="14">
        <v>43</v>
      </c>
      <c r="DG260" s="14">
        <v>28</v>
      </c>
      <c r="DH260" s="14">
        <v>39</v>
      </c>
      <c r="DI260" s="14">
        <v>46</v>
      </c>
      <c r="DJ260" s="14">
        <v>42</v>
      </c>
      <c r="DK260" s="14">
        <v>30</v>
      </c>
      <c r="DL260" s="14">
        <v>56</v>
      </c>
      <c r="DM260" s="14">
        <v>56</v>
      </c>
      <c r="DN260" s="14">
        <v>62</v>
      </c>
      <c r="DO260" s="14">
        <v>43</v>
      </c>
      <c r="DP260" s="14">
        <v>43</v>
      </c>
      <c r="DQ260" s="14">
        <v>46</v>
      </c>
      <c r="DR260" s="14">
        <v>60</v>
      </c>
      <c r="DS260" s="14">
        <v>59</v>
      </c>
      <c r="DT260" s="14">
        <v>55</v>
      </c>
      <c r="DU260" s="14">
        <v>83</v>
      </c>
      <c r="DV260" s="14">
        <v>55</v>
      </c>
      <c r="DW260" s="14">
        <v>49</v>
      </c>
      <c r="DX260" s="14">
        <v>40</v>
      </c>
      <c r="DY260" s="14">
        <v>26</v>
      </c>
      <c r="DZ260" s="14">
        <v>33</v>
      </c>
      <c r="EA260" s="14">
        <v>60</v>
      </c>
      <c r="EB260" s="14">
        <v>63</v>
      </c>
      <c r="EC260" s="14">
        <v>70</v>
      </c>
      <c r="ED260" s="14">
        <v>59</v>
      </c>
      <c r="EE260" s="14">
        <v>56</v>
      </c>
      <c r="EF260" s="14">
        <v>41</v>
      </c>
      <c r="EG260" s="14">
        <v>29</v>
      </c>
      <c r="EH260" s="14">
        <v>45</v>
      </c>
      <c r="EI260" s="14">
        <v>55</v>
      </c>
      <c r="EJ260" s="14">
        <v>75</v>
      </c>
      <c r="EK260" s="14">
        <v>47</v>
      </c>
      <c r="EL260" s="14">
        <v>32</v>
      </c>
      <c r="EM260" s="14">
        <v>39</v>
      </c>
      <c r="EN260" s="14">
        <v>81</v>
      </c>
      <c r="EO260" s="14">
        <v>66</v>
      </c>
      <c r="EP260" s="14">
        <v>56</v>
      </c>
      <c r="EQ260" s="14">
        <v>72</v>
      </c>
      <c r="ER260" s="14">
        <v>49</v>
      </c>
      <c r="ES260" s="14" t="s">
        <v>78</v>
      </c>
      <c r="ET260" s="14">
        <v>36</v>
      </c>
      <c r="EU260" s="14">
        <v>35</v>
      </c>
      <c r="EV260" s="14">
        <v>48</v>
      </c>
      <c r="EW260" s="14" t="s">
        <v>78</v>
      </c>
      <c r="EX260" s="14" t="s">
        <v>78</v>
      </c>
      <c r="EY260" s="14">
        <v>41</v>
      </c>
      <c r="EZ260" s="14">
        <v>73</v>
      </c>
      <c r="FA260" s="14">
        <v>45</v>
      </c>
      <c r="FB260" s="14">
        <v>36</v>
      </c>
      <c r="FC260" s="14">
        <v>47</v>
      </c>
      <c r="FD260" s="14">
        <v>40</v>
      </c>
      <c r="FE260" s="14">
        <v>49</v>
      </c>
      <c r="FF260" s="14">
        <v>48</v>
      </c>
      <c r="FG260" s="14">
        <v>54</v>
      </c>
      <c r="FH260" s="14">
        <v>56</v>
      </c>
      <c r="FI260" s="14">
        <v>45</v>
      </c>
      <c r="FJ260" s="14">
        <v>51</v>
      </c>
      <c r="FK260" s="14">
        <v>55</v>
      </c>
      <c r="FL260" s="14">
        <v>81</v>
      </c>
      <c r="FM260" s="14">
        <v>63</v>
      </c>
      <c r="FN260" s="14">
        <v>52</v>
      </c>
      <c r="FO260" s="14">
        <v>28</v>
      </c>
      <c r="FP260" s="14">
        <v>36</v>
      </c>
      <c r="FQ260" s="14">
        <v>37</v>
      </c>
      <c r="FR260" s="14">
        <v>33</v>
      </c>
      <c r="FS260" s="14">
        <v>36</v>
      </c>
      <c r="FT260" s="14">
        <v>63</v>
      </c>
      <c r="FU260" s="14" t="s">
        <v>78</v>
      </c>
      <c r="FV260" s="14">
        <v>66</v>
      </c>
      <c r="FW260" s="14">
        <v>45</v>
      </c>
      <c r="FX260" s="14">
        <v>44</v>
      </c>
      <c r="FY260" s="14">
        <v>44</v>
      </c>
      <c r="FZ260" s="14">
        <v>40</v>
      </c>
      <c r="GA260" s="14">
        <v>31</v>
      </c>
      <c r="GB260" s="14">
        <v>30</v>
      </c>
      <c r="GC260" s="14">
        <v>38</v>
      </c>
      <c r="GD260" s="14">
        <v>32</v>
      </c>
      <c r="GE260" s="14">
        <v>39</v>
      </c>
      <c r="GF260" s="14">
        <v>57</v>
      </c>
      <c r="GG260" s="14">
        <v>63</v>
      </c>
      <c r="GH260" s="14">
        <v>61</v>
      </c>
      <c r="GI260" s="14">
        <v>79</v>
      </c>
      <c r="GJ260" s="14">
        <v>86</v>
      </c>
      <c r="GK260" s="14">
        <v>35</v>
      </c>
      <c r="GL260" s="14">
        <v>42</v>
      </c>
      <c r="GM260" s="14">
        <v>35</v>
      </c>
      <c r="GN260" s="14">
        <v>51</v>
      </c>
      <c r="GO260" s="14">
        <v>63</v>
      </c>
      <c r="GP260" s="14">
        <v>54</v>
      </c>
      <c r="GQ260" s="14">
        <v>20</v>
      </c>
      <c r="GR260" s="14">
        <v>19</v>
      </c>
      <c r="GS260" s="14">
        <v>36</v>
      </c>
      <c r="GT260" s="14">
        <v>26</v>
      </c>
      <c r="GU260" s="14">
        <v>27</v>
      </c>
      <c r="GV260" s="14">
        <v>43</v>
      </c>
      <c r="GW260" s="14">
        <v>33</v>
      </c>
      <c r="GX260" s="14">
        <v>52</v>
      </c>
      <c r="GY260" s="14">
        <v>39</v>
      </c>
      <c r="GZ260" s="14">
        <v>33</v>
      </c>
      <c r="HA260" s="14">
        <v>54</v>
      </c>
      <c r="HB260" s="14">
        <v>33</v>
      </c>
      <c r="HC260" s="14">
        <v>36</v>
      </c>
      <c r="HD260" s="14">
        <v>68</v>
      </c>
      <c r="HE260" s="14">
        <v>40</v>
      </c>
      <c r="HF260" s="14">
        <v>63</v>
      </c>
      <c r="HG260" s="14">
        <v>62</v>
      </c>
      <c r="HH260" s="14">
        <v>32</v>
      </c>
      <c r="HI260" s="14">
        <v>21</v>
      </c>
      <c r="HJ260" s="14">
        <v>27</v>
      </c>
      <c r="HK260" s="14">
        <v>48</v>
      </c>
      <c r="HL260" s="14">
        <v>21</v>
      </c>
      <c r="HM260" s="14" t="s">
        <v>78</v>
      </c>
      <c r="HN260" s="14" t="s">
        <v>78</v>
      </c>
      <c r="HO260" s="14" t="s">
        <v>78</v>
      </c>
      <c r="HP260" s="14" t="s">
        <v>78</v>
      </c>
      <c r="HQ260" s="14" t="s">
        <v>78</v>
      </c>
      <c r="HR260" s="14" t="s">
        <v>78</v>
      </c>
      <c r="HS260" s="14" t="s">
        <v>78</v>
      </c>
      <c r="HT260" s="14" t="s">
        <v>78</v>
      </c>
      <c r="HU260" s="14" t="s">
        <v>78</v>
      </c>
      <c r="HV260" s="14" t="s">
        <v>78</v>
      </c>
      <c r="HW260" s="14" t="s">
        <v>78</v>
      </c>
      <c r="HX260" s="14" t="s">
        <v>78</v>
      </c>
      <c r="HY260" s="14" t="s">
        <v>78</v>
      </c>
      <c r="HZ260" s="14" t="s">
        <v>78</v>
      </c>
      <c r="IA260" s="14" t="s">
        <v>78</v>
      </c>
      <c r="IB260" s="14" t="s">
        <v>78</v>
      </c>
      <c r="IC260" s="14" t="s">
        <v>78</v>
      </c>
      <c r="ID260" s="14" t="s">
        <v>78</v>
      </c>
      <c r="IE260" s="14" t="s">
        <v>78</v>
      </c>
      <c r="IF260" s="14" t="s">
        <v>78</v>
      </c>
      <c r="IG260" s="14" t="s">
        <v>78</v>
      </c>
      <c r="IH260" s="14" t="s">
        <v>78</v>
      </c>
      <c r="II260" s="14" t="s">
        <v>78</v>
      </c>
      <c r="IJ260" s="14" t="s">
        <v>78</v>
      </c>
      <c r="IK260" s="14" t="s">
        <v>78</v>
      </c>
      <c r="IL260" s="14" t="s">
        <v>78</v>
      </c>
      <c r="IM260" s="14" t="s">
        <v>78</v>
      </c>
      <c r="IN260" s="14" t="s">
        <v>78</v>
      </c>
      <c r="IO260" s="14" t="s">
        <v>78</v>
      </c>
      <c r="IP260" s="14" t="s">
        <v>78</v>
      </c>
      <c r="IQ260" s="19" t="s">
        <v>78</v>
      </c>
      <c r="IR260" s="100">
        <f t="shared" si="65"/>
        <v>86</v>
      </c>
    </row>
    <row r="261" spans="1:252" ht="12.75" customHeight="1" x14ac:dyDescent="0.2">
      <c r="A261" s="100">
        <v>2010</v>
      </c>
      <c r="B261" s="100">
        <v>90013007</v>
      </c>
      <c r="C261" s="103">
        <f>INDEX(Sites!$A:$N,MATCH($B261,Sites!$A:$A,0),2)</f>
        <v>41.152500000000003</v>
      </c>
      <c r="D261" s="100" t="str">
        <f>INDEX(Sites!$A:$N,MATCH($B261,Sites!$A:$A,0),4)</f>
        <v>CT</v>
      </c>
      <c r="E261" s="100" t="str">
        <f>INDEX(Sites!$A:$N,MATCH($B261,Sites!$A:$A,0),10)</f>
        <v>3.0</v>
      </c>
      <c r="F261" s="44" t="str">
        <f>INDEX(Sites!$A:$N,MATCH($B261,Sites!$A:$A,0),6)</f>
        <v>Stratford</v>
      </c>
      <c r="G261" s="20" t="s">
        <v>78</v>
      </c>
      <c r="H261" s="14" t="s">
        <v>78</v>
      </c>
      <c r="I261" s="14" t="s">
        <v>78</v>
      </c>
      <c r="J261" s="14" t="s">
        <v>78</v>
      </c>
      <c r="K261" s="14" t="s">
        <v>78</v>
      </c>
      <c r="L261" s="14" t="s">
        <v>78</v>
      </c>
      <c r="M261" s="14" t="s">
        <v>78</v>
      </c>
      <c r="N261" s="14" t="s">
        <v>78</v>
      </c>
      <c r="O261" s="14" t="s">
        <v>78</v>
      </c>
      <c r="P261" s="14" t="s">
        <v>78</v>
      </c>
      <c r="Q261" s="14" t="s">
        <v>78</v>
      </c>
      <c r="R261" s="14" t="s">
        <v>78</v>
      </c>
      <c r="S261" s="14" t="s">
        <v>78</v>
      </c>
      <c r="T261" s="14" t="s">
        <v>78</v>
      </c>
      <c r="U261" s="14" t="s">
        <v>78</v>
      </c>
      <c r="V261" s="14" t="s">
        <v>78</v>
      </c>
      <c r="W261" s="14" t="s">
        <v>78</v>
      </c>
      <c r="X261" s="14" t="s">
        <v>78</v>
      </c>
      <c r="Y261" s="14" t="s">
        <v>78</v>
      </c>
      <c r="Z261" s="14" t="s">
        <v>78</v>
      </c>
      <c r="AA261" s="14" t="s">
        <v>78</v>
      </c>
      <c r="AB261" s="14" t="s">
        <v>78</v>
      </c>
      <c r="AC261" s="14" t="s">
        <v>78</v>
      </c>
      <c r="AD261" s="14" t="s">
        <v>78</v>
      </c>
      <c r="AE261" s="14" t="s">
        <v>78</v>
      </c>
      <c r="AF261" s="14" t="s">
        <v>78</v>
      </c>
      <c r="AG261" s="14" t="s">
        <v>78</v>
      </c>
      <c r="AH261" s="14" t="s">
        <v>78</v>
      </c>
      <c r="AI261" s="14" t="s">
        <v>78</v>
      </c>
      <c r="AJ261" s="14" t="s">
        <v>78</v>
      </c>
      <c r="AK261" s="14" t="s">
        <v>78</v>
      </c>
      <c r="AL261" s="14">
        <v>39</v>
      </c>
      <c r="AM261" s="14">
        <v>39</v>
      </c>
      <c r="AN261" s="14">
        <v>41</v>
      </c>
      <c r="AO261" s="14">
        <v>48</v>
      </c>
      <c r="AP261" s="14">
        <v>59</v>
      </c>
      <c r="AQ261" s="14">
        <v>56</v>
      </c>
      <c r="AR261" s="14">
        <v>67</v>
      </c>
      <c r="AS261" s="14">
        <v>52</v>
      </c>
      <c r="AT261" s="14">
        <v>38</v>
      </c>
      <c r="AU261" s="14">
        <v>48</v>
      </c>
      <c r="AV261" s="14">
        <v>61</v>
      </c>
      <c r="AW261" s="14">
        <v>50</v>
      </c>
      <c r="AX261" s="14">
        <v>47</v>
      </c>
      <c r="AY261" s="14">
        <v>48</v>
      </c>
      <c r="AZ261" s="14">
        <v>55</v>
      </c>
      <c r="BA261" s="14">
        <v>50</v>
      </c>
      <c r="BB261" s="14">
        <v>35</v>
      </c>
      <c r="BC261" s="14">
        <v>30</v>
      </c>
      <c r="BD261" s="14">
        <v>42</v>
      </c>
      <c r="BE261" s="14">
        <v>44</v>
      </c>
      <c r="BF261" s="14">
        <v>54</v>
      </c>
      <c r="BG261" s="14">
        <v>57</v>
      </c>
      <c r="BH261" s="14">
        <v>52</v>
      </c>
      <c r="BI261" s="14">
        <v>53</v>
      </c>
      <c r="BJ261" s="14">
        <v>56</v>
      </c>
      <c r="BK261" s="14">
        <v>52</v>
      </c>
      <c r="BL261" s="14">
        <v>44</v>
      </c>
      <c r="BM261" s="14">
        <v>43</v>
      </c>
      <c r="BN261" s="14">
        <v>51</v>
      </c>
      <c r="BO261" s="14">
        <v>64</v>
      </c>
      <c r="BP261" s="14">
        <v>69</v>
      </c>
      <c r="BQ261" s="14">
        <v>54</v>
      </c>
      <c r="BR261" s="14">
        <v>37</v>
      </c>
      <c r="BS261" s="14">
        <v>57</v>
      </c>
      <c r="BT261" s="14">
        <v>67</v>
      </c>
      <c r="BU261" s="14">
        <v>56</v>
      </c>
      <c r="BV261" s="14">
        <v>47</v>
      </c>
      <c r="BW261" s="14">
        <v>47</v>
      </c>
      <c r="BX261" s="14">
        <v>41</v>
      </c>
      <c r="BY261" s="14">
        <v>49</v>
      </c>
      <c r="BZ261" s="14">
        <v>52</v>
      </c>
      <c r="CA261" s="14">
        <v>57</v>
      </c>
      <c r="CB261" s="14">
        <v>48</v>
      </c>
      <c r="CC261" s="14">
        <v>44</v>
      </c>
      <c r="CD261" s="14">
        <v>47</v>
      </c>
      <c r="CE261" s="14">
        <v>41</v>
      </c>
      <c r="CF261" s="14">
        <v>42</v>
      </c>
      <c r="CG261" s="14">
        <v>48</v>
      </c>
      <c r="CH261" s="14">
        <v>37</v>
      </c>
      <c r="CI261" s="14">
        <v>48</v>
      </c>
      <c r="CJ261" s="14">
        <v>55</v>
      </c>
      <c r="CK261" s="14">
        <v>51</v>
      </c>
      <c r="CL261" s="14">
        <v>42</v>
      </c>
      <c r="CM261" s="14">
        <v>41</v>
      </c>
      <c r="CN261" s="14">
        <v>40</v>
      </c>
      <c r="CO261" s="14">
        <v>68</v>
      </c>
      <c r="CP261" s="14" t="s">
        <v>78</v>
      </c>
      <c r="CQ261" s="14">
        <v>34</v>
      </c>
      <c r="CR261" s="14">
        <v>44</v>
      </c>
      <c r="CS261" s="14" t="s">
        <v>78</v>
      </c>
      <c r="CT261" s="14" t="s">
        <v>78</v>
      </c>
      <c r="CU261" s="14">
        <v>56</v>
      </c>
      <c r="CV261" s="14">
        <v>64</v>
      </c>
      <c r="CW261" s="14">
        <v>71</v>
      </c>
      <c r="CX261" s="14">
        <v>77</v>
      </c>
      <c r="CY261" s="14">
        <v>75</v>
      </c>
      <c r="CZ261" s="14">
        <v>55</v>
      </c>
      <c r="DA261" s="14">
        <v>39</v>
      </c>
      <c r="DB261" s="14">
        <v>35</v>
      </c>
      <c r="DC261" s="14">
        <v>57</v>
      </c>
      <c r="DD261" s="14">
        <v>50</v>
      </c>
      <c r="DE261" s="14">
        <v>46</v>
      </c>
      <c r="DF261" s="14">
        <v>54</v>
      </c>
      <c r="DG261" s="14">
        <v>34</v>
      </c>
      <c r="DH261" s="14">
        <v>44</v>
      </c>
      <c r="DI261" s="14">
        <v>48</v>
      </c>
      <c r="DJ261" s="14" t="s">
        <v>78</v>
      </c>
      <c r="DK261" s="14" t="s">
        <v>78</v>
      </c>
      <c r="DL261" s="14" t="s">
        <v>78</v>
      </c>
      <c r="DM261" s="14">
        <v>59</v>
      </c>
      <c r="DN261" s="14">
        <v>65</v>
      </c>
      <c r="DO261" s="14">
        <v>50</v>
      </c>
      <c r="DP261" s="14">
        <v>56</v>
      </c>
      <c r="DQ261" s="14" t="s">
        <v>78</v>
      </c>
      <c r="DR261" s="14" t="s">
        <v>78</v>
      </c>
      <c r="DS261" s="14" t="s">
        <v>78</v>
      </c>
      <c r="DT261" s="14" t="s">
        <v>78</v>
      </c>
      <c r="DU261" s="14" t="s">
        <v>78</v>
      </c>
      <c r="DV261" s="14" t="s">
        <v>78</v>
      </c>
      <c r="DW261" s="14">
        <v>51</v>
      </c>
      <c r="DX261" s="14">
        <v>47</v>
      </c>
      <c r="DY261" s="14">
        <v>32</v>
      </c>
      <c r="DZ261" s="14">
        <v>33</v>
      </c>
      <c r="EA261" s="14">
        <v>65</v>
      </c>
      <c r="EB261" s="14">
        <v>79</v>
      </c>
      <c r="EC261" s="14">
        <v>80</v>
      </c>
      <c r="ED261" s="14">
        <v>74</v>
      </c>
      <c r="EE261" s="14">
        <v>77</v>
      </c>
      <c r="EF261" s="14">
        <v>47</v>
      </c>
      <c r="EG261" s="14">
        <v>34</v>
      </c>
      <c r="EH261" s="14">
        <v>47</v>
      </c>
      <c r="EI261" s="14">
        <v>60</v>
      </c>
      <c r="EJ261" s="14">
        <v>76</v>
      </c>
      <c r="EK261" s="14">
        <v>44</v>
      </c>
      <c r="EL261" s="14">
        <v>40</v>
      </c>
      <c r="EM261" s="14">
        <v>52</v>
      </c>
      <c r="EN261" s="14">
        <v>67</v>
      </c>
      <c r="EO261" s="14">
        <v>80</v>
      </c>
      <c r="EP261" s="14">
        <v>72</v>
      </c>
      <c r="EQ261" s="14">
        <v>68</v>
      </c>
      <c r="ER261" s="14">
        <v>67</v>
      </c>
      <c r="ES261" s="14">
        <v>77</v>
      </c>
      <c r="ET261" s="14">
        <v>41</v>
      </c>
      <c r="EU261" s="14">
        <v>44</v>
      </c>
      <c r="EV261" s="14">
        <v>68</v>
      </c>
      <c r="EW261" s="14">
        <v>42</v>
      </c>
      <c r="EX261" s="14" t="s">
        <v>78</v>
      </c>
      <c r="EY261" s="14">
        <v>61</v>
      </c>
      <c r="EZ261" s="14">
        <v>71</v>
      </c>
      <c r="FA261" s="14">
        <v>62</v>
      </c>
      <c r="FB261" s="14">
        <v>53</v>
      </c>
      <c r="FC261" s="14">
        <v>55</v>
      </c>
      <c r="FD261" s="14">
        <v>44</v>
      </c>
      <c r="FE261" s="14">
        <v>54</v>
      </c>
      <c r="FF261" s="14">
        <v>47</v>
      </c>
      <c r="FG261" s="14">
        <v>53</v>
      </c>
      <c r="FH261" s="14">
        <v>70</v>
      </c>
      <c r="FI261" s="14">
        <v>56</v>
      </c>
      <c r="FJ261" s="14">
        <v>60</v>
      </c>
      <c r="FK261" s="14">
        <v>55</v>
      </c>
      <c r="FL261" s="14">
        <v>73</v>
      </c>
      <c r="FM261" s="14">
        <v>73</v>
      </c>
      <c r="FN261" s="14">
        <v>65</v>
      </c>
      <c r="FO261" s="14">
        <v>35</v>
      </c>
      <c r="FP261" s="14">
        <v>33</v>
      </c>
      <c r="FQ261" s="14">
        <v>37</v>
      </c>
      <c r="FR261" s="14">
        <v>38</v>
      </c>
      <c r="FS261" s="14">
        <v>41</v>
      </c>
      <c r="FT261" s="14">
        <v>77</v>
      </c>
      <c r="FU261" s="14">
        <v>60</v>
      </c>
      <c r="FV261" s="14">
        <v>71</v>
      </c>
      <c r="FW261" s="14">
        <v>51</v>
      </c>
      <c r="FX261" s="14">
        <v>51</v>
      </c>
      <c r="FY261" s="14">
        <v>48</v>
      </c>
      <c r="FZ261" s="14">
        <v>46</v>
      </c>
      <c r="GA261" s="14">
        <v>32</v>
      </c>
      <c r="GB261" s="14">
        <v>33</v>
      </c>
      <c r="GC261" s="14">
        <v>45</v>
      </c>
      <c r="GD261" s="14">
        <v>30</v>
      </c>
      <c r="GE261" s="14">
        <v>47</v>
      </c>
      <c r="GF261" s="14">
        <v>65</v>
      </c>
      <c r="GG261" s="14">
        <v>65</v>
      </c>
      <c r="GH261" s="14">
        <v>59</v>
      </c>
      <c r="GI261" s="14">
        <v>80</v>
      </c>
      <c r="GJ261" s="14">
        <v>74</v>
      </c>
      <c r="GK261" s="14">
        <v>37</v>
      </c>
      <c r="GL261" s="14">
        <v>44</v>
      </c>
      <c r="GM261" s="14">
        <v>42</v>
      </c>
      <c r="GN261" s="14">
        <v>57</v>
      </c>
      <c r="GO261" s="14">
        <v>57</v>
      </c>
      <c r="GP261" s="14">
        <v>63</v>
      </c>
      <c r="GQ261" s="14">
        <v>26</v>
      </c>
      <c r="GR261" s="14">
        <v>21</v>
      </c>
      <c r="GS261" s="14">
        <v>44</v>
      </c>
      <c r="GT261" s="14">
        <v>33</v>
      </c>
      <c r="GU261" s="14">
        <v>34</v>
      </c>
      <c r="GV261" s="14">
        <v>43</v>
      </c>
      <c r="GW261" s="14">
        <v>36</v>
      </c>
      <c r="GX261" s="14">
        <v>56</v>
      </c>
      <c r="GY261" s="14">
        <v>41</v>
      </c>
      <c r="GZ261" s="14">
        <v>38</v>
      </c>
      <c r="HA261" s="14">
        <v>53</v>
      </c>
      <c r="HB261" s="14">
        <v>34</v>
      </c>
      <c r="HC261" s="14">
        <v>43</v>
      </c>
      <c r="HD261" s="14">
        <v>62</v>
      </c>
      <c r="HE261" s="14">
        <v>44</v>
      </c>
      <c r="HF261" s="14">
        <v>59</v>
      </c>
      <c r="HG261" s="14">
        <v>67</v>
      </c>
      <c r="HH261" s="14">
        <v>36</v>
      </c>
      <c r="HI261" s="14">
        <v>25</v>
      </c>
      <c r="HJ261" s="14">
        <v>30</v>
      </c>
      <c r="HK261" s="14">
        <v>40</v>
      </c>
      <c r="HL261" s="14">
        <v>30</v>
      </c>
      <c r="HM261" s="14" t="s">
        <v>78</v>
      </c>
      <c r="HN261" s="14" t="s">
        <v>78</v>
      </c>
      <c r="HO261" s="14" t="s">
        <v>78</v>
      </c>
      <c r="HP261" s="14" t="s">
        <v>78</v>
      </c>
      <c r="HQ261" s="14" t="s">
        <v>78</v>
      </c>
      <c r="HR261" s="14" t="s">
        <v>78</v>
      </c>
      <c r="HS261" s="14" t="s">
        <v>78</v>
      </c>
      <c r="HT261" s="14" t="s">
        <v>78</v>
      </c>
      <c r="HU261" s="14" t="s">
        <v>78</v>
      </c>
      <c r="HV261" s="14" t="s">
        <v>78</v>
      </c>
      <c r="HW261" s="14" t="s">
        <v>78</v>
      </c>
      <c r="HX261" s="14" t="s">
        <v>78</v>
      </c>
      <c r="HY261" s="14" t="s">
        <v>78</v>
      </c>
      <c r="HZ261" s="14" t="s">
        <v>78</v>
      </c>
      <c r="IA261" s="14" t="s">
        <v>78</v>
      </c>
      <c r="IB261" s="14" t="s">
        <v>78</v>
      </c>
      <c r="IC261" s="14" t="s">
        <v>78</v>
      </c>
      <c r="ID261" s="14" t="s">
        <v>78</v>
      </c>
      <c r="IE261" s="14" t="s">
        <v>78</v>
      </c>
      <c r="IF261" s="14" t="s">
        <v>78</v>
      </c>
      <c r="IG261" s="14" t="s">
        <v>78</v>
      </c>
      <c r="IH261" s="14" t="s">
        <v>78</v>
      </c>
      <c r="II261" s="14" t="s">
        <v>78</v>
      </c>
      <c r="IJ261" s="14" t="s">
        <v>78</v>
      </c>
      <c r="IK261" s="14" t="s">
        <v>78</v>
      </c>
      <c r="IL261" s="14" t="s">
        <v>78</v>
      </c>
      <c r="IM261" s="14" t="s">
        <v>78</v>
      </c>
      <c r="IN261" s="14" t="s">
        <v>78</v>
      </c>
      <c r="IO261" s="14" t="s">
        <v>78</v>
      </c>
      <c r="IP261" s="14" t="s">
        <v>78</v>
      </c>
      <c r="IQ261" s="19" t="s">
        <v>78</v>
      </c>
      <c r="IR261" s="100">
        <f t="shared" si="65"/>
        <v>80</v>
      </c>
    </row>
    <row r="262" spans="1:252" ht="12.75" customHeight="1" x14ac:dyDescent="0.2">
      <c r="A262" s="100">
        <v>2010</v>
      </c>
      <c r="B262" s="100">
        <v>90019003</v>
      </c>
      <c r="C262" s="103">
        <f>INDEX(Sites!$A:$N,MATCH($B262,Sites!$A:$A,0),2)</f>
        <v>41.118333</v>
      </c>
      <c r="D262" s="100" t="str">
        <f>INDEX(Sites!$A:$N,MATCH($B262,Sites!$A:$A,0),4)</f>
        <v>CT</v>
      </c>
      <c r="E262" s="100" t="str">
        <f>INDEX(Sites!$A:$N,MATCH($B262,Sites!$A:$A,0),10)</f>
        <v>4.0</v>
      </c>
      <c r="F262" s="44" t="str">
        <f>INDEX(Sites!$A:$N,MATCH($B262,Sites!$A:$A,0),6)</f>
        <v>Westport</v>
      </c>
      <c r="G262" s="20" t="s">
        <v>78</v>
      </c>
      <c r="H262" s="14" t="s">
        <v>78</v>
      </c>
      <c r="I262" s="14" t="s">
        <v>78</v>
      </c>
      <c r="J262" s="14" t="s">
        <v>78</v>
      </c>
      <c r="K262" s="14" t="s">
        <v>78</v>
      </c>
      <c r="L262" s="14" t="s">
        <v>78</v>
      </c>
      <c r="M262" s="14" t="s">
        <v>78</v>
      </c>
      <c r="N262" s="14" t="s">
        <v>78</v>
      </c>
      <c r="O262" s="14" t="s">
        <v>78</v>
      </c>
      <c r="P262" s="14" t="s">
        <v>78</v>
      </c>
      <c r="Q262" s="14" t="s">
        <v>78</v>
      </c>
      <c r="R262" s="14" t="s">
        <v>78</v>
      </c>
      <c r="S262" s="14" t="s">
        <v>78</v>
      </c>
      <c r="T262" s="14" t="s">
        <v>78</v>
      </c>
      <c r="U262" s="14" t="s">
        <v>78</v>
      </c>
      <c r="V262" s="14" t="s">
        <v>78</v>
      </c>
      <c r="W262" s="14" t="s">
        <v>78</v>
      </c>
      <c r="X262" s="14" t="s">
        <v>78</v>
      </c>
      <c r="Y262" s="14" t="s">
        <v>78</v>
      </c>
      <c r="Z262" s="14" t="s">
        <v>78</v>
      </c>
      <c r="AA262" s="14" t="s">
        <v>78</v>
      </c>
      <c r="AB262" s="14" t="s">
        <v>78</v>
      </c>
      <c r="AC262" s="14" t="s">
        <v>78</v>
      </c>
      <c r="AD262" s="14" t="s">
        <v>78</v>
      </c>
      <c r="AE262" s="14" t="s">
        <v>78</v>
      </c>
      <c r="AF262" s="14" t="s">
        <v>78</v>
      </c>
      <c r="AG262" s="14" t="s">
        <v>78</v>
      </c>
      <c r="AH262" s="14" t="s">
        <v>78</v>
      </c>
      <c r="AI262" s="14" t="s">
        <v>78</v>
      </c>
      <c r="AJ262" s="14" t="s">
        <v>78</v>
      </c>
      <c r="AK262" s="14" t="s">
        <v>78</v>
      </c>
      <c r="AL262" s="14">
        <v>38</v>
      </c>
      <c r="AM262" s="14">
        <v>37</v>
      </c>
      <c r="AN262" s="14">
        <v>37</v>
      </c>
      <c r="AO262" s="14">
        <v>44</v>
      </c>
      <c r="AP262" s="14">
        <v>56</v>
      </c>
      <c r="AQ262" s="14">
        <v>52</v>
      </c>
      <c r="AR262" s="14">
        <v>63</v>
      </c>
      <c r="AS262" s="14">
        <v>49</v>
      </c>
      <c r="AT262" s="14">
        <v>37</v>
      </c>
      <c r="AU262" s="14">
        <v>47</v>
      </c>
      <c r="AV262" s="14">
        <v>60</v>
      </c>
      <c r="AW262" s="14">
        <v>49</v>
      </c>
      <c r="AX262" s="14">
        <v>44</v>
      </c>
      <c r="AY262" s="14">
        <v>49</v>
      </c>
      <c r="AZ262" s="14">
        <v>53</v>
      </c>
      <c r="BA262" s="14">
        <v>45</v>
      </c>
      <c r="BB262" s="14">
        <v>32</v>
      </c>
      <c r="BC262" s="14">
        <v>29</v>
      </c>
      <c r="BD262" s="14">
        <v>40</v>
      </c>
      <c r="BE262" s="14">
        <v>47</v>
      </c>
      <c r="BF262" s="14">
        <v>52</v>
      </c>
      <c r="BG262" s="14">
        <v>51</v>
      </c>
      <c r="BH262" s="14">
        <v>49</v>
      </c>
      <c r="BI262" s="14">
        <v>53</v>
      </c>
      <c r="BJ262" s="14">
        <v>46</v>
      </c>
      <c r="BK262" s="14">
        <v>43</v>
      </c>
      <c r="BL262" s="14">
        <v>45</v>
      </c>
      <c r="BM262" s="14">
        <v>41</v>
      </c>
      <c r="BN262" s="14">
        <v>49</v>
      </c>
      <c r="BO262" s="14">
        <v>61</v>
      </c>
      <c r="BP262" s="14">
        <v>68</v>
      </c>
      <c r="BQ262" s="14">
        <v>58</v>
      </c>
      <c r="BR262" s="14">
        <v>30</v>
      </c>
      <c r="BS262" s="14">
        <v>57</v>
      </c>
      <c r="BT262" s="14">
        <v>62</v>
      </c>
      <c r="BU262" s="14">
        <v>56</v>
      </c>
      <c r="BV262" s="14">
        <v>44</v>
      </c>
      <c r="BW262" s="14" t="s">
        <v>78</v>
      </c>
      <c r="BX262" s="14" t="s">
        <v>78</v>
      </c>
      <c r="BY262" s="14">
        <v>47</v>
      </c>
      <c r="BZ262" s="14">
        <v>45</v>
      </c>
      <c r="CA262" s="14">
        <v>45</v>
      </c>
      <c r="CB262" s="14">
        <v>45</v>
      </c>
      <c r="CC262" s="14">
        <v>47</v>
      </c>
      <c r="CD262" s="14">
        <v>45</v>
      </c>
      <c r="CE262" s="14">
        <v>40</v>
      </c>
      <c r="CF262" s="14">
        <v>42</v>
      </c>
      <c r="CG262" s="14">
        <v>36</v>
      </c>
      <c r="CH262" s="14">
        <v>32</v>
      </c>
      <c r="CI262" s="14">
        <v>46</v>
      </c>
      <c r="CJ262" s="14">
        <v>58</v>
      </c>
      <c r="CK262" s="14">
        <v>49</v>
      </c>
      <c r="CL262" s="14">
        <v>35</v>
      </c>
      <c r="CM262" s="14">
        <v>38</v>
      </c>
      <c r="CN262" s="14">
        <v>42</v>
      </c>
      <c r="CO262" s="14">
        <v>58</v>
      </c>
      <c r="CP262" s="14">
        <v>37</v>
      </c>
      <c r="CQ262" s="14">
        <v>30</v>
      </c>
      <c r="CR262" s="14">
        <v>43</v>
      </c>
      <c r="CS262" s="14">
        <v>43</v>
      </c>
      <c r="CT262" s="14">
        <v>47</v>
      </c>
      <c r="CU262" s="14">
        <v>50</v>
      </c>
      <c r="CV262" s="14">
        <v>55</v>
      </c>
      <c r="CW262" s="14">
        <v>66</v>
      </c>
      <c r="CX262" s="14">
        <v>77</v>
      </c>
      <c r="CY262" s="14">
        <v>66</v>
      </c>
      <c r="CZ262" s="14">
        <v>50</v>
      </c>
      <c r="DA262" s="14">
        <v>37</v>
      </c>
      <c r="DB262" s="14">
        <v>33</v>
      </c>
      <c r="DC262" s="14">
        <v>50</v>
      </c>
      <c r="DD262" s="14">
        <v>48</v>
      </c>
      <c r="DE262" s="14">
        <v>44</v>
      </c>
      <c r="DF262" s="14">
        <v>50</v>
      </c>
      <c r="DG262" s="14">
        <v>32</v>
      </c>
      <c r="DH262" s="14">
        <v>32</v>
      </c>
      <c r="DI262" s="14" t="s">
        <v>78</v>
      </c>
      <c r="DJ262" s="14">
        <v>44</v>
      </c>
      <c r="DK262" s="14">
        <v>35</v>
      </c>
      <c r="DL262" s="14">
        <v>58</v>
      </c>
      <c r="DM262" s="14">
        <v>63</v>
      </c>
      <c r="DN262" s="14">
        <v>68</v>
      </c>
      <c r="DO262" s="14">
        <v>50</v>
      </c>
      <c r="DP262" s="14">
        <v>51</v>
      </c>
      <c r="DQ262" s="14">
        <v>50</v>
      </c>
      <c r="DR262" s="14">
        <v>63</v>
      </c>
      <c r="DS262" s="14">
        <v>60</v>
      </c>
      <c r="DT262" s="14">
        <v>71</v>
      </c>
      <c r="DU262" s="14">
        <v>69</v>
      </c>
      <c r="DV262" s="14">
        <v>66</v>
      </c>
      <c r="DW262" s="14">
        <v>51</v>
      </c>
      <c r="DX262" s="14">
        <v>42</v>
      </c>
      <c r="DY262" s="14">
        <v>31</v>
      </c>
      <c r="DZ262" s="14">
        <v>35</v>
      </c>
      <c r="EA262" s="14">
        <v>61</v>
      </c>
      <c r="EB262" s="14">
        <v>70</v>
      </c>
      <c r="EC262" s="14">
        <v>79</v>
      </c>
      <c r="ED262" s="14">
        <v>71</v>
      </c>
      <c r="EE262" s="14">
        <v>73</v>
      </c>
      <c r="EF262" s="14">
        <v>42</v>
      </c>
      <c r="EG262" s="14">
        <v>34</v>
      </c>
      <c r="EH262" s="14">
        <v>45</v>
      </c>
      <c r="EI262" s="14">
        <v>55</v>
      </c>
      <c r="EJ262" s="14">
        <v>83</v>
      </c>
      <c r="EK262" s="14">
        <v>42</v>
      </c>
      <c r="EL262" s="14">
        <v>32</v>
      </c>
      <c r="EM262" s="14">
        <v>46</v>
      </c>
      <c r="EN262" s="14">
        <v>70</v>
      </c>
      <c r="EO262" s="14">
        <v>78</v>
      </c>
      <c r="EP262" s="14">
        <v>59</v>
      </c>
      <c r="EQ262" s="14">
        <v>68</v>
      </c>
      <c r="ER262" s="14">
        <v>62</v>
      </c>
      <c r="ES262" s="14">
        <v>79</v>
      </c>
      <c r="ET262" s="14">
        <v>40</v>
      </c>
      <c r="EU262" s="14">
        <v>27</v>
      </c>
      <c r="EV262" s="14">
        <v>60</v>
      </c>
      <c r="EW262" s="14">
        <v>40</v>
      </c>
      <c r="EX262" s="14">
        <v>33</v>
      </c>
      <c r="EY262" s="14">
        <v>62</v>
      </c>
      <c r="EZ262" s="14">
        <v>78</v>
      </c>
      <c r="FA262" s="14">
        <v>55</v>
      </c>
      <c r="FB262" s="14">
        <v>52</v>
      </c>
      <c r="FC262" s="14">
        <v>53</v>
      </c>
      <c r="FD262" s="14">
        <v>43</v>
      </c>
      <c r="FE262" s="14">
        <v>56</v>
      </c>
      <c r="FF262" s="14">
        <v>49</v>
      </c>
      <c r="FG262" s="14">
        <v>56</v>
      </c>
      <c r="FH262" s="14">
        <v>70</v>
      </c>
      <c r="FI262" s="14">
        <v>51</v>
      </c>
      <c r="FJ262" s="14">
        <v>63</v>
      </c>
      <c r="FK262" s="14" t="s">
        <v>78</v>
      </c>
      <c r="FL262" s="14" t="s">
        <v>78</v>
      </c>
      <c r="FM262" s="14">
        <v>79</v>
      </c>
      <c r="FN262" s="14">
        <v>63</v>
      </c>
      <c r="FO262" s="14" t="s">
        <v>78</v>
      </c>
      <c r="FP262" s="14">
        <v>31</v>
      </c>
      <c r="FQ262" s="14">
        <v>36</v>
      </c>
      <c r="FR262" s="14">
        <v>35</v>
      </c>
      <c r="FS262" s="14">
        <v>39</v>
      </c>
      <c r="FT262" s="14">
        <v>77</v>
      </c>
      <c r="FU262" s="14">
        <v>55</v>
      </c>
      <c r="FV262" s="14">
        <v>70</v>
      </c>
      <c r="FW262" s="14">
        <v>51</v>
      </c>
      <c r="FX262" s="14">
        <v>49</v>
      </c>
      <c r="FY262" s="14">
        <v>43</v>
      </c>
      <c r="FZ262" s="14">
        <v>40</v>
      </c>
      <c r="GA262" s="14">
        <v>29</v>
      </c>
      <c r="GB262" s="14">
        <v>28</v>
      </c>
      <c r="GC262" s="14">
        <v>43</v>
      </c>
      <c r="GD262" s="14">
        <v>31</v>
      </c>
      <c r="GE262" s="14" t="s">
        <v>78</v>
      </c>
      <c r="GF262" s="14">
        <v>57</v>
      </c>
      <c r="GG262" s="14" t="s">
        <v>78</v>
      </c>
      <c r="GH262" s="14" t="s">
        <v>78</v>
      </c>
      <c r="GI262" s="14">
        <v>87</v>
      </c>
      <c r="GJ262" s="14">
        <v>79</v>
      </c>
      <c r="GK262" s="14">
        <v>31</v>
      </c>
      <c r="GL262" s="14">
        <v>43</v>
      </c>
      <c r="GM262" s="14">
        <v>40</v>
      </c>
      <c r="GN262" s="14">
        <v>58</v>
      </c>
      <c r="GO262" s="14">
        <v>60</v>
      </c>
      <c r="GP262" s="14">
        <v>60</v>
      </c>
      <c r="GQ262" s="14">
        <v>24</v>
      </c>
      <c r="GR262" s="14">
        <v>19</v>
      </c>
      <c r="GS262" s="14">
        <v>42</v>
      </c>
      <c r="GT262" s="14">
        <v>30</v>
      </c>
      <c r="GU262" s="14">
        <v>30</v>
      </c>
      <c r="GV262" s="14" t="s">
        <v>78</v>
      </c>
      <c r="GW262" s="14">
        <v>34</v>
      </c>
      <c r="GX262" s="14">
        <v>50</v>
      </c>
      <c r="GY262" s="14">
        <v>32</v>
      </c>
      <c r="GZ262" s="14">
        <v>36</v>
      </c>
      <c r="HA262" s="14">
        <v>55</v>
      </c>
      <c r="HB262" s="14">
        <v>34</v>
      </c>
      <c r="HC262" s="14">
        <v>38</v>
      </c>
      <c r="HD262" s="14">
        <v>62</v>
      </c>
      <c r="HE262" s="14">
        <v>42</v>
      </c>
      <c r="HF262" s="14">
        <v>63</v>
      </c>
      <c r="HG262" s="14">
        <v>64</v>
      </c>
      <c r="HH262" s="14">
        <v>33</v>
      </c>
      <c r="HI262" s="14">
        <v>21</v>
      </c>
      <c r="HJ262" s="14">
        <v>27</v>
      </c>
      <c r="HK262" s="14">
        <v>36</v>
      </c>
      <c r="HL262" s="14">
        <v>16</v>
      </c>
      <c r="HM262" s="14" t="s">
        <v>78</v>
      </c>
      <c r="HN262" s="14" t="s">
        <v>78</v>
      </c>
      <c r="HO262" s="14" t="s">
        <v>78</v>
      </c>
      <c r="HP262" s="14" t="s">
        <v>78</v>
      </c>
      <c r="HQ262" s="14" t="s">
        <v>78</v>
      </c>
      <c r="HR262" s="14" t="s">
        <v>78</v>
      </c>
      <c r="HS262" s="14" t="s">
        <v>78</v>
      </c>
      <c r="HT262" s="14" t="s">
        <v>78</v>
      </c>
      <c r="HU262" s="14" t="s">
        <v>78</v>
      </c>
      <c r="HV262" s="14" t="s">
        <v>78</v>
      </c>
      <c r="HW262" s="14" t="s">
        <v>78</v>
      </c>
      <c r="HX262" s="14" t="s">
        <v>78</v>
      </c>
      <c r="HY262" s="14" t="s">
        <v>78</v>
      </c>
      <c r="HZ262" s="14" t="s">
        <v>78</v>
      </c>
      <c r="IA262" s="14" t="s">
        <v>78</v>
      </c>
      <c r="IB262" s="14" t="s">
        <v>78</v>
      </c>
      <c r="IC262" s="14" t="s">
        <v>78</v>
      </c>
      <c r="ID262" s="14" t="s">
        <v>78</v>
      </c>
      <c r="IE262" s="14" t="s">
        <v>78</v>
      </c>
      <c r="IF262" s="14" t="s">
        <v>78</v>
      </c>
      <c r="IG262" s="14" t="s">
        <v>78</v>
      </c>
      <c r="IH262" s="14" t="s">
        <v>78</v>
      </c>
      <c r="II262" s="14" t="s">
        <v>78</v>
      </c>
      <c r="IJ262" s="14" t="s">
        <v>78</v>
      </c>
      <c r="IK262" s="14" t="s">
        <v>78</v>
      </c>
      <c r="IL262" s="14" t="s">
        <v>78</v>
      </c>
      <c r="IM262" s="14" t="s">
        <v>78</v>
      </c>
      <c r="IN262" s="14" t="s">
        <v>78</v>
      </c>
      <c r="IO262" s="14" t="s">
        <v>78</v>
      </c>
      <c r="IP262" s="14" t="s">
        <v>78</v>
      </c>
      <c r="IQ262" s="19" t="s">
        <v>78</v>
      </c>
      <c r="IR262" s="100">
        <f t="shared" si="65"/>
        <v>87</v>
      </c>
    </row>
    <row r="263" spans="1:252" ht="12.75" customHeight="1" x14ac:dyDescent="0.2">
      <c r="A263" s="100">
        <v>2010</v>
      </c>
      <c r="B263" s="100">
        <v>340170006</v>
      </c>
      <c r="C263" s="103">
        <f>INDEX(Sites!$A:$N,MATCH($B263,Sites!$A:$A,0),2)</f>
        <v>40.670250000000003</v>
      </c>
      <c r="D263" s="100" t="str">
        <f>INDEX(Sites!$A:$N,MATCH($B263,Sites!$A:$A,0),4)</f>
        <v>NJ</v>
      </c>
      <c r="E263" s="100" t="str">
        <f>INDEX(Sites!$A:$N,MATCH($B263,Sites!$A:$A,0),10)</f>
        <v>3.0</v>
      </c>
      <c r="F263" s="44" t="str">
        <f>INDEX(Sites!$A:$N,MATCH($B263,Sites!$A:$A,0),6)</f>
        <v>Bayonne</v>
      </c>
      <c r="G263" s="20" t="s">
        <v>78</v>
      </c>
      <c r="H263" s="14">
        <v>22</v>
      </c>
      <c r="I263" s="14">
        <v>32</v>
      </c>
      <c r="J263" s="14">
        <v>39</v>
      </c>
      <c r="K263" s="14">
        <v>39</v>
      </c>
      <c r="L263" s="14">
        <v>44</v>
      </c>
      <c r="M263" s="14">
        <v>51</v>
      </c>
      <c r="N263" s="14">
        <v>41</v>
      </c>
      <c r="O263" s="14">
        <v>44</v>
      </c>
      <c r="P263" s="14">
        <v>30</v>
      </c>
      <c r="Q263" s="14">
        <v>22</v>
      </c>
      <c r="R263" s="14">
        <v>36</v>
      </c>
      <c r="S263" s="14">
        <v>37</v>
      </c>
      <c r="T263" s="14">
        <v>36</v>
      </c>
      <c r="U263" s="14">
        <v>36</v>
      </c>
      <c r="V263" s="14">
        <v>43</v>
      </c>
      <c r="W263" s="14">
        <v>32</v>
      </c>
      <c r="X263" s="14">
        <v>46</v>
      </c>
      <c r="Y263" s="14">
        <v>46</v>
      </c>
      <c r="Z263" s="14">
        <v>55</v>
      </c>
      <c r="AA263" s="14">
        <v>52</v>
      </c>
      <c r="AB263" s="14">
        <v>31</v>
      </c>
      <c r="AC263" s="14">
        <v>28</v>
      </c>
      <c r="AD263" s="14">
        <v>43</v>
      </c>
      <c r="AE263" s="14">
        <v>43</v>
      </c>
      <c r="AF263" s="14">
        <v>38</v>
      </c>
      <c r="AG263" s="14">
        <v>35</v>
      </c>
      <c r="AH263" s="14">
        <v>37</v>
      </c>
      <c r="AI263" s="14">
        <v>31</v>
      </c>
      <c r="AJ263" s="14">
        <v>24</v>
      </c>
      <c r="AK263" s="14">
        <v>26</v>
      </c>
      <c r="AL263" s="14">
        <v>21</v>
      </c>
      <c r="AM263" s="14">
        <v>37</v>
      </c>
      <c r="AN263" s="14">
        <v>32</v>
      </c>
      <c r="AO263" s="14">
        <v>48</v>
      </c>
      <c r="AP263" s="14">
        <v>52</v>
      </c>
      <c r="AQ263" s="14">
        <v>32</v>
      </c>
      <c r="AR263" s="14">
        <v>57</v>
      </c>
      <c r="AS263" s="14">
        <v>46</v>
      </c>
      <c r="AT263" s="14">
        <v>37</v>
      </c>
      <c r="AU263" s="14">
        <v>42</v>
      </c>
      <c r="AV263" s="14">
        <v>57</v>
      </c>
      <c r="AW263" s="14">
        <v>48</v>
      </c>
      <c r="AX263" s="14">
        <v>33</v>
      </c>
      <c r="AY263" s="14">
        <v>42</v>
      </c>
      <c r="AZ263" s="14">
        <v>51</v>
      </c>
      <c r="BA263" s="14">
        <v>37</v>
      </c>
      <c r="BB263" s="14">
        <v>33</v>
      </c>
      <c r="BC263" s="14">
        <v>27</v>
      </c>
      <c r="BD263" s="14">
        <v>38</v>
      </c>
      <c r="BE263" s="14">
        <v>39</v>
      </c>
      <c r="BF263" s="14">
        <v>46</v>
      </c>
      <c r="BG263" s="14">
        <v>46</v>
      </c>
      <c r="BH263" s="14">
        <v>44</v>
      </c>
      <c r="BI263" s="14">
        <v>48</v>
      </c>
      <c r="BJ263" s="14">
        <v>39</v>
      </c>
      <c r="BK263" s="14">
        <v>37</v>
      </c>
      <c r="BL263" s="14">
        <v>43</v>
      </c>
      <c r="BM263" s="14">
        <v>34</v>
      </c>
      <c r="BN263" s="14">
        <v>43</v>
      </c>
      <c r="BO263" s="14">
        <v>56</v>
      </c>
      <c r="BP263" s="14">
        <v>69</v>
      </c>
      <c r="BQ263" s="14">
        <v>44</v>
      </c>
      <c r="BR263" s="14">
        <v>29</v>
      </c>
      <c r="BS263" s="14">
        <v>54</v>
      </c>
      <c r="BT263" s="14">
        <v>61</v>
      </c>
      <c r="BU263" s="14">
        <v>55</v>
      </c>
      <c r="BV263" s="14">
        <v>37</v>
      </c>
      <c r="BW263" s="14">
        <v>46</v>
      </c>
      <c r="BX263" s="14">
        <v>39</v>
      </c>
      <c r="BY263" s="14">
        <v>46</v>
      </c>
      <c r="BZ263" s="14">
        <v>38</v>
      </c>
      <c r="CA263" s="14">
        <v>36</v>
      </c>
      <c r="CB263" s="14">
        <v>40</v>
      </c>
      <c r="CC263" s="14">
        <v>40</v>
      </c>
      <c r="CD263" s="14">
        <v>45</v>
      </c>
      <c r="CE263" s="14">
        <v>40</v>
      </c>
      <c r="CF263" s="14">
        <v>31</v>
      </c>
      <c r="CG263" s="14">
        <v>34</v>
      </c>
      <c r="CH263" s="14">
        <v>28</v>
      </c>
      <c r="CI263" s="14" t="s">
        <v>78</v>
      </c>
      <c r="CJ263" s="14" t="s">
        <v>78</v>
      </c>
      <c r="CK263" s="14">
        <v>48</v>
      </c>
      <c r="CL263" s="14">
        <v>28</v>
      </c>
      <c r="CM263" s="14">
        <v>20</v>
      </c>
      <c r="CN263" s="14">
        <v>30</v>
      </c>
      <c r="CO263" s="14">
        <v>64</v>
      </c>
      <c r="CP263" s="14">
        <v>32</v>
      </c>
      <c r="CQ263" s="14">
        <v>29</v>
      </c>
      <c r="CR263" s="14">
        <v>47</v>
      </c>
      <c r="CS263" s="14">
        <v>41</v>
      </c>
      <c r="CT263" s="14">
        <v>81</v>
      </c>
      <c r="CU263" s="14">
        <v>40</v>
      </c>
      <c r="CV263" s="14">
        <v>66</v>
      </c>
      <c r="CW263" s="14">
        <v>65</v>
      </c>
      <c r="CX263" s="14" t="s">
        <v>78</v>
      </c>
      <c r="CY263" s="14">
        <v>54</v>
      </c>
      <c r="CZ263" s="14">
        <v>49</v>
      </c>
      <c r="DA263" s="14">
        <v>38</v>
      </c>
      <c r="DB263" s="14">
        <v>30</v>
      </c>
      <c r="DC263" s="14">
        <v>43</v>
      </c>
      <c r="DD263" s="14">
        <v>39</v>
      </c>
      <c r="DE263" s="14">
        <v>37</v>
      </c>
      <c r="DF263" s="14">
        <v>54</v>
      </c>
      <c r="DG263" s="14">
        <v>41</v>
      </c>
      <c r="DH263" s="14">
        <v>34</v>
      </c>
      <c r="DI263" s="14">
        <v>43</v>
      </c>
      <c r="DJ263" s="14">
        <v>34</v>
      </c>
      <c r="DK263" s="14">
        <v>33</v>
      </c>
      <c r="DL263" s="14">
        <v>45</v>
      </c>
      <c r="DM263" s="14">
        <v>55</v>
      </c>
      <c r="DN263" s="14">
        <v>57</v>
      </c>
      <c r="DO263" s="14">
        <v>47</v>
      </c>
      <c r="DP263" s="14">
        <v>51</v>
      </c>
      <c r="DQ263" s="14">
        <v>55</v>
      </c>
      <c r="DR263" s="14">
        <v>59</v>
      </c>
      <c r="DS263" s="14">
        <v>60</v>
      </c>
      <c r="DT263" s="14">
        <v>68</v>
      </c>
      <c r="DU263" s="14">
        <v>71</v>
      </c>
      <c r="DV263" s="14">
        <v>52</v>
      </c>
      <c r="DW263" s="14">
        <v>50</v>
      </c>
      <c r="DX263" s="14">
        <v>41</v>
      </c>
      <c r="DY263" s="14">
        <v>30</v>
      </c>
      <c r="DZ263" s="14">
        <v>38</v>
      </c>
      <c r="EA263" s="14">
        <v>55</v>
      </c>
      <c r="EB263" s="14">
        <v>72</v>
      </c>
      <c r="EC263" s="14">
        <v>73</v>
      </c>
      <c r="ED263" s="14">
        <v>111</v>
      </c>
      <c r="EE263" s="14">
        <v>83</v>
      </c>
      <c r="EF263" s="14">
        <v>36</v>
      </c>
      <c r="EG263" s="14">
        <v>19</v>
      </c>
      <c r="EH263" s="14">
        <v>42</v>
      </c>
      <c r="EI263" s="14">
        <v>56</v>
      </c>
      <c r="EJ263" s="14">
        <v>74</v>
      </c>
      <c r="EK263" s="14">
        <v>30</v>
      </c>
      <c r="EL263" s="14">
        <v>35</v>
      </c>
      <c r="EM263" s="14">
        <v>58</v>
      </c>
      <c r="EN263" s="14">
        <v>68</v>
      </c>
      <c r="EO263" s="14">
        <v>62</v>
      </c>
      <c r="EP263" s="14">
        <v>61</v>
      </c>
      <c r="EQ263" s="14">
        <v>66</v>
      </c>
      <c r="ER263" s="14">
        <v>55</v>
      </c>
      <c r="ES263" s="14">
        <v>63</v>
      </c>
      <c r="ET263" s="14">
        <v>41</v>
      </c>
      <c r="EU263" s="14">
        <v>57</v>
      </c>
      <c r="EV263" s="14">
        <v>58</v>
      </c>
      <c r="EW263" s="14">
        <v>47</v>
      </c>
      <c r="EX263" s="14">
        <v>34</v>
      </c>
      <c r="EY263" s="14">
        <v>58</v>
      </c>
      <c r="EZ263" s="14">
        <v>75</v>
      </c>
      <c r="FA263" s="14">
        <v>44</v>
      </c>
      <c r="FB263" s="14">
        <v>43</v>
      </c>
      <c r="FC263" s="14">
        <v>63</v>
      </c>
      <c r="FD263" s="14">
        <v>52</v>
      </c>
      <c r="FE263" s="14">
        <v>46</v>
      </c>
      <c r="FF263" s="14">
        <v>49</v>
      </c>
      <c r="FG263" s="14" t="s">
        <v>78</v>
      </c>
      <c r="FH263" s="14">
        <v>61</v>
      </c>
      <c r="FI263" s="14">
        <v>49</v>
      </c>
      <c r="FJ263" s="14">
        <v>59</v>
      </c>
      <c r="FK263" s="14">
        <v>51</v>
      </c>
      <c r="FL263" s="14">
        <v>62</v>
      </c>
      <c r="FM263" s="14">
        <v>69</v>
      </c>
      <c r="FN263" s="14">
        <v>69</v>
      </c>
      <c r="FO263" s="14">
        <v>34</v>
      </c>
      <c r="FP263" s="14">
        <v>24</v>
      </c>
      <c r="FQ263" s="14">
        <v>29</v>
      </c>
      <c r="FR263" s="14">
        <v>32</v>
      </c>
      <c r="FS263" s="14">
        <v>38</v>
      </c>
      <c r="FT263" s="14">
        <v>66</v>
      </c>
      <c r="FU263" s="14">
        <v>44</v>
      </c>
      <c r="FV263" s="14">
        <v>82</v>
      </c>
      <c r="FW263" s="14">
        <v>55</v>
      </c>
      <c r="FX263" s="14">
        <v>49</v>
      </c>
      <c r="FY263" s="14">
        <v>45</v>
      </c>
      <c r="FZ263" s="14">
        <v>30</v>
      </c>
      <c r="GA263" s="14">
        <v>27</v>
      </c>
      <c r="GB263" s="14" t="s">
        <v>78</v>
      </c>
      <c r="GC263" s="14">
        <v>42</v>
      </c>
      <c r="GD263" s="14">
        <v>32</v>
      </c>
      <c r="GE263" s="14">
        <v>49</v>
      </c>
      <c r="GF263" s="14">
        <v>58</v>
      </c>
      <c r="GG263" s="14">
        <v>70</v>
      </c>
      <c r="GH263" s="14">
        <v>65</v>
      </c>
      <c r="GI263" s="14">
        <v>84</v>
      </c>
      <c r="GJ263" s="14">
        <v>76</v>
      </c>
      <c r="GK263" s="14">
        <v>33</v>
      </c>
      <c r="GL263" s="14">
        <v>40</v>
      </c>
      <c r="GM263" s="14">
        <v>40</v>
      </c>
      <c r="GN263" s="14">
        <v>52</v>
      </c>
      <c r="GO263" s="14">
        <v>69</v>
      </c>
      <c r="GP263" s="14">
        <v>54</v>
      </c>
      <c r="GQ263" s="14">
        <v>22</v>
      </c>
      <c r="GR263" s="14">
        <v>19</v>
      </c>
      <c r="GS263" s="14">
        <v>41</v>
      </c>
      <c r="GT263" s="14">
        <v>22</v>
      </c>
      <c r="GU263" s="14">
        <v>34</v>
      </c>
      <c r="GV263" s="14">
        <v>35</v>
      </c>
      <c r="GW263" s="14">
        <v>35</v>
      </c>
      <c r="GX263" s="14">
        <v>33</v>
      </c>
      <c r="GY263" s="14">
        <v>25</v>
      </c>
      <c r="GZ263" s="14">
        <v>30</v>
      </c>
      <c r="HA263" s="14">
        <v>49</v>
      </c>
      <c r="HB263" s="14">
        <v>33</v>
      </c>
      <c r="HC263" s="14">
        <v>32</v>
      </c>
      <c r="HD263" s="14">
        <v>66</v>
      </c>
      <c r="HE263" s="14">
        <v>37</v>
      </c>
      <c r="HF263" s="14">
        <v>50</v>
      </c>
      <c r="HG263" s="14">
        <v>56</v>
      </c>
      <c r="HH263" s="14">
        <v>24</v>
      </c>
      <c r="HI263" s="14">
        <v>15</v>
      </c>
      <c r="HJ263" s="14">
        <v>20</v>
      </c>
      <c r="HK263" s="14">
        <v>29</v>
      </c>
      <c r="HL263" s="14">
        <v>18</v>
      </c>
      <c r="HM263" s="14">
        <v>23</v>
      </c>
      <c r="HN263" s="14">
        <v>27</v>
      </c>
      <c r="HO263" s="14">
        <v>24</v>
      </c>
      <c r="HP263" s="14">
        <v>12</v>
      </c>
      <c r="HQ263" s="14">
        <v>6</v>
      </c>
      <c r="HR263" s="14">
        <v>18</v>
      </c>
      <c r="HS263" s="14">
        <v>29</v>
      </c>
      <c r="HT263" s="14">
        <v>29</v>
      </c>
      <c r="HU263" s="14">
        <v>36</v>
      </c>
      <c r="HV263" s="14">
        <v>33</v>
      </c>
      <c r="HW263" s="14">
        <v>42</v>
      </c>
      <c r="HX263" s="14">
        <v>25</v>
      </c>
      <c r="HY263" s="14">
        <v>23</v>
      </c>
      <c r="HZ263" s="14">
        <v>27</v>
      </c>
      <c r="IA263" s="14">
        <v>20</v>
      </c>
      <c r="IB263" s="14">
        <v>26</v>
      </c>
      <c r="IC263" s="14">
        <v>38</v>
      </c>
      <c r="ID263" s="14">
        <v>19</v>
      </c>
      <c r="IE263" s="14">
        <v>17</v>
      </c>
      <c r="IF263" s="14">
        <v>15</v>
      </c>
      <c r="IG263" s="14">
        <v>22</v>
      </c>
      <c r="IH263" s="14">
        <v>24</v>
      </c>
      <c r="II263" s="14">
        <v>20</v>
      </c>
      <c r="IJ263" s="14">
        <v>18</v>
      </c>
      <c r="IK263" s="14">
        <v>30</v>
      </c>
      <c r="IL263" s="14">
        <v>15</v>
      </c>
      <c r="IM263" s="14">
        <v>12</v>
      </c>
      <c r="IN263" s="14">
        <v>31</v>
      </c>
      <c r="IO263" s="14">
        <v>22</v>
      </c>
      <c r="IP263" s="14">
        <v>25</v>
      </c>
      <c r="IQ263" s="19">
        <v>30</v>
      </c>
      <c r="IR263" s="100">
        <f t="shared" si="65"/>
        <v>111</v>
      </c>
    </row>
    <row r="264" spans="1:252" ht="12.75" customHeight="1" x14ac:dyDescent="0.2">
      <c r="A264" s="100">
        <v>2010</v>
      </c>
      <c r="B264" s="100">
        <v>340273001</v>
      </c>
      <c r="C264" s="103">
        <f>INDEX(Sites!$A:$N,MATCH($B264,Sites!$A:$A,0),2)</f>
        <v>40.787627999999998</v>
      </c>
      <c r="D264" s="100" t="str">
        <f>INDEX(Sites!$A:$N,MATCH($B264,Sites!$A:$A,0),4)</f>
        <v>NJ</v>
      </c>
      <c r="E264" s="100" t="str">
        <f>INDEX(Sites!$A:$N,MATCH($B264,Sites!$A:$A,0),10)</f>
        <v>278.0</v>
      </c>
      <c r="F264" s="44" t="str">
        <f>INDEX(Sites!$A:$N,MATCH($B264,Sites!$A:$A,0),6)</f>
        <v>Chester</v>
      </c>
      <c r="G264" s="20">
        <v>39</v>
      </c>
      <c r="H264" s="14">
        <v>39</v>
      </c>
      <c r="I264" s="14">
        <v>40</v>
      </c>
      <c r="J264" s="14">
        <v>46</v>
      </c>
      <c r="K264" s="14">
        <v>47</v>
      </c>
      <c r="L264" s="14">
        <v>48</v>
      </c>
      <c r="M264" s="14">
        <v>58</v>
      </c>
      <c r="N264" s="14">
        <v>53</v>
      </c>
      <c r="O264" s="14">
        <v>52</v>
      </c>
      <c r="P264" s="14">
        <v>48</v>
      </c>
      <c r="Q264" s="14">
        <v>35</v>
      </c>
      <c r="R264" s="14">
        <v>43</v>
      </c>
      <c r="S264" s="14" t="s">
        <v>78</v>
      </c>
      <c r="T264" s="14" t="s">
        <v>78</v>
      </c>
      <c r="U264" s="14" t="s">
        <v>78</v>
      </c>
      <c r="V264" s="14">
        <v>48</v>
      </c>
      <c r="W264" s="14">
        <v>50</v>
      </c>
      <c r="X264" s="14">
        <v>53</v>
      </c>
      <c r="Y264" s="14">
        <v>54</v>
      </c>
      <c r="Z264" s="14">
        <v>65</v>
      </c>
      <c r="AA264" s="14">
        <v>64</v>
      </c>
      <c r="AB264" s="14">
        <v>41</v>
      </c>
      <c r="AC264" s="14">
        <v>34</v>
      </c>
      <c r="AD264" s="14">
        <v>49</v>
      </c>
      <c r="AE264" s="14">
        <v>49</v>
      </c>
      <c r="AF264" s="14">
        <v>38</v>
      </c>
      <c r="AG264" s="14">
        <v>42</v>
      </c>
      <c r="AH264" s="14">
        <v>41</v>
      </c>
      <c r="AI264" s="14">
        <v>40</v>
      </c>
      <c r="AJ264" s="14">
        <v>33</v>
      </c>
      <c r="AK264" s="14">
        <v>34</v>
      </c>
      <c r="AL264" s="14">
        <v>41</v>
      </c>
      <c r="AM264" s="14">
        <v>53</v>
      </c>
      <c r="AN264" s="14">
        <v>48</v>
      </c>
      <c r="AO264" s="14">
        <v>55</v>
      </c>
      <c r="AP264" s="14">
        <v>67</v>
      </c>
      <c r="AQ264" s="14">
        <v>61</v>
      </c>
      <c r="AR264" s="14">
        <v>67</v>
      </c>
      <c r="AS264" s="14">
        <v>65</v>
      </c>
      <c r="AT264" s="14">
        <v>39</v>
      </c>
      <c r="AU264" s="14">
        <v>46</v>
      </c>
      <c r="AV264" s="14">
        <v>60</v>
      </c>
      <c r="AW264" s="14">
        <v>51</v>
      </c>
      <c r="AX264" s="14">
        <v>46</v>
      </c>
      <c r="AY264" s="14">
        <v>52</v>
      </c>
      <c r="AZ264" s="14">
        <v>55</v>
      </c>
      <c r="BA264" s="14">
        <v>43</v>
      </c>
      <c r="BB264" s="14">
        <v>37</v>
      </c>
      <c r="BC264" s="14">
        <v>37</v>
      </c>
      <c r="BD264" s="14">
        <v>43</v>
      </c>
      <c r="BE264" s="14">
        <v>48</v>
      </c>
      <c r="BF264" s="14">
        <v>56</v>
      </c>
      <c r="BG264" s="14" t="s">
        <v>78</v>
      </c>
      <c r="BH264" s="14">
        <v>52</v>
      </c>
      <c r="BI264" s="14">
        <v>56</v>
      </c>
      <c r="BJ264" s="14">
        <v>45</v>
      </c>
      <c r="BK264" s="14">
        <v>43</v>
      </c>
      <c r="BL264" s="14">
        <v>47</v>
      </c>
      <c r="BM264" s="14">
        <v>48</v>
      </c>
      <c r="BN264" s="14">
        <v>50</v>
      </c>
      <c r="BO264" s="14">
        <v>68</v>
      </c>
      <c r="BP264" s="14">
        <v>70</v>
      </c>
      <c r="BQ264" s="14">
        <v>53</v>
      </c>
      <c r="BR264" s="14">
        <v>40</v>
      </c>
      <c r="BS264" s="14">
        <v>57</v>
      </c>
      <c r="BT264" s="14">
        <v>66</v>
      </c>
      <c r="BU264" s="14">
        <v>57</v>
      </c>
      <c r="BV264" s="14">
        <v>44</v>
      </c>
      <c r="BW264" s="14">
        <v>47</v>
      </c>
      <c r="BX264" s="14">
        <v>43</v>
      </c>
      <c r="BY264" s="14">
        <v>48</v>
      </c>
      <c r="BZ264" s="14">
        <v>44</v>
      </c>
      <c r="CA264" s="14">
        <v>44</v>
      </c>
      <c r="CB264" s="14">
        <v>51</v>
      </c>
      <c r="CC264" s="14">
        <v>48</v>
      </c>
      <c r="CD264" s="14">
        <v>46</v>
      </c>
      <c r="CE264" s="14">
        <v>37</v>
      </c>
      <c r="CF264" s="14">
        <v>42</v>
      </c>
      <c r="CG264" s="14">
        <v>39</v>
      </c>
      <c r="CH264" s="14">
        <v>32</v>
      </c>
      <c r="CI264" s="14">
        <v>57</v>
      </c>
      <c r="CJ264" s="14">
        <v>74</v>
      </c>
      <c r="CK264" s="14">
        <v>49</v>
      </c>
      <c r="CL264" s="14">
        <v>38</v>
      </c>
      <c r="CM264" s="14">
        <v>25</v>
      </c>
      <c r="CN264" s="14">
        <v>52</v>
      </c>
      <c r="CO264" s="14">
        <v>47</v>
      </c>
      <c r="CP264" s="14">
        <v>46</v>
      </c>
      <c r="CQ264" s="14">
        <v>41</v>
      </c>
      <c r="CR264" s="14">
        <v>50</v>
      </c>
      <c r="CS264" s="14">
        <v>44</v>
      </c>
      <c r="CT264" s="14">
        <v>70</v>
      </c>
      <c r="CU264" s="14">
        <v>47</v>
      </c>
      <c r="CV264" s="14">
        <v>67</v>
      </c>
      <c r="CW264" s="14">
        <v>65</v>
      </c>
      <c r="CX264" s="14">
        <v>63</v>
      </c>
      <c r="CY264" s="14">
        <v>56</v>
      </c>
      <c r="CZ264" s="14">
        <v>43</v>
      </c>
      <c r="DA264" s="14">
        <v>38</v>
      </c>
      <c r="DB264" s="14">
        <v>35</v>
      </c>
      <c r="DC264" s="14">
        <v>45</v>
      </c>
      <c r="DD264" s="14">
        <v>44</v>
      </c>
      <c r="DE264" s="14">
        <v>46</v>
      </c>
      <c r="DF264" s="14">
        <v>67</v>
      </c>
      <c r="DG264" s="14">
        <v>54</v>
      </c>
      <c r="DH264" s="14" t="s">
        <v>78</v>
      </c>
      <c r="DI264" s="14" t="s">
        <v>78</v>
      </c>
      <c r="DJ264" s="14" t="s">
        <v>78</v>
      </c>
      <c r="DK264" s="14" t="s">
        <v>78</v>
      </c>
      <c r="DL264" s="14" t="s">
        <v>78</v>
      </c>
      <c r="DM264" s="14">
        <v>69</v>
      </c>
      <c r="DN264" s="14">
        <v>55</v>
      </c>
      <c r="DO264" s="14">
        <v>46</v>
      </c>
      <c r="DP264" s="14">
        <v>65</v>
      </c>
      <c r="DQ264" s="14">
        <v>56</v>
      </c>
      <c r="DR264" s="14">
        <v>60</v>
      </c>
      <c r="DS264" s="14">
        <v>55</v>
      </c>
      <c r="DT264" s="14">
        <v>68</v>
      </c>
      <c r="DU264" s="14">
        <v>68</v>
      </c>
      <c r="DV264" s="14">
        <v>55</v>
      </c>
      <c r="DW264" s="14">
        <v>48</v>
      </c>
      <c r="DX264" s="14">
        <v>39</v>
      </c>
      <c r="DY264" s="14">
        <v>32</v>
      </c>
      <c r="DZ264" s="14">
        <v>31</v>
      </c>
      <c r="EA264" s="14">
        <v>56</v>
      </c>
      <c r="EB264" s="14">
        <v>78</v>
      </c>
      <c r="EC264" s="14">
        <v>64</v>
      </c>
      <c r="ED264" s="14">
        <v>59</v>
      </c>
      <c r="EE264" s="14">
        <v>76</v>
      </c>
      <c r="EF264" s="14">
        <v>54</v>
      </c>
      <c r="EG264" s="14">
        <v>37</v>
      </c>
      <c r="EH264" s="14">
        <v>41</v>
      </c>
      <c r="EI264" s="14">
        <v>48</v>
      </c>
      <c r="EJ264" s="14">
        <v>70</v>
      </c>
      <c r="EK264" s="14">
        <v>42</v>
      </c>
      <c r="EL264" s="14">
        <v>40</v>
      </c>
      <c r="EM264" s="14">
        <v>63</v>
      </c>
      <c r="EN264" s="14">
        <v>68</v>
      </c>
      <c r="EO264" s="14">
        <v>66</v>
      </c>
      <c r="EP264" s="14">
        <v>61</v>
      </c>
      <c r="EQ264" s="14">
        <v>57</v>
      </c>
      <c r="ER264" s="14">
        <v>56</v>
      </c>
      <c r="ES264" s="14">
        <v>62</v>
      </c>
      <c r="ET264" s="14">
        <v>42</v>
      </c>
      <c r="EU264" s="14">
        <v>70</v>
      </c>
      <c r="EV264" s="14">
        <v>58</v>
      </c>
      <c r="EW264" s="14">
        <v>45</v>
      </c>
      <c r="EX264" s="14">
        <v>36</v>
      </c>
      <c r="EY264" s="14">
        <v>58</v>
      </c>
      <c r="EZ264" s="14">
        <v>72</v>
      </c>
      <c r="FA264" s="14">
        <v>44</v>
      </c>
      <c r="FB264" s="14">
        <v>39</v>
      </c>
      <c r="FC264" s="14">
        <v>47</v>
      </c>
      <c r="FD264" s="14">
        <v>48</v>
      </c>
      <c r="FE264" s="14">
        <v>61</v>
      </c>
      <c r="FF264" s="14">
        <v>54</v>
      </c>
      <c r="FG264" s="14">
        <v>62</v>
      </c>
      <c r="FH264" s="14">
        <v>57</v>
      </c>
      <c r="FI264" s="14">
        <v>48</v>
      </c>
      <c r="FJ264" s="14">
        <v>57</v>
      </c>
      <c r="FK264" s="14">
        <v>66</v>
      </c>
      <c r="FL264" s="14">
        <v>66</v>
      </c>
      <c r="FM264" s="14">
        <v>67</v>
      </c>
      <c r="FN264" s="14">
        <v>62</v>
      </c>
      <c r="FO264" s="14">
        <v>38</v>
      </c>
      <c r="FP264" s="14">
        <v>40</v>
      </c>
      <c r="FQ264" s="14">
        <v>39</v>
      </c>
      <c r="FR264" s="14">
        <v>31</v>
      </c>
      <c r="FS264" s="14">
        <v>47</v>
      </c>
      <c r="FT264" s="14">
        <v>66</v>
      </c>
      <c r="FU264" s="14">
        <v>48</v>
      </c>
      <c r="FV264" s="14">
        <v>78</v>
      </c>
      <c r="FW264" s="14">
        <v>50</v>
      </c>
      <c r="FX264" s="14">
        <v>64</v>
      </c>
      <c r="FY264" s="14">
        <v>48</v>
      </c>
      <c r="FZ264" s="14">
        <v>35</v>
      </c>
      <c r="GA264" s="14">
        <v>29</v>
      </c>
      <c r="GB264" s="14">
        <v>24</v>
      </c>
      <c r="GC264" s="14">
        <v>43</v>
      </c>
      <c r="GD264" s="14">
        <v>36</v>
      </c>
      <c r="GE264" s="14">
        <v>48</v>
      </c>
      <c r="GF264" s="14">
        <v>61</v>
      </c>
      <c r="GG264" s="14">
        <v>60</v>
      </c>
      <c r="GH264" s="14">
        <v>67</v>
      </c>
      <c r="GI264" s="14">
        <v>86</v>
      </c>
      <c r="GJ264" s="14">
        <v>94</v>
      </c>
      <c r="GK264" s="14">
        <v>57</v>
      </c>
      <c r="GL264" s="14">
        <v>42</v>
      </c>
      <c r="GM264" s="14">
        <v>41</v>
      </c>
      <c r="GN264" s="14">
        <v>61</v>
      </c>
      <c r="GO264" s="14">
        <v>69</v>
      </c>
      <c r="GP264" s="14">
        <v>59</v>
      </c>
      <c r="GQ264" s="14">
        <v>27</v>
      </c>
      <c r="GR264" s="14">
        <v>24</v>
      </c>
      <c r="GS264" s="14">
        <v>40</v>
      </c>
      <c r="GT264" s="14">
        <v>29</v>
      </c>
      <c r="GU264" s="14">
        <v>44</v>
      </c>
      <c r="GV264" s="14">
        <v>38</v>
      </c>
      <c r="GW264" s="14">
        <v>38</v>
      </c>
      <c r="GX264" s="14">
        <v>41</v>
      </c>
      <c r="GY264" s="14">
        <v>32</v>
      </c>
      <c r="GZ264" s="14">
        <v>35</v>
      </c>
      <c r="HA264" s="14">
        <v>53</v>
      </c>
      <c r="HB264" s="14">
        <v>32</v>
      </c>
      <c r="HC264" s="14">
        <v>42</v>
      </c>
      <c r="HD264" s="14">
        <v>71</v>
      </c>
      <c r="HE264" s="14">
        <v>47</v>
      </c>
      <c r="HF264" s="14">
        <v>67</v>
      </c>
      <c r="HG264" s="14">
        <v>54</v>
      </c>
      <c r="HH264" s="14">
        <v>33</v>
      </c>
      <c r="HI264" s="14">
        <v>19</v>
      </c>
      <c r="HJ264" s="14">
        <v>27</v>
      </c>
      <c r="HK264" s="14">
        <v>37</v>
      </c>
      <c r="HL264" s="14">
        <v>29</v>
      </c>
      <c r="HM264" s="14">
        <v>36</v>
      </c>
      <c r="HN264" s="14">
        <v>26</v>
      </c>
      <c r="HO264" s="14">
        <v>27</v>
      </c>
      <c r="HP264" s="14">
        <v>17</v>
      </c>
      <c r="HQ264" s="14">
        <v>14</v>
      </c>
      <c r="HR264" s="14">
        <v>19</v>
      </c>
      <c r="HS264" s="14">
        <v>38</v>
      </c>
      <c r="HT264" s="14">
        <v>41</v>
      </c>
      <c r="HU264" s="14">
        <v>37</v>
      </c>
      <c r="HV264" s="14">
        <v>46</v>
      </c>
      <c r="HW264" s="14">
        <v>55</v>
      </c>
      <c r="HX264" s="14">
        <v>37</v>
      </c>
      <c r="HY264" s="14">
        <v>35</v>
      </c>
      <c r="HZ264" s="14">
        <v>29</v>
      </c>
      <c r="IA264" s="14">
        <v>28</v>
      </c>
      <c r="IB264" s="14">
        <v>31</v>
      </c>
      <c r="IC264" s="14">
        <v>45</v>
      </c>
      <c r="ID264" s="14">
        <v>29</v>
      </c>
      <c r="IE264" s="14">
        <v>29</v>
      </c>
      <c r="IF264" s="14">
        <v>30</v>
      </c>
      <c r="IG264" s="14">
        <v>34</v>
      </c>
      <c r="IH264" s="14">
        <v>34</v>
      </c>
      <c r="II264" s="14">
        <v>30</v>
      </c>
      <c r="IJ264" s="14">
        <v>32</v>
      </c>
      <c r="IK264" s="14">
        <v>35</v>
      </c>
      <c r="IL264" s="14">
        <v>24</v>
      </c>
      <c r="IM264" s="14">
        <v>17</v>
      </c>
      <c r="IN264" s="14">
        <v>40</v>
      </c>
      <c r="IO264" s="14">
        <v>33</v>
      </c>
      <c r="IP264" s="14">
        <v>29</v>
      </c>
      <c r="IQ264" s="19">
        <v>33</v>
      </c>
      <c r="IR264" s="100">
        <f t="shared" si="65"/>
        <v>94</v>
      </c>
    </row>
    <row r="265" spans="1:252" ht="12.75" customHeight="1" x14ac:dyDescent="0.2">
      <c r="A265" s="100">
        <v>2010</v>
      </c>
      <c r="B265" s="100">
        <v>340190001</v>
      </c>
      <c r="C265" s="103">
        <f>INDEX(Sites!$A:$N,MATCH($B265,Sites!$A:$A,0),2)</f>
        <v>40.515262</v>
      </c>
      <c r="D265" s="100" t="str">
        <f>INDEX(Sites!$A:$N,MATCH($B265,Sites!$A:$A,0),4)</f>
        <v>NJ</v>
      </c>
      <c r="E265" s="100" t="str">
        <f>INDEX(Sites!$A:$N,MATCH($B265,Sites!$A:$A,0),10)</f>
        <v>45.0</v>
      </c>
      <c r="F265" s="44" t="str">
        <f>INDEX(Sites!$A:$N,MATCH($B265,Sites!$A:$A,0),6)</f>
        <v>Flemington</v>
      </c>
      <c r="G265" s="20">
        <v>39</v>
      </c>
      <c r="H265" s="14">
        <v>35</v>
      </c>
      <c r="I265" s="14">
        <v>39</v>
      </c>
      <c r="J265" s="14">
        <v>47</v>
      </c>
      <c r="K265" s="14">
        <v>48</v>
      </c>
      <c r="L265" s="14">
        <v>50</v>
      </c>
      <c r="M265" s="14">
        <v>57</v>
      </c>
      <c r="N265" s="14">
        <v>55</v>
      </c>
      <c r="O265" s="14">
        <v>53</v>
      </c>
      <c r="P265" s="14">
        <v>33</v>
      </c>
      <c r="Q265" s="14">
        <v>39</v>
      </c>
      <c r="R265" s="14">
        <v>38</v>
      </c>
      <c r="S265" s="14">
        <v>44</v>
      </c>
      <c r="T265" s="14">
        <v>39</v>
      </c>
      <c r="U265" s="14">
        <v>42</v>
      </c>
      <c r="V265" s="14">
        <v>49</v>
      </c>
      <c r="W265" s="14">
        <v>50</v>
      </c>
      <c r="X265" s="14">
        <v>54</v>
      </c>
      <c r="Y265" s="14">
        <v>58</v>
      </c>
      <c r="Z265" s="14">
        <v>66</v>
      </c>
      <c r="AA265" s="14">
        <v>64</v>
      </c>
      <c r="AB265" s="14">
        <v>34</v>
      </c>
      <c r="AC265" s="14">
        <v>30</v>
      </c>
      <c r="AD265" s="14">
        <v>50</v>
      </c>
      <c r="AE265" s="14">
        <v>53</v>
      </c>
      <c r="AF265" s="14">
        <v>41</v>
      </c>
      <c r="AG265" s="14">
        <v>40</v>
      </c>
      <c r="AH265" s="14">
        <v>40</v>
      </c>
      <c r="AI265" s="14">
        <v>39</v>
      </c>
      <c r="AJ265" s="14">
        <v>33</v>
      </c>
      <c r="AK265" s="14">
        <v>35</v>
      </c>
      <c r="AL265" s="14">
        <v>44</v>
      </c>
      <c r="AM265" s="14">
        <v>55</v>
      </c>
      <c r="AN265" s="14">
        <v>46</v>
      </c>
      <c r="AO265" s="14">
        <v>57</v>
      </c>
      <c r="AP265" s="14">
        <v>67</v>
      </c>
      <c r="AQ265" s="14">
        <v>60</v>
      </c>
      <c r="AR265" s="14">
        <v>68</v>
      </c>
      <c r="AS265" s="14">
        <v>64</v>
      </c>
      <c r="AT265" s="14">
        <v>40</v>
      </c>
      <c r="AU265" s="14">
        <v>48</v>
      </c>
      <c r="AV265" s="14">
        <v>64</v>
      </c>
      <c r="AW265" s="14">
        <v>52</v>
      </c>
      <c r="AX265" s="14">
        <v>38</v>
      </c>
      <c r="AY265" s="14">
        <v>53</v>
      </c>
      <c r="AZ265" s="14">
        <v>53</v>
      </c>
      <c r="BA265" s="14">
        <v>45</v>
      </c>
      <c r="BB265" s="14">
        <v>41</v>
      </c>
      <c r="BC265" s="14">
        <v>32</v>
      </c>
      <c r="BD265" s="14">
        <v>45</v>
      </c>
      <c r="BE265" s="14">
        <v>49</v>
      </c>
      <c r="BF265" s="14">
        <v>53</v>
      </c>
      <c r="BG265" s="14">
        <v>60</v>
      </c>
      <c r="BH265" s="14">
        <v>53</v>
      </c>
      <c r="BI265" s="14">
        <v>57</v>
      </c>
      <c r="BJ265" s="14">
        <v>47</v>
      </c>
      <c r="BK265" s="14">
        <v>41</v>
      </c>
      <c r="BL265" s="14">
        <v>49</v>
      </c>
      <c r="BM265" s="14">
        <v>44</v>
      </c>
      <c r="BN265" s="14">
        <v>53</v>
      </c>
      <c r="BO265" s="14">
        <v>70</v>
      </c>
      <c r="BP265" s="14">
        <v>73</v>
      </c>
      <c r="BQ265" s="14">
        <v>49</v>
      </c>
      <c r="BR265" s="14">
        <v>43</v>
      </c>
      <c r="BS265" s="14">
        <v>60</v>
      </c>
      <c r="BT265" s="14">
        <v>68</v>
      </c>
      <c r="BU265" s="14">
        <v>60</v>
      </c>
      <c r="BV265" s="14">
        <v>45</v>
      </c>
      <c r="BW265" s="14">
        <v>48</v>
      </c>
      <c r="BX265" s="14">
        <v>44</v>
      </c>
      <c r="BY265" s="14">
        <v>52</v>
      </c>
      <c r="BZ265" s="14">
        <v>41</v>
      </c>
      <c r="CA265" s="14">
        <v>42</v>
      </c>
      <c r="CB265" s="14">
        <v>51</v>
      </c>
      <c r="CC265" s="14">
        <v>49</v>
      </c>
      <c r="CD265" s="14">
        <v>48</v>
      </c>
      <c r="CE265" s="14">
        <v>39</v>
      </c>
      <c r="CF265" s="14">
        <v>42</v>
      </c>
      <c r="CG265" s="14">
        <v>37</v>
      </c>
      <c r="CH265" s="14">
        <v>32</v>
      </c>
      <c r="CI265" s="14">
        <v>58</v>
      </c>
      <c r="CJ265" s="14">
        <v>71</v>
      </c>
      <c r="CK265" s="14">
        <v>48</v>
      </c>
      <c r="CL265" s="14">
        <v>31</v>
      </c>
      <c r="CM265" s="14">
        <v>21</v>
      </c>
      <c r="CN265" s="14">
        <v>51</v>
      </c>
      <c r="CO265" s="14">
        <v>54</v>
      </c>
      <c r="CP265" s="14">
        <v>43</v>
      </c>
      <c r="CQ265" s="14">
        <v>34</v>
      </c>
      <c r="CR265" s="14">
        <v>49</v>
      </c>
      <c r="CS265" s="14">
        <v>49</v>
      </c>
      <c r="CT265" s="14">
        <v>73</v>
      </c>
      <c r="CU265" s="14">
        <v>48</v>
      </c>
      <c r="CV265" s="14">
        <v>74</v>
      </c>
      <c r="CW265" s="14">
        <v>64</v>
      </c>
      <c r="CX265" s="14">
        <v>70</v>
      </c>
      <c r="CY265" s="14">
        <v>58</v>
      </c>
      <c r="CZ265" s="14">
        <v>45</v>
      </c>
      <c r="DA265" s="14">
        <v>41</v>
      </c>
      <c r="DB265" s="14">
        <v>39</v>
      </c>
      <c r="DC265" s="14">
        <v>44</v>
      </c>
      <c r="DD265" s="14">
        <v>51</v>
      </c>
      <c r="DE265" s="14">
        <v>48</v>
      </c>
      <c r="DF265" s="14">
        <v>73</v>
      </c>
      <c r="DG265" s="14">
        <v>73</v>
      </c>
      <c r="DH265" s="14">
        <v>38</v>
      </c>
      <c r="DI265" s="14">
        <v>59</v>
      </c>
      <c r="DJ265" s="14">
        <v>46</v>
      </c>
      <c r="DK265" s="14">
        <v>41</v>
      </c>
      <c r="DL265" s="14">
        <v>69</v>
      </c>
      <c r="DM265" s="14">
        <v>76</v>
      </c>
      <c r="DN265" s="14">
        <v>60</v>
      </c>
      <c r="DO265" s="14">
        <v>57</v>
      </c>
      <c r="DP265" s="14">
        <v>71</v>
      </c>
      <c r="DQ265" s="14">
        <v>66</v>
      </c>
      <c r="DR265" s="14">
        <v>65</v>
      </c>
      <c r="DS265" s="14">
        <v>64</v>
      </c>
      <c r="DT265" s="14">
        <v>74</v>
      </c>
      <c r="DU265" s="14">
        <v>73</v>
      </c>
      <c r="DV265" s="14">
        <v>62</v>
      </c>
      <c r="DW265" s="14">
        <v>57</v>
      </c>
      <c r="DX265" s="14">
        <v>47</v>
      </c>
      <c r="DY265" s="14">
        <v>37</v>
      </c>
      <c r="DZ265" s="14">
        <v>33</v>
      </c>
      <c r="EA265" s="14">
        <v>61</v>
      </c>
      <c r="EB265" s="14">
        <v>76</v>
      </c>
      <c r="EC265" s="14" t="s">
        <v>78</v>
      </c>
      <c r="ED265" s="14" t="s">
        <v>78</v>
      </c>
      <c r="EE265" s="14">
        <v>78</v>
      </c>
      <c r="EF265" s="14">
        <v>47</v>
      </c>
      <c r="EG265" s="14">
        <v>35</v>
      </c>
      <c r="EH265" s="14">
        <v>37</v>
      </c>
      <c r="EI265" s="14">
        <v>52</v>
      </c>
      <c r="EJ265" s="14">
        <v>75</v>
      </c>
      <c r="EK265" s="14">
        <v>45</v>
      </c>
      <c r="EL265" s="14">
        <v>35</v>
      </c>
      <c r="EM265" s="14">
        <v>56</v>
      </c>
      <c r="EN265" s="14">
        <v>70</v>
      </c>
      <c r="EO265" s="14">
        <v>69</v>
      </c>
      <c r="EP265" s="14">
        <v>60</v>
      </c>
      <c r="EQ265" s="14">
        <v>64</v>
      </c>
      <c r="ER265" s="14">
        <v>54</v>
      </c>
      <c r="ES265" s="14">
        <v>64</v>
      </c>
      <c r="ET265" s="14">
        <v>48</v>
      </c>
      <c r="EU265" s="14">
        <v>81</v>
      </c>
      <c r="EV265" s="14">
        <v>62</v>
      </c>
      <c r="EW265" s="14">
        <v>49</v>
      </c>
      <c r="EX265" s="14">
        <v>39</v>
      </c>
      <c r="EY265" s="14">
        <v>56</v>
      </c>
      <c r="EZ265" s="14">
        <v>69</v>
      </c>
      <c r="FA265" s="14">
        <v>48</v>
      </c>
      <c r="FB265" s="14">
        <v>46</v>
      </c>
      <c r="FC265" s="14">
        <v>49</v>
      </c>
      <c r="FD265" s="14">
        <v>46</v>
      </c>
      <c r="FE265" s="14">
        <v>61</v>
      </c>
      <c r="FF265" s="14">
        <v>59</v>
      </c>
      <c r="FG265" s="14">
        <v>70</v>
      </c>
      <c r="FH265" s="14">
        <v>62</v>
      </c>
      <c r="FI265" s="14">
        <v>52</v>
      </c>
      <c r="FJ265" s="14">
        <v>54</v>
      </c>
      <c r="FK265" s="14">
        <v>71</v>
      </c>
      <c r="FL265" s="14">
        <v>75</v>
      </c>
      <c r="FM265" s="14">
        <v>76</v>
      </c>
      <c r="FN265" s="14">
        <v>59</v>
      </c>
      <c r="FO265" s="14">
        <v>40</v>
      </c>
      <c r="FP265" s="14">
        <v>36</v>
      </c>
      <c r="FQ265" s="14">
        <v>39</v>
      </c>
      <c r="FR265" s="14">
        <v>29</v>
      </c>
      <c r="FS265" s="14">
        <v>50</v>
      </c>
      <c r="FT265" s="14">
        <v>68</v>
      </c>
      <c r="FU265" s="14">
        <v>51</v>
      </c>
      <c r="FV265" s="14">
        <v>85</v>
      </c>
      <c r="FW265" s="14">
        <v>62</v>
      </c>
      <c r="FX265" s="14">
        <v>69</v>
      </c>
      <c r="FY265" s="14">
        <v>39</v>
      </c>
      <c r="FZ265" s="14">
        <v>29</v>
      </c>
      <c r="GA265" s="14">
        <v>28</v>
      </c>
      <c r="GB265" s="14">
        <v>24</v>
      </c>
      <c r="GC265" s="14">
        <v>44</v>
      </c>
      <c r="GD265" s="14">
        <v>41</v>
      </c>
      <c r="GE265" s="14">
        <v>50</v>
      </c>
      <c r="GF265" s="14">
        <v>67</v>
      </c>
      <c r="GG265" s="14">
        <v>68</v>
      </c>
      <c r="GH265" s="14">
        <v>72</v>
      </c>
      <c r="GI265" s="14">
        <v>86</v>
      </c>
      <c r="GJ265" s="14">
        <v>93</v>
      </c>
      <c r="GK265" s="14">
        <v>49</v>
      </c>
      <c r="GL265" s="14">
        <v>41</v>
      </c>
      <c r="GM265" s="14">
        <v>44</v>
      </c>
      <c r="GN265" s="14">
        <v>62</v>
      </c>
      <c r="GO265" s="14">
        <v>75</v>
      </c>
      <c r="GP265" s="14">
        <v>63</v>
      </c>
      <c r="GQ265" s="14">
        <v>27</v>
      </c>
      <c r="GR265" s="14">
        <v>24</v>
      </c>
      <c r="GS265" s="14">
        <v>43</v>
      </c>
      <c r="GT265" s="14">
        <v>27</v>
      </c>
      <c r="GU265" s="14">
        <v>49</v>
      </c>
      <c r="GV265" s="14">
        <v>42</v>
      </c>
      <c r="GW265" s="14">
        <v>42</v>
      </c>
      <c r="GX265" s="14">
        <v>47</v>
      </c>
      <c r="GY265" s="14">
        <v>33</v>
      </c>
      <c r="GZ265" s="14">
        <v>39</v>
      </c>
      <c r="HA265" s="14">
        <v>57</v>
      </c>
      <c r="HB265" s="14">
        <v>35</v>
      </c>
      <c r="HC265" s="14">
        <v>43</v>
      </c>
      <c r="HD265" s="14">
        <v>77</v>
      </c>
      <c r="HE265" s="14">
        <v>51</v>
      </c>
      <c r="HF265" s="14">
        <v>67</v>
      </c>
      <c r="HG265" s="14">
        <v>61</v>
      </c>
      <c r="HH265" s="14">
        <v>30</v>
      </c>
      <c r="HI265" s="14">
        <v>20</v>
      </c>
      <c r="HJ265" s="14">
        <v>27</v>
      </c>
      <c r="HK265" s="14">
        <v>39</v>
      </c>
      <c r="HL265" s="14">
        <v>28</v>
      </c>
      <c r="HM265" s="14">
        <v>36</v>
      </c>
      <c r="HN265" s="14">
        <v>29</v>
      </c>
      <c r="HO265" s="14">
        <v>29</v>
      </c>
      <c r="HP265" s="14">
        <v>17</v>
      </c>
      <c r="HQ265" s="14">
        <v>12</v>
      </c>
      <c r="HR265" s="14">
        <v>20</v>
      </c>
      <c r="HS265" s="14">
        <v>38</v>
      </c>
      <c r="HT265" s="14">
        <v>45</v>
      </c>
      <c r="HU265" s="14">
        <v>44</v>
      </c>
      <c r="HV265" s="14">
        <v>48</v>
      </c>
      <c r="HW265" s="14">
        <v>60</v>
      </c>
      <c r="HX265" s="14">
        <v>37</v>
      </c>
      <c r="HY265" s="14">
        <v>31</v>
      </c>
      <c r="HZ265" s="14">
        <v>21</v>
      </c>
      <c r="IA265" s="14">
        <v>33</v>
      </c>
      <c r="IB265" s="14">
        <v>34</v>
      </c>
      <c r="IC265" s="14">
        <v>48</v>
      </c>
      <c r="ID265" s="14">
        <v>30</v>
      </c>
      <c r="IE265" s="14">
        <v>30</v>
      </c>
      <c r="IF265" s="14">
        <v>26</v>
      </c>
      <c r="IG265" s="14">
        <v>36</v>
      </c>
      <c r="IH265" s="14">
        <v>34</v>
      </c>
      <c r="II265" s="14">
        <v>33</v>
      </c>
      <c r="IJ265" s="14">
        <v>26</v>
      </c>
      <c r="IK265" s="14">
        <v>37</v>
      </c>
      <c r="IL265" s="14">
        <v>23</v>
      </c>
      <c r="IM265" s="14">
        <v>19</v>
      </c>
      <c r="IN265" s="14">
        <v>41</v>
      </c>
      <c r="IO265" s="14">
        <v>33</v>
      </c>
      <c r="IP265" s="14">
        <v>29</v>
      </c>
      <c r="IQ265" s="19">
        <v>35</v>
      </c>
      <c r="IR265" s="100">
        <f t="shared" si="65"/>
        <v>93</v>
      </c>
    </row>
    <row r="266" spans="1:252" ht="12.75" customHeight="1" x14ac:dyDescent="0.2">
      <c r="A266" s="100">
        <v>2010</v>
      </c>
      <c r="B266" s="100">
        <v>340030006</v>
      </c>
      <c r="C266" s="103">
        <f>INDEX(Sites!$A:$N,MATCH($B266,Sites!$A:$A,0),2)</f>
        <v>40.870435999999998</v>
      </c>
      <c r="D266" s="100" t="str">
        <f>INDEX(Sites!$A:$N,MATCH($B266,Sites!$A:$A,0),4)</f>
        <v>NJ</v>
      </c>
      <c r="E266" s="100" t="str">
        <f>INDEX(Sites!$A:$N,MATCH($B266,Sites!$A:$A,0),10)</f>
        <v>1.0</v>
      </c>
      <c r="F266" s="44" t="str">
        <f>INDEX(Sites!$A:$N,MATCH($B266,Sites!$A:$A,0),6)</f>
        <v>Leonia</v>
      </c>
      <c r="G266" s="20">
        <v>34</v>
      </c>
      <c r="H266" s="14">
        <v>28</v>
      </c>
      <c r="I266" s="14">
        <v>32</v>
      </c>
      <c r="J266" s="14">
        <v>40</v>
      </c>
      <c r="K266" s="14">
        <v>38</v>
      </c>
      <c r="L266" s="14">
        <v>46</v>
      </c>
      <c r="M266" s="14">
        <v>56</v>
      </c>
      <c r="N266" s="14">
        <v>50</v>
      </c>
      <c r="O266" s="14">
        <v>47</v>
      </c>
      <c r="P266" s="14">
        <v>20</v>
      </c>
      <c r="Q266" s="14">
        <v>38</v>
      </c>
      <c r="R266" s="14">
        <v>43</v>
      </c>
      <c r="S266" s="14">
        <v>44</v>
      </c>
      <c r="T266" s="14">
        <v>44</v>
      </c>
      <c r="U266" s="14">
        <v>36</v>
      </c>
      <c r="V266" s="14">
        <v>41</v>
      </c>
      <c r="W266" s="14">
        <v>43</v>
      </c>
      <c r="X266" s="14">
        <v>51</v>
      </c>
      <c r="Y266" s="14">
        <v>48</v>
      </c>
      <c r="Z266" s="14" t="s">
        <v>78</v>
      </c>
      <c r="AA266" s="14">
        <v>45</v>
      </c>
      <c r="AB266" s="14">
        <v>19</v>
      </c>
      <c r="AC266" s="14">
        <v>29</v>
      </c>
      <c r="AD266" s="14">
        <v>45</v>
      </c>
      <c r="AE266" s="14">
        <v>23</v>
      </c>
      <c r="AF266" s="14">
        <v>36</v>
      </c>
      <c r="AG266" s="14">
        <v>34</v>
      </c>
      <c r="AH266" s="14">
        <v>37</v>
      </c>
      <c r="AI266" s="14">
        <v>32</v>
      </c>
      <c r="AJ266" s="14">
        <v>25</v>
      </c>
      <c r="AK266" s="14">
        <v>25</v>
      </c>
      <c r="AL266" s="14">
        <v>30</v>
      </c>
      <c r="AM266" s="14">
        <v>35</v>
      </c>
      <c r="AN266" s="14">
        <v>27</v>
      </c>
      <c r="AO266" s="14">
        <v>50</v>
      </c>
      <c r="AP266" s="14">
        <v>46</v>
      </c>
      <c r="AQ266" s="14">
        <v>36</v>
      </c>
      <c r="AR266" s="14">
        <v>63</v>
      </c>
      <c r="AS266" s="14">
        <v>39</v>
      </c>
      <c r="AT266" s="14">
        <v>35</v>
      </c>
      <c r="AU266" s="14">
        <v>45</v>
      </c>
      <c r="AV266" s="14">
        <v>59</v>
      </c>
      <c r="AW266" s="14">
        <v>47</v>
      </c>
      <c r="AX266" s="14">
        <v>34</v>
      </c>
      <c r="AY266" s="14">
        <v>49</v>
      </c>
      <c r="AZ266" s="14">
        <v>51</v>
      </c>
      <c r="BA266" s="14">
        <v>38</v>
      </c>
      <c r="BB266" s="14">
        <v>34</v>
      </c>
      <c r="BC266" s="14">
        <v>30</v>
      </c>
      <c r="BD266" s="14">
        <v>38</v>
      </c>
      <c r="BE266" s="14">
        <v>42</v>
      </c>
      <c r="BF266" s="14">
        <v>49</v>
      </c>
      <c r="BG266" s="14">
        <v>53</v>
      </c>
      <c r="BH266" s="14">
        <v>47</v>
      </c>
      <c r="BI266" s="14">
        <v>49</v>
      </c>
      <c r="BJ266" s="14">
        <v>44</v>
      </c>
      <c r="BK266" s="14">
        <v>37</v>
      </c>
      <c r="BL266" s="14">
        <v>44</v>
      </c>
      <c r="BM266" s="14">
        <v>40</v>
      </c>
      <c r="BN266" s="14">
        <v>48</v>
      </c>
      <c r="BO266" s="14">
        <v>58</v>
      </c>
      <c r="BP266" s="14">
        <v>72</v>
      </c>
      <c r="BQ266" s="14">
        <v>57</v>
      </c>
      <c r="BR266" s="14">
        <v>32</v>
      </c>
      <c r="BS266" s="14">
        <v>56</v>
      </c>
      <c r="BT266" s="14">
        <v>59</v>
      </c>
      <c r="BU266" s="14">
        <v>55</v>
      </c>
      <c r="BV266" s="14">
        <v>36</v>
      </c>
      <c r="BW266" s="14">
        <v>45</v>
      </c>
      <c r="BX266" s="14">
        <v>38</v>
      </c>
      <c r="BY266" s="14">
        <v>46</v>
      </c>
      <c r="BZ266" s="14">
        <v>40</v>
      </c>
      <c r="CA266" s="14">
        <v>37</v>
      </c>
      <c r="CB266" s="14">
        <v>42</v>
      </c>
      <c r="CC266" s="14">
        <v>48</v>
      </c>
      <c r="CD266" s="14">
        <v>45</v>
      </c>
      <c r="CE266" s="14">
        <v>39</v>
      </c>
      <c r="CF266" s="14">
        <v>38</v>
      </c>
      <c r="CG266" s="14">
        <v>34</v>
      </c>
      <c r="CH266" s="14">
        <v>28</v>
      </c>
      <c r="CI266" s="14">
        <v>44</v>
      </c>
      <c r="CJ266" s="14">
        <v>63</v>
      </c>
      <c r="CK266" s="14">
        <v>40</v>
      </c>
      <c r="CL266" s="14">
        <v>37</v>
      </c>
      <c r="CM266" s="14">
        <v>26</v>
      </c>
      <c r="CN266" s="14">
        <v>27</v>
      </c>
      <c r="CO266" s="14">
        <v>58</v>
      </c>
      <c r="CP266" s="14">
        <v>27</v>
      </c>
      <c r="CQ266" s="14">
        <v>22</v>
      </c>
      <c r="CR266" s="14">
        <v>43</v>
      </c>
      <c r="CS266" s="14">
        <v>43</v>
      </c>
      <c r="CT266" s="14">
        <v>71</v>
      </c>
      <c r="CU266" s="14">
        <v>47</v>
      </c>
      <c r="CV266" s="14">
        <v>77</v>
      </c>
      <c r="CW266" s="14">
        <v>68</v>
      </c>
      <c r="CX266" s="14">
        <v>65</v>
      </c>
      <c r="CY266" s="14">
        <v>59</v>
      </c>
      <c r="CZ266" s="14">
        <v>48</v>
      </c>
      <c r="DA266" s="14">
        <v>36</v>
      </c>
      <c r="DB266" s="14">
        <v>32</v>
      </c>
      <c r="DC266" s="14">
        <v>41</v>
      </c>
      <c r="DD266" s="14">
        <v>42</v>
      </c>
      <c r="DE266" s="14">
        <v>32</v>
      </c>
      <c r="DF266" s="14">
        <v>53</v>
      </c>
      <c r="DG266" s="14">
        <v>44</v>
      </c>
      <c r="DH266" s="14">
        <v>32</v>
      </c>
      <c r="DI266" s="14">
        <v>48</v>
      </c>
      <c r="DJ266" s="14">
        <v>32</v>
      </c>
      <c r="DK266" s="14">
        <v>32</v>
      </c>
      <c r="DL266" s="14">
        <v>56</v>
      </c>
      <c r="DM266" s="14">
        <v>66</v>
      </c>
      <c r="DN266" s="14">
        <v>62</v>
      </c>
      <c r="DO266" s="14">
        <v>43</v>
      </c>
      <c r="DP266" s="14">
        <v>51</v>
      </c>
      <c r="DQ266" s="14">
        <v>52</v>
      </c>
      <c r="DR266" s="14">
        <v>61</v>
      </c>
      <c r="DS266" s="14">
        <v>56</v>
      </c>
      <c r="DT266" s="14">
        <v>67</v>
      </c>
      <c r="DU266" s="14">
        <v>74</v>
      </c>
      <c r="DV266" s="14">
        <v>57</v>
      </c>
      <c r="DW266" s="14">
        <v>50</v>
      </c>
      <c r="DX266" s="14">
        <v>41</v>
      </c>
      <c r="DY266" s="14">
        <v>28</v>
      </c>
      <c r="DZ266" s="14">
        <v>37</v>
      </c>
      <c r="EA266" s="14">
        <v>52</v>
      </c>
      <c r="EB266" s="14">
        <v>76</v>
      </c>
      <c r="EC266" s="14">
        <v>75</v>
      </c>
      <c r="ED266" s="14">
        <v>72</v>
      </c>
      <c r="EE266" s="14">
        <v>76</v>
      </c>
      <c r="EF266" s="14">
        <v>38</v>
      </c>
      <c r="EG266" s="14">
        <v>24</v>
      </c>
      <c r="EH266" s="14">
        <v>44</v>
      </c>
      <c r="EI266" s="14">
        <v>53</v>
      </c>
      <c r="EJ266" s="14">
        <v>74</v>
      </c>
      <c r="EK266" s="14">
        <v>26</v>
      </c>
      <c r="EL266" s="14">
        <v>29</v>
      </c>
      <c r="EM266" s="14">
        <v>55</v>
      </c>
      <c r="EN266" s="14">
        <v>75</v>
      </c>
      <c r="EO266" s="14">
        <v>67</v>
      </c>
      <c r="EP266" s="14">
        <v>60</v>
      </c>
      <c r="EQ266" s="14">
        <v>63</v>
      </c>
      <c r="ER266" s="14">
        <v>54</v>
      </c>
      <c r="ES266" s="14">
        <v>65</v>
      </c>
      <c r="ET266" s="14">
        <v>39</v>
      </c>
      <c r="EU266" s="14">
        <v>32</v>
      </c>
      <c r="EV266" s="14">
        <v>58</v>
      </c>
      <c r="EW266" s="14">
        <v>42</v>
      </c>
      <c r="EX266" s="14">
        <v>30</v>
      </c>
      <c r="EY266" s="14">
        <v>54</v>
      </c>
      <c r="EZ266" s="14">
        <v>72</v>
      </c>
      <c r="FA266" s="14">
        <v>42</v>
      </c>
      <c r="FB266" s="14">
        <v>39</v>
      </c>
      <c r="FC266" s="14">
        <v>56</v>
      </c>
      <c r="FD266" s="14">
        <v>49</v>
      </c>
      <c r="FE266" s="14">
        <v>49</v>
      </c>
      <c r="FF266" s="14">
        <v>39</v>
      </c>
      <c r="FG266" s="14">
        <v>56</v>
      </c>
      <c r="FH266" s="14">
        <v>59</v>
      </c>
      <c r="FI266" s="14">
        <v>45</v>
      </c>
      <c r="FJ266" s="14">
        <v>64</v>
      </c>
      <c r="FK266" s="14">
        <v>54</v>
      </c>
      <c r="FL266" s="14">
        <v>69</v>
      </c>
      <c r="FM266" s="14">
        <v>69</v>
      </c>
      <c r="FN266" s="14">
        <v>57</v>
      </c>
      <c r="FO266" s="14">
        <v>26</v>
      </c>
      <c r="FP266" s="14">
        <v>23</v>
      </c>
      <c r="FQ266" s="14">
        <v>19</v>
      </c>
      <c r="FR266" s="14">
        <v>17</v>
      </c>
      <c r="FS266" s="14">
        <v>15</v>
      </c>
      <c r="FT266" s="14">
        <v>70</v>
      </c>
      <c r="FU266" s="14">
        <v>46</v>
      </c>
      <c r="FV266" s="14">
        <v>83</v>
      </c>
      <c r="FW266" s="14">
        <v>52</v>
      </c>
      <c r="FX266" s="14">
        <v>49</v>
      </c>
      <c r="FY266" s="14">
        <v>47</v>
      </c>
      <c r="FZ266" s="14">
        <v>35</v>
      </c>
      <c r="GA266" s="14">
        <v>26</v>
      </c>
      <c r="GB266" s="14">
        <v>14</v>
      </c>
      <c r="GC266" s="14">
        <v>40</v>
      </c>
      <c r="GD266" s="14">
        <v>27</v>
      </c>
      <c r="GE266" s="14">
        <v>45</v>
      </c>
      <c r="GF266" s="14">
        <v>54</v>
      </c>
      <c r="GG266" s="14">
        <v>69</v>
      </c>
      <c r="GH266" s="14">
        <v>64</v>
      </c>
      <c r="GI266" s="14">
        <v>85</v>
      </c>
      <c r="GJ266" s="14">
        <v>73</v>
      </c>
      <c r="GK266" s="14">
        <v>31</v>
      </c>
      <c r="GL266" s="14">
        <v>38</v>
      </c>
      <c r="GM266" s="14">
        <v>41</v>
      </c>
      <c r="GN266" s="14">
        <v>57</v>
      </c>
      <c r="GO266" s="14">
        <v>56</v>
      </c>
      <c r="GP266" s="14">
        <v>57</v>
      </c>
      <c r="GQ266" s="14">
        <v>21</v>
      </c>
      <c r="GR266" s="14">
        <v>17</v>
      </c>
      <c r="GS266" s="14">
        <v>39</v>
      </c>
      <c r="GT266" s="14">
        <v>22</v>
      </c>
      <c r="GU266" s="14">
        <v>33</v>
      </c>
      <c r="GV266" s="14">
        <v>35</v>
      </c>
      <c r="GW266" s="14">
        <v>32</v>
      </c>
      <c r="GX266" s="14">
        <v>30</v>
      </c>
      <c r="GY266" s="14">
        <v>21</v>
      </c>
      <c r="GZ266" s="14">
        <v>28</v>
      </c>
      <c r="HA266" s="14">
        <v>50</v>
      </c>
      <c r="HB266" s="14">
        <v>32</v>
      </c>
      <c r="HC266" s="14">
        <v>28</v>
      </c>
      <c r="HD266" s="14">
        <v>71</v>
      </c>
      <c r="HE266" s="14">
        <v>36</v>
      </c>
      <c r="HF266" s="14">
        <v>39</v>
      </c>
      <c r="HG266" s="14">
        <v>58</v>
      </c>
      <c r="HH266" s="14">
        <v>30</v>
      </c>
      <c r="HI266" s="14">
        <v>15</v>
      </c>
      <c r="HJ266" s="14">
        <v>17</v>
      </c>
      <c r="HK266" s="14">
        <v>33</v>
      </c>
      <c r="HL266" s="14">
        <v>18</v>
      </c>
      <c r="HM266" s="14">
        <v>25</v>
      </c>
      <c r="HN266" s="14">
        <v>28</v>
      </c>
      <c r="HO266" s="14">
        <v>26</v>
      </c>
      <c r="HP266" s="14">
        <v>14</v>
      </c>
      <c r="HQ266" s="14">
        <v>7</v>
      </c>
      <c r="HR266" s="14">
        <v>22</v>
      </c>
      <c r="HS266" s="14">
        <v>32</v>
      </c>
      <c r="HT266" s="14">
        <v>31</v>
      </c>
      <c r="HU266" s="14">
        <v>35</v>
      </c>
      <c r="HV266" s="14">
        <v>35</v>
      </c>
      <c r="HW266" s="14">
        <v>40</v>
      </c>
      <c r="HX266" s="14">
        <v>27</v>
      </c>
      <c r="HY266" s="14">
        <v>29</v>
      </c>
      <c r="HZ266" s="14">
        <v>26</v>
      </c>
      <c r="IA266" s="14">
        <v>23</v>
      </c>
      <c r="IB266" s="14">
        <v>27</v>
      </c>
      <c r="IC266" s="14">
        <v>43</v>
      </c>
      <c r="ID266" s="14">
        <v>24</v>
      </c>
      <c r="IE266" s="14">
        <v>18</v>
      </c>
      <c r="IF266" s="14">
        <v>16</v>
      </c>
      <c r="IG266" s="14">
        <v>28</v>
      </c>
      <c r="IH266" s="14">
        <v>27</v>
      </c>
      <c r="II266" s="14">
        <v>25</v>
      </c>
      <c r="IJ266" s="14">
        <v>17</v>
      </c>
      <c r="IK266" s="14">
        <v>23</v>
      </c>
      <c r="IL266" s="14">
        <v>17</v>
      </c>
      <c r="IM266" s="14">
        <v>12</v>
      </c>
      <c r="IN266" s="14">
        <v>34</v>
      </c>
      <c r="IO266" s="14">
        <v>25</v>
      </c>
      <c r="IP266" s="14">
        <v>26</v>
      </c>
      <c r="IQ266" s="19">
        <v>31</v>
      </c>
      <c r="IR266" s="100">
        <f t="shared" si="65"/>
        <v>85</v>
      </c>
    </row>
    <row r="267" spans="1:252" ht="12.75" customHeight="1" x14ac:dyDescent="0.2">
      <c r="A267" s="100">
        <v>2010</v>
      </c>
      <c r="B267" s="100">
        <v>340250005</v>
      </c>
      <c r="C267" s="103">
        <f>INDEX(Sites!$A:$N,MATCH($B267,Sites!$A:$A,0),2)</f>
        <v>40.277647000000002</v>
      </c>
      <c r="D267" s="100" t="str">
        <f>INDEX(Sites!$A:$N,MATCH($B267,Sites!$A:$A,0),4)</f>
        <v>NJ</v>
      </c>
      <c r="E267" s="100" t="str">
        <f>INDEX(Sites!$A:$N,MATCH($B267,Sites!$A:$A,0),10)</f>
        <v>8.0</v>
      </c>
      <c r="F267" s="44" t="str">
        <f>INDEX(Sites!$A:$N,MATCH($B267,Sites!$A:$A,0),6)</f>
        <v>Monmouth University</v>
      </c>
      <c r="G267" s="20">
        <v>36</v>
      </c>
      <c r="H267" s="14">
        <v>36</v>
      </c>
      <c r="I267" s="14">
        <v>32</v>
      </c>
      <c r="J267" s="14">
        <v>38</v>
      </c>
      <c r="K267" s="14">
        <v>32</v>
      </c>
      <c r="L267" s="14">
        <v>41</v>
      </c>
      <c r="M267" s="14">
        <v>53</v>
      </c>
      <c r="N267" s="14">
        <v>49</v>
      </c>
      <c r="O267" s="14">
        <v>48</v>
      </c>
      <c r="P267" s="14">
        <v>41</v>
      </c>
      <c r="Q267" s="14">
        <v>47</v>
      </c>
      <c r="R267" s="14">
        <v>44</v>
      </c>
      <c r="S267" s="14">
        <v>45</v>
      </c>
      <c r="T267" s="14">
        <v>40</v>
      </c>
      <c r="U267" s="14">
        <v>39</v>
      </c>
      <c r="V267" s="14">
        <v>39</v>
      </c>
      <c r="W267" s="14">
        <v>36</v>
      </c>
      <c r="X267" s="14">
        <v>43</v>
      </c>
      <c r="Y267" s="14">
        <v>47</v>
      </c>
      <c r="Z267" s="14">
        <v>60</v>
      </c>
      <c r="AA267" s="14">
        <v>61</v>
      </c>
      <c r="AB267" s="14">
        <v>39</v>
      </c>
      <c r="AC267" s="14">
        <v>36</v>
      </c>
      <c r="AD267" s="14">
        <v>47</v>
      </c>
      <c r="AE267" s="14">
        <v>51</v>
      </c>
      <c r="AF267" s="14">
        <v>37</v>
      </c>
      <c r="AG267" s="14">
        <v>44</v>
      </c>
      <c r="AH267" s="14">
        <v>42</v>
      </c>
      <c r="AI267" s="14">
        <v>40</v>
      </c>
      <c r="AJ267" s="14">
        <v>24</v>
      </c>
      <c r="AK267" s="14">
        <v>25</v>
      </c>
      <c r="AL267" s="14">
        <v>30</v>
      </c>
      <c r="AM267" s="14">
        <v>39</v>
      </c>
      <c r="AN267" s="14">
        <v>36</v>
      </c>
      <c r="AO267" s="14">
        <v>41</v>
      </c>
      <c r="AP267" s="14">
        <v>52</v>
      </c>
      <c r="AQ267" s="14">
        <v>47</v>
      </c>
      <c r="AR267" s="14">
        <v>71</v>
      </c>
      <c r="AS267" s="14">
        <v>44</v>
      </c>
      <c r="AT267" s="14">
        <v>36</v>
      </c>
      <c r="AU267" s="14">
        <v>44</v>
      </c>
      <c r="AV267" s="14">
        <v>63</v>
      </c>
      <c r="AW267" s="14">
        <v>50</v>
      </c>
      <c r="AX267" s="14">
        <v>42</v>
      </c>
      <c r="AY267" s="14">
        <v>43</v>
      </c>
      <c r="AZ267" s="14">
        <v>53</v>
      </c>
      <c r="BA267" s="14">
        <v>45</v>
      </c>
      <c r="BB267" s="14">
        <v>38</v>
      </c>
      <c r="BC267" s="14">
        <v>29</v>
      </c>
      <c r="BD267" s="14">
        <v>39</v>
      </c>
      <c r="BE267" s="14">
        <v>44</v>
      </c>
      <c r="BF267" s="14">
        <v>46</v>
      </c>
      <c r="BG267" s="14">
        <v>49</v>
      </c>
      <c r="BH267" s="14">
        <v>48</v>
      </c>
      <c r="BI267" s="14">
        <v>49</v>
      </c>
      <c r="BJ267" s="14">
        <v>50</v>
      </c>
      <c r="BK267" s="14">
        <v>44</v>
      </c>
      <c r="BL267" s="14">
        <v>46</v>
      </c>
      <c r="BM267" s="14">
        <v>37</v>
      </c>
      <c r="BN267" s="14">
        <v>50</v>
      </c>
      <c r="BO267" s="14">
        <v>58</v>
      </c>
      <c r="BP267" s="14">
        <v>70</v>
      </c>
      <c r="BQ267" s="14">
        <v>51</v>
      </c>
      <c r="BR267" s="14">
        <v>42</v>
      </c>
      <c r="BS267" s="14">
        <v>62</v>
      </c>
      <c r="BT267" s="14">
        <v>64</v>
      </c>
      <c r="BU267" s="14">
        <v>62</v>
      </c>
      <c r="BV267" s="14">
        <v>44</v>
      </c>
      <c r="BW267" s="14">
        <v>51</v>
      </c>
      <c r="BX267" s="14">
        <v>43</v>
      </c>
      <c r="BY267" s="14">
        <v>49</v>
      </c>
      <c r="BZ267" s="14">
        <v>46</v>
      </c>
      <c r="CA267" s="14">
        <v>47</v>
      </c>
      <c r="CB267" s="14">
        <v>46</v>
      </c>
      <c r="CC267" s="14">
        <v>52</v>
      </c>
      <c r="CD267" s="14">
        <v>47</v>
      </c>
      <c r="CE267" s="14">
        <v>45</v>
      </c>
      <c r="CF267" s="14">
        <v>45</v>
      </c>
      <c r="CG267" s="14">
        <v>45</v>
      </c>
      <c r="CH267" s="14">
        <v>28</v>
      </c>
      <c r="CI267" s="14">
        <v>42</v>
      </c>
      <c r="CJ267" s="14">
        <v>60</v>
      </c>
      <c r="CK267" s="14">
        <v>48</v>
      </c>
      <c r="CL267" s="14">
        <v>35</v>
      </c>
      <c r="CM267" s="14">
        <v>30</v>
      </c>
      <c r="CN267" s="14">
        <v>33</v>
      </c>
      <c r="CO267" s="14">
        <v>65</v>
      </c>
      <c r="CP267" s="14">
        <v>33</v>
      </c>
      <c r="CQ267" s="14">
        <v>34</v>
      </c>
      <c r="CR267" s="14">
        <v>37</v>
      </c>
      <c r="CS267" s="14">
        <v>46</v>
      </c>
      <c r="CT267" s="14">
        <v>63</v>
      </c>
      <c r="CU267" s="14">
        <v>46</v>
      </c>
      <c r="CV267" s="14">
        <v>64</v>
      </c>
      <c r="CW267" s="14">
        <v>68</v>
      </c>
      <c r="CX267" s="14">
        <v>67</v>
      </c>
      <c r="CY267" s="14">
        <v>64</v>
      </c>
      <c r="CZ267" s="14">
        <v>45</v>
      </c>
      <c r="DA267" s="14">
        <v>40</v>
      </c>
      <c r="DB267" s="14">
        <v>38</v>
      </c>
      <c r="DC267" s="14">
        <v>50</v>
      </c>
      <c r="DD267" s="14">
        <v>48</v>
      </c>
      <c r="DE267" s="14">
        <v>41</v>
      </c>
      <c r="DF267" s="14">
        <v>49</v>
      </c>
      <c r="DG267" s="14">
        <v>43</v>
      </c>
      <c r="DH267" s="14">
        <v>37</v>
      </c>
      <c r="DI267" s="14">
        <v>43</v>
      </c>
      <c r="DJ267" s="14">
        <v>37</v>
      </c>
      <c r="DK267" s="14">
        <v>39</v>
      </c>
      <c r="DL267" s="14">
        <v>48</v>
      </c>
      <c r="DM267" s="14">
        <v>55</v>
      </c>
      <c r="DN267" s="14">
        <v>58</v>
      </c>
      <c r="DO267" s="14">
        <v>61</v>
      </c>
      <c r="DP267" s="14">
        <v>60</v>
      </c>
      <c r="DQ267" s="14">
        <v>64</v>
      </c>
      <c r="DR267" s="14">
        <v>68</v>
      </c>
      <c r="DS267" s="14">
        <v>58</v>
      </c>
      <c r="DT267" s="14">
        <v>74</v>
      </c>
      <c r="DU267" s="14">
        <v>63</v>
      </c>
      <c r="DV267" s="14">
        <v>70</v>
      </c>
      <c r="DW267" s="14">
        <v>60</v>
      </c>
      <c r="DX267" s="14">
        <v>52</v>
      </c>
      <c r="DY267" s="14">
        <v>34</v>
      </c>
      <c r="DZ267" s="14">
        <v>51</v>
      </c>
      <c r="EA267" s="14">
        <v>67</v>
      </c>
      <c r="EB267" s="14">
        <v>71</v>
      </c>
      <c r="EC267" s="14">
        <v>94</v>
      </c>
      <c r="ED267" s="14">
        <v>90</v>
      </c>
      <c r="EE267" s="14">
        <v>80</v>
      </c>
      <c r="EF267" s="14">
        <v>38</v>
      </c>
      <c r="EG267" s="14">
        <v>22</v>
      </c>
      <c r="EH267" s="14">
        <v>25</v>
      </c>
      <c r="EI267" s="14">
        <v>66</v>
      </c>
      <c r="EJ267" s="14">
        <v>62</v>
      </c>
      <c r="EK267" s="14">
        <v>31</v>
      </c>
      <c r="EL267" s="14">
        <v>38</v>
      </c>
      <c r="EM267" s="14">
        <v>55</v>
      </c>
      <c r="EN267" s="14">
        <v>51</v>
      </c>
      <c r="EO267" s="14">
        <v>70</v>
      </c>
      <c r="EP267" s="14">
        <v>60</v>
      </c>
      <c r="EQ267" s="14">
        <v>63</v>
      </c>
      <c r="ER267" s="14">
        <v>63</v>
      </c>
      <c r="ES267" s="14">
        <v>73</v>
      </c>
      <c r="ET267" s="14">
        <v>50</v>
      </c>
      <c r="EU267" s="14">
        <v>56</v>
      </c>
      <c r="EV267" s="14">
        <v>61</v>
      </c>
      <c r="EW267" s="14">
        <v>54</v>
      </c>
      <c r="EX267" s="14">
        <v>44</v>
      </c>
      <c r="EY267" s="14">
        <v>54</v>
      </c>
      <c r="EZ267" s="14">
        <v>50</v>
      </c>
      <c r="FA267" s="14">
        <v>48</v>
      </c>
      <c r="FB267" s="14">
        <v>51</v>
      </c>
      <c r="FC267" s="14">
        <v>50</v>
      </c>
      <c r="FD267" s="14">
        <v>54</v>
      </c>
      <c r="FE267" s="14">
        <v>40</v>
      </c>
      <c r="FF267" s="14">
        <v>35</v>
      </c>
      <c r="FG267" s="14">
        <v>40</v>
      </c>
      <c r="FH267" s="14">
        <v>67</v>
      </c>
      <c r="FI267" s="14">
        <v>60</v>
      </c>
      <c r="FJ267" s="14">
        <v>51</v>
      </c>
      <c r="FK267" s="14">
        <v>44</v>
      </c>
      <c r="FL267" s="14">
        <v>48</v>
      </c>
      <c r="FM267" s="14">
        <v>70</v>
      </c>
      <c r="FN267" s="14">
        <v>69</v>
      </c>
      <c r="FO267" s="14">
        <v>43</v>
      </c>
      <c r="FP267" s="14">
        <v>25</v>
      </c>
      <c r="FQ267" s="14">
        <v>27</v>
      </c>
      <c r="FR267" s="14">
        <v>33</v>
      </c>
      <c r="FS267" s="14">
        <v>33</v>
      </c>
      <c r="FT267" s="14">
        <v>60</v>
      </c>
      <c r="FU267" s="14">
        <v>56</v>
      </c>
      <c r="FV267" s="14">
        <v>65</v>
      </c>
      <c r="FW267" s="14">
        <v>78</v>
      </c>
      <c r="FX267" s="14" t="s">
        <v>78</v>
      </c>
      <c r="FY267" s="14">
        <v>48</v>
      </c>
      <c r="FZ267" s="14">
        <v>38</v>
      </c>
      <c r="GA267" s="14">
        <v>28</v>
      </c>
      <c r="GB267" s="14">
        <v>15</v>
      </c>
      <c r="GC267" s="14">
        <v>48</v>
      </c>
      <c r="GD267" s="14">
        <v>41</v>
      </c>
      <c r="GE267" s="14">
        <v>57</v>
      </c>
      <c r="GF267" s="14">
        <v>68</v>
      </c>
      <c r="GG267" s="14" t="s">
        <v>78</v>
      </c>
      <c r="GH267" s="14">
        <v>95</v>
      </c>
      <c r="GI267" s="14">
        <v>86</v>
      </c>
      <c r="GJ267" s="14">
        <v>57</v>
      </c>
      <c r="GK267" s="14">
        <v>38</v>
      </c>
      <c r="GL267" s="14">
        <v>43</v>
      </c>
      <c r="GM267" s="14">
        <v>47</v>
      </c>
      <c r="GN267" s="14">
        <v>53</v>
      </c>
      <c r="GO267" s="14">
        <v>47</v>
      </c>
      <c r="GP267" s="14">
        <v>66</v>
      </c>
      <c r="GQ267" s="14">
        <v>27</v>
      </c>
      <c r="GR267" s="14">
        <v>23</v>
      </c>
      <c r="GS267" s="14">
        <v>45</v>
      </c>
      <c r="GT267" s="14">
        <v>28</v>
      </c>
      <c r="GU267" s="14">
        <v>46</v>
      </c>
      <c r="GV267" s="14">
        <v>47</v>
      </c>
      <c r="GW267" s="14">
        <v>40</v>
      </c>
      <c r="GX267" s="14">
        <v>49</v>
      </c>
      <c r="GY267" s="14">
        <v>32</v>
      </c>
      <c r="GZ267" s="14">
        <v>31</v>
      </c>
      <c r="HA267" s="14">
        <v>45</v>
      </c>
      <c r="HB267" s="14">
        <v>34</v>
      </c>
      <c r="HC267" s="14">
        <v>39</v>
      </c>
      <c r="HD267" s="14">
        <v>60</v>
      </c>
      <c r="HE267" s="14">
        <v>43</v>
      </c>
      <c r="HF267" s="14">
        <v>50</v>
      </c>
      <c r="HG267" s="14">
        <v>65</v>
      </c>
      <c r="HH267" s="14">
        <v>32</v>
      </c>
      <c r="HI267" s="14">
        <v>23</v>
      </c>
      <c r="HJ267" s="14">
        <v>26</v>
      </c>
      <c r="HK267" s="14">
        <v>32</v>
      </c>
      <c r="HL267" s="14">
        <v>20</v>
      </c>
      <c r="HM267" s="14">
        <v>22</v>
      </c>
      <c r="HN267" s="14">
        <v>31</v>
      </c>
      <c r="HO267" s="14">
        <v>24</v>
      </c>
      <c r="HP267" s="14">
        <v>22</v>
      </c>
      <c r="HQ267" s="14">
        <v>13</v>
      </c>
      <c r="HR267" s="14">
        <v>21</v>
      </c>
      <c r="HS267" s="14">
        <v>35</v>
      </c>
      <c r="HT267" s="14">
        <v>37</v>
      </c>
      <c r="HU267" s="14">
        <v>41</v>
      </c>
      <c r="HV267" s="14">
        <v>44</v>
      </c>
      <c r="HW267" s="14">
        <v>56</v>
      </c>
      <c r="HX267" s="14">
        <v>34</v>
      </c>
      <c r="HY267" s="14">
        <v>24</v>
      </c>
      <c r="HZ267" s="14">
        <v>33</v>
      </c>
      <c r="IA267" s="14">
        <v>30</v>
      </c>
      <c r="IB267" s="14">
        <v>29</v>
      </c>
      <c r="IC267" s="14">
        <v>43</v>
      </c>
      <c r="ID267" s="14">
        <v>28</v>
      </c>
      <c r="IE267" s="14">
        <v>24</v>
      </c>
      <c r="IF267" s="14">
        <v>29</v>
      </c>
      <c r="IG267" s="14">
        <v>32</v>
      </c>
      <c r="IH267" s="14">
        <v>29</v>
      </c>
      <c r="II267" s="14">
        <v>32</v>
      </c>
      <c r="IJ267" s="14">
        <v>41</v>
      </c>
      <c r="IK267" s="14">
        <v>33</v>
      </c>
      <c r="IL267" s="14">
        <v>26</v>
      </c>
      <c r="IM267" s="14">
        <v>18</v>
      </c>
      <c r="IN267" s="14">
        <v>37</v>
      </c>
      <c r="IO267" s="14">
        <v>29</v>
      </c>
      <c r="IP267" s="14">
        <v>32</v>
      </c>
      <c r="IQ267" s="19">
        <v>32</v>
      </c>
      <c r="IR267" s="100">
        <f t="shared" si="65"/>
        <v>95</v>
      </c>
    </row>
    <row r="268" spans="1:252" ht="12.75" customHeight="1" x14ac:dyDescent="0.2">
      <c r="A268" s="100">
        <v>2010</v>
      </c>
      <c r="B268" s="100">
        <v>340130003</v>
      </c>
      <c r="C268" s="103">
        <f>INDEX(Sites!$A:$N,MATCH($B268,Sites!$A:$A,0),2)</f>
        <v>40.720989000000003</v>
      </c>
      <c r="D268" s="100" t="str">
        <f>INDEX(Sites!$A:$N,MATCH($B268,Sites!$A:$A,0),4)</f>
        <v>NJ</v>
      </c>
      <c r="E268" s="100" t="str">
        <f>INDEX(Sites!$A:$N,MATCH($B268,Sites!$A:$A,0),10)</f>
        <v>27.0</v>
      </c>
      <c r="F268" s="100" t="str">
        <f>INDEX(Sites!$A:$N,MATCH($B268,Sites!$A:$A,0),6)</f>
        <v>Newark Firehouse</v>
      </c>
      <c r="G268" s="20">
        <v>34</v>
      </c>
      <c r="H268" s="14">
        <v>20</v>
      </c>
      <c r="I268" s="14">
        <v>30</v>
      </c>
      <c r="J268" s="14">
        <v>39</v>
      </c>
      <c r="K268" s="14">
        <v>36</v>
      </c>
      <c r="L268" s="14">
        <v>43</v>
      </c>
      <c r="M268" s="14">
        <v>54</v>
      </c>
      <c r="N268" s="14">
        <v>49</v>
      </c>
      <c r="O268" s="14">
        <v>48</v>
      </c>
      <c r="P268" s="14">
        <v>21</v>
      </c>
      <c r="Q268" s="14">
        <v>29</v>
      </c>
      <c r="R268" s="14">
        <v>37</v>
      </c>
      <c r="S268" s="14">
        <v>39</v>
      </c>
      <c r="T268" s="14">
        <v>38</v>
      </c>
      <c r="U268" s="14">
        <v>39</v>
      </c>
      <c r="V268" s="14">
        <v>41</v>
      </c>
      <c r="W268" s="14">
        <v>46</v>
      </c>
      <c r="X268" s="14">
        <v>49</v>
      </c>
      <c r="Y268" s="14">
        <v>53</v>
      </c>
      <c r="Z268" s="14">
        <v>60</v>
      </c>
      <c r="AA268" s="14">
        <v>50</v>
      </c>
      <c r="AB268" s="14">
        <v>15</v>
      </c>
      <c r="AC268" s="14">
        <v>30</v>
      </c>
      <c r="AD268" s="14">
        <v>46</v>
      </c>
      <c r="AE268" s="14">
        <v>40</v>
      </c>
      <c r="AF268" s="14">
        <v>35</v>
      </c>
      <c r="AG268" s="14">
        <v>31</v>
      </c>
      <c r="AH268" s="14">
        <v>34</v>
      </c>
      <c r="AI268" s="14">
        <v>26</v>
      </c>
      <c r="AJ268" s="14">
        <v>26</v>
      </c>
      <c r="AK268" s="14">
        <v>29</v>
      </c>
      <c r="AL268" s="14">
        <v>28</v>
      </c>
      <c r="AM268" s="14">
        <v>35</v>
      </c>
      <c r="AN268" s="14">
        <v>29</v>
      </c>
      <c r="AO268" s="14">
        <v>55</v>
      </c>
      <c r="AP268" s="14">
        <v>58</v>
      </c>
      <c r="AQ268" s="14">
        <v>28</v>
      </c>
      <c r="AR268" s="14">
        <v>65</v>
      </c>
      <c r="AS268" s="14">
        <v>42</v>
      </c>
      <c r="AT268" s="14">
        <v>38</v>
      </c>
      <c r="AU268" s="14">
        <v>46</v>
      </c>
      <c r="AV268" s="14">
        <v>61</v>
      </c>
      <c r="AW268" s="14">
        <v>51</v>
      </c>
      <c r="AX268" s="14">
        <v>32</v>
      </c>
      <c r="AY268" s="14">
        <v>51</v>
      </c>
      <c r="AZ268" s="14">
        <v>54</v>
      </c>
      <c r="BA268" s="14">
        <v>34</v>
      </c>
      <c r="BB268" s="14">
        <v>37</v>
      </c>
      <c r="BC268" s="14">
        <v>30</v>
      </c>
      <c r="BD268" s="14">
        <v>40</v>
      </c>
      <c r="BE268" s="14">
        <v>46</v>
      </c>
      <c r="BF268" s="14">
        <v>42</v>
      </c>
      <c r="BG268" s="14">
        <v>55</v>
      </c>
      <c r="BH268" s="14">
        <v>50</v>
      </c>
      <c r="BI268" s="14">
        <v>50</v>
      </c>
      <c r="BJ268" s="14">
        <v>40</v>
      </c>
      <c r="BK268" s="14">
        <v>41</v>
      </c>
      <c r="BL268" s="14">
        <v>48</v>
      </c>
      <c r="BM268" s="14" t="s">
        <v>78</v>
      </c>
      <c r="BN268" s="14">
        <v>49</v>
      </c>
      <c r="BO268" s="14">
        <v>65</v>
      </c>
      <c r="BP268" s="14">
        <v>68</v>
      </c>
      <c r="BQ268" s="14">
        <v>56</v>
      </c>
      <c r="BR268" s="14" t="s">
        <v>78</v>
      </c>
      <c r="BS268" s="14" t="s">
        <v>78</v>
      </c>
      <c r="BT268" s="14" t="s">
        <v>78</v>
      </c>
      <c r="BU268" s="14" t="s">
        <v>78</v>
      </c>
      <c r="BV268" s="14">
        <v>36</v>
      </c>
      <c r="BW268" s="14">
        <v>49</v>
      </c>
      <c r="BX268" s="14">
        <v>41</v>
      </c>
      <c r="BY268" s="14">
        <v>50</v>
      </c>
      <c r="BZ268" s="14">
        <v>39</v>
      </c>
      <c r="CA268" s="14">
        <v>30</v>
      </c>
      <c r="CB268" s="14" t="s">
        <v>78</v>
      </c>
      <c r="CC268" s="14" t="s">
        <v>78</v>
      </c>
      <c r="CD268" s="14" t="s">
        <v>78</v>
      </c>
      <c r="CE268" s="14" t="s">
        <v>78</v>
      </c>
      <c r="CF268" s="14" t="s">
        <v>78</v>
      </c>
      <c r="CG268" s="14">
        <v>36</v>
      </c>
      <c r="CH268" s="14">
        <v>31</v>
      </c>
      <c r="CI268" s="14">
        <v>54</v>
      </c>
      <c r="CJ268" s="14">
        <v>61</v>
      </c>
      <c r="CK268" s="14">
        <v>47</v>
      </c>
      <c r="CL268" s="14">
        <v>28</v>
      </c>
      <c r="CM268" s="14">
        <v>19</v>
      </c>
      <c r="CN268" s="14">
        <v>32</v>
      </c>
      <c r="CO268" s="14">
        <v>63</v>
      </c>
      <c r="CP268" s="14">
        <v>36</v>
      </c>
      <c r="CQ268" s="14">
        <v>24</v>
      </c>
      <c r="CR268" s="14">
        <v>50</v>
      </c>
      <c r="CS268" s="14">
        <v>45</v>
      </c>
      <c r="CT268" s="14">
        <v>88</v>
      </c>
      <c r="CU268" s="14">
        <v>52</v>
      </c>
      <c r="CV268" s="14">
        <v>72</v>
      </c>
      <c r="CW268" s="14">
        <v>72</v>
      </c>
      <c r="CX268" s="14">
        <v>69</v>
      </c>
      <c r="CY268" s="14">
        <v>64</v>
      </c>
      <c r="CZ268" s="14">
        <v>54</v>
      </c>
      <c r="DA268" s="14">
        <v>38</v>
      </c>
      <c r="DB268" s="14">
        <v>33</v>
      </c>
      <c r="DC268" s="14">
        <v>39</v>
      </c>
      <c r="DD268" s="14">
        <v>39</v>
      </c>
      <c r="DE268" s="14">
        <v>30</v>
      </c>
      <c r="DF268" s="14">
        <v>65</v>
      </c>
      <c r="DG268" s="14">
        <v>45</v>
      </c>
      <c r="DH268" s="14">
        <v>42</v>
      </c>
      <c r="DI268" s="14">
        <v>42</v>
      </c>
      <c r="DJ268" s="14">
        <v>35</v>
      </c>
      <c r="DK268" s="14">
        <v>36</v>
      </c>
      <c r="DL268" s="14">
        <v>50</v>
      </c>
      <c r="DM268" s="14">
        <v>61</v>
      </c>
      <c r="DN268" s="14">
        <v>62</v>
      </c>
      <c r="DO268" s="14">
        <v>50</v>
      </c>
      <c r="DP268" s="14">
        <v>47</v>
      </c>
      <c r="DQ268" s="14">
        <v>63</v>
      </c>
      <c r="DR268" s="14">
        <v>70</v>
      </c>
      <c r="DS268" s="14">
        <v>62</v>
      </c>
      <c r="DT268" s="14">
        <v>74</v>
      </c>
      <c r="DU268" s="14">
        <v>81</v>
      </c>
      <c r="DV268" s="14">
        <v>65</v>
      </c>
      <c r="DW268" s="14">
        <v>57</v>
      </c>
      <c r="DX268" s="14">
        <v>46</v>
      </c>
      <c r="DY268" s="14">
        <v>33</v>
      </c>
      <c r="DZ268" s="14">
        <v>37</v>
      </c>
      <c r="EA268" s="14">
        <v>55</v>
      </c>
      <c r="EB268" s="14">
        <v>79</v>
      </c>
      <c r="EC268" s="14">
        <v>73</v>
      </c>
      <c r="ED268" s="14">
        <v>66</v>
      </c>
      <c r="EE268" s="14">
        <v>86</v>
      </c>
      <c r="EF268" s="14">
        <v>38</v>
      </c>
      <c r="EG268" s="14">
        <v>23</v>
      </c>
      <c r="EH268" s="14">
        <v>49</v>
      </c>
      <c r="EI268" s="14">
        <v>54</v>
      </c>
      <c r="EJ268" s="14">
        <v>77</v>
      </c>
      <c r="EK268" s="14">
        <v>33</v>
      </c>
      <c r="EL268" s="14">
        <v>39</v>
      </c>
      <c r="EM268" s="14">
        <v>63</v>
      </c>
      <c r="EN268" s="14">
        <v>78</v>
      </c>
      <c r="EO268" s="14">
        <v>70</v>
      </c>
      <c r="EP268" s="14">
        <v>67</v>
      </c>
      <c r="EQ268" s="14">
        <v>71</v>
      </c>
      <c r="ER268" s="14">
        <v>61</v>
      </c>
      <c r="ES268" s="14">
        <v>70</v>
      </c>
      <c r="ET268" s="14">
        <v>45</v>
      </c>
      <c r="EU268" s="14">
        <v>59</v>
      </c>
      <c r="EV268" s="14">
        <v>68</v>
      </c>
      <c r="EW268" s="14">
        <v>51</v>
      </c>
      <c r="EX268" s="14">
        <v>36</v>
      </c>
      <c r="EY268" s="14" t="s">
        <v>78</v>
      </c>
      <c r="EZ268" s="14">
        <v>72</v>
      </c>
      <c r="FA268" s="14">
        <v>50</v>
      </c>
      <c r="FB268" s="14">
        <v>42</v>
      </c>
      <c r="FC268" s="14">
        <v>59</v>
      </c>
      <c r="FD268" s="14">
        <v>51</v>
      </c>
      <c r="FE268" s="14">
        <v>49</v>
      </c>
      <c r="FF268" s="14">
        <v>58</v>
      </c>
      <c r="FG268" s="14">
        <v>52</v>
      </c>
      <c r="FH268" s="14">
        <v>66</v>
      </c>
      <c r="FI268" s="14">
        <v>50</v>
      </c>
      <c r="FJ268" s="14">
        <v>59</v>
      </c>
      <c r="FK268" s="14">
        <v>55</v>
      </c>
      <c r="FL268" s="14">
        <v>62</v>
      </c>
      <c r="FM268" s="14">
        <v>64</v>
      </c>
      <c r="FN268" s="14">
        <v>70</v>
      </c>
      <c r="FO268" s="14">
        <v>31</v>
      </c>
      <c r="FP268" s="14">
        <v>24</v>
      </c>
      <c r="FQ268" s="14">
        <v>28</v>
      </c>
      <c r="FR268" s="14">
        <v>30</v>
      </c>
      <c r="FS268" s="14">
        <v>43</v>
      </c>
      <c r="FT268" s="14">
        <v>68</v>
      </c>
      <c r="FU268" s="14">
        <v>38</v>
      </c>
      <c r="FV268" s="14">
        <v>85</v>
      </c>
      <c r="FW268" s="14">
        <v>52</v>
      </c>
      <c r="FX268" s="14">
        <v>49</v>
      </c>
      <c r="FY268" s="14">
        <v>49</v>
      </c>
      <c r="FZ268" s="14">
        <v>27</v>
      </c>
      <c r="GA268" s="14">
        <v>26</v>
      </c>
      <c r="GB268" s="14">
        <v>18</v>
      </c>
      <c r="GC268" s="14">
        <v>44</v>
      </c>
      <c r="GD268" s="14">
        <v>31</v>
      </c>
      <c r="GE268" s="14">
        <v>44</v>
      </c>
      <c r="GF268" s="14">
        <v>54</v>
      </c>
      <c r="GG268" s="14">
        <v>66</v>
      </c>
      <c r="GH268" s="14">
        <v>67</v>
      </c>
      <c r="GI268" s="14">
        <v>81</v>
      </c>
      <c r="GJ268" s="14">
        <v>91</v>
      </c>
      <c r="GK268" s="14">
        <v>42</v>
      </c>
      <c r="GL268" s="14">
        <v>41</v>
      </c>
      <c r="GM268" s="14">
        <v>42</v>
      </c>
      <c r="GN268" s="14">
        <v>54</v>
      </c>
      <c r="GO268" s="14">
        <v>71</v>
      </c>
      <c r="GP268" s="14">
        <v>59</v>
      </c>
      <c r="GQ268" s="14">
        <v>24</v>
      </c>
      <c r="GR268" s="14">
        <v>20</v>
      </c>
      <c r="GS268" s="14">
        <v>40</v>
      </c>
      <c r="GT268" s="14">
        <v>19</v>
      </c>
      <c r="GU268" s="14">
        <v>34</v>
      </c>
      <c r="GV268" s="14">
        <v>38</v>
      </c>
      <c r="GW268" s="14">
        <v>37</v>
      </c>
      <c r="GX268" s="14">
        <v>27</v>
      </c>
      <c r="GY268" s="14">
        <v>27</v>
      </c>
      <c r="GZ268" s="14">
        <v>31</v>
      </c>
      <c r="HA268" s="14">
        <v>51</v>
      </c>
      <c r="HB268" s="14">
        <v>32</v>
      </c>
      <c r="HC268" s="14">
        <v>27</v>
      </c>
      <c r="HD268" s="14">
        <v>72</v>
      </c>
      <c r="HE268" s="14">
        <v>33</v>
      </c>
      <c r="HF268" s="14">
        <v>53</v>
      </c>
      <c r="HG268" s="14">
        <v>57</v>
      </c>
      <c r="HH268" s="14">
        <v>26</v>
      </c>
      <c r="HI268" s="14">
        <v>14</v>
      </c>
      <c r="HJ268" s="14">
        <v>18</v>
      </c>
      <c r="HK268" s="14">
        <v>34</v>
      </c>
      <c r="HL268" s="14">
        <v>23</v>
      </c>
      <c r="HM268" s="14">
        <v>26</v>
      </c>
      <c r="HN268" s="14">
        <v>26</v>
      </c>
      <c r="HO268" s="14">
        <v>25</v>
      </c>
      <c r="HP268" s="14">
        <v>15</v>
      </c>
      <c r="HQ268" s="14">
        <v>10</v>
      </c>
      <c r="HR268" s="14">
        <v>21</v>
      </c>
      <c r="HS268" s="14">
        <v>33</v>
      </c>
      <c r="HT268" s="14">
        <v>32</v>
      </c>
      <c r="HU268" s="14">
        <v>36</v>
      </c>
      <c r="HV268" s="14">
        <v>37</v>
      </c>
      <c r="HW268" s="14">
        <v>44</v>
      </c>
      <c r="HX268" s="14">
        <v>30</v>
      </c>
      <c r="HY268" s="14">
        <v>26</v>
      </c>
      <c r="HZ268" s="14">
        <v>20</v>
      </c>
      <c r="IA268" s="14">
        <v>26</v>
      </c>
      <c r="IB268" s="14">
        <v>28</v>
      </c>
      <c r="IC268" s="14">
        <v>40</v>
      </c>
      <c r="ID268" s="14">
        <v>25</v>
      </c>
      <c r="IE268" s="14">
        <v>22</v>
      </c>
      <c r="IF268" s="14">
        <v>20</v>
      </c>
      <c r="IG268" s="14">
        <v>32</v>
      </c>
      <c r="IH268" s="14">
        <v>29</v>
      </c>
      <c r="II268" s="14">
        <v>26</v>
      </c>
      <c r="IJ268" s="14">
        <v>16</v>
      </c>
      <c r="IK268" s="14">
        <v>27</v>
      </c>
      <c r="IL268" s="14">
        <v>16</v>
      </c>
      <c r="IM268" s="14">
        <v>13</v>
      </c>
      <c r="IN268" s="14">
        <v>34</v>
      </c>
      <c r="IO268" s="14">
        <v>26</v>
      </c>
      <c r="IP268" s="14">
        <v>25</v>
      </c>
      <c r="IQ268" s="19">
        <v>30</v>
      </c>
      <c r="IR268" s="100">
        <f t="shared" si="65"/>
        <v>91</v>
      </c>
    </row>
    <row r="269" spans="1:252" ht="12.75" customHeight="1" x14ac:dyDescent="0.2">
      <c r="A269" s="100">
        <v>2010</v>
      </c>
      <c r="B269" s="100">
        <v>340315001</v>
      </c>
      <c r="C269" s="103">
        <f>INDEX(Sites!$A:$N,MATCH($B269,Sites!$A:$A,0),2)</f>
        <v>41.058616999999998</v>
      </c>
      <c r="D269" s="100" t="str">
        <f>INDEX(Sites!$A:$N,MATCH($B269,Sites!$A:$A,0),4)</f>
        <v>NJ</v>
      </c>
      <c r="E269" s="100" t="str">
        <f>INDEX(Sites!$A:$N,MATCH($B269,Sites!$A:$A,0),10)</f>
        <v>307.0</v>
      </c>
      <c r="F269" s="44" t="str">
        <f>INDEX(Sites!$A:$N,MATCH($B269,Sites!$A:$A,0),6)</f>
        <v>Ramapo</v>
      </c>
      <c r="G269" s="20">
        <v>38</v>
      </c>
      <c r="H269" s="14">
        <v>37</v>
      </c>
      <c r="I269" s="14">
        <v>38</v>
      </c>
      <c r="J269" s="14">
        <v>46</v>
      </c>
      <c r="K269" s="14">
        <v>45</v>
      </c>
      <c r="L269" s="14">
        <v>50</v>
      </c>
      <c r="M269" s="14">
        <v>58</v>
      </c>
      <c r="N269" s="14">
        <v>55</v>
      </c>
      <c r="O269" s="14">
        <v>56</v>
      </c>
      <c r="P269" s="14">
        <v>51</v>
      </c>
      <c r="Q269" s="14">
        <v>38</v>
      </c>
      <c r="R269" s="14">
        <v>44</v>
      </c>
      <c r="S269" s="14">
        <v>43</v>
      </c>
      <c r="T269" s="14">
        <v>41</v>
      </c>
      <c r="U269" s="14">
        <v>44</v>
      </c>
      <c r="V269" s="14">
        <v>49</v>
      </c>
      <c r="W269" s="14">
        <v>50</v>
      </c>
      <c r="X269" s="14">
        <v>55</v>
      </c>
      <c r="Y269" s="14">
        <v>57</v>
      </c>
      <c r="Z269" s="14">
        <v>64</v>
      </c>
      <c r="AA269" s="14">
        <v>55</v>
      </c>
      <c r="AB269" s="14">
        <v>31</v>
      </c>
      <c r="AC269" s="14">
        <v>32</v>
      </c>
      <c r="AD269" s="14">
        <v>50</v>
      </c>
      <c r="AE269" s="14">
        <v>45</v>
      </c>
      <c r="AF269" s="14">
        <v>40</v>
      </c>
      <c r="AG269" s="14">
        <v>41</v>
      </c>
      <c r="AH269" s="14">
        <v>38</v>
      </c>
      <c r="AI269" s="14">
        <v>35</v>
      </c>
      <c r="AJ269" s="14">
        <v>30</v>
      </c>
      <c r="AK269" s="14">
        <v>30</v>
      </c>
      <c r="AL269" s="14">
        <v>42</v>
      </c>
      <c r="AM269" s="14">
        <v>43</v>
      </c>
      <c r="AN269" s="14">
        <v>43</v>
      </c>
      <c r="AO269" s="14">
        <v>53</v>
      </c>
      <c r="AP269" s="14">
        <v>67</v>
      </c>
      <c r="AQ269" s="14">
        <v>57</v>
      </c>
      <c r="AR269" s="14">
        <v>68</v>
      </c>
      <c r="AS269" s="14">
        <v>56</v>
      </c>
      <c r="AT269" s="14">
        <v>39</v>
      </c>
      <c r="AU269" s="14">
        <v>47</v>
      </c>
      <c r="AV269" s="14">
        <v>59</v>
      </c>
      <c r="AW269" s="14">
        <v>49</v>
      </c>
      <c r="AX269" s="14">
        <v>41</v>
      </c>
      <c r="AY269" s="14">
        <v>52</v>
      </c>
      <c r="AZ269" s="14">
        <v>56</v>
      </c>
      <c r="BA269" s="14">
        <v>42</v>
      </c>
      <c r="BB269" s="14">
        <v>34</v>
      </c>
      <c r="BC269" s="14">
        <v>37</v>
      </c>
      <c r="BD269" s="14">
        <v>42</v>
      </c>
      <c r="BE269" s="14">
        <v>46</v>
      </c>
      <c r="BF269" s="14">
        <v>55</v>
      </c>
      <c r="BG269" s="14">
        <v>58</v>
      </c>
      <c r="BH269" s="14">
        <v>50</v>
      </c>
      <c r="BI269" s="14">
        <v>55</v>
      </c>
      <c r="BJ269" s="14">
        <v>46</v>
      </c>
      <c r="BK269" s="14">
        <v>43</v>
      </c>
      <c r="BL269" s="14">
        <v>45</v>
      </c>
      <c r="BM269" s="14">
        <v>49</v>
      </c>
      <c r="BN269" s="14">
        <v>50</v>
      </c>
      <c r="BO269" s="14">
        <v>69</v>
      </c>
      <c r="BP269" s="14">
        <v>75</v>
      </c>
      <c r="BQ269" s="14">
        <v>56</v>
      </c>
      <c r="BR269" s="14">
        <v>45</v>
      </c>
      <c r="BS269" s="14">
        <v>57</v>
      </c>
      <c r="BT269" s="14">
        <v>63</v>
      </c>
      <c r="BU269" s="14">
        <v>54</v>
      </c>
      <c r="BV269" s="14">
        <v>40</v>
      </c>
      <c r="BW269" s="14">
        <v>43</v>
      </c>
      <c r="BX269" s="14">
        <v>40</v>
      </c>
      <c r="BY269" s="14">
        <v>47</v>
      </c>
      <c r="BZ269" s="14">
        <v>43</v>
      </c>
      <c r="CA269" s="14">
        <v>41</v>
      </c>
      <c r="CB269" s="14">
        <v>47</v>
      </c>
      <c r="CC269" s="14">
        <v>46</v>
      </c>
      <c r="CD269" s="14">
        <v>44</v>
      </c>
      <c r="CE269" s="14">
        <v>38</v>
      </c>
      <c r="CF269" s="14">
        <v>44</v>
      </c>
      <c r="CG269" s="14" t="s">
        <v>78</v>
      </c>
      <c r="CH269" s="14">
        <v>29</v>
      </c>
      <c r="CI269" s="14" t="s">
        <v>78</v>
      </c>
      <c r="CJ269" s="14">
        <v>69</v>
      </c>
      <c r="CK269" s="14">
        <v>42</v>
      </c>
      <c r="CL269" s="14">
        <v>41</v>
      </c>
      <c r="CM269" s="14">
        <v>25</v>
      </c>
      <c r="CN269" s="14">
        <v>51</v>
      </c>
      <c r="CO269" s="14">
        <v>45</v>
      </c>
      <c r="CP269" s="14">
        <v>43</v>
      </c>
      <c r="CQ269" s="14">
        <v>31</v>
      </c>
      <c r="CR269" s="14">
        <v>47</v>
      </c>
      <c r="CS269" s="14">
        <v>43</v>
      </c>
      <c r="CT269" s="14">
        <v>83</v>
      </c>
      <c r="CU269" s="14">
        <v>45</v>
      </c>
      <c r="CV269" s="14">
        <v>66</v>
      </c>
      <c r="CW269" s="14">
        <v>57</v>
      </c>
      <c r="CX269" s="14">
        <v>61</v>
      </c>
      <c r="CY269" s="14">
        <v>52</v>
      </c>
      <c r="CZ269" s="14">
        <v>40</v>
      </c>
      <c r="DA269" s="14">
        <v>36</v>
      </c>
      <c r="DB269" s="14">
        <v>31</v>
      </c>
      <c r="DC269" s="14">
        <v>43</v>
      </c>
      <c r="DD269" s="14">
        <v>40</v>
      </c>
      <c r="DE269" s="14">
        <v>38</v>
      </c>
      <c r="DF269" s="14">
        <v>60</v>
      </c>
      <c r="DG269" s="14">
        <v>41</v>
      </c>
      <c r="DH269" s="14">
        <v>27</v>
      </c>
      <c r="DI269" s="14">
        <v>46</v>
      </c>
      <c r="DJ269" s="14">
        <v>36</v>
      </c>
      <c r="DK269" s="14">
        <v>32</v>
      </c>
      <c r="DL269" s="14">
        <v>74</v>
      </c>
      <c r="DM269" s="14">
        <v>70</v>
      </c>
      <c r="DN269" s="14">
        <v>48</v>
      </c>
      <c r="DO269" s="14">
        <v>38</v>
      </c>
      <c r="DP269" s="14">
        <v>54</v>
      </c>
      <c r="DQ269" s="14">
        <v>46</v>
      </c>
      <c r="DR269" s="14">
        <v>52</v>
      </c>
      <c r="DS269" s="14">
        <v>47</v>
      </c>
      <c r="DT269" s="14">
        <v>53</v>
      </c>
      <c r="DU269" s="14">
        <v>64</v>
      </c>
      <c r="DV269" s="14">
        <v>48</v>
      </c>
      <c r="DW269" s="14">
        <v>43</v>
      </c>
      <c r="DX269" s="14">
        <v>37</v>
      </c>
      <c r="DY269" s="14">
        <v>27</v>
      </c>
      <c r="DZ269" s="14">
        <v>30</v>
      </c>
      <c r="EA269" s="14">
        <v>49</v>
      </c>
      <c r="EB269" s="14">
        <v>68</v>
      </c>
      <c r="EC269" s="14">
        <v>64</v>
      </c>
      <c r="ED269" s="14">
        <v>53</v>
      </c>
      <c r="EE269" s="14">
        <v>77</v>
      </c>
      <c r="EF269" s="14">
        <v>41</v>
      </c>
      <c r="EG269" s="14">
        <v>34</v>
      </c>
      <c r="EH269" s="14">
        <v>44</v>
      </c>
      <c r="EI269" s="14">
        <v>45</v>
      </c>
      <c r="EJ269" s="14">
        <v>70</v>
      </c>
      <c r="EK269" s="14">
        <v>36</v>
      </c>
      <c r="EL269" s="14">
        <v>35</v>
      </c>
      <c r="EM269" s="14">
        <v>54</v>
      </c>
      <c r="EN269" s="14">
        <v>64</v>
      </c>
      <c r="EO269" s="14">
        <v>62</v>
      </c>
      <c r="EP269" s="14">
        <v>50</v>
      </c>
      <c r="EQ269" s="14">
        <v>56</v>
      </c>
      <c r="ER269" s="14">
        <v>46</v>
      </c>
      <c r="ES269" s="14">
        <v>61</v>
      </c>
      <c r="ET269" s="14">
        <v>36</v>
      </c>
      <c r="EU269" s="14">
        <v>57</v>
      </c>
      <c r="EV269" s="14">
        <v>49</v>
      </c>
      <c r="EW269" s="14">
        <v>38</v>
      </c>
      <c r="EX269" s="14">
        <v>31</v>
      </c>
      <c r="EY269" s="14">
        <v>53</v>
      </c>
      <c r="EZ269" s="14">
        <v>66</v>
      </c>
      <c r="FA269" s="14">
        <v>47</v>
      </c>
      <c r="FB269" s="14">
        <v>35</v>
      </c>
      <c r="FC269" s="14">
        <v>46</v>
      </c>
      <c r="FD269" s="14">
        <v>53</v>
      </c>
      <c r="FE269" s="14">
        <v>59</v>
      </c>
      <c r="FF269" s="14">
        <v>55</v>
      </c>
      <c r="FG269" s="14">
        <v>66</v>
      </c>
      <c r="FH269" s="14">
        <v>56</v>
      </c>
      <c r="FI269" s="14">
        <v>44</v>
      </c>
      <c r="FJ269" s="14">
        <v>52</v>
      </c>
      <c r="FK269" s="14">
        <v>62</v>
      </c>
      <c r="FL269" s="14">
        <v>67</v>
      </c>
      <c r="FM269" s="14">
        <v>58</v>
      </c>
      <c r="FN269" s="14">
        <v>53</v>
      </c>
      <c r="FO269" s="14">
        <v>34</v>
      </c>
      <c r="FP269" s="14">
        <v>37</v>
      </c>
      <c r="FQ269" s="14">
        <v>34</v>
      </c>
      <c r="FR269" s="14">
        <v>27</v>
      </c>
      <c r="FS269" s="14">
        <v>47</v>
      </c>
      <c r="FT269" s="14">
        <v>60</v>
      </c>
      <c r="FU269" s="14">
        <v>56</v>
      </c>
      <c r="FV269" s="14">
        <v>75</v>
      </c>
      <c r="FW269" s="14">
        <v>51</v>
      </c>
      <c r="FX269" s="14">
        <v>60</v>
      </c>
      <c r="FY269" s="14">
        <v>37</v>
      </c>
      <c r="FZ269" s="14">
        <v>36</v>
      </c>
      <c r="GA269" s="14">
        <v>26</v>
      </c>
      <c r="GB269" s="14">
        <v>20</v>
      </c>
      <c r="GC269" s="14">
        <v>36</v>
      </c>
      <c r="GD269" s="14">
        <v>29</v>
      </c>
      <c r="GE269" s="14">
        <v>42</v>
      </c>
      <c r="GF269" s="14">
        <v>57</v>
      </c>
      <c r="GG269" s="14">
        <v>60</v>
      </c>
      <c r="GH269" s="14">
        <v>59</v>
      </c>
      <c r="GI269" s="14">
        <v>77</v>
      </c>
      <c r="GJ269" s="14">
        <v>94</v>
      </c>
      <c r="GK269" s="14">
        <v>51</v>
      </c>
      <c r="GL269" s="14">
        <v>40</v>
      </c>
      <c r="GM269" s="14">
        <v>33</v>
      </c>
      <c r="GN269" s="14">
        <v>53</v>
      </c>
      <c r="GO269" s="14">
        <v>72</v>
      </c>
      <c r="GP269" s="14">
        <v>53</v>
      </c>
      <c r="GQ269" s="14">
        <v>22</v>
      </c>
      <c r="GR269" s="14">
        <v>19</v>
      </c>
      <c r="GS269" s="14">
        <v>37</v>
      </c>
      <c r="GT269" s="14">
        <v>23</v>
      </c>
      <c r="GU269" s="14">
        <v>40</v>
      </c>
      <c r="GV269" s="14">
        <v>39</v>
      </c>
      <c r="GW269" s="14">
        <v>31</v>
      </c>
      <c r="GX269" s="14">
        <v>34</v>
      </c>
      <c r="GY269" s="14">
        <v>30</v>
      </c>
      <c r="GZ269" s="14">
        <v>32</v>
      </c>
      <c r="HA269" s="14">
        <v>50</v>
      </c>
      <c r="HB269" s="14">
        <v>32</v>
      </c>
      <c r="HC269" s="14">
        <v>35</v>
      </c>
      <c r="HD269" s="14">
        <v>74</v>
      </c>
      <c r="HE269" s="14">
        <v>42</v>
      </c>
      <c r="HF269" s="14">
        <v>63</v>
      </c>
      <c r="HG269" s="14">
        <v>53</v>
      </c>
      <c r="HH269" s="14">
        <v>33</v>
      </c>
      <c r="HI269" s="14">
        <v>18</v>
      </c>
      <c r="HJ269" s="14">
        <v>22</v>
      </c>
      <c r="HK269" s="14">
        <v>34</v>
      </c>
      <c r="HL269" s="14">
        <v>23</v>
      </c>
      <c r="HM269" s="14">
        <v>32</v>
      </c>
      <c r="HN269" s="14">
        <v>28</v>
      </c>
      <c r="HO269" s="14">
        <v>26</v>
      </c>
      <c r="HP269" s="14">
        <v>15</v>
      </c>
      <c r="HQ269" s="14">
        <v>14</v>
      </c>
      <c r="HR269" s="14">
        <v>22</v>
      </c>
      <c r="HS269" s="14">
        <v>36</v>
      </c>
      <c r="HT269" s="14">
        <v>40</v>
      </c>
      <c r="HU269" s="14">
        <v>39</v>
      </c>
      <c r="HV269" s="14">
        <v>43</v>
      </c>
      <c r="HW269" s="14">
        <v>46</v>
      </c>
      <c r="HX269" s="14">
        <v>36</v>
      </c>
      <c r="HY269" s="14">
        <v>33</v>
      </c>
      <c r="HZ269" s="14">
        <v>27</v>
      </c>
      <c r="IA269" s="14">
        <v>25</v>
      </c>
      <c r="IB269" s="14">
        <v>30</v>
      </c>
      <c r="IC269" s="14">
        <v>44</v>
      </c>
      <c r="ID269" s="14">
        <v>31</v>
      </c>
      <c r="IE269" s="14">
        <v>31</v>
      </c>
      <c r="IF269" s="14">
        <v>31</v>
      </c>
      <c r="IG269" s="14">
        <v>34</v>
      </c>
      <c r="IH269" s="14">
        <v>32</v>
      </c>
      <c r="II269" s="14">
        <v>37</v>
      </c>
      <c r="IJ269" s="14">
        <v>29</v>
      </c>
      <c r="IK269" s="14" t="s">
        <v>78</v>
      </c>
      <c r="IL269" s="14">
        <v>25</v>
      </c>
      <c r="IM269" s="14">
        <v>24</v>
      </c>
      <c r="IN269" s="14">
        <v>42</v>
      </c>
      <c r="IO269" s="14">
        <v>31</v>
      </c>
      <c r="IP269" s="14">
        <v>31</v>
      </c>
      <c r="IQ269" s="19">
        <v>33</v>
      </c>
      <c r="IR269" s="100">
        <f t="shared" si="65"/>
        <v>94</v>
      </c>
    </row>
    <row r="270" spans="1:252" ht="12.75" customHeight="1" x14ac:dyDescent="0.2">
      <c r="A270" s="100">
        <v>2010</v>
      </c>
      <c r="B270" s="100">
        <v>340230011</v>
      </c>
      <c r="C270" s="103">
        <f>INDEX(Sites!$A:$N,MATCH($B270,Sites!$A:$A,0),2)</f>
        <v>40.462181999999999</v>
      </c>
      <c r="D270" s="100" t="str">
        <f>INDEX(Sites!$A:$N,MATCH($B270,Sites!$A:$A,0),4)</f>
        <v>NJ</v>
      </c>
      <c r="E270" s="100" t="str">
        <f>INDEX(Sites!$A:$N,MATCH($B270,Sites!$A:$A,0),10)</f>
        <v>19.0</v>
      </c>
      <c r="F270" s="44" t="str">
        <f>INDEX(Sites!$A:$N,MATCH($B270,Sites!$A:$A,0),6)</f>
        <v>Rutgers University</v>
      </c>
      <c r="G270" s="20" t="s">
        <v>78</v>
      </c>
      <c r="H270" s="14">
        <v>27</v>
      </c>
      <c r="I270" s="14">
        <v>34</v>
      </c>
      <c r="J270" s="14">
        <v>44</v>
      </c>
      <c r="K270" s="14">
        <v>43</v>
      </c>
      <c r="L270" s="14">
        <v>48</v>
      </c>
      <c r="M270" s="14">
        <v>57</v>
      </c>
      <c r="N270" s="14">
        <v>53</v>
      </c>
      <c r="O270" s="14">
        <v>52</v>
      </c>
      <c r="P270" s="14">
        <v>31</v>
      </c>
      <c r="Q270" s="14">
        <v>46</v>
      </c>
      <c r="R270" s="14">
        <v>38</v>
      </c>
      <c r="S270" s="14" t="s">
        <v>78</v>
      </c>
      <c r="T270" s="14" t="s">
        <v>78</v>
      </c>
      <c r="U270" s="14" t="s">
        <v>78</v>
      </c>
      <c r="V270" s="14">
        <v>48</v>
      </c>
      <c r="W270" s="14">
        <v>49</v>
      </c>
      <c r="X270" s="14">
        <v>54</v>
      </c>
      <c r="Y270" s="14">
        <v>59</v>
      </c>
      <c r="Z270" s="14">
        <v>66</v>
      </c>
      <c r="AA270" s="14">
        <v>60</v>
      </c>
      <c r="AB270" s="14">
        <v>36</v>
      </c>
      <c r="AC270" s="14">
        <v>30</v>
      </c>
      <c r="AD270" s="14">
        <v>49</v>
      </c>
      <c r="AE270" s="14">
        <v>54</v>
      </c>
      <c r="AF270" s="14">
        <v>43</v>
      </c>
      <c r="AG270" s="14">
        <v>39</v>
      </c>
      <c r="AH270" s="14">
        <v>43</v>
      </c>
      <c r="AI270" s="14">
        <v>40</v>
      </c>
      <c r="AJ270" s="14">
        <v>29</v>
      </c>
      <c r="AK270" s="14">
        <v>33</v>
      </c>
      <c r="AL270" s="14">
        <v>39</v>
      </c>
      <c r="AM270" s="14">
        <v>44</v>
      </c>
      <c r="AN270" s="14">
        <v>38</v>
      </c>
      <c r="AO270" s="14">
        <v>57</v>
      </c>
      <c r="AP270" s="14">
        <v>66</v>
      </c>
      <c r="AQ270" s="14">
        <v>36</v>
      </c>
      <c r="AR270" s="14">
        <v>69</v>
      </c>
      <c r="AS270" s="14">
        <v>60</v>
      </c>
      <c r="AT270" s="14">
        <v>38</v>
      </c>
      <c r="AU270" s="14">
        <v>47</v>
      </c>
      <c r="AV270" s="14">
        <v>65</v>
      </c>
      <c r="AW270" s="14">
        <v>52</v>
      </c>
      <c r="AX270" s="14">
        <v>21</v>
      </c>
      <c r="AY270" s="14">
        <v>52</v>
      </c>
      <c r="AZ270" s="14">
        <v>54</v>
      </c>
      <c r="BA270" s="14">
        <v>43</v>
      </c>
      <c r="BB270" s="14">
        <v>40</v>
      </c>
      <c r="BC270" s="14">
        <v>30</v>
      </c>
      <c r="BD270" s="14">
        <v>43</v>
      </c>
      <c r="BE270" s="14" t="s">
        <v>78</v>
      </c>
      <c r="BF270" s="14">
        <v>52</v>
      </c>
      <c r="BG270" s="14">
        <v>60</v>
      </c>
      <c r="BH270" s="14">
        <v>52</v>
      </c>
      <c r="BI270" s="14">
        <v>55</v>
      </c>
      <c r="BJ270" s="14">
        <v>52</v>
      </c>
      <c r="BK270" s="14">
        <v>41</v>
      </c>
      <c r="BL270" s="14">
        <v>48</v>
      </c>
      <c r="BM270" s="14">
        <v>42</v>
      </c>
      <c r="BN270" s="14">
        <v>52</v>
      </c>
      <c r="BO270" s="14">
        <v>71</v>
      </c>
      <c r="BP270" s="14">
        <v>77</v>
      </c>
      <c r="BQ270" s="14">
        <v>51</v>
      </c>
      <c r="BR270" s="14">
        <v>44</v>
      </c>
      <c r="BS270" s="14">
        <v>62</v>
      </c>
      <c r="BT270" s="14">
        <v>66</v>
      </c>
      <c r="BU270" s="14">
        <v>63</v>
      </c>
      <c r="BV270" s="14">
        <v>46</v>
      </c>
      <c r="BW270" s="14">
        <v>50</v>
      </c>
      <c r="BX270" s="14">
        <v>45</v>
      </c>
      <c r="BY270" s="14">
        <v>51</v>
      </c>
      <c r="BZ270" s="14" t="s">
        <v>78</v>
      </c>
      <c r="CA270" s="14">
        <v>43</v>
      </c>
      <c r="CB270" s="14">
        <v>47</v>
      </c>
      <c r="CC270" s="14">
        <v>55</v>
      </c>
      <c r="CD270" s="14">
        <v>50</v>
      </c>
      <c r="CE270" s="14">
        <v>41</v>
      </c>
      <c r="CF270" s="14">
        <v>44</v>
      </c>
      <c r="CG270" s="14">
        <v>39</v>
      </c>
      <c r="CH270" s="14">
        <v>31</v>
      </c>
      <c r="CI270" s="14">
        <v>57</v>
      </c>
      <c r="CJ270" s="14">
        <v>62</v>
      </c>
      <c r="CK270" s="14">
        <v>48</v>
      </c>
      <c r="CL270" s="14">
        <v>35</v>
      </c>
      <c r="CM270" s="14">
        <v>29</v>
      </c>
      <c r="CN270" s="14">
        <v>51</v>
      </c>
      <c r="CO270" s="14">
        <v>62</v>
      </c>
      <c r="CP270" s="14">
        <v>36</v>
      </c>
      <c r="CQ270" s="14">
        <v>38</v>
      </c>
      <c r="CR270" s="14">
        <v>55</v>
      </c>
      <c r="CS270" s="14">
        <v>48</v>
      </c>
      <c r="CT270" s="14">
        <v>75</v>
      </c>
      <c r="CU270" s="14">
        <v>50</v>
      </c>
      <c r="CV270" s="14">
        <v>76</v>
      </c>
      <c r="CW270" s="14">
        <v>68</v>
      </c>
      <c r="CX270" s="14">
        <v>78</v>
      </c>
      <c r="CY270" s="14">
        <v>62</v>
      </c>
      <c r="CZ270" s="14">
        <v>51</v>
      </c>
      <c r="DA270" s="14">
        <v>41</v>
      </c>
      <c r="DB270" s="14">
        <v>38</v>
      </c>
      <c r="DC270" s="14">
        <v>44</v>
      </c>
      <c r="DD270" s="14">
        <v>48</v>
      </c>
      <c r="DE270" s="14">
        <v>49</v>
      </c>
      <c r="DF270" s="14">
        <v>63</v>
      </c>
      <c r="DG270" s="14">
        <v>62</v>
      </c>
      <c r="DH270" s="14">
        <v>40</v>
      </c>
      <c r="DI270" s="14">
        <v>54</v>
      </c>
      <c r="DJ270" s="14">
        <v>39</v>
      </c>
      <c r="DK270" s="14">
        <v>39</v>
      </c>
      <c r="DL270" s="14">
        <v>62</v>
      </c>
      <c r="DM270" s="14">
        <v>84</v>
      </c>
      <c r="DN270" s="14">
        <v>60</v>
      </c>
      <c r="DO270" s="14">
        <v>58</v>
      </c>
      <c r="DP270" s="14">
        <v>61</v>
      </c>
      <c r="DQ270" s="14">
        <v>65</v>
      </c>
      <c r="DR270" s="14">
        <v>65</v>
      </c>
      <c r="DS270" s="14">
        <v>62</v>
      </c>
      <c r="DT270" s="14">
        <v>75</v>
      </c>
      <c r="DU270" s="14">
        <v>73</v>
      </c>
      <c r="DV270" s="14">
        <v>64</v>
      </c>
      <c r="DW270" s="14">
        <v>59</v>
      </c>
      <c r="DX270" s="14">
        <v>49</v>
      </c>
      <c r="DY270" s="14">
        <v>35</v>
      </c>
      <c r="DZ270" s="14">
        <v>40</v>
      </c>
      <c r="EA270" s="14">
        <v>59</v>
      </c>
      <c r="EB270" s="14">
        <v>73</v>
      </c>
      <c r="EC270" s="14">
        <v>80</v>
      </c>
      <c r="ED270" s="14">
        <v>72</v>
      </c>
      <c r="EE270" s="14">
        <v>94</v>
      </c>
      <c r="EF270" s="14">
        <v>47</v>
      </c>
      <c r="EG270" s="14">
        <v>30</v>
      </c>
      <c r="EH270" s="14">
        <v>42</v>
      </c>
      <c r="EI270" s="14">
        <v>52</v>
      </c>
      <c r="EJ270" s="14">
        <v>73</v>
      </c>
      <c r="EK270" s="14">
        <v>41</v>
      </c>
      <c r="EL270" s="14">
        <v>37</v>
      </c>
      <c r="EM270" s="14">
        <v>75</v>
      </c>
      <c r="EN270" s="14">
        <v>79</v>
      </c>
      <c r="EO270" s="14">
        <v>68</v>
      </c>
      <c r="EP270" s="14">
        <v>62</v>
      </c>
      <c r="EQ270" s="14">
        <v>69</v>
      </c>
      <c r="ER270" s="14">
        <v>58</v>
      </c>
      <c r="ES270" s="14">
        <v>65</v>
      </c>
      <c r="ET270" s="14">
        <v>48</v>
      </c>
      <c r="EU270" s="14" t="s">
        <v>78</v>
      </c>
      <c r="EV270" s="14" t="s">
        <v>78</v>
      </c>
      <c r="EW270" s="14" t="s">
        <v>78</v>
      </c>
      <c r="EX270" s="14" t="s">
        <v>78</v>
      </c>
      <c r="EY270" s="14">
        <v>54</v>
      </c>
      <c r="EZ270" s="14">
        <v>83</v>
      </c>
      <c r="FA270" s="14">
        <v>48</v>
      </c>
      <c r="FB270" s="14">
        <v>48</v>
      </c>
      <c r="FC270" s="14">
        <v>61</v>
      </c>
      <c r="FD270" s="14">
        <v>53</v>
      </c>
      <c r="FE270" s="14">
        <v>52</v>
      </c>
      <c r="FF270" s="14">
        <v>55</v>
      </c>
      <c r="FG270" s="14">
        <v>68</v>
      </c>
      <c r="FH270" s="14">
        <v>63</v>
      </c>
      <c r="FI270" s="14">
        <v>56</v>
      </c>
      <c r="FJ270" s="14">
        <v>61</v>
      </c>
      <c r="FK270" s="14">
        <v>59</v>
      </c>
      <c r="FL270" s="14">
        <v>86</v>
      </c>
      <c r="FM270" s="14">
        <v>86</v>
      </c>
      <c r="FN270" s="14">
        <v>82</v>
      </c>
      <c r="FO270" s="14">
        <v>43</v>
      </c>
      <c r="FP270" s="14">
        <v>30</v>
      </c>
      <c r="FQ270" s="14">
        <v>34</v>
      </c>
      <c r="FR270" s="14">
        <v>34</v>
      </c>
      <c r="FS270" s="14">
        <v>54</v>
      </c>
      <c r="FT270" s="14">
        <v>71</v>
      </c>
      <c r="FU270" s="14">
        <v>55</v>
      </c>
      <c r="FV270" s="14">
        <v>92</v>
      </c>
      <c r="FW270" s="14">
        <v>60</v>
      </c>
      <c r="FX270" s="14">
        <v>56</v>
      </c>
      <c r="FY270" s="14">
        <v>42</v>
      </c>
      <c r="FZ270" s="14">
        <v>22</v>
      </c>
      <c r="GA270" s="14">
        <v>22</v>
      </c>
      <c r="GB270" s="14">
        <v>20</v>
      </c>
      <c r="GC270" s="14">
        <v>46</v>
      </c>
      <c r="GD270" s="14">
        <v>42</v>
      </c>
      <c r="GE270" s="14">
        <v>51</v>
      </c>
      <c r="GF270" s="14">
        <v>62</v>
      </c>
      <c r="GG270" s="14">
        <v>73</v>
      </c>
      <c r="GH270" s="14">
        <v>72</v>
      </c>
      <c r="GI270" s="14">
        <v>86</v>
      </c>
      <c r="GJ270" s="14">
        <v>84</v>
      </c>
      <c r="GK270" s="14">
        <v>44</v>
      </c>
      <c r="GL270" s="14">
        <v>42</v>
      </c>
      <c r="GM270" s="14">
        <v>46</v>
      </c>
      <c r="GN270" s="14">
        <v>60</v>
      </c>
      <c r="GO270" s="14">
        <v>71</v>
      </c>
      <c r="GP270" s="14">
        <v>64</v>
      </c>
      <c r="GQ270" s="14">
        <v>28</v>
      </c>
      <c r="GR270" s="14">
        <v>24</v>
      </c>
      <c r="GS270" s="14">
        <v>47</v>
      </c>
      <c r="GT270" s="14">
        <v>27</v>
      </c>
      <c r="GU270" s="14">
        <v>47</v>
      </c>
      <c r="GV270" s="14">
        <v>37</v>
      </c>
      <c r="GW270" s="14">
        <v>42</v>
      </c>
      <c r="GX270" s="14">
        <v>46</v>
      </c>
      <c r="GY270" s="14">
        <v>34</v>
      </c>
      <c r="GZ270" s="14">
        <v>33</v>
      </c>
      <c r="HA270" s="14">
        <v>55</v>
      </c>
      <c r="HB270" s="14">
        <v>36</v>
      </c>
      <c r="HC270" s="14">
        <v>45</v>
      </c>
      <c r="HD270" s="14">
        <v>82</v>
      </c>
      <c r="HE270" s="14">
        <v>46</v>
      </c>
      <c r="HF270" s="14">
        <v>62</v>
      </c>
      <c r="HG270" s="14">
        <v>63</v>
      </c>
      <c r="HH270" s="14">
        <v>26</v>
      </c>
      <c r="HI270" s="14">
        <v>18</v>
      </c>
      <c r="HJ270" s="14">
        <v>24</v>
      </c>
      <c r="HK270" s="14">
        <v>38</v>
      </c>
      <c r="HL270" s="14">
        <v>22</v>
      </c>
      <c r="HM270" s="14">
        <v>29</v>
      </c>
      <c r="HN270" s="14">
        <v>29</v>
      </c>
      <c r="HO270" s="14">
        <v>25</v>
      </c>
      <c r="HP270" s="14">
        <v>14</v>
      </c>
      <c r="HQ270" s="14">
        <v>9</v>
      </c>
      <c r="HR270" s="14">
        <v>21</v>
      </c>
      <c r="HS270" s="14">
        <v>37</v>
      </c>
      <c r="HT270" s="14">
        <v>43</v>
      </c>
      <c r="HU270" s="14">
        <v>41</v>
      </c>
      <c r="HV270" s="14">
        <v>44</v>
      </c>
      <c r="HW270" s="14">
        <v>58</v>
      </c>
      <c r="HX270" s="14">
        <v>36</v>
      </c>
      <c r="HY270" s="14">
        <v>28</v>
      </c>
      <c r="HZ270" s="14">
        <v>26</v>
      </c>
      <c r="IA270" s="14">
        <v>31</v>
      </c>
      <c r="IB270" s="14">
        <v>31</v>
      </c>
      <c r="IC270" s="14">
        <v>47</v>
      </c>
      <c r="ID270" s="14">
        <v>30</v>
      </c>
      <c r="IE270" s="14">
        <v>29</v>
      </c>
      <c r="IF270" s="14">
        <v>24</v>
      </c>
      <c r="IG270" s="14">
        <v>33</v>
      </c>
      <c r="IH270" s="14">
        <v>32</v>
      </c>
      <c r="II270" s="14">
        <v>34</v>
      </c>
      <c r="IJ270" s="14">
        <v>31</v>
      </c>
      <c r="IK270" s="14">
        <v>38</v>
      </c>
      <c r="IL270" s="14">
        <v>23</v>
      </c>
      <c r="IM270" s="14">
        <v>18</v>
      </c>
      <c r="IN270" s="14">
        <v>40</v>
      </c>
      <c r="IO270" s="14">
        <v>31</v>
      </c>
      <c r="IP270" s="14">
        <v>30</v>
      </c>
      <c r="IQ270" s="19">
        <v>34</v>
      </c>
      <c r="IR270" s="100">
        <f t="shared" si="65"/>
        <v>94</v>
      </c>
    </row>
    <row r="271" spans="1:252" ht="12.75" customHeight="1" x14ac:dyDescent="0.2">
      <c r="A271" s="100">
        <v>2010</v>
      </c>
      <c r="B271" s="100">
        <v>361030002</v>
      </c>
      <c r="C271" s="103">
        <f>INDEX(Sites!$A:$N,MATCH($B271,Sites!$A:$A,0),2)</f>
        <v>40.745289999999997</v>
      </c>
      <c r="D271" s="100" t="str">
        <f>INDEX(Sites!$A:$N,MATCH($B271,Sites!$A:$A,0),4)</f>
        <v>NY</v>
      </c>
      <c r="E271" s="100" t="str">
        <f>INDEX(Sites!$A:$N,MATCH($B271,Sites!$A:$A,0),10)</f>
        <v>27.0</v>
      </c>
      <c r="F271" s="44" t="str">
        <f>INDEX(Sites!$A:$N,MATCH($B271,Sites!$A:$A,0),6)</f>
        <v>Babylon</v>
      </c>
      <c r="G271" s="20">
        <v>38</v>
      </c>
      <c r="H271" s="14">
        <v>38</v>
      </c>
      <c r="I271" s="14">
        <v>34</v>
      </c>
      <c r="J271" s="14">
        <v>42</v>
      </c>
      <c r="K271" s="14">
        <v>40</v>
      </c>
      <c r="L271" s="14">
        <v>47</v>
      </c>
      <c r="M271" s="14">
        <v>57</v>
      </c>
      <c r="N271" s="14">
        <v>51</v>
      </c>
      <c r="O271" s="14">
        <v>49</v>
      </c>
      <c r="P271" s="14">
        <v>37</v>
      </c>
      <c r="Q271" s="14">
        <v>43</v>
      </c>
      <c r="R271" s="14">
        <v>47</v>
      </c>
      <c r="S271" s="14" t="s">
        <v>78</v>
      </c>
      <c r="T271" s="14">
        <v>47</v>
      </c>
      <c r="U271" s="14">
        <v>45</v>
      </c>
      <c r="V271" s="14">
        <v>49</v>
      </c>
      <c r="W271" s="14">
        <v>42</v>
      </c>
      <c r="X271" s="14">
        <v>40</v>
      </c>
      <c r="Y271" s="14">
        <v>46</v>
      </c>
      <c r="Z271" s="14">
        <v>64</v>
      </c>
      <c r="AA271" s="14">
        <v>66</v>
      </c>
      <c r="AB271" s="14">
        <v>45</v>
      </c>
      <c r="AC271" s="14">
        <v>38</v>
      </c>
      <c r="AD271" s="14">
        <v>49</v>
      </c>
      <c r="AE271" s="14">
        <v>58</v>
      </c>
      <c r="AF271" s="14">
        <v>43</v>
      </c>
      <c r="AG271" s="14">
        <v>46</v>
      </c>
      <c r="AH271" s="14">
        <v>46</v>
      </c>
      <c r="AI271" s="14">
        <v>46</v>
      </c>
      <c r="AJ271" s="14">
        <v>38</v>
      </c>
      <c r="AK271" s="14">
        <v>29</v>
      </c>
      <c r="AL271" s="14">
        <v>30</v>
      </c>
      <c r="AM271" s="14">
        <v>50</v>
      </c>
      <c r="AN271" s="14">
        <v>39</v>
      </c>
      <c r="AO271" s="14">
        <v>53</v>
      </c>
      <c r="AP271" s="14">
        <v>60</v>
      </c>
      <c r="AQ271" s="14">
        <v>50</v>
      </c>
      <c r="AR271" s="14">
        <v>62</v>
      </c>
      <c r="AS271" s="14">
        <v>49</v>
      </c>
      <c r="AT271" s="14">
        <v>39</v>
      </c>
      <c r="AU271" s="14">
        <v>47</v>
      </c>
      <c r="AV271" s="14">
        <v>62</v>
      </c>
      <c r="AW271" s="14">
        <v>51</v>
      </c>
      <c r="AX271" s="14">
        <v>46</v>
      </c>
      <c r="AY271" s="14">
        <v>50</v>
      </c>
      <c r="AZ271" s="14">
        <v>57</v>
      </c>
      <c r="BA271" s="14">
        <v>45</v>
      </c>
      <c r="BB271" s="14">
        <v>35</v>
      </c>
      <c r="BC271" s="14">
        <v>35</v>
      </c>
      <c r="BD271" s="14">
        <v>41</v>
      </c>
      <c r="BE271" s="14">
        <v>47</v>
      </c>
      <c r="BF271" s="14">
        <v>58</v>
      </c>
      <c r="BG271" s="14">
        <v>49</v>
      </c>
      <c r="BH271" s="14">
        <v>49</v>
      </c>
      <c r="BI271" s="14">
        <v>56</v>
      </c>
      <c r="BJ271" s="14">
        <v>55</v>
      </c>
      <c r="BK271" s="14">
        <v>47</v>
      </c>
      <c r="BL271" s="14">
        <v>48</v>
      </c>
      <c r="BM271" s="14">
        <v>47</v>
      </c>
      <c r="BN271" s="14">
        <v>51</v>
      </c>
      <c r="BO271" s="14">
        <v>63</v>
      </c>
      <c r="BP271" s="14">
        <v>88</v>
      </c>
      <c r="BQ271" s="14">
        <v>43</v>
      </c>
      <c r="BR271" s="14">
        <v>34</v>
      </c>
      <c r="BS271" s="14">
        <v>65</v>
      </c>
      <c r="BT271" s="14">
        <v>68</v>
      </c>
      <c r="BU271" s="14">
        <v>63</v>
      </c>
      <c r="BV271" s="14">
        <v>47</v>
      </c>
      <c r="BW271" s="14">
        <v>52</v>
      </c>
      <c r="BX271" s="14">
        <v>44</v>
      </c>
      <c r="BY271" s="14">
        <v>48</v>
      </c>
      <c r="BZ271" s="14">
        <v>45</v>
      </c>
      <c r="CA271" s="14">
        <v>43</v>
      </c>
      <c r="CB271" s="14">
        <v>48</v>
      </c>
      <c r="CC271" s="14">
        <v>49</v>
      </c>
      <c r="CD271" s="14">
        <v>48</v>
      </c>
      <c r="CE271" s="14">
        <v>43</v>
      </c>
      <c r="CF271" s="14">
        <v>44</v>
      </c>
      <c r="CG271" s="14">
        <v>41</v>
      </c>
      <c r="CH271" s="14">
        <v>32</v>
      </c>
      <c r="CI271" s="14">
        <v>40</v>
      </c>
      <c r="CJ271" s="14">
        <v>62</v>
      </c>
      <c r="CK271" s="14">
        <v>56</v>
      </c>
      <c r="CL271" s="14">
        <v>41</v>
      </c>
      <c r="CM271" s="14">
        <v>29</v>
      </c>
      <c r="CN271" s="14">
        <v>34</v>
      </c>
      <c r="CO271" s="14">
        <v>73</v>
      </c>
      <c r="CP271" s="14">
        <v>38</v>
      </c>
      <c r="CQ271" s="14">
        <v>34</v>
      </c>
      <c r="CR271" s="14">
        <v>43</v>
      </c>
      <c r="CS271" s="14">
        <v>49</v>
      </c>
      <c r="CT271" s="14">
        <v>63</v>
      </c>
      <c r="CU271" s="14">
        <v>49</v>
      </c>
      <c r="CV271" s="14">
        <v>66</v>
      </c>
      <c r="CW271" s="14">
        <v>56</v>
      </c>
      <c r="CX271" s="14">
        <v>77</v>
      </c>
      <c r="CY271" s="14">
        <v>70</v>
      </c>
      <c r="CZ271" s="14">
        <v>52</v>
      </c>
      <c r="DA271" s="14">
        <v>39</v>
      </c>
      <c r="DB271" s="14">
        <v>36</v>
      </c>
      <c r="DC271" s="14">
        <v>52</v>
      </c>
      <c r="DD271" s="14">
        <v>52</v>
      </c>
      <c r="DE271" s="14">
        <v>39</v>
      </c>
      <c r="DF271" s="14">
        <v>53</v>
      </c>
      <c r="DG271" s="14">
        <v>48</v>
      </c>
      <c r="DH271" s="14">
        <v>43</v>
      </c>
      <c r="DI271" s="14">
        <v>43</v>
      </c>
      <c r="DJ271" s="14">
        <v>44</v>
      </c>
      <c r="DK271" s="14">
        <v>38</v>
      </c>
      <c r="DL271" s="14">
        <v>59</v>
      </c>
      <c r="DM271" s="14">
        <v>58</v>
      </c>
      <c r="DN271" s="14">
        <v>62</v>
      </c>
      <c r="DO271" s="14">
        <v>56</v>
      </c>
      <c r="DP271" s="14">
        <v>59</v>
      </c>
      <c r="DQ271" s="14">
        <v>58</v>
      </c>
      <c r="DR271" s="14">
        <v>74</v>
      </c>
      <c r="DS271" s="14">
        <v>61</v>
      </c>
      <c r="DT271" s="14">
        <v>81</v>
      </c>
      <c r="DU271" s="14">
        <v>70</v>
      </c>
      <c r="DV271" s="14">
        <v>72</v>
      </c>
      <c r="DW271" s="14">
        <v>64</v>
      </c>
      <c r="DX271" s="14">
        <v>53</v>
      </c>
      <c r="DY271" s="14">
        <v>34</v>
      </c>
      <c r="DZ271" s="14">
        <v>40</v>
      </c>
      <c r="EA271" s="14">
        <v>69</v>
      </c>
      <c r="EB271" s="14">
        <v>85</v>
      </c>
      <c r="EC271" s="14">
        <v>92</v>
      </c>
      <c r="ED271" s="14">
        <v>89</v>
      </c>
      <c r="EE271" s="14">
        <v>71</v>
      </c>
      <c r="EF271" s="14">
        <v>40</v>
      </c>
      <c r="EG271" s="14">
        <v>23</v>
      </c>
      <c r="EH271" s="14">
        <v>32</v>
      </c>
      <c r="EI271" s="14">
        <v>69</v>
      </c>
      <c r="EJ271" s="14">
        <v>68</v>
      </c>
      <c r="EK271" s="14">
        <v>36</v>
      </c>
      <c r="EL271" s="14">
        <v>50</v>
      </c>
      <c r="EM271" s="14">
        <v>48</v>
      </c>
      <c r="EN271" s="14">
        <v>53</v>
      </c>
      <c r="EO271" s="14">
        <v>80</v>
      </c>
      <c r="EP271" s="14">
        <v>74</v>
      </c>
      <c r="EQ271" s="14">
        <v>62</v>
      </c>
      <c r="ER271" s="14">
        <v>68</v>
      </c>
      <c r="ES271" s="14">
        <v>75</v>
      </c>
      <c r="ET271" s="14">
        <v>45</v>
      </c>
      <c r="EU271" s="14">
        <v>53</v>
      </c>
      <c r="EV271" s="14">
        <v>76</v>
      </c>
      <c r="EW271" s="14" t="s">
        <v>78</v>
      </c>
      <c r="EX271" s="14">
        <v>36</v>
      </c>
      <c r="EY271" s="14">
        <v>56</v>
      </c>
      <c r="EZ271" s="14">
        <v>58</v>
      </c>
      <c r="FA271" s="14">
        <v>56</v>
      </c>
      <c r="FB271" s="14">
        <v>49</v>
      </c>
      <c r="FC271" s="14">
        <v>49</v>
      </c>
      <c r="FD271" s="14">
        <v>46</v>
      </c>
      <c r="FE271" s="14">
        <v>34</v>
      </c>
      <c r="FF271" s="14">
        <v>31</v>
      </c>
      <c r="FG271" s="14">
        <v>34</v>
      </c>
      <c r="FH271" s="14">
        <v>46</v>
      </c>
      <c r="FI271" s="14">
        <v>36</v>
      </c>
      <c r="FJ271" s="14">
        <v>40</v>
      </c>
      <c r="FK271" s="14">
        <v>42</v>
      </c>
      <c r="FL271" s="14">
        <v>44</v>
      </c>
      <c r="FM271" s="14">
        <v>54</v>
      </c>
      <c r="FN271" s="14">
        <v>50</v>
      </c>
      <c r="FO271" s="14">
        <v>27</v>
      </c>
      <c r="FP271" s="14">
        <v>22</v>
      </c>
      <c r="FQ271" s="14">
        <v>27</v>
      </c>
      <c r="FR271" s="14">
        <v>31</v>
      </c>
      <c r="FS271" s="14">
        <v>25</v>
      </c>
      <c r="FT271" s="14" t="s">
        <v>78</v>
      </c>
      <c r="FU271" s="14" t="s">
        <v>78</v>
      </c>
      <c r="FV271" s="14" t="s">
        <v>78</v>
      </c>
      <c r="FW271" s="14" t="s">
        <v>78</v>
      </c>
      <c r="FX271" s="14" t="s">
        <v>78</v>
      </c>
      <c r="FY271" s="14" t="s">
        <v>78</v>
      </c>
      <c r="FZ271" s="14" t="s">
        <v>78</v>
      </c>
      <c r="GA271" s="14" t="s">
        <v>78</v>
      </c>
      <c r="GB271" s="14" t="s">
        <v>78</v>
      </c>
      <c r="GC271" s="14" t="s">
        <v>78</v>
      </c>
      <c r="GD271" s="14" t="s">
        <v>78</v>
      </c>
      <c r="GE271" s="14" t="s">
        <v>78</v>
      </c>
      <c r="GF271" s="14" t="s">
        <v>78</v>
      </c>
      <c r="GG271" s="14" t="s">
        <v>78</v>
      </c>
      <c r="GH271" s="14" t="s">
        <v>78</v>
      </c>
      <c r="GI271" s="14">
        <v>82</v>
      </c>
      <c r="GJ271" s="14">
        <v>62</v>
      </c>
      <c r="GK271" s="14">
        <v>32</v>
      </c>
      <c r="GL271" s="14">
        <v>44</v>
      </c>
      <c r="GM271" s="14">
        <v>40</v>
      </c>
      <c r="GN271" s="14">
        <v>52</v>
      </c>
      <c r="GO271" s="14">
        <v>52</v>
      </c>
      <c r="GP271" s="14">
        <v>64</v>
      </c>
      <c r="GQ271" s="14">
        <v>23</v>
      </c>
      <c r="GR271" s="14">
        <v>14</v>
      </c>
      <c r="GS271" s="14">
        <v>44</v>
      </c>
      <c r="GT271" s="14">
        <v>21</v>
      </c>
      <c r="GU271" s="14">
        <v>26</v>
      </c>
      <c r="GV271" s="14">
        <v>40</v>
      </c>
      <c r="GW271" s="14">
        <v>26</v>
      </c>
      <c r="GX271" s="14">
        <v>52</v>
      </c>
      <c r="GY271" s="14">
        <v>34</v>
      </c>
      <c r="GZ271" s="14">
        <v>34</v>
      </c>
      <c r="HA271" s="14">
        <v>53</v>
      </c>
      <c r="HB271" s="14">
        <v>34</v>
      </c>
      <c r="HC271" s="14">
        <v>40</v>
      </c>
      <c r="HD271" s="14">
        <v>57</v>
      </c>
      <c r="HE271" s="14">
        <v>38</v>
      </c>
      <c r="HF271" s="14">
        <v>53</v>
      </c>
      <c r="HG271" s="14">
        <v>64</v>
      </c>
      <c r="HH271" s="14">
        <v>25</v>
      </c>
      <c r="HI271" s="14">
        <v>18</v>
      </c>
      <c r="HJ271" s="14">
        <v>20</v>
      </c>
      <c r="HK271" s="14">
        <v>34</v>
      </c>
      <c r="HL271" s="14">
        <v>21</v>
      </c>
      <c r="HM271" s="14">
        <v>18</v>
      </c>
      <c r="HN271" s="14">
        <v>31</v>
      </c>
      <c r="HO271" s="14">
        <v>25</v>
      </c>
      <c r="HP271" s="14">
        <v>20</v>
      </c>
      <c r="HQ271" s="14">
        <v>16</v>
      </c>
      <c r="HR271" s="14">
        <v>29</v>
      </c>
      <c r="HS271" s="14">
        <v>36</v>
      </c>
      <c r="HT271" s="14">
        <v>26</v>
      </c>
      <c r="HU271" s="14">
        <v>41</v>
      </c>
      <c r="HV271" s="14">
        <v>35</v>
      </c>
      <c r="HW271" s="14">
        <v>45</v>
      </c>
      <c r="HX271" s="14">
        <v>31</v>
      </c>
      <c r="HY271" s="14">
        <v>28</v>
      </c>
      <c r="HZ271" s="14">
        <v>33</v>
      </c>
      <c r="IA271" s="14">
        <v>26</v>
      </c>
      <c r="IB271" s="14">
        <v>27</v>
      </c>
      <c r="IC271" s="14">
        <v>40</v>
      </c>
      <c r="ID271" s="14">
        <v>25</v>
      </c>
      <c r="IE271" s="14">
        <v>19</v>
      </c>
      <c r="IF271" s="14">
        <v>24</v>
      </c>
      <c r="IG271" s="14">
        <v>30</v>
      </c>
      <c r="IH271" s="14">
        <v>28</v>
      </c>
      <c r="II271" s="14">
        <v>22</v>
      </c>
      <c r="IJ271" s="14">
        <v>37</v>
      </c>
      <c r="IK271" s="14">
        <v>35</v>
      </c>
      <c r="IL271" s="14">
        <v>31</v>
      </c>
      <c r="IM271" s="14">
        <v>25</v>
      </c>
      <c r="IN271" s="14">
        <v>34</v>
      </c>
      <c r="IO271" s="14">
        <v>27</v>
      </c>
      <c r="IP271" s="14">
        <v>31</v>
      </c>
      <c r="IQ271" s="19">
        <v>33</v>
      </c>
      <c r="IR271" s="100">
        <f t="shared" si="65"/>
        <v>92</v>
      </c>
    </row>
    <row r="272" spans="1:252" ht="12.75" customHeight="1" x14ac:dyDescent="0.2">
      <c r="A272" s="100">
        <v>2010</v>
      </c>
      <c r="B272" s="100">
        <v>360610135</v>
      </c>
      <c r="C272" s="103">
        <f>INDEX(Sites!$A:$N,MATCH($B272,Sites!$A:$A,0),2)</f>
        <v>40.819760000000002</v>
      </c>
      <c r="D272" s="100" t="str">
        <f>INDEX(Sites!$A:$N,MATCH($B272,Sites!$A:$A,0),4)</f>
        <v>NY</v>
      </c>
      <c r="E272" s="100" t="str">
        <f>INDEX(Sites!$A:$N,MATCH($B272,Sites!$A:$A,0),10)</f>
        <v>45.0</v>
      </c>
      <c r="F272" s="44" t="str">
        <f>INDEX(Sites!$A:$N,MATCH($B272,Sites!$A:$A,0),6)</f>
        <v>Convent Av</v>
      </c>
      <c r="G272" s="20">
        <v>27</v>
      </c>
      <c r="H272" s="14">
        <v>21</v>
      </c>
      <c r="I272" s="14">
        <v>25</v>
      </c>
      <c r="J272" s="14">
        <v>30</v>
      </c>
      <c r="K272" s="14">
        <v>30</v>
      </c>
      <c r="L272" s="14">
        <v>35</v>
      </c>
      <c r="M272" s="14">
        <v>48</v>
      </c>
      <c r="N272" s="14">
        <v>1</v>
      </c>
      <c r="O272" s="14">
        <v>1</v>
      </c>
      <c r="P272" s="14" t="s">
        <v>78</v>
      </c>
      <c r="Q272" s="14" t="s">
        <v>78</v>
      </c>
      <c r="R272" s="14" t="s">
        <v>78</v>
      </c>
      <c r="S272" s="14" t="s">
        <v>78</v>
      </c>
      <c r="T272" s="14" t="s">
        <v>78</v>
      </c>
      <c r="U272" s="14" t="s">
        <v>78</v>
      </c>
      <c r="V272" s="14" t="s">
        <v>78</v>
      </c>
      <c r="W272" s="14">
        <v>32</v>
      </c>
      <c r="X272" s="14">
        <v>41</v>
      </c>
      <c r="Y272" s="14">
        <v>40</v>
      </c>
      <c r="Z272" s="14">
        <v>47</v>
      </c>
      <c r="AA272" s="14">
        <v>41</v>
      </c>
      <c r="AB272" s="14">
        <v>21</v>
      </c>
      <c r="AC272" s="14">
        <v>30</v>
      </c>
      <c r="AD272" s="14">
        <v>44</v>
      </c>
      <c r="AE272" s="14">
        <v>21</v>
      </c>
      <c r="AF272" s="14">
        <v>30</v>
      </c>
      <c r="AG272" s="14">
        <v>16</v>
      </c>
      <c r="AH272" s="14">
        <v>20</v>
      </c>
      <c r="AI272" s="14">
        <v>17</v>
      </c>
      <c r="AJ272" s="14">
        <v>10</v>
      </c>
      <c r="AK272" s="14">
        <v>9</v>
      </c>
      <c r="AL272" s="14">
        <v>26</v>
      </c>
      <c r="AM272" s="14">
        <v>35</v>
      </c>
      <c r="AN272" s="14">
        <v>26</v>
      </c>
      <c r="AO272" s="14">
        <v>43</v>
      </c>
      <c r="AP272" s="14">
        <v>43</v>
      </c>
      <c r="AQ272" s="14">
        <v>33</v>
      </c>
      <c r="AR272" s="14">
        <v>56</v>
      </c>
      <c r="AS272" s="14">
        <v>32</v>
      </c>
      <c r="AT272" s="14">
        <v>34</v>
      </c>
      <c r="AU272" s="14">
        <v>41</v>
      </c>
      <c r="AV272" s="14">
        <v>54</v>
      </c>
      <c r="AW272" s="14">
        <v>40</v>
      </c>
      <c r="AX272" s="14">
        <v>28</v>
      </c>
      <c r="AY272" s="14">
        <v>45</v>
      </c>
      <c r="AZ272" s="14">
        <v>44</v>
      </c>
      <c r="BA272" s="14">
        <v>36</v>
      </c>
      <c r="BB272" s="14">
        <v>29</v>
      </c>
      <c r="BC272" s="14">
        <v>26</v>
      </c>
      <c r="BD272" s="14">
        <v>32</v>
      </c>
      <c r="BE272" s="14">
        <v>37</v>
      </c>
      <c r="BF272" s="14">
        <v>44</v>
      </c>
      <c r="BG272" s="14">
        <v>47</v>
      </c>
      <c r="BH272" s="14">
        <v>39</v>
      </c>
      <c r="BI272" s="14">
        <v>44</v>
      </c>
      <c r="BJ272" s="14">
        <v>37</v>
      </c>
      <c r="BK272" s="14">
        <v>38</v>
      </c>
      <c r="BL272" s="14">
        <v>39</v>
      </c>
      <c r="BM272" s="14">
        <v>41</v>
      </c>
      <c r="BN272" s="14">
        <v>46</v>
      </c>
      <c r="BO272" s="14">
        <v>50</v>
      </c>
      <c r="BP272" s="14">
        <v>67</v>
      </c>
      <c r="BQ272" s="14">
        <v>49</v>
      </c>
      <c r="BR272" s="14">
        <v>28</v>
      </c>
      <c r="BS272" s="14">
        <v>56</v>
      </c>
      <c r="BT272" s="14">
        <v>52</v>
      </c>
      <c r="BU272" s="14">
        <v>53</v>
      </c>
      <c r="BV272" s="14">
        <v>31</v>
      </c>
      <c r="BW272" s="14">
        <v>46</v>
      </c>
      <c r="BX272" s="14">
        <v>39</v>
      </c>
      <c r="BY272" s="14">
        <v>40</v>
      </c>
      <c r="BZ272" s="14">
        <v>34</v>
      </c>
      <c r="CA272" s="14">
        <v>28</v>
      </c>
      <c r="CB272" s="14">
        <v>35</v>
      </c>
      <c r="CC272" s="14">
        <v>40</v>
      </c>
      <c r="CD272" s="14">
        <v>40</v>
      </c>
      <c r="CE272" s="14">
        <v>38</v>
      </c>
      <c r="CF272" s="14">
        <v>30</v>
      </c>
      <c r="CG272" s="14">
        <v>30</v>
      </c>
      <c r="CH272" s="14">
        <v>27</v>
      </c>
      <c r="CI272" s="14">
        <v>37</v>
      </c>
      <c r="CJ272" s="14">
        <v>61</v>
      </c>
      <c r="CK272" s="14">
        <v>37</v>
      </c>
      <c r="CL272" s="14" t="s">
        <v>78</v>
      </c>
      <c r="CM272" s="14" t="s">
        <v>78</v>
      </c>
      <c r="CN272" s="14" t="s">
        <v>78</v>
      </c>
      <c r="CO272" s="14">
        <v>53</v>
      </c>
      <c r="CP272" s="14">
        <v>31</v>
      </c>
      <c r="CQ272" s="14">
        <v>21</v>
      </c>
      <c r="CR272" s="14">
        <v>37</v>
      </c>
      <c r="CS272" s="14">
        <v>39</v>
      </c>
      <c r="CT272" s="14">
        <v>67</v>
      </c>
      <c r="CU272" s="14">
        <v>43</v>
      </c>
      <c r="CV272" s="14">
        <v>65</v>
      </c>
      <c r="CW272" s="14">
        <v>64</v>
      </c>
      <c r="CX272" s="14">
        <v>62</v>
      </c>
      <c r="CY272" s="14">
        <v>59</v>
      </c>
      <c r="CZ272" s="14">
        <v>47</v>
      </c>
      <c r="DA272" s="14">
        <v>32</v>
      </c>
      <c r="DB272" s="14">
        <v>27</v>
      </c>
      <c r="DC272" s="14">
        <v>40</v>
      </c>
      <c r="DD272" s="14">
        <v>36</v>
      </c>
      <c r="DE272" s="14">
        <v>32</v>
      </c>
      <c r="DF272" s="14">
        <v>42</v>
      </c>
      <c r="DG272" s="14">
        <v>40</v>
      </c>
      <c r="DH272" s="14">
        <v>19</v>
      </c>
      <c r="DI272" s="14">
        <v>37</v>
      </c>
      <c r="DJ272" s="14">
        <v>31</v>
      </c>
      <c r="DK272" s="14">
        <v>28</v>
      </c>
      <c r="DL272" s="14">
        <v>45</v>
      </c>
      <c r="DM272" s="14">
        <v>58</v>
      </c>
      <c r="DN272" s="14">
        <v>59</v>
      </c>
      <c r="DO272" s="14">
        <v>36</v>
      </c>
      <c r="DP272" s="14">
        <v>41</v>
      </c>
      <c r="DQ272" s="14">
        <v>50</v>
      </c>
      <c r="DR272" s="14">
        <v>60</v>
      </c>
      <c r="DS272" s="14">
        <v>58</v>
      </c>
      <c r="DT272" s="14">
        <v>66</v>
      </c>
      <c r="DU272" s="14">
        <v>75</v>
      </c>
      <c r="DV272" s="14">
        <v>54</v>
      </c>
      <c r="DW272" s="14">
        <v>49</v>
      </c>
      <c r="DX272" s="14">
        <v>40</v>
      </c>
      <c r="DY272" s="14">
        <v>25</v>
      </c>
      <c r="DZ272" s="14">
        <v>36</v>
      </c>
      <c r="EA272" s="14">
        <v>53</v>
      </c>
      <c r="EB272" s="14">
        <v>72</v>
      </c>
      <c r="EC272" s="14">
        <v>75</v>
      </c>
      <c r="ED272" s="14">
        <v>74</v>
      </c>
      <c r="EE272" s="14">
        <v>72</v>
      </c>
      <c r="EF272" s="14">
        <v>38</v>
      </c>
      <c r="EG272" s="14">
        <v>23</v>
      </c>
      <c r="EH272" s="14">
        <v>40</v>
      </c>
      <c r="EI272" s="14">
        <v>52</v>
      </c>
      <c r="EJ272" s="14">
        <v>63</v>
      </c>
      <c r="EK272" s="14">
        <v>26</v>
      </c>
      <c r="EL272" s="14">
        <v>26</v>
      </c>
      <c r="EM272" s="14">
        <v>52</v>
      </c>
      <c r="EN272" s="14">
        <v>68</v>
      </c>
      <c r="EO272" s="14">
        <v>65</v>
      </c>
      <c r="EP272" s="14">
        <v>60</v>
      </c>
      <c r="EQ272" s="14">
        <v>62</v>
      </c>
      <c r="ER272" s="14">
        <v>56</v>
      </c>
      <c r="ES272" s="14">
        <v>66</v>
      </c>
      <c r="ET272" s="14">
        <v>37</v>
      </c>
      <c r="EU272" s="14">
        <v>34</v>
      </c>
      <c r="EV272" s="14">
        <v>58</v>
      </c>
      <c r="EW272" s="14">
        <v>42</v>
      </c>
      <c r="EX272" s="14">
        <v>28</v>
      </c>
      <c r="EY272" s="14">
        <v>56</v>
      </c>
      <c r="EZ272" s="14">
        <v>70</v>
      </c>
      <c r="FA272" s="14">
        <v>41</v>
      </c>
      <c r="FB272" s="14">
        <v>39</v>
      </c>
      <c r="FC272" s="14">
        <v>58</v>
      </c>
      <c r="FD272" s="14">
        <v>50</v>
      </c>
      <c r="FE272" s="14">
        <v>43</v>
      </c>
      <c r="FF272" s="14">
        <v>32</v>
      </c>
      <c r="FG272" s="14">
        <v>48</v>
      </c>
      <c r="FH272" s="14">
        <v>59</v>
      </c>
      <c r="FI272" s="14">
        <v>39</v>
      </c>
      <c r="FJ272" s="14">
        <v>59</v>
      </c>
      <c r="FK272" s="14">
        <v>53</v>
      </c>
      <c r="FL272" s="14">
        <v>61</v>
      </c>
      <c r="FM272" s="14">
        <v>61</v>
      </c>
      <c r="FN272" s="14">
        <v>56</v>
      </c>
      <c r="FO272" s="14">
        <v>30</v>
      </c>
      <c r="FP272" s="14">
        <v>29</v>
      </c>
      <c r="FQ272" s="14">
        <v>29</v>
      </c>
      <c r="FR272" s="14">
        <v>29</v>
      </c>
      <c r="FS272" s="14">
        <v>27</v>
      </c>
      <c r="FT272" s="14">
        <v>69</v>
      </c>
      <c r="FU272" s="14">
        <v>46</v>
      </c>
      <c r="FV272" s="14">
        <v>69</v>
      </c>
      <c r="FW272" s="14">
        <v>49</v>
      </c>
      <c r="FX272" s="14">
        <v>45</v>
      </c>
      <c r="FY272" s="14">
        <v>47</v>
      </c>
      <c r="FZ272" s="14">
        <v>31</v>
      </c>
      <c r="GA272" s="14">
        <v>23</v>
      </c>
      <c r="GB272" s="14">
        <v>14</v>
      </c>
      <c r="GC272" s="14">
        <v>34</v>
      </c>
      <c r="GD272" s="14">
        <v>24</v>
      </c>
      <c r="GE272" s="14">
        <v>43</v>
      </c>
      <c r="GF272" s="14" t="s">
        <v>78</v>
      </c>
      <c r="GG272" s="14" t="s">
        <v>78</v>
      </c>
      <c r="GH272" s="14">
        <v>61</v>
      </c>
      <c r="GI272" s="14">
        <v>76</v>
      </c>
      <c r="GJ272" s="14">
        <v>57</v>
      </c>
      <c r="GK272" s="14">
        <v>37</v>
      </c>
      <c r="GL272" s="14">
        <v>38</v>
      </c>
      <c r="GM272" s="14">
        <v>40</v>
      </c>
      <c r="GN272" s="14">
        <v>52</v>
      </c>
      <c r="GO272" s="14">
        <v>48</v>
      </c>
      <c r="GP272" s="14" t="s">
        <v>78</v>
      </c>
      <c r="GQ272" s="14">
        <v>20</v>
      </c>
      <c r="GR272" s="14">
        <v>14</v>
      </c>
      <c r="GS272" s="14">
        <v>35</v>
      </c>
      <c r="GT272" s="14">
        <v>20</v>
      </c>
      <c r="GU272" s="14">
        <v>29</v>
      </c>
      <c r="GV272" s="14">
        <v>31</v>
      </c>
      <c r="GW272" s="14">
        <v>26</v>
      </c>
      <c r="GX272" s="14">
        <v>28</v>
      </c>
      <c r="GY272" s="14">
        <v>22</v>
      </c>
      <c r="GZ272" s="14">
        <v>26</v>
      </c>
      <c r="HA272" s="14">
        <v>45</v>
      </c>
      <c r="HB272" s="14">
        <v>30</v>
      </c>
      <c r="HC272" s="14">
        <v>23</v>
      </c>
      <c r="HD272" s="14">
        <v>46</v>
      </c>
      <c r="HE272" s="14">
        <v>33</v>
      </c>
      <c r="HF272" s="14">
        <v>44</v>
      </c>
      <c r="HG272" s="14">
        <v>57</v>
      </c>
      <c r="HH272" s="14">
        <v>30</v>
      </c>
      <c r="HI272" s="14">
        <v>18</v>
      </c>
      <c r="HJ272" s="14">
        <v>19</v>
      </c>
      <c r="HK272" s="14">
        <v>30</v>
      </c>
      <c r="HL272" s="14">
        <v>19</v>
      </c>
      <c r="HM272" s="14">
        <v>27</v>
      </c>
      <c r="HN272" s="14">
        <v>29</v>
      </c>
      <c r="HO272" s="14">
        <v>25</v>
      </c>
      <c r="HP272" s="14">
        <v>15</v>
      </c>
      <c r="HQ272" s="14">
        <v>11</v>
      </c>
      <c r="HR272" s="14">
        <v>23</v>
      </c>
      <c r="HS272" s="14">
        <v>33</v>
      </c>
      <c r="HT272" s="14">
        <v>32</v>
      </c>
      <c r="HU272" s="14">
        <v>30</v>
      </c>
      <c r="HV272" s="14">
        <v>36</v>
      </c>
      <c r="HW272" s="14">
        <v>41</v>
      </c>
      <c r="HX272" s="14">
        <v>25</v>
      </c>
      <c r="HY272" s="14">
        <v>29</v>
      </c>
      <c r="HZ272" s="14">
        <v>28</v>
      </c>
      <c r="IA272" s="14">
        <v>27</v>
      </c>
      <c r="IB272" s="14">
        <v>26</v>
      </c>
      <c r="IC272" s="14">
        <v>41</v>
      </c>
      <c r="ID272" s="14">
        <v>25</v>
      </c>
      <c r="IE272" s="14">
        <v>18</v>
      </c>
      <c r="IF272" s="14">
        <v>17</v>
      </c>
      <c r="IG272" s="14">
        <v>29</v>
      </c>
      <c r="IH272" s="14">
        <v>26</v>
      </c>
      <c r="II272" s="14">
        <v>22</v>
      </c>
      <c r="IJ272" s="14">
        <v>19</v>
      </c>
      <c r="IK272" s="14">
        <v>17</v>
      </c>
      <c r="IL272" s="14">
        <v>18</v>
      </c>
      <c r="IM272" s="14">
        <v>13</v>
      </c>
      <c r="IN272" s="14">
        <v>31</v>
      </c>
      <c r="IO272" s="14">
        <v>23</v>
      </c>
      <c r="IP272" s="14">
        <v>21</v>
      </c>
      <c r="IQ272" s="19">
        <v>23</v>
      </c>
      <c r="IR272" s="100">
        <f t="shared" si="65"/>
        <v>76</v>
      </c>
    </row>
    <row r="273" spans="1:252" ht="12.75" customHeight="1" x14ac:dyDescent="0.2">
      <c r="A273" s="100">
        <v>2010</v>
      </c>
      <c r="B273" s="100">
        <v>361030009</v>
      </c>
      <c r="C273" s="103">
        <f>INDEX(Sites!$A:$N,MATCH($B273,Sites!$A:$A,0),2)</f>
        <v>40.82799</v>
      </c>
      <c r="D273" s="100" t="str">
        <f>INDEX(Sites!$A:$N,MATCH($B273,Sites!$A:$A,0),4)</f>
        <v>NY</v>
      </c>
      <c r="E273" s="100" t="str">
        <f>INDEX(Sites!$A:$N,MATCH($B273,Sites!$A:$A,0),10)</f>
        <v>45.0</v>
      </c>
      <c r="F273" s="44" t="str">
        <f>INDEX(Sites!$A:$N,MATCH($B273,Sites!$A:$A,0),6)</f>
        <v>Holtsville</v>
      </c>
      <c r="G273" s="20" t="s">
        <v>78</v>
      </c>
      <c r="H273" s="14" t="s">
        <v>78</v>
      </c>
      <c r="I273" s="14" t="s">
        <v>78</v>
      </c>
      <c r="J273" s="14" t="s">
        <v>78</v>
      </c>
      <c r="K273" s="14" t="s">
        <v>78</v>
      </c>
      <c r="L273" s="14" t="s">
        <v>78</v>
      </c>
      <c r="M273" s="14" t="s">
        <v>78</v>
      </c>
      <c r="N273" s="14" t="s">
        <v>78</v>
      </c>
      <c r="O273" s="14" t="s">
        <v>78</v>
      </c>
      <c r="P273" s="14" t="s">
        <v>78</v>
      </c>
      <c r="Q273" s="14">
        <v>40</v>
      </c>
      <c r="R273" s="14">
        <v>43</v>
      </c>
      <c r="S273" s="14">
        <v>44</v>
      </c>
      <c r="T273" s="14">
        <v>41</v>
      </c>
      <c r="U273" s="14">
        <v>41</v>
      </c>
      <c r="V273" s="14">
        <v>42</v>
      </c>
      <c r="W273" s="14">
        <v>38</v>
      </c>
      <c r="X273" s="14">
        <v>45</v>
      </c>
      <c r="Y273" s="14">
        <v>38</v>
      </c>
      <c r="Z273" s="14">
        <v>59</v>
      </c>
      <c r="AA273" s="14">
        <v>62</v>
      </c>
      <c r="AB273" s="14">
        <v>42</v>
      </c>
      <c r="AC273" s="14">
        <v>22</v>
      </c>
      <c r="AD273" s="14">
        <v>47</v>
      </c>
      <c r="AE273" s="14">
        <v>54</v>
      </c>
      <c r="AF273" s="14">
        <v>40</v>
      </c>
      <c r="AG273" s="14">
        <v>40</v>
      </c>
      <c r="AH273" s="14">
        <v>41</v>
      </c>
      <c r="AI273" s="14">
        <v>41</v>
      </c>
      <c r="AJ273" s="14">
        <v>32</v>
      </c>
      <c r="AK273" s="14">
        <v>13</v>
      </c>
      <c r="AL273" s="14">
        <v>29</v>
      </c>
      <c r="AM273" s="14">
        <v>45</v>
      </c>
      <c r="AN273" s="14">
        <v>34</v>
      </c>
      <c r="AO273" s="14">
        <v>49</v>
      </c>
      <c r="AP273" s="14">
        <v>56</v>
      </c>
      <c r="AQ273" s="14">
        <v>51</v>
      </c>
      <c r="AR273" s="14">
        <v>61</v>
      </c>
      <c r="AS273" s="14">
        <v>43</v>
      </c>
      <c r="AT273" s="14">
        <v>35</v>
      </c>
      <c r="AU273" s="14">
        <v>43</v>
      </c>
      <c r="AV273" s="14">
        <v>55</v>
      </c>
      <c r="AW273" s="14">
        <v>49</v>
      </c>
      <c r="AX273" s="14">
        <v>43</v>
      </c>
      <c r="AY273" s="14">
        <v>45</v>
      </c>
      <c r="AZ273" s="14">
        <v>53</v>
      </c>
      <c r="BA273" s="14">
        <v>40</v>
      </c>
      <c r="BB273" s="14">
        <v>33</v>
      </c>
      <c r="BC273" s="14">
        <v>29</v>
      </c>
      <c r="BD273" s="14">
        <v>38</v>
      </c>
      <c r="BE273" s="14">
        <v>44</v>
      </c>
      <c r="BF273" s="14">
        <v>52</v>
      </c>
      <c r="BG273" s="14">
        <v>48</v>
      </c>
      <c r="BH273" s="14">
        <v>47</v>
      </c>
      <c r="BI273" s="14">
        <v>50</v>
      </c>
      <c r="BJ273" s="14">
        <v>47</v>
      </c>
      <c r="BK273" s="14">
        <v>43</v>
      </c>
      <c r="BL273" s="14">
        <v>42</v>
      </c>
      <c r="BM273" s="14">
        <v>42</v>
      </c>
      <c r="BN273" s="14">
        <v>47</v>
      </c>
      <c r="BO273" s="14">
        <v>59</v>
      </c>
      <c r="BP273" s="14">
        <v>83</v>
      </c>
      <c r="BQ273" s="14">
        <v>38</v>
      </c>
      <c r="BR273" s="14" t="s">
        <v>78</v>
      </c>
      <c r="BS273" s="14">
        <v>57</v>
      </c>
      <c r="BT273" s="14">
        <v>61</v>
      </c>
      <c r="BU273" s="14">
        <v>57</v>
      </c>
      <c r="BV273" s="14">
        <v>43</v>
      </c>
      <c r="BW273" s="14">
        <v>49</v>
      </c>
      <c r="BX273" s="14">
        <v>40</v>
      </c>
      <c r="BY273" s="14">
        <v>46</v>
      </c>
      <c r="BZ273" s="14">
        <v>40</v>
      </c>
      <c r="CA273" s="14">
        <v>41</v>
      </c>
      <c r="CB273" s="14">
        <v>43</v>
      </c>
      <c r="CC273" s="14">
        <v>43</v>
      </c>
      <c r="CD273" s="14">
        <v>45</v>
      </c>
      <c r="CE273" s="14">
        <v>40</v>
      </c>
      <c r="CF273" s="14">
        <v>41</v>
      </c>
      <c r="CG273" s="14">
        <v>39</v>
      </c>
      <c r="CH273" s="14">
        <v>32</v>
      </c>
      <c r="CI273" s="14">
        <v>38</v>
      </c>
      <c r="CJ273" s="14">
        <v>57</v>
      </c>
      <c r="CK273" s="14">
        <v>50</v>
      </c>
      <c r="CL273" s="14">
        <v>37</v>
      </c>
      <c r="CM273" s="14">
        <v>31</v>
      </c>
      <c r="CN273" s="14" t="s">
        <v>78</v>
      </c>
      <c r="CO273" s="14">
        <v>66</v>
      </c>
      <c r="CP273" s="14">
        <v>33</v>
      </c>
      <c r="CQ273" s="14">
        <v>35</v>
      </c>
      <c r="CR273" s="14">
        <v>40</v>
      </c>
      <c r="CS273" s="14">
        <v>48</v>
      </c>
      <c r="CT273" s="14">
        <v>57</v>
      </c>
      <c r="CU273" s="14">
        <v>46</v>
      </c>
      <c r="CV273" s="14">
        <v>62</v>
      </c>
      <c r="CW273" s="14">
        <v>52</v>
      </c>
      <c r="CX273" s="14">
        <v>80</v>
      </c>
      <c r="CY273" s="14">
        <v>71</v>
      </c>
      <c r="CZ273" s="14">
        <v>48</v>
      </c>
      <c r="DA273" s="14">
        <v>39</v>
      </c>
      <c r="DB273" s="14">
        <v>36</v>
      </c>
      <c r="DC273" s="14">
        <v>51</v>
      </c>
      <c r="DD273" s="14">
        <v>52</v>
      </c>
      <c r="DE273" s="14">
        <v>38</v>
      </c>
      <c r="DF273" s="14">
        <v>48</v>
      </c>
      <c r="DG273" s="14">
        <v>36</v>
      </c>
      <c r="DH273" s="14">
        <v>35</v>
      </c>
      <c r="DI273" s="14">
        <v>39</v>
      </c>
      <c r="DJ273" s="14">
        <v>43</v>
      </c>
      <c r="DK273" s="14">
        <v>37</v>
      </c>
      <c r="DL273" s="14">
        <v>62</v>
      </c>
      <c r="DM273" s="14">
        <v>54</v>
      </c>
      <c r="DN273" s="14">
        <v>57</v>
      </c>
      <c r="DO273" s="14">
        <v>55</v>
      </c>
      <c r="DP273" s="14">
        <v>54</v>
      </c>
      <c r="DQ273" s="14">
        <v>55</v>
      </c>
      <c r="DR273" s="14">
        <v>74</v>
      </c>
      <c r="DS273" s="14">
        <v>54</v>
      </c>
      <c r="DT273" s="14">
        <v>78</v>
      </c>
      <c r="DU273" s="14">
        <v>64</v>
      </c>
      <c r="DV273" s="14">
        <v>69</v>
      </c>
      <c r="DW273" s="14">
        <v>58</v>
      </c>
      <c r="DX273" s="14">
        <v>53</v>
      </c>
      <c r="DY273" s="14">
        <v>33</v>
      </c>
      <c r="DZ273" s="14">
        <v>35</v>
      </c>
      <c r="EA273" s="14">
        <v>66</v>
      </c>
      <c r="EB273" s="14">
        <v>78</v>
      </c>
      <c r="EC273" s="14">
        <v>85</v>
      </c>
      <c r="ED273" s="14">
        <v>84</v>
      </c>
      <c r="EE273" s="14">
        <v>68</v>
      </c>
      <c r="EF273" s="14">
        <v>40</v>
      </c>
      <c r="EG273" s="14">
        <v>22</v>
      </c>
      <c r="EH273" s="14">
        <v>29</v>
      </c>
      <c r="EI273" s="14">
        <v>58</v>
      </c>
      <c r="EJ273" s="14">
        <v>68</v>
      </c>
      <c r="EK273" s="14">
        <v>38</v>
      </c>
      <c r="EL273" s="14">
        <v>48</v>
      </c>
      <c r="EM273" s="14">
        <v>41</v>
      </c>
      <c r="EN273" s="14">
        <v>50</v>
      </c>
      <c r="EO273" s="14">
        <v>75</v>
      </c>
      <c r="EP273" s="14">
        <v>68</v>
      </c>
      <c r="EQ273" s="14">
        <v>57</v>
      </c>
      <c r="ER273" s="14">
        <v>65</v>
      </c>
      <c r="ES273" s="14">
        <v>68</v>
      </c>
      <c r="ET273" s="14">
        <v>42</v>
      </c>
      <c r="EU273" s="14">
        <v>49</v>
      </c>
      <c r="EV273" s="14">
        <v>64</v>
      </c>
      <c r="EW273" s="14">
        <v>48</v>
      </c>
      <c r="EX273" s="14">
        <v>36</v>
      </c>
      <c r="EY273" s="14">
        <v>52</v>
      </c>
      <c r="EZ273" s="14">
        <v>54</v>
      </c>
      <c r="FA273" s="14">
        <v>57</v>
      </c>
      <c r="FB273" s="14">
        <v>52</v>
      </c>
      <c r="FC273" s="14">
        <v>51</v>
      </c>
      <c r="FD273" s="14">
        <v>45</v>
      </c>
      <c r="FE273" s="14">
        <v>40</v>
      </c>
      <c r="FF273" s="14">
        <v>35</v>
      </c>
      <c r="FG273" s="14">
        <v>42</v>
      </c>
      <c r="FH273" s="14">
        <v>72</v>
      </c>
      <c r="FI273" s="14">
        <v>55</v>
      </c>
      <c r="FJ273" s="14">
        <v>46</v>
      </c>
      <c r="FK273" s="14">
        <v>48</v>
      </c>
      <c r="FL273" s="14">
        <v>56</v>
      </c>
      <c r="FM273" s="14">
        <v>75</v>
      </c>
      <c r="FN273" s="14">
        <v>59</v>
      </c>
      <c r="FO273" s="14">
        <v>27</v>
      </c>
      <c r="FP273" s="14">
        <v>24</v>
      </c>
      <c r="FQ273" s="14">
        <v>28</v>
      </c>
      <c r="FR273" s="14">
        <v>33</v>
      </c>
      <c r="FS273" s="14">
        <v>31</v>
      </c>
      <c r="FT273" s="14">
        <v>70</v>
      </c>
      <c r="FU273" s="14">
        <v>45</v>
      </c>
      <c r="FV273" s="14">
        <v>68</v>
      </c>
      <c r="FW273" s="14">
        <v>60</v>
      </c>
      <c r="FX273" s="14">
        <v>47</v>
      </c>
      <c r="FY273" s="14">
        <v>47</v>
      </c>
      <c r="FZ273" s="14">
        <v>36</v>
      </c>
      <c r="GA273" s="14">
        <v>29</v>
      </c>
      <c r="GB273" s="14">
        <v>35</v>
      </c>
      <c r="GC273" s="14">
        <v>47</v>
      </c>
      <c r="GD273" s="14">
        <v>33</v>
      </c>
      <c r="GE273" s="14">
        <v>44</v>
      </c>
      <c r="GF273" s="14">
        <v>56</v>
      </c>
      <c r="GG273" s="14">
        <v>69</v>
      </c>
      <c r="GH273" s="14">
        <v>67</v>
      </c>
      <c r="GI273" s="14">
        <v>79</v>
      </c>
      <c r="GJ273" s="14">
        <v>58</v>
      </c>
      <c r="GK273" s="14">
        <v>27</v>
      </c>
      <c r="GL273" s="14">
        <v>44</v>
      </c>
      <c r="GM273" s="14">
        <v>46</v>
      </c>
      <c r="GN273" s="14">
        <v>46</v>
      </c>
      <c r="GO273" s="14">
        <v>51</v>
      </c>
      <c r="GP273" s="14">
        <v>64</v>
      </c>
      <c r="GQ273" s="14">
        <v>25</v>
      </c>
      <c r="GR273" s="14">
        <v>19</v>
      </c>
      <c r="GS273" s="14">
        <v>36</v>
      </c>
      <c r="GT273" s="14">
        <v>22</v>
      </c>
      <c r="GU273" s="14">
        <v>25</v>
      </c>
      <c r="GV273" s="14">
        <v>43</v>
      </c>
      <c r="GW273" s="14">
        <v>36</v>
      </c>
      <c r="GX273" s="14">
        <v>50</v>
      </c>
      <c r="GY273" s="14">
        <v>36</v>
      </c>
      <c r="GZ273" s="14">
        <v>27</v>
      </c>
      <c r="HA273" s="14">
        <v>46</v>
      </c>
      <c r="HB273" s="14">
        <v>34</v>
      </c>
      <c r="HC273" s="14">
        <v>39</v>
      </c>
      <c r="HD273" s="14">
        <v>57</v>
      </c>
      <c r="HE273" s="14">
        <v>37</v>
      </c>
      <c r="HF273" s="14">
        <v>50</v>
      </c>
      <c r="HG273" s="14">
        <v>59</v>
      </c>
      <c r="HH273" s="14">
        <v>30</v>
      </c>
      <c r="HI273" s="14">
        <v>20</v>
      </c>
      <c r="HJ273" s="14">
        <v>31</v>
      </c>
      <c r="HK273" s="14">
        <v>33</v>
      </c>
      <c r="HL273" s="14">
        <v>17</v>
      </c>
      <c r="HM273" s="14">
        <v>27</v>
      </c>
      <c r="HN273" s="14">
        <v>29</v>
      </c>
      <c r="HO273" s="14">
        <v>22</v>
      </c>
      <c r="HP273" s="14">
        <v>19</v>
      </c>
      <c r="HQ273" s="14">
        <v>16</v>
      </c>
      <c r="HR273" s="14">
        <v>28</v>
      </c>
      <c r="HS273" s="14">
        <v>34</v>
      </c>
      <c r="HT273" s="14">
        <v>26</v>
      </c>
      <c r="HU273" s="14">
        <v>36</v>
      </c>
      <c r="HV273" s="14">
        <v>32</v>
      </c>
      <c r="HW273" s="14">
        <v>41</v>
      </c>
      <c r="HX273" s="14">
        <v>32</v>
      </c>
      <c r="HY273" s="14">
        <v>30</v>
      </c>
      <c r="HZ273" s="14">
        <v>32</v>
      </c>
      <c r="IA273" s="14">
        <v>26</v>
      </c>
      <c r="IB273" s="14">
        <v>26</v>
      </c>
      <c r="IC273" s="14">
        <v>39</v>
      </c>
      <c r="ID273" s="14">
        <v>28</v>
      </c>
      <c r="IE273" s="14">
        <v>21</v>
      </c>
      <c r="IF273" s="14">
        <v>26</v>
      </c>
      <c r="IG273" s="14">
        <v>30</v>
      </c>
      <c r="IH273" s="14">
        <v>28</v>
      </c>
      <c r="II273" s="14">
        <v>24</v>
      </c>
      <c r="IJ273" s="14">
        <v>33</v>
      </c>
      <c r="IK273" s="14">
        <v>34</v>
      </c>
      <c r="IL273" s="14">
        <v>30</v>
      </c>
      <c r="IM273" s="14">
        <v>25</v>
      </c>
      <c r="IN273" s="14">
        <v>22</v>
      </c>
      <c r="IO273" s="14">
        <v>28</v>
      </c>
      <c r="IP273" s="14">
        <v>30</v>
      </c>
      <c r="IQ273" s="19">
        <v>32</v>
      </c>
      <c r="IR273" s="100">
        <f t="shared" si="65"/>
        <v>85</v>
      </c>
    </row>
    <row r="274" spans="1:252" ht="12.75" customHeight="1" x14ac:dyDescent="0.2">
      <c r="A274" s="100">
        <v>2010</v>
      </c>
      <c r="B274" s="100">
        <v>360050110</v>
      </c>
      <c r="C274" s="103">
        <f>INDEX(Sites!$A:$N,MATCH($B274,Sites!$A:$A,0),2)</f>
        <v>40.816180000000003</v>
      </c>
      <c r="D274" s="100" t="str">
        <f>INDEX(Sites!$A:$N,MATCH($B274,Sites!$A:$A,0),4)</f>
        <v>NY</v>
      </c>
      <c r="E274" s="100" t="str">
        <f>INDEX(Sites!$A:$N,MATCH($B274,Sites!$A:$A,0),10)</f>
        <v>17.0</v>
      </c>
      <c r="F274" s="44" t="str">
        <f>INDEX(Sites!$A:$N,MATCH($B274,Sites!$A:$A,0),6)</f>
        <v>IS52</v>
      </c>
      <c r="G274" s="20">
        <v>26</v>
      </c>
      <c r="H274" s="14">
        <v>23</v>
      </c>
      <c r="I274" s="14">
        <v>24</v>
      </c>
      <c r="J274" s="14">
        <v>29</v>
      </c>
      <c r="K274" s="14">
        <v>29</v>
      </c>
      <c r="L274" s="14">
        <v>36</v>
      </c>
      <c r="M274" s="14">
        <v>48</v>
      </c>
      <c r="N274" s="14">
        <v>43</v>
      </c>
      <c r="O274" s="14">
        <v>41</v>
      </c>
      <c r="P274" s="14">
        <v>16</v>
      </c>
      <c r="Q274" s="14">
        <v>33</v>
      </c>
      <c r="R274" s="14">
        <v>37</v>
      </c>
      <c r="S274" s="14">
        <v>40</v>
      </c>
      <c r="T274" s="14">
        <v>39</v>
      </c>
      <c r="U274" s="14">
        <v>35</v>
      </c>
      <c r="V274" s="14">
        <v>37</v>
      </c>
      <c r="W274" s="14">
        <v>34</v>
      </c>
      <c r="X274" s="14">
        <v>40</v>
      </c>
      <c r="Y274" s="14" t="s">
        <v>78</v>
      </c>
      <c r="Z274" s="14">
        <v>45</v>
      </c>
      <c r="AA274" s="14">
        <v>41</v>
      </c>
      <c r="AB274" s="14">
        <v>20</v>
      </c>
      <c r="AC274" s="14">
        <v>26</v>
      </c>
      <c r="AD274" s="14">
        <v>40</v>
      </c>
      <c r="AE274" s="14">
        <v>21</v>
      </c>
      <c r="AF274" s="14">
        <v>30</v>
      </c>
      <c r="AG274" s="14">
        <v>34</v>
      </c>
      <c r="AH274" s="14">
        <v>35</v>
      </c>
      <c r="AI274" s="14">
        <v>29</v>
      </c>
      <c r="AJ274" s="14">
        <v>21</v>
      </c>
      <c r="AK274" s="14">
        <v>20</v>
      </c>
      <c r="AL274" s="14">
        <v>24</v>
      </c>
      <c r="AM274" s="14">
        <v>38</v>
      </c>
      <c r="AN274" s="14">
        <v>28</v>
      </c>
      <c r="AO274" s="14">
        <v>45</v>
      </c>
      <c r="AP274" s="14">
        <v>42</v>
      </c>
      <c r="AQ274" s="14">
        <v>36</v>
      </c>
      <c r="AR274" s="14">
        <v>53</v>
      </c>
      <c r="AS274" s="14">
        <v>32</v>
      </c>
      <c r="AT274" s="14">
        <v>33</v>
      </c>
      <c r="AU274" s="14">
        <v>40</v>
      </c>
      <c r="AV274" s="14">
        <v>54</v>
      </c>
      <c r="AW274" s="14">
        <v>43</v>
      </c>
      <c r="AX274" s="14">
        <v>27</v>
      </c>
      <c r="AY274" s="14">
        <v>44</v>
      </c>
      <c r="AZ274" s="14">
        <v>47</v>
      </c>
      <c r="BA274" s="14">
        <v>33</v>
      </c>
      <c r="BB274" s="14">
        <v>27</v>
      </c>
      <c r="BC274" s="14">
        <v>25</v>
      </c>
      <c r="BD274" s="14">
        <v>33</v>
      </c>
      <c r="BE274" s="14">
        <v>37</v>
      </c>
      <c r="BF274" s="14">
        <v>41</v>
      </c>
      <c r="BG274" s="14">
        <v>44</v>
      </c>
      <c r="BH274" s="14">
        <v>42</v>
      </c>
      <c r="BI274" s="14">
        <v>44</v>
      </c>
      <c r="BJ274" s="14">
        <v>40</v>
      </c>
      <c r="BK274" s="14">
        <v>39</v>
      </c>
      <c r="BL274" s="14">
        <v>38</v>
      </c>
      <c r="BM274" s="14">
        <v>39</v>
      </c>
      <c r="BN274" s="14">
        <v>43</v>
      </c>
      <c r="BO274" s="14">
        <v>49</v>
      </c>
      <c r="BP274" s="14">
        <v>70</v>
      </c>
      <c r="BQ274" s="14">
        <v>51</v>
      </c>
      <c r="BR274" s="14">
        <v>26</v>
      </c>
      <c r="BS274" s="14">
        <v>53</v>
      </c>
      <c r="BT274" s="14">
        <v>51</v>
      </c>
      <c r="BU274" s="14">
        <v>52</v>
      </c>
      <c r="BV274" s="14">
        <v>31</v>
      </c>
      <c r="BW274" s="14">
        <v>44</v>
      </c>
      <c r="BX274" s="14">
        <v>37</v>
      </c>
      <c r="BY274" s="14">
        <v>42</v>
      </c>
      <c r="BZ274" s="14">
        <v>32</v>
      </c>
      <c r="CA274" s="14">
        <v>31</v>
      </c>
      <c r="CB274" s="14">
        <v>35</v>
      </c>
      <c r="CC274" s="14">
        <v>37</v>
      </c>
      <c r="CD274" s="14">
        <v>41</v>
      </c>
      <c r="CE274" s="14">
        <v>38</v>
      </c>
      <c r="CF274" s="14">
        <v>31</v>
      </c>
      <c r="CG274" s="14">
        <v>31</v>
      </c>
      <c r="CH274" s="14">
        <v>25</v>
      </c>
      <c r="CI274" s="14">
        <v>35</v>
      </c>
      <c r="CJ274" s="14">
        <v>61</v>
      </c>
      <c r="CK274" s="14">
        <v>38</v>
      </c>
      <c r="CL274" s="14">
        <v>32</v>
      </c>
      <c r="CM274" s="14">
        <v>25</v>
      </c>
      <c r="CN274" s="14">
        <v>21</v>
      </c>
      <c r="CO274" s="14">
        <v>59</v>
      </c>
      <c r="CP274" s="14">
        <v>28</v>
      </c>
      <c r="CQ274" s="14">
        <v>22</v>
      </c>
      <c r="CR274" s="14">
        <v>35</v>
      </c>
      <c r="CS274" s="14">
        <v>40</v>
      </c>
      <c r="CT274" s="14">
        <v>62</v>
      </c>
      <c r="CU274" s="14">
        <v>38</v>
      </c>
      <c r="CV274" s="14">
        <v>56</v>
      </c>
      <c r="CW274" s="14">
        <v>62</v>
      </c>
      <c r="CX274" s="14">
        <v>64</v>
      </c>
      <c r="CY274" s="14">
        <v>58</v>
      </c>
      <c r="CZ274" s="14">
        <v>46</v>
      </c>
      <c r="DA274" s="14">
        <v>34</v>
      </c>
      <c r="DB274" s="14">
        <v>30</v>
      </c>
      <c r="DC274" s="14">
        <v>41</v>
      </c>
      <c r="DD274" s="14">
        <v>37</v>
      </c>
      <c r="DE274" s="14">
        <v>32</v>
      </c>
      <c r="DF274" s="14">
        <v>41</v>
      </c>
      <c r="DG274" s="14">
        <v>42</v>
      </c>
      <c r="DH274" s="14">
        <v>20</v>
      </c>
      <c r="DI274" s="14">
        <v>38</v>
      </c>
      <c r="DJ274" s="14">
        <v>30</v>
      </c>
      <c r="DK274" s="14">
        <v>30</v>
      </c>
      <c r="DL274" s="14">
        <v>48</v>
      </c>
      <c r="DM274" s="14">
        <v>55</v>
      </c>
      <c r="DN274" s="14">
        <v>54</v>
      </c>
      <c r="DO274" s="14">
        <v>43</v>
      </c>
      <c r="DP274" s="14">
        <v>44</v>
      </c>
      <c r="DQ274" s="14">
        <v>51</v>
      </c>
      <c r="DR274" s="14" t="s">
        <v>78</v>
      </c>
      <c r="DS274" s="14" t="s">
        <v>78</v>
      </c>
      <c r="DT274" s="14" t="s">
        <v>78</v>
      </c>
      <c r="DU274" s="14" t="s">
        <v>78</v>
      </c>
      <c r="DV274" s="14" t="s">
        <v>78</v>
      </c>
      <c r="DW274" s="14" t="s">
        <v>78</v>
      </c>
      <c r="DX274" s="14" t="s">
        <v>78</v>
      </c>
      <c r="DY274" s="14" t="s">
        <v>78</v>
      </c>
      <c r="DZ274" s="14" t="s">
        <v>78</v>
      </c>
      <c r="EA274" s="14" t="s">
        <v>78</v>
      </c>
      <c r="EB274" s="14" t="s">
        <v>78</v>
      </c>
      <c r="EC274" s="14" t="s">
        <v>78</v>
      </c>
      <c r="ED274" s="14" t="s">
        <v>78</v>
      </c>
      <c r="EE274" s="14" t="s">
        <v>78</v>
      </c>
      <c r="EF274" s="14" t="s">
        <v>78</v>
      </c>
      <c r="EG274" s="14" t="s">
        <v>78</v>
      </c>
      <c r="EH274" s="14" t="s">
        <v>78</v>
      </c>
      <c r="EI274" s="14" t="s">
        <v>78</v>
      </c>
      <c r="EJ274" s="14" t="s">
        <v>78</v>
      </c>
      <c r="EK274" s="14" t="s">
        <v>78</v>
      </c>
      <c r="EL274" s="14" t="s">
        <v>78</v>
      </c>
      <c r="EM274" s="14" t="s">
        <v>78</v>
      </c>
      <c r="EN274" s="14" t="s">
        <v>78</v>
      </c>
      <c r="EO274" s="14" t="s">
        <v>78</v>
      </c>
      <c r="EP274" s="14" t="s">
        <v>78</v>
      </c>
      <c r="EQ274" s="14" t="s">
        <v>78</v>
      </c>
      <c r="ER274" s="14" t="s">
        <v>78</v>
      </c>
      <c r="ES274" s="14" t="s">
        <v>78</v>
      </c>
      <c r="ET274" s="14" t="s">
        <v>78</v>
      </c>
      <c r="EU274" s="14" t="s">
        <v>78</v>
      </c>
      <c r="EV274" s="14" t="s">
        <v>78</v>
      </c>
      <c r="EW274" s="14" t="s">
        <v>78</v>
      </c>
      <c r="EX274" s="14" t="s">
        <v>78</v>
      </c>
      <c r="EY274" s="14" t="s">
        <v>78</v>
      </c>
      <c r="EZ274" s="14" t="s">
        <v>78</v>
      </c>
      <c r="FA274" s="14" t="s">
        <v>78</v>
      </c>
      <c r="FB274" s="14" t="s">
        <v>78</v>
      </c>
      <c r="FC274" s="14" t="s">
        <v>78</v>
      </c>
      <c r="FD274" s="14" t="s">
        <v>78</v>
      </c>
      <c r="FE274" s="14" t="s">
        <v>78</v>
      </c>
      <c r="FF274" s="14" t="s">
        <v>78</v>
      </c>
      <c r="FG274" s="14" t="s">
        <v>78</v>
      </c>
      <c r="FH274" s="14" t="s">
        <v>78</v>
      </c>
      <c r="FI274" s="14" t="s">
        <v>78</v>
      </c>
      <c r="FJ274" s="14" t="s">
        <v>78</v>
      </c>
      <c r="FK274" s="14" t="s">
        <v>78</v>
      </c>
      <c r="FL274" s="14" t="s">
        <v>78</v>
      </c>
      <c r="FM274" s="14" t="s">
        <v>78</v>
      </c>
      <c r="FN274" s="14" t="s">
        <v>78</v>
      </c>
      <c r="FO274" s="14" t="s">
        <v>78</v>
      </c>
      <c r="FP274" s="14" t="s">
        <v>78</v>
      </c>
      <c r="FQ274" s="14" t="s">
        <v>78</v>
      </c>
      <c r="FR274" s="14" t="s">
        <v>78</v>
      </c>
      <c r="FS274" s="14" t="s">
        <v>78</v>
      </c>
      <c r="FT274" s="14" t="s">
        <v>78</v>
      </c>
      <c r="FU274" s="14" t="s">
        <v>78</v>
      </c>
      <c r="FV274" s="14" t="s">
        <v>78</v>
      </c>
      <c r="FW274" s="14" t="s">
        <v>78</v>
      </c>
      <c r="FX274" s="14" t="s">
        <v>78</v>
      </c>
      <c r="FY274" s="14" t="s">
        <v>78</v>
      </c>
      <c r="FZ274" s="14" t="s">
        <v>78</v>
      </c>
      <c r="GA274" s="14" t="s">
        <v>78</v>
      </c>
      <c r="GB274" s="14" t="s">
        <v>78</v>
      </c>
      <c r="GC274" s="14" t="s">
        <v>78</v>
      </c>
      <c r="GD274" s="14" t="s">
        <v>78</v>
      </c>
      <c r="GE274" s="14" t="s">
        <v>78</v>
      </c>
      <c r="GF274" s="14" t="s">
        <v>78</v>
      </c>
      <c r="GG274" s="14" t="s">
        <v>78</v>
      </c>
      <c r="GH274" s="14" t="s">
        <v>78</v>
      </c>
      <c r="GI274" s="14" t="s">
        <v>78</v>
      </c>
      <c r="GJ274" s="14" t="s">
        <v>78</v>
      </c>
      <c r="GK274" s="14" t="s">
        <v>78</v>
      </c>
      <c r="GL274" s="14" t="s">
        <v>78</v>
      </c>
      <c r="GM274" s="14" t="s">
        <v>78</v>
      </c>
      <c r="GN274" s="14" t="s">
        <v>78</v>
      </c>
      <c r="GO274" s="14" t="s">
        <v>78</v>
      </c>
      <c r="GP274" s="14" t="s">
        <v>78</v>
      </c>
      <c r="GQ274" s="14" t="s">
        <v>78</v>
      </c>
      <c r="GR274" s="14" t="s">
        <v>78</v>
      </c>
      <c r="GS274" s="14" t="s">
        <v>78</v>
      </c>
      <c r="GT274" s="14" t="s">
        <v>78</v>
      </c>
      <c r="GU274" s="14" t="s">
        <v>78</v>
      </c>
      <c r="GV274" s="14" t="s">
        <v>78</v>
      </c>
      <c r="GW274" s="14" t="s">
        <v>78</v>
      </c>
      <c r="GX274" s="14" t="s">
        <v>78</v>
      </c>
      <c r="GY274" s="14" t="s">
        <v>78</v>
      </c>
      <c r="GZ274" s="14" t="s">
        <v>78</v>
      </c>
      <c r="HA274" s="14" t="s">
        <v>78</v>
      </c>
      <c r="HB274" s="14" t="s">
        <v>78</v>
      </c>
      <c r="HC274" s="14" t="s">
        <v>78</v>
      </c>
      <c r="HD274" s="14" t="s">
        <v>78</v>
      </c>
      <c r="HE274" s="14" t="s">
        <v>78</v>
      </c>
      <c r="HF274" s="14" t="s">
        <v>78</v>
      </c>
      <c r="HG274" s="14" t="s">
        <v>78</v>
      </c>
      <c r="HH274" s="14" t="s">
        <v>78</v>
      </c>
      <c r="HI274" s="14" t="s">
        <v>78</v>
      </c>
      <c r="HJ274" s="14" t="s">
        <v>78</v>
      </c>
      <c r="HK274" s="14" t="s">
        <v>78</v>
      </c>
      <c r="HL274" s="14" t="s">
        <v>78</v>
      </c>
      <c r="HM274" s="14" t="s">
        <v>78</v>
      </c>
      <c r="HN274" s="14" t="s">
        <v>78</v>
      </c>
      <c r="HO274" s="14" t="s">
        <v>78</v>
      </c>
      <c r="HP274" s="14" t="s">
        <v>78</v>
      </c>
      <c r="HQ274" s="14" t="s">
        <v>78</v>
      </c>
      <c r="HR274" s="14" t="s">
        <v>78</v>
      </c>
      <c r="HS274" s="14" t="s">
        <v>78</v>
      </c>
      <c r="HT274" s="14" t="s">
        <v>78</v>
      </c>
      <c r="HU274" s="14" t="s">
        <v>78</v>
      </c>
      <c r="HV274" s="14" t="s">
        <v>78</v>
      </c>
      <c r="HW274" s="14" t="s">
        <v>78</v>
      </c>
      <c r="HX274" s="14" t="s">
        <v>78</v>
      </c>
      <c r="HY274" s="14" t="s">
        <v>78</v>
      </c>
      <c r="HZ274" s="14" t="s">
        <v>78</v>
      </c>
      <c r="IA274" s="14" t="s">
        <v>78</v>
      </c>
      <c r="IB274" s="14" t="s">
        <v>78</v>
      </c>
      <c r="IC274" s="14" t="s">
        <v>78</v>
      </c>
      <c r="ID274" s="14" t="s">
        <v>78</v>
      </c>
      <c r="IE274" s="14" t="s">
        <v>78</v>
      </c>
      <c r="IF274" s="14" t="s">
        <v>78</v>
      </c>
      <c r="IG274" s="14" t="s">
        <v>78</v>
      </c>
      <c r="IH274" s="14" t="s">
        <v>78</v>
      </c>
      <c r="II274" s="14" t="s">
        <v>78</v>
      </c>
      <c r="IJ274" s="14" t="s">
        <v>78</v>
      </c>
      <c r="IK274" s="14" t="s">
        <v>78</v>
      </c>
      <c r="IL274" s="14" t="s">
        <v>78</v>
      </c>
      <c r="IM274" s="14" t="s">
        <v>78</v>
      </c>
      <c r="IN274" s="14" t="s">
        <v>78</v>
      </c>
      <c r="IO274" s="14" t="s">
        <v>78</v>
      </c>
      <c r="IP274" s="14" t="s">
        <v>78</v>
      </c>
      <c r="IQ274" s="19" t="s">
        <v>78</v>
      </c>
      <c r="IR274" s="100">
        <f t="shared" si="65"/>
        <v>70</v>
      </c>
    </row>
    <row r="275" spans="1:252" ht="12.75" customHeight="1" x14ac:dyDescent="0.2">
      <c r="A275" s="100">
        <v>2010</v>
      </c>
      <c r="B275" s="100">
        <v>360050133</v>
      </c>
      <c r="C275" s="103">
        <f>INDEX(Sites!$A:$N,MATCH($B275,Sites!$A:$A,0),2)</f>
        <v>40.867899999999999</v>
      </c>
      <c r="D275" s="100" t="str">
        <f>INDEX(Sites!$A:$N,MATCH($B275,Sites!$A:$A,0),4)</f>
        <v>NY</v>
      </c>
      <c r="E275" s="100" t="str">
        <f>INDEX(Sites!$A:$N,MATCH($B275,Sites!$A:$A,0),10)</f>
        <v>31.0</v>
      </c>
      <c r="F275" s="44" t="str">
        <f>INDEX(Sites!$A:$N,MATCH($B275,Sites!$A:$A,0),6)</f>
        <v>Pfizer Lab</v>
      </c>
      <c r="G275" s="20">
        <v>32</v>
      </c>
      <c r="H275" s="14">
        <v>31</v>
      </c>
      <c r="I275" s="14">
        <v>27</v>
      </c>
      <c r="J275" s="14">
        <v>34</v>
      </c>
      <c r="K275" s="14">
        <v>32</v>
      </c>
      <c r="L275" s="14">
        <v>38</v>
      </c>
      <c r="M275" s="14">
        <v>49</v>
      </c>
      <c r="N275" s="14">
        <v>46</v>
      </c>
      <c r="O275" s="14">
        <v>45</v>
      </c>
      <c r="P275" s="14">
        <v>22</v>
      </c>
      <c r="Q275" s="14">
        <v>40</v>
      </c>
      <c r="R275" s="14">
        <v>42</v>
      </c>
      <c r="S275" s="14">
        <v>44</v>
      </c>
      <c r="T275" s="14">
        <v>44</v>
      </c>
      <c r="U275" s="14">
        <v>39</v>
      </c>
      <c r="V275" s="14">
        <v>40</v>
      </c>
      <c r="W275" s="14">
        <v>39</v>
      </c>
      <c r="X275" s="14">
        <v>42</v>
      </c>
      <c r="Y275" s="14">
        <v>45</v>
      </c>
      <c r="Z275" s="14">
        <v>51</v>
      </c>
      <c r="AA275" s="14">
        <v>47</v>
      </c>
      <c r="AB275" s="14">
        <v>27</v>
      </c>
      <c r="AC275" s="14">
        <v>29</v>
      </c>
      <c r="AD275" s="14">
        <v>43</v>
      </c>
      <c r="AE275" s="14">
        <v>28</v>
      </c>
      <c r="AF275" s="14">
        <v>33</v>
      </c>
      <c r="AG275" s="14">
        <v>37</v>
      </c>
      <c r="AH275" s="14">
        <v>40</v>
      </c>
      <c r="AI275" s="14">
        <v>35</v>
      </c>
      <c r="AJ275" s="14">
        <v>24</v>
      </c>
      <c r="AK275" s="14">
        <v>23</v>
      </c>
      <c r="AL275" s="14">
        <v>30</v>
      </c>
      <c r="AM275" s="14">
        <v>42</v>
      </c>
      <c r="AN275" s="14">
        <v>31</v>
      </c>
      <c r="AO275" s="14">
        <v>47</v>
      </c>
      <c r="AP275" s="14">
        <v>49</v>
      </c>
      <c r="AQ275" s="14">
        <v>44</v>
      </c>
      <c r="AR275" s="14">
        <v>56</v>
      </c>
      <c r="AS275" s="14">
        <v>39</v>
      </c>
      <c r="AT275" s="14">
        <v>34</v>
      </c>
      <c r="AU275" s="14">
        <v>40</v>
      </c>
      <c r="AV275" s="14">
        <v>56</v>
      </c>
      <c r="AW275" s="14">
        <v>45</v>
      </c>
      <c r="AX275" s="14">
        <v>37</v>
      </c>
      <c r="AY275" s="14">
        <v>46</v>
      </c>
      <c r="AZ275" s="14">
        <v>50</v>
      </c>
      <c r="BA275" s="14">
        <v>40</v>
      </c>
      <c r="BB275" s="14">
        <v>28</v>
      </c>
      <c r="BC275" s="14">
        <v>26</v>
      </c>
      <c r="BD275" s="14">
        <v>36</v>
      </c>
      <c r="BE275" s="14">
        <v>41</v>
      </c>
      <c r="BF275" s="14">
        <v>49</v>
      </c>
      <c r="BG275" s="14">
        <v>47</v>
      </c>
      <c r="BH275" s="14">
        <v>44</v>
      </c>
      <c r="BI275" s="14">
        <v>47</v>
      </c>
      <c r="BJ275" s="14">
        <v>45</v>
      </c>
      <c r="BK275" s="14">
        <v>42</v>
      </c>
      <c r="BL275" s="14">
        <v>42</v>
      </c>
      <c r="BM275" s="14">
        <v>41</v>
      </c>
      <c r="BN275" s="14">
        <v>44</v>
      </c>
      <c r="BO275" s="14">
        <v>53</v>
      </c>
      <c r="BP275" s="14">
        <v>75</v>
      </c>
      <c r="BQ275" s="14">
        <v>55</v>
      </c>
      <c r="BR275" s="14">
        <v>25</v>
      </c>
      <c r="BS275" s="14">
        <v>54</v>
      </c>
      <c r="BT275" s="14">
        <v>58</v>
      </c>
      <c r="BU275" s="14">
        <v>52</v>
      </c>
      <c r="BV275" s="14">
        <v>36</v>
      </c>
      <c r="BW275" s="14">
        <v>44</v>
      </c>
      <c r="BX275" s="14">
        <v>38</v>
      </c>
      <c r="BY275" s="14">
        <v>43</v>
      </c>
      <c r="BZ275" s="14">
        <v>36</v>
      </c>
      <c r="CA275" s="14">
        <v>39</v>
      </c>
      <c r="CB275" s="14">
        <v>40</v>
      </c>
      <c r="CC275" s="14">
        <v>41</v>
      </c>
      <c r="CD275" s="14">
        <v>44</v>
      </c>
      <c r="CE275" s="14">
        <v>38</v>
      </c>
      <c r="CF275" s="14">
        <v>36</v>
      </c>
      <c r="CG275" s="14">
        <v>36</v>
      </c>
      <c r="CH275" s="14">
        <v>27</v>
      </c>
      <c r="CI275" s="14">
        <v>42</v>
      </c>
      <c r="CJ275" s="14">
        <v>68</v>
      </c>
      <c r="CK275" s="14">
        <v>41</v>
      </c>
      <c r="CL275" s="14">
        <v>36</v>
      </c>
      <c r="CM275" s="14">
        <v>31</v>
      </c>
      <c r="CN275" s="14">
        <v>27</v>
      </c>
      <c r="CO275" s="14">
        <v>55</v>
      </c>
      <c r="CP275" s="14">
        <v>32</v>
      </c>
      <c r="CQ275" s="14">
        <v>26</v>
      </c>
      <c r="CR275" s="14">
        <v>39</v>
      </c>
      <c r="CS275" s="14">
        <v>41</v>
      </c>
      <c r="CT275" s="14">
        <v>63</v>
      </c>
      <c r="CU275" s="14">
        <v>41</v>
      </c>
      <c r="CV275" s="14">
        <v>64</v>
      </c>
      <c r="CW275" s="14">
        <v>60</v>
      </c>
      <c r="CX275" s="14">
        <v>63</v>
      </c>
      <c r="CY275" s="14">
        <v>57</v>
      </c>
      <c r="CZ275" s="14">
        <v>47</v>
      </c>
      <c r="DA275" s="14">
        <v>33</v>
      </c>
      <c r="DB275" s="14">
        <v>30</v>
      </c>
      <c r="DC275" s="14">
        <v>44</v>
      </c>
      <c r="DD275" s="14">
        <v>39</v>
      </c>
      <c r="DE275" s="14">
        <v>37</v>
      </c>
      <c r="DF275" s="14">
        <v>48</v>
      </c>
      <c r="DG275" s="14">
        <v>42</v>
      </c>
      <c r="DH275" s="14">
        <v>20</v>
      </c>
      <c r="DI275" s="14">
        <v>43</v>
      </c>
      <c r="DJ275" s="14">
        <v>37</v>
      </c>
      <c r="DK275" s="14">
        <v>31</v>
      </c>
      <c r="DL275" s="14">
        <v>51</v>
      </c>
      <c r="DM275" s="14">
        <v>62</v>
      </c>
      <c r="DN275" s="14">
        <v>60</v>
      </c>
      <c r="DO275" s="14">
        <v>41</v>
      </c>
      <c r="DP275" s="14">
        <v>51</v>
      </c>
      <c r="DQ275" s="14">
        <v>47</v>
      </c>
      <c r="DR275" s="14">
        <v>57</v>
      </c>
      <c r="DS275" s="14">
        <v>59</v>
      </c>
      <c r="DT275" s="14">
        <v>63</v>
      </c>
      <c r="DU275" s="14">
        <v>72</v>
      </c>
      <c r="DV275" s="14">
        <v>55</v>
      </c>
      <c r="DW275" s="14">
        <v>47</v>
      </c>
      <c r="DX275" s="14">
        <v>39</v>
      </c>
      <c r="DY275" s="14">
        <v>27</v>
      </c>
      <c r="DZ275" s="14">
        <v>34</v>
      </c>
      <c r="EA275" s="14">
        <v>52</v>
      </c>
      <c r="EB275" s="14">
        <v>72</v>
      </c>
      <c r="EC275" s="14">
        <v>75</v>
      </c>
      <c r="ED275" s="14">
        <v>73</v>
      </c>
      <c r="EE275" s="14">
        <v>71</v>
      </c>
      <c r="EF275" s="14">
        <v>43</v>
      </c>
      <c r="EG275" s="14">
        <v>26</v>
      </c>
      <c r="EH275" s="14" t="s">
        <v>78</v>
      </c>
      <c r="EI275" s="14" t="s">
        <v>78</v>
      </c>
      <c r="EJ275" s="14">
        <v>66</v>
      </c>
      <c r="EK275" s="14">
        <v>29</v>
      </c>
      <c r="EL275" s="14">
        <v>29</v>
      </c>
      <c r="EM275" s="14">
        <v>50</v>
      </c>
      <c r="EN275" s="14">
        <v>67</v>
      </c>
      <c r="EO275" s="14">
        <v>64</v>
      </c>
      <c r="EP275" s="14">
        <v>57</v>
      </c>
      <c r="EQ275" s="14">
        <v>61</v>
      </c>
      <c r="ER275" s="14">
        <v>53</v>
      </c>
      <c r="ES275" s="14">
        <v>64</v>
      </c>
      <c r="ET275" s="14">
        <v>37</v>
      </c>
      <c r="EU275" s="14">
        <v>28</v>
      </c>
      <c r="EV275" s="14">
        <v>55</v>
      </c>
      <c r="EW275" s="14">
        <v>41</v>
      </c>
      <c r="EX275" s="14">
        <v>29</v>
      </c>
      <c r="EY275" s="14">
        <v>53</v>
      </c>
      <c r="EZ275" s="14">
        <v>68</v>
      </c>
      <c r="FA275" s="14">
        <v>43</v>
      </c>
      <c r="FB275" s="14">
        <v>39</v>
      </c>
      <c r="FC275" s="14">
        <v>57</v>
      </c>
      <c r="FD275" s="14">
        <v>52</v>
      </c>
      <c r="FE275" s="14">
        <v>47</v>
      </c>
      <c r="FF275" s="14">
        <v>33</v>
      </c>
      <c r="FG275" s="14">
        <v>53</v>
      </c>
      <c r="FH275" s="14">
        <v>57</v>
      </c>
      <c r="FI275" s="14">
        <v>43</v>
      </c>
      <c r="FJ275" s="14">
        <v>59</v>
      </c>
      <c r="FK275" s="14">
        <v>53</v>
      </c>
      <c r="FL275" s="14">
        <v>65</v>
      </c>
      <c r="FM275" s="14">
        <v>67</v>
      </c>
      <c r="FN275" s="14">
        <v>58</v>
      </c>
      <c r="FO275" s="14">
        <v>33</v>
      </c>
      <c r="FP275" s="14">
        <v>30</v>
      </c>
      <c r="FQ275" s="14">
        <v>33</v>
      </c>
      <c r="FR275" s="14">
        <v>32</v>
      </c>
      <c r="FS275" s="14">
        <v>28</v>
      </c>
      <c r="FT275" s="14">
        <v>66</v>
      </c>
      <c r="FU275" s="14">
        <v>50</v>
      </c>
      <c r="FV275" s="14">
        <v>71</v>
      </c>
      <c r="FW275" s="14">
        <v>53</v>
      </c>
      <c r="FX275" s="14">
        <v>49</v>
      </c>
      <c r="FY275" s="14">
        <v>39</v>
      </c>
      <c r="FZ275" s="14">
        <v>36</v>
      </c>
      <c r="GA275" s="14">
        <v>27</v>
      </c>
      <c r="GB275" s="14">
        <v>14</v>
      </c>
      <c r="GC275" s="14">
        <v>38</v>
      </c>
      <c r="GD275" s="14">
        <v>26</v>
      </c>
      <c r="GE275" s="14">
        <v>42</v>
      </c>
      <c r="GF275" s="14">
        <v>54</v>
      </c>
      <c r="GG275" s="14">
        <v>67</v>
      </c>
      <c r="GH275" s="14">
        <v>63</v>
      </c>
      <c r="GI275" s="14">
        <v>81</v>
      </c>
      <c r="GJ275" s="14">
        <v>59</v>
      </c>
      <c r="GK275" s="14">
        <v>33</v>
      </c>
      <c r="GL275" s="14">
        <v>37</v>
      </c>
      <c r="GM275" s="14">
        <v>39</v>
      </c>
      <c r="GN275" s="14">
        <v>53</v>
      </c>
      <c r="GO275" s="14">
        <v>50</v>
      </c>
      <c r="GP275" s="14">
        <v>52</v>
      </c>
      <c r="GQ275" s="14">
        <v>20</v>
      </c>
      <c r="GR275" s="14">
        <v>16</v>
      </c>
      <c r="GS275" s="14">
        <v>40</v>
      </c>
      <c r="GT275" s="14">
        <v>21</v>
      </c>
      <c r="GU275" s="14">
        <v>29</v>
      </c>
      <c r="GV275" s="14">
        <v>33</v>
      </c>
      <c r="GW275" s="14">
        <v>30</v>
      </c>
      <c r="GX275" s="14">
        <v>32</v>
      </c>
      <c r="GY275" s="14">
        <v>20</v>
      </c>
      <c r="GZ275" s="14">
        <v>30</v>
      </c>
      <c r="HA275" s="14">
        <v>49</v>
      </c>
      <c r="HB275" s="14">
        <v>30</v>
      </c>
      <c r="HC275" s="14">
        <v>28</v>
      </c>
      <c r="HD275" s="14">
        <v>53</v>
      </c>
      <c r="HE275" s="14">
        <v>39</v>
      </c>
      <c r="HF275" s="14">
        <v>41</v>
      </c>
      <c r="HG275" s="14">
        <v>54</v>
      </c>
      <c r="HH275" s="14">
        <v>30</v>
      </c>
      <c r="HI275" s="14">
        <v>15</v>
      </c>
      <c r="HJ275" s="14">
        <v>20</v>
      </c>
      <c r="HK275" s="14">
        <v>27</v>
      </c>
      <c r="HL275" s="14">
        <v>19</v>
      </c>
      <c r="HM275" s="14">
        <v>22</v>
      </c>
      <c r="HN275" s="14">
        <v>26</v>
      </c>
      <c r="HO275" s="14">
        <v>25</v>
      </c>
      <c r="HP275" s="14">
        <v>16</v>
      </c>
      <c r="HQ275" s="14">
        <v>12</v>
      </c>
      <c r="HR275" s="14">
        <v>21</v>
      </c>
      <c r="HS275" s="14">
        <v>29</v>
      </c>
      <c r="HT275" s="14">
        <v>27</v>
      </c>
      <c r="HU275" s="14">
        <v>33</v>
      </c>
      <c r="HV275" s="14">
        <v>33</v>
      </c>
      <c r="HW275" s="14">
        <v>40</v>
      </c>
      <c r="HX275" s="14">
        <v>24</v>
      </c>
      <c r="HY275" s="14">
        <v>26</v>
      </c>
      <c r="HZ275" s="14">
        <v>28</v>
      </c>
      <c r="IA275" s="14">
        <v>21</v>
      </c>
      <c r="IB275" s="14">
        <v>24</v>
      </c>
      <c r="IC275" s="14">
        <v>37</v>
      </c>
      <c r="ID275" s="14">
        <v>21</v>
      </c>
      <c r="IE275" s="14">
        <v>16</v>
      </c>
      <c r="IF275" s="14">
        <v>14</v>
      </c>
      <c r="IG275" s="14">
        <v>24</v>
      </c>
      <c r="IH275" s="14">
        <v>24</v>
      </c>
      <c r="II275" s="14">
        <v>18</v>
      </c>
      <c r="IJ275" s="14">
        <v>22</v>
      </c>
      <c r="IK275" s="14">
        <v>19</v>
      </c>
      <c r="IL275" s="14">
        <v>19</v>
      </c>
      <c r="IM275" s="14">
        <v>12</v>
      </c>
      <c r="IN275" s="14">
        <v>28</v>
      </c>
      <c r="IO275" s="14">
        <v>22</v>
      </c>
      <c r="IP275" s="14">
        <v>21</v>
      </c>
      <c r="IQ275" s="19">
        <v>28</v>
      </c>
      <c r="IR275" s="100">
        <f t="shared" si="65"/>
        <v>81</v>
      </c>
    </row>
    <row r="276" spans="1:252" ht="12.75" customHeight="1" x14ac:dyDescent="0.2">
      <c r="A276" s="100">
        <v>2010</v>
      </c>
      <c r="B276" s="100">
        <v>360810124</v>
      </c>
      <c r="C276" s="103">
        <f>INDEX(Sites!$A:$N,MATCH($B276,Sites!$A:$A,0),2)</f>
        <v>40.736139999999999</v>
      </c>
      <c r="D276" s="100" t="str">
        <f>INDEX(Sites!$A:$N,MATCH($B276,Sites!$A:$A,0),4)</f>
        <v>NY</v>
      </c>
      <c r="E276" s="100" t="str">
        <f>INDEX(Sites!$A:$N,MATCH($B276,Sites!$A:$A,0),10)</f>
        <v>25.0</v>
      </c>
      <c r="F276" s="44" t="str">
        <f>INDEX(Sites!$A:$N,MATCH($B276,Sites!$A:$A,0),6)</f>
        <v>Queens</v>
      </c>
      <c r="G276" s="20">
        <v>31</v>
      </c>
      <c r="H276" s="14">
        <v>31</v>
      </c>
      <c r="I276" s="14">
        <v>33</v>
      </c>
      <c r="J276" s="14">
        <v>36</v>
      </c>
      <c r="K276" s="14">
        <v>34</v>
      </c>
      <c r="L276" s="14">
        <v>39</v>
      </c>
      <c r="M276" s="14">
        <v>51</v>
      </c>
      <c r="N276" s="14">
        <v>44</v>
      </c>
      <c r="O276" s="14">
        <v>43</v>
      </c>
      <c r="P276" s="14">
        <v>31</v>
      </c>
      <c r="Q276" s="14">
        <v>35</v>
      </c>
      <c r="R276" s="14">
        <v>42</v>
      </c>
      <c r="S276" s="14">
        <v>42</v>
      </c>
      <c r="T276" s="14">
        <v>41</v>
      </c>
      <c r="U276" s="14">
        <v>42</v>
      </c>
      <c r="V276" s="14">
        <v>42</v>
      </c>
      <c r="W276" s="14">
        <v>34</v>
      </c>
      <c r="X276" s="14">
        <v>41</v>
      </c>
      <c r="Y276" s="14" t="s">
        <v>78</v>
      </c>
      <c r="Z276" s="14">
        <v>56</v>
      </c>
      <c r="AA276" s="14">
        <v>53</v>
      </c>
      <c r="AB276" s="14">
        <v>36</v>
      </c>
      <c r="AC276" s="14">
        <v>29</v>
      </c>
      <c r="AD276" s="14" t="s">
        <v>78</v>
      </c>
      <c r="AE276" s="14">
        <v>37</v>
      </c>
      <c r="AF276" s="14">
        <v>34</v>
      </c>
      <c r="AG276" s="14">
        <v>37</v>
      </c>
      <c r="AH276" s="14">
        <v>39</v>
      </c>
      <c r="AI276" s="14">
        <v>36</v>
      </c>
      <c r="AJ276" s="14" t="s">
        <v>78</v>
      </c>
      <c r="AK276" s="14">
        <v>20</v>
      </c>
      <c r="AL276" s="14">
        <v>24</v>
      </c>
      <c r="AM276" s="14">
        <v>43</v>
      </c>
      <c r="AN276" s="14">
        <v>29</v>
      </c>
      <c r="AO276" s="14">
        <v>47</v>
      </c>
      <c r="AP276" s="14">
        <v>52</v>
      </c>
      <c r="AQ276" s="14">
        <v>46</v>
      </c>
      <c r="AR276" s="14" t="s">
        <v>78</v>
      </c>
      <c r="AS276" s="14" t="s">
        <v>78</v>
      </c>
      <c r="AT276" s="14" t="s">
        <v>78</v>
      </c>
      <c r="AU276" s="14">
        <v>41</v>
      </c>
      <c r="AV276" s="14">
        <v>52</v>
      </c>
      <c r="AW276" s="14">
        <v>43</v>
      </c>
      <c r="AX276" s="14">
        <v>26</v>
      </c>
      <c r="AY276" s="14">
        <v>43</v>
      </c>
      <c r="AZ276" s="14">
        <v>45</v>
      </c>
      <c r="BA276" s="14">
        <v>39</v>
      </c>
      <c r="BB276" s="14">
        <v>28</v>
      </c>
      <c r="BC276" s="14">
        <v>25</v>
      </c>
      <c r="BD276" s="14">
        <v>33</v>
      </c>
      <c r="BE276" s="14">
        <v>37</v>
      </c>
      <c r="BF276" s="14">
        <v>44</v>
      </c>
      <c r="BG276" s="14">
        <v>27</v>
      </c>
      <c r="BH276" s="14">
        <v>34</v>
      </c>
      <c r="BI276" s="14">
        <v>47</v>
      </c>
      <c r="BJ276" s="14">
        <v>40</v>
      </c>
      <c r="BK276" s="14">
        <v>35</v>
      </c>
      <c r="BL276" s="14">
        <v>40</v>
      </c>
      <c r="BM276" s="14">
        <v>38</v>
      </c>
      <c r="BN276" s="14">
        <v>43</v>
      </c>
      <c r="BO276" s="14">
        <v>45</v>
      </c>
      <c r="BP276" s="14">
        <v>49</v>
      </c>
      <c r="BQ276" s="14">
        <v>15</v>
      </c>
      <c r="BR276" s="14">
        <v>11</v>
      </c>
      <c r="BS276" s="14">
        <v>38</v>
      </c>
      <c r="BT276" s="14">
        <v>40</v>
      </c>
      <c r="BU276" s="14">
        <v>43</v>
      </c>
      <c r="BV276" s="14">
        <v>22</v>
      </c>
      <c r="BW276" s="14">
        <v>38</v>
      </c>
      <c r="BX276" s="14">
        <v>35</v>
      </c>
      <c r="BY276" s="14">
        <v>41</v>
      </c>
      <c r="BZ276" s="14">
        <v>23</v>
      </c>
      <c r="CA276" s="14">
        <v>23</v>
      </c>
      <c r="CB276" s="14">
        <v>26</v>
      </c>
      <c r="CC276" s="14">
        <v>27</v>
      </c>
      <c r="CD276" s="14" t="s">
        <v>78</v>
      </c>
      <c r="CE276" s="14">
        <v>32</v>
      </c>
      <c r="CF276" s="14">
        <v>20</v>
      </c>
      <c r="CG276" s="14">
        <v>25</v>
      </c>
      <c r="CH276" s="14">
        <v>19</v>
      </c>
      <c r="CI276" s="14">
        <v>16</v>
      </c>
      <c r="CJ276" s="14" t="s">
        <v>78</v>
      </c>
      <c r="CK276" s="14" t="s">
        <v>78</v>
      </c>
      <c r="CL276" s="14" t="s">
        <v>78</v>
      </c>
      <c r="CM276" s="14" t="s">
        <v>78</v>
      </c>
      <c r="CN276" s="14" t="s">
        <v>78</v>
      </c>
      <c r="CO276" s="14" t="s">
        <v>78</v>
      </c>
      <c r="CP276" s="14" t="s">
        <v>78</v>
      </c>
      <c r="CQ276" s="14" t="s">
        <v>78</v>
      </c>
      <c r="CR276" s="14">
        <v>37</v>
      </c>
      <c r="CS276" s="14">
        <v>46</v>
      </c>
      <c r="CT276" s="14">
        <v>66</v>
      </c>
      <c r="CU276" s="14">
        <v>43</v>
      </c>
      <c r="CV276" s="14">
        <v>59</v>
      </c>
      <c r="CW276" s="14">
        <v>63</v>
      </c>
      <c r="CX276" s="14">
        <v>68</v>
      </c>
      <c r="CY276" s="14">
        <v>60</v>
      </c>
      <c r="CZ276" s="14">
        <v>48</v>
      </c>
      <c r="DA276" s="14">
        <v>37</v>
      </c>
      <c r="DB276" s="14">
        <v>33</v>
      </c>
      <c r="DC276" s="14">
        <v>47</v>
      </c>
      <c r="DD276" s="14">
        <v>45</v>
      </c>
      <c r="DE276" s="14">
        <v>37</v>
      </c>
      <c r="DF276" s="14">
        <v>47</v>
      </c>
      <c r="DG276" s="14">
        <v>43</v>
      </c>
      <c r="DH276" s="14">
        <v>27</v>
      </c>
      <c r="DI276" s="14">
        <v>44</v>
      </c>
      <c r="DJ276" s="14">
        <v>37</v>
      </c>
      <c r="DK276" s="14">
        <v>31</v>
      </c>
      <c r="DL276" s="14">
        <v>50</v>
      </c>
      <c r="DM276" s="14">
        <v>54</v>
      </c>
      <c r="DN276" s="14">
        <v>56</v>
      </c>
      <c r="DO276" s="14">
        <v>48</v>
      </c>
      <c r="DP276" s="14">
        <v>50</v>
      </c>
      <c r="DQ276" s="14">
        <v>54</v>
      </c>
      <c r="DR276" s="14">
        <v>57</v>
      </c>
      <c r="DS276" s="14">
        <v>59</v>
      </c>
      <c r="DT276" s="14">
        <v>70</v>
      </c>
      <c r="DU276" s="14">
        <v>69</v>
      </c>
      <c r="DV276" s="14">
        <v>58</v>
      </c>
      <c r="DW276" s="14">
        <v>53</v>
      </c>
      <c r="DX276" s="14">
        <v>43</v>
      </c>
      <c r="DY276" s="14">
        <v>29</v>
      </c>
      <c r="DZ276" s="14" t="s">
        <v>78</v>
      </c>
      <c r="EA276" s="14">
        <v>66</v>
      </c>
      <c r="EB276" s="14">
        <v>76</v>
      </c>
      <c r="EC276" s="14">
        <v>92</v>
      </c>
      <c r="ED276" s="14">
        <v>93</v>
      </c>
      <c r="EE276" s="14">
        <v>71</v>
      </c>
      <c r="EF276" s="14">
        <v>37</v>
      </c>
      <c r="EG276" s="14">
        <v>20</v>
      </c>
      <c r="EH276" s="14">
        <v>38</v>
      </c>
      <c r="EI276" s="14">
        <v>63</v>
      </c>
      <c r="EJ276" s="14">
        <v>64</v>
      </c>
      <c r="EK276" s="14" t="s">
        <v>78</v>
      </c>
      <c r="EL276" s="14">
        <v>36</v>
      </c>
      <c r="EM276" s="14">
        <v>52</v>
      </c>
      <c r="EN276" s="14">
        <v>52</v>
      </c>
      <c r="EO276" s="14">
        <v>66</v>
      </c>
      <c r="EP276" s="14">
        <v>63</v>
      </c>
      <c r="EQ276" s="14">
        <v>68</v>
      </c>
      <c r="ER276" s="14">
        <v>53</v>
      </c>
      <c r="ES276" s="14">
        <v>74</v>
      </c>
      <c r="ET276" s="14">
        <v>40</v>
      </c>
      <c r="EU276" s="14">
        <v>46</v>
      </c>
      <c r="EV276" s="14">
        <v>66</v>
      </c>
      <c r="EW276" s="14">
        <v>47</v>
      </c>
      <c r="EX276" s="14">
        <v>32</v>
      </c>
      <c r="EY276" s="14">
        <v>55</v>
      </c>
      <c r="EZ276" s="14">
        <v>61</v>
      </c>
      <c r="FA276" s="14">
        <v>45</v>
      </c>
      <c r="FB276" s="14">
        <v>50</v>
      </c>
      <c r="FC276" s="14">
        <v>60</v>
      </c>
      <c r="FD276" s="14">
        <v>55</v>
      </c>
      <c r="FE276" s="14">
        <v>44</v>
      </c>
      <c r="FF276" s="14">
        <v>37</v>
      </c>
      <c r="FG276" s="14">
        <v>45</v>
      </c>
      <c r="FH276" s="14">
        <v>64</v>
      </c>
      <c r="FI276" s="14">
        <v>47</v>
      </c>
      <c r="FJ276" s="14">
        <v>56</v>
      </c>
      <c r="FK276" s="14">
        <v>50</v>
      </c>
      <c r="FL276" s="14">
        <v>56</v>
      </c>
      <c r="FM276" s="14">
        <v>74</v>
      </c>
      <c r="FN276" s="14">
        <v>61</v>
      </c>
      <c r="FO276" s="14">
        <v>28</v>
      </c>
      <c r="FP276" s="14">
        <v>29</v>
      </c>
      <c r="FQ276" s="14">
        <v>30</v>
      </c>
      <c r="FR276" s="14">
        <v>32</v>
      </c>
      <c r="FS276" s="14" t="s">
        <v>78</v>
      </c>
      <c r="FT276" s="14">
        <v>66</v>
      </c>
      <c r="FU276" s="14">
        <v>52</v>
      </c>
      <c r="FV276" s="14">
        <v>68</v>
      </c>
      <c r="FW276" s="14">
        <v>58</v>
      </c>
      <c r="FX276" s="14">
        <v>50</v>
      </c>
      <c r="FY276" s="14">
        <v>47</v>
      </c>
      <c r="FZ276" s="14">
        <v>32</v>
      </c>
      <c r="GA276" s="14">
        <v>28</v>
      </c>
      <c r="GB276" s="14">
        <v>19</v>
      </c>
      <c r="GC276" s="14">
        <v>41</v>
      </c>
      <c r="GD276" s="14">
        <v>25</v>
      </c>
      <c r="GE276" s="14">
        <v>46</v>
      </c>
      <c r="GF276" s="14">
        <v>61</v>
      </c>
      <c r="GG276" s="14">
        <v>72</v>
      </c>
      <c r="GH276" s="14">
        <v>67</v>
      </c>
      <c r="GI276" s="14">
        <v>86</v>
      </c>
      <c r="GJ276" s="14">
        <v>60</v>
      </c>
      <c r="GK276" s="14">
        <v>31</v>
      </c>
      <c r="GL276" s="14">
        <v>39</v>
      </c>
      <c r="GM276" s="14">
        <v>43</v>
      </c>
      <c r="GN276" s="14">
        <v>50</v>
      </c>
      <c r="GO276" s="14">
        <v>50</v>
      </c>
      <c r="GP276" s="14">
        <v>59</v>
      </c>
      <c r="GQ276" s="14">
        <v>20</v>
      </c>
      <c r="GR276" s="14">
        <v>15</v>
      </c>
      <c r="GS276" s="14">
        <v>43</v>
      </c>
      <c r="GT276" s="14">
        <v>20</v>
      </c>
      <c r="GU276" s="14">
        <v>28</v>
      </c>
      <c r="GV276" s="14">
        <v>34</v>
      </c>
      <c r="GW276" s="14">
        <v>31</v>
      </c>
      <c r="GX276" s="14">
        <v>37</v>
      </c>
      <c r="GY276" s="14">
        <v>23</v>
      </c>
      <c r="GZ276" s="14">
        <v>31</v>
      </c>
      <c r="HA276" s="14">
        <v>51</v>
      </c>
      <c r="HB276" s="14">
        <v>31</v>
      </c>
      <c r="HC276" s="14">
        <v>35</v>
      </c>
      <c r="HD276" s="14">
        <v>51</v>
      </c>
      <c r="HE276" s="14">
        <v>39</v>
      </c>
      <c r="HF276" s="14" t="s">
        <v>78</v>
      </c>
      <c r="HG276" s="14">
        <v>60</v>
      </c>
      <c r="HH276" s="14">
        <v>30</v>
      </c>
      <c r="HI276" s="14">
        <v>16</v>
      </c>
      <c r="HJ276" s="14">
        <v>19</v>
      </c>
      <c r="HK276" s="14">
        <v>28</v>
      </c>
      <c r="HL276" s="14">
        <v>18</v>
      </c>
      <c r="HM276" s="14">
        <v>23</v>
      </c>
      <c r="HN276" s="14">
        <v>26</v>
      </c>
      <c r="HO276" s="14">
        <v>24</v>
      </c>
      <c r="HP276" s="14">
        <v>18</v>
      </c>
      <c r="HQ276" s="14">
        <v>13</v>
      </c>
      <c r="HR276" s="14">
        <v>23</v>
      </c>
      <c r="HS276" s="14">
        <v>32</v>
      </c>
      <c r="HT276" s="14">
        <v>27</v>
      </c>
      <c r="HU276" s="14">
        <v>34</v>
      </c>
      <c r="HV276" s="14">
        <v>39</v>
      </c>
      <c r="HW276" s="14">
        <v>43</v>
      </c>
      <c r="HX276" s="14">
        <v>24</v>
      </c>
      <c r="HY276" s="14">
        <v>26</v>
      </c>
      <c r="HZ276" s="14">
        <v>32</v>
      </c>
      <c r="IA276" s="14">
        <v>23</v>
      </c>
      <c r="IB276" s="14">
        <v>25</v>
      </c>
      <c r="IC276" s="14">
        <v>40</v>
      </c>
      <c r="ID276" s="14">
        <v>23</v>
      </c>
      <c r="IE276" s="14" t="s">
        <v>78</v>
      </c>
      <c r="IF276" s="14" t="s">
        <v>78</v>
      </c>
      <c r="IG276" s="14" t="s">
        <v>78</v>
      </c>
      <c r="IH276" s="14">
        <v>27</v>
      </c>
      <c r="II276" s="14">
        <v>21</v>
      </c>
      <c r="IJ276" s="14">
        <v>27</v>
      </c>
      <c r="IK276" s="14">
        <v>26</v>
      </c>
      <c r="IL276" s="14">
        <v>23</v>
      </c>
      <c r="IM276" s="14" t="s">
        <v>78</v>
      </c>
      <c r="IN276" s="14">
        <v>34</v>
      </c>
      <c r="IO276" s="14">
        <v>25</v>
      </c>
      <c r="IP276" s="14">
        <v>26</v>
      </c>
      <c r="IQ276" s="19">
        <v>30</v>
      </c>
      <c r="IR276" s="100">
        <f t="shared" si="65"/>
        <v>93</v>
      </c>
    </row>
    <row r="277" spans="1:252" ht="12.75" customHeight="1" x14ac:dyDescent="0.2">
      <c r="A277" s="100">
        <v>2010</v>
      </c>
      <c r="B277" s="100">
        <v>361030004</v>
      </c>
      <c r="C277" s="103">
        <f>INDEX(Sites!$A:$N,MATCH($B277,Sites!$A:$A,0),2)</f>
        <v>40.96078</v>
      </c>
      <c r="D277" s="100" t="str">
        <f>INDEX(Sites!$A:$N,MATCH($B277,Sites!$A:$A,0),4)</f>
        <v>NY</v>
      </c>
      <c r="E277" s="100" t="str">
        <f>INDEX(Sites!$A:$N,MATCH($B277,Sites!$A:$A,0),10)</f>
        <v>31.0</v>
      </c>
      <c r="F277" s="44" t="str">
        <f>INDEX(Sites!$A:$N,MATCH($B277,Sites!$A:$A,0),6)</f>
        <v>Riverhead</v>
      </c>
      <c r="G277" s="20" t="s">
        <v>78</v>
      </c>
      <c r="H277" s="14" t="s">
        <v>78</v>
      </c>
      <c r="I277" s="14" t="s">
        <v>78</v>
      </c>
      <c r="J277" s="14" t="s">
        <v>78</v>
      </c>
      <c r="K277" s="14" t="s">
        <v>78</v>
      </c>
      <c r="L277" s="14" t="s">
        <v>78</v>
      </c>
      <c r="M277" s="14" t="s">
        <v>78</v>
      </c>
      <c r="N277" s="14" t="s">
        <v>78</v>
      </c>
      <c r="O277" s="14" t="s">
        <v>78</v>
      </c>
      <c r="P277" s="14" t="s">
        <v>78</v>
      </c>
      <c r="Q277" s="14" t="s">
        <v>78</v>
      </c>
      <c r="R277" s="14" t="s">
        <v>78</v>
      </c>
      <c r="S277" s="14" t="s">
        <v>78</v>
      </c>
      <c r="T277" s="14" t="s">
        <v>78</v>
      </c>
      <c r="U277" s="14" t="s">
        <v>78</v>
      </c>
      <c r="V277" s="14" t="s">
        <v>78</v>
      </c>
      <c r="W277" s="14">
        <v>47</v>
      </c>
      <c r="X277" s="14">
        <v>46</v>
      </c>
      <c r="Y277" s="14">
        <v>50</v>
      </c>
      <c r="Z277" s="14">
        <v>65</v>
      </c>
      <c r="AA277" s="14">
        <v>65</v>
      </c>
      <c r="AB277" s="14">
        <v>43</v>
      </c>
      <c r="AC277" s="14">
        <v>42</v>
      </c>
      <c r="AD277" s="14">
        <v>50</v>
      </c>
      <c r="AE277" s="14">
        <v>60</v>
      </c>
      <c r="AF277" s="14">
        <v>31</v>
      </c>
      <c r="AG277" s="14">
        <v>32</v>
      </c>
      <c r="AH277" s="14">
        <v>31</v>
      </c>
      <c r="AI277" s="14">
        <v>31</v>
      </c>
      <c r="AJ277" s="14">
        <v>24</v>
      </c>
      <c r="AK277" s="14">
        <v>17</v>
      </c>
      <c r="AL277" s="14">
        <v>19</v>
      </c>
      <c r="AM277" s="14">
        <v>31</v>
      </c>
      <c r="AN277" s="14">
        <v>27</v>
      </c>
      <c r="AO277" s="14">
        <v>52</v>
      </c>
      <c r="AP277" s="14">
        <v>61</v>
      </c>
      <c r="AQ277" s="14">
        <v>56</v>
      </c>
      <c r="AR277" s="14">
        <v>68</v>
      </c>
      <c r="AS277" s="14">
        <v>45</v>
      </c>
      <c r="AT277" s="14">
        <v>37</v>
      </c>
      <c r="AU277" s="14">
        <v>45</v>
      </c>
      <c r="AV277" s="14">
        <v>61</v>
      </c>
      <c r="AW277" s="14">
        <v>52</v>
      </c>
      <c r="AX277" s="14">
        <v>47</v>
      </c>
      <c r="AY277" s="14">
        <v>47</v>
      </c>
      <c r="AZ277" s="14">
        <v>49</v>
      </c>
      <c r="BA277" s="14">
        <v>45</v>
      </c>
      <c r="BB277" s="14">
        <v>42</v>
      </c>
      <c r="BC277" s="14">
        <v>31</v>
      </c>
      <c r="BD277" s="14">
        <v>40</v>
      </c>
      <c r="BE277" s="14">
        <v>47</v>
      </c>
      <c r="BF277" s="14">
        <v>57</v>
      </c>
      <c r="BG277" s="14">
        <v>50</v>
      </c>
      <c r="BH277" s="14">
        <v>50</v>
      </c>
      <c r="BI277" s="14">
        <v>52</v>
      </c>
      <c r="BJ277" s="14">
        <v>52</v>
      </c>
      <c r="BK277" s="14">
        <v>49</v>
      </c>
      <c r="BL277" s="14">
        <v>46</v>
      </c>
      <c r="BM277" s="14">
        <v>46</v>
      </c>
      <c r="BN277" s="14">
        <v>51</v>
      </c>
      <c r="BO277" s="14">
        <v>65</v>
      </c>
      <c r="BP277" s="14">
        <v>86</v>
      </c>
      <c r="BQ277" s="14">
        <v>42</v>
      </c>
      <c r="BR277" s="14">
        <v>39</v>
      </c>
      <c r="BS277" s="14">
        <v>37</v>
      </c>
      <c r="BT277" s="14">
        <v>47</v>
      </c>
      <c r="BU277" s="14">
        <v>37</v>
      </c>
      <c r="BV277" s="14">
        <v>32</v>
      </c>
      <c r="BW277" s="14">
        <v>36</v>
      </c>
      <c r="BX277" s="14">
        <v>32</v>
      </c>
      <c r="BY277" s="14" t="s">
        <v>78</v>
      </c>
      <c r="BZ277" s="14">
        <v>45</v>
      </c>
      <c r="CA277" s="14">
        <v>55</v>
      </c>
      <c r="CB277" s="14">
        <v>47</v>
      </c>
      <c r="CC277" s="14">
        <v>50</v>
      </c>
      <c r="CD277" s="14">
        <v>47</v>
      </c>
      <c r="CE277" s="14">
        <v>44</v>
      </c>
      <c r="CF277" s="14">
        <v>47</v>
      </c>
      <c r="CG277" s="14">
        <v>46</v>
      </c>
      <c r="CH277" s="14">
        <v>39</v>
      </c>
      <c r="CI277" s="14">
        <v>41</v>
      </c>
      <c r="CJ277" s="14">
        <v>58</v>
      </c>
      <c r="CK277" s="14">
        <v>53</v>
      </c>
      <c r="CL277" s="14">
        <v>38</v>
      </c>
      <c r="CM277" s="14">
        <v>37</v>
      </c>
      <c r="CN277" s="14">
        <v>41</v>
      </c>
      <c r="CO277" s="14">
        <v>67</v>
      </c>
      <c r="CP277" s="14">
        <v>39</v>
      </c>
      <c r="CQ277" s="14">
        <v>40</v>
      </c>
      <c r="CR277" s="14">
        <v>43</v>
      </c>
      <c r="CS277" s="14">
        <v>46</v>
      </c>
      <c r="CT277" s="14">
        <v>50</v>
      </c>
      <c r="CU277" s="14">
        <v>49</v>
      </c>
      <c r="CV277" s="14" t="s">
        <v>78</v>
      </c>
      <c r="CW277" s="14">
        <v>49</v>
      </c>
      <c r="CX277" s="14">
        <v>73</v>
      </c>
      <c r="CY277" s="14">
        <v>75</v>
      </c>
      <c r="CZ277" s="14">
        <v>52</v>
      </c>
      <c r="DA277" s="14">
        <v>40</v>
      </c>
      <c r="DB277" s="14" t="s">
        <v>78</v>
      </c>
      <c r="DC277" s="14">
        <v>52</v>
      </c>
      <c r="DD277" s="14">
        <v>48</v>
      </c>
      <c r="DE277" s="14">
        <v>39</v>
      </c>
      <c r="DF277" s="14">
        <v>47</v>
      </c>
      <c r="DG277" s="14">
        <v>37</v>
      </c>
      <c r="DH277" s="14">
        <v>45</v>
      </c>
      <c r="DI277" s="14">
        <v>39</v>
      </c>
      <c r="DJ277" s="14">
        <v>43</v>
      </c>
      <c r="DK277" s="14">
        <v>38</v>
      </c>
      <c r="DL277" s="14">
        <v>54</v>
      </c>
      <c r="DM277" s="14">
        <v>52</v>
      </c>
      <c r="DN277" s="14">
        <v>55</v>
      </c>
      <c r="DO277" s="14">
        <v>54</v>
      </c>
      <c r="DP277" s="14">
        <v>50</v>
      </c>
      <c r="DQ277" s="14">
        <v>55</v>
      </c>
      <c r="DR277" s="14">
        <v>69</v>
      </c>
      <c r="DS277" s="14">
        <v>53</v>
      </c>
      <c r="DT277" s="14">
        <v>73</v>
      </c>
      <c r="DU277" s="14">
        <v>62</v>
      </c>
      <c r="DV277" s="14">
        <v>72</v>
      </c>
      <c r="DW277" s="14">
        <v>57</v>
      </c>
      <c r="DX277" s="14">
        <v>50</v>
      </c>
      <c r="DY277" s="14">
        <v>33</v>
      </c>
      <c r="DZ277" s="14">
        <v>38</v>
      </c>
      <c r="EA277" s="14">
        <v>63</v>
      </c>
      <c r="EB277" s="14">
        <v>74</v>
      </c>
      <c r="EC277" s="14">
        <v>80</v>
      </c>
      <c r="ED277" s="14">
        <v>73</v>
      </c>
      <c r="EE277" s="14">
        <v>60</v>
      </c>
      <c r="EF277" s="14">
        <v>37</v>
      </c>
      <c r="EG277" s="14">
        <v>23</v>
      </c>
      <c r="EH277" s="14">
        <v>39</v>
      </c>
      <c r="EI277" s="14">
        <v>55</v>
      </c>
      <c r="EJ277" s="14">
        <v>69</v>
      </c>
      <c r="EK277" s="14" t="s">
        <v>78</v>
      </c>
      <c r="EL277" s="14" t="s">
        <v>78</v>
      </c>
      <c r="EM277" s="14" t="s">
        <v>78</v>
      </c>
      <c r="EN277" s="14" t="s">
        <v>78</v>
      </c>
      <c r="EO277" s="14" t="s">
        <v>78</v>
      </c>
      <c r="EP277" s="14" t="s">
        <v>78</v>
      </c>
      <c r="EQ277" s="14" t="s">
        <v>78</v>
      </c>
      <c r="ER277" s="14" t="s">
        <v>78</v>
      </c>
      <c r="ES277" s="14">
        <v>71</v>
      </c>
      <c r="ET277" s="14">
        <v>42</v>
      </c>
      <c r="EU277" s="14">
        <v>48</v>
      </c>
      <c r="EV277" s="14">
        <v>60</v>
      </c>
      <c r="EW277" s="14">
        <v>45</v>
      </c>
      <c r="EX277" s="14">
        <v>36</v>
      </c>
      <c r="EY277" s="14">
        <v>55</v>
      </c>
      <c r="EZ277" s="14">
        <v>55</v>
      </c>
      <c r="FA277" s="14">
        <v>51</v>
      </c>
      <c r="FB277" s="14">
        <v>49</v>
      </c>
      <c r="FC277" s="14">
        <v>39</v>
      </c>
      <c r="FD277" s="14">
        <v>39</v>
      </c>
      <c r="FE277" s="14">
        <v>39</v>
      </c>
      <c r="FF277" s="14">
        <v>36</v>
      </c>
      <c r="FG277" s="14">
        <v>42</v>
      </c>
      <c r="FH277" s="14">
        <v>55</v>
      </c>
      <c r="FI277" s="14">
        <v>57</v>
      </c>
      <c r="FJ277" s="14">
        <v>52</v>
      </c>
      <c r="FK277" s="14">
        <v>47</v>
      </c>
      <c r="FL277" s="14">
        <v>63</v>
      </c>
      <c r="FM277" s="14">
        <v>68</v>
      </c>
      <c r="FN277" s="14">
        <v>57</v>
      </c>
      <c r="FO277" s="14">
        <v>30</v>
      </c>
      <c r="FP277" s="14">
        <v>27</v>
      </c>
      <c r="FQ277" s="14">
        <v>31</v>
      </c>
      <c r="FR277" s="14">
        <v>34</v>
      </c>
      <c r="FS277" s="14">
        <v>32</v>
      </c>
      <c r="FT277" s="14">
        <v>71</v>
      </c>
      <c r="FU277" s="14">
        <v>45</v>
      </c>
      <c r="FV277" s="14" t="s">
        <v>78</v>
      </c>
      <c r="FW277" s="14">
        <v>57</v>
      </c>
      <c r="FX277" s="14">
        <v>46</v>
      </c>
      <c r="FY277" s="14">
        <v>42</v>
      </c>
      <c r="FZ277" s="14">
        <v>40</v>
      </c>
      <c r="GA277" s="14">
        <v>32</v>
      </c>
      <c r="GB277" s="14">
        <v>37</v>
      </c>
      <c r="GC277" s="14">
        <v>37</v>
      </c>
      <c r="GD277" s="14">
        <v>32</v>
      </c>
      <c r="GE277" s="14">
        <v>44</v>
      </c>
      <c r="GF277" s="14">
        <v>61</v>
      </c>
      <c r="GG277" s="14">
        <v>72</v>
      </c>
      <c r="GH277" s="14">
        <v>68</v>
      </c>
      <c r="GI277" s="14">
        <v>76</v>
      </c>
      <c r="GJ277" s="14">
        <v>64</v>
      </c>
      <c r="GK277" s="14">
        <v>29</v>
      </c>
      <c r="GL277" s="14">
        <v>47</v>
      </c>
      <c r="GM277" s="14">
        <v>45</v>
      </c>
      <c r="GN277" s="14">
        <v>45</v>
      </c>
      <c r="GO277" s="14">
        <v>51</v>
      </c>
      <c r="GP277" s="14">
        <v>66</v>
      </c>
      <c r="GQ277" s="14">
        <v>23</v>
      </c>
      <c r="GR277" s="14">
        <v>21</v>
      </c>
      <c r="GS277" s="14">
        <v>34</v>
      </c>
      <c r="GT277" s="14">
        <v>25</v>
      </c>
      <c r="GU277" s="14">
        <v>29</v>
      </c>
      <c r="GV277" s="14">
        <v>47</v>
      </c>
      <c r="GW277" s="14">
        <v>36</v>
      </c>
      <c r="GX277" s="14">
        <v>52</v>
      </c>
      <c r="GY277" s="14">
        <v>42</v>
      </c>
      <c r="GZ277" s="14">
        <v>32</v>
      </c>
      <c r="HA277" s="14">
        <v>46</v>
      </c>
      <c r="HB277" s="14">
        <v>35</v>
      </c>
      <c r="HC277" s="14">
        <v>41</v>
      </c>
      <c r="HD277" s="14">
        <v>57</v>
      </c>
      <c r="HE277" s="14">
        <v>35</v>
      </c>
      <c r="HF277" s="14">
        <v>52</v>
      </c>
      <c r="HG277" s="14">
        <v>62</v>
      </c>
      <c r="HH277" s="14">
        <v>30</v>
      </c>
      <c r="HI277" s="14">
        <v>23</v>
      </c>
      <c r="HJ277" s="14">
        <v>29</v>
      </c>
      <c r="HK277" s="14">
        <v>42</v>
      </c>
      <c r="HL277" s="14">
        <v>19</v>
      </c>
      <c r="HM277" s="14">
        <v>33</v>
      </c>
      <c r="HN277" s="14">
        <v>32</v>
      </c>
      <c r="HO277" s="14">
        <v>25</v>
      </c>
      <c r="HP277" s="14">
        <v>24</v>
      </c>
      <c r="HQ277" s="14">
        <v>22</v>
      </c>
      <c r="HR277" s="14">
        <v>27</v>
      </c>
      <c r="HS277" s="14">
        <v>38</v>
      </c>
      <c r="HT277" s="14">
        <v>31</v>
      </c>
      <c r="HU277" s="14">
        <v>38</v>
      </c>
      <c r="HV277" s="14">
        <v>34</v>
      </c>
      <c r="HW277" s="14">
        <v>48</v>
      </c>
      <c r="HX277" s="14">
        <v>41</v>
      </c>
      <c r="HY277" s="14">
        <v>28</v>
      </c>
      <c r="HZ277" s="14">
        <v>35</v>
      </c>
      <c r="IA277" s="14">
        <v>35</v>
      </c>
      <c r="IB277" s="14">
        <v>28</v>
      </c>
      <c r="IC277" s="14">
        <v>44</v>
      </c>
      <c r="ID277" s="14">
        <v>31</v>
      </c>
      <c r="IE277" s="14">
        <v>27</v>
      </c>
      <c r="IF277" s="14">
        <v>30</v>
      </c>
      <c r="IG277" s="14">
        <v>32</v>
      </c>
      <c r="IH277" s="14">
        <v>32</v>
      </c>
      <c r="II277" s="14">
        <v>28</v>
      </c>
      <c r="IJ277" s="14">
        <v>33</v>
      </c>
      <c r="IK277" s="14">
        <v>36</v>
      </c>
      <c r="IL277" s="14">
        <v>31</v>
      </c>
      <c r="IM277" s="14">
        <v>28</v>
      </c>
      <c r="IN277" s="14">
        <v>23</v>
      </c>
      <c r="IO277" s="14">
        <v>30</v>
      </c>
      <c r="IP277" s="14">
        <v>32</v>
      </c>
      <c r="IQ277" s="19">
        <v>33</v>
      </c>
      <c r="IR277" s="100">
        <f t="shared" si="65"/>
        <v>86</v>
      </c>
    </row>
    <row r="278" spans="1:252" ht="12.75" customHeight="1" x14ac:dyDescent="0.2">
      <c r="A278" s="100">
        <v>2010</v>
      </c>
      <c r="B278" s="100">
        <v>360870005</v>
      </c>
      <c r="C278" s="103">
        <f>INDEX(Sites!$A:$N,MATCH($B278,Sites!$A:$A,0),2)</f>
        <v>41.182079999999999</v>
      </c>
      <c r="D278" s="100" t="str">
        <f>INDEX(Sites!$A:$N,MATCH($B278,Sites!$A:$A,0),4)</f>
        <v>NY</v>
      </c>
      <c r="E278" s="100" t="str">
        <f>INDEX(Sites!$A:$N,MATCH($B278,Sites!$A:$A,0),10)</f>
        <v>140.0</v>
      </c>
      <c r="F278" s="44" t="str">
        <f>INDEX(Sites!$A:$N,MATCH($B278,Sites!$A:$A,0),6)</f>
        <v>South Mountain Rd</v>
      </c>
      <c r="G278" s="20">
        <v>40</v>
      </c>
      <c r="H278" s="14">
        <v>41</v>
      </c>
      <c r="I278" s="14">
        <v>41</v>
      </c>
      <c r="J278" s="14">
        <v>48</v>
      </c>
      <c r="K278" s="14">
        <v>46</v>
      </c>
      <c r="L278" s="14">
        <v>53</v>
      </c>
      <c r="M278" s="14">
        <v>61</v>
      </c>
      <c r="N278" s="14">
        <v>59</v>
      </c>
      <c r="O278" s="14">
        <v>55</v>
      </c>
      <c r="P278" s="14">
        <v>38</v>
      </c>
      <c r="Q278" s="14">
        <v>44</v>
      </c>
      <c r="R278" s="14">
        <v>47</v>
      </c>
      <c r="S278" s="14">
        <v>45</v>
      </c>
      <c r="T278" s="14">
        <v>43</v>
      </c>
      <c r="U278" s="14">
        <v>46</v>
      </c>
      <c r="V278" s="14">
        <v>50</v>
      </c>
      <c r="W278" s="14">
        <v>54</v>
      </c>
      <c r="X278" s="14">
        <v>57</v>
      </c>
      <c r="Y278" s="14">
        <v>62</v>
      </c>
      <c r="Z278" s="14" t="s">
        <v>78</v>
      </c>
      <c r="AA278" s="14">
        <v>65</v>
      </c>
      <c r="AB278" s="14">
        <v>35</v>
      </c>
      <c r="AC278" s="14">
        <v>36</v>
      </c>
      <c r="AD278" s="14">
        <v>53</v>
      </c>
      <c r="AE278" s="14">
        <v>41</v>
      </c>
      <c r="AF278" s="14">
        <v>43</v>
      </c>
      <c r="AG278" s="14">
        <v>43</v>
      </c>
      <c r="AH278" s="14">
        <v>41</v>
      </c>
      <c r="AI278" s="14">
        <v>39</v>
      </c>
      <c r="AJ278" s="14">
        <v>33</v>
      </c>
      <c r="AK278" s="14">
        <v>32</v>
      </c>
      <c r="AL278" s="14">
        <v>39</v>
      </c>
      <c r="AM278" s="14">
        <v>45</v>
      </c>
      <c r="AN278" s="14">
        <v>43</v>
      </c>
      <c r="AO278" s="14">
        <v>55</v>
      </c>
      <c r="AP278" s="14">
        <v>54</v>
      </c>
      <c r="AQ278" s="14">
        <v>59</v>
      </c>
      <c r="AR278" s="14">
        <v>71</v>
      </c>
      <c r="AS278" s="14">
        <v>55</v>
      </c>
      <c r="AT278" s="14">
        <v>42</v>
      </c>
      <c r="AU278" s="14">
        <v>49</v>
      </c>
      <c r="AV278" s="14">
        <v>63</v>
      </c>
      <c r="AW278" s="14">
        <v>52</v>
      </c>
      <c r="AX278" s="14">
        <v>49</v>
      </c>
      <c r="AY278" s="14">
        <v>54</v>
      </c>
      <c r="AZ278" s="14">
        <v>59</v>
      </c>
      <c r="BA278" s="14">
        <v>46</v>
      </c>
      <c r="BB278" s="14">
        <v>38</v>
      </c>
      <c r="BC278" s="14">
        <v>39</v>
      </c>
      <c r="BD278" s="14">
        <v>43</v>
      </c>
      <c r="BE278" s="14">
        <v>49</v>
      </c>
      <c r="BF278" s="14">
        <v>56</v>
      </c>
      <c r="BG278" s="14">
        <v>62</v>
      </c>
      <c r="BH278" s="14">
        <v>53</v>
      </c>
      <c r="BI278" s="14">
        <v>57</v>
      </c>
      <c r="BJ278" s="14">
        <v>46</v>
      </c>
      <c r="BK278" s="14">
        <v>44</v>
      </c>
      <c r="BL278" s="14">
        <v>49</v>
      </c>
      <c r="BM278" s="14">
        <v>52</v>
      </c>
      <c r="BN278" s="14">
        <v>53</v>
      </c>
      <c r="BO278" s="14">
        <v>68</v>
      </c>
      <c r="BP278" s="14">
        <v>88</v>
      </c>
      <c r="BQ278" s="14">
        <v>58</v>
      </c>
      <c r="BR278" s="14">
        <v>40</v>
      </c>
      <c r="BS278" s="14">
        <v>61</v>
      </c>
      <c r="BT278" s="14">
        <v>64</v>
      </c>
      <c r="BU278" s="14">
        <v>57</v>
      </c>
      <c r="BV278" s="14">
        <v>40</v>
      </c>
      <c r="BW278" s="14">
        <v>49</v>
      </c>
      <c r="BX278" s="14">
        <v>45</v>
      </c>
      <c r="BY278" s="14">
        <v>51</v>
      </c>
      <c r="BZ278" s="14">
        <v>45</v>
      </c>
      <c r="CA278" s="14">
        <v>43</v>
      </c>
      <c r="CB278" s="14">
        <v>49</v>
      </c>
      <c r="CC278" s="14">
        <v>48</v>
      </c>
      <c r="CD278" s="14">
        <v>49</v>
      </c>
      <c r="CE278" s="14">
        <v>41</v>
      </c>
      <c r="CF278" s="14">
        <v>45</v>
      </c>
      <c r="CG278" s="14">
        <v>38</v>
      </c>
      <c r="CH278" s="14">
        <v>35</v>
      </c>
      <c r="CI278" s="14">
        <v>49</v>
      </c>
      <c r="CJ278" s="14">
        <v>73</v>
      </c>
      <c r="CK278" s="14" t="s">
        <v>78</v>
      </c>
      <c r="CL278" s="14">
        <v>40</v>
      </c>
      <c r="CM278" s="14">
        <v>26</v>
      </c>
      <c r="CN278" s="14">
        <v>50</v>
      </c>
      <c r="CO278" s="14">
        <v>48</v>
      </c>
      <c r="CP278" s="14">
        <v>37</v>
      </c>
      <c r="CQ278" s="14">
        <v>24</v>
      </c>
      <c r="CR278" s="14">
        <v>47</v>
      </c>
      <c r="CS278" s="14">
        <v>42</v>
      </c>
      <c r="CT278" s="14">
        <v>64</v>
      </c>
      <c r="CU278" s="14">
        <v>45</v>
      </c>
      <c r="CV278" s="14">
        <v>70</v>
      </c>
      <c r="CW278" s="14">
        <v>57</v>
      </c>
      <c r="CX278" s="14">
        <v>54</v>
      </c>
      <c r="CY278" s="14">
        <v>51</v>
      </c>
      <c r="CZ278" s="14">
        <v>40</v>
      </c>
      <c r="DA278" s="14">
        <v>36</v>
      </c>
      <c r="DB278" s="14">
        <v>33</v>
      </c>
      <c r="DC278" s="14">
        <v>43</v>
      </c>
      <c r="DD278" s="14">
        <v>42</v>
      </c>
      <c r="DE278" s="14">
        <v>35</v>
      </c>
      <c r="DF278" s="14">
        <v>56</v>
      </c>
      <c r="DG278" s="14">
        <v>33</v>
      </c>
      <c r="DH278" s="14">
        <v>24</v>
      </c>
      <c r="DI278" s="14">
        <v>43</v>
      </c>
      <c r="DJ278" s="14">
        <v>33</v>
      </c>
      <c r="DK278" s="14">
        <v>31</v>
      </c>
      <c r="DL278" s="14">
        <v>60</v>
      </c>
      <c r="DM278" s="14">
        <v>74</v>
      </c>
      <c r="DN278" s="14">
        <v>44</v>
      </c>
      <c r="DO278" s="14">
        <v>40</v>
      </c>
      <c r="DP278" s="14">
        <v>54</v>
      </c>
      <c r="DQ278" s="14">
        <v>44</v>
      </c>
      <c r="DR278" s="14">
        <v>51</v>
      </c>
      <c r="DS278" s="14">
        <v>46</v>
      </c>
      <c r="DT278" s="14">
        <v>49</v>
      </c>
      <c r="DU278" s="14">
        <v>61</v>
      </c>
      <c r="DV278" s="14">
        <v>46</v>
      </c>
      <c r="DW278" s="14">
        <v>43</v>
      </c>
      <c r="DX278" s="14">
        <v>38</v>
      </c>
      <c r="DY278" s="14">
        <v>28</v>
      </c>
      <c r="DZ278" s="14">
        <v>33</v>
      </c>
      <c r="EA278" s="14">
        <v>43</v>
      </c>
      <c r="EB278" s="14">
        <v>71</v>
      </c>
      <c r="EC278" s="14">
        <v>66</v>
      </c>
      <c r="ED278" s="14">
        <v>60</v>
      </c>
      <c r="EE278" s="14">
        <v>78</v>
      </c>
      <c r="EF278" s="14">
        <v>54</v>
      </c>
      <c r="EG278" s="14">
        <v>34</v>
      </c>
      <c r="EH278" s="14">
        <v>40</v>
      </c>
      <c r="EI278" s="14">
        <v>45</v>
      </c>
      <c r="EJ278" s="14">
        <v>76</v>
      </c>
      <c r="EK278" s="14">
        <v>39</v>
      </c>
      <c r="EL278" s="14">
        <v>33</v>
      </c>
      <c r="EM278" s="14">
        <v>51</v>
      </c>
      <c r="EN278" s="14">
        <v>68</v>
      </c>
      <c r="EO278" s="14">
        <v>63</v>
      </c>
      <c r="EP278" s="14">
        <v>53</v>
      </c>
      <c r="EQ278" s="14">
        <v>61</v>
      </c>
      <c r="ER278" s="14">
        <v>44</v>
      </c>
      <c r="ES278" s="14">
        <v>59</v>
      </c>
      <c r="ET278" s="14">
        <v>37</v>
      </c>
      <c r="EU278" s="14">
        <v>29</v>
      </c>
      <c r="EV278" s="14">
        <v>48</v>
      </c>
      <c r="EW278" s="14">
        <v>38</v>
      </c>
      <c r="EX278" s="14">
        <v>31</v>
      </c>
      <c r="EY278" s="14">
        <v>38</v>
      </c>
      <c r="EZ278" s="14">
        <v>66</v>
      </c>
      <c r="FA278" s="14">
        <v>42</v>
      </c>
      <c r="FB278" s="14">
        <v>38</v>
      </c>
      <c r="FC278" s="14">
        <v>44</v>
      </c>
      <c r="FD278" s="14">
        <v>57</v>
      </c>
      <c r="FE278" s="14">
        <v>62</v>
      </c>
      <c r="FF278" s="14">
        <v>48</v>
      </c>
      <c r="FG278" s="14">
        <v>64</v>
      </c>
      <c r="FH278" s="14">
        <v>55</v>
      </c>
      <c r="FI278" s="14">
        <v>46</v>
      </c>
      <c r="FJ278" s="14">
        <v>55</v>
      </c>
      <c r="FK278" s="14">
        <v>63</v>
      </c>
      <c r="FL278" s="14">
        <v>66</v>
      </c>
      <c r="FM278" s="14">
        <v>58</v>
      </c>
      <c r="FN278" s="14">
        <v>51</v>
      </c>
      <c r="FO278" s="14">
        <v>34</v>
      </c>
      <c r="FP278" s="14">
        <v>38</v>
      </c>
      <c r="FQ278" s="14">
        <v>45</v>
      </c>
      <c r="FR278" s="14">
        <v>29</v>
      </c>
      <c r="FS278" s="14">
        <v>41</v>
      </c>
      <c r="FT278" s="14">
        <v>56</v>
      </c>
      <c r="FU278" s="14">
        <v>51</v>
      </c>
      <c r="FV278" s="14">
        <v>75</v>
      </c>
      <c r="FW278" s="14">
        <v>50</v>
      </c>
      <c r="FX278" s="14">
        <v>63</v>
      </c>
      <c r="FY278" s="14">
        <v>38</v>
      </c>
      <c r="FZ278" s="14">
        <v>38</v>
      </c>
      <c r="GA278" s="14">
        <v>27</v>
      </c>
      <c r="GB278" s="14">
        <v>22</v>
      </c>
      <c r="GC278" s="14">
        <v>37</v>
      </c>
      <c r="GD278" s="14">
        <v>28</v>
      </c>
      <c r="GE278" s="14">
        <v>42</v>
      </c>
      <c r="GF278" s="14">
        <v>43</v>
      </c>
      <c r="GG278" s="14">
        <v>63</v>
      </c>
      <c r="GH278" s="14">
        <v>58</v>
      </c>
      <c r="GI278" s="14">
        <v>71</v>
      </c>
      <c r="GJ278" s="14">
        <v>84</v>
      </c>
      <c r="GK278" s="14">
        <v>39</v>
      </c>
      <c r="GL278" s="14">
        <v>40</v>
      </c>
      <c r="GM278" s="14">
        <v>34</v>
      </c>
      <c r="GN278" s="14">
        <v>53</v>
      </c>
      <c r="GO278" s="14">
        <v>68</v>
      </c>
      <c r="GP278" s="14">
        <v>52</v>
      </c>
      <c r="GQ278" s="14">
        <v>22</v>
      </c>
      <c r="GR278" s="14">
        <v>18</v>
      </c>
      <c r="GS278" s="14">
        <v>36</v>
      </c>
      <c r="GT278" s="14">
        <v>23</v>
      </c>
      <c r="GU278" s="14">
        <v>35</v>
      </c>
      <c r="GV278" s="14">
        <v>37</v>
      </c>
      <c r="GW278" s="14">
        <v>32</v>
      </c>
      <c r="GX278" s="14">
        <v>28</v>
      </c>
      <c r="GY278" s="14">
        <v>25</v>
      </c>
      <c r="GZ278" s="14">
        <v>31</v>
      </c>
      <c r="HA278" s="14">
        <v>45</v>
      </c>
      <c r="HB278" s="14">
        <v>33</v>
      </c>
      <c r="HC278" s="14">
        <v>35</v>
      </c>
      <c r="HD278" s="14">
        <v>64</v>
      </c>
      <c r="HE278" s="14">
        <v>45</v>
      </c>
      <c r="HF278" s="14">
        <v>57</v>
      </c>
      <c r="HG278" s="14">
        <v>53</v>
      </c>
      <c r="HH278" s="14">
        <v>32</v>
      </c>
      <c r="HI278" s="14">
        <v>18</v>
      </c>
      <c r="HJ278" s="14">
        <v>19</v>
      </c>
      <c r="HK278" s="14">
        <v>36</v>
      </c>
      <c r="HL278" s="14">
        <v>21</v>
      </c>
      <c r="HM278" s="14">
        <v>30</v>
      </c>
      <c r="HN278" s="14">
        <v>27</v>
      </c>
      <c r="HO278" s="14">
        <v>25</v>
      </c>
      <c r="HP278" s="14">
        <v>17</v>
      </c>
      <c r="HQ278" s="14">
        <v>15</v>
      </c>
      <c r="HR278" s="14">
        <v>25</v>
      </c>
      <c r="HS278" s="14">
        <v>36</v>
      </c>
      <c r="HT278" s="14">
        <v>39</v>
      </c>
      <c r="HU278" s="14">
        <v>39</v>
      </c>
      <c r="HV278" s="14">
        <v>37</v>
      </c>
      <c r="HW278" s="14">
        <v>41</v>
      </c>
      <c r="HX278" s="14">
        <v>29</v>
      </c>
      <c r="HY278" s="14">
        <v>31</v>
      </c>
      <c r="HZ278" s="14">
        <v>31</v>
      </c>
      <c r="IA278" s="14">
        <v>27</v>
      </c>
      <c r="IB278" s="14">
        <v>30</v>
      </c>
      <c r="IC278" s="14">
        <v>45</v>
      </c>
      <c r="ID278" s="14">
        <v>32</v>
      </c>
      <c r="IE278" s="14">
        <v>26</v>
      </c>
      <c r="IF278" s="14">
        <v>26</v>
      </c>
      <c r="IG278" s="14">
        <v>33</v>
      </c>
      <c r="IH278" s="14">
        <v>30</v>
      </c>
      <c r="II278" s="14">
        <v>31</v>
      </c>
      <c r="IJ278" s="14">
        <v>26</v>
      </c>
      <c r="IK278" s="14">
        <v>26</v>
      </c>
      <c r="IL278" s="14">
        <v>24</v>
      </c>
      <c r="IM278" s="14">
        <v>15</v>
      </c>
      <c r="IN278" s="14">
        <v>41</v>
      </c>
      <c r="IO278" s="14">
        <v>31</v>
      </c>
      <c r="IP278" s="14">
        <v>33</v>
      </c>
      <c r="IQ278" s="19">
        <v>35</v>
      </c>
      <c r="IR278" s="100">
        <f t="shared" si="65"/>
        <v>88</v>
      </c>
    </row>
    <row r="279" spans="1:252" ht="12.75" customHeight="1" x14ac:dyDescent="0.2">
      <c r="A279" s="100">
        <v>2010</v>
      </c>
      <c r="B279" s="100">
        <v>360850067</v>
      </c>
      <c r="C279" s="103">
        <f>INDEX(Sites!$A:$N,MATCH($B279,Sites!$A:$A,0),2)</f>
        <v>40.596640000000001</v>
      </c>
      <c r="D279" s="100" t="str">
        <f>INDEX(Sites!$A:$N,MATCH($B279,Sites!$A:$A,0),4)</f>
        <v>NY</v>
      </c>
      <c r="E279" s="100" t="str">
        <f>INDEX(Sites!$A:$N,MATCH($B279,Sites!$A:$A,0),10)</f>
        <v>95.0</v>
      </c>
      <c r="F279" s="44" t="str">
        <f>INDEX(Sites!$A:$N,MATCH($B279,Sites!$A:$A,0),6)</f>
        <v>Susan Wagner</v>
      </c>
      <c r="G279" s="20">
        <v>33</v>
      </c>
      <c r="H279" s="14">
        <v>27</v>
      </c>
      <c r="I279" s="14">
        <v>27</v>
      </c>
      <c r="J279" s="14">
        <v>36</v>
      </c>
      <c r="K279" s="14">
        <v>29</v>
      </c>
      <c r="L279" s="14">
        <v>41</v>
      </c>
      <c r="M279" s="14">
        <v>55</v>
      </c>
      <c r="N279" s="14">
        <v>48</v>
      </c>
      <c r="O279" s="14">
        <v>50</v>
      </c>
      <c r="P279" s="14">
        <v>40</v>
      </c>
      <c r="Q279" s="14">
        <v>43</v>
      </c>
      <c r="R279" s="14">
        <v>37</v>
      </c>
      <c r="S279" s="14">
        <v>45</v>
      </c>
      <c r="T279" s="14">
        <v>36</v>
      </c>
      <c r="U279" s="14">
        <v>33</v>
      </c>
      <c r="V279" s="14">
        <v>37</v>
      </c>
      <c r="W279" s="14">
        <v>33</v>
      </c>
      <c r="X279" s="14">
        <v>47</v>
      </c>
      <c r="Y279" s="14">
        <v>51</v>
      </c>
      <c r="Z279" s="14">
        <v>62</v>
      </c>
      <c r="AA279" s="14">
        <v>61</v>
      </c>
      <c r="AB279" s="14">
        <v>39</v>
      </c>
      <c r="AC279" s="14">
        <v>34</v>
      </c>
      <c r="AD279" s="14">
        <v>45</v>
      </c>
      <c r="AE279" s="14">
        <v>51</v>
      </c>
      <c r="AF279" s="14">
        <v>36</v>
      </c>
      <c r="AG279" s="14">
        <v>41</v>
      </c>
      <c r="AH279" s="14">
        <v>41</v>
      </c>
      <c r="AI279" s="14">
        <v>40</v>
      </c>
      <c r="AJ279" s="14">
        <v>21</v>
      </c>
      <c r="AK279" s="14">
        <v>24</v>
      </c>
      <c r="AL279" s="14">
        <v>27</v>
      </c>
      <c r="AM279" s="14">
        <v>37</v>
      </c>
      <c r="AN279" s="14">
        <v>35</v>
      </c>
      <c r="AO279" s="14">
        <v>53</v>
      </c>
      <c r="AP279" s="14">
        <v>57</v>
      </c>
      <c r="AQ279" s="14">
        <v>44</v>
      </c>
      <c r="AR279" s="14">
        <v>67</v>
      </c>
      <c r="AS279" s="14">
        <v>52</v>
      </c>
      <c r="AT279" s="14">
        <v>35</v>
      </c>
      <c r="AU279" s="14">
        <v>45</v>
      </c>
      <c r="AV279" s="14">
        <v>62</v>
      </c>
      <c r="AW279" s="14">
        <v>49</v>
      </c>
      <c r="AX279" s="14">
        <v>37</v>
      </c>
      <c r="AY279" s="14">
        <v>41</v>
      </c>
      <c r="AZ279" s="14">
        <v>52</v>
      </c>
      <c r="BA279" s="14">
        <v>44</v>
      </c>
      <c r="BB279" s="14">
        <v>37</v>
      </c>
      <c r="BC279" s="14">
        <v>29</v>
      </c>
      <c r="BD279" s="14">
        <v>38</v>
      </c>
      <c r="BE279" s="14">
        <v>44</v>
      </c>
      <c r="BF279" s="14">
        <v>49</v>
      </c>
      <c r="BG279" s="14">
        <v>51</v>
      </c>
      <c r="BH279" s="14">
        <v>48</v>
      </c>
      <c r="BI279" s="14">
        <v>52</v>
      </c>
      <c r="BJ279" s="14">
        <v>49</v>
      </c>
      <c r="BK279" s="14">
        <v>42</v>
      </c>
      <c r="BL279" s="14">
        <v>45</v>
      </c>
      <c r="BM279" s="14">
        <v>37</v>
      </c>
      <c r="BN279" s="14">
        <v>50</v>
      </c>
      <c r="BO279" s="14">
        <v>69</v>
      </c>
      <c r="BP279" s="14">
        <v>77</v>
      </c>
      <c r="BQ279" s="14">
        <v>52</v>
      </c>
      <c r="BR279" s="14">
        <v>39</v>
      </c>
      <c r="BS279" s="14">
        <v>59</v>
      </c>
      <c r="BT279" s="14">
        <v>64</v>
      </c>
      <c r="BU279" s="14">
        <v>61</v>
      </c>
      <c r="BV279" s="14">
        <v>44</v>
      </c>
      <c r="BW279" s="14">
        <v>49</v>
      </c>
      <c r="BX279" s="14">
        <v>43</v>
      </c>
      <c r="BY279" s="14">
        <v>49</v>
      </c>
      <c r="BZ279" s="14">
        <v>46</v>
      </c>
      <c r="CA279" s="14">
        <v>45</v>
      </c>
      <c r="CB279" s="14">
        <v>45</v>
      </c>
      <c r="CC279" s="14">
        <v>51</v>
      </c>
      <c r="CD279" s="14">
        <v>48</v>
      </c>
      <c r="CE279" s="14">
        <v>41</v>
      </c>
      <c r="CF279" s="14">
        <v>39</v>
      </c>
      <c r="CG279" s="14">
        <v>37</v>
      </c>
      <c r="CH279" s="14">
        <v>29</v>
      </c>
      <c r="CI279" s="14">
        <v>51</v>
      </c>
      <c r="CJ279" s="14">
        <v>68</v>
      </c>
      <c r="CK279" s="14">
        <v>52</v>
      </c>
      <c r="CL279" s="14">
        <v>34</v>
      </c>
      <c r="CM279" s="14">
        <v>27</v>
      </c>
      <c r="CN279" s="14">
        <v>33</v>
      </c>
      <c r="CO279" s="14">
        <v>67</v>
      </c>
      <c r="CP279" s="14">
        <v>34</v>
      </c>
      <c r="CQ279" s="14">
        <v>33</v>
      </c>
      <c r="CR279" s="14">
        <v>52</v>
      </c>
      <c r="CS279" s="14">
        <v>46</v>
      </c>
      <c r="CT279" s="14">
        <v>80</v>
      </c>
      <c r="CU279" s="14">
        <v>48</v>
      </c>
      <c r="CV279" s="14">
        <v>63</v>
      </c>
      <c r="CW279" s="14">
        <v>70</v>
      </c>
      <c r="CX279" s="14">
        <v>73</v>
      </c>
      <c r="CY279" s="14">
        <v>61</v>
      </c>
      <c r="CZ279" s="14">
        <v>50</v>
      </c>
      <c r="DA279" s="14">
        <v>39</v>
      </c>
      <c r="DB279" s="14">
        <v>36</v>
      </c>
      <c r="DC279" s="14">
        <v>51</v>
      </c>
      <c r="DD279" s="14">
        <v>46</v>
      </c>
      <c r="DE279" s="14">
        <v>42</v>
      </c>
      <c r="DF279" s="14">
        <v>52</v>
      </c>
      <c r="DG279" s="14">
        <v>43</v>
      </c>
      <c r="DH279" s="14">
        <v>34</v>
      </c>
      <c r="DI279" s="14">
        <v>44</v>
      </c>
      <c r="DJ279" s="14">
        <v>37</v>
      </c>
      <c r="DK279" s="14">
        <v>35</v>
      </c>
      <c r="DL279" s="14">
        <v>46</v>
      </c>
      <c r="DM279" s="14">
        <v>57</v>
      </c>
      <c r="DN279" s="14">
        <v>60</v>
      </c>
      <c r="DO279" s="14">
        <v>54</v>
      </c>
      <c r="DP279" s="14">
        <v>57</v>
      </c>
      <c r="DQ279" s="14">
        <v>63</v>
      </c>
      <c r="DR279" s="14">
        <v>68</v>
      </c>
      <c r="DS279" s="14">
        <v>66</v>
      </c>
      <c r="DT279" s="14">
        <v>74</v>
      </c>
      <c r="DU279" s="14">
        <v>72</v>
      </c>
      <c r="DV279" s="14">
        <v>64</v>
      </c>
      <c r="DW279" s="14">
        <v>61</v>
      </c>
      <c r="DX279" s="14">
        <v>50</v>
      </c>
      <c r="DY279" s="14">
        <v>32</v>
      </c>
      <c r="DZ279" s="14">
        <v>38</v>
      </c>
      <c r="EA279" s="14">
        <v>63</v>
      </c>
      <c r="EB279" s="14">
        <v>77</v>
      </c>
      <c r="EC279" s="14">
        <v>89</v>
      </c>
      <c r="ED279" s="14">
        <v>113</v>
      </c>
      <c r="EE279" s="14">
        <v>83</v>
      </c>
      <c r="EF279" s="14">
        <v>38</v>
      </c>
      <c r="EG279" s="14">
        <v>20</v>
      </c>
      <c r="EH279" s="14">
        <v>33</v>
      </c>
      <c r="EI279" s="14">
        <v>67</v>
      </c>
      <c r="EJ279" s="14">
        <v>71</v>
      </c>
      <c r="EK279" s="14">
        <v>34</v>
      </c>
      <c r="EL279" s="14">
        <v>38</v>
      </c>
      <c r="EM279" s="14">
        <v>63</v>
      </c>
      <c r="EN279" s="14">
        <v>79</v>
      </c>
      <c r="EO279" s="14">
        <v>67</v>
      </c>
      <c r="EP279" s="14">
        <v>65</v>
      </c>
      <c r="EQ279" s="14">
        <v>74</v>
      </c>
      <c r="ER279" s="14">
        <v>65</v>
      </c>
      <c r="ES279" s="14">
        <v>70</v>
      </c>
      <c r="ET279" s="14">
        <v>46</v>
      </c>
      <c r="EU279" s="14">
        <v>75</v>
      </c>
      <c r="EV279" s="14">
        <v>68</v>
      </c>
      <c r="EW279" s="14">
        <v>52</v>
      </c>
      <c r="EX279" s="14">
        <v>37</v>
      </c>
      <c r="EY279" s="14">
        <v>63</v>
      </c>
      <c r="EZ279" s="14">
        <v>85</v>
      </c>
      <c r="FA279" s="14">
        <v>50</v>
      </c>
      <c r="FB279" s="14">
        <v>46</v>
      </c>
      <c r="FC279" s="14">
        <v>60</v>
      </c>
      <c r="FD279" s="14">
        <v>52</v>
      </c>
      <c r="FE279" s="14">
        <v>45</v>
      </c>
      <c r="FF279" s="14">
        <v>51</v>
      </c>
      <c r="FG279" s="14">
        <v>53</v>
      </c>
      <c r="FH279" s="14">
        <v>65</v>
      </c>
      <c r="FI279" s="14">
        <v>53</v>
      </c>
      <c r="FJ279" s="14">
        <v>56</v>
      </c>
      <c r="FK279" s="14">
        <v>52</v>
      </c>
      <c r="FL279" s="14">
        <v>67</v>
      </c>
      <c r="FM279" s="14">
        <v>73</v>
      </c>
      <c r="FN279" s="14">
        <v>69</v>
      </c>
      <c r="FO279" s="14">
        <v>41</v>
      </c>
      <c r="FP279" s="14">
        <v>24</v>
      </c>
      <c r="FQ279" s="14">
        <v>29</v>
      </c>
      <c r="FR279" s="14">
        <v>34</v>
      </c>
      <c r="FS279" s="14">
        <v>42</v>
      </c>
      <c r="FT279" s="14">
        <v>74</v>
      </c>
      <c r="FU279" s="14">
        <v>52</v>
      </c>
      <c r="FV279" s="14">
        <v>81</v>
      </c>
      <c r="FW279" s="14">
        <v>58</v>
      </c>
      <c r="FX279" s="14">
        <v>50</v>
      </c>
      <c r="FY279" s="14">
        <v>48</v>
      </c>
      <c r="FZ279" s="14">
        <v>31</v>
      </c>
      <c r="GA279" s="14">
        <v>19</v>
      </c>
      <c r="GB279" s="14">
        <v>9</v>
      </c>
      <c r="GC279" s="14">
        <v>45</v>
      </c>
      <c r="GD279" s="14">
        <v>35</v>
      </c>
      <c r="GE279" s="14">
        <v>51</v>
      </c>
      <c r="GF279" s="14">
        <v>67</v>
      </c>
      <c r="GG279" s="14">
        <v>73</v>
      </c>
      <c r="GH279" s="14">
        <v>68</v>
      </c>
      <c r="GI279" s="14">
        <v>88</v>
      </c>
      <c r="GJ279" s="14">
        <v>76</v>
      </c>
      <c r="GK279" s="14">
        <v>39</v>
      </c>
      <c r="GL279" s="14">
        <v>42</v>
      </c>
      <c r="GM279" s="14">
        <v>45</v>
      </c>
      <c r="GN279" s="14">
        <v>54</v>
      </c>
      <c r="GO279" s="14">
        <v>67</v>
      </c>
      <c r="GP279" s="14">
        <v>65</v>
      </c>
      <c r="GQ279" s="14">
        <v>25</v>
      </c>
      <c r="GR279" s="14">
        <v>21</v>
      </c>
      <c r="GS279" s="14">
        <v>48</v>
      </c>
      <c r="GT279" s="14">
        <v>27</v>
      </c>
      <c r="GU279" s="14">
        <v>41</v>
      </c>
      <c r="GV279" s="14">
        <v>40</v>
      </c>
      <c r="GW279" s="14">
        <v>39</v>
      </c>
      <c r="GX279" s="14">
        <v>45</v>
      </c>
      <c r="GY279" s="14">
        <v>33</v>
      </c>
      <c r="GZ279" s="14">
        <v>35</v>
      </c>
      <c r="HA279" s="14">
        <v>55</v>
      </c>
      <c r="HB279" s="14">
        <v>32</v>
      </c>
      <c r="HC279" s="14">
        <v>38</v>
      </c>
      <c r="HD279" s="14">
        <v>76</v>
      </c>
      <c r="HE279" s="14">
        <v>45</v>
      </c>
      <c r="HF279" s="14">
        <v>54</v>
      </c>
      <c r="HG279" s="14">
        <v>61</v>
      </c>
      <c r="HH279" s="14">
        <v>26</v>
      </c>
      <c r="HI279" s="14">
        <v>24</v>
      </c>
      <c r="HJ279" s="14">
        <v>26</v>
      </c>
      <c r="HK279" s="14">
        <v>38</v>
      </c>
      <c r="HL279" s="14">
        <v>25</v>
      </c>
      <c r="HM279" s="14">
        <v>19</v>
      </c>
      <c r="HN279" s="14">
        <v>27</v>
      </c>
      <c r="HO279" s="14">
        <v>25</v>
      </c>
      <c r="HP279" s="14">
        <v>13</v>
      </c>
      <c r="HQ279" s="14">
        <v>6</v>
      </c>
      <c r="HR279" s="14">
        <v>22</v>
      </c>
      <c r="HS279" s="14">
        <v>35</v>
      </c>
      <c r="HT279" s="14">
        <v>37</v>
      </c>
      <c r="HU279" s="14">
        <v>37</v>
      </c>
      <c r="HV279" s="14">
        <v>44</v>
      </c>
      <c r="HW279" s="14">
        <v>55</v>
      </c>
      <c r="HX279" s="14">
        <v>29</v>
      </c>
      <c r="HY279" s="14">
        <v>22</v>
      </c>
      <c r="HZ279" s="14">
        <v>38</v>
      </c>
      <c r="IA279" s="14">
        <v>31</v>
      </c>
      <c r="IB279" s="14">
        <v>31</v>
      </c>
      <c r="IC279" s="14">
        <v>47</v>
      </c>
      <c r="ID279" s="14">
        <v>29</v>
      </c>
      <c r="IE279" s="14">
        <v>25</v>
      </c>
      <c r="IF279" s="14">
        <v>24</v>
      </c>
      <c r="IG279" s="14">
        <v>34</v>
      </c>
      <c r="IH279" s="14">
        <v>30</v>
      </c>
      <c r="II279" s="14">
        <v>31</v>
      </c>
      <c r="IJ279" s="14">
        <v>36</v>
      </c>
      <c r="IK279" s="14">
        <v>35</v>
      </c>
      <c r="IL279" s="14">
        <v>26</v>
      </c>
      <c r="IM279" s="14">
        <v>20</v>
      </c>
      <c r="IN279" s="14">
        <v>40</v>
      </c>
      <c r="IO279" s="14">
        <v>26</v>
      </c>
      <c r="IP279" s="14">
        <v>31</v>
      </c>
      <c r="IQ279" s="19">
        <v>32</v>
      </c>
      <c r="IR279" s="100">
        <f t="shared" si="65"/>
        <v>113</v>
      </c>
    </row>
    <row r="280" spans="1:252" ht="12.75" customHeight="1" x14ac:dyDescent="0.2">
      <c r="A280" s="101">
        <v>2010</v>
      </c>
      <c r="B280" s="101">
        <v>361192004</v>
      </c>
      <c r="C280" s="104">
        <f>INDEX(Sites!$A:$N,MATCH($B280,Sites!$A:$A,0),2)</f>
        <v>41.051920000000003</v>
      </c>
      <c r="D280" s="101" t="str">
        <f>INDEX(Sites!$A:$N,MATCH($B280,Sites!$A:$A,0),4)</f>
        <v>NY</v>
      </c>
      <c r="E280" s="101" t="str">
        <f>INDEX(Sites!$A:$N,MATCH($B280,Sites!$A:$A,0),10)</f>
        <v>64.0</v>
      </c>
      <c r="F280" s="80" t="str">
        <f>INDEX(Sites!$A:$N,MATCH($B280,Sites!$A:$A,0),6)</f>
        <v>White Plains</v>
      </c>
      <c r="G280" s="18">
        <v>20</v>
      </c>
      <c r="H280" s="16" t="s">
        <v>78</v>
      </c>
      <c r="I280" s="16">
        <v>20</v>
      </c>
      <c r="J280" s="16">
        <v>24</v>
      </c>
      <c r="K280" s="16">
        <v>23</v>
      </c>
      <c r="L280" s="16">
        <v>26</v>
      </c>
      <c r="M280" s="16">
        <v>28</v>
      </c>
      <c r="N280" s="16">
        <v>28</v>
      </c>
      <c r="O280" s="16">
        <v>25</v>
      </c>
      <c r="P280" s="16">
        <v>13</v>
      </c>
      <c r="Q280" s="16">
        <v>26</v>
      </c>
      <c r="R280" s="16">
        <v>29</v>
      </c>
      <c r="S280" s="16">
        <v>34</v>
      </c>
      <c r="T280" s="16">
        <v>23</v>
      </c>
      <c r="U280" s="16">
        <v>24</v>
      </c>
      <c r="V280" s="16">
        <v>20</v>
      </c>
      <c r="W280" s="16">
        <v>19</v>
      </c>
      <c r="X280" s="16">
        <v>21</v>
      </c>
      <c r="Y280" s="16">
        <v>23</v>
      </c>
      <c r="Z280" s="16">
        <v>27</v>
      </c>
      <c r="AA280" s="16">
        <v>26</v>
      </c>
      <c r="AB280" s="16">
        <v>12</v>
      </c>
      <c r="AC280" s="16">
        <v>15</v>
      </c>
      <c r="AD280" s="16">
        <v>48</v>
      </c>
      <c r="AE280" s="16">
        <v>41</v>
      </c>
      <c r="AF280" s="16">
        <v>42</v>
      </c>
      <c r="AG280" s="16">
        <v>41</v>
      </c>
      <c r="AH280" s="16">
        <v>42</v>
      </c>
      <c r="AI280" s="16">
        <v>40</v>
      </c>
      <c r="AJ280" s="16">
        <v>29</v>
      </c>
      <c r="AK280" s="16">
        <v>30</v>
      </c>
      <c r="AL280" s="16">
        <v>38</v>
      </c>
      <c r="AM280" s="16">
        <v>45</v>
      </c>
      <c r="AN280" s="16">
        <v>37</v>
      </c>
      <c r="AO280" s="16">
        <v>53</v>
      </c>
      <c r="AP280" s="16">
        <v>57</v>
      </c>
      <c r="AQ280" s="16">
        <v>64</v>
      </c>
      <c r="AR280" s="16">
        <v>68</v>
      </c>
      <c r="AS280" s="16">
        <v>50</v>
      </c>
      <c r="AT280" s="16">
        <v>39</v>
      </c>
      <c r="AU280" s="16">
        <v>46</v>
      </c>
      <c r="AV280" s="16">
        <v>61</v>
      </c>
      <c r="AW280" s="16">
        <v>50</v>
      </c>
      <c r="AX280" s="16">
        <v>45</v>
      </c>
      <c r="AY280" s="16">
        <v>52</v>
      </c>
      <c r="AZ280" s="16">
        <v>56</v>
      </c>
      <c r="BA280" s="16">
        <v>45</v>
      </c>
      <c r="BB280" s="16">
        <v>35</v>
      </c>
      <c r="BC280" s="16">
        <v>35</v>
      </c>
      <c r="BD280" s="16" t="s">
        <v>78</v>
      </c>
      <c r="BE280" s="16" t="s">
        <v>78</v>
      </c>
      <c r="BF280" s="16">
        <v>51</v>
      </c>
      <c r="BG280" s="16" t="s">
        <v>78</v>
      </c>
      <c r="BH280" s="16">
        <v>48</v>
      </c>
      <c r="BI280" s="16">
        <v>51</v>
      </c>
      <c r="BJ280" s="16">
        <v>47</v>
      </c>
      <c r="BK280" s="16">
        <v>45</v>
      </c>
      <c r="BL280" s="16" t="s">
        <v>78</v>
      </c>
      <c r="BM280" s="16">
        <v>46</v>
      </c>
      <c r="BN280" s="16">
        <v>48</v>
      </c>
      <c r="BO280" s="16">
        <v>61</v>
      </c>
      <c r="BP280" s="16">
        <v>82</v>
      </c>
      <c r="BQ280" s="16">
        <v>61</v>
      </c>
      <c r="BR280" s="16">
        <v>30</v>
      </c>
      <c r="BS280" s="16">
        <v>59</v>
      </c>
      <c r="BT280" s="16">
        <v>60</v>
      </c>
      <c r="BU280" s="16">
        <v>55</v>
      </c>
      <c r="BV280" s="16">
        <v>39</v>
      </c>
      <c r="BW280" s="16">
        <v>46</v>
      </c>
      <c r="BX280" s="16">
        <v>42</v>
      </c>
      <c r="BY280" s="16">
        <v>48</v>
      </c>
      <c r="BZ280" s="16">
        <v>41</v>
      </c>
      <c r="CA280" s="16">
        <v>45</v>
      </c>
      <c r="CB280" s="16">
        <v>46</v>
      </c>
      <c r="CC280" s="16">
        <v>49</v>
      </c>
      <c r="CD280" s="16">
        <v>45</v>
      </c>
      <c r="CE280" s="16">
        <v>40</v>
      </c>
      <c r="CF280" s="16">
        <v>43</v>
      </c>
      <c r="CG280" s="16">
        <v>40</v>
      </c>
      <c r="CH280" s="16">
        <v>32</v>
      </c>
      <c r="CI280" s="16">
        <v>48</v>
      </c>
      <c r="CJ280" s="16">
        <v>69</v>
      </c>
      <c r="CK280" s="16">
        <v>49</v>
      </c>
      <c r="CL280" s="16">
        <v>41</v>
      </c>
      <c r="CM280" s="16">
        <v>32</v>
      </c>
      <c r="CN280" s="16">
        <v>38</v>
      </c>
      <c r="CO280" s="16">
        <v>58</v>
      </c>
      <c r="CP280" s="16">
        <v>41</v>
      </c>
      <c r="CQ280" s="16">
        <v>23</v>
      </c>
      <c r="CR280" s="16">
        <v>42</v>
      </c>
      <c r="CS280" s="16">
        <v>42</v>
      </c>
      <c r="CT280" s="16">
        <v>60</v>
      </c>
      <c r="CU280" s="16">
        <v>53</v>
      </c>
      <c r="CV280" s="16">
        <v>71</v>
      </c>
      <c r="CW280" s="16">
        <v>58</v>
      </c>
      <c r="CX280" s="16">
        <v>66</v>
      </c>
      <c r="CY280" s="16">
        <v>60</v>
      </c>
      <c r="CZ280" s="16">
        <v>48</v>
      </c>
      <c r="DA280" s="16">
        <v>35</v>
      </c>
      <c r="DB280" s="16" t="s">
        <v>78</v>
      </c>
      <c r="DC280" s="16" t="s">
        <v>78</v>
      </c>
      <c r="DD280" s="16" t="s">
        <v>78</v>
      </c>
      <c r="DE280" s="16" t="s">
        <v>78</v>
      </c>
      <c r="DF280" s="16" t="s">
        <v>78</v>
      </c>
      <c r="DG280" s="16" t="s">
        <v>78</v>
      </c>
      <c r="DH280" s="16" t="s">
        <v>78</v>
      </c>
      <c r="DI280" s="16">
        <v>46</v>
      </c>
      <c r="DJ280" s="16">
        <v>40</v>
      </c>
      <c r="DK280" s="16">
        <v>31</v>
      </c>
      <c r="DL280" s="16">
        <v>59</v>
      </c>
      <c r="DM280" s="16">
        <v>71</v>
      </c>
      <c r="DN280" s="16">
        <v>60</v>
      </c>
      <c r="DO280" s="16">
        <v>45</v>
      </c>
      <c r="DP280" s="16">
        <v>54</v>
      </c>
      <c r="DQ280" s="16">
        <v>45</v>
      </c>
      <c r="DR280" s="16">
        <v>60</v>
      </c>
      <c r="DS280" s="16">
        <v>54</v>
      </c>
      <c r="DT280" s="16">
        <v>54</v>
      </c>
      <c r="DU280" s="16">
        <v>74</v>
      </c>
      <c r="DV280" s="16">
        <v>55</v>
      </c>
      <c r="DW280" s="16">
        <v>44</v>
      </c>
      <c r="DX280" s="16">
        <v>39</v>
      </c>
      <c r="DY280" s="16">
        <v>28</v>
      </c>
      <c r="DZ280" s="16">
        <v>35</v>
      </c>
      <c r="EA280" s="16">
        <v>53</v>
      </c>
      <c r="EB280" s="16">
        <v>68</v>
      </c>
      <c r="EC280" s="16">
        <v>73</v>
      </c>
      <c r="ED280" s="16">
        <v>65</v>
      </c>
      <c r="EE280" s="16">
        <v>75</v>
      </c>
      <c r="EF280" s="16">
        <v>51</v>
      </c>
      <c r="EG280" s="16">
        <v>35</v>
      </c>
      <c r="EH280" s="16">
        <v>41</v>
      </c>
      <c r="EI280" s="16">
        <v>50</v>
      </c>
      <c r="EJ280" s="16">
        <v>72</v>
      </c>
      <c r="EK280" s="16">
        <v>36</v>
      </c>
      <c r="EL280" s="16">
        <v>30</v>
      </c>
      <c r="EM280" s="16">
        <v>53</v>
      </c>
      <c r="EN280" s="16">
        <v>79</v>
      </c>
      <c r="EO280" s="16">
        <v>66</v>
      </c>
      <c r="EP280" s="16">
        <v>54</v>
      </c>
      <c r="EQ280" s="16">
        <v>57</v>
      </c>
      <c r="ER280" s="16">
        <v>49</v>
      </c>
      <c r="ES280" s="16">
        <v>69</v>
      </c>
      <c r="ET280" s="16">
        <v>35</v>
      </c>
      <c r="EU280" s="16">
        <v>26</v>
      </c>
      <c r="EV280" s="16">
        <v>51</v>
      </c>
      <c r="EW280" s="16">
        <v>40</v>
      </c>
      <c r="EX280" s="16">
        <v>30</v>
      </c>
      <c r="EY280" s="16">
        <v>43</v>
      </c>
      <c r="EZ280" s="16">
        <v>71</v>
      </c>
      <c r="FA280" s="16">
        <v>44</v>
      </c>
      <c r="FB280" s="16">
        <v>39</v>
      </c>
      <c r="FC280" s="16">
        <v>49</v>
      </c>
      <c r="FD280" s="16">
        <v>57</v>
      </c>
      <c r="FE280" s="16">
        <v>49</v>
      </c>
      <c r="FF280" s="16">
        <v>38</v>
      </c>
      <c r="FG280" s="16">
        <v>65</v>
      </c>
      <c r="FH280" s="16">
        <v>60</v>
      </c>
      <c r="FI280" s="16">
        <v>45</v>
      </c>
      <c r="FJ280" s="16">
        <v>60</v>
      </c>
      <c r="FK280" s="16">
        <v>60</v>
      </c>
      <c r="FL280" s="16">
        <v>74</v>
      </c>
      <c r="FM280" s="16" t="s">
        <v>78</v>
      </c>
      <c r="FN280" s="16" t="s">
        <v>78</v>
      </c>
      <c r="FO280" s="16" t="s">
        <v>78</v>
      </c>
      <c r="FP280" s="16" t="s">
        <v>78</v>
      </c>
      <c r="FQ280" s="16" t="s">
        <v>78</v>
      </c>
      <c r="FR280" s="16" t="s">
        <v>78</v>
      </c>
      <c r="FS280" s="16" t="s">
        <v>78</v>
      </c>
      <c r="FT280" s="16" t="s">
        <v>78</v>
      </c>
      <c r="FU280" s="16" t="s">
        <v>78</v>
      </c>
      <c r="FV280" s="16" t="s">
        <v>78</v>
      </c>
      <c r="FW280" s="16" t="s">
        <v>78</v>
      </c>
      <c r="FX280" s="16" t="s">
        <v>78</v>
      </c>
      <c r="FY280" s="16" t="s">
        <v>78</v>
      </c>
      <c r="FZ280" s="16" t="s">
        <v>78</v>
      </c>
      <c r="GA280" s="16" t="s">
        <v>78</v>
      </c>
      <c r="GB280" s="16" t="s">
        <v>78</v>
      </c>
      <c r="GC280" s="16" t="s">
        <v>78</v>
      </c>
      <c r="GD280" s="16">
        <v>28</v>
      </c>
      <c r="GE280" s="16">
        <v>42</v>
      </c>
      <c r="GF280" s="16">
        <v>54</v>
      </c>
      <c r="GG280" s="16">
        <v>62</v>
      </c>
      <c r="GH280" s="16">
        <v>61</v>
      </c>
      <c r="GI280" s="16">
        <v>85</v>
      </c>
      <c r="GJ280" s="16">
        <v>75</v>
      </c>
      <c r="GK280" s="16">
        <v>34</v>
      </c>
      <c r="GL280" s="16">
        <v>39</v>
      </c>
      <c r="GM280" s="16">
        <v>37</v>
      </c>
      <c r="GN280" s="16">
        <v>56</v>
      </c>
      <c r="GO280" s="16">
        <v>57</v>
      </c>
      <c r="GP280" s="16">
        <v>43</v>
      </c>
      <c r="GQ280" s="16">
        <v>21</v>
      </c>
      <c r="GR280" s="16">
        <v>17</v>
      </c>
      <c r="GS280" s="16">
        <v>36</v>
      </c>
      <c r="GT280" s="16">
        <v>24</v>
      </c>
      <c r="GU280" s="16">
        <v>35</v>
      </c>
      <c r="GV280" s="16">
        <v>36</v>
      </c>
      <c r="GW280" s="16">
        <v>33</v>
      </c>
      <c r="GX280" s="16">
        <v>36</v>
      </c>
      <c r="GY280" s="16">
        <v>24</v>
      </c>
      <c r="GZ280" s="16">
        <v>34</v>
      </c>
      <c r="HA280" s="16">
        <v>48</v>
      </c>
      <c r="HB280" s="16">
        <v>33</v>
      </c>
      <c r="HC280" s="16">
        <v>29</v>
      </c>
      <c r="HD280" s="16">
        <v>71</v>
      </c>
      <c r="HE280" s="16">
        <v>43</v>
      </c>
      <c r="HF280" s="16">
        <v>46</v>
      </c>
      <c r="HG280" s="16">
        <v>57</v>
      </c>
      <c r="HH280" s="16">
        <v>32</v>
      </c>
      <c r="HI280" s="16">
        <v>19</v>
      </c>
      <c r="HJ280" s="16">
        <v>21</v>
      </c>
      <c r="HK280" s="16">
        <v>36</v>
      </c>
      <c r="HL280" s="16">
        <v>19</v>
      </c>
      <c r="HM280" s="16">
        <v>29</v>
      </c>
      <c r="HN280" s="16">
        <v>28</v>
      </c>
      <c r="HO280" s="16">
        <v>26</v>
      </c>
      <c r="HP280" s="16">
        <v>18</v>
      </c>
      <c r="HQ280" s="16">
        <v>14</v>
      </c>
      <c r="HR280" s="16">
        <v>26</v>
      </c>
      <c r="HS280" s="16">
        <v>34</v>
      </c>
      <c r="HT280" s="16">
        <v>33</v>
      </c>
      <c r="HU280" s="16">
        <v>37</v>
      </c>
      <c r="HV280" s="16">
        <v>36</v>
      </c>
      <c r="HW280" s="16">
        <v>39</v>
      </c>
      <c r="HX280" s="16">
        <v>27</v>
      </c>
      <c r="HY280" s="16">
        <v>27</v>
      </c>
      <c r="HZ280" s="16">
        <v>32</v>
      </c>
      <c r="IA280" s="16">
        <v>23</v>
      </c>
      <c r="IB280" s="16">
        <v>27</v>
      </c>
      <c r="IC280" s="16">
        <v>41</v>
      </c>
      <c r="ID280" s="16">
        <v>29</v>
      </c>
      <c r="IE280" s="16">
        <v>19</v>
      </c>
      <c r="IF280" s="16">
        <v>21</v>
      </c>
      <c r="IG280" s="16">
        <v>30</v>
      </c>
      <c r="IH280" s="16">
        <v>28</v>
      </c>
      <c r="II280" s="16">
        <v>26</v>
      </c>
      <c r="IJ280" s="16">
        <v>15</v>
      </c>
      <c r="IK280" s="16">
        <v>27</v>
      </c>
      <c r="IL280" s="16">
        <v>23</v>
      </c>
      <c r="IM280" s="16">
        <v>15</v>
      </c>
      <c r="IN280" s="16">
        <v>37</v>
      </c>
      <c r="IO280" s="16">
        <v>28</v>
      </c>
      <c r="IP280" s="16">
        <v>27</v>
      </c>
      <c r="IQ280" s="13">
        <v>33</v>
      </c>
      <c r="IR280" s="101">
        <f t="shared" si="65"/>
        <v>85</v>
      </c>
    </row>
    <row r="281" spans="1:252" ht="12.75" customHeight="1" x14ac:dyDescent="0.2">
      <c r="B281" s="15" t="s">
        <v>78</v>
      </c>
    </row>
    <row r="282" spans="1:252" ht="12.75" customHeight="1" x14ac:dyDescent="0.2">
      <c r="B282" s="15" t="s">
        <v>78</v>
      </c>
    </row>
    <row r="284" spans="1:252" ht="12.75" customHeight="1" x14ac:dyDescent="0.2">
      <c r="A284" s="576">
        <v>2009</v>
      </c>
    </row>
  </sheetData>
  <conditionalFormatting sqref="G4:IQ4">
    <cfRule type="expression" dxfId="31" priority="13" stopIfTrue="1">
      <formula>ISERROR(G4)</formula>
    </cfRule>
  </conditionalFormatting>
  <conditionalFormatting sqref="D82:D280">
    <cfRule type="cellIs" dxfId="30" priority="44" stopIfTrue="1" operator="equal">
      <formula>"NY"</formula>
    </cfRule>
    <cfRule type="cellIs" dxfId="29" priority="45" stopIfTrue="1" operator="equal">
      <formula>"CT"</formula>
    </cfRule>
    <cfRule type="cellIs" dxfId="28" priority="46" stopIfTrue="1" operator="equal">
      <formula>"NJ"</formula>
    </cfRule>
  </conditionalFormatting>
  <conditionalFormatting sqref="G4:IR23 G82:IR280">
    <cfRule type="cellIs" dxfId="27" priority="41" stopIfTrue="1" operator="between">
      <formula>71</formula>
      <formula>75</formula>
    </cfRule>
    <cfRule type="cellIs" dxfId="26" priority="42" stopIfTrue="1" operator="between">
      <formula>76</formula>
      <formula>84</formula>
    </cfRule>
    <cfRule type="cellIs" dxfId="25" priority="43" stopIfTrue="1" operator="between">
      <formula>85</formula>
      <formula>999</formula>
    </cfRule>
  </conditionalFormatting>
  <conditionalFormatting sqref="D53:D81">
    <cfRule type="cellIs" dxfId="24" priority="10" stopIfTrue="1" operator="equal">
      <formula>"NY"</formula>
    </cfRule>
    <cfRule type="cellIs" dxfId="23" priority="11" stopIfTrue="1" operator="equal">
      <formula>"CT"</formula>
    </cfRule>
    <cfRule type="cellIs" dxfId="22" priority="12" stopIfTrue="1" operator="equal">
      <formula>"NJ"</formula>
    </cfRule>
  </conditionalFormatting>
  <conditionalFormatting sqref="G53:IR81">
    <cfRule type="cellIs" dxfId="21" priority="7" stopIfTrue="1" operator="between">
      <formula>71</formula>
      <formula>75</formula>
    </cfRule>
    <cfRule type="cellIs" dxfId="20" priority="8" stopIfTrue="1" operator="between">
      <formula>76</formula>
      <formula>84</formula>
    </cfRule>
    <cfRule type="cellIs" dxfId="19" priority="9" stopIfTrue="1" operator="between">
      <formula>85</formula>
      <formula>999</formula>
    </cfRule>
  </conditionalFormatting>
  <conditionalFormatting sqref="D24:D52">
    <cfRule type="cellIs" dxfId="18" priority="4" stopIfTrue="1" operator="equal">
      <formula>"NY"</formula>
    </cfRule>
    <cfRule type="cellIs" dxfId="17" priority="5" stopIfTrue="1" operator="equal">
      <formula>"CT"</formula>
    </cfRule>
    <cfRule type="cellIs" dxfId="16" priority="6" stopIfTrue="1" operator="equal">
      <formula>"NJ"</formula>
    </cfRule>
  </conditionalFormatting>
  <conditionalFormatting sqref="G24:IR52">
    <cfRule type="cellIs" dxfId="15" priority="1" stopIfTrue="1" operator="between">
      <formula>71</formula>
      <formula>75</formula>
    </cfRule>
    <cfRule type="cellIs" dxfId="14" priority="2" stopIfTrue="1" operator="between">
      <formula>76</formula>
      <formula>84</formula>
    </cfRule>
    <cfRule type="cellIs" dxfId="13" priority="3" stopIfTrue="1" operator="between">
      <formula>85</formula>
      <formula>999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F1405"/>
  <sheetViews>
    <sheetView workbookViewId="0">
      <pane xSplit="2" ySplit="5" topLeftCell="C6" activePane="bottomRight" state="frozen"/>
      <selection pane="topRight" activeCell="C1" sqref="C1"/>
      <selection pane="bottomLeft" activeCell="A8" sqref="A8"/>
      <selection pane="bottomRight"/>
    </sheetView>
  </sheetViews>
  <sheetFormatPr defaultColWidth="15.7109375" defaultRowHeight="12.75" customHeight="1" x14ac:dyDescent="0.2"/>
  <cols>
    <col min="1" max="1" width="10.7109375" style="2" customWidth="1"/>
    <col min="2" max="2" width="15.7109375" style="2"/>
    <col min="3" max="10" width="20.7109375" style="2" customWidth="1"/>
    <col min="11" max="19" width="20.7109375" style="445" customWidth="1"/>
    <col min="20" max="30" width="20.7109375" style="2" customWidth="1"/>
    <col min="31" max="31" width="10.7109375" style="2" customWidth="1"/>
    <col min="32" max="16384" width="15.7109375" style="2"/>
  </cols>
  <sheetData>
    <row r="1" spans="1:32" s="65" customFormat="1" ht="12.75" customHeight="1" x14ac:dyDescent="0.2">
      <c r="A1" s="446" t="s">
        <v>26</v>
      </c>
      <c r="B1" s="447" t="s">
        <v>95</v>
      </c>
      <c r="C1" s="448">
        <v>90010017</v>
      </c>
      <c r="D1" s="448">
        <v>90011123</v>
      </c>
      <c r="E1" s="448">
        <v>90013007</v>
      </c>
      <c r="F1" s="448">
        <v>90019003</v>
      </c>
      <c r="G1" s="448">
        <v>90070007</v>
      </c>
      <c r="H1" s="448">
        <v>90079007</v>
      </c>
      <c r="I1" s="448">
        <v>90090027</v>
      </c>
      <c r="J1" s="448">
        <v>90099002</v>
      </c>
      <c r="K1" s="449">
        <v>340030006</v>
      </c>
      <c r="L1" s="449">
        <v>340130003</v>
      </c>
      <c r="M1" s="449">
        <v>340170006</v>
      </c>
      <c r="N1" s="449">
        <v>340190001</v>
      </c>
      <c r="O1" s="449">
        <v>340230011</v>
      </c>
      <c r="P1" s="449">
        <v>340250005</v>
      </c>
      <c r="Q1" s="449">
        <v>340273001</v>
      </c>
      <c r="R1" s="449">
        <v>340315001</v>
      </c>
      <c r="S1" s="449">
        <v>340410007</v>
      </c>
      <c r="T1" s="448">
        <v>360050110</v>
      </c>
      <c r="U1" s="448">
        <v>360050133</v>
      </c>
      <c r="V1" s="448">
        <v>360610135</v>
      </c>
      <c r="W1" s="448">
        <v>360810124</v>
      </c>
      <c r="X1" s="448">
        <v>360850067</v>
      </c>
      <c r="Y1" s="448">
        <v>360850111</v>
      </c>
      <c r="Z1" s="448">
        <v>360870005</v>
      </c>
      <c r="AA1" s="448">
        <v>361030002</v>
      </c>
      <c r="AB1" s="448">
        <v>361030004</v>
      </c>
      <c r="AC1" s="448">
        <v>361030009</v>
      </c>
      <c r="AD1" s="448">
        <v>361192004</v>
      </c>
      <c r="AF1"/>
    </row>
    <row r="2" spans="1:32" ht="12.75" customHeight="1" x14ac:dyDescent="0.2">
      <c r="A2" s="450" t="str">
        <f>IF(COUNT($C$6:$AD$1101)=23258,"PASS","FAIL")</f>
        <v>PASS</v>
      </c>
      <c r="B2" s="451" t="s">
        <v>47</v>
      </c>
      <c r="C2" s="450" t="str">
        <f>INDEX(Sites!$A:$N,C$5,$AE2)</f>
        <v>Greenwich</v>
      </c>
      <c r="D2" s="450" t="str">
        <f>INDEX(Sites!$A:$N,D$5,$AE2)</f>
        <v>Danbury</v>
      </c>
      <c r="E2" s="450" t="str">
        <f>INDEX(Sites!$A:$N,E$5,$AE2)</f>
        <v>Stratford</v>
      </c>
      <c r="F2" s="450" t="str">
        <f>INDEX(Sites!$A:$N,F$5,$AE2)</f>
        <v>Westport</v>
      </c>
      <c r="G2" s="450" t="str">
        <f>INDEX(Sites!$A:$N,G$5,$AE2)</f>
        <v>Middletown</v>
      </c>
      <c r="H2" s="450" t="str">
        <f>INDEX(Sites!$A:$N,H$5,$AE2)</f>
        <v>Middletown-CVH</v>
      </c>
      <c r="I2" s="450" t="str">
        <f>INDEX(Sites!$A:$N,I$5,$AE2)</f>
        <v>New Haven-Criscuolo Pk</v>
      </c>
      <c r="J2" s="450" t="str">
        <f>INDEX(Sites!$A:$N,J$5,$AE2)</f>
        <v>Madison-Beach Rd</v>
      </c>
      <c r="K2" s="452" t="str">
        <f>INDEX(Sites!$A:$N,K$5,$AE2)</f>
        <v>Leonia</v>
      </c>
      <c r="L2" s="452" t="str">
        <f>INDEX(Sites!$A:$N,L$5,$AE2)</f>
        <v>Newark Firehouse</v>
      </c>
      <c r="M2" s="452" t="str">
        <f>INDEX(Sites!$A:$N,M$5,$AE2)</f>
        <v>Bayonne</v>
      </c>
      <c r="N2" s="452" t="str">
        <f>INDEX(Sites!$A:$N,N$5,$AE2)</f>
        <v>Flemington</v>
      </c>
      <c r="O2" s="452" t="str">
        <f>INDEX(Sites!$A:$N,O$5,$AE2)</f>
        <v>Rutgers University</v>
      </c>
      <c r="P2" s="452" t="str">
        <f>INDEX(Sites!$A:$N,P$5,$AE2)</f>
        <v>Monmouth University</v>
      </c>
      <c r="Q2" s="452" t="str">
        <f>INDEX(Sites!$A:$N,Q$5,$AE2)</f>
        <v>Chester</v>
      </c>
      <c r="R2" s="452" t="str">
        <f>INDEX(Sites!$A:$N,R$5,$AE2)</f>
        <v>Ramapo</v>
      </c>
      <c r="S2" s="452" t="str">
        <f>INDEX(Sites!$A:$N,S$5,$AE2)</f>
        <v>Columbia</v>
      </c>
      <c r="T2" s="450" t="str">
        <f>INDEX(Sites!$A:$N,T$5,$AE2)</f>
        <v>IS52</v>
      </c>
      <c r="U2" s="450" t="str">
        <f>INDEX(Sites!$A:$N,U$5,$AE2)</f>
        <v>Pfizer Lab</v>
      </c>
      <c r="V2" s="450" t="str">
        <f>INDEX(Sites!$A:$N,V$5,$AE2)</f>
        <v>Convent Av</v>
      </c>
      <c r="W2" s="450" t="str">
        <f>INDEX(Sites!$A:$N,W$5,$AE2)</f>
        <v>Queens</v>
      </c>
      <c r="X2" s="450" t="str">
        <f>INDEX(Sites!$A:$N,X$5,$AE2)</f>
        <v>Susan Wagner</v>
      </c>
      <c r="Y2" s="450" t="s">
        <v>96</v>
      </c>
      <c r="Z2" s="450" t="str">
        <f>INDEX(Sites!$A:$N,Z$5,$AE2)</f>
        <v>South Mountain Rd</v>
      </c>
      <c r="AA2" s="450" t="str">
        <f>INDEX(Sites!$A:$N,AA$5,$AE2)</f>
        <v>Babylon</v>
      </c>
      <c r="AB2" s="450" t="str">
        <f>INDEX(Sites!$A:$N,AB$5,$AE2)</f>
        <v>Riverhead</v>
      </c>
      <c r="AC2" s="450" t="str">
        <f>INDEX(Sites!$A:$N,AC$5,$AE2)</f>
        <v>Holtsville</v>
      </c>
      <c r="AD2" s="450" t="str">
        <f>INDEX(Sites!$A:$N,AD$5,$AE2)</f>
        <v>White Plains</v>
      </c>
      <c r="AE2" s="78">
        <v>6</v>
      </c>
    </row>
    <row r="3" spans="1:32" s="65" customFormat="1" ht="12.75" customHeight="1" x14ac:dyDescent="0.2">
      <c r="A3" s="450" t="str">
        <f>IF(ROUND(SUM($C$6:$AD$1101),5)=889162,"PASS","FAIL")</f>
        <v>PASS</v>
      </c>
      <c r="B3" s="453" t="s">
        <v>49</v>
      </c>
      <c r="C3" s="450" t="str">
        <f>INDEX(Sites!$A:$N,C$5,$AE3)</f>
        <v>Fairfield</v>
      </c>
      <c r="D3" s="450" t="str">
        <f>INDEX(Sites!$A:$N,D$5,$AE3)</f>
        <v>Fairfield</v>
      </c>
      <c r="E3" s="450" t="str">
        <f>INDEX(Sites!$A:$N,E$5,$AE3)</f>
        <v>Fairfield</v>
      </c>
      <c r="F3" s="450" t="str">
        <f>INDEX(Sites!$A:$N,F$5,$AE3)</f>
        <v>Fairfield</v>
      </c>
      <c r="G3" s="450" t="str">
        <f>INDEX(Sites!$A:$N,G$5,$AE3)</f>
        <v>Middlesex</v>
      </c>
      <c r="H3" s="450" t="str">
        <f>INDEX(Sites!$A:$N,H$5,$AE3)</f>
        <v>Middlesex</v>
      </c>
      <c r="I3" s="450" t="str">
        <f>INDEX(Sites!$A:$N,I$5,$AE3)</f>
        <v>New Haven</v>
      </c>
      <c r="J3" s="450" t="str">
        <f>INDEX(Sites!$A:$N,J$5,$AE3)</f>
        <v>New Haven</v>
      </c>
      <c r="K3" s="452" t="str">
        <f>INDEX(Sites!$A:$N,K$5,$AE3)</f>
        <v>Bergen</v>
      </c>
      <c r="L3" s="452" t="str">
        <f>INDEX(Sites!$A:$N,L$5,$AE3)</f>
        <v>Essex</v>
      </c>
      <c r="M3" s="452" t="str">
        <f>INDEX(Sites!$A:$N,M$5,$AE3)</f>
        <v>Hudson</v>
      </c>
      <c r="N3" s="452" t="str">
        <f>INDEX(Sites!$A:$N,N$5,$AE3)</f>
        <v>Hunterdon</v>
      </c>
      <c r="O3" s="452" t="str">
        <f>INDEX(Sites!$A:$N,O$5,$AE3)</f>
        <v>Middlesex</v>
      </c>
      <c r="P3" s="452" t="str">
        <f>INDEX(Sites!$A:$N,P$5,$AE3)</f>
        <v>Monmouth</v>
      </c>
      <c r="Q3" s="452" t="str">
        <f>INDEX(Sites!$A:$N,Q$5,$AE3)</f>
        <v>Morris</v>
      </c>
      <c r="R3" s="452" t="str">
        <f>INDEX(Sites!$A:$N,R$5,$AE3)</f>
        <v>Passaic</v>
      </c>
      <c r="S3" s="452" t="str">
        <f>INDEX(Sites!$A:$N,S$5,$AE3)</f>
        <v>Warren</v>
      </c>
      <c r="T3" s="450" t="str">
        <f>INDEX(Sites!$A:$N,T$5,$AE3)</f>
        <v>Bronx</v>
      </c>
      <c r="U3" s="450" t="str">
        <f>INDEX(Sites!$A:$N,U$5,$AE3)</f>
        <v>Bronx</v>
      </c>
      <c r="V3" s="450" t="str">
        <f>INDEX(Sites!$A:$N,V$5,$AE3)</f>
        <v>New York</v>
      </c>
      <c r="W3" s="450" t="str">
        <f>INDEX(Sites!$A:$N,W$5,$AE3)</f>
        <v>Queens</v>
      </c>
      <c r="X3" s="450" t="str">
        <f>INDEX(Sites!$A:$N,X$5,$AE3)</f>
        <v>Richmond</v>
      </c>
      <c r="Y3" s="450" t="s">
        <v>97</v>
      </c>
      <c r="Z3" s="450" t="str">
        <f>INDEX(Sites!$A:$N,Z$5,$AE3)</f>
        <v>Rockland</v>
      </c>
      <c r="AA3" s="450" t="str">
        <f>INDEX(Sites!$A:$N,AA$5,$AE3)</f>
        <v>Suffolk</v>
      </c>
      <c r="AB3" s="450" t="str">
        <f>INDEX(Sites!$A:$N,AB$5,$AE3)</f>
        <v>Suffolk</v>
      </c>
      <c r="AC3" s="450" t="str">
        <f>INDEX(Sites!$A:$N,AC$5,$AE3)</f>
        <v>Suffolk</v>
      </c>
      <c r="AD3" s="450" t="str">
        <f>INDEX(Sites!$A:$N,AD$5,$AE3)</f>
        <v>Westchester</v>
      </c>
      <c r="AE3" s="79" t="s">
        <v>98</v>
      </c>
    </row>
    <row r="4" spans="1:32" ht="12.75" customHeight="1" x14ac:dyDescent="0.2">
      <c r="A4" s="454" t="s">
        <v>99</v>
      </c>
      <c r="B4" s="455" t="s">
        <v>8</v>
      </c>
      <c r="C4" s="450" t="str">
        <f>INDEX(Sites!$A:$N,C$5,$AE4)</f>
        <v>CT</v>
      </c>
      <c r="D4" s="450" t="str">
        <f>INDEX(Sites!$A:$N,D$5,$AE4)</f>
        <v>CT</v>
      </c>
      <c r="E4" s="450" t="str">
        <f>INDEX(Sites!$A:$N,E$5,$AE4)</f>
        <v>CT</v>
      </c>
      <c r="F4" s="450" t="str">
        <f>INDEX(Sites!$A:$N,F$5,$AE4)</f>
        <v>CT</v>
      </c>
      <c r="G4" s="450" t="str">
        <f>INDEX(Sites!$A:$N,G$5,$AE4)</f>
        <v>CT</v>
      </c>
      <c r="H4" s="450" t="str">
        <f>INDEX(Sites!$A:$N,H$5,$AE4)</f>
        <v>CT</v>
      </c>
      <c r="I4" s="450" t="str">
        <f>INDEX(Sites!$A:$N,I$5,$AE4)</f>
        <v>CT</v>
      </c>
      <c r="J4" s="450" t="str">
        <f>INDEX(Sites!$A:$N,J$5,$AE4)</f>
        <v>CT</v>
      </c>
      <c r="K4" s="452" t="str">
        <f>INDEX(Sites!$A:$N,K$5,$AE4)</f>
        <v>NJ</v>
      </c>
      <c r="L4" s="452" t="str">
        <f>INDEX(Sites!$A:$N,L$5,$AE4)</f>
        <v>NJ</v>
      </c>
      <c r="M4" s="452" t="str">
        <f>INDEX(Sites!$A:$N,M$5,$AE4)</f>
        <v>NJ</v>
      </c>
      <c r="N4" s="452" t="str">
        <f>INDEX(Sites!$A:$N,N$5,$AE4)</f>
        <v>NJ</v>
      </c>
      <c r="O4" s="452" t="str">
        <f>INDEX(Sites!$A:$N,O$5,$AE4)</f>
        <v>NJ</v>
      </c>
      <c r="P4" s="452" t="str">
        <f>INDEX(Sites!$A:$N,P$5,$AE4)</f>
        <v>NJ</v>
      </c>
      <c r="Q4" s="452" t="str">
        <f>INDEX(Sites!$A:$N,Q$5,$AE4)</f>
        <v>NJ</v>
      </c>
      <c r="R4" s="452" t="str">
        <f>INDEX(Sites!$A:$N,R$5,$AE4)</f>
        <v>NJ</v>
      </c>
      <c r="S4" s="452" t="str">
        <f>INDEX(Sites!$A:$N,S$5,$AE4)</f>
        <v>NJ</v>
      </c>
      <c r="T4" s="450" t="str">
        <f>INDEX(Sites!$A:$N,T$5,$AE4)</f>
        <v>NY</v>
      </c>
      <c r="U4" s="450" t="str">
        <f>INDEX(Sites!$A:$N,U$5,$AE4)</f>
        <v>NY</v>
      </c>
      <c r="V4" s="450" t="str">
        <f>INDEX(Sites!$A:$N,V$5,$AE4)</f>
        <v>NY</v>
      </c>
      <c r="W4" s="450" t="str">
        <f>INDEX(Sites!$A:$N,W$5,$AE4)</f>
        <v>NY</v>
      </c>
      <c r="X4" s="450" t="str">
        <f>INDEX(Sites!$A:$N,X$5,$AE4)</f>
        <v>NY</v>
      </c>
      <c r="Y4" s="450" t="s">
        <v>44</v>
      </c>
      <c r="Z4" s="450" t="str">
        <f>INDEX(Sites!$A:$N,Z$5,$AE4)</f>
        <v>NY</v>
      </c>
      <c r="AA4" s="450" t="str">
        <f>INDEX(Sites!$A:$N,AA$5,$AE4)</f>
        <v>NY</v>
      </c>
      <c r="AB4" s="450" t="str">
        <f>INDEX(Sites!$A:$N,AB$5,$AE4)</f>
        <v>NY</v>
      </c>
      <c r="AC4" s="450" t="str">
        <f>INDEX(Sites!$A:$N,AC$5,$AE4)</f>
        <v>NY</v>
      </c>
      <c r="AD4" s="450" t="str">
        <f>INDEX(Sites!$A:$N,AD$5,$AE4)</f>
        <v>NY</v>
      </c>
      <c r="AE4" s="77">
        <v>4</v>
      </c>
    </row>
    <row r="5" spans="1:32" ht="12.75" customHeight="1" x14ac:dyDescent="0.25">
      <c r="A5" s="456" t="s">
        <v>100</v>
      </c>
      <c r="B5" s="455" t="s">
        <v>10</v>
      </c>
      <c r="C5" s="450">
        <f>MATCH(C1,Sites!$A:$A,0)</f>
        <v>2</v>
      </c>
      <c r="D5" s="450">
        <f>MATCH(D1,Sites!$A:$A,0)</f>
        <v>3</v>
      </c>
      <c r="E5" s="450">
        <f>MATCH(E1,Sites!$A:$A,0)</f>
        <v>4</v>
      </c>
      <c r="F5" s="450">
        <f>MATCH(F1,Sites!$A:$A,0)</f>
        <v>5</v>
      </c>
      <c r="G5" s="450">
        <f>MATCH(G1,Sites!$A:$A,0)</f>
        <v>6</v>
      </c>
      <c r="H5" s="450">
        <f>MATCH(H1,Sites!$A:$A,0)</f>
        <v>7</v>
      </c>
      <c r="I5" s="450">
        <f>MATCH(I1,Sites!$A:$A,0)</f>
        <v>8</v>
      </c>
      <c r="J5" s="450">
        <f>MATCH(J1,Sites!$A:$A,0)</f>
        <v>10</v>
      </c>
      <c r="K5" s="452">
        <f>MATCH(K1,Sites!$A:$A,0)</f>
        <v>11</v>
      </c>
      <c r="L5" s="452">
        <f>MATCH(L1,Sites!$A:$A,0)</f>
        <v>12</v>
      </c>
      <c r="M5" s="452">
        <f>MATCH(M1,Sites!$A:$A,0)</f>
        <v>13</v>
      </c>
      <c r="N5" s="452">
        <f>MATCH(N1,Sites!$A:$A,0)</f>
        <v>14</v>
      </c>
      <c r="O5" s="452">
        <f>MATCH(O1,Sites!$A:$A,0)</f>
        <v>15</v>
      </c>
      <c r="P5" s="452">
        <f>MATCH(P1,Sites!$A:$A,0)</f>
        <v>16</v>
      </c>
      <c r="Q5" s="452">
        <f>MATCH(Q1,Sites!$A:$A,0)</f>
        <v>17</v>
      </c>
      <c r="R5" s="452">
        <f>MATCH(R1,Sites!$A:$A,0)</f>
        <v>19</v>
      </c>
      <c r="S5" s="452">
        <f>MATCH(S1,Sites!$A:$A,0)</f>
        <v>20</v>
      </c>
      <c r="T5" s="450">
        <f>MATCH(T1,Sites!$A:$A,0)</f>
        <v>21</v>
      </c>
      <c r="U5" s="450">
        <f>MATCH(U1,Sites!$A:$A,0)</f>
        <v>22</v>
      </c>
      <c r="V5" s="450">
        <f>MATCH(V1,Sites!$A:$A,0)</f>
        <v>23</v>
      </c>
      <c r="W5" s="450">
        <f>MATCH(W1,Sites!$A:$A,0)</f>
        <v>24</v>
      </c>
      <c r="X5" s="450">
        <f>MATCH(X1,Sites!$A:$A,0)</f>
        <v>25</v>
      </c>
      <c r="Y5" s="450">
        <f>MATCH(Y1,Sites!$A:$A,0)</f>
        <v>26</v>
      </c>
      <c r="Z5" s="450">
        <f>MATCH(Z1,Sites!$A:$A,0)</f>
        <v>27</v>
      </c>
      <c r="AA5" s="450">
        <f>MATCH(AA1,Sites!$A:$A,0)</f>
        <v>28</v>
      </c>
      <c r="AB5" s="450">
        <f>MATCH(AB1,Sites!$A:$A,0)</f>
        <v>29</v>
      </c>
      <c r="AC5" s="450">
        <f>MATCH(AC1,Sites!$A:$A,0)</f>
        <v>30</v>
      </c>
      <c r="AD5" s="450">
        <f>MATCH(AD1,Sites!$A:$A,0)</f>
        <v>31</v>
      </c>
    </row>
    <row r="6" spans="1:32" ht="12.75" customHeight="1" x14ac:dyDescent="0.2">
      <c r="A6" s="450">
        <v>2015</v>
      </c>
      <c r="B6" s="457">
        <v>42005</v>
      </c>
      <c r="C6" s="450" t="s">
        <v>78</v>
      </c>
      <c r="D6" s="450" t="s">
        <v>78</v>
      </c>
      <c r="E6" s="450" t="s">
        <v>78</v>
      </c>
      <c r="F6" s="450" t="s">
        <v>78</v>
      </c>
      <c r="G6" s="450" t="s">
        <v>78</v>
      </c>
      <c r="H6" s="450" t="s">
        <v>78</v>
      </c>
      <c r="I6" s="450">
        <v>30</v>
      </c>
      <c r="J6" s="450" t="s">
        <v>78</v>
      </c>
      <c r="K6" s="452" t="s">
        <v>78</v>
      </c>
      <c r="L6" s="452">
        <v>32</v>
      </c>
      <c r="M6" s="452">
        <v>32</v>
      </c>
      <c r="N6" s="452">
        <v>34</v>
      </c>
      <c r="O6" s="452">
        <v>35</v>
      </c>
      <c r="P6" s="452" t="s">
        <v>78</v>
      </c>
      <c r="Q6" s="452">
        <v>35</v>
      </c>
      <c r="R6" s="452" t="s">
        <v>78</v>
      </c>
      <c r="S6" s="452">
        <v>32</v>
      </c>
      <c r="T6" s="450">
        <v>24</v>
      </c>
      <c r="U6" s="450">
        <v>27</v>
      </c>
      <c r="V6" s="450">
        <v>24</v>
      </c>
      <c r="W6" s="450">
        <v>29</v>
      </c>
      <c r="X6" s="450" t="s">
        <v>78</v>
      </c>
      <c r="Y6" s="450"/>
      <c r="Z6" s="450">
        <v>31</v>
      </c>
      <c r="AA6" s="450">
        <v>33</v>
      </c>
      <c r="AB6" s="450" t="s">
        <v>78</v>
      </c>
      <c r="AC6" s="450">
        <v>31</v>
      </c>
      <c r="AD6" s="450">
        <v>31</v>
      </c>
    </row>
    <row r="7" spans="1:32" ht="12.75" customHeight="1" x14ac:dyDescent="0.2">
      <c r="A7" s="450">
        <v>2015</v>
      </c>
      <c r="B7" s="457">
        <v>42006</v>
      </c>
      <c r="C7" s="450" t="s">
        <v>78</v>
      </c>
      <c r="D7" s="450" t="s">
        <v>78</v>
      </c>
      <c r="E7" s="450" t="s">
        <v>78</v>
      </c>
      <c r="F7" s="450" t="s">
        <v>78</v>
      </c>
      <c r="G7" s="450" t="s">
        <v>78</v>
      </c>
      <c r="H7" s="450" t="s">
        <v>78</v>
      </c>
      <c r="I7" s="450">
        <v>26.000000000000004</v>
      </c>
      <c r="J7" s="450" t="s">
        <v>78</v>
      </c>
      <c r="K7" s="452" t="s">
        <v>78</v>
      </c>
      <c r="L7" s="452">
        <v>26.000000000000004</v>
      </c>
      <c r="M7" s="452">
        <v>17</v>
      </c>
      <c r="N7" s="452">
        <v>28</v>
      </c>
      <c r="O7" s="452">
        <v>28</v>
      </c>
      <c r="P7" s="452" t="s">
        <v>78</v>
      </c>
      <c r="Q7" s="452">
        <v>29</v>
      </c>
      <c r="R7" s="452" t="s">
        <v>78</v>
      </c>
      <c r="S7" s="452">
        <v>27</v>
      </c>
      <c r="T7" s="450">
        <v>20</v>
      </c>
      <c r="U7" s="450">
        <v>21</v>
      </c>
      <c r="V7" s="450">
        <v>20</v>
      </c>
      <c r="W7" s="450">
        <v>23</v>
      </c>
      <c r="X7" s="450" t="s">
        <v>78</v>
      </c>
      <c r="Y7" s="450"/>
      <c r="Z7" s="450">
        <v>27</v>
      </c>
      <c r="AA7" s="450">
        <v>24</v>
      </c>
      <c r="AB7" s="450" t="s">
        <v>78</v>
      </c>
      <c r="AC7" s="450">
        <v>25</v>
      </c>
      <c r="AD7" s="450">
        <v>25</v>
      </c>
    </row>
    <row r="8" spans="1:32" ht="12.75" customHeight="1" x14ac:dyDescent="0.2">
      <c r="A8" s="450">
        <v>2015</v>
      </c>
      <c r="B8" s="457">
        <v>42007</v>
      </c>
      <c r="C8" s="450" t="s">
        <v>78</v>
      </c>
      <c r="D8" s="450" t="s">
        <v>78</v>
      </c>
      <c r="E8" s="450" t="s">
        <v>78</v>
      </c>
      <c r="F8" s="450" t="s">
        <v>78</v>
      </c>
      <c r="G8" s="450" t="s">
        <v>78</v>
      </c>
      <c r="H8" s="450" t="s">
        <v>78</v>
      </c>
      <c r="I8" s="450">
        <v>36.000000000000007</v>
      </c>
      <c r="J8" s="450" t="s">
        <v>78</v>
      </c>
      <c r="K8" s="452" t="s">
        <v>78</v>
      </c>
      <c r="L8" s="452">
        <v>9.0000000000000018</v>
      </c>
      <c r="M8" s="452">
        <v>8</v>
      </c>
      <c r="N8" s="452">
        <v>8</v>
      </c>
      <c r="O8" s="452">
        <v>25</v>
      </c>
      <c r="P8" s="452" t="s">
        <v>78</v>
      </c>
      <c r="Q8" s="452">
        <v>22.000000000000004</v>
      </c>
      <c r="R8" s="452" t="s">
        <v>78</v>
      </c>
      <c r="S8" s="452" t="s">
        <v>78</v>
      </c>
      <c r="T8" s="450">
        <v>18.000000000000004</v>
      </c>
      <c r="U8" s="450">
        <v>27</v>
      </c>
      <c r="V8" s="450">
        <v>14</v>
      </c>
      <c r="W8" s="450">
        <v>21</v>
      </c>
      <c r="X8" s="450" t="s">
        <v>78</v>
      </c>
      <c r="Y8" s="450"/>
      <c r="Z8" s="450">
        <v>29</v>
      </c>
      <c r="AA8" s="450">
        <v>32</v>
      </c>
      <c r="AB8" s="450" t="s">
        <v>78</v>
      </c>
      <c r="AC8" s="450">
        <v>30</v>
      </c>
      <c r="AD8" s="450">
        <v>32</v>
      </c>
    </row>
    <row r="9" spans="1:32" ht="12.75" customHeight="1" x14ac:dyDescent="0.2">
      <c r="A9" s="450">
        <v>2015</v>
      </c>
      <c r="B9" s="457">
        <v>42008</v>
      </c>
      <c r="C9" s="450" t="s">
        <v>78</v>
      </c>
      <c r="D9" s="450" t="s">
        <v>78</v>
      </c>
      <c r="E9" s="450" t="s">
        <v>78</v>
      </c>
      <c r="F9" s="450" t="s">
        <v>78</v>
      </c>
      <c r="G9" s="450" t="s">
        <v>78</v>
      </c>
      <c r="H9" s="450" t="s">
        <v>78</v>
      </c>
      <c r="I9" s="450">
        <v>20</v>
      </c>
      <c r="J9" s="450" t="s">
        <v>78</v>
      </c>
      <c r="K9" s="452" t="s">
        <v>78</v>
      </c>
      <c r="L9" s="452">
        <v>22.000000000000004</v>
      </c>
      <c r="M9" s="452">
        <v>17</v>
      </c>
      <c r="N9" s="452">
        <v>24</v>
      </c>
      <c r="O9" s="452">
        <v>23</v>
      </c>
      <c r="P9" s="452" t="s">
        <v>78</v>
      </c>
      <c r="Q9" s="452">
        <v>22.000000000000004</v>
      </c>
      <c r="R9" s="452" t="s">
        <v>78</v>
      </c>
      <c r="S9" s="452" t="s">
        <v>78</v>
      </c>
      <c r="T9" s="450">
        <v>15.000000000000002</v>
      </c>
      <c r="U9" s="450">
        <v>19</v>
      </c>
      <c r="V9" s="450">
        <v>17</v>
      </c>
      <c r="W9" s="450">
        <v>17</v>
      </c>
      <c r="X9" s="450" t="s">
        <v>78</v>
      </c>
      <c r="Y9" s="450"/>
      <c r="Z9" s="450">
        <v>23</v>
      </c>
      <c r="AA9" s="450">
        <v>19</v>
      </c>
      <c r="AB9" s="450" t="s">
        <v>78</v>
      </c>
      <c r="AC9" s="450">
        <v>19</v>
      </c>
      <c r="AD9" s="450">
        <v>21</v>
      </c>
    </row>
    <row r="10" spans="1:32" ht="12.75" customHeight="1" x14ac:dyDescent="0.2">
      <c r="A10" s="450">
        <v>2015</v>
      </c>
      <c r="B10" s="457">
        <v>42009</v>
      </c>
      <c r="C10" s="450" t="s">
        <v>78</v>
      </c>
      <c r="D10" s="450" t="s">
        <v>78</v>
      </c>
      <c r="E10" s="450" t="s">
        <v>78</v>
      </c>
      <c r="F10" s="450" t="s">
        <v>78</v>
      </c>
      <c r="G10" s="450" t="s">
        <v>78</v>
      </c>
      <c r="H10" s="450" t="s">
        <v>78</v>
      </c>
      <c r="I10" s="450">
        <v>35</v>
      </c>
      <c r="J10" s="450" t="s">
        <v>78</v>
      </c>
      <c r="K10" s="452" t="s">
        <v>78</v>
      </c>
      <c r="L10" s="452">
        <v>34</v>
      </c>
      <c r="M10" s="452">
        <v>30</v>
      </c>
      <c r="N10" s="452">
        <v>35</v>
      </c>
      <c r="O10" s="452">
        <v>34</v>
      </c>
      <c r="P10" s="452" t="s">
        <v>78</v>
      </c>
      <c r="Q10" s="452">
        <v>36.000000000000007</v>
      </c>
      <c r="R10" s="452" t="s">
        <v>78</v>
      </c>
      <c r="S10" s="452">
        <v>34</v>
      </c>
      <c r="T10" s="450">
        <v>27</v>
      </c>
      <c r="U10" s="450">
        <v>30</v>
      </c>
      <c r="V10" s="450">
        <v>28</v>
      </c>
      <c r="W10" s="450">
        <v>29</v>
      </c>
      <c r="X10" s="450" t="s">
        <v>78</v>
      </c>
      <c r="Y10" s="450"/>
      <c r="Z10" s="450">
        <v>35</v>
      </c>
      <c r="AA10" s="450">
        <v>32</v>
      </c>
      <c r="AB10" s="450" t="s">
        <v>78</v>
      </c>
      <c r="AC10" s="450">
        <v>34</v>
      </c>
      <c r="AD10" s="450">
        <v>33</v>
      </c>
    </row>
    <row r="11" spans="1:32" ht="12.75" customHeight="1" x14ac:dyDescent="0.2">
      <c r="A11" s="450">
        <v>2015</v>
      </c>
      <c r="B11" s="457">
        <v>42010</v>
      </c>
      <c r="C11" s="450" t="s">
        <v>78</v>
      </c>
      <c r="D11" s="450" t="s">
        <v>78</v>
      </c>
      <c r="E11" s="450" t="s">
        <v>78</v>
      </c>
      <c r="F11" s="450" t="s">
        <v>78</v>
      </c>
      <c r="G11" s="450" t="s">
        <v>78</v>
      </c>
      <c r="H11" s="450" t="s">
        <v>78</v>
      </c>
      <c r="I11" s="450">
        <v>28</v>
      </c>
      <c r="J11" s="450" t="s">
        <v>78</v>
      </c>
      <c r="K11" s="452" t="s">
        <v>78</v>
      </c>
      <c r="L11" s="452">
        <v>20</v>
      </c>
      <c r="M11" s="452">
        <v>16</v>
      </c>
      <c r="N11" s="452">
        <v>27</v>
      </c>
      <c r="O11" s="452">
        <v>25</v>
      </c>
      <c r="P11" s="452" t="s">
        <v>78</v>
      </c>
      <c r="Q11" s="452">
        <v>27</v>
      </c>
      <c r="R11" s="452" t="s">
        <v>78</v>
      </c>
      <c r="S11" s="452">
        <v>27</v>
      </c>
      <c r="T11" s="450">
        <v>10</v>
      </c>
      <c r="U11" s="450">
        <v>12</v>
      </c>
      <c r="V11" s="450">
        <v>13.000000000000002</v>
      </c>
      <c r="W11" s="450">
        <v>14</v>
      </c>
      <c r="X11" s="450" t="s">
        <v>78</v>
      </c>
      <c r="Y11" s="450"/>
      <c r="Z11" s="450">
        <v>25</v>
      </c>
      <c r="AA11" s="450">
        <v>17</v>
      </c>
      <c r="AB11" s="450" t="s">
        <v>78</v>
      </c>
      <c r="AC11" s="450">
        <v>25</v>
      </c>
      <c r="AD11" s="450">
        <v>18.000000000000004</v>
      </c>
    </row>
    <row r="12" spans="1:32" ht="12.75" customHeight="1" x14ac:dyDescent="0.2">
      <c r="A12" s="450">
        <v>2015</v>
      </c>
      <c r="B12" s="457">
        <v>42011</v>
      </c>
      <c r="C12" s="450" t="s">
        <v>78</v>
      </c>
      <c r="D12" s="450" t="s">
        <v>78</v>
      </c>
      <c r="E12" s="450" t="s">
        <v>78</v>
      </c>
      <c r="F12" s="450" t="s">
        <v>78</v>
      </c>
      <c r="G12" s="450" t="s">
        <v>78</v>
      </c>
      <c r="H12" s="450" t="s">
        <v>78</v>
      </c>
      <c r="I12" s="450">
        <v>32</v>
      </c>
      <c r="J12" s="450" t="s">
        <v>78</v>
      </c>
      <c r="K12" s="452" t="s">
        <v>78</v>
      </c>
      <c r="L12" s="452">
        <v>31</v>
      </c>
      <c r="M12" s="452">
        <v>26.000000000000004</v>
      </c>
      <c r="N12" s="452">
        <v>32</v>
      </c>
      <c r="O12" s="452">
        <v>30</v>
      </c>
      <c r="P12" s="452" t="s">
        <v>78</v>
      </c>
      <c r="Q12" s="452">
        <v>33</v>
      </c>
      <c r="R12" s="452" t="s">
        <v>78</v>
      </c>
      <c r="S12" s="452">
        <v>31</v>
      </c>
      <c r="T12" s="450">
        <v>24</v>
      </c>
      <c r="U12" s="450">
        <v>27</v>
      </c>
      <c r="V12" s="450">
        <v>26.000000000000004</v>
      </c>
      <c r="W12" s="450">
        <v>27</v>
      </c>
      <c r="X12" s="450" t="s">
        <v>78</v>
      </c>
      <c r="Y12" s="450"/>
      <c r="Z12" s="450">
        <v>33</v>
      </c>
      <c r="AA12" s="450">
        <v>31</v>
      </c>
      <c r="AB12" s="450" t="s">
        <v>78</v>
      </c>
      <c r="AC12" s="450">
        <v>32</v>
      </c>
      <c r="AD12" s="450">
        <v>32</v>
      </c>
    </row>
    <row r="13" spans="1:32" ht="12.75" customHeight="1" x14ac:dyDescent="0.2">
      <c r="A13" s="450">
        <v>2015</v>
      </c>
      <c r="B13" s="457">
        <v>42012</v>
      </c>
      <c r="C13" s="450" t="s">
        <v>78</v>
      </c>
      <c r="D13" s="450" t="s">
        <v>78</v>
      </c>
      <c r="E13" s="450" t="s">
        <v>78</v>
      </c>
      <c r="F13" s="450" t="s">
        <v>78</v>
      </c>
      <c r="G13" s="450" t="s">
        <v>78</v>
      </c>
      <c r="H13" s="450" t="s">
        <v>78</v>
      </c>
      <c r="I13" s="450">
        <v>24</v>
      </c>
      <c r="J13" s="450" t="s">
        <v>78</v>
      </c>
      <c r="K13" s="452" t="s">
        <v>78</v>
      </c>
      <c r="L13" s="452">
        <v>27</v>
      </c>
      <c r="M13" s="452">
        <v>23</v>
      </c>
      <c r="N13" s="452">
        <v>30</v>
      </c>
      <c r="O13" s="452">
        <v>30</v>
      </c>
      <c r="P13" s="452" t="s">
        <v>78</v>
      </c>
      <c r="Q13" s="452">
        <v>30</v>
      </c>
      <c r="R13" s="452" t="s">
        <v>78</v>
      </c>
      <c r="S13" s="452">
        <v>32</v>
      </c>
      <c r="T13" s="450">
        <v>16</v>
      </c>
      <c r="U13" s="450">
        <v>23</v>
      </c>
      <c r="V13" s="450">
        <v>19</v>
      </c>
      <c r="W13" s="450">
        <v>21</v>
      </c>
      <c r="X13" s="450" t="s">
        <v>78</v>
      </c>
      <c r="Y13" s="450"/>
      <c r="Z13" s="450">
        <v>32</v>
      </c>
      <c r="AA13" s="450">
        <v>28</v>
      </c>
      <c r="AB13" s="450" t="s">
        <v>78</v>
      </c>
      <c r="AC13" s="450">
        <v>26.000000000000004</v>
      </c>
      <c r="AD13" s="450">
        <v>29</v>
      </c>
    </row>
    <row r="14" spans="1:32" ht="12.75" customHeight="1" x14ac:dyDescent="0.2">
      <c r="A14" s="450">
        <v>2015</v>
      </c>
      <c r="B14" s="457">
        <v>42013</v>
      </c>
      <c r="C14" s="450" t="s">
        <v>78</v>
      </c>
      <c r="D14" s="450" t="s">
        <v>78</v>
      </c>
      <c r="E14" s="450" t="s">
        <v>78</v>
      </c>
      <c r="F14" s="450" t="s">
        <v>78</v>
      </c>
      <c r="G14" s="450" t="s">
        <v>78</v>
      </c>
      <c r="H14" s="450" t="s">
        <v>78</v>
      </c>
      <c r="I14" s="450">
        <v>25</v>
      </c>
      <c r="J14" s="450" t="s">
        <v>78</v>
      </c>
      <c r="K14" s="452" t="s">
        <v>78</v>
      </c>
      <c r="L14" s="452">
        <v>27</v>
      </c>
      <c r="M14" s="452">
        <v>22.000000000000004</v>
      </c>
      <c r="N14" s="452">
        <v>29</v>
      </c>
      <c r="O14" s="452">
        <v>27</v>
      </c>
      <c r="P14" s="452" t="s">
        <v>78</v>
      </c>
      <c r="Q14" s="452">
        <v>31</v>
      </c>
      <c r="R14" s="452" t="s">
        <v>78</v>
      </c>
      <c r="S14" s="452">
        <v>32</v>
      </c>
      <c r="T14" s="450">
        <v>21</v>
      </c>
      <c r="U14" s="450">
        <v>22.000000000000004</v>
      </c>
      <c r="V14" s="450">
        <v>22.000000000000004</v>
      </c>
      <c r="W14" s="450">
        <v>23</v>
      </c>
      <c r="X14" s="450" t="s">
        <v>78</v>
      </c>
      <c r="Y14" s="450"/>
      <c r="Z14" s="450">
        <v>31</v>
      </c>
      <c r="AA14" s="450">
        <v>27</v>
      </c>
      <c r="AB14" s="450" t="s">
        <v>78</v>
      </c>
      <c r="AC14" s="450">
        <v>25</v>
      </c>
      <c r="AD14" s="450">
        <v>28</v>
      </c>
    </row>
    <row r="15" spans="1:32" ht="12.75" customHeight="1" x14ac:dyDescent="0.2">
      <c r="A15" s="450">
        <v>2015</v>
      </c>
      <c r="B15" s="457">
        <v>42014</v>
      </c>
      <c r="C15" s="450" t="s">
        <v>78</v>
      </c>
      <c r="D15" s="450" t="s">
        <v>78</v>
      </c>
      <c r="E15" s="450" t="s">
        <v>78</v>
      </c>
      <c r="F15" s="450" t="s">
        <v>78</v>
      </c>
      <c r="G15" s="450" t="s">
        <v>78</v>
      </c>
      <c r="H15" s="450" t="s">
        <v>78</v>
      </c>
      <c r="I15" s="450">
        <v>31</v>
      </c>
      <c r="J15" s="450" t="s">
        <v>78</v>
      </c>
      <c r="K15" s="452" t="s">
        <v>78</v>
      </c>
      <c r="L15" s="452">
        <v>30</v>
      </c>
      <c r="M15" s="452">
        <v>28</v>
      </c>
      <c r="N15" s="452">
        <v>31</v>
      </c>
      <c r="O15" s="452">
        <v>31</v>
      </c>
      <c r="P15" s="452" t="s">
        <v>78</v>
      </c>
      <c r="Q15" s="452">
        <v>32</v>
      </c>
      <c r="R15" s="452" t="s">
        <v>78</v>
      </c>
      <c r="S15" s="452">
        <v>32</v>
      </c>
      <c r="T15" s="450">
        <v>24</v>
      </c>
      <c r="U15" s="450">
        <v>26.000000000000004</v>
      </c>
      <c r="V15" s="450">
        <v>24</v>
      </c>
      <c r="W15" s="450">
        <v>25</v>
      </c>
      <c r="X15" s="450" t="s">
        <v>78</v>
      </c>
      <c r="Y15" s="450"/>
      <c r="Z15" s="450">
        <v>32</v>
      </c>
      <c r="AA15" s="450">
        <v>27</v>
      </c>
      <c r="AB15" s="450" t="s">
        <v>78</v>
      </c>
      <c r="AC15" s="450">
        <v>29</v>
      </c>
      <c r="AD15" s="450">
        <v>30</v>
      </c>
    </row>
    <row r="16" spans="1:32" ht="12.75" customHeight="1" x14ac:dyDescent="0.2">
      <c r="A16" s="450">
        <v>2015</v>
      </c>
      <c r="B16" s="457">
        <v>42015</v>
      </c>
      <c r="C16" s="450" t="s">
        <v>78</v>
      </c>
      <c r="D16" s="450" t="s">
        <v>78</v>
      </c>
      <c r="E16" s="450" t="s">
        <v>78</v>
      </c>
      <c r="F16" s="450" t="s">
        <v>78</v>
      </c>
      <c r="G16" s="450" t="s">
        <v>78</v>
      </c>
      <c r="H16" s="450" t="s">
        <v>78</v>
      </c>
      <c r="I16" s="450">
        <v>20</v>
      </c>
      <c r="J16" s="450" t="s">
        <v>78</v>
      </c>
      <c r="K16" s="452" t="s">
        <v>78</v>
      </c>
      <c r="L16" s="452">
        <v>21</v>
      </c>
      <c r="M16" s="452">
        <v>25</v>
      </c>
      <c r="N16" s="452">
        <v>27</v>
      </c>
      <c r="O16" s="452">
        <v>32</v>
      </c>
      <c r="P16" s="452" t="s">
        <v>78</v>
      </c>
      <c r="Q16" s="452">
        <v>28</v>
      </c>
      <c r="R16" s="452" t="s">
        <v>78</v>
      </c>
      <c r="S16" s="452">
        <v>30</v>
      </c>
      <c r="T16" s="450">
        <v>14</v>
      </c>
      <c r="U16" s="450">
        <v>12</v>
      </c>
      <c r="V16" s="450">
        <v>11.000000000000002</v>
      </c>
      <c r="W16" s="450">
        <v>18.000000000000004</v>
      </c>
      <c r="X16" s="450" t="s">
        <v>78</v>
      </c>
      <c r="Y16" s="450"/>
      <c r="Z16" s="450">
        <v>14</v>
      </c>
      <c r="AA16" s="450">
        <v>31</v>
      </c>
      <c r="AB16" s="450" t="s">
        <v>78</v>
      </c>
      <c r="AC16" s="450">
        <v>32</v>
      </c>
      <c r="AD16" s="450">
        <v>13.000000000000002</v>
      </c>
    </row>
    <row r="17" spans="1:30" ht="12.75" customHeight="1" x14ac:dyDescent="0.2">
      <c r="A17" s="450">
        <v>2015</v>
      </c>
      <c r="B17" s="457">
        <v>42016</v>
      </c>
      <c r="C17" s="450" t="s">
        <v>78</v>
      </c>
      <c r="D17" s="450" t="s">
        <v>78</v>
      </c>
      <c r="E17" s="450" t="s">
        <v>78</v>
      </c>
      <c r="F17" s="450" t="s">
        <v>78</v>
      </c>
      <c r="G17" s="450" t="s">
        <v>78</v>
      </c>
      <c r="H17" s="450" t="s">
        <v>78</v>
      </c>
      <c r="I17" s="450">
        <v>25</v>
      </c>
      <c r="J17" s="450" t="s">
        <v>78</v>
      </c>
      <c r="K17" s="452">
        <v>0</v>
      </c>
      <c r="L17" s="452">
        <v>23</v>
      </c>
      <c r="M17" s="452">
        <v>16</v>
      </c>
      <c r="N17" s="452">
        <v>27</v>
      </c>
      <c r="O17" s="452">
        <v>24</v>
      </c>
      <c r="P17" s="452" t="s">
        <v>78</v>
      </c>
      <c r="Q17" s="452">
        <v>28</v>
      </c>
      <c r="R17" s="452" t="s">
        <v>78</v>
      </c>
      <c r="S17" s="452">
        <v>21</v>
      </c>
      <c r="T17" s="450">
        <v>14</v>
      </c>
      <c r="U17" s="450">
        <v>17</v>
      </c>
      <c r="V17" s="450">
        <v>13.000000000000002</v>
      </c>
      <c r="W17" s="450">
        <v>14</v>
      </c>
      <c r="X17" s="450" t="s">
        <v>78</v>
      </c>
      <c r="Y17" s="450"/>
      <c r="Z17" s="450">
        <v>24</v>
      </c>
      <c r="AA17" s="450">
        <v>21</v>
      </c>
      <c r="AB17" s="450" t="s">
        <v>78</v>
      </c>
      <c r="AC17" s="450">
        <v>23</v>
      </c>
      <c r="AD17" s="450">
        <v>25</v>
      </c>
    </row>
    <row r="18" spans="1:30" ht="12.75" customHeight="1" x14ac:dyDescent="0.2">
      <c r="A18" s="450">
        <v>2015</v>
      </c>
      <c r="B18" s="457">
        <v>42017</v>
      </c>
      <c r="C18" s="450" t="s">
        <v>78</v>
      </c>
      <c r="D18" s="450" t="s">
        <v>78</v>
      </c>
      <c r="E18" s="450" t="s">
        <v>78</v>
      </c>
      <c r="F18" s="450" t="s">
        <v>78</v>
      </c>
      <c r="G18" s="450" t="s">
        <v>78</v>
      </c>
      <c r="H18" s="450" t="s">
        <v>78</v>
      </c>
      <c r="I18" s="450">
        <v>32</v>
      </c>
      <c r="J18" s="450" t="s">
        <v>78</v>
      </c>
      <c r="K18" s="452">
        <v>0</v>
      </c>
      <c r="L18" s="452">
        <v>30</v>
      </c>
      <c r="M18" s="452">
        <v>29</v>
      </c>
      <c r="N18" s="452">
        <v>33</v>
      </c>
      <c r="O18" s="452">
        <v>32</v>
      </c>
      <c r="P18" s="452" t="s">
        <v>78</v>
      </c>
      <c r="Q18" s="452">
        <v>36.000000000000007</v>
      </c>
      <c r="R18" s="452" t="s">
        <v>78</v>
      </c>
      <c r="S18" s="452">
        <v>28</v>
      </c>
      <c r="T18" s="450">
        <v>23</v>
      </c>
      <c r="U18" s="450">
        <v>26.000000000000004</v>
      </c>
      <c r="V18" s="450">
        <v>24</v>
      </c>
      <c r="W18" s="450">
        <v>25</v>
      </c>
      <c r="X18" s="450" t="s">
        <v>78</v>
      </c>
      <c r="Y18" s="450"/>
      <c r="Z18" s="450">
        <v>33</v>
      </c>
      <c r="AA18" s="450">
        <v>29</v>
      </c>
      <c r="AB18" s="450" t="s">
        <v>78</v>
      </c>
      <c r="AC18" s="450">
        <v>31</v>
      </c>
      <c r="AD18" s="450">
        <v>31</v>
      </c>
    </row>
    <row r="19" spans="1:30" ht="12.75" customHeight="1" x14ac:dyDescent="0.2">
      <c r="A19" s="450">
        <v>2015</v>
      </c>
      <c r="B19" s="457">
        <v>42018</v>
      </c>
      <c r="C19" s="450" t="s">
        <v>78</v>
      </c>
      <c r="D19" s="450" t="s">
        <v>78</v>
      </c>
      <c r="E19" s="450" t="s">
        <v>78</v>
      </c>
      <c r="F19" s="450" t="s">
        <v>78</v>
      </c>
      <c r="G19" s="450" t="s">
        <v>78</v>
      </c>
      <c r="H19" s="450" t="s">
        <v>78</v>
      </c>
      <c r="I19" s="450">
        <v>15.000000000000002</v>
      </c>
      <c r="J19" s="450" t="s">
        <v>78</v>
      </c>
      <c r="K19" s="452" t="s">
        <v>78</v>
      </c>
      <c r="L19" s="452">
        <v>15.000000000000002</v>
      </c>
      <c r="M19" s="452">
        <v>11.000000000000002</v>
      </c>
      <c r="N19" s="452">
        <v>19</v>
      </c>
      <c r="O19" s="452">
        <v>7</v>
      </c>
      <c r="P19" s="452" t="s">
        <v>78</v>
      </c>
      <c r="Q19" s="452">
        <v>29</v>
      </c>
      <c r="R19" s="452" t="s">
        <v>78</v>
      </c>
      <c r="S19" s="452">
        <v>17</v>
      </c>
      <c r="T19" s="450">
        <v>14</v>
      </c>
      <c r="U19" s="450">
        <v>16</v>
      </c>
      <c r="V19" s="450">
        <v>9.0000000000000018</v>
      </c>
      <c r="W19" s="450">
        <v>23</v>
      </c>
      <c r="X19" s="450" t="s">
        <v>78</v>
      </c>
      <c r="Y19" s="450"/>
      <c r="Z19" s="450">
        <v>28</v>
      </c>
      <c r="AA19" s="450">
        <v>21</v>
      </c>
      <c r="AB19" s="450" t="s">
        <v>78</v>
      </c>
      <c r="AC19" s="450">
        <v>22.000000000000004</v>
      </c>
      <c r="AD19" s="450">
        <v>28</v>
      </c>
    </row>
    <row r="20" spans="1:30" ht="12.75" customHeight="1" x14ac:dyDescent="0.2">
      <c r="A20" s="450">
        <v>2015</v>
      </c>
      <c r="B20" s="457">
        <v>42019</v>
      </c>
      <c r="C20" s="450" t="s">
        <v>78</v>
      </c>
      <c r="D20" s="450" t="s">
        <v>78</v>
      </c>
      <c r="E20" s="450" t="s">
        <v>78</v>
      </c>
      <c r="F20" s="450" t="s">
        <v>78</v>
      </c>
      <c r="G20" s="450" t="s">
        <v>78</v>
      </c>
      <c r="H20" s="450" t="s">
        <v>78</v>
      </c>
      <c r="I20" s="450">
        <v>23</v>
      </c>
      <c r="J20" s="450" t="s">
        <v>78</v>
      </c>
      <c r="K20" s="452" t="s">
        <v>78</v>
      </c>
      <c r="L20" s="452">
        <v>26.000000000000004</v>
      </c>
      <c r="M20" s="452">
        <v>19</v>
      </c>
      <c r="N20" s="452">
        <v>24</v>
      </c>
      <c r="O20" s="452">
        <v>25</v>
      </c>
      <c r="P20" s="452" t="s">
        <v>78</v>
      </c>
      <c r="Q20" s="452">
        <v>29</v>
      </c>
      <c r="R20" s="452" t="s">
        <v>78</v>
      </c>
      <c r="S20" s="452">
        <v>27</v>
      </c>
      <c r="T20" s="450">
        <v>18.000000000000004</v>
      </c>
      <c r="U20" s="450">
        <v>21</v>
      </c>
      <c r="V20" s="450">
        <v>19</v>
      </c>
      <c r="W20" s="450">
        <v>16</v>
      </c>
      <c r="X20" s="450" t="s">
        <v>78</v>
      </c>
      <c r="Y20" s="450"/>
      <c r="Z20" s="450">
        <v>31</v>
      </c>
      <c r="AA20" s="450">
        <v>25</v>
      </c>
      <c r="AB20" s="450" t="s">
        <v>78</v>
      </c>
      <c r="AC20" s="450">
        <v>29</v>
      </c>
      <c r="AD20" s="450">
        <v>27</v>
      </c>
    </row>
    <row r="21" spans="1:30" ht="12.75" customHeight="1" x14ac:dyDescent="0.2">
      <c r="A21" s="450">
        <v>2015</v>
      </c>
      <c r="B21" s="457">
        <v>42020</v>
      </c>
      <c r="C21" s="450" t="s">
        <v>78</v>
      </c>
      <c r="D21" s="450" t="s">
        <v>78</v>
      </c>
      <c r="E21" s="450" t="s">
        <v>78</v>
      </c>
      <c r="F21" s="450" t="s">
        <v>78</v>
      </c>
      <c r="G21" s="450" t="s">
        <v>78</v>
      </c>
      <c r="H21" s="450" t="s">
        <v>78</v>
      </c>
      <c r="I21" s="450">
        <v>36.000000000000007</v>
      </c>
      <c r="J21" s="450" t="s">
        <v>78</v>
      </c>
      <c r="K21" s="452" t="s">
        <v>78</v>
      </c>
      <c r="L21" s="452">
        <v>33</v>
      </c>
      <c r="M21" s="452">
        <v>31</v>
      </c>
      <c r="N21" s="452">
        <v>33</v>
      </c>
      <c r="O21" s="452">
        <v>33</v>
      </c>
      <c r="P21" s="452" t="s">
        <v>78</v>
      </c>
      <c r="Q21" s="452">
        <v>36.000000000000007</v>
      </c>
      <c r="R21" s="452" t="s">
        <v>78</v>
      </c>
      <c r="S21" s="452">
        <v>30</v>
      </c>
      <c r="T21" s="450">
        <v>26.000000000000004</v>
      </c>
      <c r="U21" s="450">
        <v>32</v>
      </c>
      <c r="V21" s="450">
        <v>26.000000000000004</v>
      </c>
      <c r="W21" s="450">
        <v>28</v>
      </c>
      <c r="X21" s="450" t="s">
        <v>78</v>
      </c>
      <c r="Y21" s="450"/>
      <c r="Z21" s="450">
        <v>36.000000000000007</v>
      </c>
      <c r="AA21" s="450">
        <v>34</v>
      </c>
      <c r="AB21" s="450" t="s">
        <v>78</v>
      </c>
      <c r="AC21" s="450">
        <v>35</v>
      </c>
      <c r="AD21" s="450">
        <v>35</v>
      </c>
    </row>
    <row r="22" spans="1:30" ht="12.75" customHeight="1" x14ac:dyDescent="0.2">
      <c r="A22" s="450">
        <v>2015</v>
      </c>
      <c r="B22" s="457">
        <v>42021</v>
      </c>
      <c r="C22" s="450" t="s">
        <v>78</v>
      </c>
      <c r="D22" s="450" t="s">
        <v>78</v>
      </c>
      <c r="E22" s="450" t="s">
        <v>78</v>
      </c>
      <c r="F22" s="450" t="s">
        <v>78</v>
      </c>
      <c r="G22" s="450" t="s">
        <v>78</v>
      </c>
      <c r="H22" s="450" t="s">
        <v>78</v>
      </c>
      <c r="I22" s="450">
        <v>34</v>
      </c>
      <c r="J22" s="450" t="s">
        <v>78</v>
      </c>
      <c r="K22" s="452" t="s">
        <v>78</v>
      </c>
      <c r="L22" s="452">
        <v>28</v>
      </c>
      <c r="M22" s="452">
        <v>26.000000000000004</v>
      </c>
      <c r="N22" s="452">
        <v>34</v>
      </c>
      <c r="O22" s="452">
        <v>34</v>
      </c>
      <c r="P22" s="452" t="s">
        <v>78</v>
      </c>
      <c r="Q22" s="452">
        <v>36.000000000000007</v>
      </c>
      <c r="R22" s="452" t="s">
        <v>78</v>
      </c>
      <c r="S22" s="452">
        <v>35</v>
      </c>
      <c r="T22" s="450">
        <v>17</v>
      </c>
      <c r="U22" s="450">
        <v>22.000000000000004</v>
      </c>
      <c r="V22" s="450">
        <v>18.000000000000004</v>
      </c>
      <c r="W22" s="450">
        <v>22.000000000000004</v>
      </c>
      <c r="X22" s="450" t="s">
        <v>78</v>
      </c>
      <c r="Y22" s="450"/>
      <c r="Z22" s="450">
        <v>33</v>
      </c>
      <c r="AA22" s="450">
        <v>30</v>
      </c>
      <c r="AB22" s="450" t="s">
        <v>78</v>
      </c>
      <c r="AC22" s="450">
        <v>32</v>
      </c>
      <c r="AD22" s="450">
        <v>29</v>
      </c>
    </row>
    <row r="23" spans="1:30" ht="12.75" customHeight="1" x14ac:dyDescent="0.2">
      <c r="A23" s="450">
        <v>2015</v>
      </c>
      <c r="B23" s="457">
        <v>42022</v>
      </c>
      <c r="C23" s="450" t="s">
        <v>78</v>
      </c>
      <c r="D23" s="450" t="s">
        <v>78</v>
      </c>
      <c r="E23" s="450" t="s">
        <v>78</v>
      </c>
      <c r="F23" s="450" t="s">
        <v>78</v>
      </c>
      <c r="G23" s="450" t="s">
        <v>78</v>
      </c>
      <c r="H23" s="450" t="s">
        <v>78</v>
      </c>
      <c r="I23" s="450">
        <v>22.000000000000004</v>
      </c>
      <c r="J23" s="450" t="s">
        <v>78</v>
      </c>
      <c r="K23" s="452" t="s">
        <v>78</v>
      </c>
      <c r="L23" s="452">
        <v>15.000000000000002</v>
      </c>
      <c r="M23" s="452">
        <v>9.0000000000000018</v>
      </c>
      <c r="N23" s="452">
        <v>23</v>
      </c>
      <c r="O23" s="452">
        <v>22.000000000000004</v>
      </c>
      <c r="P23" s="452" t="s">
        <v>78</v>
      </c>
      <c r="Q23" s="452">
        <v>31</v>
      </c>
      <c r="R23" s="452" t="s">
        <v>78</v>
      </c>
      <c r="S23" s="452">
        <v>22.000000000000004</v>
      </c>
      <c r="T23" s="450">
        <v>6</v>
      </c>
      <c r="U23" s="450">
        <v>8</v>
      </c>
      <c r="V23" s="450">
        <v>7</v>
      </c>
      <c r="W23" s="450">
        <v>4</v>
      </c>
      <c r="X23" s="450" t="s">
        <v>78</v>
      </c>
      <c r="Y23" s="450"/>
      <c r="Z23" s="450">
        <v>27</v>
      </c>
      <c r="AA23" s="450">
        <v>30</v>
      </c>
      <c r="AB23" s="450" t="s">
        <v>78</v>
      </c>
      <c r="AC23" s="450">
        <v>34</v>
      </c>
      <c r="AD23" s="450">
        <v>12</v>
      </c>
    </row>
    <row r="24" spans="1:30" ht="12.75" customHeight="1" x14ac:dyDescent="0.2">
      <c r="A24" s="450">
        <v>2015</v>
      </c>
      <c r="B24" s="457">
        <v>42023</v>
      </c>
      <c r="C24" s="450" t="s">
        <v>78</v>
      </c>
      <c r="D24" s="450" t="s">
        <v>78</v>
      </c>
      <c r="E24" s="450" t="s">
        <v>78</v>
      </c>
      <c r="F24" s="450" t="s">
        <v>78</v>
      </c>
      <c r="G24" s="450" t="s">
        <v>78</v>
      </c>
      <c r="H24" s="450" t="s">
        <v>78</v>
      </c>
      <c r="I24" s="450">
        <v>26.000000000000004</v>
      </c>
      <c r="J24" s="450" t="s">
        <v>78</v>
      </c>
      <c r="K24" s="452" t="s">
        <v>78</v>
      </c>
      <c r="L24" s="452">
        <v>26.000000000000004</v>
      </c>
      <c r="M24" s="452">
        <v>17</v>
      </c>
      <c r="N24" s="452">
        <v>28</v>
      </c>
      <c r="O24" s="452">
        <v>27</v>
      </c>
      <c r="P24" s="452" t="s">
        <v>78</v>
      </c>
      <c r="Q24" s="452">
        <v>29</v>
      </c>
      <c r="R24" s="452" t="s">
        <v>78</v>
      </c>
      <c r="S24" s="452">
        <v>28</v>
      </c>
      <c r="T24" s="450">
        <v>19</v>
      </c>
      <c r="U24" s="450">
        <v>22.000000000000004</v>
      </c>
      <c r="V24" s="450">
        <v>21</v>
      </c>
      <c r="W24" s="450">
        <v>22.000000000000004</v>
      </c>
      <c r="X24" s="450" t="s">
        <v>78</v>
      </c>
      <c r="Y24" s="450"/>
      <c r="Z24" s="450">
        <v>31</v>
      </c>
      <c r="AA24" s="450">
        <v>26.000000000000004</v>
      </c>
      <c r="AB24" s="450" t="s">
        <v>78</v>
      </c>
      <c r="AC24" s="450">
        <v>26.000000000000004</v>
      </c>
      <c r="AD24" s="450">
        <v>28</v>
      </c>
    </row>
    <row r="25" spans="1:30" ht="12.75" customHeight="1" x14ac:dyDescent="0.2">
      <c r="A25" s="450">
        <v>2015</v>
      </c>
      <c r="B25" s="457">
        <v>42024</v>
      </c>
      <c r="C25" s="450" t="s">
        <v>78</v>
      </c>
      <c r="D25" s="450" t="s">
        <v>78</v>
      </c>
      <c r="E25" s="450" t="s">
        <v>78</v>
      </c>
      <c r="F25" s="450" t="s">
        <v>78</v>
      </c>
      <c r="G25" s="450" t="s">
        <v>78</v>
      </c>
      <c r="H25" s="450" t="s">
        <v>78</v>
      </c>
      <c r="I25" s="450">
        <v>29</v>
      </c>
      <c r="J25" s="450" t="s">
        <v>78</v>
      </c>
      <c r="K25" s="452" t="s">
        <v>78</v>
      </c>
      <c r="L25" s="452">
        <v>28</v>
      </c>
      <c r="M25" s="452">
        <v>21</v>
      </c>
      <c r="N25" s="452">
        <v>27</v>
      </c>
      <c r="O25" s="452">
        <v>28</v>
      </c>
      <c r="P25" s="452" t="s">
        <v>78</v>
      </c>
      <c r="Q25" s="452">
        <v>32</v>
      </c>
      <c r="R25" s="452" t="s">
        <v>78</v>
      </c>
      <c r="S25" s="452">
        <v>24</v>
      </c>
      <c r="T25" s="450">
        <v>20</v>
      </c>
      <c r="U25" s="450">
        <v>24</v>
      </c>
      <c r="V25" s="450">
        <v>20</v>
      </c>
      <c r="W25" s="450">
        <v>20</v>
      </c>
      <c r="X25" s="450" t="s">
        <v>78</v>
      </c>
      <c r="Y25" s="450"/>
      <c r="Z25" s="450">
        <v>32</v>
      </c>
      <c r="AA25" s="450">
        <v>24</v>
      </c>
      <c r="AB25" s="450" t="s">
        <v>78</v>
      </c>
      <c r="AC25" s="450">
        <v>29</v>
      </c>
      <c r="AD25" s="450">
        <v>29</v>
      </c>
    </row>
    <row r="26" spans="1:30" ht="12.75" customHeight="1" x14ac:dyDescent="0.2">
      <c r="A26" s="450">
        <v>2015</v>
      </c>
      <c r="B26" s="457">
        <v>42025</v>
      </c>
      <c r="C26" s="450" t="s">
        <v>78</v>
      </c>
      <c r="D26" s="450" t="s">
        <v>78</v>
      </c>
      <c r="E26" s="450" t="s">
        <v>78</v>
      </c>
      <c r="F26" s="450" t="s">
        <v>78</v>
      </c>
      <c r="G26" s="450" t="s">
        <v>78</v>
      </c>
      <c r="H26" s="450" t="s">
        <v>78</v>
      </c>
      <c r="I26" s="450">
        <v>25</v>
      </c>
      <c r="J26" s="450" t="s">
        <v>78</v>
      </c>
      <c r="K26" s="452" t="s">
        <v>78</v>
      </c>
      <c r="L26" s="452">
        <v>12</v>
      </c>
      <c r="M26" s="452">
        <v>12</v>
      </c>
      <c r="N26" s="452">
        <v>17</v>
      </c>
      <c r="O26" s="452">
        <v>8</v>
      </c>
      <c r="P26" s="452" t="s">
        <v>78</v>
      </c>
      <c r="Q26" s="452">
        <v>26.000000000000004</v>
      </c>
      <c r="R26" s="452" t="s">
        <v>78</v>
      </c>
      <c r="S26" s="452">
        <v>22.000000000000004</v>
      </c>
      <c r="T26" s="450">
        <v>13.000000000000002</v>
      </c>
      <c r="U26" s="450">
        <v>19</v>
      </c>
      <c r="V26" s="450">
        <v>14</v>
      </c>
      <c r="W26" s="450">
        <v>21</v>
      </c>
      <c r="X26" s="450" t="s">
        <v>78</v>
      </c>
      <c r="Y26" s="450"/>
      <c r="Z26" s="450">
        <v>33</v>
      </c>
      <c r="AA26" s="450">
        <v>26.000000000000004</v>
      </c>
      <c r="AB26" s="450" t="s">
        <v>78</v>
      </c>
      <c r="AC26" s="450">
        <v>28</v>
      </c>
      <c r="AD26" s="450">
        <v>30</v>
      </c>
    </row>
    <row r="27" spans="1:30" ht="12.75" customHeight="1" x14ac:dyDescent="0.2">
      <c r="A27" s="450">
        <v>2015</v>
      </c>
      <c r="B27" s="457">
        <v>42026</v>
      </c>
      <c r="C27" s="450" t="s">
        <v>78</v>
      </c>
      <c r="D27" s="450" t="s">
        <v>78</v>
      </c>
      <c r="E27" s="450" t="s">
        <v>78</v>
      </c>
      <c r="F27" s="450" t="s">
        <v>78</v>
      </c>
      <c r="G27" s="450" t="s">
        <v>78</v>
      </c>
      <c r="H27" s="450" t="s">
        <v>78</v>
      </c>
      <c r="I27" s="450">
        <v>24</v>
      </c>
      <c r="J27" s="450" t="s">
        <v>78</v>
      </c>
      <c r="K27" s="452" t="s">
        <v>78</v>
      </c>
      <c r="L27" s="452">
        <v>25</v>
      </c>
      <c r="M27" s="452">
        <v>21</v>
      </c>
      <c r="N27" s="452">
        <v>23</v>
      </c>
      <c r="O27" s="452">
        <v>20</v>
      </c>
      <c r="P27" s="452" t="s">
        <v>78</v>
      </c>
      <c r="Q27" s="452">
        <v>32</v>
      </c>
      <c r="R27" s="452" t="s">
        <v>78</v>
      </c>
      <c r="S27" s="452">
        <v>16</v>
      </c>
      <c r="T27" s="450">
        <v>19</v>
      </c>
      <c r="U27" s="450">
        <v>24</v>
      </c>
      <c r="V27" s="450">
        <v>18.000000000000004</v>
      </c>
      <c r="W27" s="450">
        <v>20</v>
      </c>
      <c r="X27" s="450" t="s">
        <v>78</v>
      </c>
      <c r="Y27" s="450"/>
      <c r="Z27" s="450">
        <v>31</v>
      </c>
      <c r="AA27" s="450">
        <v>19</v>
      </c>
      <c r="AB27" s="450" t="s">
        <v>78</v>
      </c>
      <c r="AC27" s="450">
        <v>26.000000000000004</v>
      </c>
      <c r="AD27" s="450">
        <v>26.000000000000004</v>
      </c>
    </row>
    <row r="28" spans="1:30" ht="12.75" customHeight="1" x14ac:dyDescent="0.2">
      <c r="A28" s="450">
        <v>2015</v>
      </c>
      <c r="B28" s="457">
        <v>42027</v>
      </c>
      <c r="C28" s="450" t="s">
        <v>78</v>
      </c>
      <c r="D28" s="450" t="s">
        <v>78</v>
      </c>
      <c r="E28" s="450" t="s">
        <v>78</v>
      </c>
      <c r="F28" s="450" t="s">
        <v>78</v>
      </c>
      <c r="G28" s="450" t="s">
        <v>78</v>
      </c>
      <c r="H28" s="450" t="s">
        <v>78</v>
      </c>
      <c r="I28" s="450">
        <v>17</v>
      </c>
      <c r="J28" s="450" t="s">
        <v>78</v>
      </c>
      <c r="K28" s="452" t="s">
        <v>78</v>
      </c>
      <c r="L28" s="452">
        <v>24</v>
      </c>
      <c r="M28" s="452">
        <v>20</v>
      </c>
      <c r="N28" s="452">
        <v>25</v>
      </c>
      <c r="O28" s="452">
        <v>22.000000000000004</v>
      </c>
      <c r="P28" s="452" t="s">
        <v>78</v>
      </c>
      <c r="Q28" s="452">
        <v>29</v>
      </c>
      <c r="R28" s="452" t="s">
        <v>78</v>
      </c>
      <c r="S28" s="452">
        <v>28</v>
      </c>
      <c r="T28" s="450">
        <v>15.000000000000002</v>
      </c>
      <c r="U28" s="450">
        <v>20</v>
      </c>
      <c r="V28" s="450">
        <v>15.000000000000002</v>
      </c>
      <c r="W28" s="450">
        <v>15.000000000000002</v>
      </c>
      <c r="X28" s="450" t="s">
        <v>78</v>
      </c>
      <c r="Y28" s="450"/>
      <c r="Z28" s="450">
        <v>34</v>
      </c>
      <c r="AA28" s="450">
        <v>20</v>
      </c>
      <c r="AB28" s="450" t="s">
        <v>78</v>
      </c>
      <c r="AC28" s="450">
        <v>20</v>
      </c>
      <c r="AD28" s="450">
        <v>26.000000000000004</v>
      </c>
    </row>
    <row r="29" spans="1:30" ht="12.75" customHeight="1" x14ac:dyDescent="0.2">
      <c r="A29" s="450">
        <v>2015</v>
      </c>
      <c r="B29" s="457">
        <v>42028</v>
      </c>
      <c r="C29" s="450" t="s">
        <v>78</v>
      </c>
      <c r="D29" s="450" t="s">
        <v>78</v>
      </c>
      <c r="E29" s="450" t="s">
        <v>78</v>
      </c>
      <c r="F29" s="450" t="s">
        <v>78</v>
      </c>
      <c r="G29" s="450" t="s">
        <v>78</v>
      </c>
      <c r="H29" s="450" t="s">
        <v>78</v>
      </c>
      <c r="I29" s="450">
        <v>27</v>
      </c>
      <c r="J29" s="450" t="s">
        <v>78</v>
      </c>
      <c r="K29" s="452" t="s">
        <v>78</v>
      </c>
      <c r="L29" s="452">
        <v>21</v>
      </c>
      <c r="M29" s="452">
        <v>14</v>
      </c>
      <c r="N29" s="452">
        <v>22.000000000000004</v>
      </c>
      <c r="O29" s="452">
        <v>21</v>
      </c>
      <c r="P29" s="452" t="s">
        <v>78</v>
      </c>
      <c r="Q29" s="452">
        <v>28</v>
      </c>
      <c r="R29" s="452" t="s">
        <v>78</v>
      </c>
      <c r="S29" s="452">
        <v>26.000000000000004</v>
      </c>
      <c r="T29" s="450">
        <v>16</v>
      </c>
      <c r="U29" s="450">
        <v>17</v>
      </c>
      <c r="V29" s="450">
        <v>18.000000000000004</v>
      </c>
      <c r="W29" s="450">
        <v>17</v>
      </c>
      <c r="X29" s="450" t="s">
        <v>78</v>
      </c>
      <c r="Y29" s="450"/>
      <c r="Z29" s="450">
        <v>28</v>
      </c>
      <c r="AA29" s="450">
        <v>21</v>
      </c>
      <c r="AB29" s="450" t="s">
        <v>78</v>
      </c>
      <c r="AC29" s="450">
        <v>21</v>
      </c>
      <c r="AD29" s="450">
        <v>24</v>
      </c>
    </row>
    <row r="30" spans="1:30" ht="12.75" customHeight="1" x14ac:dyDescent="0.2">
      <c r="A30" s="450">
        <v>2015</v>
      </c>
      <c r="B30" s="457">
        <v>42029</v>
      </c>
      <c r="C30" s="450" t="s">
        <v>78</v>
      </c>
      <c r="D30" s="450" t="s">
        <v>78</v>
      </c>
      <c r="E30" s="450" t="s">
        <v>78</v>
      </c>
      <c r="F30" s="450" t="s">
        <v>78</v>
      </c>
      <c r="G30" s="450" t="s">
        <v>78</v>
      </c>
      <c r="H30" s="450" t="s">
        <v>78</v>
      </c>
      <c r="I30" s="450">
        <v>36.000000000000007</v>
      </c>
      <c r="J30" s="450" t="s">
        <v>78</v>
      </c>
      <c r="K30" s="452" t="s">
        <v>78</v>
      </c>
      <c r="L30" s="452">
        <v>34</v>
      </c>
      <c r="M30" s="452">
        <v>33</v>
      </c>
      <c r="N30" s="452">
        <v>33</v>
      </c>
      <c r="O30" s="452">
        <v>30</v>
      </c>
      <c r="P30" s="452" t="s">
        <v>78</v>
      </c>
      <c r="Q30" s="452">
        <v>39</v>
      </c>
      <c r="R30" s="452" t="s">
        <v>78</v>
      </c>
      <c r="S30" s="452">
        <v>33</v>
      </c>
      <c r="T30" s="450">
        <v>27</v>
      </c>
      <c r="U30" s="450">
        <v>31</v>
      </c>
      <c r="V30" s="450">
        <v>25</v>
      </c>
      <c r="W30" s="450">
        <v>29</v>
      </c>
      <c r="X30" s="450" t="s">
        <v>78</v>
      </c>
      <c r="Y30" s="450"/>
      <c r="Z30" s="450">
        <v>37.000000000000007</v>
      </c>
      <c r="AA30" s="450">
        <v>34</v>
      </c>
      <c r="AB30" s="450" t="s">
        <v>78</v>
      </c>
      <c r="AC30" s="450">
        <v>33</v>
      </c>
      <c r="AD30" s="450">
        <v>35</v>
      </c>
    </row>
    <row r="31" spans="1:30" ht="12.75" customHeight="1" x14ac:dyDescent="0.2">
      <c r="A31" s="450">
        <v>2015</v>
      </c>
      <c r="B31" s="457">
        <v>42030</v>
      </c>
      <c r="C31" s="450" t="s">
        <v>78</v>
      </c>
      <c r="D31" s="450" t="s">
        <v>78</v>
      </c>
      <c r="E31" s="450" t="s">
        <v>78</v>
      </c>
      <c r="F31" s="450" t="s">
        <v>78</v>
      </c>
      <c r="G31" s="450" t="s">
        <v>78</v>
      </c>
      <c r="H31" s="450" t="s">
        <v>78</v>
      </c>
      <c r="I31" s="450">
        <v>37.000000000000007</v>
      </c>
      <c r="J31" s="450" t="s">
        <v>78</v>
      </c>
      <c r="K31" s="452" t="s">
        <v>78</v>
      </c>
      <c r="L31" s="452">
        <v>33</v>
      </c>
      <c r="M31" s="452">
        <v>32</v>
      </c>
      <c r="N31" s="452">
        <v>36.000000000000007</v>
      </c>
      <c r="O31" s="452">
        <v>35</v>
      </c>
      <c r="P31" s="452" t="s">
        <v>78</v>
      </c>
      <c r="Q31" s="452">
        <v>38</v>
      </c>
      <c r="R31" s="452" t="s">
        <v>78</v>
      </c>
      <c r="S31" s="452">
        <v>37.000000000000007</v>
      </c>
      <c r="T31" s="450">
        <v>23</v>
      </c>
      <c r="U31" s="450">
        <v>29</v>
      </c>
      <c r="V31" s="450">
        <v>25</v>
      </c>
      <c r="W31" s="450">
        <v>32</v>
      </c>
      <c r="X31" s="450" t="s">
        <v>78</v>
      </c>
      <c r="Y31" s="450"/>
      <c r="Z31" s="450">
        <v>35</v>
      </c>
      <c r="AA31" s="450">
        <v>34</v>
      </c>
      <c r="AB31" s="450" t="s">
        <v>78</v>
      </c>
      <c r="AC31" s="450">
        <v>34</v>
      </c>
      <c r="AD31" s="450">
        <v>36.000000000000007</v>
      </c>
    </row>
    <row r="32" spans="1:30" ht="12.75" customHeight="1" x14ac:dyDescent="0.2">
      <c r="A32" s="450">
        <v>2015</v>
      </c>
      <c r="B32" s="457">
        <v>42031</v>
      </c>
      <c r="C32" s="450" t="s">
        <v>78</v>
      </c>
      <c r="D32" s="450" t="s">
        <v>78</v>
      </c>
      <c r="E32" s="450" t="s">
        <v>78</v>
      </c>
      <c r="F32" s="450" t="s">
        <v>78</v>
      </c>
      <c r="G32" s="450" t="s">
        <v>78</v>
      </c>
      <c r="H32" s="450" t="s">
        <v>78</v>
      </c>
      <c r="I32" s="450">
        <v>39</v>
      </c>
      <c r="J32" s="450" t="s">
        <v>78</v>
      </c>
      <c r="K32" s="452" t="s">
        <v>78</v>
      </c>
      <c r="L32" s="452">
        <v>37.000000000000007</v>
      </c>
      <c r="M32" s="452">
        <v>37.000000000000007</v>
      </c>
      <c r="N32" s="452">
        <v>39</v>
      </c>
      <c r="O32" s="452">
        <v>37.000000000000007</v>
      </c>
      <c r="P32" s="452" t="s">
        <v>78</v>
      </c>
      <c r="Q32" s="452">
        <v>40</v>
      </c>
      <c r="R32" s="452" t="s">
        <v>78</v>
      </c>
      <c r="S32" s="452">
        <v>36.000000000000007</v>
      </c>
      <c r="T32" s="450">
        <v>27</v>
      </c>
      <c r="U32" s="450">
        <v>31</v>
      </c>
      <c r="V32" s="450">
        <v>27</v>
      </c>
      <c r="W32" s="450">
        <v>29</v>
      </c>
      <c r="X32" s="450" t="s">
        <v>78</v>
      </c>
      <c r="Y32" s="450"/>
      <c r="Z32" s="450">
        <v>38</v>
      </c>
      <c r="AA32" s="450">
        <v>37.000000000000007</v>
      </c>
      <c r="AB32" s="450" t="s">
        <v>78</v>
      </c>
      <c r="AC32" s="450">
        <v>36.000000000000007</v>
      </c>
      <c r="AD32" s="450">
        <v>37.000000000000007</v>
      </c>
    </row>
    <row r="33" spans="1:30" ht="12.75" customHeight="1" x14ac:dyDescent="0.2">
      <c r="A33" s="450">
        <v>2015</v>
      </c>
      <c r="B33" s="457">
        <v>42032</v>
      </c>
      <c r="C33" s="450" t="s">
        <v>78</v>
      </c>
      <c r="D33" s="450" t="s">
        <v>78</v>
      </c>
      <c r="E33" s="450" t="s">
        <v>78</v>
      </c>
      <c r="F33" s="450" t="s">
        <v>78</v>
      </c>
      <c r="G33" s="450" t="s">
        <v>78</v>
      </c>
      <c r="H33" s="450" t="s">
        <v>78</v>
      </c>
      <c r="I33" s="450">
        <v>37.000000000000007</v>
      </c>
      <c r="J33" s="450" t="s">
        <v>78</v>
      </c>
      <c r="K33" s="452" t="s">
        <v>78</v>
      </c>
      <c r="L33" s="452">
        <v>37.000000000000007</v>
      </c>
      <c r="M33" s="452">
        <v>32</v>
      </c>
      <c r="N33" s="452">
        <v>38</v>
      </c>
      <c r="O33" s="452">
        <v>38</v>
      </c>
      <c r="P33" s="452" t="s">
        <v>78</v>
      </c>
      <c r="Q33" s="452">
        <v>41</v>
      </c>
      <c r="R33" s="452" t="s">
        <v>78</v>
      </c>
      <c r="S33" s="452">
        <v>34</v>
      </c>
      <c r="T33" s="450">
        <v>27</v>
      </c>
      <c r="U33" s="450">
        <v>31</v>
      </c>
      <c r="V33" s="450">
        <v>24</v>
      </c>
      <c r="W33" s="450">
        <v>28</v>
      </c>
      <c r="X33" s="450" t="s">
        <v>78</v>
      </c>
      <c r="Y33" s="450"/>
      <c r="Z33" s="450">
        <v>38</v>
      </c>
      <c r="AA33" s="450">
        <v>35</v>
      </c>
      <c r="AB33" s="450" t="s">
        <v>78</v>
      </c>
      <c r="AC33" s="450">
        <v>36.000000000000007</v>
      </c>
      <c r="AD33" s="450">
        <v>36.000000000000007</v>
      </c>
    </row>
    <row r="34" spans="1:30" ht="12.75" customHeight="1" x14ac:dyDescent="0.2">
      <c r="A34" s="450">
        <v>2015</v>
      </c>
      <c r="B34" s="457">
        <v>42033</v>
      </c>
      <c r="C34" s="450" t="s">
        <v>78</v>
      </c>
      <c r="D34" s="450" t="s">
        <v>78</v>
      </c>
      <c r="E34" s="450" t="s">
        <v>78</v>
      </c>
      <c r="F34" s="450" t="s">
        <v>78</v>
      </c>
      <c r="G34" s="450" t="s">
        <v>78</v>
      </c>
      <c r="H34" s="450" t="s">
        <v>78</v>
      </c>
      <c r="I34" s="450">
        <v>27</v>
      </c>
      <c r="J34" s="450" t="s">
        <v>78</v>
      </c>
      <c r="K34" s="452" t="s">
        <v>78</v>
      </c>
      <c r="L34" s="452">
        <v>15.000000000000002</v>
      </c>
      <c r="M34" s="452">
        <v>20</v>
      </c>
      <c r="N34" s="452">
        <v>27</v>
      </c>
      <c r="O34" s="452">
        <v>23</v>
      </c>
      <c r="P34" s="452" t="s">
        <v>78</v>
      </c>
      <c r="Q34" s="452">
        <v>32</v>
      </c>
      <c r="R34" s="452" t="s">
        <v>78</v>
      </c>
      <c r="S34" s="452">
        <v>31</v>
      </c>
      <c r="T34" s="450">
        <v>12</v>
      </c>
      <c r="U34" s="450">
        <v>17</v>
      </c>
      <c r="V34" s="450">
        <v>11.000000000000002</v>
      </c>
      <c r="W34" s="450">
        <v>19</v>
      </c>
      <c r="X34" s="450" t="s">
        <v>78</v>
      </c>
      <c r="Y34" s="450"/>
      <c r="Z34" s="450">
        <v>33</v>
      </c>
      <c r="AA34" s="450">
        <v>28</v>
      </c>
      <c r="AB34" s="450" t="s">
        <v>78</v>
      </c>
      <c r="AC34" s="450">
        <v>30</v>
      </c>
      <c r="AD34" s="450">
        <v>24</v>
      </c>
    </row>
    <row r="35" spans="1:30" ht="12.75" customHeight="1" x14ac:dyDescent="0.2">
      <c r="A35" s="450">
        <v>2015</v>
      </c>
      <c r="B35" s="457">
        <v>42034</v>
      </c>
      <c r="C35" s="450" t="s">
        <v>78</v>
      </c>
      <c r="D35" s="450" t="s">
        <v>78</v>
      </c>
      <c r="E35" s="450" t="s">
        <v>78</v>
      </c>
      <c r="F35" s="450" t="s">
        <v>78</v>
      </c>
      <c r="G35" s="450" t="s">
        <v>78</v>
      </c>
      <c r="H35" s="450" t="s">
        <v>78</v>
      </c>
      <c r="I35" s="450">
        <v>39</v>
      </c>
      <c r="J35" s="450" t="s">
        <v>78</v>
      </c>
      <c r="K35" s="452" t="s">
        <v>78</v>
      </c>
      <c r="L35" s="452">
        <v>37.000000000000007</v>
      </c>
      <c r="M35" s="452">
        <v>34</v>
      </c>
      <c r="N35" s="452">
        <v>37.000000000000007</v>
      </c>
      <c r="O35" s="452">
        <v>37.000000000000007</v>
      </c>
      <c r="P35" s="452" t="s">
        <v>78</v>
      </c>
      <c r="Q35" s="452">
        <v>39</v>
      </c>
      <c r="R35" s="452" t="s">
        <v>78</v>
      </c>
      <c r="S35" s="452">
        <v>37.000000000000007</v>
      </c>
      <c r="T35" s="450">
        <v>30</v>
      </c>
      <c r="U35" s="450">
        <v>34</v>
      </c>
      <c r="V35" s="450">
        <v>31</v>
      </c>
      <c r="W35" s="450">
        <v>31</v>
      </c>
      <c r="X35" s="450" t="s">
        <v>78</v>
      </c>
      <c r="Y35" s="450"/>
      <c r="Z35" s="450">
        <v>38</v>
      </c>
      <c r="AA35" s="450">
        <v>37.000000000000007</v>
      </c>
      <c r="AB35" s="450" t="s">
        <v>78</v>
      </c>
      <c r="AC35" s="450">
        <v>37.000000000000007</v>
      </c>
      <c r="AD35" s="450">
        <v>38</v>
      </c>
    </row>
    <row r="36" spans="1:30" ht="12.75" customHeight="1" x14ac:dyDescent="0.2">
      <c r="A36" s="450">
        <v>2015</v>
      </c>
      <c r="B36" s="457">
        <v>42035</v>
      </c>
      <c r="C36" s="450" t="s">
        <v>78</v>
      </c>
      <c r="D36" s="450" t="s">
        <v>78</v>
      </c>
      <c r="E36" s="450" t="s">
        <v>78</v>
      </c>
      <c r="F36" s="450" t="s">
        <v>78</v>
      </c>
      <c r="G36" s="450" t="s">
        <v>78</v>
      </c>
      <c r="H36" s="450" t="s">
        <v>78</v>
      </c>
      <c r="I36" s="450">
        <v>40</v>
      </c>
      <c r="J36" s="450" t="s">
        <v>78</v>
      </c>
      <c r="K36" s="452" t="s">
        <v>78</v>
      </c>
      <c r="L36" s="452">
        <v>39</v>
      </c>
      <c r="M36" s="452">
        <v>35</v>
      </c>
      <c r="N36" s="452">
        <v>39</v>
      </c>
      <c r="O36" s="452">
        <v>39</v>
      </c>
      <c r="P36" s="452" t="s">
        <v>78</v>
      </c>
      <c r="Q36" s="452">
        <v>41</v>
      </c>
      <c r="R36" s="452" t="s">
        <v>78</v>
      </c>
      <c r="S36" s="452">
        <v>38</v>
      </c>
      <c r="T36" s="450">
        <v>32</v>
      </c>
      <c r="U36" s="450">
        <v>34</v>
      </c>
      <c r="V36" s="450">
        <v>32</v>
      </c>
      <c r="W36" s="450">
        <v>33</v>
      </c>
      <c r="X36" s="450" t="s">
        <v>78</v>
      </c>
      <c r="Y36" s="450"/>
      <c r="Z36" s="450">
        <v>39</v>
      </c>
      <c r="AA36" s="450">
        <v>37.000000000000007</v>
      </c>
      <c r="AB36" s="450" t="s">
        <v>78</v>
      </c>
      <c r="AC36" s="450">
        <v>37.000000000000007</v>
      </c>
      <c r="AD36" s="450">
        <v>38</v>
      </c>
    </row>
    <row r="37" spans="1:30" ht="12.75" customHeight="1" x14ac:dyDescent="0.2">
      <c r="A37" s="450">
        <v>2015</v>
      </c>
      <c r="B37" s="457">
        <v>42036</v>
      </c>
      <c r="C37" s="450" t="s">
        <v>78</v>
      </c>
      <c r="D37" s="450" t="s">
        <v>78</v>
      </c>
      <c r="E37" s="450" t="s">
        <v>78</v>
      </c>
      <c r="F37" s="450" t="s">
        <v>78</v>
      </c>
      <c r="G37" s="450" t="s">
        <v>78</v>
      </c>
      <c r="H37" s="450" t="s">
        <v>78</v>
      </c>
      <c r="I37" s="450">
        <v>32</v>
      </c>
      <c r="J37" s="450" t="s">
        <v>78</v>
      </c>
      <c r="K37" s="452" t="s">
        <v>78</v>
      </c>
      <c r="L37" s="452">
        <v>27</v>
      </c>
      <c r="M37" s="452">
        <v>25</v>
      </c>
      <c r="N37" s="452">
        <v>32</v>
      </c>
      <c r="O37" s="452">
        <v>33</v>
      </c>
      <c r="P37" s="452" t="s">
        <v>78</v>
      </c>
      <c r="Q37" s="452">
        <v>32</v>
      </c>
      <c r="R37" s="452" t="s">
        <v>78</v>
      </c>
      <c r="S37" s="452">
        <v>32</v>
      </c>
      <c r="T37" s="450">
        <v>18.000000000000004</v>
      </c>
      <c r="U37" s="450">
        <v>22.000000000000004</v>
      </c>
      <c r="V37" s="450">
        <v>20</v>
      </c>
      <c r="W37" s="450">
        <v>20</v>
      </c>
      <c r="X37" s="450" t="s">
        <v>78</v>
      </c>
      <c r="Y37" s="450"/>
      <c r="Z37" s="450">
        <v>34</v>
      </c>
      <c r="AA37" s="450">
        <v>25</v>
      </c>
      <c r="AB37" s="450" t="s">
        <v>78</v>
      </c>
      <c r="AC37" s="450">
        <v>28</v>
      </c>
      <c r="AD37" s="450">
        <v>31</v>
      </c>
    </row>
    <row r="38" spans="1:30" ht="12.75" customHeight="1" x14ac:dyDescent="0.2">
      <c r="A38" s="450">
        <v>2015</v>
      </c>
      <c r="B38" s="457">
        <v>42037</v>
      </c>
      <c r="C38" s="450" t="s">
        <v>78</v>
      </c>
      <c r="D38" s="450" t="s">
        <v>78</v>
      </c>
      <c r="E38" s="450" t="s">
        <v>78</v>
      </c>
      <c r="F38" s="450" t="s">
        <v>78</v>
      </c>
      <c r="G38" s="450" t="s">
        <v>78</v>
      </c>
      <c r="H38" s="450" t="s">
        <v>78</v>
      </c>
      <c r="I38" s="450">
        <v>33</v>
      </c>
      <c r="J38" s="450" t="s">
        <v>78</v>
      </c>
      <c r="K38" s="452" t="s">
        <v>78</v>
      </c>
      <c r="L38" s="452">
        <v>34</v>
      </c>
      <c r="M38" s="452">
        <v>31</v>
      </c>
      <c r="N38" s="452">
        <v>35</v>
      </c>
      <c r="O38" s="452">
        <v>32</v>
      </c>
      <c r="P38" s="452" t="s">
        <v>78</v>
      </c>
      <c r="Q38" s="452">
        <v>37.000000000000007</v>
      </c>
      <c r="R38" s="452" t="s">
        <v>78</v>
      </c>
      <c r="S38" s="452">
        <v>32</v>
      </c>
      <c r="T38" s="450">
        <v>26.000000000000004</v>
      </c>
      <c r="U38" s="450">
        <v>28</v>
      </c>
      <c r="V38" s="450">
        <v>26.000000000000004</v>
      </c>
      <c r="W38" s="450">
        <v>26.000000000000004</v>
      </c>
      <c r="X38" s="450" t="s">
        <v>78</v>
      </c>
      <c r="Y38" s="450"/>
      <c r="Z38" s="450">
        <v>36.000000000000007</v>
      </c>
      <c r="AA38" s="450" t="s">
        <v>78</v>
      </c>
      <c r="AB38" s="450" t="s">
        <v>78</v>
      </c>
      <c r="AC38" s="450">
        <v>30</v>
      </c>
      <c r="AD38" s="450">
        <v>33</v>
      </c>
    </row>
    <row r="39" spans="1:30" ht="12.75" customHeight="1" x14ac:dyDescent="0.2">
      <c r="A39" s="450">
        <v>2015</v>
      </c>
      <c r="B39" s="457">
        <v>42038</v>
      </c>
      <c r="C39" s="450" t="s">
        <v>78</v>
      </c>
      <c r="D39" s="450" t="s">
        <v>78</v>
      </c>
      <c r="E39" s="450" t="s">
        <v>78</v>
      </c>
      <c r="F39" s="450" t="s">
        <v>78</v>
      </c>
      <c r="G39" s="450" t="s">
        <v>78</v>
      </c>
      <c r="H39" s="450" t="s">
        <v>78</v>
      </c>
      <c r="I39" s="450">
        <v>27</v>
      </c>
      <c r="J39" s="450" t="s">
        <v>78</v>
      </c>
      <c r="K39" s="452" t="s">
        <v>78</v>
      </c>
      <c r="L39" s="452">
        <v>33</v>
      </c>
      <c r="M39" s="452">
        <v>28</v>
      </c>
      <c r="N39" s="452">
        <v>38</v>
      </c>
      <c r="O39" s="452">
        <v>39</v>
      </c>
      <c r="P39" s="452" t="s">
        <v>78</v>
      </c>
      <c r="Q39" s="452">
        <v>39</v>
      </c>
      <c r="R39" s="452" t="s">
        <v>78</v>
      </c>
      <c r="S39" s="452">
        <v>39</v>
      </c>
      <c r="T39" s="450">
        <v>24</v>
      </c>
      <c r="U39" s="450">
        <v>28</v>
      </c>
      <c r="V39" s="450">
        <v>24</v>
      </c>
      <c r="W39" s="450">
        <v>26.000000000000004</v>
      </c>
      <c r="X39" s="450" t="s">
        <v>78</v>
      </c>
      <c r="Y39" s="450"/>
      <c r="Z39" s="450">
        <v>39</v>
      </c>
      <c r="AA39" s="450">
        <v>18.000000000000004</v>
      </c>
      <c r="AB39" s="450" t="s">
        <v>78</v>
      </c>
      <c r="AC39" s="450">
        <v>28</v>
      </c>
      <c r="AD39" s="450">
        <v>34</v>
      </c>
    </row>
    <row r="40" spans="1:30" ht="12.75" customHeight="1" x14ac:dyDescent="0.2">
      <c r="A40" s="450">
        <v>2015</v>
      </c>
      <c r="B40" s="457">
        <v>42039</v>
      </c>
      <c r="C40" s="450" t="s">
        <v>78</v>
      </c>
      <c r="D40" s="450" t="s">
        <v>78</v>
      </c>
      <c r="E40" s="450" t="s">
        <v>78</v>
      </c>
      <c r="F40" s="450" t="s">
        <v>78</v>
      </c>
      <c r="G40" s="450" t="s">
        <v>78</v>
      </c>
      <c r="H40" s="450" t="s">
        <v>78</v>
      </c>
      <c r="I40" s="450">
        <v>11.000000000000002</v>
      </c>
      <c r="J40" s="450" t="s">
        <v>78</v>
      </c>
      <c r="K40" s="452" t="s">
        <v>78</v>
      </c>
      <c r="L40" s="452">
        <v>9.0000000000000018</v>
      </c>
      <c r="M40" s="452">
        <v>9.0000000000000018</v>
      </c>
      <c r="N40" s="452">
        <v>24</v>
      </c>
      <c r="O40" s="452">
        <v>28</v>
      </c>
      <c r="P40" s="452" t="s">
        <v>78</v>
      </c>
      <c r="Q40" s="452">
        <v>23</v>
      </c>
      <c r="R40" s="452" t="s">
        <v>78</v>
      </c>
      <c r="S40" s="452">
        <v>17</v>
      </c>
      <c r="T40" s="450">
        <v>5</v>
      </c>
      <c r="U40" s="450">
        <v>7</v>
      </c>
      <c r="V40" s="450">
        <v>7</v>
      </c>
      <c r="W40" s="450">
        <v>24</v>
      </c>
      <c r="X40" s="450" t="s">
        <v>78</v>
      </c>
      <c r="Y40" s="450"/>
      <c r="Z40" s="450">
        <v>10</v>
      </c>
      <c r="AA40" s="450">
        <v>35</v>
      </c>
      <c r="AB40" s="450" t="s">
        <v>78</v>
      </c>
      <c r="AC40" s="450">
        <v>35</v>
      </c>
      <c r="AD40" s="450">
        <v>9.0000000000000018</v>
      </c>
    </row>
    <row r="41" spans="1:30" ht="12.75" customHeight="1" x14ac:dyDescent="0.2">
      <c r="A41" s="450">
        <v>2015</v>
      </c>
      <c r="B41" s="457">
        <v>42040</v>
      </c>
      <c r="C41" s="450" t="s">
        <v>78</v>
      </c>
      <c r="D41" s="450" t="s">
        <v>78</v>
      </c>
      <c r="E41" s="450" t="s">
        <v>78</v>
      </c>
      <c r="F41" s="450" t="s">
        <v>78</v>
      </c>
      <c r="G41" s="450" t="s">
        <v>78</v>
      </c>
      <c r="H41" s="450" t="s">
        <v>78</v>
      </c>
      <c r="I41" s="450">
        <v>38</v>
      </c>
      <c r="J41" s="450" t="s">
        <v>78</v>
      </c>
      <c r="K41" s="452" t="s">
        <v>78</v>
      </c>
      <c r="L41" s="452">
        <v>36.000000000000007</v>
      </c>
      <c r="M41" s="452">
        <v>33</v>
      </c>
      <c r="N41" s="452">
        <v>38</v>
      </c>
      <c r="O41" s="452">
        <v>38</v>
      </c>
      <c r="P41" s="452" t="s">
        <v>78</v>
      </c>
      <c r="Q41" s="452">
        <v>40</v>
      </c>
      <c r="R41" s="452" t="s">
        <v>78</v>
      </c>
      <c r="S41" s="452">
        <v>35</v>
      </c>
      <c r="T41" s="450">
        <v>28</v>
      </c>
      <c r="U41" s="450">
        <v>32</v>
      </c>
      <c r="V41" s="450">
        <v>25</v>
      </c>
      <c r="W41" s="450">
        <v>30</v>
      </c>
      <c r="X41" s="450" t="s">
        <v>78</v>
      </c>
      <c r="Y41" s="450"/>
      <c r="Z41" s="450">
        <v>38</v>
      </c>
      <c r="AA41" s="450">
        <v>34</v>
      </c>
      <c r="AB41" s="450" t="s">
        <v>78</v>
      </c>
      <c r="AC41" s="450">
        <v>36.000000000000007</v>
      </c>
      <c r="AD41" s="450">
        <v>37.000000000000007</v>
      </c>
    </row>
    <row r="42" spans="1:30" ht="12.75" customHeight="1" x14ac:dyDescent="0.2">
      <c r="A42" s="450">
        <v>2015</v>
      </c>
      <c r="B42" s="457">
        <v>42041</v>
      </c>
      <c r="C42" s="450" t="s">
        <v>78</v>
      </c>
      <c r="D42" s="450" t="s">
        <v>78</v>
      </c>
      <c r="E42" s="450" t="s">
        <v>78</v>
      </c>
      <c r="F42" s="450" t="s">
        <v>78</v>
      </c>
      <c r="G42" s="450" t="s">
        <v>78</v>
      </c>
      <c r="H42" s="450" t="s">
        <v>78</v>
      </c>
      <c r="I42" s="450">
        <v>26.000000000000004</v>
      </c>
      <c r="J42" s="450" t="s">
        <v>78</v>
      </c>
      <c r="K42" s="452" t="s">
        <v>78</v>
      </c>
      <c r="L42" s="452">
        <v>28</v>
      </c>
      <c r="M42" s="452">
        <v>23</v>
      </c>
      <c r="N42" s="452">
        <v>32</v>
      </c>
      <c r="O42" s="452">
        <v>33</v>
      </c>
      <c r="P42" s="452" t="s">
        <v>78</v>
      </c>
      <c r="Q42" s="452">
        <v>33</v>
      </c>
      <c r="R42" s="452" t="s">
        <v>78</v>
      </c>
      <c r="S42" s="452">
        <v>34</v>
      </c>
      <c r="T42" s="450">
        <v>21</v>
      </c>
      <c r="U42" s="450">
        <v>21</v>
      </c>
      <c r="V42" s="450">
        <v>21</v>
      </c>
      <c r="W42" s="450">
        <v>21</v>
      </c>
      <c r="X42" s="450" t="s">
        <v>78</v>
      </c>
      <c r="Y42" s="450"/>
      <c r="Z42" s="450">
        <v>35</v>
      </c>
      <c r="AA42" s="450">
        <v>22.000000000000004</v>
      </c>
      <c r="AB42" s="450" t="s">
        <v>78</v>
      </c>
      <c r="AC42" s="450">
        <v>22.000000000000004</v>
      </c>
      <c r="AD42" s="450">
        <v>29</v>
      </c>
    </row>
    <row r="43" spans="1:30" ht="12.75" customHeight="1" x14ac:dyDescent="0.2">
      <c r="A43" s="450">
        <v>2015</v>
      </c>
      <c r="B43" s="457">
        <v>42042</v>
      </c>
      <c r="C43" s="450" t="s">
        <v>78</v>
      </c>
      <c r="D43" s="450" t="s">
        <v>78</v>
      </c>
      <c r="E43" s="450" t="s">
        <v>78</v>
      </c>
      <c r="F43" s="450" t="s">
        <v>78</v>
      </c>
      <c r="G43" s="450" t="s">
        <v>78</v>
      </c>
      <c r="H43" s="450" t="s">
        <v>78</v>
      </c>
      <c r="I43" s="450">
        <v>16</v>
      </c>
      <c r="J43" s="450" t="s">
        <v>78</v>
      </c>
      <c r="K43" s="452" t="s">
        <v>78</v>
      </c>
      <c r="L43" s="452">
        <v>15.000000000000002</v>
      </c>
      <c r="M43" s="452">
        <v>14</v>
      </c>
      <c r="N43" s="452">
        <v>21</v>
      </c>
      <c r="O43" s="452">
        <v>26.000000000000004</v>
      </c>
      <c r="P43" s="452" t="s">
        <v>78</v>
      </c>
      <c r="Q43" s="452">
        <v>25</v>
      </c>
      <c r="R43" s="452" t="s">
        <v>78</v>
      </c>
      <c r="S43" s="452">
        <v>22.000000000000004</v>
      </c>
      <c r="T43" s="450">
        <v>7</v>
      </c>
      <c r="U43" s="450">
        <v>8</v>
      </c>
      <c r="V43" s="450">
        <v>8</v>
      </c>
      <c r="W43" s="450">
        <v>16</v>
      </c>
      <c r="X43" s="450" t="s">
        <v>78</v>
      </c>
      <c r="Y43" s="450"/>
      <c r="Z43" s="450">
        <v>22.000000000000004</v>
      </c>
      <c r="AA43" s="450">
        <v>23</v>
      </c>
      <c r="AB43" s="450" t="s">
        <v>78</v>
      </c>
      <c r="AC43" s="450">
        <v>21</v>
      </c>
      <c r="AD43" s="450">
        <v>15.000000000000002</v>
      </c>
    </row>
    <row r="44" spans="1:30" ht="12.75" customHeight="1" x14ac:dyDescent="0.2">
      <c r="A44" s="450">
        <v>2015</v>
      </c>
      <c r="B44" s="457">
        <v>42043</v>
      </c>
      <c r="C44" s="450" t="s">
        <v>78</v>
      </c>
      <c r="D44" s="450" t="s">
        <v>78</v>
      </c>
      <c r="E44" s="450" t="s">
        <v>78</v>
      </c>
      <c r="F44" s="450" t="s">
        <v>78</v>
      </c>
      <c r="G44" s="450" t="s">
        <v>78</v>
      </c>
      <c r="H44" s="450" t="s">
        <v>78</v>
      </c>
      <c r="I44" s="450">
        <v>27</v>
      </c>
      <c r="J44" s="450" t="s">
        <v>78</v>
      </c>
      <c r="K44" s="452" t="s">
        <v>78</v>
      </c>
      <c r="L44" s="452">
        <v>18.000000000000004</v>
      </c>
      <c r="M44" s="452">
        <v>13.000000000000002</v>
      </c>
      <c r="N44" s="452">
        <v>15.000000000000002</v>
      </c>
      <c r="O44" s="452">
        <v>13.000000000000002</v>
      </c>
      <c r="P44" s="452" t="s">
        <v>78</v>
      </c>
      <c r="Q44" s="452">
        <v>25</v>
      </c>
      <c r="R44" s="452" t="s">
        <v>78</v>
      </c>
      <c r="S44" s="452">
        <v>16</v>
      </c>
      <c r="T44" s="450">
        <v>19</v>
      </c>
      <c r="U44" s="450">
        <v>22.000000000000004</v>
      </c>
      <c r="V44" s="450">
        <v>17</v>
      </c>
      <c r="W44" s="450">
        <v>22.000000000000004</v>
      </c>
      <c r="X44" s="450" t="s">
        <v>78</v>
      </c>
      <c r="Y44" s="450"/>
      <c r="Z44" s="450">
        <v>28</v>
      </c>
      <c r="AA44" s="450">
        <v>29</v>
      </c>
      <c r="AB44" s="450" t="s">
        <v>78</v>
      </c>
      <c r="AC44" s="450">
        <v>28</v>
      </c>
      <c r="AD44" s="450">
        <v>30</v>
      </c>
    </row>
    <row r="45" spans="1:30" ht="12.75" customHeight="1" x14ac:dyDescent="0.2">
      <c r="A45" s="450">
        <v>2015</v>
      </c>
      <c r="B45" s="457">
        <v>42044</v>
      </c>
      <c r="C45" s="450" t="s">
        <v>78</v>
      </c>
      <c r="D45" s="450" t="s">
        <v>78</v>
      </c>
      <c r="E45" s="450" t="s">
        <v>78</v>
      </c>
      <c r="F45" s="450" t="s">
        <v>78</v>
      </c>
      <c r="G45" s="450" t="s">
        <v>78</v>
      </c>
      <c r="H45" s="450" t="s">
        <v>78</v>
      </c>
      <c r="I45" s="450">
        <v>31</v>
      </c>
      <c r="J45" s="450" t="s">
        <v>78</v>
      </c>
      <c r="K45" s="452" t="s">
        <v>78</v>
      </c>
      <c r="L45" s="452">
        <v>25</v>
      </c>
      <c r="M45" s="452">
        <v>27</v>
      </c>
      <c r="N45" s="452">
        <v>28</v>
      </c>
      <c r="O45" s="452">
        <v>25</v>
      </c>
      <c r="P45" s="452" t="s">
        <v>78</v>
      </c>
      <c r="Q45" s="452">
        <v>32</v>
      </c>
      <c r="R45" s="452" t="s">
        <v>78</v>
      </c>
      <c r="S45" s="452">
        <v>23</v>
      </c>
      <c r="T45" s="450">
        <v>20</v>
      </c>
      <c r="U45" s="450">
        <v>23</v>
      </c>
      <c r="V45" s="450">
        <v>18.000000000000004</v>
      </c>
      <c r="W45" s="450">
        <v>28</v>
      </c>
      <c r="X45" s="450" t="s">
        <v>78</v>
      </c>
      <c r="Y45" s="450"/>
      <c r="Z45" s="450">
        <v>32</v>
      </c>
      <c r="AA45" s="450">
        <v>29</v>
      </c>
      <c r="AB45" s="450" t="s">
        <v>78</v>
      </c>
      <c r="AC45" s="450">
        <v>29</v>
      </c>
      <c r="AD45" s="450">
        <v>33</v>
      </c>
    </row>
    <row r="46" spans="1:30" ht="12.75" customHeight="1" x14ac:dyDescent="0.2">
      <c r="A46" s="450">
        <v>2015</v>
      </c>
      <c r="B46" s="457">
        <v>42045</v>
      </c>
      <c r="C46" s="450" t="s">
        <v>78</v>
      </c>
      <c r="D46" s="450" t="s">
        <v>78</v>
      </c>
      <c r="E46" s="450" t="s">
        <v>78</v>
      </c>
      <c r="F46" s="450" t="s">
        <v>78</v>
      </c>
      <c r="G46" s="450" t="s">
        <v>78</v>
      </c>
      <c r="H46" s="450" t="s">
        <v>78</v>
      </c>
      <c r="I46" s="450">
        <v>33</v>
      </c>
      <c r="J46" s="450" t="s">
        <v>78</v>
      </c>
      <c r="K46" s="452" t="s">
        <v>78</v>
      </c>
      <c r="L46" s="452">
        <v>30</v>
      </c>
      <c r="M46" s="452">
        <v>32</v>
      </c>
      <c r="N46" s="452">
        <v>37.000000000000007</v>
      </c>
      <c r="O46" s="452">
        <v>34</v>
      </c>
      <c r="P46" s="452" t="s">
        <v>78</v>
      </c>
      <c r="Q46" s="452">
        <v>40</v>
      </c>
      <c r="R46" s="452" t="s">
        <v>78</v>
      </c>
      <c r="S46" s="452">
        <v>26.000000000000004</v>
      </c>
      <c r="T46" s="450">
        <v>21</v>
      </c>
      <c r="U46" s="450">
        <v>25</v>
      </c>
      <c r="V46" s="450">
        <v>25</v>
      </c>
      <c r="W46" s="450">
        <v>29</v>
      </c>
      <c r="X46" s="450" t="s">
        <v>78</v>
      </c>
      <c r="Y46" s="450"/>
      <c r="Z46" s="450">
        <v>38</v>
      </c>
      <c r="AA46" s="450">
        <v>31</v>
      </c>
      <c r="AB46" s="450" t="s">
        <v>78</v>
      </c>
      <c r="AC46" s="450">
        <v>31</v>
      </c>
      <c r="AD46" s="450">
        <v>36.000000000000007</v>
      </c>
    </row>
    <row r="47" spans="1:30" ht="12.75" customHeight="1" x14ac:dyDescent="0.2">
      <c r="A47" s="450">
        <v>2015</v>
      </c>
      <c r="B47" s="457">
        <v>42046</v>
      </c>
      <c r="C47" s="450" t="s">
        <v>78</v>
      </c>
      <c r="D47" s="450" t="s">
        <v>78</v>
      </c>
      <c r="E47" s="450" t="s">
        <v>78</v>
      </c>
      <c r="F47" s="450" t="s">
        <v>78</v>
      </c>
      <c r="G47" s="450" t="s">
        <v>78</v>
      </c>
      <c r="H47" s="450" t="s">
        <v>78</v>
      </c>
      <c r="I47" s="450">
        <v>38</v>
      </c>
      <c r="J47" s="450" t="s">
        <v>78</v>
      </c>
      <c r="K47" s="452" t="s">
        <v>78</v>
      </c>
      <c r="L47" s="452">
        <v>33</v>
      </c>
      <c r="M47" s="452">
        <v>33</v>
      </c>
      <c r="N47" s="452">
        <v>36.000000000000007</v>
      </c>
      <c r="O47" s="452">
        <v>32</v>
      </c>
      <c r="P47" s="452" t="s">
        <v>78</v>
      </c>
      <c r="Q47" s="452">
        <v>40</v>
      </c>
      <c r="R47" s="452" t="s">
        <v>78</v>
      </c>
      <c r="S47" s="452">
        <v>36.000000000000007</v>
      </c>
      <c r="T47" s="450">
        <v>27</v>
      </c>
      <c r="U47" s="450">
        <v>31</v>
      </c>
      <c r="V47" s="450">
        <v>30</v>
      </c>
      <c r="W47" s="450">
        <v>33</v>
      </c>
      <c r="X47" s="450" t="s">
        <v>78</v>
      </c>
      <c r="Y47" s="450"/>
      <c r="Z47" s="450">
        <v>39</v>
      </c>
      <c r="AA47" s="450">
        <v>35</v>
      </c>
      <c r="AB47" s="450" t="s">
        <v>78</v>
      </c>
      <c r="AC47" s="450">
        <v>34</v>
      </c>
      <c r="AD47" s="450">
        <v>35</v>
      </c>
    </row>
    <row r="48" spans="1:30" ht="12.75" customHeight="1" x14ac:dyDescent="0.2">
      <c r="A48" s="450">
        <v>2015</v>
      </c>
      <c r="B48" s="457">
        <v>42047</v>
      </c>
      <c r="C48" s="450" t="s">
        <v>78</v>
      </c>
      <c r="D48" s="450" t="s">
        <v>78</v>
      </c>
      <c r="E48" s="450" t="s">
        <v>78</v>
      </c>
      <c r="F48" s="450" t="s">
        <v>78</v>
      </c>
      <c r="G48" s="450" t="s">
        <v>78</v>
      </c>
      <c r="H48" s="450" t="s">
        <v>78</v>
      </c>
      <c r="I48" s="450">
        <v>30</v>
      </c>
      <c r="J48" s="450" t="s">
        <v>78</v>
      </c>
      <c r="K48" s="452" t="s">
        <v>78</v>
      </c>
      <c r="L48" s="452">
        <v>29</v>
      </c>
      <c r="M48" s="452">
        <v>27</v>
      </c>
      <c r="N48" s="452">
        <v>33</v>
      </c>
      <c r="O48" s="452">
        <v>31</v>
      </c>
      <c r="P48" s="452" t="s">
        <v>78</v>
      </c>
      <c r="Q48" s="452">
        <v>34</v>
      </c>
      <c r="R48" s="452" t="s">
        <v>78</v>
      </c>
      <c r="S48" s="452">
        <v>30</v>
      </c>
      <c r="T48" s="450">
        <v>23</v>
      </c>
      <c r="U48" s="450">
        <v>26.000000000000004</v>
      </c>
      <c r="V48" s="450">
        <v>25</v>
      </c>
      <c r="W48" s="450">
        <v>23</v>
      </c>
      <c r="X48" s="450" t="s">
        <v>78</v>
      </c>
      <c r="Y48" s="450"/>
      <c r="Z48" s="450">
        <v>32</v>
      </c>
      <c r="AA48" s="450">
        <v>28</v>
      </c>
      <c r="AB48" s="450" t="s">
        <v>78</v>
      </c>
      <c r="AC48" s="450">
        <v>28</v>
      </c>
      <c r="AD48" s="450">
        <v>29</v>
      </c>
    </row>
    <row r="49" spans="1:30" ht="12.75" customHeight="1" x14ac:dyDescent="0.2">
      <c r="A49" s="450">
        <v>2015</v>
      </c>
      <c r="B49" s="457">
        <v>42048</v>
      </c>
      <c r="C49" s="450" t="s">
        <v>78</v>
      </c>
      <c r="D49" s="450" t="s">
        <v>78</v>
      </c>
      <c r="E49" s="450" t="s">
        <v>78</v>
      </c>
      <c r="F49" s="450" t="s">
        <v>78</v>
      </c>
      <c r="G49" s="450" t="s">
        <v>78</v>
      </c>
      <c r="H49" s="450" t="s">
        <v>78</v>
      </c>
      <c r="I49" s="450">
        <v>38</v>
      </c>
      <c r="J49" s="450" t="s">
        <v>78</v>
      </c>
      <c r="K49" s="452" t="s">
        <v>78</v>
      </c>
      <c r="L49" s="452">
        <v>36.000000000000007</v>
      </c>
      <c r="M49" s="452">
        <v>32</v>
      </c>
      <c r="N49" s="452">
        <v>36.000000000000007</v>
      </c>
      <c r="O49" s="452">
        <v>37.000000000000007</v>
      </c>
      <c r="P49" s="452" t="s">
        <v>78</v>
      </c>
      <c r="Q49" s="452">
        <v>38</v>
      </c>
      <c r="R49" s="452" t="s">
        <v>78</v>
      </c>
      <c r="S49" s="452">
        <v>35</v>
      </c>
      <c r="T49" s="450">
        <v>29</v>
      </c>
      <c r="U49" s="450">
        <v>31</v>
      </c>
      <c r="V49" s="450">
        <v>29</v>
      </c>
      <c r="W49" s="450">
        <v>30</v>
      </c>
      <c r="X49" s="450" t="s">
        <v>78</v>
      </c>
      <c r="Y49" s="450"/>
      <c r="Z49" s="450">
        <v>38</v>
      </c>
      <c r="AA49" s="450">
        <v>34</v>
      </c>
      <c r="AB49" s="450" t="s">
        <v>78</v>
      </c>
      <c r="AC49" s="450">
        <v>36.000000000000007</v>
      </c>
      <c r="AD49" s="450">
        <v>36.000000000000007</v>
      </c>
    </row>
    <row r="50" spans="1:30" ht="12.75" customHeight="1" x14ac:dyDescent="0.2">
      <c r="A50" s="450">
        <v>2015</v>
      </c>
      <c r="B50" s="457">
        <v>42049</v>
      </c>
      <c r="C50" s="450" t="s">
        <v>78</v>
      </c>
      <c r="D50" s="450" t="s">
        <v>78</v>
      </c>
      <c r="E50" s="450" t="s">
        <v>78</v>
      </c>
      <c r="F50" s="450" t="s">
        <v>78</v>
      </c>
      <c r="G50" s="450" t="s">
        <v>78</v>
      </c>
      <c r="H50" s="450" t="s">
        <v>78</v>
      </c>
      <c r="I50" s="450">
        <v>25</v>
      </c>
      <c r="J50" s="450" t="s">
        <v>78</v>
      </c>
      <c r="K50" s="452" t="s">
        <v>78</v>
      </c>
      <c r="L50" s="452">
        <v>27</v>
      </c>
      <c r="M50" s="452">
        <v>26.000000000000004</v>
      </c>
      <c r="N50" s="452">
        <v>30</v>
      </c>
      <c r="O50" s="452">
        <v>32</v>
      </c>
      <c r="P50" s="452" t="s">
        <v>78</v>
      </c>
      <c r="Q50" s="452">
        <v>31</v>
      </c>
      <c r="R50" s="452" t="s">
        <v>78</v>
      </c>
      <c r="S50" s="452">
        <v>31</v>
      </c>
      <c r="T50" s="450">
        <v>19</v>
      </c>
      <c r="U50" s="450">
        <v>21</v>
      </c>
      <c r="V50" s="450">
        <v>21</v>
      </c>
      <c r="W50" s="450">
        <v>26.000000000000004</v>
      </c>
      <c r="X50" s="450" t="s">
        <v>78</v>
      </c>
      <c r="Y50" s="450"/>
      <c r="Z50" s="450">
        <v>26.000000000000004</v>
      </c>
      <c r="AA50" s="450">
        <v>33</v>
      </c>
      <c r="AB50" s="450" t="s">
        <v>78</v>
      </c>
      <c r="AC50" s="450">
        <v>28</v>
      </c>
      <c r="AD50" s="450">
        <v>22.000000000000004</v>
      </c>
    </row>
    <row r="51" spans="1:30" ht="12.75" customHeight="1" x14ac:dyDescent="0.2">
      <c r="A51" s="450">
        <v>2015</v>
      </c>
      <c r="B51" s="457">
        <v>42050</v>
      </c>
      <c r="C51" s="450" t="s">
        <v>78</v>
      </c>
      <c r="D51" s="450" t="s">
        <v>78</v>
      </c>
      <c r="E51" s="450" t="s">
        <v>78</v>
      </c>
      <c r="F51" s="450" t="s">
        <v>78</v>
      </c>
      <c r="G51" s="450" t="s">
        <v>78</v>
      </c>
      <c r="H51" s="450" t="s">
        <v>78</v>
      </c>
      <c r="I51" s="450">
        <v>39</v>
      </c>
      <c r="J51" s="450" t="s">
        <v>78</v>
      </c>
      <c r="K51" s="452" t="s">
        <v>78</v>
      </c>
      <c r="L51" s="452">
        <v>35</v>
      </c>
      <c r="M51" s="452">
        <v>32</v>
      </c>
      <c r="N51" s="452">
        <v>33</v>
      </c>
      <c r="O51" s="452">
        <v>34</v>
      </c>
      <c r="P51" s="452" t="s">
        <v>78</v>
      </c>
      <c r="Q51" s="452">
        <v>35</v>
      </c>
      <c r="R51" s="452" t="s">
        <v>78</v>
      </c>
      <c r="S51" s="452">
        <v>33</v>
      </c>
      <c r="T51" s="450">
        <v>30</v>
      </c>
      <c r="U51" s="450">
        <v>31</v>
      </c>
      <c r="V51" s="450">
        <v>29</v>
      </c>
      <c r="W51" s="450">
        <v>31</v>
      </c>
      <c r="X51" s="450" t="s">
        <v>78</v>
      </c>
      <c r="Y51" s="450"/>
      <c r="Z51" s="450">
        <v>35</v>
      </c>
      <c r="AA51" s="450">
        <v>34</v>
      </c>
      <c r="AB51" s="450" t="s">
        <v>78</v>
      </c>
      <c r="AC51" s="450">
        <v>37.000000000000007</v>
      </c>
      <c r="AD51" s="450">
        <v>35</v>
      </c>
    </row>
    <row r="52" spans="1:30" ht="12.75" customHeight="1" x14ac:dyDescent="0.2">
      <c r="A52" s="450">
        <v>2015</v>
      </c>
      <c r="B52" s="457">
        <v>42051</v>
      </c>
      <c r="C52" s="450" t="s">
        <v>78</v>
      </c>
      <c r="D52" s="450" t="s">
        <v>78</v>
      </c>
      <c r="E52" s="450" t="s">
        <v>78</v>
      </c>
      <c r="F52" s="450" t="s">
        <v>78</v>
      </c>
      <c r="G52" s="450" t="s">
        <v>78</v>
      </c>
      <c r="H52" s="450" t="s">
        <v>78</v>
      </c>
      <c r="I52" s="450">
        <v>38</v>
      </c>
      <c r="J52" s="450" t="s">
        <v>78</v>
      </c>
      <c r="K52" s="452" t="s">
        <v>78</v>
      </c>
      <c r="L52" s="452">
        <v>36.000000000000007</v>
      </c>
      <c r="M52" s="452">
        <v>32</v>
      </c>
      <c r="N52" s="452">
        <v>36.000000000000007</v>
      </c>
      <c r="O52" s="452">
        <v>36.000000000000007</v>
      </c>
      <c r="P52" s="452" t="s">
        <v>78</v>
      </c>
      <c r="Q52" s="452">
        <v>38</v>
      </c>
      <c r="R52" s="452" t="s">
        <v>78</v>
      </c>
      <c r="S52" s="452">
        <v>34</v>
      </c>
      <c r="T52" s="450">
        <v>29</v>
      </c>
      <c r="U52" s="450">
        <v>31</v>
      </c>
      <c r="V52" s="450">
        <v>29</v>
      </c>
      <c r="W52" s="450">
        <v>30</v>
      </c>
      <c r="X52" s="450" t="s">
        <v>78</v>
      </c>
      <c r="Y52" s="450"/>
      <c r="Z52" s="450">
        <v>39</v>
      </c>
      <c r="AA52" s="450">
        <v>33</v>
      </c>
      <c r="AB52" s="450" t="s">
        <v>78</v>
      </c>
      <c r="AC52" s="450">
        <v>35</v>
      </c>
      <c r="AD52" s="450">
        <v>36.000000000000007</v>
      </c>
    </row>
    <row r="53" spans="1:30" ht="12.75" customHeight="1" x14ac:dyDescent="0.2">
      <c r="A53" s="450">
        <v>2015</v>
      </c>
      <c r="B53" s="457">
        <v>42052</v>
      </c>
      <c r="C53" s="450" t="s">
        <v>78</v>
      </c>
      <c r="D53" s="450" t="s">
        <v>78</v>
      </c>
      <c r="E53" s="450" t="s">
        <v>78</v>
      </c>
      <c r="F53" s="450" t="s">
        <v>78</v>
      </c>
      <c r="G53" s="450" t="s">
        <v>78</v>
      </c>
      <c r="H53" s="450" t="s">
        <v>78</v>
      </c>
      <c r="I53" s="450">
        <v>32</v>
      </c>
      <c r="J53" s="450" t="s">
        <v>78</v>
      </c>
      <c r="K53" s="452" t="s">
        <v>78</v>
      </c>
      <c r="L53" s="452">
        <v>32</v>
      </c>
      <c r="M53" s="452">
        <v>27</v>
      </c>
      <c r="N53" s="452">
        <v>34</v>
      </c>
      <c r="O53" s="452">
        <v>33</v>
      </c>
      <c r="P53" s="452" t="s">
        <v>78</v>
      </c>
      <c r="Q53" s="452">
        <v>40</v>
      </c>
      <c r="R53" s="452" t="s">
        <v>78</v>
      </c>
      <c r="S53" s="452">
        <v>37.000000000000007</v>
      </c>
      <c r="T53" s="450">
        <v>24</v>
      </c>
      <c r="U53" s="450">
        <v>30</v>
      </c>
      <c r="V53" s="450">
        <v>24</v>
      </c>
      <c r="W53" s="450">
        <v>29</v>
      </c>
      <c r="X53" s="450" t="s">
        <v>78</v>
      </c>
      <c r="Y53" s="450"/>
      <c r="Z53" s="450">
        <v>40</v>
      </c>
      <c r="AA53" s="450">
        <v>29</v>
      </c>
      <c r="AB53" s="450" t="s">
        <v>78</v>
      </c>
      <c r="AC53" s="450">
        <v>34</v>
      </c>
      <c r="AD53" s="450">
        <v>36.000000000000007</v>
      </c>
    </row>
    <row r="54" spans="1:30" ht="12.75" customHeight="1" x14ac:dyDescent="0.2">
      <c r="A54" s="450">
        <v>2015</v>
      </c>
      <c r="B54" s="457">
        <v>42053</v>
      </c>
      <c r="C54" s="450" t="s">
        <v>78</v>
      </c>
      <c r="D54" s="450" t="s">
        <v>78</v>
      </c>
      <c r="E54" s="450" t="s">
        <v>78</v>
      </c>
      <c r="F54" s="450" t="s">
        <v>78</v>
      </c>
      <c r="G54" s="450" t="s">
        <v>78</v>
      </c>
      <c r="H54" s="450" t="s">
        <v>78</v>
      </c>
      <c r="I54" s="450">
        <v>33</v>
      </c>
      <c r="J54" s="450" t="s">
        <v>78</v>
      </c>
      <c r="K54" s="452" t="s">
        <v>78</v>
      </c>
      <c r="L54" s="452">
        <v>29</v>
      </c>
      <c r="M54" s="452">
        <v>24</v>
      </c>
      <c r="N54" s="452">
        <v>35</v>
      </c>
      <c r="O54" s="452">
        <v>34</v>
      </c>
      <c r="P54" s="452" t="s">
        <v>78</v>
      </c>
      <c r="Q54" s="452">
        <v>39</v>
      </c>
      <c r="R54" s="452" t="s">
        <v>78</v>
      </c>
      <c r="S54" s="452">
        <v>39</v>
      </c>
      <c r="T54" s="450">
        <v>22.000000000000004</v>
      </c>
      <c r="U54" s="450">
        <v>25</v>
      </c>
      <c r="V54" s="450">
        <v>23</v>
      </c>
      <c r="W54" s="450">
        <v>29</v>
      </c>
      <c r="X54" s="450" t="s">
        <v>78</v>
      </c>
      <c r="Y54" s="450"/>
      <c r="Z54" s="450">
        <v>34</v>
      </c>
      <c r="AA54" s="450">
        <v>34</v>
      </c>
      <c r="AB54" s="450" t="s">
        <v>78</v>
      </c>
      <c r="AC54" s="450">
        <v>35</v>
      </c>
      <c r="AD54" s="450">
        <v>34</v>
      </c>
    </row>
    <row r="55" spans="1:30" ht="12.75" customHeight="1" x14ac:dyDescent="0.2">
      <c r="A55" s="450">
        <v>2015</v>
      </c>
      <c r="B55" s="457">
        <v>42054</v>
      </c>
      <c r="C55" s="450" t="s">
        <v>78</v>
      </c>
      <c r="D55" s="450" t="s">
        <v>78</v>
      </c>
      <c r="E55" s="450" t="s">
        <v>78</v>
      </c>
      <c r="F55" s="450" t="s">
        <v>78</v>
      </c>
      <c r="G55" s="450" t="s">
        <v>78</v>
      </c>
      <c r="H55" s="450" t="s">
        <v>78</v>
      </c>
      <c r="I55" s="450">
        <v>36.000000000000007</v>
      </c>
      <c r="J55" s="450" t="s">
        <v>78</v>
      </c>
      <c r="K55" s="452" t="s">
        <v>78</v>
      </c>
      <c r="L55" s="452">
        <v>33</v>
      </c>
      <c r="M55" s="452">
        <v>29</v>
      </c>
      <c r="N55" s="452">
        <v>36.000000000000007</v>
      </c>
      <c r="O55" s="452">
        <v>37.000000000000007</v>
      </c>
      <c r="P55" s="452" t="s">
        <v>78</v>
      </c>
      <c r="Q55" s="452">
        <v>38</v>
      </c>
      <c r="R55" s="452" t="s">
        <v>78</v>
      </c>
      <c r="S55" s="452">
        <v>35</v>
      </c>
      <c r="T55" s="450">
        <v>29</v>
      </c>
      <c r="U55" s="450">
        <v>31</v>
      </c>
      <c r="V55" s="450">
        <v>31</v>
      </c>
      <c r="W55" s="450">
        <v>32</v>
      </c>
      <c r="X55" s="450" t="s">
        <v>78</v>
      </c>
      <c r="Y55" s="450"/>
      <c r="Z55" s="450">
        <v>38</v>
      </c>
      <c r="AA55" s="450">
        <v>35</v>
      </c>
      <c r="AB55" s="450" t="s">
        <v>78</v>
      </c>
      <c r="AC55" s="450">
        <v>36.000000000000007</v>
      </c>
      <c r="AD55" s="450">
        <v>37.000000000000007</v>
      </c>
    </row>
    <row r="56" spans="1:30" ht="12.75" customHeight="1" x14ac:dyDescent="0.2">
      <c r="A56" s="450">
        <v>2015</v>
      </c>
      <c r="B56" s="457">
        <v>42055</v>
      </c>
      <c r="C56" s="450" t="s">
        <v>78</v>
      </c>
      <c r="D56" s="450" t="s">
        <v>78</v>
      </c>
      <c r="E56" s="450" t="s">
        <v>78</v>
      </c>
      <c r="F56" s="450" t="s">
        <v>78</v>
      </c>
      <c r="G56" s="450" t="s">
        <v>78</v>
      </c>
      <c r="H56" s="450" t="s">
        <v>78</v>
      </c>
      <c r="I56" s="450">
        <v>32</v>
      </c>
      <c r="J56" s="450" t="s">
        <v>78</v>
      </c>
      <c r="K56" s="452" t="s">
        <v>78</v>
      </c>
      <c r="L56" s="452">
        <v>32</v>
      </c>
      <c r="M56" s="452">
        <v>30</v>
      </c>
      <c r="N56" s="452">
        <v>34</v>
      </c>
      <c r="O56" s="452">
        <v>35</v>
      </c>
      <c r="P56" s="452" t="s">
        <v>78</v>
      </c>
      <c r="Q56" s="452">
        <v>37.000000000000007</v>
      </c>
      <c r="R56" s="452" t="s">
        <v>78</v>
      </c>
      <c r="S56" s="452">
        <v>35</v>
      </c>
      <c r="T56" s="450">
        <v>26.000000000000004</v>
      </c>
      <c r="U56" s="450">
        <v>28</v>
      </c>
      <c r="V56" s="450">
        <v>28</v>
      </c>
      <c r="W56" s="450">
        <v>29</v>
      </c>
      <c r="X56" s="450" t="s">
        <v>78</v>
      </c>
      <c r="Y56" s="450"/>
      <c r="Z56" s="450">
        <v>36.000000000000007</v>
      </c>
      <c r="AA56" s="450">
        <v>32</v>
      </c>
      <c r="AB56" s="450" t="s">
        <v>78</v>
      </c>
      <c r="AC56" s="450">
        <v>30</v>
      </c>
      <c r="AD56" s="450">
        <v>33</v>
      </c>
    </row>
    <row r="57" spans="1:30" ht="12.75" customHeight="1" x14ac:dyDescent="0.2">
      <c r="A57" s="450">
        <v>2015</v>
      </c>
      <c r="B57" s="457">
        <v>42056</v>
      </c>
      <c r="C57" s="450" t="s">
        <v>78</v>
      </c>
      <c r="D57" s="450" t="s">
        <v>78</v>
      </c>
      <c r="E57" s="450" t="s">
        <v>78</v>
      </c>
      <c r="F57" s="450" t="s">
        <v>78</v>
      </c>
      <c r="G57" s="450" t="s">
        <v>78</v>
      </c>
      <c r="H57" s="450" t="s">
        <v>78</v>
      </c>
      <c r="I57" s="450">
        <v>35</v>
      </c>
      <c r="J57" s="450" t="s">
        <v>78</v>
      </c>
      <c r="K57" s="452" t="s">
        <v>78</v>
      </c>
      <c r="L57" s="452">
        <v>24</v>
      </c>
      <c r="M57" s="452">
        <v>28</v>
      </c>
      <c r="N57" s="452">
        <v>33</v>
      </c>
      <c r="O57" s="452">
        <v>38</v>
      </c>
      <c r="P57" s="452" t="s">
        <v>78</v>
      </c>
      <c r="Q57" s="452">
        <v>35</v>
      </c>
      <c r="R57" s="452" t="s">
        <v>78</v>
      </c>
      <c r="S57" s="452">
        <v>31</v>
      </c>
      <c r="T57" s="450">
        <v>15.000000000000002</v>
      </c>
      <c r="U57" s="450">
        <v>20</v>
      </c>
      <c r="V57" s="450">
        <v>18.000000000000004</v>
      </c>
      <c r="W57" s="450">
        <v>29</v>
      </c>
      <c r="X57" s="450" t="s">
        <v>78</v>
      </c>
      <c r="Y57" s="450"/>
      <c r="Z57" s="450">
        <v>25</v>
      </c>
      <c r="AA57" s="450">
        <v>37.000000000000007</v>
      </c>
      <c r="AB57" s="450" t="s">
        <v>78</v>
      </c>
      <c r="AC57" s="450">
        <v>36.000000000000007</v>
      </c>
      <c r="AD57" s="450">
        <v>25</v>
      </c>
    </row>
    <row r="58" spans="1:30" ht="12.75" customHeight="1" x14ac:dyDescent="0.2">
      <c r="A58" s="450">
        <v>2015</v>
      </c>
      <c r="B58" s="457">
        <v>42057</v>
      </c>
      <c r="C58" s="450" t="s">
        <v>78</v>
      </c>
      <c r="D58" s="450" t="s">
        <v>78</v>
      </c>
      <c r="E58" s="450" t="s">
        <v>78</v>
      </c>
      <c r="F58" s="450" t="s">
        <v>78</v>
      </c>
      <c r="G58" s="450" t="s">
        <v>78</v>
      </c>
      <c r="H58" s="450" t="s">
        <v>78</v>
      </c>
      <c r="I58" s="450">
        <v>27</v>
      </c>
      <c r="J58" s="450" t="s">
        <v>78</v>
      </c>
      <c r="K58" s="452" t="s">
        <v>78</v>
      </c>
      <c r="L58" s="452">
        <v>25</v>
      </c>
      <c r="M58" s="452">
        <v>19</v>
      </c>
      <c r="N58" s="452">
        <v>35</v>
      </c>
      <c r="O58" s="452">
        <v>34</v>
      </c>
      <c r="P58" s="452" t="s">
        <v>78</v>
      </c>
      <c r="Q58" s="452">
        <v>42</v>
      </c>
      <c r="R58" s="452" t="s">
        <v>78</v>
      </c>
      <c r="S58" s="452">
        <v>40</v>
      </c>
      <c r="T58" s="450">
        <v>21</v>
      </c>
      <c r="U58" s="450">
        <v>26.000000000000004</v>
      </c>
      <c r="V58" s="450">
        <v>22.000000000000004</v>
      </c>
      <c r="W58" s="450">
        <v>25</v>
      </c>
      <c r="X58" s="450" t="s">
        <v>78</v>
      </c>
      <c r="Y58" s="450"/>
      <c r="Z58" s="450">
        <v>38</v>
      </c>
      <c r="AA58" s="450">
        <v>25</v>
      </c>
      <c r="AB58" s="450" t="s">
        <v>78</v>
      </c>
      <c r="AC58" s="450">
        <v>26.000000000000004</v>
      </c>
      <c r="AD58" s="450">
        <v>27</v>
      </c>
    </row>
    <row r="59" spans="1:30" ht="12.75" customHeight="1" x14ac:dyDescent="0.2">
      <c r="A59" s="450">
        <v>2015</v>
      </c>
      <c r="B59" s="457">
        <v>42058</v>
      </c>
      <c r="C59" s="450" t="s">
        <v>78</v>
      </c>
      <c r="D59" s="450" t="s">
        <v>78</v>
      </c>
      <c r="E59" s="450" t="s">
        <v>78</v>
      </c>
      <c r="F59" s="450" t="s">
        <v>78</v>
      </c>
      <c r="G59" s="450" t="s">
        <v>78</v>
      </c>
      <c r="H59" s="450" t="s">
        <v>78</v>
      </c>
      <c r="I59" s="450">
        <v>39</v>
      </c>
      <c r="J59" s="450" t="s">
        <v>78</v>
      </c>
      <c r="K59" s="452" t="s">
        <v>78</v>
      </c>
      <c r="L59" s="452">
        <v>35</v>
      </c>
      <c r="M59" s="452">
        <v>32</v>
      </c>
      <c r="N59" s="452">
        <v>39</v>
      </c>
      <c r="O59" s="452">
        <v>40</v>
      </c>
      <c r="P59" s="452" t="s">
        <v>78</v>
      </c>
      <c r="Q59" s="452">
        <v>41</v>
      </c>
      <c r="R59" s="452" t="s">
        <v>78</v>
      </c>
      <c r="S59" s="452">
        <v>38</v>
      </c>
      <c r="T59" s="450">
        <v>29</v>
      </c>
      <c r="U59" s="450">
        <v>34</v>
      </c>
      <c r="V59" s="450">
        <v>30</v>
      </c>
      <c r="W59" s="450">
        <v>31</v>
      </c>
      <c r="X59" s="450" t="s">
        <v>78</v>
      </c>
      <c r="Y59" s="450"/>
      <c r="Z59" s="450">
        <v>39</v>
      </c>
      <c r="AA59" s="450">
        <v>38</v>
      </c>
      <c r="AB59" s="450" t="s">
        <v>78</v>
      </c>
      <c r="AC59" s="450">
        <v>38</v>
      </c>
      <c r="AD59" s="450">
        <v>37.000000000000007</v>
      </c>
    </row>
    <row r="60" spans="1:30" ht="12.75" customHeight="1" x14ac:dyDescent="0.2">
      <c r="A60" s="450">
        <v>2015</v>
      </c>
      <c r="B60" s="457">
        <v>42059</v>
      </c>
      <c r="C60" s="450" t="s">
        <v>78</v>
      </c>
      <c r="D60" s="450" t="s">
        <v>78</v>
      </c>
      <c r="E60" s="450" t="s">
        <v>78</v>
      </c>
      <c r="F60" s="450" t="s">
        <v>78</v>
      </c>
      <c r="G60" s="450" t="s">
        <v>78</v>
      </c>
      <c r="H60" s="450" t="s">
        <v>78</v>
      </c>
      <c r="I60" s="450">
        <v>29</v>
      </c>
      <c r="J60" s="450" t="s">
        <v>78</v>
      </c>
      <c r="K60" s="452" t="s">
        <v>78</v>
      </c>
      <c r="L60" s="452">
        <v>23</v>
      </c>
      <c r="M60" s="452">
        <v>23</v>
      </c>
      <c r="N60" s="452">
        <v>35</v>
      </c>
      <c r="O60" s="452">
        <v>33</v>
      </c>
      <c r="P60" s="452" t="s">
        <v>78</v>
      </c>
      <c r="Q60" s="452">
        <v>36.000000000000007</v>
      </c>
      <c r="R60" s="452" t="s">
        <v>78</v>
      </c>
      <c r="S60" s="452">
        <v>34</v>
      </c>
      <c r="T60" s="450">
        <v>17</v>
      </c>
      <c r="U60" s="450">
        <v>22.000000000000004</v>
      </c>
      <c r="V60" s="450">
        <v>18.000000000000004</v>
      </c>
      <c r="W60" s="450">
        <v>23</v>
      </c>
      <c r="X60" s="450" t="s">
        <v>78</v>
      </c>
      <c r="Y60" s="450"/>
      <c r="Z60" s="450">
        <v>29</v>
      </c>
      <c r="AA60" s="450">
        <v>33</v>
      </c>
      <c r="AB60" s="450" t="s">
        <v>78</v>
      </c>
      <c r="AC60" s="450">
        <v>28</v>
      </c>
      <c r="AD60" s="450">
        <v>24</v>
      </c>
    </row>
    <row r="61" spans="1:30" ht="12.75" customHeight="1" x14ac:dyDescent="0.2">
      <c r="A61" s="450">
        <v>2015</v>
      </c>
      <c r="B61" s="457">
        <v>42060</v>
      </c>
      <c r="C61" s="450" t="s">
        <v>78</v>
      </c>
      <c r="D61" s="450" t="s">
        <v>78</v>
      </c>
      <c r="E61" s="450" t="s">
        <v>78</v>
      </c>
      <c r="F61" s="450" t="s">
        <v>78</v>
      </c>
      <c r="G61" s="450" t="s">
        <v>78</v>
      </c>
      <c r="H61" s="450" t="s">
        <v>78</v>
      </c>
      <c r="I61" s="450">
        <v>36.000000000000007</v>
      </c>
      <c r="J61" s="450" t="s">
        <v>78</v>
      </c>
      <c r="K61" s="452" t="s">
        <v>78</v>
      </c>
      <c r="L61" s="452">
        <v>37.000000000000007</v>
      </c>
      <c r="M61" s="452">
        <v>30</v>
      </c>
      <c r="N61" s="452">
        <v>39</v>
      </c>
      <c r="O61" s="452">
        <v>42</v>
      </c>
      <c r="P61" s="452" t="s">
        <v>78</v>
      </c>
      <c r="Q61" s="452">
        <v>43</v>
      </c>
      <c r="R61" s="452" t="s">
        <v>78</v>
      </c>
      <c r="S61" s="452">
        <v>42</v>
      </c>
      <c r="T61" s="450">
        <v>26.000000000000004</v>
      </c>
      <c r="U61" s="450">
        <v>31</v>
      </c>
      <c r="V61" s="450">
        <v>32</v>
      </c>
      <c r="W61" s="450">
        <v>32</v>
      </c>
      <c r="X61" s="450" t="s">
        <v>78</v>
      </c>
      <c r="Y61" s="450"/>
      <c r="Z61" s="450">
        <v>43</v>
      </c>
      <c r="AA61" s="450">
        <v>36.000000000000007</v>
      </c>
      <c r="AB61" s="450" t="s">
        <v>78</v>
      </c>
      <c r="AC61" s="450">
        <v>36.000000000000007</v>
      </c>
      <c r="AD61" s="450">
        <v>40</v>
      </c>
    </row>
    <row r="62" spans="1:30" ht="12.75" customHeight="1" x14ac:dyDescent="0.2">
      <c r="A62" s="450">
        <v>2015</v>
      </c>
      <c r="B62" s="457">
        <v>42061</v>
      </c>
      <c r="C62" s="450" t="s">
        <v>78</v>
      </c>
      <c r="D62" s="450" t="s">
        <v>78</v>
      </c>
      <c r="E62" s="450" t="s">
        <v>78</v>
      </c>
      <c r="F62" s="450" t="s">
        <v>78</v>
      </c>
      <c r="G62" s="450" t="s">
        <v>78</v>
      </c>
      <c r="H62" s="450" t="s">
        <v>78</v>
      </c>
      <c r="I62" s="450">
        <v>33</v>
      </c>
      <c r="J62" s="450" t="s">
        <v>78</v>
      </c>
      <c r="K62" s="452" t="s">
        <v>78</v>
      </c>
      <c r="L62" s="452">
        <v>22.000000000000004</v>
      </c>
      <c r="M62" s="452">
        <v>28</v>
      </c>
      <c r="N62" s="452">
        <v>35</v>
      </c>
      <c r="O62" s="452">
        <v>34</v>
      </c>
      <c r="P62" s="452" t="s">
        <v>78</v>
      </c>
      <c r="Q62" s="452">
        <v>39</v>
      </c>
      <c r="R62" s="452" t="s">
        <v>78</v>
      </c>
      <c r="S62" s="452">
        <v>31</v>
      </c>
      <c r="T62" s="450">
        <v>20</v>
      </c>
      <c r="U62" s="450">
        <v>26.000000000000004</v>
      </c>
      <c r="V62" s="450">
        <v>24</v>
      </c>
      <c r="W62" s="450">
        <v>31</v>
      </c>
      <c r="X62" s="450" t="s">
        <v>78</v>
      </c>
      <c r="Y62" s="450"/>
      <c r="Z62" s="450">
        <v>35</v>
      </c>
      <c r="AA62" s="450">
        <v>31</v>
      </c>
      <c r="AB62" s="450" t="s">
        <v>78</v>
      </c>
      <c r="AC62" s="450">
        <v>32</v>
      </c>
      <c r="AD62" s="450">
        <v>34</v>
      </c>
    </row>
    <row r="63" spans="1:30" ht="12.75" customHeight="1" x14ac:dyDescent="0.2">
      <c r="A63" s="450">
        <v>2015</v>
      </c>
      <c r="B63" s="457">
        <v>42062</v>
      </c>
      <c r="C63" s="450" t="s">
        <v>78</v>
      </c>
      <c r="D63" s="450" t="s">
        <v>78</v>
      </c>
      <c r="E63" s="450" t="s">
        <v>78</v>
      </c>
      <c r="F63" s="450" t="s">
        <v>78</v>
      </c>
      <c r="G63" s="450" t="s">
        <v>78</v>
      </c>
      <c r="H63" s="450" t="s">
        <v>78</v>
      </c>
      <c r="I63" s="450">
        <v>40</v>
      </c>
      <c r="J63" s="450" t="s">
        <v>78</v>
      </c>
      <c r="K63" s="452" t="s">
        <v>78</v>
      </c>
      <c r="L63" s="452">
        <v>35</v>
      </c>
      <c r="M63" s="452">
        <v>33</v>
      </c>
      <c r="N63" s="452">
        <v>38</v>
      </c>
      <c r="O63" s="452">
        <v>40</v>
      </c>
      <c r="P63" s="452" t="s">
        <v>78</v>
      </c>
      <c r="Q63" s="452">
        <v>41</v>
      </c>
      <c r="R63" s="452" t="s">
        <v>78</v>
      </c>
      <c r="S63" s="452">
        <v>35</v>
      </c>
      <c r="T63" s="450">
        <v>26.000000000000004</v>
      </c>
      <c r="U63" s="450">
        <v>31</v>
      </c>
      <c r="V63" s="450">
        <v>30</v>
      </c>
      <c r="W63" s="450">
        <v>30</v>
      </c>
      <c r="X63" s="450" t="s">
        <v>78</v>
      </c>
      <c r="Y63" s="450"/>
      <c r="Z63" s="450">
        <v>40</v>
      </c>
      <c r="AA63" s="450">
        <v>35</v>
      </c>
      <c r="AB63" s="450" t="s">
        <v>78</v>
      </c>
      <c r="AC63" s="450">
        <v>36.000000000000007</v>
      </c>
      <c r="AD63" s="450">
        <v>36.000000000000007</v>
      </c>
    </row>
    <row r="64" spans="1:30" ht="12.75" customHeight="1" x14ac:dyDescent="0.2">
      <c r="A64" s="450">
        <v>2015</v>
      </c>
      <c r="B64" s="457">
        <v>42063</v>
      </c>
      <c r="C64" s="450" t="s">
        <v>78</v>
      </c>
      <c r="D64" s="450" t="s">
        <v>78</v>
      </c>
      <c r="E64" s="450" t="s">
        <v>78</v>
      </c>
      <c r="F64" s="450" t="s">
        <v>78</v>
      </c>
      <c r="G64" s="450" t="s">
        <v>78</v>
      </c>
      <c r="H64" s="450" t="s">
        <v>78</v>
      </c>
      <c r="I64" s="450">
        <v>42</v>
      </c>
      <c r="J64" s="450" t="s">
        <v>78</v>
      </c>
      <c r="K64" s="452" t="s">
        <v>78</v>
      </c>
      <c r="L64" s="452">
        <v>38</v>
      </c>
      <c r="M64" s="452">
        <v>33</v>
      </c>
      <c r="N64" s="452">
        <v>42</v>
      </c>
      <c r="O64" s="452">
        <v>44.000000000000007</v>
      </c>
      <c r="P64" s="452" t="s">
        <v>78</v>
      </c>
      <c r="Q64" s="452">
        <v>45.000000000000007</v>
      </c>
      <c r="R64" s="452" t="s">
        <v>78</v>
      </c>
      <c r="S64" s="452">
        <v>44.000000000000007</v>
      </c>
      <c r="T64" s="450">
        <v>27</v>
      </c>
      <c r="U64" s="450">
        <v>34</v>
      </c>
      <c r="V64" s="450">
        <v>33</v>
      </c>
      <c r="W64" s="450">
        <v>28</v>
      </c>
      <c r="X64" s="450" t="s">
        <v>78</v>
      </c>
      <c r="Y64" s="450"/>
      <c r="Z64" s="450">
        <v>40</v>
      </c>
      <c r="AA64" s="450">
        <v>37.000000000000007</v>
      </c>
      <c r="AB64" s="450" t="s">
        <v>78</v>
      </c>
      <c r="AC64" s="450">
        <v>37.000000000000007</v>
      </c>
      <c r="AD64" s="450">
        <v>37.000000000000007</v>
      </c>
    </row>
    <row r="65" spans="1:30" ht="12.75" customHeight="1" x14ac:dyDescent="0.2">
      <c r="A65" s="450">
        <v>2015</v>
      </c>
      <c r="B65" s="457">
        <v>42064</v>
      </c>
      <c r="C65" s="450" t="s">
        <v>78</v>
      </c>
      <c r="D65" s="450" t="s">
        <v>78</v>
      </c>
      <c r="E65" s="450" t="s">
        <v>78</v>
      </c>
      <c r="F65" s="450" t="s">
        <v>78</v>
      </c>
      <c r="G65" s="450" t="s">
        <v>78</v>
      </c>
      <c r="H65" s="450" t="s">
        <v>78</v>
      </c>
      <c r="I65" s="450">
        <v>25</v>
      </c>
      <c r="J65" s="450" t="s">
        <v>78</v>
      </c>
      <c r="K65" s="452" t="s">
        <v>78</v>
      </c>
      <c r="L65" s="452">
        <v>28</v>
      </c>
      <c r="M65" s="452">
        <v>31</v>
      </c>
      <c r="N65" s="452">
        <v>31</v>
      </c>
      <c r="O65" s="452">
        <v>38</v>
      </c>
      <c r="P65" s="452" t="s">
        <v>78</v>
      </c>
      <c r="Q65" s="452">
        <v>36.000000000000007</v>
      </c>
      <c r="R65" s="452" t="s">
        <v>78</v>
      </c>
      <c r="S65" s="452">
        <v>33</v>
      </c>
      <c r="T65" s="450">
        <v>14</v>
      </c>
      <c r="U65" s="450">
        <v>19</v>
      </c>
      <c r="V65" s="450">
        <v>15.000000000000002</v>
      </c>
      <c r="W65" s="450">
        <v>29</v>
      </c>
      <c r="X65" s="450" t="s">
        <v>78</v>
      </c>
      <c r="Y65" s="450"/>
      <c r="Z65" s="450">
        <v>24</v>
      </c>
      <c r="AA65" s="450">
        <v>33</v>
      </c>
      <c r="AB65" s="450" t="s">
        <v>78</v>
      </c>
      <c r="AC65" s="450">
        <v>31</v>
      </c>
      <c r="AD65" s="450">
        <v>22.000000000000004</v>
      </c>
    </row>
    <row r="66" spans="1:30" ht="12.75" customHeight="1" x14ac:dyDescent="0.2">
      <c r="A66" s="450">
        <v>2015</v>
      </c>
      <c r="B66" s="457">
        <v>42065</v>
      </c>
      <c r="C66" s="450" t="s">
        <v>78</v>
      </c>
      <c r="D66" s="450" t="s">
        <v>78</v>
      </c>
      <c r="E66" s="450" t="s">
        <v>78</v>
      </c>
      <c r="F66" s="450" t="s">
        <v>78</v>
      </c>
      <c r="G66" s="450" t="s">
        <v>78</v>
      </c>
      <c r="H66" s="450" t="s">
        <v>78</v>
      </c>
      <c r="I66" s="450">
        <v>47</v>
      </c>
      <c r="J66" s="450" t="s">
        <v>78</v>
      </c>
      <c r="K66" s="452">
        <v>45.000000000000007</v>
      </c>
      <c r="L66" s="452">
        <v>43</v>
      </c>
      <c r="M66" s="452">
        <v>37.000000000000007</v>
      </c>
      <c r="N66" s="452">
        <v>45.000000000000007</v>
      </c>
      <c r="O66" s="452">
        <v>47</v>
      </c>
      <c r="P66" s="452" t="s">
        <v>78</v>
      </c>
      <c r="Q66" s="452">
        <v>48</v>
      </c>
      <c r="R66" s="452">
        <v>46</v>
      </c>
      <c r="S66" s="452">
        <v>44.000000000000007</v>
      </c>
      <c r="T66" s="450">
        <v>28</v>
      </c>
      <c r="U66" s="450">
        <v>39</v>
      </c>
      <c r="V66" s="450">
        <v>37.000000000000007</v>
      </c>
      <c r="W66" s="450">
        <v>38</v>
      </c>
      <c r="X66" s="450" t="s">
        <v>78</v>
      </c>
      <c r="Y66" s="450"/>
      <c r="Z66" s="450">
        <v>46</v>
      </c>
      <c r="AA66" s="450">
        <v>45.000000000000007</v>
      </c>
      <c r="AB66" s="450" t="s">
        <v>78</v>
      </c>
      <c r="AC66" s="450">
        <v>44.000000000000007</v>
      </c>
      <c r="AD66" s="450">
        <v>44.000000000000007</v>
      </c>
    </row>
    <row r="67" spans="1:30" ht="12.75" customHeight="1" x14ac:dyDescent="0.2">
      <c r="A67" s="450">
        <v>2015</v>
      </c>
      <c r="B67" s="457">
        <v>42066</v>
      </c>
      <c r="C67" s="450" t="s">
        <v>78</v>
      </c>
      <c r="D67" s="450" t="s">
        <v>78</v>
      </c>
      <c r="E67" s="450" t="s">
        <v>78</v>
      </c>
      <c r="F67" s="450" t="s">
        <v>78</v>
      </c>
      <c r="G67" s="450" t="s">
        <v>78</v>
      </c>
      <c r="H67" s="450" t="s">
        <v>78</v>
      </c>
      <c r="I67" s="450">
        <v>33</v>
      </c>
      <c r="J67" s="450" t="s">
        <v>78</v>
      </c>
      <c r="K67" s="452">
        <v>26.000000000000004</v>
      </c>
      <c r="L67" s="452">
        <v>22.000000000000004</v>
      </c>
      <c r="M67" s="452">
        <v>28</v>
      </c>
      <c r="N67" s="452">
        <v>35</v>
      </c>
      <c r="O67" s="452">
        <v>40</v>
      </c>
      <c r="P67" s="452" t="s">
        <v>78</v>
      </c>
      <c r="Q67" s="452">
        <v>38</v>
      </c>
      <c r="R67" s="452">
        <v>35</v>
      </c>
      <c r="S67" s="452">
        <v>38</v>
      </c>
      <c r="T67" s="450">
        <v>17</v>
      </c>
      <c r="U67" s="450">
        <v>27</v>
      </c>
      <c r="V67" s="450">
        <v>22.000000000000004</v>
      </c>
      <c r="W67" s="450">
        <v>28</v>
      </c>
      <c r="X67" s="450" t="s">
        <v>78</v>
      </c>
      <c r="Y67" s="450"/>
      <c r="Z67" s="450">
        <v>33</v>
      </c>
      <c r="AA67" s="450">
        <v>38</v>
      </c>
      <c r="AB67" s="450" t="s">
        <v>78</v>
      </c>
      <c r="AC67" s="450">
        <v>35</v>
      </c>
      <c r="AD67" s="450">
        <v>33</v>
      </c>
    </row>
    <row r="68" spans="1:30" ht="12.75" customHeight="1" x14ac:dyDescent="0.2">
      <c r="A68" s="450">
        <v>2015</v>
      </c>
      <c r="B68" s="457">
        <v>42067</v>
      </c>
      <c r="C68" s="450" t="s">
        <v>78</v>
      </c>
      <c r="D68" s="450" t="s">
        <v>78</v>
      </c>
      <c r="E68" s="450" t="s">
        <v>78</v>
      </c>
      <c r="F68" s="450" t="s">
        <v>78</v>
      </c>
      <c r="G68" s="450" t="s">
        <v>78</v>
      </c>
      <c r="H68" s="450" t="s">
        <v>78</v>
      </c>
      <c r="I68" s="450">
        <v>17</v>
      </c>
      <c r="J68" s="450" t="s">
        <v>78</v>
      </c>
      <c r="K68" s="452">
        <v>17</v>
      </c>
      <c r="L68" s="452">
        <v>17</v>
      </c>
      <c r="M68" s="452">
        <v>11.000000000000002</v>
      </c>
      <c r="N68" s="452">
        <v>25</v>
      </c>
      <c r="O68" s="452">
        <v>22.000000000000004</v>
      </c>
      <c r="P68" s="452" t="s">
        <v>78</v>
      </c>
      <c r="Q68" s="452">
        <v>34</v>
      </c>
      <c r="R68" s="452">
        <v>35</v>
      </c>
      <c r="S68" s="452">
        <v>21</v>
      </c>
      <c r="T68" s="450">
        <v>12</v>
      </c>
      <c r="U68" s="450">
        <v>16</v>
      </c>
      <c r="V68" s="450">
        <v>12</v>
      </c>
      <c r="W68" s="450">
        <v>12</v>
      </c>
      <c r="X68" s="450" t="s">
        <v>78</v>
      </c>
      <c r="Y68" s="450"/>
      <c r="Z68" s="450">
        <v>33</v>
      </c>
      <c r="AA68" s="450">
        <v>14</v>
      </c>
      <c r="AB68" s="450" t="s">
        <v>78</v>
      </c>
      <c r="AC68" s="450">
        <v>12</v>
      </c>
      <c r="AD68" s="450">
        <v>21</v>
      </c>
    </row>
    <row r="69" spans="1:30" ht="12.75" customHeight="1" x14ac:dyDescent="0.2">
      <c r="A69" s="450">
        <v>2015</v>
      </c>
      <c r="B69" s="457">
        <v>42068</v>
      </c>
      <c r="C69" s="450" t="s">
        <v>78</v>
      </c>
      <c r="D69" s="450" t="s">
        <v>78</v>
      </c>
      <c r="E69" s="450" t="s">
        <v>78</v>
      </c>
      <c r="F69" s="450" t="s">
        <v>78</v>
      </c>
      <c r="G69" s="450" t="s">
        <v>78</v>
      </c>
      <c r="H69" s="450" t="s">
        <v>78</v>
      </c>
      <c r="I69" s="450">
        <v>34</v>
      </c>
      <c r="J69" s="450" t="s">
        <v>78</v>
      </c>
      <c r="K69" s="452">
        <v>30</v>
      </c>
      <c r="L69" s="452">
        <v>29</v>
      </c>
      <c r="M69" s="452">
        <v>26.000000000000004</v>
      </c>
      <c r="N69" s="452">
        <v>35</v>
      </c>
      <c r="O69" s="452">
        <v>36.000000000000007</v>
      </c>
      <c r="P69" s="452" t="s">
        <v>78</v>
      </c>
      <c r="Q69" s="452">
        <v>38</v>
      </c>
      <c r="R69" s="452">
        <v>38</v>
      </c>
      <c r="S69" s="452">
        <v>31</v>
      </c>
      <c r="T69" s="450">
        <v>21</v>
      </c>
      <c r="U69" s="450">
        <v>25</v>
      </c>
      <c r="V69" s="450">
        <v>22.000000000000004</v>
      </c>
      <c r="W69" s="450">
        <v>25</v>
      </c>
      <c r="X69" s="450" t="s">
        <v>78</v>
      </c>
      <c r="Y69" s="450"/>
      <c r="Z69" s="450">
        <v>37.000000000000007</v>
      </c>
      <c r="AA69" s="450">
        <v>32</v>
      </c>
      <c r="AB69" s="450" t="s">
        <v>78</v>
      </c>
      <c r="AC69" s="450">
        <v>35</v>
      </c>
      <c r="AD69" s="450">
        <v>33</v>
      </c>
    </row>
    <row r="70" spans="1:30" ht="12.75" customHeight="1" x14ac:dyDescent="0.2">
      <c r="A70" s="450">
        <v>2015</v>
      </c>
      <c r="B70" s="457">
        <v>42069</v>
      </c>
      <c r="C70" s="450" t="s">
        <v>78</v>
      </c>
      <c r="D70" s="450" t="s">
        <v>78</v>
      </c>
      <c r="E70" s="450" t="s">
        <v>78</v>
      </c>
      <c r="F70" s="450" t="s">
        <v>78</v>
      </c>
      <c r="G70" s="450" t="s">
        <v>78</v>
      </c>
      <c r="H70" s="450" t="s">
        <v>78</v>
      </c>
      <c r="I70" s="450">
        <v>32</v>
      </c>
      <c r="J70" s="450" t="s">
        <v>78</v>
      </c>
      <c r="K70" s="452">
        <v>32</v>
      </c>
      <c r="L70" s="452">
        <v>30</v>
      </c>
      <c r="M70" s="452">
        <v>26.000000000000004</v>
      </c>
      <c r="N70" s="452">
        <v>36.000000000000007</v>
      </c>
      <c r="O70" s="452">
        <v>36.000000000000007</v>
      </c>
      <c r="P70" s="452" t="s">
        <v>78</v>
      </c>
      <c r="Q70" s="452">
        <v>39</v>
      </c>
      <c r="R70" s="452">
        <v>38</v>
      </c>
      <c r="S70" s="452">
        <v>36.000000000000007</v>
      </c>
      <c r="T70" s="450">
        <v>23</v>
      </c>
      <c r="U70" s="450">
        <v>27</v>
      </c>
      <c r="V70" s="450">
        <v>25</v>
      </c>
      <c r="W70" s="450">
        <v>27</v>
      </c>
      <c r="X70" s="450" t="s">
        <v>78</v>
      </c>
      <c r="Y70" s="450"/>
      <c r="Z70" s="450">
        <v>35</v>
      </c>
      <c r="AA70" s="450">
        <v>35</v>
      </c>
      <c r="AB70" s="450" t="s">
        <v>78</v>
      </c>
      <c r="AC70" s="450">
        <v>35</v>
      </c>
      <c r="AD70" s="450">
        <v>32</v>
      </c>
    </row>
    <row r="71" spans="1:30" ht="12.75" customHeight="1" x14ac:dyDescent="0.2">
      <c r="A71" s="450">
        <v>2015</v>
      </c>
      <c r="B71" s="457">
        <v>42070</v>
      </c>
      <c r="C71" s="450" t="s">
        <v>78</v>
      </c>
      <c r="D71" s="450" t="s">
        <v>78</v>
      </c>
      <c r="E71" s="450" t="s">
        <v>78</v>
      </c>
      <c r="F71" s="450" t="s">
        <v>78</v>
      </c>
      <c r="G71" s="450" t="s">
        <v>78</v>
      </c>
      <c r="H71" s="450" t="s">
        <v>78</v>
      </c>
      <c r="I71" s="450">
        <v>29</v>
      </c>
      <c r="J71" s="450" t="s">
        <v>78</v>
      </c>
      <c r="K71" s="452">
        <v>41</v>
      </c>
      <c r="L71" s="452">
        <v>38</v>
      </c>
      <c r="M71" s="452">
        <v>38</v>
      </c>
      <c r="N71" s="452">
        <v>43</v>
      </c>
      <c r="O71" s="452">
        <v>48</v>
      </c>
      <c r="P71" s="452" t="s">
        <v>78</v>
      </c>
      <c r="Q71" s="452">
        <v>49</v>
      </c>
      <c r="R71" s="452">
        <v>49</v>
      </c>
      <c r="S71" s="452">
        <v>45.000000000000007</v>
      </c>
      <c r="T71" s="450">
        <v>23</v>
      </c>
      <c r="U71" s="450">
        <v>30</v>
      </c>
      <c r="V71" s="450">
        <v>28</v>
      </c>
      <c r="W71" s="450">
        <v>37.000000000000007</v>
      </c>
      <c r="X71" s="450" t="s">
        <v>78</v>
      </c>
      <c r="Y71" s="450"/>
      <c r="Z71" s="450">
        <v>45.000000000000007</v>
      </c>
      <c r="AA71" s="450">
        <v>40</v>
      </c>
      <c r="AB71" s="450" t="s">
        <v>78</v>
      </c>
      <c r="AC71" s="450">
        <v>37.000000000000007</v>
      </c>
      <c r="AD71" s="450">
        <v>38</v>
      </c>
    </row>
    <row r="72" spans="1:30" ht="12.75" customHeight="1" x14ac:dyDescent="0.2">
      <c r="A72" s="450">
        <v>2015</v>
      </c>
      <c r="B72" s="457">
        <v>42071</v>
      </c>
      <c r="C72" s="450" t="s">
        <v>78</v>
      </c>
      <c r="D72" s="450" t="s">
        <v>78</v>
      </c>
      <c r="E72" s="450" t="s">
        <v>78</v>
      </c>
      <c r="F72" s="450" t="s">
        <v>78</v>
      </c>
      <c r="G72" s="450" t="s">
        <v>78</v>
      </c>
      <c r="H72" s="450" t="s">
        <v>78</v>
      </c>
      <c r="I72" s="450">
        <v>44.000000000000007</v>
      </c>
      <c r="J72" s="450" t="s">
        <v>78</v>
      </c>
      <c r="K72" s="452">
        <v>49</v>
      </c>
      <c r="L72" s="452">
        <v>49</v>
      </c>
      <c r="M72" s="452">
        <v>45.000000000000007</v>
      </c>
      <c r="N72" s="452">
        <v>49</v>
      </c>
      <c r="O72" s="452">
        <v>55</v>
      </c>
      <c r="P72" s="452" t="s">
        <v>78</v>
      </c>
      <c r="Q72" s="452">
        <v>52.000000000000007</v>
      </c>
      <c r="R72" s="452">
        <v>50</v>
      </c>
      <c r="S72" s="452">
        <v>49</v>
      </c>
      <c r="T72" s="450">
        <v>31</v>
      </c>
      <c r="U72" s="450">
        <v>41</v>
      </c>
      <c r="V72" s="450">
        <v>42</v>
      </c>
      <c r="W72" s="450">
        <v>44.000000000000007</v>
      </c>
      <c r="X72" s="450" t="s">
        <v>78</v>
      </c>
      <c r="Y72" s="450"/>
      <c r="Z72" s="450">
        <v>50</v>
      </c>
      <c r="AA72" s="450">
        <v>46</v>
      </c>
      <c r="AB72" s="450" t="s">
        <v>78</v>
      </c>
      <c r="AC72" s="450">
        <v>45.000000000000007</v>
      </c>
      <c r="AD72" s="450">
        <v>48</v>
      </c>
    </row>
    <row r="73" spans="1:30" ht="12.75" customHeight="1" x14ac:dyDescent="0.2">
      <c r="A73" s="450">
        <v>2015</v>
      </c>
      <c r="B73" s="457">
        <v>42072</v>
      </c>
      <c r="C73" s="450" t="s">
        <v>78</v>
      </c>
      <c r="D73" s="450" t="s">
        <v>78</v>
      </c>
      <c r="E73" s="450" t="s">
        <v>78</v>
      </c>
      <c r="F73" s="450" t="s">
        <v>78</v>
      </c>
      <c r="G73" s="450" t="s">
        <v>78</v>
      </c>
      <c r="H73" s="450" t="s">
        <v>78</v>
      </c>
      <c r="I73" s="450">
        <v>46</v>
      </c>
      <c r="J73" s="450" t="s">
        <v>78</v>
      </c>
      <c r="K73" s="452">
        <v>46</v>
      </c>
      <c r="L73" s="452">
        <v>45.000000000000007</v>
      </c>
      <c r="M73" s="452">
        <v>37.000000000000007</v>
      </c>
      <c r="N73" s="452">
        <v>46</v>
      </c>
      <c r="O73" s="452">
        <v>51.000000000000007</v>
      </c>
      <c r="P73" s="452" t="s">
        <v>78</v>
      </c>
      <c r="Q73" s="452">
        <v>53.000000000000007</v>
      </c>
      <c r="R73" s="452">
        <v>51.000000000000007</v>
      </c>
      <c r="S73" s="452">
        <v>51.000000000000007</v>
      </c>
      <c r="T73" s="450">
        <v>29</v>
      </c>
      <c r="U73" s="450">
        <v>40</v>
      </c>
      <c r="V73" s="450">
        <v>39</v>
      </c>
      <c r="W73" s="450">
        <v>41</v>
      </c>
      <c r="X73" s="450" t="s">
        <v>78</v>
      </c>
      <c r="Y73" s="450"/>
      <c r="Z73" s="450">
        <v>50</v>
      </c>
      <c r="AA73" s="450">
        <v>42</v>
      </c>
      <c r="AB73" s="450" t="s">
        <v>78</v>
      </c>
      <c r="AC73" s="450">
        <v>44.000000000000007</v>
      </c>
      <c r="AD73" s="450">
        <v>47</v>
      </c>
    </row>
    <row r="74" spans="1:30" ht="12.75" customHeight="1" x14ac:dyDescent="0.2">
      <c r="A74" s="450">
        <v>2015</v>
      </c>
      <c r="B74" s="457">
        <v>42073</v>
      </c>
      <c r="C74" s="450" t="s">
        <v>78</v>
      </c>
      <c r="D74" s="450" t="s">
        <v>78</v>
      </c>
      <c r="E74" s="450" t="s">
        <v>78</v>
      </c>
      <c r="F74" s="450" t="s">
        <v>78</v>
      </c>
      <c r="G74" s="450" t="s">
        <v>78</v>
      </c>
      <c r="H74" s="450" t="s">
        <v>78</v>
      </c>
      <c r="I74" s="450">
        <v>29</v>
      </c>
      <c r="J74" s="450" t="s">
        <v>78</v>
      </c>
      <c r="K74" s="452">
        <v>14</v>
      </c>
      <c r="L74" s="452">
        <v>5</v>
      </c>
      <c r="M74" s="452">
        <v>18.000000000000004</v>
      </c>
      <c r="N74" s="452">
        <v>23</v>
      </c>
      <c r="O74" s="452">
        <v>36.000000000000007</v>
      </c>
      <c r="P74" s="452">
        <v>49</v>
      </c>
      <c r="Q74" s="452">
        <v>43</v>
      </c>
      <c r="R74" s="452">
        <v>37.000000000000007</v>
      </c>
      <c r="S74" s="452">
        <v>24</v>
      </c>
      <c r="T74" s="450">
        <v>3</v>
      </c>
      <c r="U74" s="450">
        <v>8</v>
      </c>
      <c r="V74" s="450">
        <v>9.0000000000000018</v>
      </c>
      <c r="W74" s="450">
        <v>27</v>
      </c>
      <c r="X74" s="450" t="s">
        <v>78</v>
      </c>
      <c r="Y74" s="450"/>
      <c r="Z74" s="450">
        <v>22.000000000000004</v>
      </c>
      <c r="AA74" s="450">
        <v>38</v>
      </c>
      <c r="AB74" s="450" t="s">
        <v>78</v>
      </c>
      <c r="AC74" s="450">
        <v>37.000000000000007</v>
      </c>
      <c r="AD74" s="450">
        <v>20</v>
      </c>
    </row>
    <row r="75" spans="1:30" ht="12.75" customHeight="1" x14ac:dyDescent="0.2">
      <c r="A75" s="450">
        <v>2015</v>
      </c>
      <c r="B75" s="457">
        <v>42074</v>
      </c>
      <c r="C75" s="450" t="s">
        <v>78</v>
      </c>
      <c r="D75" s="450" t="s">
        <v>78</v>
      </c>
      <c r="E75" s="450" t="s">
        <v>78</v>
      </c>
      <c r="F75" s="450" t="s">
        <v>78</v>
      </c>
      <c r="G75" s="450" t="s">
        <v>78</v>
      </c>
      <c r="H75" s="450" t="s">
        <v>78</v>
      </c>
      <c r="I75" s="450">
        <v>43</v>
      </c>
      <c r="J75" s="450" t="s">
        <v>78</v>
      </c>
      <c r="K75" s="452">
        <v>45.000000000000007</v>
      </c>
      <c r="L75" s="452">
        <v>45.000000000000007</v>
      </c>
      <c r="M75" s="452">
        <v>30</v>
      </c>
      <c r="N75" s="452">
        <v>43</v>
      </c>
      <c r="O75" s="452">
        <v>49</v>
      </c>
      <c r="P75" s="452">
        <v>46</v>
      </c>
      <c r="Q75" s="452">
        <v>53.000000000000007</v>
      </c>
      <c r="R75" s="452">
        <v>51.000000000000007</v>
      </c>
      <c r="S75" s="452">
        <v>45.000000000000007</v>
      </c>
      <c r="T75" s="450">
        <v>36.000000000000007</v>
      </c>
      <c r="U75" s="450">
        <v>41</v>
      </c>
      <c r="V75" s="450">
        <v>41</v>
      </c>
      <c r="W75" s="450">
        <v>41</v>
      </c>
      <c r="X75" s="450" t="s">
        <v>78</v>
      </c>
      <c r="Y75" s="450"/>
      <c r="Z75" s="450">
        <v>51.000000000000007</v>
      </c>
      <c r="AA75" s="450">
        <v>43</v>
      </c>
      <c r="AB75" s="450" t="s">
        <v>78</v>
      </c>
      <c r="AC75" s="450">
        <v>44.000000000000007</v>
      </c>
      <c r="AD75" s="450">
        <v>46</v>
      </c>
    </row>
    <row r="76" spans="1:30" ht="12.75" customHeight="1" x14ac:dyDescent="0.2">
      <c r="A76" s="450">
        <v>2015</v>
      </c>
      <c r="B76" s="457">
        <v>42075</v>
      </c>
      <c r="C76" s="450" t="s">
        <v>78</v>
      </c>
      <c r="D76" s="450" t="s">
        <v>78</v>
      </c>
      <c r="E76" s="450" t="s">
        <v>78</v>
      </c>
      <c r="F76" s="450" t="s">
        <v>78</v>
      </c>
      <c r="G76" s="450" t="s">
        <v>78</v>
      </c>
      <c r="H76" s="450" t="s">
        <v>78</v>
      </c>
      <c r="I76" s="450">
        <v>47</v>
      </c>
      <c r="J76" s="450" t="s">
        <v>78</v>
      </c>
      <c r="K76" s="452">
        <v>45.000000000000007</v>
      </c>
      <c r="L76" s="452">
        <v>43</v>
      </c>
      <c r="M76" s="452">
        <v>39</v>
      </c>
      <c r="N76" s="452">
        <v>45.000000000000007</v>
      </c>
      <c r="O76" s="452">
        <v>46</v>
      </c>
      <c r="P76" s="452">
        <v>45.000000000000007</v>
      </c>
      <c r="Q76" s="452">
        <v>48</v>
      </c>
      <c r="R76" s="452">
        <v>46</v>
      </c>
      <c r="S76" s="452">
        <v>43</v>
      </c>
      <c r="T76" s="450">
        <v>37.000000000000007</v>
      </c>
      <c r="U76" s="450">
        <v>41</v>
      </c>
      <c r="V76" s="450">
        <v>35</v>
      </c>
      <c r="W76" s="450">
        <v>39</v>
      </c>
      <c r="X76" s="450" t="s">
        <v>78</v>
      </c>
      <c r="Y76" s="450"/>
      <c r="Z76" s="450">
        <v>46</v>
      </c>
      <c r="AA76" s="450">
        <v>44.000000000000007</v>
      </c>
      <c r="AB76" s="450" t="s">
        <v>78</v>
      </c>
      <c r="AC76" s="450">
        <v>44.000000000000007</v>
      </c>
      <c r="AD76" s="450">
        <v>44.000000000000007</v>
      </c>
    </row>
    <row r="77" spans="1:30" ht="12.75" customHeight="1" x14ac:dyDescent="0.2">
      <c r="A77" s="450">
        <v>2015</v>
      </c>
      <c r="B77" s="457">
        <v>42076</v>
      </c>
      <c r="C77" s="450" t="s">
        <v>78</v>
      </c>
      <c r="D77" s="450" t="s">
        <v>78</v>
      </c>
      <c r="E77" s="450" t="s">
        <v>78</v>
      </c>
      <c r="F77" s="450" t="s">
        <v>78</v>
      </c>
      <c r="G77" s="450" t="s">
        <v>78</v>
      </c>
      <c r="H77" s="450" t="s">
        <v>78</v>
      </c>
      <c r="I77" s="450">
        <v>38</v>
      </c>
      <c r="J77" s="450" t="s">
        <v>78</v>
      </c>
      <c r="K77" s="452">
        <v>33</v>
      </c>
      <c r="L77" s="452">
        <v>28</v>
      </c>
      <c r="M77" s="452">
        <v>38</v>
      </c>
      <c r="N77" s="452">
        <v>38</v>
      </c>
      <c r="O77" s="452">
        <v>43</v>
      </c>
      <c r="P77" s="452">
        <v>48</v>
      </c>
      <c r="Q77" s="452">
        <v>40</v>
      </c>
      <c r="R77" s="452">
        <v>36.000000000000007</v>
      </c>
      <c r="S77" s="452">
        <v>38</v>
      </c>
      <c r="T77" s="450">
        <v>33</v>
      </c>
      <c r="U77" s="450">
        <v>36.000000000000007</v>
      </c>
      <c r="V77" s="450">
        <v>30</v>
      </c>
      <c r="W77" s="450">
        <v>36.000000000000007</v>
      </c>
      <c r="X77" s="450" t="s">
        <v>78</v>
      </c>
      <c r="Y77" s="450"/>
      <c r="Z77" s="450">
        <v>37.000000000000007</v>
      </c>
      <c r="AA77" s="450">
        <v>40</v>
      </c>
      <c r="AB77" s="450" t="s">
        <v>78</v>
      </c>
      <c r="AC77" s="450">
        <v>40</v>
      </c>
      <c r="AD77" s="450">
        <v>36.000000000000007</v>
      </c>
    </row>
    <row r="78" spans="1:30" ht="12.75" customHeight="1" x14ac:dyDescent="0.2">
      <c r="A78" s="450">
        <v>2015</v>
      </c>
      <c r="B78" s="457">
        <v>42077</v>
      </c>
      <c r="C78" s="450" t="s">
        <v>78</v>
      </c>
      <c r="D78" s="450" t="s">
        <v>78</v>
      </c>
      <c r="E78" s="450" t="s">
        <v>78</v>
      </c>
      <c r="F78" s="450" t="s">
        <v>78</v>
      </c>
      <c r="G78" s="450" t="s">
        <v>78</v>
      </c>
      <c r="H78" s="450" t="s">
        <v>78</v>
      </c>
      <c r="I78" s="450">
        <v>34</v>
      </c>
      <c r="J78" s="450" t="s">
        <v>78</v>
      </c>
      <c r="K78" s="452">
        <v>26.000000000000004</v>
      </c>
      <c r="L78" s="452">
        <v>21</v>
      </c>
      <c r="M78" s="452">
        <v>20</v>
      </c>
      <c r="N78" s="452">
        <v>29</v>
      </c>
      <c r="O78" s="452">
        <v>30</v>
      </c>
      <c r="P78" s="452">
        <v>43</v>
      </c>
      <c r="Q78" s="452">
        <v>33</v>
      </c>
      <c r="R78" s="452">
        <v>36.000000000000007</v>
      </c>
      <c r="S78" s="452">
        <v>34</v>
      </c>
      <c r="T78" s="450">
        <v>25</v>
      </c>
      <c r="U78" s="450">
        <v>24</v>
      </c>
      <c r="V78" s="450">
        <v>21</v>
      </c>
      <c r="W78" s="450">
        <v>32</v>
      </c>
      <c r="X78" s="450" t="s">
        <v>78</v>
      </c>
      <c r="Y78" s="450"/>
      <c r="Z78" s="450">
        <v>36.000000000000007</v>
      </c>
      <c r="AA78" s="450">
        <v>43</v>
      </c>
      <c r="AB78" s="450" t="s">
        <v>78</v>
      </c>
      <c r="AC78" s="450">
        <v>38</v>
      </c>
      <c r="AD78" s="450">
        <v>28</v>
      </c>
    </row>
    <row r="79" spans="1:30" ht="12.75" customHeight="1" x14ac:dyDescent="0.2">
      <c r="A79" s="450">
        <v>2015</v>
      </c>
      <c r="B79" s="457">
        <v>42078</v>
      </c>
      <c r="C79" s="450" t="s">
        <v>78</v>
      </c>
      <c r="D79" s="450" t="s">
        <v>78</v>
      </c>
      <c r="E79" s="450" t="s">
        <v>78</v>
      </c>
      <c r="F79" s="450" t="s">
        <v>78</v>
      </c>
      <c r="G79" s="450" t="s">
        <v>78</v>
      </c>
      <c r="H79" s="450" t="s">
        <v>78</v>
      </c>
      <c r="I79" s="450">
        <v>43</v>
      </c>
      <c r="J79" s="450" t="s">
        <v>78</v>
      </c>
      <c r="K79" s="452">
        <v>37.000000000000007</v>
      </c>
      <c r="L79" s="452">
        <v>37.000000000000007</v>
      </c>
      <c r="M79" s="452">
        <v>36.000000000000007</v>
      </c>
      <c r="N79" s="452">
        <v>35</v>
      </c>
      <c r="O79" s="452">
        <v>39</v>
      </c>
      <c r="P79" s="452">
        <v>36.000000000000007</v>
      </c>
      <c r="Q79" s="452">
        <v>42</v>
      </c>
      <c r="R79" s="452">
        <v>41</v>
      </c>
      <c r="S79" s="452">
        <v>33</v>
      </c>
      <c r="T79" s="450">
        <v>33</v>
      </c>
      <c r="U79" s="450">
        <v>35</v>
      </c>
      <c r="V79" s="450">
        <v>30</v>
      </c>
      <c r="W79" s="450">
        <v>33</v>
      </c>
      <c r="X79" s="450" t="s">
        <v>78</v>
      </c>
      <c r="Y79" s="450"/>
      <c r="Z79" s="450">
        <v>42</v>
      </c>
      <c r="AA79" s="450">
        <v>38</v>
      </c>
      <c r="AB79" s="450" t="s">
        <v>78</v>
      </c>
      <c r="AC79" s="450">
        <v>39</v>
      </c>
      <c r="AD79" s="450">
        <v>36.000000000000007</v>
      </c>
    </row>
    <row r="80" spans="1:30" ht="12.75" customHeight="1" x14ac:dyDescent="0.2">
      <c r="A80" s="450">
        <v>2015</v>
      </c>
      <c r="B80" s="457">
        <v>42079</v>
      </c>
      <c r="C80" s="450" t="s">
        <v>78</v>
      </c>
      <c r="D80" s="450" t="s">
        <v>78</v>
      </c>
      <c r="E80" s="450" t="s">
        <v>78</v>
      </c>
      <c r="F80" s="450" t="s">
        <v>78</v>
      </c>
      <c r="G80" s="450" t="s">
        <v>78</v>
      </c>
      <c r="H80" s="450" t="s">
        <v>78</v>
      </c>
      <c r="I80" s="450">
        <v>36.000000000000007</v>
      </c>
      <c r="J80" s="450" t="s">
        <v>78</v>
      </c>
      <c r="K80" s="452">
        <v>27</v>
      </c>
      <c r="L80" s="452">
        <v>30</v>
      </c>
      <c r="M80" s="452">
        <v>26.000000000000004</v>
      </c>
      <c r="N80" s="452">
        <v>36.000000000000007</v>
      </c>
      <c r="O80" s="452">
        <v>40</v>
      </c>
      <c r="P80" s="452">
        <v>39</v>
      </c>
      <c r="Q80" s="452">
        <v>41</v>
      </c>
      <c r="R80" s="452">
        <v>40</v>
      </c>
      <c r="S80" s="452">
        <v>38</v>
      </c>
      <c r="T80" s="450">
        <v>15.000000000000002</v>
      </c>
      <c r="U80" s="450">
        <v>24</v>
      </c>
      <c r="V80" s="450">
        <v>21</v>
      </c>
      <c r="W80" s="450">
        <v>20</v>
      </c>
      <c r="X80" s="450" t="s">
        <v>78</v>
      </c>
      <c r="Y80" s="450"/>
      <c r="Z80" s="450">
        <v>41</v>
      </c>
      <c r="AA80" s="450">
        <v>35</v>
      </c>
      <c r="AB80" s="450" t="s">
        <v>78</v>
      </c>
      <c r="AC80" s="450">
        <v>37.000000000000007</v>
      </c>
      <c r="AD80" s="450">
        <v>34</v>
      </c>
    </row>
    <row r="81" spans="1:30" ht="12.75" customHeight="1" x14ac:dyDescent="0.2">
      <c r="A81" s="450">
        <v>2015</v>
      </c>
      <c r="B81" s="457">
        <v>42080</v>
      </c>
      <c r="C81" s="450" t="s">
        <v>78</v>
      </c>
      <c r="D81" s="450" t="s">
        <v>78</v>
      </c>
      <c r="E81" s="450" t="s">
        <v>78</v>
      </c>
      <c r="F81" s="450" t="s">
        <v>78</v>
      </c>
      <c r="G81" s="450" t="s">
        <v>78</v>
      </c>
      <c r="H81" s="450" t="s">
        <v>78</v>
      </c>
      <c r="I81" s="450">
        <v>41</v>
      </c>
      <c r="J81" s="450" t="s">
        <v>78</v>
      </c>
      <c r="K81" s="452">
        <v>40</v>
      </c>
      <c r="L81" s="452">
        <v>38</v>
      </c>
      <c r="M81" s="452">
        <v>37.000000000000007</v>
      </c>
      <c r="N81" s="452">
        <v>38</v>
      </c>
      <c r="O81" s="452">
        <v>41</v>
      </c>
      <c r="P81" s="452">
        <v>40</v>
      </c>
      <c r="Q81" s="452">
        <v>42</v>
      </c>
      <c r="R81" s="452">
        <v>41</v>
      </c>
      <c r="S81" s="452">
        <v>36.000000000000007</v>
      </c>
      <c r="T81" s="450">
        <v>33</v>
      </c>
      <c r="U81" s="450">
        <v>36.000000000000007</v>
      </c>
      <c r="V81" s="450">
        <v>32</v>
      </c>
      <c r="W81" s="450">
        <v>34</v>
      </c>
      <c r="X81" s="450" t="s">
        <v>78</v>
      </c>
      <c r="Y81" s="450"/>
      <c r="Z81" s="450">
        <v>41</v>
      </c>
      <c r="AA81" s="450">
        <v>40</v>
      </c>
      <c r="AB81" s="450" t="s">
        <v>78</v>
      </c>
      <c r="AC81" s="450" t="s">
        <v>78</v>
      </c>
      <c r="AD81" s="450">
        <v>40</v>
      </c>
    </row>
    <row r="82" spans="1:30" ht="12.75" customHeight="1" x14ac:dyDescent="0.2">
      <c r="A82" s="450">
        <v>2015</v>
      </c>
      <c r="B82" s="457">
        <v>42081</v>
      </c>
      <c r="C82" s="450" t="s">
        <v>78</v>
      </c>
      <c r="D82" s="450" t="s">
        <v>78</v>
      </c>
      <c r="E82" s="450" t="s">
        <v>78</v>
      </c>
      <c r="F82" s="450" t="s">
        <v>78</v>
      </c>
      <c r="G82" s="450" t="s">
        <v>78</v>
      </c>
      <c r="H82" s="450" t="s">
        <v>78</v>
      </c>
      <c r="I82" s="450">
        <v>42</v>
      </c>
      <c r="J82" s="450" t="s">
        <v>78</v>
      </c>
      <c r="K82" s="452">
        <v>40</v>
      </c>
      <c r="L82" s="452">
        <v>39</v>
      </c>
      <c r="M82" s="452">
        <v>38</v>
      </c>
      <c r="N82" s="452">
        <v>41</v>
      </c>
      <c r="O82" s="452">
        <v>43</v>
      </c>
      <c r="P82" s="452">
        <v>42</v>
      </c>
      <c r="Q82" s="452">
        <v>44.000000000000007</v>
      </c>
      <c r="R82" s="452">
        <v>43</v>
      </c>
      <c r="S82" s="452">
        <v>40</v>
      </c>
      <c r="T82" s="450">
        <v>33</v>
      </c>
      <c r="U82" s="450">
        <v>36.000000000000007</v>
      </c>
      <c r="V82" s="450">
        <v>33</v>
      </c>
      <c r="W82" s="450">
        <v>35</v>
      </c>
      <c r="X82" s="450">
        <v>7</v>
      </c>
      <c r="Y82" s="450"/>
      <c r="Z82" s="450">
        <v>42</v>
      </c>
      <c r="AA82" s="450">
        <v>41</v>
      </c>
      <c r="AB82" s="450">
        <v>48</v>
      </c>
      <c r="AC82" s="450" t="s">
        <v>78</v>
      </c>
      <c r="AD82" s="450">
        <v>41</v>
      </c>
    </row>
    <row r="83" spans="1:30" ht="12.75" customHeight="1" x14ac:dyDescent="0.2">
      <c r="A83" s="450">
        <v>2015</v>
      </c>
      <c r="B83" s="457">
        <v>42082</v>
      </c>
      <c r="C83" s="450" t="s">
        <v>78</v>
      </c>
      <c r="D83" s="450" t="s">
        <v>78</v>
      </c>
      <c r="E83" s="450" t="s">
        <v>78</v>
      </c>
      <c r="F83" s="450" t="s">
        <v>78</v>
      </c>
      <c r="G83" s="450" t="s">
        <v>78</v>
      </c>
      <c r="H83" s="450" t="s">
        <v>78</v>
      </c>
      <c r="I83" s="450">
        <v>45.000000000000007</v>
      </c>
      <c r="J83" s="450" t="s">
        <v>78</v>
      </c>
      <c r="K83" s="452">
        <v>44.000000000000007</v>
      </c>
      <c r="L83" s="452">
        <v>42</v>
      </c>
      <c r="M83" s="452">
        <v>41</v>
      </c>
      <c r="N83" s="452">
        <v>43</v>
      </c>
      <c r="O83" s="452">
        <v>46</v>
      </c>
      <c r="P83" s="452">
        <v>43</v>
      </c>
      <c r="Q83" s="452">
        <v>48</v>
      </c>
      <c r="R83" s="452">
        <v>46</v>
      </c>
      <c r="S83" s="452">
        <v>43</v>
      </c>
      <c r="T83" s="450">
        <v>38</v>
      </c>
      <c r="U83" s="450">
        <v>40</v>
      </c>
      <c r="V83" s="450">
        <v>34</v>
      </c>
      <c r="W83" s="450">
        <v>38</v>
      </c>
      <c r="X83" s="450">
        <v>8</v>
      </c>
      <c r="Y83" s="450"/>
      <c r="Z83" s="450">
        <v>45.000000000000007</v>
      </c>
      <c r="AA83" s="450">
        <v>42</v>
      </c>
      <c r="AB83" s="450">
        <v>51.000000000000007</v>
      </c>
      <c r="AC83" s="450">
        <v>43</v>
      </c>
      <c r="AD83" s="450">
        <v>44.000000000000007</v>
      </c>
    </row>
    <row r="84" spans="1:30" ht="12.75" customHeight="1" x14ac:dyDescent="0.2">
      <c r="A84" s="450">
        <v>2015</v>
      </c>
      <c r="B84" s="457">
        <v>42083</v>
      </c>
      <c r="C84" s="450" t="s">
        <v>78</v>
      </c>
      <c r="D84" s="450" t="s">
        <v>78</v>
      </c>
      <c r="E84" s="450" t="s">
        <v>78</v>
      </c>
      <c r="F84" s="450" t="s">
        <v>78</v>
      </c>
      <c r="G84" s="450" t="s">
        <v>78</v>
      </c>
      <c r="H84" s="450" t="s">
        <v>78</v>
      </c>
      <c r="I84" s="450">
        <v>39</v>
      </c>
      <c r="J84" s="450" t="s">
        <v>78</v>
      </c>
      <c r="K84" s="452">
        <v>31</v>
      </c>
      <c r="L84" s="452">
        <v>21</v>
      </c>
      <c r="M84" s="452">
        <v>25</v>
      </c>
      <c r="N84" s="452">
        <v>31</v>
      </c>
      <c r="O84" s="452">
        <v>35</v>
      </c>
      <c r="P84" s="452">
        <v>44.000000000000007</v>
      </c>
      <c r="Q84" s="452">
        <v>36.000000000000007</v>
      </c>
      <c r="R84" s="452">
        <v>35</v>
      </c>
      <c r="S84" s="452">
        <v>19</v>
      </c>
      <c r="T84" s="450">
        <v>25</v>
      </c>
      <c r="U84" s="450">
        <v>30</v>
      </c>
      <c r="V84" s="450">
        <v>23</v>
      </c>
      <c r="W84" s="450">
        <v>32</v>
      </c>
      <c r="X84" s="450">
        <v>9.0000000000000018</v>
      </c>
      <c r="Y84" s="450"/>
      <c r="Z84" s="450">
        <v>34</v>
      </c>
      <c r="AA84" s="450">
        <v>39</v>
      </c>
      <c r="AB84" s="450">
        <v>51.000000000000007</v>
      </c>
      <c r="AC84" s="450">
        <v>24</v>
      </c>
      <c r="AD84" s="450">
        <v>34</v>
      </c>
    </row>
    <row r="85" spans="1:30" ht="12.75" customHeight="1" x14ac:dyDescent="0.2">
      <c r="A85" s="450">
        <v>2015</v>
      </c>
      <c r="B85" s="457">
        <v>42084</v>
      </c>
      <c r="C85" s="450" t="s">
        <v>78</v>
      </c>
      <c r="D85" s="450" t="s">
        <v>78</v>
      </c>
      <c r="E85" s="450" t="s">
        <v>78</v>
      </c>
      <c r="F85" s="450" t="s">
        <v>78</v>
      </c>
      <c r="G85" s="450" t="s">
        <v>78</v>
      </c>
      <c r="H85" s="450" t="s">
        <v>78</v>
      </c>
      <c r="I85" s="450">
        <v>32</v>
      </c>
      <c r="J85" s="450" t="s">
        <v>78</v>
      </c>
      <c r="K85" s="452">
        <v>37.000000000000007</v>
      </c>
      <c r="L85" s="452">
        <v>35</v>
      </c>
      <c r="M85" s="452">
        <v>31</v>
      </c>
      <c r="N85" s="452">
        <v>36.000000000000007</v>
      </c>
      <c r="O85" s="452">
        <v>42</v>
      </c>
      <c r="P85" s="452">
        <v>37.000000000000007</v>
      </c>
      <c r="Q85" s="452">
        <v>41</v>
      </c>
      <c r="R85" s="452">
        <v>39</v>
      </c>
      <c r="S85" s="452">
        <v>39</v>
      </c>
      <c r="T85" s="450">
        <v>30</v>
      </c>
      <c r="U85" s="450">
        <v>26.000000000000004</v>
      </c>
      <c r="V85" s="450">
        <v>29</v>
      </c>
      <c r="W85" s="450">
        <v>33</v>
      </c>
      <c r="X85" s="450">
        <v>36.000000000000007</v>
      </c>
      <c r="Y85" s="450"/>
      <c r="Z85" s="450">
        <v>40</v>
      </c>
      <c r="AA85" s="450">
        <v>34</v>
      </c>
      <c r="AB85" s="450">
        <v>42</v>
      </c>
      <c r="AC85" s="450">
        <v>19</v>
      </c>
      <c r="AD85" s="450">
        <v>38</v>
      </c>
    </row>
    <row r="86" spans="1:30" ht="12.75" customHeight="1" x14ac:dyDescent="0.2">
      <c r="A86" s="450">
        <v>2015</v>
      </c>
      <c r="B86" s="457">
        <v>42085</v>
      </c>
      <c r="C86" s="450" t="s">
        <v>78</v>
      </c>
      <c r="D86" s="450" t="s">
        <v>78</v>
      </c>
      <c r="E86" s="450" t="s">
        <v>78</v>
      </c>
      <c r="F86" s="450" t="s">
        <v>78</v>
      </c>
      <c r="G86" s="450" t="s">
        <v>78</v>
      </c>
      <c r="H86" s="450" t="s">
        <v>78</v>
      </c>
      <c r="I86" s="450">
        <v>37.000000000000007</v>
      </c>
      <c r="J86" s="450" t="s">
        <v>78</v>
      </c>
      <c r="K86" s="452">
        <v>40</v>
      </c>
      <c r="L86" s="452">
        <v>39</v>
      </c>
      <c r="M86" s="452">
        <v>39</v>
      </c>
      <c r="N86" s="452">
        <v>39</v>
      </c>
      <c r="O86" s="452">
        <v>43</v>
      </c>
      <c r="P86" s="452">
        <v>42</v>
      </c>
      <c r="Q86" s="452">
        <v>41</v>
      </c>
      <c r="R86" s="452">
        <v>38</v>
      </c>
      <c r="S86" s="452">
        <v>38</v>
      </c>
      <c r="T86" s="450">
        <v>34</v>
      </c>
      <c r="U86" s="450">
        <v>36.000000000000007</v>
      </c>
      <c r="V86" s="450">
        <v>32</v>
      </c>
      <c r="W86" s="450">
        <v>37.000000000000007</v>
      </c>
      <c r="X86" s="450">
        <v>40</v>
      </c>
      <c r="Y86" s="450"/>
      <c r="Z86" s="450">
        <v>38</v>
      </c>
      <c r="AA86" s="450">
        <v>38</v>
      </c>
      <c r="AB86" s="450">
        <v>44.000000000000007</v>
      </c>
      <c r="AC86" s="450">
        <v>24</v>
      </c>
      <c r="AD86" s="450">
        <v>37.000000000000007</v>
      </c>
    </row>
    <row r="87" spans="1:30" ht="12.75" customHeight="1" x14ac:dyDescent="0.2">
      <c r="A87" s="450">
        <v>2015</v>
      </c>
      <c r="B87" s="457">
        <v>42086</v>
      </c>
      <c r="C87" s="450" t="s">
        <v>78</v>
      </c>
      <c r="D87" s="450" t="s">
        <v>78</v>
      </c>
      <c r="E87" s="450" t="s">
        <v>78</v>
      </c>
      <c r="F87" s="450" t="s">
        <v>78</v>
      </c>
      <c r="G87" s="450" t="s">
        <v>78</v>
      </c>
      <c r="H87" s="450" t="s">
        <v>78</v>
      </c>
      <c r="I87" s="450">
        <v>39</v>
      </c>
      <c r="J87" s="450" t="s">
        <v>78</v>
      </c>
      <c r="K87" s="452">
        <v>39</v>
      </c>
      <c r="L87" s="452">
        <v>38</v>
      </c>
      <c r="M87" s="452">
        <v>38</v>
      </c>
      <c r="N87" s="452">
        <v>37.000000000000007</v>
      </c>
      <c r="O87" s="452">
        <v>41</v>
      </c>
      <c r="P87" s="452">
        <v>38</v>
      </c>
      <c r="Q87" s="452">
        <v>43</v>
      </c>
      <c r="R87" s="452">
        <v>41</v>
      </c>
      <c r="S87" s="452">
        <v>37.000000000000007</v>
      </c>
      <c r="T87" s="450">
        <v>33</v>
      </c>
      <c r="U87" s="450">
        <v>35</v>
      </c>
      <c r="V87" s="450">
        <v>31</v>
      </c>
      <c r="W87" s="450">
        <v>34</v>
      </c>
      <c r="X87" s="450">
        <v>39</v>
      </c>
      <c r="Y87" s="450"/>
      <c r="Z87" s="450">
        <v>40</v>
      </c>
      <c r="AA87" s="450">
        <v>37.000000000000007</v>
      </c>
      <c r="AB87" s="450">
        <v>45.000000000000007</v>
      </c>
      <c r="AC87" s="450">
        <v>24</v>
      </c>
      <c r="AD87" s="450">
        <v>38</v>
      </c>
    </row>
    <row r="88" spans="1:30" ht="12.75" customHeight="1" x14ac:dyDescent="0.2">
      <c r="A88" s="450">
        <v>2015</v>
      </c>
      <c r="B88" s="457">
        <v>42087</v>
      </c>
      <c r="C88" s="450" t="s">
        <v>78</v>
      </c>
      <c r="D88" s="450" t="s">
        <v>78</v>
      </c>
      <c r="E88" s="450" t="s">
        <v>78</v>
      </c>
      <c r="F88" s="450" t="s">
        <v>78</v>
      </c>
      <c r="G88" s="450" t="s">
        <v>78</v>
      </c>
      <c r="H88" s="450" t="s">
        <v>78</v>
      </c>
      <c r="I88" s="450">
        <v>33</v>
      </c>
      <c r="J88" s="450" t="s">
        <v>78</v>
      </c>
      <c r="K88" s="452">
        <v>36.000000000000007</v>
      </c>
      <c r="L88" s="452">
        <v>34</v>
      </c>
      <c r="M88" s="452">
        <v>26.000000000000004</v>
      </c>
      <c r="N88" s="452">
        <v>33</v>
      </c>
      <c r="O88" s="452">
        <v>35</v>
      </c>
      <c r="P88" s="452">
        <v>21</v>
      </c>
      <c r="Q88" s="452">
        <v>45.000000000000007</v>
      </c>
      <c r="R88" s="452">
        <v>39</v>
      </c>
      <c r="S88" s="452">
        <v>38</v>
      </c>
      <c r="T88" s="450">
        <v>27</v>
      </c>
      <c r="U88" s="450">
        <v>31</v>
      </c>
      <c r="V88" s="450">
        <v>28</v>
      </c>
      <c r="W88" s="450">
        <v>27</v>
      </c>
      <c r="X88" s="450">
        <v>27</v>
      </c>
      <c r="Y88" s="450"/>
      <c r="Z88" s="450">
        <v>39</v>
      </c>
      <c r="AA88" s="450">
        <v>34</v>
      </c>
      <c r="AB88" s="450">
        <v>33</v>
      </c>
      <c r="AC88" s="450">
        <v>35</v>
      </c>
      <c r="AD88" s="450">
        <v>36.000000000000007</v>
      </c>
    </row>
    <row r="89" spans="1:30" ht="12.75" customHeight="1" x14ac:dyDescent="0.2">
      <c r="A89" s="450">
        <v>2015</v>
      </c>
      <c r="B89" s="457">
        <v>42088</v>
      </c>
      <c r="C89" s="450" t="s">
        <v>78</v>
      </c>
      <c r="D89" s="450" t="s">
        <v>78</v>
      </c>
      <c r="E89" s="450" t="s">
        <v>78</v>
      </c>
      <c r="F89" s="450" t="s">
        <v>78</v>
      </c>
      <c r="G89" s="450" t="s">
        <v>78</v>
      </c>
      <c r="H89" s="450" t="s">
        <v>78</v>
      </c>
      <c r="I89" s="450">
        <v>31</v>
      </c>
      <c r="J89" s="450" t="s">
        <v>78</v>
      </c>
      <c r="K89" s="452">
        <v>21</v>
      </c>
      <c r="L89" s="452">
        <v>16</v>
      </c>
      <c r="M89" s="452">
        <v>25</v>
      </c>
      <c r="N89" s="452">
        <v>27</v>
      </c>
      <c r="O89" s="452">
        <v>34</v>
      </c>
      <c r="P89" s="452">
        <v>35</v>
      </c>
      <c r="Q89" s="452">
        <v>33</v>
      </c>
      <c r="R89" s="452">
        <v>30</v>
      </c>
      <c r="S89" s="452">
        <v>27</v>
      </c>
      <c r="T89" s="450">
        <v>23</v>
      </c>
      <c r="U89" s="450">
        <v>27</v>
      </c>
      <c r="V89" s="450">
        <v>20</v>
      </c>
      <c r="W89" s="450">
        <v>28</v>
      </c>
      <c r="X89" s="450">
        <v>32</v>
      </c>
      <c r="Y89" s="450"/>
      <c r="Z89" s="450">
        <v>23</v>
      </c>
      <c r="AA89" s="450">
        <v>32</v>
      </c>
      <c r="AB89" s="450">
        <v>41</v>
      </c>
      <c r="AC89" s="450">
        <v>31</v>
      </c>
      <c r="AD89" s="450">
        <v>29</v>
      </c>
    </row>
    <row r="90" spans="1:30" ht="12.75" customHeight="1" x14ac:dyDescent="0.2">
      <c r="A90" s="450">
        <v>2015</v>
      </c>
      <c r="B90" s="457">
        <v>42089</v>
      </c>
      <c r="C90" s="450" t="s">
        <v>78</v>
      </c>
      <c r="D90" s="450" t="s">
        <v>78</v>
      </c>
      <c r="E90" s="450" t="s">
        <v>78</v>
      </c>
      <c r="F90" s="450" t="s">
        <v>78</v>
      </c>
      <c r="G90" s="450" t="s">
        <v>78</v>
      </c>
      <c r="H90" s="450" t="s">
        <v>78</v>
      </c>
      <c r="I90" s="450">
        <v>27</v>
      </c>
      <c r="J90" s="450" t="s">
        <v>78</v>
      </c>
      <c r="K90" s="452">
        <v>21</v>
      </c>
      <c r="L90" s="452">
        <v>23</v>
      </c>
      <c r="M90" s="452">
        <v>18.000000000000004</v>
      </c>
      <c r="N90" s="452">
        <v>25</v>
      </c>
      <c r="O90" s="452">
        <v>29</v>
      </c>
      <c r="P90" s="452">
        <v>38</v>
      </c>
      <c r="Q90" s="452">
        <v>29</v>
      </c>
      <c r="R90" s="452">
        <v>29</v>
      </c>
      <c r="S90" s="452">
        <v>16</v>
      </c>
      <c r="T90" s="450">
        <v>16</v>
      </c>
      <c r="U90" s="450">
        <v>19</v>
      </c>
      <c r="V90" s="450">
        <v>15.000000000000002</v>
      </c>
      <c r="W90" s="450">
        <v>22.000000000000004</v>
      </c>
      <c r="X90" s="450">
        <v>22.000000000000004</v>
      </c>
      <c r="Y90" s="450"/>
      <c r="Z90" s="450">
        <v>29</v>
      </c>
      <c r="AA90" s="450">
        <v>40</v>
      </c>
      <c r="AB90" s="450">
        <v>39</v>
      </c>
      <c r="AC90" s="450">
        <v>35</v>
      </c>
      <c r="AD90" s="450">
        <v>25</v>
      </c>
    </row>
    <row r="91" spans="1:30" ht="12.75" customHeight="1" x14ac:dyDescent="0.2">
      <c r="A91" s="450">
        <v>2015</v>
      </c>
      <c r="B91" s="457">
        <v>42090</v>
      </c>
      <c r="C91" s="450" t="s">
        <v>78</v>
      </c>
      <c r="D91" s="450" t="s">
        <v>78</v>
      </c>
      <c r="E91" s="450" t="s">
        <v>78</v>
      </c>
      <c r="F91" s="450" t="s">
        <v>78</v>
      </c>
      <c r="G91" s="450" t="s">
        <v>78</v>
      </c>
      <c r="H91" s="450" t="s">
        <v>78</v>
      </c>
      <c r="I91" s="450">
        <v>33</v>
      </c>
      <c r="J91" s="450" t="s">
        <v>78</v>
      </c>
      <c r="K91" s="452">
        <v>32</v>
      </c>
      <c r="L91" s="452">
        <v>32</v>
      </c>
      <c r="M91" s="452">
        <v>33</v>
      </c>
      <c r="N91" s="452">
        <v>33</v>
      </c>
      <c r="O91" s="452">
        <v>33</v>
      </c>
      <c r="P91" s="452">
        <v>29</v>
      </c>
      <c r="Q91" s="452">
        <v>36.000000000000007</v>
      </c>
      <c r="R91" s="452">
        <v>36.000000000000007</v>
      </c>
      <c r="S91" s="452">
        <v>29</v>
      </c>
      <c r="T91" s="450">
        <v>28</v>
      </c>
      <c r="U91" s="450">
        <v>28</v>
      </c>
      <c r="V91" s="450">
        <v>19</v>
      </c>
      <c r="W91" s="450">
        <v>26.000000000000004</v>
      </c>
      <c r="X91" s="450">
        <v>26.000000000000004</v>
      </c>
      <c r="Y91" s="450"/>
      <c r="Z91" s="450">
        <v>33</v>
      </c>
      <c r="AA91" s="450">
        <v>32</v>
      </c>
      <c r="AB91" s="450">
        <v>32</v>
      </c>
      <c r="AC91" s="450">
        <v>30</v>
      </c>
      <c r="AD91" s="450">
        <v>35</v>
      </c>
    </row>
    <row r="92" spans="1:30" ht="12.75" customHeight="1" x14ac:dyDescent="0.2">
      <c r="A92" s="450">
        <v>2015</v>
      </c>
      <c r="B92" s="457">
        <v>42091</v>
      </c>
      <c r="C92" s="450" t="s">
        <v>78</v>
      </c>
      <c r="D92" s="450" t="s">
        <v>78</v>
      </c>
      <c r="E92" s="450" t="s">
        <v>78</v>
      </c>
      <c r="F92" s="450" t="s">
        <v>78</v>
      </c>
      <c r="G92" s="450" t="s">
        <v>78</v>
      </c>
      <c r="H92" s="450" t="s">
        <v>78</v>
      </c>
      <c r="I92" s="450">
        <v>34</v>
      </c>
      <c r="J92" s="450" t="s">
        <v>78</v>
      </c>
      <c r="K92" s="452">
        <v>36.000000000000007</v>
      </c>
      <c r="L92" s="452">
        <v>36.000000000000007</v>
      </c>
      <c r="M92" s="452">
        <v>37.000000000000007</v>
      </c>
      <c r="N92" s="452">
        <v>37.000000000000007</v>
      </c>
      <c r="O92" s="452">
        <v>40</v>
      </c>
      <c r="P92" s="452">
        <v>38</v>
      </c>
      <c r="Q92" s="452">
        <v>40</v>
      </c>
      <c r="R92" s="452">
        <v>38</v>
      </c>
      <c r="S92" s="452">
        <v>37.000000000000007</v>
      </c>
      <c r="T92" s="450">
        <v>31</v>
      </c>
      <c r="U92" s="450">
        <v>31</v>
      </c>
      <c r="V92" s="450" t="s">
        <v>78</v>
      </c>
      <c r="W92" s="450">
        <v>30</v>
      </c>
      <c r="X92" s="450">
        <v>38</v>
      </c>
      <c r="Y92" s="450"/>
      <c r="Z92" s="450">
        <v>36.000000000000007</v>
      </c>
      <c r="AA92" s="450">
        <v>34</v>
      </c>
      <c r="AB92" s="450">
        <v>35</v>
      </c>
      <c r="AC92" s="450">
        <v>33</v>
      </c>
      <c r="AD92" s="450">
        <v>34</v>
      </c>
    </row>
    <row r="93" spans="1:30" ht="12.75" customHeight="1" x14ac:dyDescent="0.2">
      <c r="A93" s="450">
        <v>2015</v>
      </c>
      <c r="B93" s="457">
        <v>42092</v>
      </c>
      <c r="C93" s="450" t="s">
        <v>78</v>
      </c>
      <c r="D93" s="450" t="s">
        <v>78</v>
      </c>
      <c r="E93" s="450" t="s">
        <v>78</v>
      </c>
      <c r="F93" s="450" t="s">
        <v>78</v>
      </c>
      <c r="G93" s="450" t="s">
        <v>78</v>
      </c>
      <c r="H93" s="450" t="s">
        <v>78</v>
      </c>
      <c r="I93" s="450">
        <v>46</v>
      </c>
      <c r="J93" s="450" t="s">
        <v>78</v>
      </c>
      <c r="K93" s="452">
        <v>44.000000000000007</v>
      </c>
      <c r="L93" s="452">
        <v>43</v>
      </c>
      <c r="M93" s="452">
        <v>44.000000000000007</v>
      </c>
      <c r="N93" s="452">
        <v>43</v>
      </c>
      <c r="O93" s="452">
        <v>46</v>
      </c>
      <c r="P93" s="452">
        <v>43</v>
      </c>
      <c r="Q93" s="452">
        <v>47</v>
      </c>
      <c r="R93" s="452">
        <v>46</v>
      </c>
      <c r="S93" s="452">
        <v>46</v>
      </c>
      <c r="T93" s="450">
        <v>40</v>
      </c>
      <c r="U93" s="450">
        <v>40</v>
      </c>
      <c r="V93" s="450" t="s">
        <v>78</v>
      </c>
      <c r="W93" s="450">
        <v>40</v>
      </c>
      <c r="X93" s="450">
        <v>46</v>
      </c>
      <c r="Y93" s="450"/>
      <c r="Z93" s="450">
        <v>44.000000000000007</v>
      </c>
      <c r="AA93" s="450">
        <v>42</v>
      </c>
      <c r="AB93" s="450">
        <v>46</v>
      </c>
      <c r="AC93" s="450">
        <v>43</v>
      </c>
      <c r="AD93" s="450">
        <v>43</v>
      </c>
    </row>
    <row r="94" spans="1:30" ht="12.75" customHeight="1" x14ac:dyDescent="0.2">
      <c r="A94" s="450">
        <v>2015</v>
      </c>
      <c r="B94" s="457">
        <v>42093</v>
      </c>
      <c r="C94" s="450" t="s">
        <v>78</v>
      </c>
      <c r="D94" s="450" t="s">
        <v>78</v>
      </c>
      <c r="E94" s="450" t="s">
        <v>78</v>
      </c>
      <c r="F94" s="450" t="s">
        <v>78</v>
      </c>
      <c r="G94" s="450" t="s">
        <v>78</v>
      </c>
      <c r="H94" s="450" t="s">
        <v>78</v>
      </c>
      <c r="I94" s="450">
        <v>28</v>
      </c>
      <c r="J94" s="450" t="s">
        <v>78</v>
      </c>
      <c r="K94" s="452">
        <v>35</v>
      </c>
      <c r="L94" s="452">
        <v>35</v>
      </c>
      <c r="M94" s="452">
        <v>31</v>
      </c>
      <c r="N94" s="452">
        <v>35</v>
      </c>
      <c r="O94" s="452">
        <v>39</v>
      </c>
      <c r="P94" s="452">
        <v>40</v>
      </c>
      <c r="Q94" s="452">
        <v>39</v>
      </c>
      <c r="R94" s="452">
        <v>39</v>
      </c>
      <c r="S94" s="452">
        <v>38</v>
      </c>
      <c r="T94" s="450">
        <v>27</v>
      </c>
      <c r="U94" s="450">
        <v>30</v>
      </c>
      <c r="V94" s="450">
        <v>29</v>
      </c>
      <c r="W94" s="450">
        <v>31</v>
      </c>
      <c r="X94" s="450">
        <v>39</v>
      </c>
      <c r="Y94" s="450"/>
      <c r="Z94" s="450">
        <v>38</v>
      </c>
      <c r="AA94" s="450">
        <v>34</v>
      </c>
      <c r="AB94" s="450">
        <v>44.000000000000007</v>
      </c>
      <c r="AC94" s="450">
        <v>36.000000000000007</v>
      </c>
      <c r="AD94" s="450">
        <v>35</v>
      </c>
    </row>
    <row r="95" spans="1:30" ht="12.75" customHeight="1" x14ac:dyDescent="0.2">
      <c r="A95" s="450">
        <v>2015</v>
      </c>
      <c r="B95" s="457">
        <v>42094</v>
      </c>
      <c r="C95" s="450">
        <v>39</v>
      </c>
      <c r="D95" s="450">
        <v>39</v>
      </c>
      <c r="E95" s="450">
        <v>37.000000000000007</v>
      </c>
      <c r="F95" s="450">
        <v>37.000000000000007</v>
      </c>
      <c r="G95" s="450">
        <v>20</v>
      </c>
      <c r="H95" s="450" t="s">
        <v>78</v>
      </c>
      <c r="I95" s="450">
        <v>32</v>
      </c>
      <c r="J95" s="450">
        <v>36.000000000000007</v>
      </c>
      <c r="K95" s="452">
        <v>34</v>
      </c>
      <c r="L95" s="452">
        <v>33</v>
      </c>
      <c r="M95" s="452">
        <v>31</v>
      </c>
      <c r="N95" s="452">
        <v>35</v>
      </c>
      <c r="O95" s="452">
        <v>38</v>
      </c>
      <c r="P95" s="452">
        <v>37.000000000000007</v>
      </c>
      <c r="Q95" s="452">
        <v>39</v>
      </c>
      <c r="R95" s="452">
        <v>39</v>
      </c>
      <c r="S95" s="452">
        <v>32</v>
      </c>
      <c r="T95" s="450">
        <v>22.000000000000004</v>
      </c>
      <c r="U95" s="450">
        <v>29</v>
      </c>
      <c r="V95" s="450">
        <v>26.000000000000004</v>
      </c>
      <c r="W95" s="450">
        <v>26.000000000000004</v>
      </c>
      <c r="X95" s="450">
        <v>34</v>
      </c>
      <c r="Y95" s="450"/>
      <c r="Z95" s="450">
        <v>38</v>
      </c>
      <c r="AA95" s="450">
        <v>29</v>
      </c>
      <c r="AB95" s="450">
        <v>39</v>
      </c>
      <c r="AC95" s="450">
        <v>32</v>
      </c>
      <c r="AD95" s="450">
        <v>35</v>
      </c>
    </row>
    <row r="96" spans="1:30" ht="12.75" customHeight="1" x14ac:dyDescent="0.2">
      <c r="A96" s="450">
        <v>2015</v>
      </c>
      <c r="B96" s="457">
        <v>42095</v>
      </c>
      <c r="C96" s="450">
        <v>52.000000000000007</v>
      </c>
      <c r="D96" s="450">
        <v>48</v>
      </c>
      <c r="E96" s="450">
        <v>49</v>
      </c>
      <c r="F96" s="450">
        <v>49</v>
      </c>
      <c r="G96" s="450">
        <v>51.000000000000007</v>
      </c>
      <c r="H96" s="450" t="s">
        <v>78</v>
      </c>
      <c r="I96" s="450" t="s">
        <v>78</v>
      </c>
      <c r="J96" s="450">
        <v>50</v>
      </c>
      <c r="K96" s="452">
        <v>46</v>
      </c>
      <c r="L96" s="452">
        <v>44.000000000000007</v>
      </c>
      <c r="M96" s="452">
        <v>41</v>
      </c>
      <c r="N96" s="452">
        <v>41</v>
      </c>
      <c r="O96" s="452">
        <v>46</v>
      </c>
      <c r="P96" s="452">
        <v>46</v>
      </c>
      <c r="Q96" s="452">
        <v>48</v>
      </c>
      <c r="R96" s="452">
        <v>49</v>
      </c>
      <c r="S96" s="452">
        <v>42</v>
      </c>
      <c r="T96" s="450">
        <v>37.000000000000007</v>
      </c>
      <c r="U96" s="450">
        <v>41</v>
      </c>
      <c r="V96" s="450">
        <v>37.000000000000007</v>
      </c>
      <c r="W96" s="450">
        <v>40</v>
      </c>
      <c r="X96" s="450">
        <v>47</v>
      </c>
      <c r="Y96" s="450"/>
      <c r="Z96" s="450">
        <v>49</v>
      </c>
      <c r="AA96" s="450">
        <v>44.000000000000007</v>
      </c>
      <c r="AB96" s="450">
        <v>48</v>
      </c>
      <c r="AC96" s="450">
        <v>45.000000000000007</v>
      </c>
      <c r="AD96" s="450">
        <v>46</v>
      </c>
    </row>
    <row r="97" spans="1:30" ht="12.75" customHeight="1" x14ac:dyDescent="0.2">
      <c r="A97" s="450">
        <v>2015</v>
      </c>
      <c r="B97" s="457">
        <v>42096</v>
      </c>
      <c r="C97" s="450">
        <v>52.000000000000007</v>
      </c>
      <c r="D97" s="450">
        <v>50</v>
      </c>
      <c r="E97" s="450">
        <v>51.000000000000007</v>
      </c>
      <c r="F97" s="450">
        <v>51.000000000000007</v>
      </c>
      <c r="G97" s="450">
        <v>53.000000000000007</v>
      </c>
      <c r="H97" s="450" t="s">
        <v>78</v>
      </c>
      <c r="I97" s="450">
        <v>35</v>
      </c>
      <c r="J97" s="450">
        <v>53.000000000000007</v>
      </c>
      <c r="K97" s="452">
        <v>48</v>
      </c>
      <c r="L97" s="452">
        <v>52.000000000000007</v>
      </c>
      <c r="M97" s="452">
        <v>54</v>
      </c>
      <c r="N97" s="452">
        <v>50</v>
      </c>
      <c r="O97" s="452">
        <v>56</v>
      </c>
      <c r="P97" s="452">
        <v>51.000000000000007</v>
      </c>
      <c r="Q97" s="452">
        <v>57</v>
      </c>
      <c r="R97" s="452">
        <v>55</v>
      </c>
      <c r="S97" s="452">
        <v>56</v>
      </c>
      <c r="T97" s="450">
        <v>31</v>
      </c>
      <c r="U97" s="450">
        <v>38</v>
      </c>
      <c r="V97" s="450">
        <v>38</v>
      </c>
      <c r="W97" s="450">
        <v>43</v>
      </c>
      <c r="X97" s="450">
        <v>57</v>
      </c>
      <c r="Y97" s="450"/>
      <c r="Z97" s="450">
        <v>55</v>
      </c>
      <c r="AA97" s="450">
        <v>49</v>
      </c>
      <c r="AB97" s="450">
        <v>52.000000000000007</v>
      </c>
      <c r="AC97" s="450">
        <v>45.000000000000007</v>
      </c>
      <c r="AD97" s="450">
        <v>41</v>
      </c>
    </row>
    <row r="98" spans="1:30" ht="12.75" customHeight="1" x14ac:dyDescent="0.2">
      <c r="A98" s="450">
        <v>2015</v>
      </c>
      <c r="B98" s="457">
        <v>42097</v>
      </c>
      <c r="C98" s="450">
        <v>24</v>
      </c>
      <c r="D98" s="450">
        <v>31</v>
      </c>
      <c r="E98" s="450">
        <v>29</v>
      </c>
      <c r="F98" s="450">
        <v>23</v>
      </c>
      <c r="G98" s="450">
        <v>33</v>
      </c>
      <c r="H98" s="450" t="s">
        <v>78</v>
      </c>
      <c r="I98" s="450">
        <v>28</v>
      </c>
      <c r="J98" s="450">
        <v>36.000000000000007</v>
      </c>
      <c r="K98" s="452">
        <v>26.000000000000004</v>
      </c>
      <c r="L98" s="452">
        <v>25</v>
      </c>
      <c r="M98" s="452">
        <v>27</v>
      </c>
      <c r="N98" s="452">
        <v>27</v>
      </c>
      <c r="O98" s="452">
        <v>34</v>
      </c>
      <c r="P98" s="452">
        <v>37.000000000000007</v>
      </c>
      <c r="Q98" s="452">
        <v>36.000000000000007</v>
      </c>
      <c r="R98" s="452">
        <v>37.000000000000007</v>
      </c>
      <c r="S98" s="452">
        <v>33</v>
      </c>
      <c r="T98" s="450">
        <v>16</v>
      </c>
      <c r="U98" s="450">
        <v>16</v>
      </c>
      <c r="V98" s="450">
        <v>17</v>
      </c>
      <c r="W98" s="450">
        <v>22.000000000000004</v>
      </c>
      <c r="X98" s="450">
        <v>32</v>
      </c>
      <c r="Y98" s="450"/>
      <c r="Z98" s="450">
        <v>35</v>
      </c>
      <c r="AA98" s="450">
        <v>32</v>
      </c>
      <c r="AB98" s="450">
        <v>42</v>
      </c>
      <c r="AC98" s="450">
        <v>33</v>
      </c>
      <c r="AD98" s="450">
        <v>28</v>
      </c>
    </row>
    <row r="99" spans="1:30" ht="12.75" customHeight="1" x14ac:dyDescent="0.2">
      <c r="A99" s="450">
        <v>2015</v>
      </c>
      <c r="B99" s="457">
        <v>42098</v>
      </c>
      <c r="C99" s="450">
        <v>44.000000000000007</v>
      </c>
      <c r="D99" s="450">
        <v>42</v>
      </c>
      <c r="E99" s="450">
        <v>41</v>
      </c>
      <c r="F99" s="450">
        <v>42</v>
      </c>
      <c r="G99" s="450">
        <v>41</v>
      </c>
      <c r="H99" s="450" t="s">
        <v>78</v>
      </c>
      <c r="I99" s="450">
        <v>42</v>
      </c>
      <c r="J99" s="450">
        <v>43</v>
      </c>
      <c r="K99" s="452">
        <v>40</v>
      </c>
      <c r="L99" s="452">
        <v>39</v>
      </c>
      <c r="M99" s="452">
        <v>39</v>
      </c>
      <c r="N99" s="452">
        <v>39</v>
      </c>
      <c r="O99" s="452">
        <v>40</v>
      </c>
      <c r="P99" s="452">
        <v>42</v>
      </c>
      <c r="Q99" s="452">
        <v>42</v>
      </c>
      <c r="R99" s="452">
        <v>40</v>
      </c>
      <c r="S99" s="452">
        <v>39</v>
      </c>
      <c r="T99" s="450">
        <v>37.000000000000007</v>
      </c>
      <c r="U99" s="450">
        <v>36.000000000000007</v>
      </c>
      <c r="V99" s="450">
        <v>35</v>
      </c>
      <c r="W99" s="450">
        <v>37.000000000000007</v>
      </c>
      <c r="X99" s="450">
        <v>41</v>
      </c>
      <c r="Y99" s="450"/>
      <c r="Z99" s="450">
        <v>41</v>
      </c>
      <c r="AA99" s="450">
        <v>39</v>
      </c>
      <c r="AB99" s="450">
        <v>42</v>
      </c>
      <c r="AC99" s="450">
        <v>40</v>
      </c>
      <c r="AD99" s="450">
        <v>40</v>
      </c>
    </row>
    <row r="100" spans="1:30" ht="12.75" customHeight="1" x14ac:dyDescent="0.2">
      <c r="A100" s="450">
        <v>2015</v>
      </c>
      <c r="B100" s="457">
        <v>42099</v>
      </c>
      <c r="C100" s="450">
        <v>46</v>
      </c>
      <c r="D100" s="450">
        <v>42</v>
      </c>
      <c r="E100" s="450">
        <v>38</v>
      </c>
      <c r="F100" s="450">
        <v>40</v>
      </c>
      <c r="G100" s="450">
        <v>43</v>
      </c>
      <c r="H100" s="450" t="s">
        <v>78</v>
      </c>
      <c r="I100" s="450">
        <v>39</v>
      </c>
      <c r="J100" s="450">
        <v>39</v>
      </c>
      <c r="K100" s="452">
        <v>44.000000000000007</v>
      </c>
      <c r="L100" s="452">
        <v>44.000000000000007</v>
      </c>
      <c r="M100" s="452">
        <v>47</v>
      </c>
      <c r="N100" s="452">
        <v>46</v>
      </c>
      <c r="O100" s="452">
        <v>50</v>
      </c>
      <c r="P100" s="452">
        <v>51.000000000000007</v>
      </c>
      <c r="Q100" s="452">
        <v>49</v>
      </c>
      <c r="R100" s="452">
        <v>44.000000000000007</v>
      </c>
      <c r="S100" s="452">
        <v>46</v>
      </c>
      <c r="T100" s="450">
        <v>36.000000000000007</v>
      </c>
      <c r="U100" s="450">
        <v>39</v>
      </c>
      <c r="V100" s="450">
        <v>39</v>
      </c>
      <c r="W100" s="450">
        <v>42</v>
      </c>
      <c r="X100" s="450">
        <v>50</v>
      </c>
      <c r="Y100" s="450"/>
      <c r="Z100" s="450">
        <v>44.000000000000007</v>
      </c>
      <c r="AA100" s="450">
        <v>40</v>
      </c>
      <c r="AB100" s="450">
        <v>43</v>
      </c>
      <c r="AC100" s="450">
        <v>40</v>
      </c>
      <c r="AD100" s="450">
        <v>42</v>
      </c>
    </row>
    <row r="101" spans="1:30" ht="12.75" customHeight="1" x14ac:dyDescent="0.2">
      <c r="A101" s="450">
        <v>2015</v>
      </c>
      <c r="B101" s="457">
        <v>42100</v>
      </c>
      <c r="C101" s="450">
        <v>47</v>
      </c>
      <c r="D101" s="450">
        <v>49</v>
      </c>
      <c r="E101" s="450">
        <v>43</v>
      </c>
      <c r="F101" s="450">
        <v>44.000000000000007</v>
      </c>
      <c r="G101" s="450">
        <v>51.000000000000007</v>
      </c>
      <c r="H101" s="450" t="s">
        <v>78</v>
      </c>
      <c r="I101" s="450">
        <v>49</v>
      </c>
      <c r="J101" s="450">
        <v>45.000000000000007</v>
      </c>
      <c r="K101" s="452">
        <v>32</v>
      </c>
      <c r="L101" s="452">
        <v>32</v>
      </c>
      <c r="M101" s="452">
        <v>40</v>
      </c>
      <c r="N101" s="452">
        <v>52.000000000000007</v>
      </c>
      <c r="O101" s="452">
        <v>52.000000000000007</v>
      </c>
      <c r="P101" s="452">
        <v>49</v>
      </c>
      <c r="Q101" s="452">
        <v>54</v>
      </c>
      <c r="R101" s="452">
        <v>39</v>
      </c>
      <c r="S101" s="452">
        <v>51.000000000000007</v>
      </c>
      <c r="T101" s="450">
        <v>27</v>
      </c>
      <c r="U101" s="450">
        <v>36.000000000000007</v>
      </c>
      <c r="V101" s="450">
        <v>27</v>
      </c>
      <c r="W101" s="450">
        <v>40</v>
      </c>
      <c r="X101" s="450">
        <v>47</v>
      </c>
      <c r="Y101" s="450"/>
      <c r="Z101" s="450">
        <v>42</v>
      </c>
      <c r="AA101" s="450">
        <v>47</v>
      </c>
      <c r="AB101" s="450">
        <v>50</v>
      </c>
      <c r="AC101" s="450">
        <v>43</v>
      </c>
      <c r="AD101" s="450">
        <v>42</v>
      </c>
    </row>
    <row r="102" spans="1:30" ht="12.75" customHeight="1" x14ac:dyDescent="0.2">
      <c r="A102" s="450">
        <v>2015</v>
      </c>
      <c r="B102" s="457">
        <v>42101</v>
      </c>
      <c r="C102" s="450">
        <v>30</v>
      </c>
      <c r="D102" s="450">
        <v>30</v>
      </c>
      <c r="E102" s="450">
        <v>31</v>
      </c>
      <c r="F102" s="450">
        <v>26.000000000000004</v>
      </c>
      <c r="G102" s="450">
        <v>34</v>
      </c>
      <c r="H102" s="450" t="s">
        <v>78</v>
      </c>
      <c r="I102" s="450">
        <v>30</v>
      </c>
      <c r="J102" s="450">
        <v>37.000000000000007</v>
      </c>
      <c r="K102" s="452">
        <v>27</v>
      </c>
      <c r="L102" s="452">
        <v>23</v>
      </c>
      <c r="M102" s="452">
        <v>27</v>
      </c>
      <c r="N102" s="452">
        <v>23</v>
      </c>
      <c r="O102" s="452">
        <v>23</v>
      </c>
      <c r="P102" s="452">
        <v>41</v>
      </c>
      <c r="Q102" s="452">
        <v>29</v>
      </c>
      <c r="R102" s="452">
        <v>32</v>
      </c>
      <c r="S102" s="452">
        <v>23</v>
      </c>
      <c r="T102" s="450">
        <v>24</v>
      </c>
      <c r="U102" s="450">
        <v>26.000000000000004</v>
      </c>
      <c r="V102" s="450">
        <v>22.000000000000004</v>
      </c>
      <c r="W102" s="450">
        <v>30</v>
      </c>
      <c r="X102" s="450">
        <v>26.000000000000004</v>
      </c>
      <c r="Y102" s="450"/>
      <c r="Z102" s="450">
        <v>31</v>
      </c>
      <c r="AA102" s="450">
        <v>32</v>
      </c>
      <c r="AB102" s="450">
        <v>39</v>
      </c>
      <c r="AC102" s="450">
        <v>31</v>
      </c>
      <c r="AD102" s="450">
        <v>29</v>
      </c>
    </row>
    <row r="103" spans="1:30" ht="12.75" customHeight="1" x14ac:dyDescent="0.2">
      <c r="A103" s="450">
        <v>2015</v>
      </c>
      <c r="B103" s="457">
        <v>42102</v>
      </c>
      <c r="C103" s="450">
        <v>45.000000000000007</v>
      </c>
      <c r="D103" s="450">
        <v>37.000000000000007</v>
      </c>
      <c r="E103" s="450">
        <v>45.000000000000007</v>
      </c>
      <c r="F103" s="450">
        <v>41</v>
      </c>
      <c r="G103" s="450">
        <v>42</v>
      </c>
      <c r="H103" s="450" t="s">
        <v>78</v>
      </c>
      <c r="I103" s="450">
        <v>40</v>
      </c>
      <c r="J103" s="450">
        <v>46</v>
      </c>
      <c r="K103" s="452">
        <v>41</v>
      </c>
      <c r="L103" s="452">
        <v>30</v>
      </c>
      <c r="M103" s="452">
        <v>32</v>
      </c>
      <c r="N103" s="452">
        <v>41</v>
      </c>
      <c r="O103" s="452">
        <v>43</v>
      </c>
      <c r="P103" s="452">
        <v>45.000000000000007</v>
      </c>
      <c r="Q103" s="452">
        <v>38</v>
      </c>
      <c r="R103" s="452">
        <v>43</v>
      </c>
      <c r="S103" s="452">
        <v>28</v>
      </c>
      <c r="T103" s="450">
        <v>31</v>
      </c>
      <c r="U103" s="450">
        <v>37.000000000000007</v>
      </c>
      <c r="V103" s="450">
        <v>31</v>
      </c>
      <c r="W103" s="450">
        <v>37.000000000000007</v>
      </c>
      <c r="X103" s="450">
        <v>35</v>
      </c>
      <c r="Y103" s="450"/>
      <c r="Z103" s="450">
        <v>42</v>
      </c>
      <c r="AA103" s="450">
        <v>36.000000000000007</v>
      </c>
      <c r="AB103" s="450">
        <v>45.000000000000007</v>
      </c>
      <c r="AC103" s="450">
        <v>38</v>
      </c>
      <c r="AD103" s="450">
        <v>41</v>
      </c>
    </row>
    <row r="104" spans="1:30" ht="12.75" customHeight="1" x14ac:dyDescent="0.2">
      <c r="A104" s="450">
        <v>2015</v>
      </c>
      <c r="B104" s="457">
        <v>42103</v>
      </c>
      <c r="C104" s="450">
        <v>39</v>
      </c>
      <c r="D104" s="450">
        <v>34</v>
      </c>
      <c r="E104" s="450">
        <v>39</v>
      </c>
      <c r="F104" s="450">
        <v>36.000000000000007</v>
      </c>
      <c r="G104" s="450">
        <v>41</v>
      </c>
      <c r="H104" s="450" t="s">
        <v>78</v>
      </c>
      <c r="I104" s="450">
        <v>36.000000000000007</v>
      </c>
      <c r="J104" s="450">
        <v>42</v>
      </c>
      <c r="K104" s="452">
        <v>35</v>
      </c>
      <c r="L104" s="452">
        <v>24</v>
      </c>
      <c r="M104" s="452">
        <v>32</v>
      </c>
      <c r="N104" s="452">
        <v>39</v>
      </c>
      <c r="O104" s="452">
        <v>40</v>
      </c>
      <c r="P104" s="452">
        <v>45.000000000000007</v>
      </c>
      <c r="Q104" s="452">
        <v>36.000000000000007</v>
      </c>
      <c r="R104" s="452">
        <v>36.000000000000007</v>
      </c>
      <c r="S104" s="452">
        <v>27</v>
      </c>
      <c r="T104" s="450">
        <v>28</v>
      </c>
      <c r="U104" s="450">
        <v>34</v>
      </c>
      <c r="V104" s="450">
        <v>29</v>
      </c>
      <c r="W104" s="450">
        <v>35</v>
      </c>
      <c r="X104" s="450">
        <v>42</v>
      </c>
      <c r="Y104" s="450"/>
      <c r="Z104" s="450">
        <v>36.000000000000007</v>
      </c>
      <c r="AA104" s="450">
        <v>37.000000000000007</v>
      </c>
      <c r="AB104" s="450">
        <v>43</v>
      </c>
      <c r="AC104" s="450">
        <v>34</v>
      </c>
      <c r="AD104" s="450">
        <v>33</v>
      </c>
    </row>
    <row r="105" spans="1:30" ht="12.75" customHeight="1" x14ac:dyDescent="0.2">
      <c r="A105" s="450">
        <v>2015</v>
      </c>
      <c r="B105" s="457">
        <v>42104</v>
      </c>
      <c r="C105" s="450">
        <v>38</v>
      </c>
      <c r="D105" s="450">
        <v>31</v>
      </c>
      <c r="E105" s="450">
        <v>38</v>
      </c>
      <c r="F105" s="450">
        <v>36.000000000000007</v>
      </c>
      <c r="G105" s="450">
        <v>33</v>
      </c>
      <c r="H105" s="450" t="s">
        <v>78</v>
      </c>
      <c r="I105" s="450">
        <v>29</v>
      </c>
      <c r="J105" s="450">
        <v>40</v>
      </c>
      <c r="K105" s="452">
        <v>18.000000000000004</v>
      </c>
      <c r="L105" s="452">
        <v>17</v>
      </c>
      <c r="M105" s="452">
        <v>18.000000000000004</v>
      </c>
      <c r="N105" s="452">
        <v>30</v>
      </c>
      <c r="O105" s="452">
        <v>28</v>
      </c>
      <c r="P105" s="452">
        <v>36.000000000000007</v>
      </c>
      <c r="Q105" s="452">
        <v>31</v>
      </c>
      <c r="R105" s="452">
        <v>34</v>
      </c>
      <c r="S105" s="452">
        <v>28</v>
      </c>
      <c r="T105" s="450">
        <v>18.000000000000004</v>
      </c>
      <c r="U105" s="450">
        <v>19</v>
      </c>
      <c r="V105" s="450">
        <v>18.000000000000004</v>
      </c>
      <c r="W105" s="450">
        <v>18.000000000000004</v>
      </c>
      <c r="X105" s="450">
        <v>29</v>
      </c>
      <c r="Y105" s="450"/>
      <c r="Z105" s="450">
        <v>28</v>
      </c>
      <c r="AA105" s="450">
        <v>25</v>
      </c>
      <c r="AB105" s="450">
        <v>37.000000000000007</v>
      </c>
      <c r="AC105" s="450">
        <v>27</v>
      </c>
      <c r="AD105" s="450">
        <v>19</v>
      </c>
    </row>
    <row r="106" spans="1:30" ht="12.75" customHeight="1" x14ac:dyDescent="0.2">
      <c r="A106" s="450">
        <v>2015</v>
      </c>
      <c r="B106" s="457">
        <v>42105</v>
      </c>
      <c r="C106" s="450">
        <v>47</v>
      </c>
      <c r="D106" s="450">
        <v>46</v>
      </c>
      <c r="E106" s="450">
        <v>46</v>
      </c>
      <c r="F106" s="450">
        <v>47</v>
      </c>
      <c r="G106" s="450">
        <v>46</v>
      </c>
      <c r="H106" s="450" t="s">
        <v>78</v>
      </c>
      <c r="I106" s="450">
        <v>47</v>
      </c>
      <c r="J106" s="450">
        <v>48</v>
      </c>
      <c r="K106" s="452">
        <v>46</v>
      </c>
      <c r="L106" s="452">
        <v>46</v>
      </c>
      <c r="M106" s="452">
        <v>46</v>
      </c>
      <c r="N106" s="452">
        <v>46</v>
      </c>
      <c r="O106" s="452">
        <v>47</v>
      </c>
      <c r="P106" s="452">
        <v>49</v>
      </c>
      <c r="Q106" s="452">
        <v>44.000000000000007</v>
      </c>
      <c r="R106" s="452">
        <v>44.000000000000007</v>
      </c>
      <c r="S106" s="452">
        <v>42</v>
      </c>
      <c r="T106" s="450">
        <v>39</v>
      </c>
      <c r="U106" s="450">
        <v>43</v>
      </c>
      <c r="V106" s="450">
        <v>40</v>
      </c>
      <c r="W106" s="450">
        <v>41</v>
      </c>
      <c r="X106" s="450">
        <v>48</v>
      </c>
      <c r="Y106" s="450"/>
      <c r="Z106" s="450">
        <v>44.000000000000007</v>
      </c>
      <c r="AA106" s="450">
        <v>45.000000000000007</v>
      </c>
      <c r="AB106" s="450">
        <v>47</v>
      </c>
      <c r="AC106" s="450">
        <v>42</v>
      </c>
      <c r="AD106" s="450">
        <v>43</v>
      </c>
    </row>
    <row r="107" spans="1:30" ht="12.75" customHeight="1" x14ac:dyDescent="0.2">
      <c r="A107" s="450">
        <v>2015</v>
      </c>
      <c r="B107" s="457">
        <v>42106</v>
      </c>
      <c r="C107" s="450">
        <v>45.000000000000007</v>
      </c>
      <c r="D107" s="450">
        <v>51.000000000000007</v>
      </c>
      <c r="E107" s="450">
        <v>48</v>
      </c>
      <c r="F107" s="450">
        <v>48</v>
      </c>
      <c r="G107" s="450">
        <v>51.000000000000007</v>
      </c>
      <c r="H107" s="450" t="s">
        <v>78</v>
      </c>
      <c r="I107" s="450">
        <v>46</v>
      </c>
      <c r="J107" s="450">
        <v>51.000000000000007</v>
      </c>
      <c r="K107" s="452">
        <v>46</v>
      </c>
      <c r="L107" s="452">
        <v>46</v>
      </c>
      <c r="M107" s="452">
        <v>45.000000000000007</v>
      </c>
      <c r="N107" s="452">
        <v>52.000000000000007</v>
      </c>
      <c r="O107" s="452">
        <v>54</v>
      </c>
      <c r="P107" s="452">
        <v>51.000000000000007</v>
      </c>
      <c r="Q107" s="452">
        <v>52.000000000000007</v>
      </c>
      <c r="R107" s="452">
        <v>50</v>
      </c>
      <c r="S107" s="452">
        <v>50</v>
      </c>
      <c r="T107" s="450">
        <v>36.000000000000007</v>
      </c>
      <c r="U107" s="450">
        <v>42</v>
      </c>
      <c r="V107" s="450">
        <v>41</v>
      </c>
      <c r="W107" s="450">
        <v>43</v>
      </c>
      <c r="X107" s="450">
        <v>49</v>
      </c>
      <c r="Y107" s="450"/>
      <c r="Z107" s="450">
        <v>50</v>
      </c>
      <c r="AA107" s="450">
        <v>49</v>
      </c>
      <c r="AB107" s="450">
        <v>49</v>
      </c>
      <c r="AC107" s="450">
        <v>42</v>
      </c>
      <c r="AD107" s="450">
        <v>46</v>
      </c>
    </row>
    <row r="108" spans="1:30" ht="12.75" customHeight="1" x14ac:dyDescent="0.2">
      <c r="A108" s="450">
        <v>2015</v>
      </c>
      <c r="B108" s="457">
        <v>42107</v>
      </c>
      <c r="C108" s="450">
        <v>55</v>
      </c>
      <c r="D108" s="450">
        <v>56</v>
      </c>
      <c r="E108" s="450">
        <v>51.000000000000007</v>
      </c>
      <c r="F108" s="450">
        <v>55</v>
      </c>
      <c r="G108" s="450">
        <v>58</v>
      </c>
      <c r="H108" s="450" t="s">
        <v>78</v>
      </c>
      <c r="I108" s="450">
        <v>49</v>
      </c>
      <c r="J108" s="450">
        <v>53.000000000000007</v>
      </c>
      <c r="K108" s="452">
        <v>45.000000000000007</v>
      </c>
      <c r="L108" s="452">
        <v>42</v>
      </c>
      <c r="M108" s="452">
        <v>49</v>
      </c>
      <c r="N108" s="452">
        <v>54</v>
      </c>
      <c r="O108" s="452">
        <v>57</v>
      </c>
      <c r="P108" s="452">
        <v>54</v>
      </c>
      <c r="Q108" s="452">
        <v>55</v>
      </c>
      <c r="R108" s="452">
        <v>49</v>
      </c>
      <c r="S108" s="452">
        <v>55</v>
      </c>
      <c r="T108" s="450">
        <v>33</v>
      </c>
      <c r="U108" s="450">
        <v>45.000000000000007</v>
      </c>
      <c r="V108" s="450">
        <v>41</v>
      </c>
      <c r="W108" s="450" t="s">
        <v>78</v>
      </c>
      <c r="X108" s="450">
        <v>52.000000000000007</v>
      </c>
      <c r="Y108" s="450"/>
      <c r="Z108" s="450">
        <v>49</v>
      </c>
      <c r="AA108" s="450">
        <v>51.000000000000007</v>
      </c>
      <c r="AB108" s="450">
        <v>54</v>
      </c>
      <c r="AC108" s="450">
        <v>45.000000000000007</v>
      </c>
      <c r="AD108" s="450">
        <v>49</v>
      </c>
    </row>
    <row r="109" spans="1:30" ht="12.75" customHeight="1" x14ac:dyDescent="0.2">
      <c r="A109" s="450">
        <v>2015</v>
      </c>
      <c r="B109" s="457">
        <v>42108</v>
      </c>
      <c r="C109" s="450">
        <v>45.000000000000007</v>
      </c>
      <c r="D109" s="450">
        <v>43</v>
      </c>
      <c r="E109" s="450">
        <v>40</v>
      </c>
      <c r="F109" s="450">
        <v>38</v>
      </c>
      <c r="G109" s="450">
        <v>44.000000000000007</v>
      </c>
      <c r="H109" s="450" t="s">
        <v>78</v>
      </c>
      <c r="I109" s="450">
        <v>40</v>
      </c>
      <c r="J109" s="450">
        <v>40</v>
      </c>
      <c r="K109" s="452">
        <v>40</v>
      </c>
      <c r="L109" s="452">
        <v>32</v>
      </c>
      <c r="M109" s="452">
        <v>25</v>
      </c>
      <c r="N109" s="452">
        <v>41</v>
      </c>
      <c r="O109" s="452">
        <v>34</v>
      </c>
      <c r="P109" s="452">
        <v>31</v>
      </c>
      <c r="Q109" s="452">
        <v>44.000000000000007</v>
      </c>
      <c r="R109" s="452">
        <v>45.000000000000007</v>
      </c>
      <c r="S109" s="452">
        <v>31</v>
      </c>
      <c r="T109" s="450">
        <v>31</v>
      </c>
      <c r="U109" s="450">
        <v>37.000000000000007</v>
      </c>
      <c r="V109" s="450">
        <v>32</v>
      </c>
      <c r="W109" s="450">
        <v>36.000000000000007</v>
      </c>
      <c r="X109" s="450">
        <v>24</v>
      </c>
      <c r="Y109" s="450"/>
      <c r="Z109" s="450">
        <v>43</v>
      </c>
      <c r="AA109" s="450">
        <v>35</v>
      </c>
      <c r="AB109" s="450">
        <v>40</v>
      </c>
      <c r="AC109" s="450">
        <v>35</v>
      </c>
      <c r="AD109" s="450">
        <v>45.000000000000007</v>
      </c>
    </row>
    <row r="110" spans="1:30" ht="12.75" customHeight="1" x14ac:dyDescent="0.2">
      <c r="A110" s="450">
        <v>2015</v>
      </c>
      <c r="B110" s="457">
        <v>42109</v>
      </c>
      <c r="C110" s="450">
        <v>50</v>
      </c>
      <c r="D110" s="450">
        <v>47</v>
      </c>
      <c r="E110" s="450">
        <v>48</v>
      </c>
      <c r="F110" s="450">
        <v>47</v>
      </c>
      <c r="G110" s="450">
        <v>46</v>
      </c>
      <c r="H110" s="450" t="s">
        <v>78</v>
      </c>
      <c r="I110" s="450">
        <v>49</v>
      </c>
      <c r="J110" s="450">
        <v>51.000000000000007</v>
      </c>
      <c r="K110" s="452">
        <v>48</v>
      </c>
      <c r="L110" s="452">
        <v>47</v>
      </c>
      <c r="M110" s="452">
        <v>47</v>
      </c>
      <c r="N110" s="452">
        <v>48</v>
      </c>
      <c r="O110" s="452">
        <v>50</v>
      </c>
      <c r="P110" s="452">
        <v>49</v>
      </c>
      <c r="Q110" s="452">
        <v>48</v>
      </c>
      <c r="R110" s="452">
        <v>49</v>
      </c>
      <c r="S110" s="452">
        <v>43</v>
      </c>
      <c r="T110" s="450">
        <v>41</v>
      </c>
      <c r="U110" s="450">
        <v>45.000000000000007</v>
      </c>
      <c r="V110" s="450">
        <v>42</v>
      </c>
      <c r="W110" s="450">
        <v>44.000000000000007</v>
      </c>
      <c r="X110" s="450">
        <v>47</v>
      </c>
      <c r="Y110" s="450"/>
      <c r="Z110" s="450">
        <v>48</v>
      </c>
      <c r="AA110" s="450">
        <v>46</v>
      </c>
      <c r="AB110" s="450">
        <v>50</v>
      </c>
      <c r="AC110" s="450">
        <v>44.000000000000007</v>
      </c>
      <c r="AD110" s="450">
        <v>47</v>
      </c>
    </row>
    <row r="111" spans="1:30" ht="12.75" customHeight="1" x14ac:dyDescent="0.2">
      <c r="A111" s="450">
        <v>2015</v>
      </c>
      <c r="B111" s="457">
        <v>42110</v>
      </c>
      <c r="C111" s="450">
        <v>50</v>
      </c>
      <c r="D111" s="450">
        <v>53.000000000000007</v>
      </c>
      <c r="E111" s="450">
        <v>46</v>
      </c>
      <c r="F111" s="450">
        <v>49</v>
      </c>
      <c r="G111" s="450">
        <v>53.000000000000007</v>
      </c>
      <c r="H111" s="450" t="s">
        <v>78</v>
      </c>
      <c r="I111" s="450">
        <v>47</v>
      </c>
      <c r="J111" s="450">
        <v>50</v>
      </c>
      <c r="K111" s="452">
        <v>44.000000000000007</v>
      </c>
      <c r="L111" s="452">
        <v>40</v>
      </c>
      <c r="M111" s="452">
        <v>46</v>
      </c>
      <c r="N111" s="452">
        <v>49</v>
      </c>
      <c r="O111" s="452">
        <v>47</v>
      </c>
      <c r="P111" s="452">
        <v>49</v>
      </c>
      <c r="Q111" s="452">
        <v>48</v>
      </c>
      <c r="R111" s="452">
        <v>46</v>
      </c>
      <c r="S111" s="452">
        <v>50</v>
      </c>
      <c r="T111" s="450">
        <v>36.000000000000007</v>
      </c>
      <c r="U111" s="450">
        <v>44.000000000000007</v>
      </c>
      <c r="V111" s="450">
        <v>42</v>
      </c>
      <c r="W111" s="450">
        <v>46</v>
      </c>
      <c r="X111" s="450">
        <v>47</v>
      </c>
      <c r="Y111" s="450"/>
      <c r="Z111" s="450">
        <v>46</v>
      </c>
      <c r="AA111" s="450">
        <v>45.000000000000007</v>
      </c>
      <c r="AB111" s="450">
        <v>50</v>
      </c>
      <c r="AC111" s="450">
        <v>43</v>
      </c>
      <c r="AD111" s="450">
        <v>48</v>
      </c>
    </row>
    <row r="112" spans="1:30" ht="12.75" customHeight="1" x14ac:dyDescent="0.2">
      <c r="A112" s="450">
        <v>2015</v>
      </c>
      <c r="B112" s="457">
        <v>42111</v>
      </c>
      <c r="C112" s="450">
        <v>35</v>
      </c>
      <c r="D112" s="450">
        <v>39</v>
      </c>
      <c r="E112" s="450">
        <v>36.000000000000007</v>
      </c>
      <c r="F112" s="450">
        <v>34</v>
      </c>
      <c r="G112" s="450">
        <v>36.000000000000007</v>
      </c>
      <c r="H112" s="450" t="s">
        <v>78</v>
      </c>
      <c r="I112" s="450">
        <v>25</v>
      </c>
      <c r="J112" s="450">
        <v>41</v>
      </c>
      <c r="K112" s="452">
        <v>39</v>
      </c>
      <c r="L112" s="452">
        <v>37.000000000000007</v>
      </c>
      <c r="M112" s="452">
        <v>29</v>
      </c>
      <c r="N112" s="452">
        <v>42</v>
      </c>
      <c r="O112" s="452" t="s">
        <v>78</v>
      </c>
      <c r="P112" s="452">
        <v>45.000000000000007</v>
      </c>
      <c r="Q112" s="452">
        <v>40</v>
      </c>
      <c r="R112" s="452">
        <v>47</v>
      </c>
      <c r="S112" s="452">
        <v>41</v>
      </c>
      <c r="T112" s="450">
        <v>25</v>
      </c>
      <c r="U112" s="450">
        <v>33</v>
      </c>
      <c r="V112" s="450">
        <v>31</v>
      </c>
      <c r="W112" s="450">
        <v>34</v>
      </c>
      <c r="X112" s="450">
        <v>43</v>
      </c>
      <c r="Y112" s="450"/>
      <c r="Z112" s="450">
        <v>42</v>
      </c>
      <c r="AA112" s="450">
        <v>34</v>
      </c>
      <c r="AB112" s="450">
        <v>43</v>
      </c>
      <c r="AC112" s="450">
        <v>29</v>
      </c>
      <c r="AD112" s="450">
        <v>37.000000000000007</v>
      </c>
    </row>
    <row r="113" spans="1:30" ht="12.75" customHeight="1" x14ac:dyDescent="0.2">
      <c r="A113" s="450">
        <v>2015</v>
      </c>
      <c r="B113" s="457">
        <v>42112</v>
      </c>
      <c r="C113" s="450">
        <v>64</v>
      </c>
      <c r="D113" s="450">
        <v>62</v>
      </c>
      <c r="E113" s="450">
        <v>64</v>
      </c>
      <c r="F113" s="450">
        <v>64</v>
      </c>
      <c r="G113" s="450">
        <v>61.000000000000007</v>
      </c>
      <c r="H113" s="450" t="s">
        <v>78</v>
      </c>
      <c r="I113" s="450">
        <v>65</v>
      </c>
      <c r="J113" s="450">
        <v>65</v>
      </c>
      <c r="K113" s="452">
        <v>61.000000000000007</v>
      </c>
      <c r="L113" s="452">
        <v>61.000000000000007</v>
      </c>
      <c r="M113" s="452">
        <v>61.000000000000007</v>
      </c>
      <c r="N113" s="452">
        <v>61.000000000000007</v>
      </c>
      <c r="O113" s="452" t="s">
        <v>78</v>
      </c>
      <c r="P113" s="452">
        <v>60</v>
      </c>
      <c r="Q113" s="452">
        <v>62</v>
      </c>
      <c r="R113" s="452">
        <v>61.000000000000007</v>
      </c>
      <c r="S113" s="452">
        <v>62</v>
      </c>
      <c r="T113" s="450">
        <v>42</v>
      </c>
      <c r="U113" s="450">
        <v>56</v>
      </c>
      <c r="V113" s="450">
        <v>51.000000000000007</v>
      </c>
      <c r="W113" s="450">
        <v>56</v>
      </c>
      <c r="X113" s="450">
        <v>65</v>
      </c>
      <c r="Y113" s="450"/>
      <c r="Z113" s="450">
        <v>62</v>
      </c>
      <c r="AA113" s="450">
        <v>61.000000000000007</v>
      </c>
      <c r="AB113" s="450">
        <v>63</v>
      </c>
      <c r="AC113" s="450">
        <v>53.000000000000007</v>
      </c>
      <c r="AD113" s="450">
        <v>58</v>
      </c>
    </row>
    <row r="114" spans="1:30" ht="12.75" customHeight="1" x14ac:dyDescent="0.2">
      <c r="A114" s="450">
        <v>2015</v>
      </c>
      <c r="B114" s="457">
        <v>42113</v>
      </c>
      <c r="C114" s="450">
        <v>42</v>
      </c>
      <c r="D114" s="450">
        <v>45.000000000000007</v>
      </c>
      <c r="E114" s="450">
        <v>41</v>
      </c>
      <c r="F114" s="450">
        <v>40</v>
      </c>
      <c r="G114" s="450">
        <v>42</v>
      </c>
      <c r="H114" s="450" t="s">
        <v>78</v>
      </c>
      <c r="I114" s="450">
        <v>43</v>
      </c>
      <c r="J114" s="450">
        <v>42</v>
      </c>
      <c r="K114" s="452">
        <v>41</v>
      </c>
      <c r="L114" s="452">
        <v>39</v>
      </c>
      <c r="M114" s="452">
        <v>40</v>
      </c>
      <c r="N114" s="452">
        <v>44.000000000000007</v>
      </c>
      <c r="O114" s="452" t="s">
        <v>78</v>
      </c>
      <c r="P114" s="452">
        <v>43</v>
      </c>
      <c r="Q114" s="452">
        <v>44.000000000000007</v>
      </c>
      <c r="R114" s="452">
        <v>44.000000000000007</v>
      </c>
      <c r="S114" s="452">
        <v>48</v>
      </c>
      <c r="T114" s="450">
        <v>32</v>
      </c>
      <c r="U114" s="450">
        <v>41</v>
      </c>
      <c r="V114" s="450">
        <v>38</v>
      </c>
      <c r="W114" s="450">
        <v>39</v>
      </c>
      <c r="X114" s="450">
        <v>42</v>
      </c>
      <c r="Y114" s="450"/>
      <c r="Z114" s="450">
        <v>45.000000000000007</v>
      </c>
      <c r="AA114" s="450">
        <v>39</v>
      </c>
      <c r="AB114" s="450">
        <v>41</v>
      </c>
      <c r="AC114" s="450">
        <v>36.000000000000007</v>
      </c>
      <c r="AD114" s="450">
        <v>41</v>
      </c>
    </row>
    <row r="115" spans="1:30" ht="12.75" customHeight="1" x14ac:dyDescent="0.2">
      <c r="A115" s="450">
        <v>2015</v>
      </c>
      <c r="B115" s="457">
        <v>42114</v>
      </c>
      <c r="C115" s="450">
        <v>44.000000000000007</v>
      </c>
      <c r="D115" s="450">
        <v>40</v>
      </c>
      <c r="E115" s="450">
        <v>44.000000000000007</v>
      </c>
      <c r="F115" s="450">
        <v>37.000000000000007</v>
      </c>
      <c r="G115" s="450">
        <v>49</v>
      </c>
      <c r="H115" s="450" t="s">
        <v>78</v>
      </c>
      <c r="I115" s="450">
        <v>47</v>
      </c>
      <c r="J115" s="450">
        <v>50</v>
      </c>
      <c r="K115" s="452">
        <v>32</v>
      </c>
      <c r="L115" s="452">
        <v>27</v>
      </c>
      <c r="M115" s="452">
        <v>40</v>
      </c>
      <c r="N115" s="452">
        <v>34</v>
      </c>
      <c r="O115" s="452">
        <v>31</v>
      </c>
      <c r="P115" s="452">
        <v>48</v>
      </c>
      <c r="Q115" s="452">
        <v>36.000000000000007</v>
      </c>
      <c r="R115" s="452">
        <v>45.000000000000007</v>
      </c>
      <c r="S115" s="452">
        <v>26.000000000000004</v>
      </c>
      <c r="T115" s="450">
        <v>24</v>
      </c>
      <c r="U115" s="450">
        <v>34</v>
      </c>
      <c r="V115" s="450">
        <v>26.000000000000004</v>
      </c>
      <c r="W115" s="450">
        <v>43</v>
      </c>
      <c r="X115" s="450">
        <v>47</v>
      </c>
      <c r="Y115" s="450"/>
      <c r="Z115" s="450">
        <v>39</v>
      </c>
      <c r="AA115" s="450">
        <v>38</v>
      </c>
      <c r="AB115" s="450">
        <v>51.000000000000007</v>
      </c>
      <c r="AC115" s="450">
        <v>37.000000000000007</v>
      </c>
      <c r="AD115" s="450">
        <v>37.000000000000007</v>
      </c>
    </row>
    <row r="116" spans="1:30" ht="12.75" customHeight="1" x14ac:dyDescent="0.2">
      <c r="A116" s="450">
        <v>2015</v>
      </c>
      <c r="B116" s="457">
        <v>42115</v>
      </c>
      <c r="C116" s="450">
        <v>5</v>
      </c>
      <c r="D116" s="450">
        <v>45.000000000000007</v>
      </c>
      <c r="E116" s="450">
        <v>44.000000000000007</v>
      </c>
      <c r="F116" s="450">
        <v>46</v>
      </c>
      <c r="G116" s="450">
        <v>44.000000000000007</v>
      </c>
      <c r="H116" s="450" t="s">
        <v>78</v>
      </c>
      <c r="I116" s="450">
        <v>38</v>
      </c>
      <c r="J116" s="450">
        <v>47</v>
      </c>
      <c r="K116" s="452">
        <v>44.000000000000007</v>
      </c>
      <c r="L116" s="452">
        <v>44.000000000000007</v>
      </c>
      <c r="M116" s="452">
        <v>41</v>
      </c>
      <c r="N116" s="452">
        <v>44.000000000000007</v>
      </c>
      <c r="O116" s="452" t="s">
        <v>78</v>
      </c>
      <c r="P116" s="452">
        <v>47</v>
      </c>
      <c r="Q116" s="452">
        <v>44.000000000000007</v>
      </c>
      <c r="R116" s="452">
        <v>46</v>
      </c>
      <c r="S116" s="452">
        <v>46</v>
      </c>
      <c r="T116" s="450">
        <v>38</v>
      </c>
      <c r="U116" s="450">
        <v>41</v>
      </c>
      <c r="V116" s="450">
        <v>39</v>
      </c>
      <c r="W116" s="450">
        <v>42</v>
      </c>
      <c r="X116" s="450">
        <v>48</v>
      </c>
      <c r="Y116" s="450"/>
      <c r="Z116" s="450">
        <v>45.000000000000007</v>
      </c>
      <c r="AA116" s="450">
        <v>43</v>
      </c>
      <c r="AB116" s="450">
        <v>48</v>
      </c>
      <c r="AC116" s="450">
        <v>33</v>
      </c>
      <c r="AD116" s="450">
        <v>44.000000000000007</v>
      </c>
    </row>
    <row r="117" spans="1:30" ht="12.75" customHeight="1" x14ac:dyDescent="0.2">
      <c r="A117" s="450">
        <v>2015</v>
      </c>
      <c r="B117" s="457">
        <v>42116</v>
      </c>
      <c r="C117" s="450">
        <v>49</v>
      </c>
      <c r="D117" s="450">
        <v>52.000000000000007</v>
      </c>
      <c r="E117" s="450">
        <v>50</v>
      </c>
      <c r="F117" s="450">
        <v>48</v>
      </c>
      <c r="G117" s="450">
        <v>54</v>
      </c>
      <c r="H117" s="450" t="s">
        <v>78</v>
      </c>
      <c r="I117" s="450">
        <v>45.000000000000007</v>
      </c>
      <c r="J117" s="450">
        <v>53.000000000000007</v>
      </c>
      <c r="K117" s="452">
        <v>44.000000000000007</v>
      </c>
      <c r="L117" s="452">
        <v>46</v>
      </c>
      <c r="M117" s="452">
        <v>46</v>
      </c>
      <c r="N117" s="452">
        <v>46</v>
      </c>
      <c r="O117" s="452" t="s">
        <v>78</v>
      </c>
      <c r="P117" s="452">
        <v>49</v>
      </c>
      <c r="Q117" s="452">
        <v>43</v>
      </c>
      <c r="R117" s="452">
        <v>49</v>
      </c>
      <c r="S117" s="452">
        <v>46</v>
      </c>
      <c r="T117" s="450">
        <v>32</v>
      </c>
      <c r="U117" s="450">
        <v>41</v>
      </c>
      <c r="V117" s="450">
        <v>37.000000000000007</v>
      </c>
      <c r="W117" s="450">
        <v>42</v>
      </c>
      <c r="X117" s="450">
        <v>50</v>
      </c>
      <c r="Y117" s="450"/>
      <c r="Z117" s="450">
        <v>48</v>
      </c>
      <c r="AA117" s="450">
        <v>44.000000000000007</v>
      </c>
      <c r="AB117" s="450">
        <v>51.000000000000007</v>
      </c>
      <c r="AC117" s="450">
        <v>45.000000000000007</v>
      </c>
      <c r="AD117" s="450">
        <v>44.000000000000007</v>
      </c>
    </row>
    <row r="118" spans="1:30" ht="12.75" customHeight="1" x14ac:dyDescent="0.2">
      <c r="A118" s="450">
        <v>2015</v>
      </c>
      <c r="B118" s="457">
        <v>42117</v>
      </c>
      <c r="C118" s="450">
        <v>40</v>
      </c>
      <c r="D118" s="450">
        <v>38</v>
      </c>
      <c r="E118" s="450">
        <v>38</v>
      </c>
      <c r="F118" s="450">
        <v>38</v>
      </c>
      <c r="G118" s="450">
        <v>38</v>
      </c>
      <c r="H118" s="450" t="s">
        <v>78</v>
      </c>
      <c r="I118" s="450">
        <v>35</v>
      </c>
      <c r="J118" s="450">
        <v>42</v>
      </c>
      <c r="K118" s="452">
        <v>36.000000000000007</v>
      </c>
      <c r="L118" s="452">
        <v>36.000000000000007</v>
      </c>
      <c r="M118" s="452">
        <v>33</v>
      </c>
      <c r="N118" s="452">
        <v>37.000000000000007</v>
      </c>
      <c r="O118" s="452" t="s">
        <v>78</v>
      </c>
      <c r="P118" s="452">
        <v>39</v>
      </c>
      <c r="Q118" s="452">
        <v>34</v>
      </c>
      <c r="R118" s="452">
        <v>38</v>
      </c>
      <c r="S118" s="452">
        <v>38</v>
      </c>
      <c r="T118" s="450">
        <v>31</v>
      </c>
      <c r="U118" s="450">
        <v>32</v>
      </c>
      <c r="V118" s="450">
        <v>32</v>
      </c>
      <c r="W118" s="450">
        <v>33</v>
      </c>
      <c r="X118" s="450">
        <v>38</v>
      </c>
      <c r="Y118" s="450"/>
      <c r="Z118" s="450">
        <v>38</v>
      </c>
      <c r="AA118" s="450">
        <v>35</v>
      </c>
      <c r="AB118" s="450">
        <v>39</v>
      </c>
      <c r="AC118" s="450">
        <v>36.000000000000007</v>
      </c>
      <c r="AD118" s="450">
        <v>36.000000000000007</v>
      </c>
    </row>
    <row r="119" spans="1:30" ht="12.75" customHeight="1" x14ac:dyDescent="0.2">
      <c r="A119" s="450">
        <v>2015</v>
      </c>
      <c r="B119" s="457">
        <v>42118</v>
      </c>
      <c r="C119" s="450">
        <v>38</v>
      </c>
      <c r="D119" s="450">
        <v>36.000000000000007</v>
      </c>
      <c r="E119" s="450">
        <v>35</v>
      </c>
      <c r="F119" s="450">
        <v>35</v>
      </c>
      <c r="G119" s="450">
        <v>34</v>
      </c>
      <c r="H119" s="450" t="s">
        <v>78</v>
      </c>
      <c r="I119" s="450">
        <v>35</v>
      </c>
      <c r="J119" s="450">
        <v>36.000000000000007</v>
      </c>
      <c r="K119" s="452">
        <v>38</v>
      </c>
      <c r="L119" s="452">
        <v>40</v>
      </c>
      <c r="M119" s="452">
        <v>40</v>
      </c>
      <c r="N119" s="452">
        <v>47</v>
      </c>
      <c r="O119" s="452" t="s">
        <v>78</v>
      </c>
      <c r="P119" s="452">
        <v>44.000000000000007</v>
      </c>
      <c r="Q119" s="452">
        <v>40</v>
      </c>
      <c r="R119" s="452">
        <v>39</v>
      </c>
      <c r="S119" s="452">
        <v>42</v>
      </c>
      <c r="T119" s="450">
        <v>33</v>
      </c>
      <c r="U119" s="450">
        <v>34</v>
      </c>
      <c r="V119" s="450">
        <v>31</v>
      </c>
      <c r="W119" s="450">
        <v>34</v>
      </c>
      <c r="X119" s="450">
        <v>41</v>
      </c>
      <c r="Y119" s="450"/>
      <c r="Z119" s="450">
        <v>37.000000000000007</v>
      </c>
      <c r="AA119" s="450">
        <v>35</v>
      </c>
      <c r="AB119" s="450">
        <v>36.000000000000007</v>
      </c>
      <c r="AC119" s="450">
        <v>34</v>
      </c>
      <c r="AD119" s="450">
        <v>34</v>
      </c>
    </row>
    <row r="120" spans="1:30" ht="12.75" customHeight="1" x14ac:dyDescent="0.2">
      <c r="A120" s="450">
        <v>2015</v>
      </c>
      <c r="B120" s="457">
        <v>42119</v>
      </c>
      <c r="C120" s="450">
        <v>41</v>
      </c>
      <c r="D120" s="450">
        <v>40</v>
      </c>
      <c r="E120" s="450">
        <v>39</v>
      </c>
      <c r="F120" s="450">
        <v>39</v>
      </c>
      <c r="G120" s="450">
        <v>41</v>
      </c>
      <c r="H120" s="450" t="s">
        <v>78</v>
      </c>
      <c r="I120" s="450">
        <v>40</v>
      </c>
      <c r="J120" s="450">
        <v>43</v>
      </c>
      <c r="K120" s="452">
        <v>40</v>
      </c>
      <c r="L120" s="452">
        <v>39</v>
      </c>
      <c r="M120" s="452">
        <v>39</v>
      </c>
      <c r="N120" s="452">
        <v>41</v>
      </c>
      <c r="O120" s="452" t="s">
        <v>78</v>
      </c>
      <c r="P120" s="452">
        <v>42</v>
      </c>
      <c r="Q120" s="452">
        <v>39</v>
      </c>
      <c r="R120" s="452">
        <v>41</v>
      </c>
      <c r="S120" s="452">
        <v>40</v>
      </c>
      <c r="T120" s="450">
        <v>33</v>
      </c>
      <c r="U120" s="450">
        <v>37.000000000000007</v>
      </c>
      <c r="V120" s="450">
        <v>34</v>
      </c>
      <c r="W120" s="450">
        <v>35</v>
      </c>
      <c r="X120" s="450">
        <v>41</v>
      </c>
      <c r="Y120" s="450"/>
      <c r="Z120" s="450">
        <v>38</v>
      </c>
      <c r="AA120" s="450">
        <v>40</v>
      </c>
      <c r="AB120" s="450">
        <v>41</v>
      </c>
      <c r="AC120" s="450">
        <v>37.000000000000007</v>
      </c>
      <c r="AD120" s="450">
        <v>38</v>
      </c>
    </row>
    <row r="121" spans="1:30" ht="12.75" customHeight="1" x14ac:dyDescent="0.2">
      <c r="A121" s="450">
        <v>2015</v>
      </c>
      <c r="B121" s="457">
        <v>42120</v>
      </c>
      <c r="C121" s="450">
        <v>46</v>
      </c>
      <c r="D121" s="450">
        <v>45.000000000000007</v>
      </c>
      <c r="E121" s="450">
        <v>42</v>
      </c>
      <c r="F121" s="450">
        <v>43</v>
      </c>
      <c r="G121" s="450">
        <v>44.000000000000007</v>
      </c>
      <c r="H121" s="450" t="s">
        <v>78</v>
      </c>
      <c r="I121" s="450">
        <v>41</v>
      </c>
      <c r="J121" s="450">
        <v>42</v>
      </c>
      <c r="K121" s="452">
        <v>46</v>
      </c>
      <c r="L121" s="452">
        <v>44.000000000000007</v>
      </c>
      <c r="M121" s="452">
        <v>43</v>
      </c>
      <c r="N121" s="452">
        <v>43</v>
      </c>
      <c r="O121" s="452" t="s">
        <v>78</v>
      </c>
      <c r="P121" s="452">
        <v>45.000000000000007</v>
      </c>
      <c r="Q121" s="452">
        <v>41</v>
      </c>
      <c r="R121" s="452">
        <v>45.000000000000007</v>
      </c>
      <c r="S121" s="452">
        <v>40</v>
      </c>
      <c r="T121" s="450">
        <v>36.000000000000007</v>
      </c>
      <c r="U121" s="450">
        <v>43</v>
      </c>
      <c r="V121" s="450">
        <v>41</v>
      </c>
      <c r="W121" s="450">
        <v>42</v>
      </c>
      <c r="X121" s="450">
        <v>44.000000000000007</v>
      </c>
      <c r="Y121" s="450"/>
      <c r="Z121" s="450">
        <v>45.000000000000007</v>
      </c>
      <c r="AA121" s="450">
        <v>44.000000000000007</v>
      </c>
      <c r="AB121" s="450">
        <v>42</v>
      </c>
      <c r="AC121" s="450">
        <v>41</v>
      </c>
      <c r="AD121" s="450">
        <v>43</v>
      </c>
    </row>
    <row r="122" spans="1:30" ht="12.75" customHeight="1" x14ac:dyDescent="0.2">
      <c r="A122" s="450">
        <v>2015</v>
      </c>
      <c r="B122" s="457">
        <v>42121</v>
      </c>
      <c r="C122" s="450">
        <v>40</v>
      </c>
      <c r="D122" s="450">
        <v>35</v>
      </c>
      <c r="E122" s="450">
        <v>35</v>
      </c>
      <c r="F122" s="450">
        <v>37.000000000000007</v>
      </c>
      <c r="G122" s="450">
        <v>38</v>
      </c>
      <c r="H122" s="450" t="s">
        <v>78</v>
      </c>
      <c r="I122" s="450">
        <v>37.000000000000007</v>
      </c>
      <c r="J122" s="450">
        <v>40</v>
      </c>
      <c r="K122" s="452">
        <v>37.000000000000007</v>
      </c>
      <c r="L122" s="452">
        <v>37.000000000000007</v>
      </c>
      <c r="M122" s="452">
        <v>31</v>
      </c>
      <c r="N122" s="452">
        <v>38</v>
      </c>
      <c r="O122" s="452" t="s">
        <v>78</v>
      </c>
      <c r="P122" s="452">
        <v>39</v>
      </c>
      <c r="Q122" s="452">
        <v>34</v>
      </c>
      <c r="R122" s="452">
        <v>38</v>
      </c>
      <c r="S122" s="452">
        <v>34</v>
      </c>
      <c r="T122" s="450">
        <v>27</v>
      </c>
      <c r="U122" s="450">
        <v>35</v>
      </c>
      <c r="V122" s="450">
        <v>30</v>
      </c>
      <c r="W122" s="450">
        <v>33</v>
      </c>
      <c r="X122" s="450">
        <v>38</v>
      </c>
      <c r="Y122" s="450"/>
      <c r="Z122" s="450">
        <v>38</v>
      </c>
      <c r="AA122" s="450">
        <v>36.000000000000007</v>
      </c>
      <c r="AB122" s="450">
        <v>37.000000000000007</v>
      </c>
      <c r="AC122" s="450">
        <v>34</v>
      </c>
      <c r="AD122" s="450">
        <v>36.000000000000007</v>
      </c>
    </row>
    <row r="123" spans="1:30" ht="12.75" customHeight="1" x14ac:dyDescent="0.2">
      <c r="A123" s="450">
        <v>2015</v>
      </c>
      <c r="B123" s="457">
        <v>42122</v>
      </c>
      <c r="C123" s="450">
        <v>52.000000000000007</v>
      </c>
      <c r="D123" s="450">
        <v>48</v>
      </c>
      <c r="E123" s="450">
        <v>52.000000000000007</v>
      </c>
      <c r="F123" s="450">
        <v>48</v>
      </c>
      <c r="G123" s="450">
        <v>47</v>
      </c>
      <c r="H123" s="450" t="s">
        <v>78</v>
      </c>
      <c r="I123" s="450">
        <v>47</v>
      </c>
      <c r="J123" s="450">
        <v>49</v>
      </c>
      <c r="K123" s="452">
        <v>48</v>
      </c>
      <c r="L123" s="452">
        <v>47</v>
      </c>
      <c r="M123" s="452">
        <v>43</v>
      </c>
      <c r="N123" s="452">
        <v>46</v>
      </c>
      <c r="O123" s="452" t="s">
        <v>78</v>
      </c>
      <c r="P123" s="452">
        <v>49</v>
      </c>
      <c r="Q123" s="452">
        <v>43</v>
      </c>
      <c r="R123" s="452">
        <v>49</v>
      </c>
      <c r="S123" s="452">
        <v>40</v>
      </c>
      <c r="T123" s="450">
        <v>35</v>
      </c>
      <c r="U123" s="450">
        <v>46</v>
      </c>
      <c r="V123" s="450">
        <v>43</v>
      </c>
      <c r="W123" s="450">
        <v>46</v>
      </c>
      <c r="X123" s="450">
        <v>48</v>
      </c>
      <c r="Y123" s="450"/>
      <c r="Z123" s="450">
        <v>49</v>
      </c>
      <c r="AA123" s="450">
        <v>48</v>
      </c>
      <c r="AB123" s="450">
        <v>49</v>
      </c>
      <c r="AC123" s="450">
        <v>44.000000000000007</v>
      </c>
      <c r="AD123" s="450">
        <v>47</v>
      </c>
    </row>
    <row r="124" spans="1:30" ht="12.75" customHeight="1" x14ac:dyDescent="0.2">
      <c r="A124" s="450">
        <v>2015</v>
      </c>
      <c r="B124" s="457">
        <v>42123</v>
      </c>
      <c r="C124" s="450">
        <v>50</v>
      </c>
      <c r="D124" s="450">
        <v>50</v>
      </c>
      <c r="E124" s="450">
        <v>48</v>
      </c>
      <c r="F124" s="450">
        <v>49</v>
      </c>
      <c r="G124" s="450">
        <v>50</v>
      </c>
      <c r="H124" s="450" t="s">
        <v>78</v>
      </c>
      <c r="I124" s="450">
        <v>50</v>
      </c>
      <c r="J124" s="450">
        <v>46</v>
      </c>
      <c r="K124" s="452">
        <v>48</v>
      </c>
      <c r="L124" s="452">
        <v>47</v>
      </c>
      <c r="M124" s="452">
        <v>48</v>
      </c>
      <c r="N124" s="452">
        <v>52.000000000000007</v>
      </c>
      <c r="O124" s="452" t="s">
        <v>78</v>
      </c>
      <c r="P124" s="452">
        <v>53.000000000000007</v>
      </c>
      <c r="Q124" s="452">
        <v>49</v>
      </c>
      <c r="R124" s="452">
        <v>49</v>
      </c>
      <c r="S124" s="452">
        <v>47</v>
      </c>
      <c r="T124" s="450">
        <v>35</v>
      </c>
      <c r="U124" s="450">
        <v>46</v>
      </c>
      <c r="V124" s="450">
        <v>42</v>
      </c>
      <c r="W124" s="450">
        <v>46</v>
      </c>
      <c r="X124" s="450">
        <v>52.000000000000007</v>
      </c>
      <c r="Y124" s="450"/>
      <c r="Z124" s="450">
        <v>48</v>
      </c>
      <c r="AA124" s="450">
        <v>50</v>
      </c>
      <c r="AB124" s="450">
        <v>46</v>
      </c>
      <c r="AC124" s="450">
        <v>45.000000000000007</v>
      </c>
      <c r="AD124" s="450">
        <v>47</v>
      </c>
    </row>
    <row r="125" spans="1:30" ht="12.75" customHeight="1" x14ac:dyDescent="0.2">
      <c r="A125" s="450">
        <v>2015</v>
      </c>
      <c r="B125" s="457">
        <v>42124</v>
      </c>
      <c r="C125" s="450">
        <v>43</v>
      </c>
      <c r="D125" s="450">
        <v>46</v>
      </c>
      <c r="E125" s="450">
        <v>43</v>
      </c>
      <c r="F125" s="450">
        <v>42</v>
      </c>
      <c r="G125" s="450">
        <v>45.000000000000007</v>
      </c>
      <c r="H125" s="450" t="s">
        <v>78</v>
      </c>
      <c r="I125" s="450">
        <v>45.000000000000007</v>
      </c>
      <c r="J125" s="450">
        <v>44.000000000000007</v>
      </c>
      <c r="K125" s="452">
        <v>40</v>
      </c>
      <c r="L125" s="452">
        <v>30</v>
      </c>
      <c r="M125" s="452">
        <v>33</v>
      </c>
      <c r="N125" s="452">
        <v>39</v>
      </c>
      <c r="O125" s="452" t="s">
        <v>78</v>
      </c>
      <c r="P125" s="452">
        <v>41</v>
      </c>
      <c r="Q125" s="452">
        <v>36.000000000000007</v>
      </c>
      <c r="R125" s="452">
        <v>47</v>
      </c>
      <c r="S125" s="452">
        <v>41</v>
      </c>
      <c r="T125" s="450">
        <v>30</v>
      </c>
      <c r="U125" s="450">
        <v>39</v>
      </c>
      <c r="V125" s="450">
        <v>35</v>
      </c>
      <c r="W125" s="450">
        <v>37.000000000000007</v>
      </c>
      <c r="X125" s="450">
        <v>38</v>
      </c>
      <c r="Y125" s="450"/>
      <c r="Z125" s="450">
        <v>47</v>
      </c>
      <c r="AA125" s="450">
        <v>36.000000000000007</v>
      </c>
      <c r="AB125" s="450">
        <v>40</v>
      </c>
      <c r="AC125" s="450">
        <v>35</v>
      </c>
      <c r="AD125" s="450">
        <v>42</v>
      </c>
    </row>
    <row r="126" spans="1:30" ht="12.75" customHeight="1" x14ac:dyDescent="0.2">
      <c r="A126" s="450">
        <v>2015</v>
      </c>
      <c r="B126" s="457">
        <v>42125</v>
      </c>
      <c r="C126" s="450">
        <v>42</v>
      </c>
      <c r="D126" s="450">
        <v>39</v>
      </c>
      <c r="E126" s="450">
        <v>43</v>
      </c>
      <c r="F126" s="450">
        <v>42</v>
      </c>
      <c r="G126" s="450">
        <v>42</v>
      </c>
      <c r="H126" s="450" t="s">
        <v>78</v>
      </c>
      <c r="I126" s="450">
        <v>43</v>
      </c>
      <c r="J126" s="450">
        <v>42</v>
      </c>
      <c r="K126" s="452">
        <v>33</v>
      </c>
      <c r="L126" s="452">
        <v>27</v>
      </c>
      <c r="M126" s="452">
        <v>36.000000000000007</v>
      </c>
      <c r="N126" s="452">
        <v>36.000000000000007</v>
      </c>
      <c r="O126" s="452" t="s">
        <v>78</v>
      </c>
      <c r="P126" s="452">
        <v>42</v>
      </c>
      <c r="Q126" s="452">
        <v>32</v>
      </c>
      <c r="R126" s="452">
        <v>37.000000000000007</v>
      </c>
      <c r="S126" s="452">
        <v>37.000000000000007</v>
      </c>
      <c r="T126" s="450">
        <v>27</v>
      </c>
      <c r="U126" s="450">
        <v>35</v>
      </c>
      <c r="V126" s="450">
        <v>32</v>
      </c>
      <c r="W126" s="450">
        <v>34</v>
      </c>
      <c r="X126" s="450">
        <v>42</v>
      </c>
      <c r="Y126" s="450"/>
      <c r="Z126" s="450">
        <v>39</v>
      </c>
      <c r="AA126" s="450">
        <v>38</v>
      </c>
      <c r="AB126" s="450">
        <v>40</v>
      </c>
      <c r="AC126" s="450">
        <v>35</v>
      </c>
      <c r="AD126" s="450">
        <v>36.000000000000007</v>
      </c>
    </row>
    <row r="127" spans="1:30" ht="12.75" customHeight="1" x14ac:dyDescent="0.2">
      <c r="A127" s="450">
        <v>2015</v>
      </c>
      <c r="B127" s="457">
        <v>42126</v>
      </c>
      <c r="C127" s="450">
        <v>44.000000000000007</v>
      </c>
      <c r="D127" s="450">
        <v>49</v>
      </c>
      <c r="E127" s="450">
        <v>44.000000000000007</v>
      </c>
      <c r="F127" s="450">
        <v>44.000000000000007</v>
      </c>
      <c r="G127" s="450">
        <v>46</v>
      </c>
      <c r="H127" s="450" t="s">
        <v>78</v>
      </c>
      <c r="I127" s="450">
        <v>44.000000000000007</v>
      </c>
      <c r="J127" s="450">
        <v>40</v>
      </c>
      <c r="K127" s="452">
        <v>39</v>
      </c>
      <c r="L127" s="452">
        <v>34</v>
      </c>
      <c r="M127" s="452">
        <v>37.000000000000007</v>
      </c>
      <c r="N127" s="452">
        <v>47</v>
      </c>
      <c r="O127" s="452" t="s">
        <v>78</v>
      </c>
      <c r="P127" s="452">
        <v>42</v>
      </c>
      <c r="Q127" s="452">
        <v>41</v>
      </c>
      <c r="R127" s="452">
        <v>44.000000000000007</v>
      </c>
      <c r="S127" s="452">
        <v>42</v>
      </c>
      <c r="T127" s="450">
        <v>26.000000000000004</v>
      </c>
      <c r="U127" s="450">
        <v>35</v>
      </c>
      <c r="V127" s="450">
        <v>35</v>
      </c>
      <c r="W127" s="450">
        <v>39</v>
      </c>
      <c r="X127" s="450">
        <v>41</v>
      </c>
      <c r="Y127" s="450"/>
      <c r="Z127" s="450">
        <v>44.000000000000007</v>
      </c>
      <c r="AA127" s="450">
        <v>39</v>
      </c>
      <c r="AB127" s="450">
        <v>41</v>
      </c>
      <c r="AC127" s="450">
        <v>36.000000000000007</v>
      </c>
      <c r="AD127" s="450">
        <v>40</v>
      </c>
    </row>
    <row r="128" spans="1:30" ht="12.75" customHeight="1" x14ac:dyDescent="0.2">
      <c r="A128" s="450">
        <v>2015</v>
      </c>
      <c r="B128" s="457">
        <v>42127</v>
      </c>
      <c r="C128" s="450">
        <v>51.000000000000007</v>
      </c>
      <c r="D128" s="450">
        <v>55</v>
      </c>
      <c r="E128" s="450">
        <v>49</v>
      </c>
      <c r="F128" s="450">
        <v>48</v>
      </c>
      <c r="G128" s="450">
        <v>56</v>
      </c>
      <c r="H128" s="450" t="s">
        <v>78</v>
      </c>
      <c r="I128" s="450">
        <v>49</v>
      </c>
      <c r="J128" s="450">
        <v>45.000000000000007</v>
      </c>
      <c r="K128" s="452">
        <v>51.000000000000007</v>
      </c>
      <c r="L128" s="452">
        <v>46</v>
      </c>
      <c r="M128" s="452">
        <v>51.000000000000007</v>
      </c>
      <c r="N128" s="452">
        <v>55</v>
      </c>
      <c r="O128" s="452" t="s">
        <v>78</v>
      </c>
      <c r="P128" s="452">
        <v>52.000000000000007</v>
      </c>
      <c r="Q128" s="452">
        <v>49</v>
      </c>
      <c r="R128" s="452" t="s">
        <v>78</v>
      </c>
      <c r="S128" s="452">
        <v>50</v>
      </c>
      <c r="T128" s="450">
        <v>32</v>
      </c>
      <c r="U128" s="450">
        <v>48</v>
      </c>
      <c r="V128" s="450">
        <v>45.000000000000007</v>
      </c>
      <c r="W128" s="450">
        <v>39</v>
      </c>
      <c r="X128" s="450">
        <v>52.000000000000007</v>
      </c>
      <c r="Y128" s="450"/>
      <c r="Z128" s="450">
        <v>53.000000000000007</v>
      </c>
      <c r="AA128" s="450">
        <v>49</v>
      </c>
      <c r="AB128" s="450">
        <v>46</v>
      </c>
      <c r="AC128" s="450">
        <v>43</v>
      </c>
      <c r="AD128" s="450">
        <v>50</v>
      </c>
    </row>
    <row r="129" spans="1:30" ht="12.75" customHeight="1" x14ac:dyDescent="0.2">
      <c r="A129" s="450">
        <v>2015</v>
      </c>
      <c r="B129" s="457">
        <v>42128</v>
      </c>
      <c r="C129" s="450">
        <v>61.000000000000007</v>
      </c>
      <c r="D129" s="450">
        <v>71.000000000000014</v>
      </c>
      <c r="E129" s="450">
        <v>63</v>
      </c>
      <c r="F129" s="450">
        <v>61.000000000000007</v>
      </c>
      <c r="G129" s="450">
        <v>69</v>
      </c>
      <c r="H129" s="450" t="s">
        <v>78</v>
      </c>
      <c r="I129" s="450">
        <v>56</v>
      </c>
      <c r="J129" s="450">
        <v>63</v>
      </c>
      <c r="K129" s="452">
        <v>65</v>
      </c>
      <c r="L129" s="452">
        <v>67</v>
      </c>
      <c r="M129" s="452">
        <v>66</v>
      </c>
      <c r="N129" s="452">
        <v>63</v>
      </c>
      <c r="O129" s="452" t="s">
        <v>78</v>
      </c>
      <c r="P129" s="452">
        <v>64</v>
      </c>
      <c r="Q129" s="452">
        <v>62</v>
      </c>
      <c r="R129" s="452" t="s">
        <v>78</v>
      </c>
      <c r="S129" s="452">
        <v>68</v>
      </c>
      <c r="T129" s="450">
        <v>36.000000000000007</v>
      </c>
      <c r="U129" s="450">
        <v>52.000000000000007</v>
      </c>
      <c r="V129" s="450">
        <v>54</v>
      </c>
      <c r="W129" s="450">
        <v>55</v>
      </c>
      <c r="X129" s="450">
        <v>68</v>
      </c>
      <c r="Y129" s="450"/>
      <c r="Z129" s="450">
        <v>69</v>
      </c>
      <c r="AA129" s="450">
        <v>59.000000000000007</v>
      </c>
      <c r="AB129" s="450">
        <v>58</v>
      </c>
      <c r="AC129" s="450">
        <v>54</v>
      </c>
      <c r="AD129" s="450">
        <v>54</v>
      </c>
    </row>
    <row r="130" spans="1:30" ht="12.75" customHeight="1" x14ac:dyDescent="0.2">
      <c r="A130" s="450">
        <v>2015</v>
      </c>
      <c r="B130" s="457">
        <v>42129</v>
      </c>
      <c r="C130" s="450">
        <v>68</v>
      </c>
      <c r="D130" s="450">
        <v>66</v>
      </c>
      <c r="E130" s="450">
        <v>69</v>
      </c>
      <c r="F130" s="450">
        <v>73.000000000000014</v>
      </c>
      <c r="G130" s="450">
        <v>70</v>
      </c>
      <c r="H130" s="450" t="s">
        <v>78</v>
      </c>
      <c r="I130" s="450">
        <v>47</v>
      </c>
      <c r="J130" s="450">
        <v>45.000000000000007</v>
      </c>
      <c r="K130" s="452">
        <v>64</v>
      </c>
      <c r="L130" s="452">
        <v>58</v>
      </c>
      <c r="M130" s="452">
        <v>67</v>
      </c>
      <c r="N130" s="452">
        <v>61.000000000000007</v>
      </c>
      <c r="O130" s="452" t="s">
        <v>78</v>
      </c>
      <c r="P130" s="452">
        <v>69</v>
      </c>
      <c r="Q130" s="452">
        <v>53.000000000000007</v>
      </c>
      <c r="R130" s="452">
        <v>58</v>
      </c>
      <c r="S130" s="452">
        <v>55</v>
      </c>
      <c r="T130" s="450">
        <v>39</v>
      </c>
      <c r="U130" s="450">
        <v>65</v>
      </c>
      <c r="V130" s="450">
        <v>58</v>
      </c>
      <c r="W130" s="450">
        <v>58</v>
      </c>
      <c r="X130" s="450">
        <v>75</v>
      </c>
      <c r="Y130" s="450"/>
      <c r="Z130" s="450">
        <v>62</v>
      </c>
      <c r="AA130" s="450">
        <v>64</v>
      </c>
      <c r="AB130" s="450">
        <v>66</v>
      </c>
      <c r="AC130" s="450">
        <v>57</v>
      </c>
      <c r="AD130" s="450">
        <v>59.000000000000007</v>
      </c>
    </row>
    <row r="131" spans="1:30" ht="12.75" customHeight="1" x14ac:dyDescent="0.2">
      <c r="A131" s="450">
        <v>2015</v>
      </c>
      <c r="B131" s="457">
        <v>42130</v>
      </c>
      <c r="C131" s="450">
        <v>49</v>
      </c>
      <c r="D131" s="450">
        <v>47</v>
      </c>
      <c r="E131" s="450">
        <v>45.000000000000007</v>
      </c>
      <c r="F131" s="450">
        <v>45.000000000000007</v>
      </c>
      <c r="G131" s="450">
        <v>47</v>
      </c>
      <c r="H131" s="450" t="s">
        <v>78</v>
      </c>
      <c r="I131" s="450">
        <v>48</v>
      </c>
      <c r="J131" s="450">
        <v>44.000000000000007</v>
      </c>
      <c r="K131" s="452">
        <v>43</v>
      </c>
      <c r="L131" s="452">
        <v>34</v>
      </c>
      <c r="M131" s="452">
        <v>37.000000000000007</v>
      </c>
      <c r="N131" s="452">
        <v>39</v>
      </c>
      <c r="O131" s="452" t="s">
        <v>78</v>
      </c>
      <c r="P131" s="452">
        <v>52.000000000000007</v>
      </c>
      <c r="Q131" s="452">
        <v>43</v>
      </c>
      <c r="R131" s="452">
        <v>47</v>
      </c>
      <c r="S131" s="452">
        <v>38</v>
      </c>
      <c r="T131" s="450">
        <v>31</v>
      </c>
      <c r="U131" s="450">
        <v>42</v>
      </c>
      <c r="V131" s="450">
        <v>37.000000000000007</v>
      </c>
      <c r="W131" s="450">
        <v>39</v>
      </c>
      <c r="X131" s="450">
        <v>50</v>
      </c>
      <c r="Y131" s="450"/>
      <c r="Z131" s="450">
        <v>47</v>
      </c>
      <c r="AA131" s="450">
        <v>43</v>
      </c>
      <c r="AB131" s="450">
        <v>43</v>
      </c>
      <c r="AC131" s="450">
        <v>41</v>
      </c>
      <c r="AD131" s="450">
        <v>45.000000000000007</v>
      </c>
    </row>
    <row r="132" spans="1:30" ht="12.75" customHeight="1" x14ac:dyDescent="0.2">
      <c r="A132" s="450">
        <v>2015</v>
      </c>
      <c r="B132" s="457">
        <v>42131</v>
      </c>
      <c r="C132" s="450">
        <v>56</v>
      </c>
      <c r="D132" s="450">
        <v>60</v>
      </c>
      <c r="E132" s="450">
        <v>54</v>
      </c>
      <c r="F132" s="450">
        <v>60</v>
      </c>
      <c r="G132" s="450">
        <v>65</v>
      </c>
      <c r="H132" s="450" t="s">
        <v>78</v>
      </c>
      <c r="I132" s="450">
        <v>35</v>
      </c>
      <c r="J132" s="450">
        <v>57</v>
      </c>
      <c r="K132" s="452">
        <v>47</v>
      </c>
      <c r="L132" s="452">
        <v>44.000000000000007</v>
      </c>
      <c r="M132" s="452">
        <v>53.000000000000007</v>
      </c>
      <c r="N132" s="452">
        <v>64</v>
      </c>
      <c r="O132" s="452" t="s">
        <v>78</v>
      </c>
      <c r="P132" s="452">
        <v>55</v>
      </c>
      <c r="Q132" s="452">
        <v>60</v>
      </c>
      <c r="R132" s="452">
        <v>66</v>
      </c>
      <c r="S132" s="452">
        <v>69</v>
      </c>
      <c r="T132" s="450">
        <v>35</v>
      </c>
      <c r="U132" s="450">
        <v>47</v>
      </c>
      <c r="V132" s="450">
        <v>45.000000000000007</v>
      </c>
      <c r="W132" s="450">
        <v>45.000000000000007</v>
      </c>
      <c r="X132" s="450">
        <v>60</v>
      </c>
      <c r="Y132" s="450"/>
      <c r="Z132" s="450">
        <v>61.000000000000007</v>
      </c>
      <c r="AA132" s="450">
        <v>55</v>
      </c>
      <c r="AB132" s="450">
        <v>59.000000000000007</v>
      </c>
      <c r="AC132" s="450">
        <v>52.000000000000007</v>
      </c>
      <c r="AD132" s="450">
        <v>49</v>
      </c>
    </row>
    <row r="133" spans="1:30" ht="12.75" customHeight="1" x14ac:dyDescent="0.2">
      <c r="A133" s="450">
        <v>2015</v>
      </c>
      <c r="B133" s="457">
        <v>42132</v>
      </c>
      <c r="C133" s="450">
        <v>62</v>
      </c>
      <c r="D133" s="450">
        <v>84</v>
      </c>
      <c r="E133" s="450">
        <v>55</v>
      </c>
      <c r="F133" s="450">
        <v>64</v>
      </c>
      <c r="G133" s="450">
        <v>78</v>
      </c>
      <c r="H133" s="450" t="s">
        <v>78</v>
      </c>
      <c r="I133" s="450">
        <v>58</v>
      </c>
      <c r="J133" s="450">
        <v>58</v>
      </c>
      <c r="K133" s="452">
        <v>60</v>
      </c>
      <c r="L133" s="452">
        <v>49</v>
      </c>
      <c r="M133" s="452">
        <v>59.000000000000007</v>
      </c>
      <c r="N133" s="452">
        <v>75</v>
      </c>
      <c r="O133" s="452" t="s">
        <v>78</v>
      </c>
      <c r="P133" s="452">
        <v>60</v>
      </c>
      <c r="Q133" s="452">
        <v>69</v>
      </c>
      <c r="R133" s="452">
        <v>75</v>
      </c>
      <c r="S133" s="452">
        <v>75</v>
      </c>
      <c r="T133" s="450">
        <v>36.000000000000007</v>
      </c>
      <c r="U133" s="450">
        <v>52.000000000000007</v>
      </c>
      <c r="V133" s="450">
        <v>52.000000000000007</v>
      </c>
      <c r="W133" s="450">
        <v>47</v>
      </c>
      <c r="X133" s="450">
        <v>64</v>
      </c>
      <c r="Y133" s="450"/>
      <c r="Z133" s="450">
        <v>78</v>
      </c>
      <c r="AA133" s="450">
        <v>57</v>
      </c>
      <c r="AB133" s="450">
        <v>60</v>
      </c>
      <c r="AC133" s="450">
        <v>53.000000000000007</v>
      </c>
      <c r="AD133" s="450">
        <v>62</v>
      </c>
    </row>
    <row r="134" spans="1:30" ht="12.75" customHeight="1" x14ac:dyDescent="0.2">
      <c r="A134" s="450">
        <v>2015</v>
      </c>
      <c r="B134" s="457">
        <v>42133</v>
      </c>
      <c r="C134" s="450">
        <v>42</v>
      </c>
      <c r="D134" s="450">
        <v>40</v>
      </c>
      <c r="E134" s="450">
        <v>46</v>
      </c>
      <c r="F134" s="450">
        <v>40</v>
      </c>
      <c r="G134" s="450">
        <v>40</v>
      </c>
      <c r="H134" s="450" t="s">
        <v>78</v>
      </c>
      <c r="I134" s="450">
        <v>42</v>
      </c>
      <c r="J134" s="450">
        <v>44.000000000000007</v>
      </c>
      <c r="K134" s="452">
        <v>30</v>
      </c>
      <c r="L134" s="452">
        <v>18.000000000000004</v>
      </c>
      <c r="M134" s="452">
        <v>27</v>
      </c>
      <c r="N134" s="452">
        <v>33</v>
      </c>
      <c r="O134" s="452" t="s">
        <v>78</v>
      </c>
      <c r="P134" s="452">
        <v>40</v>
      </c>
      <c r="Q134" s="452">
        <v>23</v>
      </c>
      <c r="R134" s="452">
        <v>20</v>
      </c>
      <c r="S134" s="452">
        <v>30</v>
      </c>
      <c r="T134" s="450">
        <v>22.000000000000004</v>
      </c>
      <c r="U134" s="450">
        <v>31</v>
      </c>
      <c r="V134" s="450">
        <v>24</v>
      </c>
      <c r="W134" s="450">
        <v>26.000000000000004</v>
      </c>
      <c r="X134" s="450">
        <v>35</v>
      </c>
      <c r="Y134" s="450"/>
      <c r="Z134" s="450">
        <v>35</v>
      </c>
      <c r="AA134" s="450">
        <v>32</v>
      </c>
      <c r="AB134" s="450">
        <v>36.000000000000007</v>
      </c>
      <c r="AC134" s="450">
        <v>30</v>
      </c>
      <c r="AD134" s="450">
        <v>33</v>
      </c>
    </row>
    <row r="135" spans="1:30" ht="12.75" customHeight="1" x14ac:dyDescent="0.2">
      <c r="A135" s="450">
        <v>2015</v>
      </c>
      <c r="B135" s="457">
        <v>42134</v>
      </c>
      <c r="C135" s="450">
        <v>30</v>
      </c>
      <c r="D135" s="450">
        <v>39</v>
      </c>
      <c r="E135" s="450">
        <v>35</v>
      </c>
      <c r="F135" s="450">
        <v>35</v>
      </c>
      <c r="G135" s="450">
        <v>47</v>
      </c>
      <c r="H135" s="450" t="s">
        <v>78</v>
      </c>
      <c r="I135" s="450">
        <v>34</v>
      </c>
      <c r="J135" s="450">
        <v>33</v>
      </c>
      <c r="K135" s="452">
        <v>30</v>
      </c>
      <c r="L135" s="452">
        <v>28</v>
      </c>
      <c r="M135" s="452">
        <v>22.000000000000004</v>
      </c>
      <c r="N135" s="452">
        <v>34</v>
      </c>
      <c r="O135" s="452" t="s">
        <v>78</v>
      </c>
      <c r="P135" s="452">
        <v>23</v>
      </c>
      <c r="Q135" s="452">
        <v>29</v>
      </c>
      <c r="R135" s="452">
        <v>22.000000000000004</v>
      </c>
      <c r="S135" s="452">
        <v>31</v>
      </c>
      <c r="T135" s="450">
        <v>21</v>
      </c>
      <c r="U135" s="450">
        <v>26.000000000000004</v>
      </c>
      <c r="V135" s="450">
        <v>24</v>
      </c>
      <c r="W135" s="450">
        <v>24</v>
      </c>
      <c r="X135" s="450">
        <v>27</v>
      </c>
      <c r="Y135" s="450"/>
      <c r="Z135" s="450">
        <v>28</v>
      </c>
      <c r="AA135" s="450">
        <v>26.000000000000004</v>
      </c>
      <c r="AB135" s="450">
        <v>25</v>
      </c>
      <c r="AC135" s="450">
        <v>21</v>
      </c>
      <c r="AD135" s="450">
        <v>28</v>
      </c>
    </row>
    <row r="136" spans="1:30" ht="12.75" customHeight="1" x14ac:dyDescent="0.2">
      <c r="A136" s="450">
        <v>2015</v>
      </c>
      <c r="B136" s="457">
        <v>42135</v>
      </c>
      <c r="C136" s="450">
        <v>30</v>
      </c>
      <c r="D136" s="450">
        <v>41</v>
      </c>
      <c r="E136" s="450">
        <v>27</v>
      </c>
      <c r="F136" s="450">
        <v>28</v>
      </c>
      <c r="G136" s="450">
        <v>39</v>
      </c>
      <c r="H136" s="450" t="s">
        <v>78</v>
      </c>
      <c r="I136" s="450">
        <v>20</v>
      </c>
      <c r="J136" s="450">
        <v>27</v>
      </c>
      <c r="K136" s="452">
        <v>27</v>
      </c>
      <c r="L136" s="452">
        <v>27</v>
      </c>
      <c r="M136" s="452">
        <v>27</v>
      </c>
      <c r="N136" s="452">
        <v>34</v>
      </c>
      <c r="O136" s="452" t="s">
        <v>78</v>
      </c>
      <c r="P136" s="452">
        <v>22.000000000000004</v>
      </c>
      <c r="Q136" s="452">
        <v>35</v>
      </c>
      <c r="R136" s="452">
        <v>38</v>
      </c>
      <c r="S136" s="452">
        <v>40</v>
      </c>
      <c r="T136" s="450">
        <v>18.000000000000004</v>
      </c>
      <c r="U136" s="450">
        <v>23</v>
      </c>
      <c r="V136" s="450">
        <v>19</v>
      </c>
      <c r="W136" s="450">
        <v>20</v>
      </c>
      <c r="X136" s="450">
        <v>28</v>
      </c>
      <c r="Y136" s="450"/>
      <c r="Z136" s="450">
        <v>40</v>
      </c>
      <c r="AA136" s="450">
        <v>21</v>
      </c>
      <c r="AB136" s="450">
        <v>22.000000000000004</v>
      </c>
      <c r="AC136" s="450">
        <v>12</v>
      </c>
      <c r="AD136" s="450">
        <v>26.000000000000004</v>
      </c>
    </row>
    <row r="137" spans="1:30" ht="12.75" customHeight="1" x14ac:dyDescent="0.2">
      <c r="A137" s="450">
        <v>2015</v>
      </c>
      <c r="B137" s="457">
        <v>42136</v>
      </c>
      <c r="C137" s="450">
        <v>61.000000000000007</v>
      </c>
      <c r="D137" s="450">
        <v>56</v>
      </c>
      <c r="E137" s="450">
        <v>63</v>
      </c>
      <c r="F137" s="450">
        <v>58</v>
      </c>
      <c r="G137" s="450">
        <v>60</v>
      </c>
      <c r="H137" s="450" t="s">
        <v>78</v>
      </c>
      <c r="I137" s="450">
        <v>52.000000000000007</v>
      </c>
      <c r="J137" s="450">
        <v>66</v>
      </c>
      <c r="K137" s="452">
        <v>55</v>
      </c>
      <c r="L137" s="452">
        <v>55</v>
      </c>
      <c r="M137" s="452">
        <v>49</v>
      </c>
      <c r="N137" s="452">
        <v>56</v>
      </c>
      <c r="O137" s="452" t="s">
        <v>78</v>
      </c>
      <c r="P137" s="452">
        <v>63</v>
      </c>
      <c r="Q137" s="452">
        <v>51.000000000000007</v>
      </c>
      <c r="R137" s="452">
        <v>54</v>
      </c>
      <c r="S137" s="452">
        <v>54</v>
      </c>
      <c r="T137" s="450">
        <v>49</v>
      </c>
      <c r="U137" s="450">
        <v>52.000000000000007</v>
      </c>
      <c r="V137" s="450">
        <v>52.000000000000007</v>
      </c>
      <c r="W137" s="450">
        <v>57</v>
      </c>
      <c r="X137" s="450">
        <v>61.000000000000007</v>
      </c>
      <c r="Y137" s="450"/>
      <c r="Z137" s="450">
        <v>55</v>
      </c>
      <c r="AA137" s="450">
        <v>58</v>
      </c>
      <c r="AB137" s="450">
        <v>55</v>
      </c>
      <c r="AC137" s="450">
        <v>45.000000000000007</v>
      </c>
      <c r="AD137" s="450">
        <v>56</v>
      </c>
    </row>
    <row r="138" spans="1:30" ht="12.75" customHeight="1" x14ac:dyDescent="0.2">
      <c r="A138" s="450">
        <v>2015</v>
      </c>
      <c r="B138" s="457">
        <v>42137</v>
      </c>
      <c r="C138" s="450">
        <v>38</v>
      </c>
      <c r="D138" s="450">
        <v>31</v>
      </c>
      <c r="E138" s="450">
        <v>39</v>
      </c>
      <c r="F138" s="450">
        <v>32</v>
      </c>
      <c r="G138" s="450">
        <v>36.000000000000007</v>
      </c>
      <c r="H138" s="450" t="s">
        <v>78</v>
      </c>
      <c r="I138" s="450">
        <v>38</v>
      </c>
      <c r="J138" s="450">
        <v>37.000000000000007</v>
      </c>
      <c r="K138" s="452">
        <v>32</v>
      </c>
      <c r="L138" s="452">
        <v>38</v>
      </c>
      <c r="M138" s="452">
        <v>35</v>
      </c>
      <c r="N138" s="452">
        <v>35</v>
      </c>
      <c r="O138" s="452" t="s">
        <v>78</v>
      </c>
      <c r="P138" s="452">
        <v>35</v>
      </c>
      <c r="Q138" s="452">
        <v>34</v>
      </c>
      <c r="R138" s="452">
        <v>38</v>
      </c>
      <c r="S138" s="452">
        <v>24</v>
      </c>
      <c r="T138" s="450">
        <v>36.000000000000007</v>
      </c>
      <c r="U138" s="450">
        <v>34</v>
      </c>
      <c r="V138" s="450">
        <v>27</v>
      </c>
      <c r="W138" s="450">
        <v>31</v>
      </c>
      <c r="X138" s="450">
        <v>36.000000000000007</v>
      </c>
      <c r="Y138" s="450"/>
      <c r="Z138" s="450">
        <v>38</v>
      </c>
      <c r="AA138" s="450">
        <v>35</v>
      </c>
      <c r="AB138" s="450">
        <v>38</v>
      </c>
      <c r="AC138" s="450">
        <v>33</v>
      </c>
      <c r="AD138" s="450">
        <v>33</v>
      </c>
    </row>
    <row r="139" spans="1:30" ht="12.75" customHeight="1" x14ac:dyDescent="0.2">
      <c r="A139" s="450">
        <v>2015</v>
      </c>
      <c r="B139" s="457">
        <v>42138</v>
      </c>
      <c r="C139" s="450">
        <v>54</v>
      </c>
      <c r="D139" s="450">
        <v>49</v>
      </c>
      <c r="E139" s="450">
        <v>53.000000000000007</v>
      </c>
      <c r="F139" s="450">
        <v>52.000000000000007</v>
      </c>
      <c r="G139" s="450">
        <v>55</v>
      </c>
      <c r="H139" s="450" t="s">
        <v>78</v>
      </c>
      <c r="I139" s="450">
        <v>48</v>
      </c>
      <c r="J139" s="450">
        <v>53.000000000000007</v>
      </c>
      <c r="K139" s="452">
        <v>52.000000000000007</v>
      </c>
      <c r="L139" s="452">
        <v>52.000000000000007</v>
      </c>
      <c r="M139" s="452">
        <v>49</v>
      </c>
      <c r="N139" s="452">
        <v>53.000000000000007</v>
      </c>
      <c r="O139" s="452" t="s">
        <v>78</v>
      </c>
      <c r="P139" s="452">
        <v>53.000000000000007</v>
      </c>
      <c r="Q139" s="452">
        <v>47</v>
      </c>
      <c r="R139" s="452">
        <v>48</v>
      </c>
      <c r="S139" s="452">
        <v>49</v>
      </c>
      <c r="T139" s="450">
        <v>51.000000000000007</v>
      </c>
      <c r="U139" s="450">
        <v>49</v>
      </c>
      <c r="V139" s="450">
        <v>47</v>
      </c>
      <c r="W139" s="450">
        <v>47</v>
      </c>
      <c r="X139" s="450">
        <v>54</v>
      </c>
      <c r="Y139" s="450"/>
      <c r="Z139" s="450">
        <v>49</v>
      </c>
      <c r="AA139" s="450">
        <v>50</v>
      </c>
      <c r="AB139" s="450">
        <v>52.000000000000007</v>
      </c>
      <c r="AC139" s="450">
        <v>47</v>
      </c>
      <c r="AD139" s="450">
        <v>51.000000000000007</v>
      </c>
    </row>
    <row r="140" spans="1:30" ht="12.75" customHeight="1" x14ac:dyDescent="0.2">
      <c r="A140" s="450">
        <v>2015</v>
      </c>
      <c r="B140" s="457">
        <v>42139</v>
      </c>
      <c r="C140" s="450">
        <v>63</v>
      </c>
      <c r="D140" s="450">
        <v>65</v>
      </c>
      <c r="E140" s="450">
        <v>57</v>
      </c>
      <c r="F140" s="450">
        <v>59.000000000000007</v>
      </c>
      <c r="G140" s="450">
        <v>64</v>
      </c>
      <c r="H140" s="450" t="s">
        <v>78</v>
      </c>
      <c r="I140" s="450">
        <v>46</v>
      </c>
      <c r="J140" s="450">
        <v>55</v>
      </c>
      <c r="K140" s="452">
        <v>55</v>
      </c>
      <c r="L140" s="452">
        <v>53.000000000000007</v>
      </c>
      <c r="M140" s="452">
        <v>58</v>
      </c>
      <c r="N140" s="452">
        <v>63</v>
      </c>
      <c r="O140" s="452" t="s">
        <v>78</v>
      </c>
      <c r="P140" s="452">
        <v>59.000000000000007</v>
      </c>
      <c r="Q140" s="452">
        <v>61.000000000000007</v>
      </c>
      <c r="R140" s="452">
        <v>63</v>
      </c>
      <c r="S140" s="452">
        <v>62</v>
      </c>
      <c r="T140" s="450">
        <v>51.000000000000007</v>
      </c>
      <c r="U140" s="450">
        <v>55</v>
      </c>
      <c r="V140" s="450">
        <v>51.000000000000007</v>
      </c>
      <c r="W140" s="450">
        <v>56</v>
      </c>
      <c r="X140" s="450">
        <v>60</v>
      </c>
      <c r="Y140" s="450"/>
      <c r="Z140" s="450">
        <v>63</v>
      </c>
      <c r="AA140" s="450">
        <v>58</v>
      </c>
      <c r="AB140" s="450">
        <v>62</v>
      </c>
      <c r="AC140" s="450">
        <v>56</v>
      </c>
      <c r="AD140" s="450">
        <v>59.000000000000007</v>
      </c>
    </row>
    <row r="141" spans="1:30" ht="12.75" customHeight="1" x14ac:dyDescent="0.2">
      <c r="A141" s="450">
        <v>2015</v>
      </c>
      <c r="B141" s="457">
        <v>42140</v>
      </c>
      <c r="C141" s="450">
        <v>42</v>
      </c>
      <c r="D141" s="450">
        <v>43</v>
      </c>
      <c r="E141" s="450">
        <v>41</v>
      </c>
      <c r="F141" s="450">
        <v>39</v>
      </c>
      <c r="G141" s="450">
        <v>48</v>
      </c>
      <c r="H141" s="450" t="s">
        <v>78</v>
      </c>
      <c r="I141" s="450">
        <v>42</v>
      </c>
      <c r="J141" s="450">
        <v>42</v>
      </c>
      <c r="K141" s="452">
        <v>37.000000000000007</v>
      </c>
      <c r="L141" s="452">
        <v>40</v>
      </c>
      <c r="M141" s="452">
        <v>40</v>
      </c>
      <c r="N141" s="452">
        <v>57</v>
      </c>
      <c r="O141" s="452" t="s">
        <v>78</v>
      </c>
      <c r="P141" s="452">
        <v>45.000000000000007</v>
      </c>
      <c r="Q141" s="452">
        <v>47</v>
      </c>
      <c r="R141" s="452">
        <v>44.000000000000007</v>
      </c>
      <c r="S141" s="452">
        <v>50</v>
      </c>
      <c r="T141" s="450">
        <v>27</v>
      </c>
      <c r="U141" s="450">
        <v>33</v>
      </c>
      <c r="V141" s="450">
        <v>31</v>
      </c>
      <c r="W141" s="450">
        <v>38</v>
      </c>
      <c r="X141" s="450">
        <v>45.000000000000007</v>
      </c>
      <c r="Y141" s="450"/>
      <c r="Z141" s="450">
        <v>38</v>
      </c>
      <c r="AA141" s="450">
        <v>46</v>
      </c>
      <c r="AB141" s="450">
        <v>41</v>
      </c>
      <c r="AC141" s="450">
        <v>38</v>
      </c>
      <c r="AD141" s="450">
        <v>34</v>
      </c>
    </row>
    <row r="142" spans="1:30" ht="12.75" customHeight="1" x14ac:dyDescent="0.2">
      <c r="A142" s="450">
        <v>2015</v>
      </c>
      <c r="B142" s="457">
        <v>42141</v>
      </c>
      <c r="C142" s="450">
        <v>57</v>
      </c>
      <c r="D142" s="450">
        <v>51.000000000000007</v>
      </c>
      <c r="E142" s="450">
        <v>56</v>
      </c>
      <c r="F142" s="450">
        <v>61.000000000000007</v>
      </c>
      <c r="G142" s="450">
        <v>56</v>
      </c>
      <c r="H142" s="450" t="s">
        <v>78</v>
      </c>
      <c r="I142" s="450">
        <v>46</v>
      </c>
      <c r="J142" s="450">
        <v>57</v>
      </c>
      <c r="K142" s="452">
        <v>55</v>
      </c>
      <c r="L142" s="452">
        <v>57</v>
      </c>
      <c r="M142" s="452">
        <v>65</v>
      </c>
      <c r="N142" s="452">
        <v>47</v>
      </c>
      <c r="O142" s="452" t="s">
        <v>78</v>
      </c>
      <c r="P142" s="452">
        <v>65</v>
      </c>
      <c r="Q142" s="452">
        <v>39</v>
      </c>
      <c r="R142" s="452">
        <v>40</v>
      </c>
      <c r="S142" s="452">
        <v>40</v>
      </c>
      <c r="T142" s="450">
        <v>45.000000000000007</v>
      </c>
      <c r="U142" s="450">
        <v>52.000000000000007</v>
      </c>
      <c r="V142" s="450">
        <v>52.000000000000007</v>
      </c>
      <c r="W142" s="450">
        <v>62</v>
      </c>
      <c r="X142" s="450">
        <v>73.000000000000014</v>
      </c>
      <c r="Y142" s="450"/>
      <c r="Z142" s="450">
        <v>41</v>
      </c>
      <c r="AA142" s="450">
        <v>65</v>
      </c>
      <c r="AB142" s="450">
        <v>56</v>
      </c>
      <c r="AC142" s="450">
        <v>52.000000000000007</v>
      </c>
      <c r="AD142" s="450">
        <v>45.000000000000007</v>
      </c>
    </row>
    <row r="143" spans="1:30" ht="12.75" customHeight="1" x14ac:dyDescent="0.2">
      <c r="A143" s="450">
        <v>2015</v>
      </c>
      <c r="B143" s="457">
        <v>42142</v>
      </c>
      <c r="C143" s="450">
        <v>46</v>
      </c>
      <c r="D143" s="450">
        <v>45.000000000000007</v>
      </c>
      <c r="E143" s="450">
        <v>50</v>
      </c>
      <c r="F143" s="450">
        <v>43</v>
      </c>
      <c r="G143" s="450">
        <v>49</v>
      </c>
      <c r="H143" s="450" t="s">
        <v>78</v>
      </c>
      <c r="I143" s="450">
        <v>50</v>
      </c>
      <c r="J143" s="450">
        <v>50</v>
      </c>
      <c r="K143" s="452">
        <v>31</v>
      </c>
      <c r="L143" s="452">
        <v>28</v>
      </c>
      <c r="M143" s="452">
        <v>35</v>
      </c>
      <c r="N143" s="452">
        <v>37.000000000000007</v>
      </c>
      <c r="O143" s="452" t="s">
        <v>78</v>
      </c>
      <c r="P143" s="452">
        <v>44.000000000000007</v>
      </c>
      <c r="Q143" s="452">
        <v>33</v>
      </c>
      <c r="R143" s="452">
        <v>37.000000000000007</v>
      </c>
      <c r="S143" s="452">
        <v>30</v>
      </c>
      <c r="T143" s="450">
        <v>27</v>
      </c>
      <c r="U143" s="450">
        <v>33</v>
      </c>
      <c r="V143" s="450">
        <v>28</v>
      </c>
      <c r="W143" s="450">
        <v>40</v>
      </c>
      <c r="X143" s="450">
        <v>42</v>
      </c>
      <c r="Y143" s="450"/>
      <c r="Z143" s="450">
        <v>39</v>
      </c>
      <c r="AA143" s="450">
        <v>38</v>
      </c>
      <c r="AB143" s="450">
        <v>45.000000000000007</v>
      </c>
      <c r="AC143" s="450">
        <v>37.000000000000007</v>
      </c>
      <c r="AD143" s="450">
        <v>38</v>
      </c>
    </row>
    <row r="144" spans="1:30" ht="12.75" customHeight="1" x14ac:dyDescent="0.2">
      <c r="A144" s="450">
        <v>2015</v>
      </c>
      <c r="B144" s="457">
        <v>42143</v>
      </c>
      <c r="C144" s="450">
        <v>36.000000000000007</v>
      </c>
      <c r="D144" s="450">
        <v>35</v>
      </c>
      <c r="E144" s="450">
        <v>40</v>
      </c>
      <c r="F144" s="450">
        <v>31</v>
      </c>
      <c r="G144" s="450">
        <v>35</v>
      </c>
      <c r="H144" s="450" t="s">
        <v>78</v>
      </c>
      <c r="I144" s="450">
        <v>30</v>
      </c>
      <c r="J144" s="450">
        <v>38</v>
      </c>
      <c r="K144" s="452">
        <v>29</v>
      </c>
      <c r="L144" s="452">
        <v>33</v>
      </c>
      <c r="M144" s="452">
        <v>33</v>
      </c>
      <c r="N144" s="452">
        <v>47</v>
      </c>
      <c r="O144" s="452" t="s">
        <v>78</v>
      </c>
      <c r="P144" s="452">
        <v>41</v>
      </c>
      <c r="Q144" s="452">
        <v>41</v>
      </c>
      <c r="R144" s="452">
        <v>42</v>
      </c>
      <c r="S144" s="452">
        <v>43</v>
      </c>
      <c r="T144" s="450">
        <v>29</v>
      </c>
      <c r="U144" s="450">
        <v>28</v>
      </c>
      <c r="V144" s="450">
        <v>23</v>
      </c>
      <c r="W144" s="450">
        <v>27</v>
      </c>
      <c r="X144" s="450">
        <v>42</v>
      </c>
      <c r="Y144" s="450"/>
      <c r="Z144" s="450">
        <v>37.000000000000007</v>
      </c>
      <c r="AA144" s="450">
        <v>39</v>
      </c>
      <c r="AB144" s="450">
        <v>36.000000000000007</v>
      </c>
      <c r="AC144" s="450">
        <v>32</v>
      </c>
      <c r="AD144" s="450">
        <v>29</v>
      </c>
    </row>
    <row r="145" spans="1:30" ht="12.75" customHeight="1" x14ac:dyDescent="0.2">
      <c r="A145" s="450">
        <v>2015</v>
      </c>
      <c r="B145" s="457">
        <v>42144</v>
      </c>
      <c r="C145" s="450">
        <v>32</v>
      </c>
      <c r="D145" s="450">
        <v>30</v>
      </c>
      <c r="E145" s="450">
        <v>32</v>
      </c>
      <c r="F145" s="450">
        <v>30</v>
      </c>
      <c r="G145" s="450">
        <v>32</v>
      </c>
      <c r="H145" s="450" t="s">
        <v>78</v>
      </c>
      <c r="I145" s="450">
        <v>32</v>
      </c>
      <c r="J145" s="450">
        <v>33</v>
      </c>
      <c r="K145" s="452">
        <v>35</v>
      </c>
      <c r="L145" s="452">
        <v>36.000000000000007</v>
      </c>
      <c r="M145" s="452">
        <v>31</v>
      </c>
      <c r="N145" s="452">
        <v>32</v>
      </c>
      <c r="O145" s="452" t="s">
        <v>78</v>
      </c>
      <c r="P145" s="452">
        <v>33</v>
      </c>
      <c r="Q145" s="452">
        <v>36.000000000000007</v>
      </c>
      <c r="R145" s="452">
        <v>39</v>
      </c>
      <c r="S145" s="452">
        <v>27</v>
      </c>
      <c r="T145" s="450">
        <v>36.000000000000007</v>
      </c>
      <c r="U145" s="450">
        <v>33</v>
      </c>
      <c r="V145" s="450">
        <v>29</v>
      </c>
      <c r="W145" s="450">
        <v>31</v>
      </c>
      <c r="X145" s="450">
        <v>36.000000000000007</v>
      </c>
      <c r="Y145" s="450"/>
      <c r="Z145" s="450">
        <v>36.000000000000007</v>
      </c>
      <c r="AA145" s="450">
        <v>30</v>
      </c>
      <c r="AB145" s="450">
        <v>37.000000000000007</v>
      </c>
      <c r="AC145" s="450">
        <v>29</v>
      </c>
      <c r="AD145" s="450">
        <v>30</v>
      </c>
    </row>
    <row r="146" spans="1:30" ht="12.75" customHeight="1" x14ac:dyDescent="0.2">
      <c r="A146" s="450">
        <v>2015</v>
      </c>
      <c r="B146" s="457">
        <v>42145</v>
      </c>
      <c r="C146" s="450">
        <v>41</v>
      </c>
      <c r="D146" s="450">
        <v>42</v>
      </c>
      <c r="E146" s="450">
        <v>45.000000000000007</v>
      </c>
      <c r="F146" s="450">
        <v>41</v>
      </c>
      <c r="G146" s="450">
        <v>47</v>
      </c>
      <c r="H146" s="450" t="s">
        <v>78</v>
      </c>
      <c r="I146" s="450">
        <v>39</v>
      </c>
      <c r="J146" s="450">
        <v>46</v>
      </c>
      <c r="K146" s="452">
        <v>29</v>
      </c>
      <c r="L146" s="452">
        <v>29</v>
      </c>
      <c r="M146" s="452">
        <v>33</v>
      </c>
      <c r="N146" s="452">
        <v>34</v>
      </c>
      <c r="O146" s="452" t="s">
        <v>78</v>
      </c>
      <c r="P146" s="452">
        <v>39</v>
      </c>
      <c r="Q146" s="452">
        <v>34</v>
      </c>
      <c r="R146" s="452">
        <v>40</v>
      </c>
      <c r="S146" s="452">
        <v>40</v>
      </c>
      <c r="T146" s="450">
        <v>28</v>
      </c>
      <c r="U146" s="450">
        <v>27</v>
      </c>
      <c r="V146" s="450">
        <v>24</v>
      </c>
      <c r="W146" s="450">
        <v>37.000000000000007</v>
      </c>
      <c r="X146" s="450">
        <v>38</v>
      </c>
      <c r="Y146" s="450"/>
      <c r="Z146" s="450">
        <v>42</v>
      </c>
      <c r="AA146" s="450">
        <v>41</v>
      </c>
      <c r="AB146" s="450">
        <v>42</v>
      </c>
      <c r="AC146" s="450">
        <v>40</v>
      </c>
      <c r="AD146" s="450">
        <v>31</v>
      </c>
    </row>
    <row r="147" spans="1:30" ht="12.75" customHeight="1" x14ac:dyDescent="0.2">
      <c r="A147" s="450">
        <v>2015</v>
      </c>
      <c r="B147" s="457">
        <v>42146</v>
      </c>
      <c r="C147" s="450">
        <v>53.000000000000007</v>
      </c>
      <c r="D147" s="450">
        <v>52.000000000000007</v>
      </c>
      <c r="E147" s="450">
        <v>53.000000000000007</v>
      </c>
      <c r="F147" s="450">
        <v>52.000000000000007</v>
      </c>
      <c r="G147" s="450">
        <v>51.000000000000007</v>
      </c>
      <c r="H147" s="450" t="s">
        <v>78</v>
      </c>
      <c r="I147" s="450">
        <v>53.000000000000007</v>
      </c>
      <c r="J147" s="450">
        <v>53.000000000000007</v>
      </c>
      <c r="K147" s="452">
        <v>50</v>
      </c>
      <c r="L147" s="452">
        <v>50</v>
      </c>
      <c r="M147" s="452">
        <v>45.000000000000007</v>
      </c>
      <c r="N147" s="452">
        <v>53.000000000000007</v>
      </c>
      <c r="O147" s="452" t="s">
        <v>78</v>
      </c>
      <c r="P147" s="452">
        <v>54</v>
      </c>
      <c r="Q147" s="452">
        <v>47</v>
      </c>
      <c r="R147" s="452">
        <v>50</v>
      </c>
      <c r="S147" s="452">
        <v>47</v>
      </c>
      <c r="T147" s="450">
        <v>48</v>
      </c>
      <c r="U147" s="450">
        <v>46</v>
      </c>
      <c r="V147" s="450">
        <v>46</v>
      </c>
      <c r="W147" s="450">
        <v>48</v>
      </c>
      <c r="X147" s="450">
        <v>55</v>
      </c>
      <c r="Y147" s="450"/>
      <c r="Z147" s="450">
        <v>51.000000000000007</v>
      </c>
      <c r="AA147" s="450">
        <v>50</v>
      </c>
      <c r="AB147" s="450">
        <v>53.000000000000007</v>
      </c>
      <c r="AC147" s="450">
        <v>49</v>
      </c>
      <c r="AD147" s="450">
        <v>48</v>
      </c>
    </row>
    <row r="148" spans="1:30" ht="12.75" customHeight="1" x14ac:dyDescent="0.2">
      <c r="A148" s="450">
        <v>2015</v>
      </c>
      <c r="B148" s="457">
        <v>42147</v>
      </c>
      <c r="C148" s="450">
        <v>46</v>
      </c>
      <c r="D148" s="450">
        <v>42</v>
      </c>
      <c r="E148" s="450">
        <v>47</v>
      </c>
      <c r="F148" s="450">
        <v>45.000000000000007</v>
      </c>
      <c r="G148" s="450">
        <v>44.000000000000007</v>
      </c>
      <c r="H148" s="450" t="s">
        <v>78</v>
      </c>
      <c r="I148" s="450">
        <v>44.000000000000007</v>
      </c>
      <c r="J148" s="450">
        <v>49</v>
      </c>
      <c r="K148" s="452">
        <v>45.000000000000007</v>
      </c>
      <c r="L148" s="452">
        <v>46</v>
      </c>
      <c r="M148" s="452">
        <v>46</v>
      </c>
      <c r="N148" s="452">
        <v>48</v>
      </c>
      <c r="O148" s="452" t="s">
        <v>78</v>
      </c>
      <c r="P148" s="452">
        <v>49</v>
      </c>
      <c r="Q148" s="452">
        <v>44.000000000000007</v>
      </c>
      <c r="R148" s="452">
        <v>46</v>
      </c>
      <c r="S148" s="452">
        <v>46</v>
      </c>
      <c r="T148" s="450">
        <v>46</v>
      </c>
      <c r="U148" s="450">
        <v>41</v>
      </c>
      <c r="V148" s="450">
        <v>40</v>
      </c>
      <c r="W148" s="450">
        <v>45.000000000000007</v>
      </c>
      <c r="X148" s="450">
        <v>50</v>
      </c>
      <c r="Y148" s="450"/>
      <c r="Z148" s="450">
        <v>43</v>
      </c>
      <c r="AA148" s="450">
        <v>47</v>
      </c>
      <c r="AB148" s="450">
        <v>47</v>
      </c>
      <c r="AC148" s="450">
        <v>45.000000000000007</v>
      </c>
      <c r="AD148" s="450">
        <v>42</v>
      </c>
    </row>
    <row r="149" spans="1:30" ht="12.75" customHeight="1" x14ac:dyDescent="0.2">
      <c r="A149" s="450">
        <v>2015</v>
      </c>
      <c r="B149" s="457">
        <v>42148</v>
      </c>
      <c r="C149" s="450">
        <v>63</v>
      </c>
      <c r="D149" s="450">
        <v>68</v>
      </c>
      <c r="E149" s="450">
        <v>63</v>
      </c>
      <c r="F149" s="450">
        <v>64</v>
      </c>
      <c r="G149" s="450">
        <v>70</v>
      </c>
      <c r="H149" s="450" t="s">
        <v>78</v>
      </c>
      <c r="I149" s="450">
        <v>64</v>
      </c>
      <c r="J149" s="450">
        <v>65</v>
      </c>
      <c r="K149" s="452">
        <v>66</v>
      </c>
      <c r="L149" s="452">
        <v>66</v>
      </c>
      <c r="M149" s="452">
        <v>60</v>
      </c>
      <c r="N149" s="452">
        <v>64</v>
      </c>
      <c r="O149" s="452" t="s">
        <v>78</v>
      </c>
      <c r="P149" s="452">
        <v>58</v>
      </c>
      <c r="Q149" s="452">
        <v>63</v>
      </c>
      <c r="R149" s="452">
        <v>66</v>
      </c>
      <c r="S149" s="452">
        <v>65</v>
      </c>
      <c r="T149" s="450">
        <v>58</v>
      </c>
      <c r="U149" s="450">
        <v>61.000000000000007</v>
      </c>
      <c r="V149" s="450">
        <v>58</v>
      </c>
      <c r="W149" s="450">
        <v>57</v>
      </c>
      <c r="X149" s="450">
        <v>70</v>
      </c>
      <c r="Y149" s="450"/>
      <c r="Z149" s="450">
        <v>65</v>
      </c>
      <c r="AA149" s="450">
        <v>59.000000000000007</v>
      </c>
      <c r="AB149" s="450">
        <v>60</v>
      </c>
      <c r="AC149" s="450">
        <v>53.000000000000007</v>
      </c>
      <c r="AD149" s="450">
        <v>62</v>
      </c>
    </row>
    <row r="150" spans="1:30" ht="12.75" customHeight="1" x14ac:dyDescent="0.2">
      <c r="A150" s="450">
        <v>2015</v>
      </c>
      <c r="B150" s="457">
        <v>42149</v>
      </c>
      <c r="C150" s="450">
        <v>60</v>
      </c>
      <c r="D150" s="450">
        <v>70</v>
      </c>
      <c r="E150" s="450">
        <v>58</v>
      </c>
      <c r="F150" s="450">
        <v>60</v>
      </c>
      <c r="G150" s="450">
        <v>62</v>
      </c>
      <c r="H150" s="450" t="s">
        <v>78</v>
      </c>
      <c r="I150" s="450">
        <v>61.000000000000007</v>
      </c>
      <c r="J150" s="450">
        <v>59.000000000000007</v>
      </c>
      <c r="K150" s="452">
        <v>65</v>
      </c>
      <c r="L150" s="452">
        <v>63</v>
      </c>
      <c r="M150" s="452">
        <v>63</v>
      </c>
      <c r="N150" s="452">
        <v>64</v>
      </c>
      <c r="O150" s="452" t="s">
        <v>78</v>
      </c>
      <c r="P150" s="452">
        <v>57</v>
      </c>
      <c r="Q150" s="452">
        <v>57</v>
      </c>
      <c r="R150" s="452">
        <v>63</v>
      </c>
      <c r="S150" s="452">
        <v>60</v>
      </c>
      <c r="T150" s="450">
        <v>43</v>
      </c>
      <c r="U150" s="450">
        <v>57</v>
      </c>
      <c r="V150" s="450">
        <v>57</v>
      </c>
      <c r="W150" s="450">
        <v>55</v>
      </c>
      <c r="X150" s="450">
        <v>62</v>
      </c>
      <c r="Y150" s="450"/>
      <c r="Z150" s="450">
        <v>66</v>
      </c>
      <c r="AA150" s="450">
        <v>57</v>
      </c>
      <c r="AB150" s="450">
        <v>57</v>
      </c>
      <c r="AC150" s="450">
        <v>50</v>
      </c>
      <c r="AD150" s="450">
        <v>57</v>
      </c>
    </row>
    <row r="151" spans="1:30" ht="12.75" customHeight="1" x14ac:dyDescent="0.2">
      <c r="A151" s="450">
        <v>2015</v>
      </c>
      <c r="B151" s="457">
        <v>42150</v>
      </c>
      <c r="C151" s="450">
        <v>62</v>
      </c>
      <c r="D151" s="450">
        <v>77</v>
      </c>
      <c r="E151" s="450">
        <v>57</v>
      </c>
      <c r="F151" s="450">
        <v>62</v>
      </c>
      <c r="G151" s="450">
        <v>67</v>
      </c>
      <c r="H151" s="450" t="s">
        <v>78</v>
      </c>
      <c r="I151" s="450">
        <v>59.000000000000007</v>
      </c>
      <c r="J151" s="450">
        <v>55</v>
      </c>
      <c r="K151" s="452">
        <v>63</v>
      </c>
      <c r="L151" s="452">
        <v>70</v>
      </c>
      <c r="M151" s="452">
        <v>62</v>
      </c>
      <c r="N151" s="452">
        <v>70</v>
      </c>
      <c r="O151" s="452" t="s">
        <v>78</v>
      </c>
      <c r="P151" s="452">
        <v>50</v>
      </c>
      <c r="Q151" s="452">
        <v>62</v>
      </c>
      <c r="R151" s="452">
        <v>71.000000000000014</v>
      </c>
      <c r="S151" s="452">
        <v>61.000000000000007</v>
      </c>
      <c r="T151" s="450">
        <v>36.000000000000007</v>
      </c>
      <c r="U151" s="450">
        <v>53.000000000000007</v>
      </c>
      <c r="V151" s="450">
        <v>52.000000000000007</v>
      </c>
      <c r="W151" s="450">
        <v>47</v>
      </c>
      <c r="X151" s="450">
        <v>61.000000000000007</v>
      </c>
      <c r="Y151" s="450"/>
      <c r="Z151" s="450">
        <v>66</v>
      </c>
      <c r="AA151" s="450">
        <v>47</v>
      </c>
      <c r="AB151" s="450">
        <v>49</v>
      </c>
      <c r="AC151" s="450">
        <v>40</v>
      </c>
      <c r="AD151" s="450">
        <v>55</v>
      </c>
    </row>
    <row r="152" spans="1:30" ht="12.75" customHeight="1" x14ac:dyDescent="0.2">
      <c r="A152" s="450">
        <v>2015</v>
      </c>
      <c r="B152" s="457">
        <v>42151</v>
      </c>
      <c r="C152" s="450">
        <v>46</v>
      </c>
      <c r="D152" s="450">
        <v>48</v>
      </c>
      <c r="E152" s="450">
        <v>46</v>
      </c>
      <c r="F152" s="450">
        <v>44.000000000000007</v>
      </c>
      <c r="G152" s="450">
        <v>47</v>
      </c>
      <c r="H152" s="450" t="s">
        <v>78</v>
      </c>
      <c r="I152" s="450">
        <v>36.000000000000007</v>
      </c>
      <c r="J152" s="450">
        <v>43</v>
      </c>
      <c r="K152" s="452">
        <v>36.000000000000007</v>
      </c>
      <c r="L152" s="452">
        <v>32</v>
      </c>
      <c r="M152" s="452">
        <v>38</v>
      </c>
      <c r="N152" s="452">
        <v>47</v>
      </c>
      <c r="O152" s="452" t="s">
        <v>78</v>
      </c>
      <c r="P152" s="452">
        <v>40</v>
      </c>
      <c r="Q152" s="452">
        <v>40</v>
      </c>
      <c r="R152" s="452">
        <v>42</v>
      </c>
      <c r="S152" s="452">
        <v>39</v>
      </c>
      <c r="T152" s="450">
        <v>26.000000000000004</v>
      </c>
      <c r="U152" s="450">
        <v>34</v>
      </c>
      <c r="V152" s="450">
        <v>31</v>
      </c>
      <c r="W152" s="450">
        <v>35</v>
      </c>
      <c r="X152" s="450">
        <v>42</v>
      </c>
      <c r="Y152" s="450"/>
      <c r="Z152" s="450">
        <v>42</v>
      </c>
      <c r="AA152" s="450">
        <v>42</v>
      </c>
      <c r="AB152" s="450">
        <v>39</v>
      </c>
      <c r="AC152" s="450">
        <v>34</v>
      </c>
      <c r="AD152" s="450">
        <v>36.000000000000007</v>
      </c>
    </row>
    <row r="153" spans="1:30" ht="12.75" customHeight="1" x14ac:dyDescent="0.2">
      <c r="A153" s="450">
        <v>2015</v>
      </c>
      <c r="B153" s="457">
        <v>42152</v>
      </c>
      <c r="C153" s="450">
        <v>54</v>
      </c>
      <c r="D153" s="450">
        <v>54</v>
      </c>
      <c r="E153" s="450">
        <v>50</v>
      </c>
      <c r="F153" s="450">
        <v>52.000000000000007</v>
      </c>
      <c r="G153" s="450">
        <v>55</v>
      </c>
      <c r="H153" s="450" t="s">
        <v>78</v>
      </c>
      <c r="I153" s="450">
        <v>50</v>
      </c>
      <c r="J153" s="450">
        <v>48</v>
      </c>
      <c r="K153" s="452">
        <v>56</v>
      </c>
      <c r="L153" s="452">
        <v>55</v>
      </c>
      <c r="M153" s="452">
        <v>52.000000000000007</v>
      </c>
      <c r="N153" s="452">
        <v>58</v>
      </c>
      <c r="O153" s="452" t="s">
        <v>78</v>
      </c>
      <c r="P153" s="452">
        <v>50</v>
      </c>
      <c r="Q153" s="452">
        <v>52.000000000000007</v>
      </c>
      <c r="R153" s="452">
        <v>50</v>
      </c>
      <c r="S153" s="452">
        <v>51.000000000000007</v>
      </c>
      <c r="T153" s="450">
        <v>33</v>
      </c>
      <c r="U153" s="450">
        <v>38</v>
      </c>
      <c r="V153" s="450">
        <v>41</v>
      </c>
      <c r="W153" s="450">
        <v>35</v>
      </c>
      <c r="X153" s="450">
        <v>51.000000000000007</v>
      </c>
      <c r="Y153" s="450"/>
      <c r="Z153" s="450">
        <v>54</v>
      </c>
      <c r="AA153" s="450">
        <v>42</v>
      </c>
      <c r="AB153" s="450">
        <v>44.000000000000007</v>
      </c>
      <c r="AC153" s="450">
        <v>35</v>
      </c>
      <c r="AD153" s="450">
        <v>39</v>
      </c>
    </row>
    <row r="154" spans="1:30" ht="12.75" customHeight="1" x14ac:dyDescent="0.2">
      <c r="A154" s="450">
        <v>2015</v>
      </c>
      <c r="B154" s="457">
        <v>42153</v>
      </c>
      <c r="C154" s="450">
        <v>41</v>
      </c>
      <c r="D154" s="450">
        <v>50</v>
      </c>
      <c r="E154" s="450">
        <v>40</v>
      </c>
      <c r="F154" s="450">
        <v>39</v>
      </c>
      <c r="G154" s="450">
        <v>46</v>
      </c>
      <c r="H154" s="450" t="s">
        <v>78</v>
      </c>
      <c r="I154" s="450">
        <v>39</v>
      </c>
      <c r="J154" s="450">
        <v>41</v>
      </c>
      <c r="K154" s="452">
        <v>45.000000000000007</v>
      </c>
      <c r="L154" s="452">
        <v>31</v>
      </c>
      <c r="M154" s="452">
        <v>39</v>
      </c>
      <c r="N154" s="452">
        <v>63</v>
      </c>
      <c r="O154" s="452" t="s">
        <v>78</v>
      </c>
      <c r="P154" s="452">
        <v>44.000000000000007</v>
      </c>
      <c r="Q154" s="452">
        <v>57</v>
      </c>
      <c r="R154" s="452">
        <v>60</v>
      </c>
      <c r="S154" s="452">
        <v>54</v>
      </c>
      <c r="T154" s="450">
        <v>38</v>
      </c>
      <c r="U154" s="450">
        <v>46</v>
      </c>
      <c r="V154" s="450">
        <v>41</v>
      </c>
      <c r="W154" s="450">
        <v>40</v>
      </c>
      <c r="X154" s="450">
        <v>43</v>
      </c>
      <c r="Y154" s="450"/>
      <c r="Z154" s="450">
        <v>58</v>
      </c>
      <c r="AA154" s="450">
        <v>41</v>
      </c>
      <c r="AB154" s="450">
        <v>41</v>
      </c>
      <c r="AC154" s="450">
        <v>36.000000000000007</v>
      </c>
      <c r="AD154" s="450">
        <v>50</v>
      </c>
    </row>
    <row r="155" spans="1:30" ht="12.75" customHeight="1" x14ac:dyDescent="0.2">
      <c r="A155" s="450">
        <v>2015</v>
      </c>
      <c r="B155" s="457">
        <v>42154</v>
      </c>
      <c r="C155" s="450">
        <v>34</v>
      </c>
      <c r="D155" s="450">
        <v>46</v>
      </c>
      <c r="E155" s="450">
        <v>28</v>
      </c>
      <c r="F155" s="450">
        <v>34</v>
      </c>
      <c r="G155" s="450">
        <v>33</v>
      </c>
      <c r="H155" s="450" t="s">
        <v>78</v>
      </c>
      <c r="I155" s="450">
        <v>31</v>
      </c>
      <c r="J155" s="450">
        <v>29</v>
      </c>
      <c r="K155" s="452">
        <v>35</v>
      </c>
      <c r="L155" s="452">
        <v>31</v>
      </c>
      <c r="M155" s="452">
        <v>32</v>
      </c>
      <c r="N155" s="452">
        <v>45.000000000000007</v>
      </c>
      <c r="O155" s="452" t="s">
        <v>78</v>
      </c>
      <c r="P155" s="452">
        <v>27</v>
      </c>
      <c r="Q155" s="452">
        <v>42</v>
      </c>
      <c r="R155" s="452">
        <v>41</v>
      </c>
      <c r="S155" s="452">
        <v>41</v>
      </c>
      <c r="T155" s="450">
        <v>26.000000000000004</v>
      </c>
      <c r="U155" s="450">
        <v>29</v>
      </c>
      <c r="V155" s="450">
        <v>28</v>
      </c>
      <c r="W155" s="450">
        <v>23</v>
      </c>
      <c r="X155" s="450">
        <v>34</v>
      </c>
      <c r="Y155" s="450"/>
      <c r="Z155" s="450">
        <v>44.000000000000007</v>
      </c>
      <c r="AA155" s="450">
        <v>24</v>
      </c>
      <c r="AB155" s="450">
        <v>23</v>
      </c>
      <c r="AC155" s="450">
        <v>19</v>
      </c>
      <c r="AD155" s="450">
        <v>29</v>
      </c>
    </row>
    <row r="156" spans="1:30" ht="12.75" customHeight="1" x14ac:dyDescent="0.2">
      <c r="A156" s="450">
        <v>2015</v>
      </c>
      <c r="B156" s="457">
        <v>42155</v>
      </c>
      <c r="C156" s="450">
        <v>49</v>
      </c>
      <c r="D156" s="450">
        <v>27</v>
      </c>
      <c r="E156" s="450">
        <v>33</v>
      </c>
      <c r="F156" s="450">
        <v>40</v>
      </c>
      <c r="G156" s="450">
        <v>31</v>
      </c>
      <c r="H156" s="450" t="s">
        <v>78</v>
      </c>
      <c r="I156" s="450">
        <v>36.000000000000007</v>
      </c>
      <c r="J156" s="450">
        <v>32</v>
      </c>
      <c r="K156" s="452">
        <v>38</v>
      </c>
      <c r="L156" s="452">
        <v>32</v>
      </c>
      <c r="M156" s="452">
        <v>33</v>
      </c>
      <c r="N156" s="452">
        <v>35</v>
      </c>
      <c r="O156" s="452" t="s">
        <v>78</v>
      </c>
      <c r="P156" s="452">
        <v>28</v>
      </c>
      <c r="Q156" s="452">
        <v>29</v>
      </c>
      <c r="R156" s="452">
        <v>26.000000000000004</v>
      </c>
      <c r="S156" s="452">
        <v>27</v>
      </c>
      <c r="T156" s="450">
        <v>30</v>
      </c>
      <c r="U156" s="450">
        <v>36.000000000000007</v>
      </c>
      <c r="V156" s="450">
        <v>32</v>
      </c>
      <c r="W156" s="450">
        <v>28</v>
      </c>
      <c r="X156" s="450">
        <v>35</v>
      </c>
      <c r="Y156" s="450"/>
      <c r="Z156" s="450">
        <v>24</v>
      </c>
      <c r="AA156" s="450">
        <v>29</v>
      </c>
      <c r="AB156" s="450">
        <v>34</v>
      </c>
      <c r="AC156" s="450">
        <v>27</v>
      </c>
      <c r="AD156" s="450">
        <v>33</v>
      </c>
    </row>
    <row r="157" spans="1:30" ht="12.75" customHeight="1" x14ac:dyDescent="0.2">
      <c r="A157" s="450">
        <v>2015</v>
      </c>
      <c r="B157" s="457">
        <v>42156</v>
      </c>
      <c r="C157" s="450">
        <v>20</v>
      </c>
      <c r="D157" s="450">
        <v>20</v>
      </c>
      <c r="E157" s="450">
        <v>20</v>
      </c>
      <c r="F157" s="450">
        <v>15.000000000000002</v>
      </c>
      <c r="G157" s="450">
        <v>21</v>
      </c>
      <c r="H157" s="450" t="s">
        <v>78</v>
      </c>
      <c r="I157" s="450">
        <v>19</v>
      </c>
      <c r="J157" s="450">
        <v>24</v>
      </c>
      <c r="K157" s="452">
        <v>20</v>
      </c>
      <c r="L157" s="452">
        <v>15.000000000000002</v>
      </c>
      <c r="M157" s="452">
        <v>13.000000000000002</v>
      </c>
      <c r="N157" s="452">
        <v>12</v>
      </c>
      <c r="O157" s="452" t="s">
        <v>78</v>
      </c>
      <c r="P157" s="452">
        <v>32</v>
      </c>
      <c r="Q157" s="452">
        <v>17</v>
      </c>
      <c r="R157" s="452">
        <v>18.000000000000004</v>
      </c>
      <c r="S157" s="452">
        <v>8</v>
      </c>
      <c r="T157" s="450">
        <v>23</v>
      </c>
      <c r="U157" s="450">
        <v>20</v>
      </c>
      <c r="V157" s="450">
        <v>18.000000000000004</v>
      </c>
      <c r="W157" s="450">
        <v>19</v>
      </c>
      <c r="X157" s="450">
        <v>13.000000000000002</v>
      </c>
      <c r="Y157" s="450"/>
      <c r="Z157" s="450">
        <v>18.000000000000004</v>
      </c>
      <c r="AA157" s="450">
        <v>20</v>
      </c>
      <c r="AB157" s="450">
        <v>27</v>
      </c>
      <c r="AC157" s="450">
        <v>20</v>
      </c>
      <c r="AD157" s="450">
        <v>18.000000000000004</v>
      </c>
    </row>
    <row r="158" spans="1:30" ht="12.75" customHeight="1" x14ac:dyDescent="0.2">
      <c r="A158" s="450">
        <v>2015</v>
      </c>
      <c r="B158" s="457">
        <v>42157</v>
      </c>
      <c r="C158" s="450">
        <v>18.000000000000004</v>
      </c>
      <c r="D158" s="450">
        <v>19</v>
      </c>
      <c r="E158" s="450">
        <v>20</v>
      </c>
      <c r="F158" s="450">
        <v>14</v>
      </c>
      <c r="G158" s="450">
        <v>20</v>
      </c>
      <c r="H158" s="450" t="s">
        <v>78</v>
      </c>
      <c r="I158" s="450">
        <v>18.000000000000004</v>
      </c>
      <c r="J158" s="450">
        <v>21</v>
      </c>
      <c r="K158" s="452">
        <v>14</v>
      </c>
      <c r="L158" s="452">
        <v>11.000000000000002</v>
      </c>
      <c r="M158" s="452">
        <v>11.000000000000002</v>
      </c>
      <c r="N158" s="452">
        <v>11.000000000000002</v>
      </c>
      <c r="O158" s="452" t="s">
        <v>78</v>
      </c>
      <c r="P158" s="452">
        <v>16</v>
      </c>
      <c r="Q158" s="452">
        <v>14</v>
      </c>
      <c r="R158" s="452">
        <v>14</v>
      </c>
      <c r="S158" s="452">
        <v>7</v>
      </c>
      <c r="T158" s="450">
        <v>14</v>
      </c>
      <c r="U158" s="450">
        <v>12</v>
      </c>
      <c r="V158" s="450">
        <v>9.0000000000000018</v>
      </c>
      <c r="W158" s="450">
        <v>16</v>
      </c>
      <c r="X158" s="450">
        <v>9.0000000000000018</v>
      </c>
      <c r="Y158" s="450"/>
      <c r="Z158" s="450">
        <v>16</v>
      </c>
      <c r="AA158" s="450">
        <v>18.000000000000004</v>
      </c>
      <c r="AB158" s="450">
        <v>24</v>
      </c>
      <c r="AC158" s="450">
        <v>18.000000000000004</v>
      </c>
      <c r="AD158" s="450">
        <v>16</v>
      </c>
    </row>
    <row r="159" spans="1:30" ht="12.75" customHeight="1" x14ac:dyDescent="0.2">
      <c r="A159" s="450">
        <v>2015</v>
      </c>
      <c r="B159" s="457">
        <v>42158</v>
      </c>
      <c r="C159" s="450">
        <v>38</v>
      </c>
      <c r="D159" s="450">
        <v>39</v>
      </c>
      <c r="E159" s="450">
        <v>36.000000000000007</v>
      </c>
      <c r="F159" s="450">
        <v>35</v>
      </c>
      <c r="G159" s="450">
        <v>37.000000000000007</v>
      </c>
      <c r="H159" s="450" t="s">
        <v>78</v>
      </c>
      <c r="I159" s="450">
        <v>36.000000000000007</v>
      </c>
      <c r="J159" s="450">
        <v>34</v>
      </c>
      <c r="K159" s="452">
        <v>34</v>
      </c>
      <c r="L159" s="452">
        <v>26.000000000000004</v>
      </c>
      <c r="M159" s="452">
        <v>29</v>
      </c>
      <c r="N159" s="452">
        <v>36.000000000000007</v>
      </c>
      <c r="O159" s="452" t="s">
        <v>78</v>
      </c>
      <c r="P159" s="452">
        <v>31</v>
      </c>
      <c r="Q159" s="452">
        <v>39</v>
      </c>
      <c r="R159" s="452">
        <v>38</v>
      </c>
      <c r="S159" s="452">
        <v>37.000000000000007</v>
      </c>
      <c r="T159" s="450">
        <v>32</v>
      </c>
      <c r="U159" s="450">
        <v>32</v>
      </c>
      <c r="V159" s="450">
        <v>27</v>
      </c>
      <c r="W159" s="450">
        <v>29</v>
      </c>
      <c r="X159" s="450">
        <v>30</v>
      </c>
      <c r="Y159" s="450"/>
      <c r="Z159" s="450">
        <v>40</v>
      </c>
      <c r="AA159" s="450">
        <v>31</v>
      </c>
      <c r="AB159" s="450">
        <v>33</v>
      </c>
      <c r="AC159" s="450">
        <v>27</v>
      </c>
      <c r="AD159" s="450">
        <v>35</v>
      </c>
    </row>
    <row r="160" spans="1:30" ht="12.75" customHeight="1" x14ac:dyDescent="0.2">
      <c r="A160" s="450">
        <v>2015</v>
      </c>
      <c r="B160" s="457">
        <v>42159</v>
      </c>
      <c r="C160" s="450">
        <v>39</v>
      </c>
      <c r="D160" s="450">
        <v>40</v>
      </c>
      <c r="E160" s="450">
        <v>39</v>
      </c>
      <c r="F160" s="450">
        <v>36.000000000000007</v>
      </c>
      <c r="G160" s="450">
        <v>36.000000000000007</v>
      </c>
      <c r="H160" s="450" t="s">
        <v>78</v>
      </c>
      <c r="I160" s="450">
        <v>40</v>
      </c>
      <c r="J160" s="450">
        <v>37.000000000000007</v>
      </c>
      <c r="K160" s="452">
        <v>35</v>
      </c>
      <c r="L160" s="452">
        <v>21</v>
      </c>
      <c r="M160" s="452">
        <v>28</v>
      </c>
      <c r="N160" s="452">
        <v>33</v>
      </c>
      <c r="O160" s="452" t="s">
        <v>78</v>
      </c>
      <c r="P160" s="452">
        <v>36.000000000000007</v>
      </c>
      <c r="Q160" s="452">
        <v>25</v>
      </c>
      <c r="R160" s="452">
        <v>38</v>
      </c>
      <c r="S160" s="452">
        <v>24</v>
      </c>
      <c r="T160" s="450">
        <v>34</v>
      </c>
      <c r="U160" s="450">
        <v>33</v>
      </c>
      <c r="V160" s="450">
        <v>29</v>
      </c>
      <c r="W160" s="450">
        <v>32</v>
      </c>
      <c r="X160" s="450">
        <v>34</v>
      </c>
      <c r="Y160" s="450"/>
      <c r="Z160" s="450">
        <v>41</v>
      </c>
      <c r="AA160" s="450">
        <v>31</v>
      </c>
      <c r="AB160" s="450">
        <v>35</v>
      </c>
      <c r="AC160" s="450">
        <v>30</v>
      </c>
      <c r="AD160" s="450">
        <v>37.000000000000007</v>
      </c>
    </row>
    <row r="161" spans="1:30" ht="12.75" customHeight="1" x14ac:dyDescent="0.2">
      <c r="A161" s="450">
        <v>2015</v>
      </c>
      <c r="B161" s="457">
        <v>42160</v>
      </c>
      <c r="C161" s="450">
        <v>45.000000000000007</v>
      </c>
      <c r="D161" s="450">
        <v>47</v>
      </c>
      <c r="E161" s="450">
        <v>46</v>
      </c>
      <c r="F161" s="450">
        <v>43</v>
      </c>
      <c r="G161" s="450">
        <v>40</v>
      </c>
      <c r="H161" s="450" t="s">
        <v>78</v>
      </c>
      <c r="I161" s="450">
        <v>49</v>
      </c>
      <c r="J161" s="450">
        <v>43</v>
      </c>
      <c r="K161" s="452">
        <v>26.000000000000004</v>
      </c>
      <c r="L161" s="452">
        <v>13.000000000000002</v>
      </c>
      <c r="M161" s="452">
        <v>25</v>
      </c>
      <c r="N161" s="452">
        <v>18.000000000000004</v>
      </c>
      <c r="O161" s="452" t="s">
        <v>78</v>
      </c>
      <c r="P161" s="452">
        <v>42</v>
      </c>
      <c r="Q161" s="452">
        <v>20</v>
      </c>
      <c r="R161" s="452">
        <v>27</v>
      </c>
      <c r="S161" s="452">
        <v>24</v>
      </c>
      <c r="T161" s="450">
        <v>25</v>
      </c>
      <c r="U161" s="450">
        <v>30</v>
      </c>
      <c r="V161" s="450">
        <v>19</v>
      </c>
      <c r="W161" s="450">
        <v>26.000000000000004</v>
      </c>
      <c r="X161" s="450">
        <v>32</v>
      </c>
      <c r="Y161" s="450"/>
      <c r="Z161" s="450">
        <v>34</v>
      </c>
      <c r="AA161" s="450">
        <v>37.000000000000007</v>
      </c>
      <c r="AB161" s="450">
        <v>40</v>
      </c>
      <c r="AC161" s="450">
        <v>29</v>
      </c>
      <c r="AD161" s="450">
        <v>40</v>
      </c>
    </row>
    <row r="162" spans="1:30" ht="12.75" customHeight="1" x14ac:dyDescent="0.2">
      <c r="A162" s="450">
        <v>2015</v>
      </c>
      <c r="B162" s="457">
        <v>42161</v>
      </c>
      <c r="C162" s="450">
        <v>45.000000000000007</v>
      </c>
      <c r="D162" s="450">
        <v>41</v>
      </c>
      <c r="E162" s="450">
        <v>37.000000000000007</v>
      </c>
      <c r="F162" s="450">
        <v>38</v>
      </c>
      <c r="G162" s="450">
        <v>44.000000000000007</v>
      </c>
      <c r="H162" s="450" t="s">
        <v>78</v>
      </c>
      <c r="I162" s="450">
        <v>45.000000000000007</v>
      </c>
      <c r="J162" s="450">
        <v>40</v>
      </c>
      <c r="K162" s="452">
        <v>47</v>
      </c>
      <c r="L162" s="452">
        <v>44.000000000000007</v>
      </c>
      <c r="M162" s="452">
        <v>49</v>
      </c>
      <c r="N162" s="452">
        <v>40</v>
      </c>
      <c r="O162" s="452" t="s">
        <v>78</v>
      </c>
      <c r="P162" s="452">
        <v>46</v>
      </c>
      <c r="Q162" s="452">
        <v>40</v>
      </c>
      <c r="R162" s="452">
        <v>46</v>
      </c>
      <c r="S162" s="452">
        <v>33</v>
      </c>
      <c r="T162" s="450">
        <v>43</v>
      </c>
      <c r="U162" s="450">
        <v>41</v>
      </c>
      <c r="V162" s="450">
        <v>41</v>
      </c>
      <c r="W162" s="450">
        <v>42</v>
      </c>
      <c r="X162" s="450">
        <v>45.000000000000007</v>
      </c>
      <c r="Y162" s="450"/>
      <c r="Z162" s="450">
        <v>43</v>
      </c>
      <c r="AA162" s="450">
        <v>40</v>
      </c>
      <c r="AB162" s="450">
        <v>41</v>
      </c>
      <c r="AC162" s="450">
        <v>38</v>
      </c>
      <c r="AD162" s="450">
        <v>43</v>
      </c>
    </row>
    <row r="163" spans="1:30" ht="12.75" customHeight="1" x14ac:dyDescent="0.2">
      <c r="A163" s="450">
        <v>2015</v>
      </c>
      <c r="B163" s="457">
        <v>42162</v>
      </c>
      <c r="C163" s="450">
        <v>44.000000000000007</v>
      </c>
      <c r="D163" s="450">
        <v>53.000000000000007</v>
      </c>
      <c r="E163" s="450">
        <v>45.000000000000007</v>
      </c>
      <c r="F163" s="450">
        <v>44.000000000000007</v>
      </c>
      <c r="G163" s="450">
        <v>45.000000000000007</v>
      </c>
      <c r="H163" s="450" t="s">
        <v>78</v>
      </c>
      <c r="I163" s="450">
        <v>47</v>
      </c>
      <c r="J163" s="450">
        <v>43</v>
      </c>
      <c r="K163" s="452">
        <v>43</v>
      </c>
      <c r="L163" s="452">
        <v>38</v>
      </c>
      <c r="M163" s="452">
        <v>40</v>
      </c>
      <c r="N163" s="452">
        <v>44.000000000000007</v>
      </c>
      <c r="O163" s="452" t="s">
        <v>78</v>
      </c>
      <c r="P163" s="452">
        <v>42</v>
      </c>
      <c r="Q163" s="452">
        <v>42</v>
      </c>
      <c r="R163" s="452">
        <v>51.000000000000007</v>
      </c>
      <c r="S163" s="452">
        <v>47</v>
      </c>
      <c r="T163" s="450">
        <v>41</v>
      </c>
      <c r="U163" s="450">
        <v>41</v>
      </c>
      <c r="V163" s="450">
        <v>39</v>
      </c>
      <c r="W163" s="450">
        <v>38</v>
      </c>
      <c r="X163" s="450">
        <v>42</v>
      </c>
      <c r="Y163" s="450"/>
      <c r="Z163" s="450">
        <v>51.000000000000007</v>
      </c>
      <c r="AA163" s="450">
        <v>42</v>
      </c>
      <c r="AB163" s="450">
        <v>41</v>
      </c>
      <c r="AC163" s="450">
        <v>39</v>
      </c>
      <c r="AD163" s="450">
        <v>45.000000000000007</v>
      </c>
    </row>
    <row r="164" spans="1:30" ht="12.75" customHeight="1" x14ac:dyDescent="0.2">
      <c r="A164" s="450">
        <v>2015</v>
      </c>
      <c r="B164" s="457">
        <v>42163</v>
      </c>
      <c r="C164" s="450">
        <v>48</v>
      </c>
      <c r="D164" s="450">
        <v>50</v>
      </c>
      <c r="E164" s="450">
        <v>51.000000000000007</v>
      </c>
      <c r="F164" s="450">
        <v>48</v>
      </c>
      <c r="G164" s="450">
        <v>48</v>
      </c>
      <c r="H164" s="450" t="s">
        <v>78</v>
      </c>
      <c r="I164" s="450">
        <v>47</v>
      </c>
      <c r="J164" s="450">
        <v>47</v>
      </c>
      <c r="K164" s="452">
        <v>38</v>
      </c>
      <c r="L164" s="452">
        <v>41</v>
      </c>
      <c r="M164" s="452">
        <v>44.000000000000007</v>
      </c>
      <c r="N164" s="452">
        <v>56</v>
      </c>
      <c r="O164" s="452" t="s">
        <v>78</v>
      </c>
      <c r="P164" s="452">
        <v>46</v>
      </c>
      <c r="Q164" s="452">
        <v>51.000000000000007</v>
      </c>
      <c r="R164" s="452">
        <v>51.000000000000007</v>
      </c>
      <c r="S164" s="452">
        <v>51.000000000000007</v>
      </c>
      <c r="T164" s="450">
        <v>33</v>
      </c>
      <c r="U164" s="450">
        <v>42</v>
      </c>
      <c r="V164" s="450">
        <v>37.000000000000007</v>
      </c>
      <c r="W164" s="450">
        <v>41</v>
      </c>
      <c r="X164" s="450">
        <v>47</v>
      </c>
      <c r="Y164" s="450"/>
      <c r="Z164" s="450">
        <v>48</v>
      </c>
      <c r="AA164" s="450">
        <v>47</v>
      </c>
      <c r="AB164" s="450">
        <v>45.000000000000007</v>
      </c>
      <c r="AC164" s="450">
        <v>40</v>
      </c>
      <c r="AD164" s="450">
        <v>41</v>
      </c>
    </row>
    <row r="165" spans="1:30" ht="12.75" customHeight="1" x14ac:dyDescent="0.2">
      <c r="A165" s="450">
        <v>2015</v>
      </c>
      <c r="B165" s="457">
        <v>42164</v>
      </c>
      <c r="C165" s="450">
        <v>60</v>
      </c>
      <c r="D165" s="450">
        <v>53.000000000000007</v>
      </c>
      <c r="E165" s="450">
        <v>56</v>
      </c>
      <c r="F165" s="450">
        <v>56</v>
      </c>
      <c r="G165" s="450">
        <v>50</v>
      </c>
      <c r="H165" s="450" t="s">
        <v>78</v>
      </c>
      <c r="I165" s="450">
        <v>48</v>
      </c>
      <c r="J165" s="450">
        <v>50</v>
      </c>
      <c r="K165" s="452">
        <v>57</v>
      </c>
      <c r="L165" s="452">
        <v>54</v>
      </c>
      <c r="M165" s="452">
        <v>55</v>
      </c>
      <c r="N165" s="452">
        <v>58</v>
      </c>
      <c r="O165" s="452" t="s">
        <v>78</v>
      </c>
      <c r="P165" s="452">
        <v>61.000000000000007</v>
      </c>
      <c r="Q165" s="452">
        <v>52.000000000000007</v>
      </c>
      <c r="R165" s="452">
        <v>51.000000000000007</v>
      </c>
      <c r="S165" s="452">
        <v>51.000000000000007</v>
      </c>
      <c r="T165" s="450">
        <v>44.000000000000007</v>
      </c>
      <c r="U165" s="450">
        <v>52.000000000000007</v>
      </c>
      <c r="V165" s="450">
        <v>53.000000000000007</v>
      </c>
      <c r="W165" s="450">
        <v>53.000000000000007</v>
      </c>
      <c r="X165" s="450">
        <v>61.000000000000007</v>
      </c>
      <c r="Y165" s="450"/>
      <c r="Z165" s="450">
        <v>52.000000000000007</v>
      </c>
      <c r="AA165" s="450">
        <v>52.000000000000007</v>
      </c>
      <c r="AB165" s="450">
        <v>46</v>
      </c>
      <c r="AC165" s="450">
        <v>40</v>
      </c>
      <c r="AD165" s="450">
        <v>46</v>
      </c>
    </row>
    <row r="166" spans="1:30" ht="12.75" customHeight="1" x14ac:dyDescent="0.2">
      <c r="A166" s="450">
        <v>2015</v>
      </c>
      <c r="B166" s="457">
        <v>42165</v>
      </c>
      <c r="C166" s="450">
        <v>61.000000000000007</v>
      </c>
      <c r="D166" s="450">
        <v>60</v>
      </c>
      <c r="E166" s="450">
        <v>62</v>
      </c>
      <c r="F166" s="450">
        <v>61.000000000000007</v>
      </c>
      <c r="G166" s="450">
        <v>66</v>
      </c>
      <c r="H166" s="450" t="s">
        <v>78</v>
      </c>
      <c r="I166" s="450">
        <v>54</v>
      </c>
      <c r="J166" s="450">
        <v>55</v>
      </c>
      <c r="K166" s="452">
        <v>64</v>
      </c>
      <c r="L166" s="452">
        <v>60</v>
      </c>
      <c r="M166" s="452">
        <v>63</v>
      </c>
      <c r="N166" s="452">
        <v>64</v>
      </c>
      <c r="O166" s="452" t="s">
        <v>78</v>
      </c>
      <c r="P166" s="452">
        <v>59.000000000000007</v>
      </c>
      <c r="Q166" s="452">
        <v>57</v>
      </c>
      <c r="R166" s="452">
        <v>60</v>
      </c>
      <c r="S166" s="452">
        <v>62</v>
      </c>
      <c r="T166" s="450">
        <v>43</v>
      </c>
      <c r="U166" s="450">
        <v>55</v>
      </c>
      <c r="V166" s="450">
        <v>51.000000000000007</v>
      </c>
      <c r="W166" s="450">
        <v>55</v>
      </c>
      <c r="X166" s="450">
        <v>68</v>
      </c>
      <c r="Y166" s="450"/>
      <c r="Z166" s="450">
        <v>57</v>
      </c>
      <c r="AA166" s="450">
        <v>57</v>
      </c>
      <c r="AB166" s="450">
        <v>55</v>
      </c>
      <c r="AC166" s="450">
        <v>48</v>
      </c>
      <c r="AD166" s="450">
        <v>56</v>
      </c>
    </row>
    <row r="167" spans="1:30" ht="12.75" customHeight="1" x14ac:dyDescent="0.2">
      <c r="A167" s="450">
        <v>2015</v>
      </c>
      <c r="B167" s="457">
        <v>42166</v>
      </c>
      <c r="C167" s="450">
        <v>86</v>
      </c>
      <c r="D167" s="450">
        <v>68</v>
      </c>
      <c r="E167" s="450">
        <v>95</v>
      </c>
      <c r="F167" s="450">
        <v>92</v>
      </c>
      <c r="G167" s="450">
        <v>74.000000000000014</v>
      </c>
      <c r="H167" s="450" t="s">
        <v>78</v>
      </c>
      <c r="I167" s="450">
        <v>93</v>
      </c>
      <c r="J167" s="450">
        <v>91</v>
      </c>
      <c r="K167" s="452">
        <v>77</v>
      </c>
      <c r="L167" s="452">
        <v>72.000000000000014</v>
      </c>
      <c r="M167" s="452">
        <v>76</v>
      </c>
      <c r="N167" s="452">
        <v>75</v>
      </c>
      <c r="O167" s="452" t="s">
        <v>78</v>
      </c>
      <c r="P167" s="452">
        <v>87.000000000000014</v>
      </c>
      <c r="Q167" s="452">
        <v>72.000000000000014</v>
      </c>
      <c r="R167" s="452">
        <v>69</v>
      </c>
      <c r="S167" s="452">
        <v>66</v>
      </c>
      <c r="T167" s="450">
        <v>58</v>
      </c>
      <c r="U167" s="450">
        <v>74.000000000000014</v>
      </c>
      <c r="V167" s="450">
        <v>73.000000000000014</v>
      </c>
      <c r="W167" s="450">
        <v>81</v>
      </c>
      <c r="X167" s="450">
        <v>80</v>
      </c>
      <c r="Y167" s="450"/>
      <c r="Z167" s="450">
        <v>63</v>
      </c>
      <c r="AA167" s="450">
        <v>75</v>
      </c>
      <c r="AB167" s="450">
        <v>75</v>
      </c>
      <c r="AC167" s="450">
        <v>60</v>
      </c>
      <c r="AD167" s="450">
        <v>69</v>
      </c>
    </row>
    <row r="168" spans="1:30" ht="12.75" customHeight="1" x14ac:dyDescent="0.2">
      <c r="A168" s="450">
        <v>2015</v>
      </c>
      <c r="B168" s="457">
        <v>42167</v>
      </c>
      <c r="C168" s="450">
        <v>67</v>
      </c>
      <c r="D168" s="450">
        <v>79</v>
      </c>
      <c r="E168" s="450">
        <v>64</v>
      </c>
      <c r="F168" s="450">
        <v>63</v>
      </c>
      <c r="G168" s="450">
        <v>64</v>
      </c>
      <c r="H168" s="450" t="s">
        <v>78</v>
      </c>
      <c r="I168" s="450">
        <v>69</v>
      </c>
      <c r="J168" s="450">
        <v>62</v>
      </c>
      <c r="K168" s="452">
        <v>62</v>
      </c>
      <c r="L168" s="452">
        <v>53.000000000000007</v>
      </c>
      <c r="M168" s="452">
        <v>63</v>
      </c>
      <c r="N168" s="452">
        <v>73.000000000000014</v>
      </c>
      <c r="O168" s="452" t="s">
        <v>78</v>
      </c>
      <c r="P168" s="452">
        <v>49</v>
      </c>
      <c r="Q168" s="452">
        <v>68</v>
      </c>
      <c r="R168" s="452">
        <v>81</v>
      </c>
      <c r="S168" s="452">
        <v>61.000000000000007</v>
      </c>
      <c r="T168" s="450">
        <v>44.000000000000007</v>
      </c>
      <c r="U168" s="450">
        <v>61.000000000000007</v>
      </c>
      <c r="V168" s="450">
        <v>57</v>
      </c>
      <c r="W168" s="450">
        <v>62</v>
      </c>
      <c r="X168" s="450">
        <v>58</v>
      </c>
      <c r="Y168" s="450"/>
      <c r="Z168" s="450">
        <v>83</v>
      </c>
      <c r="AA168" s="450">
        <v>59.000000000000007</v>
      </c>
      <c r="AB168" s="450">
        <v>62</v>
      </c>
      <c r="AC168" s="450">
        <v>53.000000000000007</v>
      </c>
      <c r="AD168" s="450">
        <v>65</v>
      </c>
    </row>
    <row r="169" spans="1:30" ht="12.75" customHeight="1" x14ac:dyDescent="0.2">
      <c r="A169" s="450">
        <v>2015</v>
      </c>
      <c r="B169" s="457">
        <v>42168</v>
      </c>
      <c r="C169" s="450">
        <v>44.000000000000007</v>
      </c>
      <c r="D169" s="450">
        <v>38</v>
      </c>
      <c r="E169" s="450">
        <v>52.000000000000007</v>
      </c>
      <c r="F169" s="450">
        <v>47</v>
      </c>
      <c r="G169" s="450">
        <v>46</v>
      </c>
      <c r="H169" s="450" t="s">
        <v>78</v>
      </c>
      <c r="I169" s="450">
        <v>50</v>
      </c>
      <c r="J169" s="450">
        <v>49</v>
      </c>
      <c r="K169" s="452">
        <v>49</v>
      </c>
      <c r="L169" s="452">
        <v>46</v>
      </c>
      <c r="M169" s="452">
        <v>51.000000000000007</v>
      </c>
      <c r="N169" s="452">
        <v>38</v>
      </c>
      <c r="O169" s="452" t="s">
        <v>78</v>
      </c>
      <c r="P169" s="452">
        <v>68</v>
      </c>
      <c r="Q169" s="452">
        <v>38</v>
      </c>
      <c r="R169" s="452">
        <v>43</v>
      </c>
      <c r="S169" s="452">
        <v>28</v>
      </c>
      <c r="T169" s="450">
        <v>36.000000000000007</v>
      </c>
      <c r="U169" s="450">
        <v>45.000000000000007</v>
      </c>
      <c r="V169" s="450">
        <v>46</v>
      </c>
      <c r="W169" s="450">
        <v>52.000000000000007</v>
      </c>
      <c r="X169" s="450">
        <v>52.000000000000007</v>
      </c>
      <c r="Y169" s="450"/>
      <c r="Z169" s="450">
        <v>44.000000000000007</v>
      </c>
      <c r="AA169" s="450">
        <v>48</v>
      </c>
      <c r="AB169" s="450">
        <v>48</v>
      </c>
      <c r="AC169" s="450">
        <v>43</v>
      </c>
      <c r="AD169" s="450">
        <v>40</v>
      </c>
    </row>
    <row r="170" spans="1:30" ht="12.75" customHeight="1" x14ac:dyDescent="0.2">
      <c r="A170" s="450">
        <v>2015</v>
      </c>
      <c r="B170" s="457">
        <v>42169</v>
      </c>
      <c r="C170" s="450">
        <v>50</v>
      </c>
      <c r="D170" s="450">
        <v>50</v>
      </c>
      <c r="E170" s="450">
        <v>55</v>
      </c>
      <c r="F170" s="450">
        <v>49</v>
      </c>
      <c r="G170" s="450">
        <v>49</v>
      </c>
      <c r="H170" s="450" t="s">
        <v>78</v>
      </c>
      <c r="I170" s="450">
        <v>57</v>
      </c>
      <c r="J170" s="450">
        <v>51.000000000000007</v>
      </c>
      <c r="K170" s="452">
        <v>76</v>
      </c>
      <c r="L170" s="452">
        <v>71.000000000000014</v>
      </c>
      <c r="M170" s="452">
        <v>73.000000000000014</v>
      </c>
      <c r="N170" s="452">
        <v>57</v>
      </c>
      <c r="O170" s="452" t="s">
        <v>78</v>
      </c>
      <c r="P170" s="452">
        <v>62</v>
      </c>
      <c r="Q170" s="452">
        <v>56</v>
      </c>
      <c r="R170" s="452">
        <v>62</v>
      </c>
      <c r="S170" s="452">
        <v>43</v>
      </c>
      <c r="T170" s="450">
        <v>53.000000000000007</v>
      </c>
      <c r="U170" s="450">
        <v>68</v>
      </c>
      <c r="V170" s="450">
        <v>67</v>
      </c>
      <c r="W170" s="450">
        <v>66</v>
      </c>
      <c r="X170" s="450">
        <v>70</v>
      </c>
      <c r="Y170" s="450"/>
      <c r="Z170" s="450">
        <v>63</v>
      </c>
      <c r="AA170" s="450">
        <v>65</v>
      </c>
      <c r="AB170" s="450">
        <v>54</v>
      </c>
      <c r="AC170" s="450">
        <v>54</v>
      </c>
      <c r="AD170" s="450">
        <v>60</v>
      </c>
    </row>
    <row r="171" spans="1:30" ht="12.75" customHeight="1" x14ac:dyDescent="0.2">
      <c r="A171" s="450">
        <v>2015</v>
      </c>
      <c r="B171" s="457">
        <v>42170</v>
      </c>
      <c r="C171" s="450">
        <v>39</v>
      </c>
      <c r="D171" s="450">
        <v>31</v>
      </c>
      <c r="E171" s="450">
        <v>42</v>
      </c>
      <c r="F171" s="450">
        <v>32</v>
      </c>
      <c r="G171" s="450">
        <v>39</v>
      </c>
      <c r="H171" s="450" t="s">
        <v>78</v>
      </c>
      <c r="I171" s="450">
        <v>40</v>
      </c>
      <c r="J171" s="450">
        <v>40</v>
      </c>
      <c r="K171" s="452">
        <v>35</v>
      </c>
      <c r="L171" s="452">
        <v>29</v>
      </c>
      <c r="M171" s="452">
        <v>31</v>
      </c>
      <c r="N171" s="452">
        <v>38</v>
      </c>
      <c r="O171" s="452" t="s">
        <v>78</v>
      </c>
      <c r="P171" s="452">
        <v>41</v>
      </c>
      <c r="Q171" s="452">
        <v>31</v>
      </c>
      <c r="R171" s="452">
        <v>28</v>
      </c>
      <c r="S171" s="452">
        <v>25</v>
      </c>
      <c r="T171" s="450">
        <v>32</v>
      </c>
      <c r="U171" s="450">
        <v>33</v>
      </c>
      <c r="V171" s="450">
        <v>31</v>
      </c>
      <c r="W171" s="450">
        <v>35</v>
      </c>
      <c r="X171" s="450">
        <v>38</v>
      </c>
      <c r="Y171" s="450"/>
      <c r="Z171" s="450">
        <v>28</v>
      </c>
      <c r="AA171" s="450">
        <v>33</v>
      </c>
      <c r="AB171" s="450">
        <v>40</v>
      </c>
      <c r="AC171" s="450">
        <v>30</v>
      </c>
      <c r="AD171" s="450">
        <v>29</v>
      </c>
    </row>
    <row r="172" spans="1:30" ht="12.75" customHeight="1" x14ac:dyDescent="0.2">
      <c r="A172" s="450">
        <v>2015</v>
      </c>
      <c r="B172" s="457">
        <v>42171</v>
      </c>
      <c r="C172" s="450">
        <v>35</v>
      </c>
      <c r="D172" s="450">
        <v>37.000000000000007</v>
      </c>
      <c r="E172" s="450">
        <v>36.000000000000007</v>
      </c>
      <c r="F172" s="450">
        <v>35</v>
      </c>
      <c r="G172" s="450">
        <v>39</v>
      </c>
      <c r="H172" s="450" t="s">
        <v>78</v>
      </c>
      <c r="I172" s="450">
        <v>35</v>
      </c>
      <c r="J172" s="450">
        <v>35</v>
      </c>
      <c r="K172" s="452">
        <v>34</v>
      </c>
      <c r="L172" s="452">
        <v>28</v>
      </c>
      <c r="M172" s="452">
        <v>25</v>
      </c>
      <c r="N172" s="452">
        <v>32</v>
      </c>
      <c r="O172" s="452" t="s">
        <v>78</v>
      </c>
      <c r="P172" s="452">
        <v>37.000000000000007</v>
      </c>
      <c r="Q172" s="452">
        <v>28</v>
      </c>
      <c r="R172" s="452">
        <v>32</v>
      </c>
      <c r="S172" s="452">
        <v>23</v>
      </c>
      <c r="T172" s="450">
        <v>27</v>
      </c>
      <c r="U172" s="450">
        <v>26.000000000000004</v>
      </c>
      <c r="V172" s="450">
        <v>21</v>
      </c>
      <c r="W172" s="450">
        <v>25</v>
      </c>
      <c r="X172" s="450">
        <v>31</v>
      </c>
      <c r="Y172" s="450"/>
      <c r="Z172" s="450">
        <v>30</v>
      </c>
      <c r="AA172" s="450">
        <v>35</v>
      </c>
      <c r="AB172" s="450">
        <v>33</v>
      </c>
      <c r="AC172" s="450">
        <v>27</v>
      </c>
      <c r="AD172" s="450">
        <v>20</v>
      </c>
    </row>
    <row r="173" spans="1:30" ht="12.75" customHeight="1" x14ac:dyDescent="0.2">
      <c r="A173" s="450">
        <v>2015</v>
      </c>
      <c r="B173" s="457">
        <v>42172</v>
      </c>
      <c r="C173" s="450">
        <v>42</v>
      </c>
      <c r="D173" s="450">
        <v>38</v>
      </c>
      <c r="E173" s="450">
        <v>35</v>
      </c>
      <c r="F173" s="450">
        <v>38</v>
      </c>
      <c r="G173" s="450">
        <v>40</v>
      </c>
      <c r="H173" s="450" t="s">
        <v>78</v>
      </c>
      <c r="I173" s="450">
        <v>38</v>
      </c>
      <c r="J173" s="450">
        <v>35</v>
      </c>
      <c r="K173" s="452">
        <v>37.000000000000007</v>
      </c>
      <c r="L173" s="452">
        <v>34</v>
      </c>
      <c r="M173" s="452">
        <v>31</v>
      </c>
      <c r="N173" s="452">
        <v>47</v>
      </c>
      <c r="O173" s="452" t="s">
        <v>78</v>
      </c>
      <c r="P173" s="452">
        <v>37.000000000000007</v>
      </c>
      <c r="Q173" s="452">
        <v>37.000000000000007</v>
      </c>
      <c r="R173" s="452">
        <v>36.000000000000007</v>
      </c>
      <c r="S173" s="452">
        <v>32</v>
      </c>
      <c r="T173" s="450">
        <v>36.000000000000007</v>
      </c>
      <c r="U173" s="450">
        <v>36.000000000000007</v>
      </c>
      <c r="V173" s="450">
        <v>36.000000000000007</v>
      </c>
      <c r="W173" s="450">
        <v>38</v>
      </c>
      <c r="X173" s="450">
        <v>36.000000000000007</v>
      </c>
      <c r="Y173" s="450"/>
      <c r="Z173" s="450">
        <v>36.000000000000007</v>
      </c>
      <c r="AA173" s="450">
        <v>36.000000000000007</v>
      </c>
      <c r="AB173" s="450">
        <v>32</v>
      </c>
      <c r="AC173" s="450">
        <v>30</v>
      </c>
      <c r="AD173" s="450">
        <v>38</v>
      </c>
    </row>
    <row r="174" spans="1:30" ht="12.75" customHeight="1" x14ac:dyDescent="0.2">
      <c r="A174" s="450">
        <v>2015</v>
      </c>
      <c r="B174" s="457">
        <v>42173</v>
      </c>
      <c r="C174" s="450">
        <v>43</v>
      </c>
      <c r="D174" s="450">
        <v>46</v>
      </c>
      <c r="E174" s="450">
        <v>44.000000000000007</v>
      </c>
      <c r="F174" s="450">
        <v>42</v>
      </c>
      <c r="G174" s="450">
        <v>43</v>
      </c>
      <c r="H174" s="450" t="s">
        <v>78</v>
      </c>
      <c r="I174" s="450">
        <v>37.000000000000007</v>
      </c>
      <c r="J174" s="450">
        <v>40</v>
      </c>
      <c r="K174" s="452">
        <v>35</v>
      </c>
      <c r="L174" s="452">
        <v>28</v>
      </c>
      <c r="M174" s="452">
        <v>41</v>
      </c>
      <c r="N174" s="452">
        <v>35</v>
      </c>
      <c r="O174" s="452" t="s">
        <v>78</v>
      </c>
      <c r="P174" s="452">
        <v>44.000000000000007</v>
      </c>
      <c r="Q174" s="452">
        <v>31</v>
      </c>
      <c r="R174" s="452">
        <v>31</v>
      </c>
      <c r="S174" s="452">
        <v>29</v>
      </c>
      <c r="T174" s="450">
        <v>33</v>
      </c>
      <c r="U174" s="450">
        <v>37.000000000000007</v>
      </c>
      <c r="V174" s="450">
        <v>33</v>
      </c>
      <c r="W174" s="450">
        <v>34</v>
      </c>
      <c r="X174" s="450">
        <v>41</v>
      </c>
      <c r="Y174" s="450"/>
      <c r="Z174" s="450">
        <v>37.000000000000007</v>
      </c>
      <c r="AA174" s="450">
        <v>36.000000000000007</v>
      </c>
      <c r="AB174" s="450">
        <v>37.000000000000007</v>
      </c>
      <c r="AC174" s="450">
        <v>32</v>
      </c>
      <c r="AD174" s="450">
        <v>37.000000000000007</v>
      </c>
    </row>
    <row r="175" spans="1:30" ht="12.75" customHeight="1" x14ac:dyDescent="0.2">
      <c r="A175" s="450">
        <v>2015</v>
      </c>
      <c r="B175" s="457">
        <v>42174</v>
      </c>
      <c r="C175" s="450">
        <v>47</v>
      </c>
      <c r="D175" s="450">
        <v>43</v>
      </c>
      <c r="E175" s="450">
        <v>52.000000000000007</v>
      </c>
      <c r="F175" s="450">
        <v>45.000000000000007</v>
      </c>
      <c r="G175" s="450">
        <v>48</v>
      </c>
      <c r="H175" s="450" t="s">
        <v>78</v>
      </c>
      <c r="I175" s="450">
        <v>46</v>
      </c>
      <c r="J175" s="450">
        <v>58</v>
      </c>
      <c r="K175" s="452">
        <v>46</v>
      </c>
      <c r="L175" s="452">
        <v>42</v>
      </c>
      <c r="M175" s="452">
        <v>47</v>
      </c>
      <c r="N175" s="452">
        <v>43</v>
      </c>
      <c r="O175" s="452" t="s">
        <v>78</v>
      </c>
      <c r="P175" s="452">
        <v>52.000000000000007</v>
      </c>
      <c r="Q175" s="452">
        <v>35</v>
      </c>
      <c r="R175" s="452">
        <v>40</v>
      </c>
      <c r="S175" s="452">
        <v>30</v>
      </c>
      <c r="T175" s="450">
        <v>38</v>
      </c>
      <c r="U175" s="450">
        <v>44.000000000000007</v>
      </c>
      <c r="V175" s="450">
        <v>41</v>
      </c>
      <c r="W175" s="450">
        <v>49</v>
      </c>
      <c r="X175" s="450">
        <v>47</v>
      </c>
      <c r="Y175" s="450"/>
      <c r="Z175" s="450">
        <v>43</v>
      </c>
      <c r="AA175" s="450">
        <v>51.000000000000007</v>
      </c>
      <c r="AB175" s="450">
        <v>52.000000000000007</v>
      </c>
      <c r="AC175" s="450">
        <v>42</v>
      </c>
      <c r="AD175" s="450">
        <v>39</v>
      </c>
    </row>
    <row r="176" spans="1:30" ht="12.75" customHeight="1" x14ac:dyDescent="0.2">
      <c r="A176" s="450">
        <v>2015</v>
      </c>
      <c r="B176" s="457">
        <v>42175</v>
      </c>
      <c r="C176" s="450">
        <v>42</v>
      </c>
      <c r="D176" s="450">
        <v>37.000000000000007</v>
      </c>
      <c r="E176" s="450">
        <v>42</v>
      </c>
      <c r="F176" s="450">
        <v>37.000000000000007</v>
      </c>
      <c r="G176" s="450">
        <v>33</v>
      </c>
      <c r="H176" s="450" t="s">
        <v>78</v>
      </c>
      <c r="I176" s="450">
        <v>39</v>
      </c>
      <c r="J176" s="450">
        <v>39</v>
      </c>
      <c r="K176" s="452">
        <v>32</v>
      </c>
      <c r="L176" s="452">
        <v>22.000000000000004</v>
      </c>
      <c r="M176" s="452">
        <v>31</v>
      </c>
      <c r="N176" s="452">
        <v>33</v>
      </c>
      <c r="O176" s="452" t="s">
        <v>78</v>
      </c>
      <c r="P176" s="452">
        <v>47</v>
      </c>
      <c r="Q176" s="452">
        <v>23</v>
      </c>
      <c r="R176" s="452">
        <v>27</v>
      </c>
      <c r="S176" s="452">
        <v>16</v>
      </c>
      <c r="T176" s="450">
        <v>29</v>
      </c>
      <c r="U176" s="450">
        <v>33</v>
      </c>
      <c r="V176" s="450">
        <v>25</v>
      </c>
      <c r="W176" s="450">
        <v>34</v>
      </c>
      <c r="X176" s="450">
        <v>40</v>
      </c>
      <c r="Y176" s="450"/>
      <c r="Z176" s="450">
        <v>30</v>
      </c>
      <c r="AA176" s="450">
        <v>40</v>
      </c>
      <c r="AB176" s="450">
        <v>40</v>
      </c>
      <c r="AC176" s="450">
        <v>36.000000000000007</v>
      </c>
      <c r="AD176" s="450">
        <v>32</v>
      </c>
    </row>
    <row r="177" spans="1:30" ht="12.75" customHeight="1" x14ac:dyDescent="0.2">
      <c r="A177" s="450">
        <v>2015</v>
      </c>
      <c r="B177" s="457">
        <v>42176</v>
      </c>
      <c r="C177" s="450">
        <v>39</v>
      </c>
      <c r="D177" s="450">
        <v>35</v>
      </c>
      <c r="E177" s="450">
        <v>38</v>
      </c>
      <c r="F177" s="450">
        <v>37.000000000000007</v>
      </c>
      <c r="G177" s="450">
        <v>35</v>
      </c>
      <c r="H177" s="450" t="s">
        <v>78</v>
      </c>
      <c r="I177" s="450">
        <v>36.000000000000007</v>
      </c>
      <c r="J177" s="450">
        <v>40</v>
      </c>
      <c r="K177" s="452">
        <v>39</v>
      </c>
      <c r="L177" s="452">
        <v>35</v>
      </c>
      <c r="M177" s="452">
        <v>37.000000000000007</v>
      </c>
      <c r="N177" s="452">
        <v>41</v>
      </c>
      <c r="O177" s="452" t="s">
        <v>78</v>
      </c>
      <c r="P177" s="452">
        <v>41</v>
      </c>
      <c r="Q177" s="452">
        <v>32</v>
      </c>
      <c r="R177" s="452" t="s">
        <v>78</v>
      </c>
      <c r="S177" s="452">
        <v>32</v>
      </c>
      <c r="T177" s="450">
        <v>31</v>
      </c>
      <c r="U177" s="450">
        <v>34</v>
      </c>
      <c r="V177" s="450">
        <v>34</v>
      </c>
      <c r="W177" s="450">
        <v>38</v>
      </c>
      <c r="X177" s="450">
        <v>40</v>
      </c>
      <c r="Y177" s="450"/>
      <c r="Z177" s="450">
        <v>35</v>
      </c>
      <c r="AA177" s="450">
        <v>40</v>
      </c>
      <c r="AB177" s="450">
        <v>40</v>
      </c>
      <c r="AC177" s="450">
        <v>33</v>
      </c>
      <c r="AD177" s="450">
        <v>30</v>
      </c>
    </row>
    <row r="178" spans="1:30" ht="12.75" customHeight="1" x14ac:dyDescent="0.2">
      <c r="A178" s="450">
        <v>2015</v>
      </c>
      <c r="B178" s="457">
        <v>42177</v>
      </c>
      <c r="C178" s="450">
        <v>53.000000000000007</v>
      </c>
      <c r="D178" s="450">
        <v>47</v>
      </c>
      <c r="E178" s="450">
        <v>57</v>
      </c>
      <c r="F178" s="450">
        <v>51.000000000000007</v>
      </c>
      <c r="G178" s="450">
        <v>43</v>
      </c>
      <c r="H178" s="450" t="s">
        <v>78</v>
      </c>
      <c r="I178" s="450">
        <v>46</v>
      </c>
      <c r="J178" s="450">
        <v>56</v>
      </c>
      <c r="K178" s="452">
        <v>55</v>
      </c>
      <c r="L178" s="452">
        <v>54</v>
      </c>
      <c r="M178" s="452">
        <v>53.000000000000007</v>
      </c>
      <c r="N178" s="452">
        <v>56</v>
      </c>
      <c r="O178" s="452" t="s">
        <v>78</v>
      </c>
      <c r="P178" s="452">
        <v>62</v>
      </c>
      <c r="Q178" s="452">
        <v>46</v>
      </c>
      <c r="R178" s="452">
        <v>46</v>
      </c>
      <c r="S178" s="452">
        <v>49</v>
      </c>
      <c r="T178" s="450">
        <v>51.000000000000007</v>
      </c>
      <c r="U178" s="450">
        <v>48</v>
      </c>
      <c r="V178" s="450">
        <v>52.000000000000007</v>
      </c>
      <c r="W178" s="450">
        <v>58</v>
      </c>
      <c r="X178" s="450">
        <v>60</v>
      </c>
      <c r="Y178" s="450"/>
      <c r="Z178" s="450">
        <v>45.000000000000007</v>
      </c>
      <c r="AA178" s="450">
        <v>58</v>
      </c>
      <c r="AB178" s="450">
        <v>51.000000000000007</v>
      </c>
      <c r="AC178" s="450">
        <v>48</v>
      </c>
      <c r="AD178" s="450">
        <v>43</v>
      </c>
    </row>
    <row r="179" spans="1:30" ht="12.75" customHeight="1" x14ac:dyDescent="0.2">
      <c r="A179" s="450">
        <v>2015</v>
      </c>
      <c r="B179" s="457">
        <v>42178</v>
      </c>
      <c r="C179" s="450">
        <v>68</v>
      </c>
      <c r="D179" s="450">
        <v>55</v>
      </c>
      <c r="E179" s="450">
        <v>64</v>
      </c>
      <c r="F179" s="450">
        <v>69</v>
      </c>
      <c r="G179" s="450">
        <v>64</v>
      </c>
      <c r="H179" s="450" t="s">
        <v>78</v>
      </c>
      <c r="I179" s="450">
        <v>47</v>
      </c>
      <c r="J179" s="450">
        <v>58</v>
      </c>
      <c r="K179" s="452">
        <v>54</v>
      </c>
      <c r="L179" s="452">
        <v>47</v>
      </c>
      <c r="M179" s="452">
        <v>53.000000000000007</v>
      </c>
      <c r="N179" s="452">
        <v>46</v>
      </c>
      <c r="O179" s="452" t="s">
        <v>78</v>
      </c>
      <c r="P179" s="452">
        <v>47</v>
      </c>
      <c r="Q179" s="452">
        <v>44.000000000000007</v>
      </c>
      <c r="R179" s="452" t="s">
        <v>78</v>
      </c>
      <c r="S179" s="452">
        <v>43</v>
      </c>
      <c r="T179" s="450">
        <v>43</v>
      </c>
      <c r="U179" s="450">
        <v>52.000000000000007</v>
      </c>
      <c r="V179" s="450">
        <v>47</v>
      </c>
      <c r="W179" s="450">
        <v>60</v>
      </c>
      <c r="X179" s="450">
        <v>60</v>
      </c>
      <c r="Y179" s="450"/>
      <c r="Z179" s="450">
        <v>44.000000000000007</v>
      </c>
      <c r="AA179" s="450">
        <v>53.000000000000007</v>
      </c>
      <c r="AB179" s="450">
        <v>52.000000000000007</v>
      </c>
      <c r="AC179" s="450">
        <v>44.000000000000007</v>
      </c>
      <c r="AD179" s="450">
        <v>47</v>
      </c>
    </row>
    <row r="180" spans="1:30" ht="12.75" customHeight="1" x14ac:dyDescent="0.2">
      <c r="A180" s="450">
        <v>2015</v>
      </c>
      <c r="B180" s="457">
        <v>42179</v>
      </c>
      <c r="C180" s="450">
        <v>47</v>
      </c>
      <c r="D180" s="450">
        <v>38</v>
      </c>
      <c r="E180" s="450">
        <v>42</v>
      </c>
      <c r="F180" s="450">
        <v>42</v>
      </c>
      <c r="G180" s="450">
        <v>38</v>
      </c>
      <c r="H180" s="450" t="s">
        <v>78</v>
      </c>
      <c r="I180" s="450">
        <v>39</v>
      </c>
      <c r="J180" s="450">
        <v>44.000000000000007</v>
      </c>
      <c r="K180" s="452">
        <v>39</v>
      </c>
      <c r="L180" s="452">
        <v>40</v>
      </c>
      <c r="M180" s="452">
        <v>42</v>
      </c>
      <c r="N180" s="452">
        <v>42</v>
      </c>
      <c r="O180" s="452" t="s">
        <v>78</v>
      </c>
      <c r="P180" s="452">
        <v>60</v>
      </c>
      <c r="Q180" s="452">
        <v>39</v>
      </c>
      <c r="R180" s="452">
        <v>36.000000000000007</v>
      </c>
      <c r="S180" s="452">
        <v>35</v>
      </c>
      <c r="T180" s="450">
        <v>38</v>
      </c>
      <c r="U180" s="450">
        <v>38</v>
      </c>
      <c r="V180" s="450">
        <v>35</v>
      </c>
      <c r="W180" s="450">
        <v>42</v>
      </c>
      <c r="X180" s="450">
        <v>46</v>
      </c>
      <c r="Y180" s="450"/>
      <c r="Z180" s="450">
        <v>37.000000000000007</v>
      </c>
      <c r="AA180" s="450">
        <v>49</v>
      </c>
      <c r="AB180" s="450">
        <v>45.000000000000007</v>
      </c>
      <c r="AC180" s="450">
        <v>42</v>
      </c>
      <c r="AD180" s="450">
        <v>39</v>
      </c>
    </row>
    <row r="181" spans="1:30" ht="12.75" customHeight="1" x14ac:dyDescent="0.2">
      <c r="A181" s="450">
        <v>2015</v>
      </c>
      <c r="B181" s="457">
        <v>42180</v>
      </c>
      <c r="C181" s="450">
        <v>49</v>
      </c>
      <c r="D181" s="450">
        <v>46</v>
      </c>
      <c r="E181" s="450">
        <v>49</v>
      </c>
      <c r="F181" s="450">
        <v>51.000000000000007</v>
      </c>
      <c r="G181" s="450">
        <v>50</v>
      </c>
      <c r="H181" s="450" t="s">
        <v>78</v>
      </c>
      <c r="I181" s="450">
        <v>42</v>
      </c>
      <c r="J181" s="450">
        <v>48</v>
      </c>
      <c r="K181" s="452">
        <v>51.000000000000007</v>
      </c>
      <c r="L181" s="452">
        <v>44.000000000000007</v>
      </c>
      <c r="M181" s="452">
        <v>44.000000000000007</v>
      </c>
      <c r="N181" s="452">
        <v>39</v>
      </c>
      <c r="O181" s="452" t="s">
        <v>78</v>
      </c>
      <c r="P181" s="452">
        <v>53.000000000000007</v>
      </c>
      <c r="Q181" s="452">
        <v>44.000000000000007</v>
      </c>
      <c r="R181" s="452">
        <v>43</v>
      </c>
      <c r="S181" s="452">
        <v>41</v>
      </c>
      <c r="T181" s="450">
        <v>41</v>
      </c>
      <c r="U181" s="450">
        <v>46</v>
      </c>
      <c r="V181" s="450">
        <v>40</v>
      </c>
      <c r="W181" s="450">
        <v>44.000000000000007</v>
      </c>
      <c r="X181" s="450">
        <v>47</v>
      </c>
      <c r="Y181" s="450"/>
      <c r="Z181" s="450">
        <v>41</v>
      </c>
      <c r="AA181" s="450">
        <v>46</v>
      </c>
      <c r="AB181" s="450">
        <v>45.000000000000007</v>
      </c>
      <c r="AC181" s="450">
        <v>38</v>
      </c>
      <c r="AD181" s="450">
        <v>44.000000000000007</v>
      </c>
    </row>
    <row r="182" spans="1:30" ht="12.75" customHeight="1" x14ac:dyDescent="0.2">
      <c r="A182" s="450">
        <v>2015</v>
      </c>
      <c r="B182" s="457">
        <v>42181</v>
      </c>
      <c r="C182" s="450">
        <v>52.000000000000007</v>
      </c>
      <c r="D182" s="450">
        <v>41</v>
      </c>
      <c r="E182" s="450">
        <v>50</v>
      </c>
      <c r="F182" s="450">
        <v>47</v>
      </c>
      <c r="G182" s="450">
        <v>41</v>
      </c>
      <c r="H182" s="450" t="s">
        <v>78</v>
      </c>
      <c r="I182" s="450">
        <v>45.000000000000007</v>
      </c>
      <c r="J182" s="450">
        <v>51.000000000000007</v>
      </c>
      <c r="K182" s="452">
        <v>55</v>
      </c>
      <c r="L182" s="452">
        <v>50</v>
      </c>
      <c r="M182" s="452">
        <v>58</v>
      </c>
      <c r="N182" s="452">
        <v>61.000000000000007</v>
      </c>
      <c r="O182" s="452">
        <v>72.000000000000014</v>
      </c>
      <c r="P182" s="452">
        <v>65</v>
      </c>
      <c r="Q182" s="452">
        <v>60</v>
      </c>
      <c r="R182" s="452">
        <v>47</v>
      </c>
      <c r="S182" s="452">
        <v>34</v>
      </c>
      <c r="T182" s="450">
        <v>49</v>
      </c>
      <c r="U182" s="450">
        <v>51.000000000000007</v>
      </c>
      <c r="V182" s="450">
        <v>49</v>
      </c>
      <c r="W182" s="450">
        <v>53.000000000000007</v>
      </c>
      <c r="X182" s="450">
        <v>61.000000000000007</v>
      </c>
      <c r="Y182" s="450"/>
      <c r="Z182" s="450">
        <v>43</v>
      </c>
      <c r="AA182" s="450">
        <v>50</v>
      </c>
      <c r="AB182" s="450">
        <v>46</v>
      </c>
      <c r="AC182" s="450">
        <v>41</v>
      </c>
      <c r="AD182" s="450">
        <v>51.000000000000007</v>
      </c>
    </row>
    <row r="183" spans="1:30" ht="12.75" customHeight="1" x14ac:dyDescent="0.2">
      <c r="A183" s="450">
        <v>2015</v>
      </c>
      <c r="B183" s="457">
        <v>42182</v>
      </c>
      <c r="C183" s="450">
        <v>36.000000000000007</v>
      </c>
      <c r="D183" s="450">
        <v>32</v>
      </c>
      <c r="E183" s="450">
        <v>38</v>
      </c>
      <c r="F183" s="450">
        <v>33</v>
      </c>
      <c r="G183" s="450">
        <v>32</v>
      </c>
      <c r="H183" s="450" t="s">
        <v>78</v>
      </c>
      <c r="I183" s="450">
        <v>36.000000000000007</v>
      </c>
      <c r="J183" s="450">
        <v>37.000000000000007</v>
      </c>
      <c r="K183" s="452">
        <v>35</v>
      </c>
      <c r="L183" s="452">
        <v>28</v>
      </c>
      <c r="M183" s="452">
        <v>33</v>
      </c>
      <c r="N183" s="452">
        <v>29</v>
      </c>
      <c r="O183" s="452">
        <v>33</v>
      </c>
      <c r="P183" s="452">
        <v>38</v>
      </c>
      <c r="Q183" s="452">
        <v>33</v>
      </c>
      <c r="R183" s="452">
        <v>31</v>
      </c>
      <c r="S183" s="452">
        <v>29</v>
      </c>
      <c r="T183" s="450">
        <v>33</v>
      </c>
      <c r="U183" s="450">
        <v>33</v>
      </c>
      <c r="V183" s="450">
        <v>31</v>
      </c>
      <c r="W183" s="450">
        <v>33</v>
      </c>
      <c r="X183" s="450">
        <v>36.000000000000007</v>
      </c>
      <c r="Y183" s="450"/>
      <c r="Z183" s="450">
        <v>31</v>
      </c>
      <c r="AA183" s="450">
        <v>33</v>
      </c>
      <c r="AB183" s="450">
        <v>34</v>
      </c>
      <c r="AC183" s="450">
        <v>31</v>
      </c>
      <c r="AD183" s="450">
        <v>31</v>
      </c>
    </row>
    <row r="184" spans="1:30" ht="12.75" customHeight="1" x14ac:dyDescent="0.2">
      <c r="A184" s="450">
        <v>2015</v>
      </c>
      <c r="B184" s="457">
        <v>42183</v>
      </c>
      <c r="C184" s="450">
        <v>28</v>
      </c>
      <c r="D184" s="450">
        <v>22.000000000000004</v>
      </c>
      <c r="E184" s="450">
        <v>23</v>
      </c>
      <c r="F184" s="450">
        <v>23</v>
      </c>
      <c r="G184" s="450">
        <v>22.000000000000004</v>
      </c>
      <c r="H184" s="450" t="s">
        <v>78</v>
      </c>
      <c r="I184" s="450">
        <v>24</v>
      </c>
      <c r="J184" s="450">
        <v>23</v>
      </c>
      <c r="K184" s="452">
        <v>31</v>
      </c>
      <c r="L184" s="452">
        <v>31</v>
      </c>
      <c r="M184" s="452">
        <v>33</v>
      </c>
      <c r="N184" s="452">
        <v>35</v>
      </c>
      <c r="O184" s="452">
        <v>38</v>
      </c>
      <c r="P184" s="452">
        <v>36.000000000000007</v>
      </c>
      <c r="Q184" s="452">
        <v>33</v>
      </c>
      <c r="R184" s="452">
        <v>26.000000000000004</v>
      </c>
      <c r="S184" s="452">
        <v>26.000000000000004</v>
      </c>
      <c r="T184" s="450">
        <v>28</v>
      </c>
      <c r="U184" s="450">
        <v>23</v>
      </c>
      <c r="V184" s="450">
        <v>26.000000000000004</v>
      </c>
      <c r="W184" s="450">
        <v>29</v>
      </c>
      <c r="X184" s="450">
        <v>37.000000000000007</v>
      </c>
      <c r="Y184" s="450"/>
      <c r="Z184" s="450">
        <v>23</v>
      </c>
      <c r="AA184" s="450">
        <v>35</v>
      </c>
      <c r="AB184" s="450">
        <v>25</v>
      </c>
      <c r="AC184" s="450">
        <v>22.000000000000004</v>
      </c>
      <c r="AD184" s="450">
        <v>21</v>
      </c>
    </row>
    <row r="185" spans="1:30" ht="12.75" customHeight="1" x14ac:dyDescent="0.2">
      <c r="A185" s="450">
        <v>2015</v>
      </c>
      <c r="B185" s="457">
        <v>42184</v>
      </c>
      <c r="C185" s="450">
        <v>37.000000000000007</v>
      </c>
      <c r="D185" s="450">
        <v>29</v>
      </c>
      <c r="E185" s="450">
        <v>41</v>
      </c>
      <c r="F185" s="450">
        <v>37.000000000000007</v>
      </c>
      <c r="G185" s="450">
        <v>32</v>
      </c>
      <c r="H185" s="450" t="s">
        <v>78</v>
      </c>
      <c r="I185" s="450">
        <v>30</v>
      </c>
      <c r="J185" s="450">
        <v>46</v>
      </c>
      <c r="K185" s="452">
        <v>35</v>
      </c>
      <c r="L185" s="452">
        <v>34</v>
      </c>
      <c r="M185" s="452">
        <v>33</v>
      </c>
      <c r="N185" s="452">
        <v>37.000000000000007</v>
      </c>
      <c r="O185" s="452">
        <v>37.000000000000007</v>
      </c>
      <c r="P185" s="452">
        <v>42</v>
      </c>
      <c r="Q185" s="452">
        <v>38</v>
      </c>
      <c r="R185" s="452">
        <v>38</v>
      </c>
      <c r="S185" s="452">
        <v>30</v>
      </c>
      <c r="T185" s="450">
        <v>35</v>
      </c>
      <c r="U185" s="450">
        <v>33</v>
      </c>
      <c r="V185" s="450">
        <v>32</v>
      </c>
      <c r="W185" s="450">
        <v>33</v>
      </c>
      <c r="X185" s="450">
        <v>41</v>
      </c>
      <c r="Y185" s="450"/>
      <c r="Z185" s="450">
        <v>28</v>
      </c>
      <c r="AA185" s="450">
        <v>37.000000000000007</v>
      </c>
      <c r="AB185" s="450">
        <v>44.000000000000007</v>
      </c>
      <c r="AC185" s="450">
        <v>38</v>
      </c>
      <c r="AD185" s="450">
        <v>31</v>
      </c>
    </row>
    <row r="186" spans="1:30" ht="12.75" customHeight="1" x14ac:dyDescent="0.2">
      <c r="A186" s="450">
        <v>2015</v>
      </c>
      <c r="B186" s="457">
        <v>42185</v>
      </c>
      <c r="C186" s="450">
        <v>51.000000000000007</v>
      </c>
      <c r="D186" s="450">
        <v>55</v>
      </c>
      <c r="E186" s="450">
        <v>54</v>
      </c>
      <c r="F186" s="450">
        <v>51.000000000000007</v>
      </c>
      <c r="G186" s="450">
        <v>54</v>
      </c>
      <c r="H186" s="450" t="s">
        <v>78</v>
      </c>
      <c r="I186" s="450">
        <v>55</v>
      </c>
      <c r="J186" s="450">
        <v>53.000000000000007</v>
      </c>
      <c r="K186" s="452">
        <v>47</v>
      </c>
      <c r="L186" s="452">
        <v>37.000000000000007</v>
      </c>
      <c r="M186" s="452">
        <v>44.000000000000007</v>
      </c>
      <c r="N186" s="452">
        <v>48</v>
      </c>
      <c r="O186" s="452">
        <v>48</v>
      </c>
      <c r="P186" s="452">
        <v>46</v>
      </c>
      <c r="Q186" s="452">
        <v>47</v>
      </c>
      <c r="R186" s="452">
        <v>49</v>
      </c>
      <c r="S186" s="452">
        <v>19</v>
      </c>
      <c r="T186" s="450">
        <v>40</v>
      </c>
      <c r="U186" s="450">
        <v>46</v>
      </c>
      <c r="V186" s="450">
        <v>43</v>
      </c>
      <c r="W186" s="450">
        <v>43</v>
      </c>
      <c r="X186" s="450">
        <v>46</v>
      </c>
      <c r="Y186" s="450"/>
      <c r="Z186" s="450">
        <v>50</v>
      </c>
      <c r="AA186" s="450">
        <v>45.000000000000007</v>
      </c>
      <c r="AB186" s="450">
        <v>50</v>
      </c>
      <c r="AC186" s="450">
        <v>42</v>
      </c>
      <c r="AD186" s="450">
        <v>49</v>
      </c>
    </row>
    <row r="187" spans="1:30" ht="12.75" customHeight="1" x14ac:dyDescent="0.2">
      <c r="A187" s="450">
        <v>2015</v>
      </c>
      <c r="B187" s="457">
        <v>42186</v>
      </c>
      <c r="C187" s="450">
        <v>69</v>
      </c>
      <c r="D187" s="450">
        <v>60</v>
      </c>
      <c r="E187" s="450">
        <v>75</v>
      </c>
      <c r="F187" s="450">
        <v>68</v>
      </c>
      <c r="G187" s="450">
        <v>72.000000000000014</v>
      </c>
      <c r="H187" s="450" t="s">
        <v>78</v>
      </c>
      <c r="I187" s="450">
        <v>58</v>
      </c>
      <c r="J187" s="450">
        <v>78</v>
      </c>
      <c r="K187" s="452">
        <v>63</v>
      </c>
      <c r="L187" s="452">
        <v>58</v>
      </c>
      <c r="M187" s="452">
        <v>57</v>
      </c>
      <c r="N187" s="452">
        <v>60</v>
      </c>
      <c r="O187" s="452">
        <v>65</v>
      </c>
      <c r="P187" s="452">
        <v>73.000000000000014</v>
      </c>
      <c r="Q187" s="452">
        <v>60</v>
      </c>
      <c r="R187" s="452">
        <v>54</v>
      </c>
      <c r="S187" s="452">
        <v>51.000000000000007</v>
      </c>
      <c r="T187" s="450">
        <v>58</v>
      </c>
      <c r="U187" s="450">
        <v>61.000000000000007</v>
      </c>
      <c r="V187" s="450">
        <v>59.000000000000007</v>
      </c>
      <c r="W187" s="450">
        <v>65</v>
      </c>
      <c r="X187" s="450">
        <v>65</v>
      </c>
      <c r="Y187" s="450"/>
      <c r="Z187" s="450">
        <v>55</v>
      </c>
      <c r="AA187" s="450">
        <v>67</v>
      </c>
      <c r="AB187" s="450">
        <v>65</v>
      </c>
      <c r="AC187" s="450">
        <v>58</v>
      </c>
      <c r="AD187" s="450">
        <v>60</v>
      </c>
    </row>
    <row r="188" spans="1:30" ht="12.75" customHeight="1" x14ac:dyDescent="0.2">
      <c r="A188" s="450">
        <v>2015</v>
      </c>
      <c r="B188" s="457">
        <v>42187</v>
      </c>
      <c r="C188" s="450">
        <v>48</v>
      </c>
      <c r="D188" s="450">
        <v>45.000000000000007</v>
      </c>
      <c r="E188" s="450">
        <v>47</v>
      </c>
      <c r="F188" s="450">
        <v>48</v>
      </c>
      <c r="G188" s="450">
        <v>47</v>
      </c>
      <c r="H188" s="450" t="s">
        <v>78</v>
      </c>
      <c r="I188" s="450" t="s">
        <v>78</v>
      </c>
      <c r="J188" s="450">
        <v>46</v>
      </c>
      <c r="K188" s="452">
        <v>51.000000000000007</v>
      </c>
      <c r="L188" s="452">
        <v>35</v>
      </c>
      <c r="M188" s="452">
        <v>34</v>
      </c>
      <c r="N188" s="452">
        <v>40</v>
      </c>
      <c r="O188" s="452">
        <v>38</v>
      </c>
      <c r="P188" s="452">
        <v>31</v>
      </c>
      <c r="Q188" s="452">
        <v>46</v>
      </c>
      <c r="R188" s="452">
        <v>38</v>
      </c>
      <c r="S188" s="452">
        <v>27</v>
      </c>
      <c r="T188" s="450">
        <v>33</v>
      </c>
      <c r="U188" s="450">
        <v>45.000000000000007</v>
      </c>
      <c r="V188" s="450">
        <v>39</v>
      </c>
      <c r="W188" s="450">
        <v>33</v>
      </c>
      <c r="X188" s="450">
        <v>34</v>
      </c>
      <c r="Y188" s="450"/>
      <c r="Z188" s="450">
        <v>43</v>
      </c>
      <c r="AA188" s="450">
        <v>43</v>
      </c>
      <c r="AB188" s="450">
        <v>43</v>
      </c>
      <c r="AC188" s="450">
        <v>39</v>
      </c>
      <c r="AD188" s="450">
        <v>44.000000000000007</v>
      </c>
    </row>
    <row r="189" spans="1:30" ht="12.75" customHeight="1" x14ac:dyDescent="0.2">
      <c r="A189" s="450">
        <v>2015</v>
      </c>
      <c r="B189" s="457">
        <v>42188</v>
      </c>
      <c r="C189" s="450">
        <v>56</v>
      </c>
      <c r="D189" s="450">
        <v>41</v>
      </c>
      <c r="E189" s="450">
        <v>53.000000000000007</v>
      </c>
      <c r="F189" s="450">
        <v>49</v>
      </c>
      <c r="G189" s="450">
        <v>48</v>
      </c>
      <c r="H189" s="450" t="s">
        <v>78</v>
      </c>
      <c r="I189" s="450" t="s">
        <v>78</v>
      </c>
      <c r="J189" s="450">
        <v>47</v>
      </c>
      <c r="K189" s="452">
        <v>54</v>
      </c>
      <c r="L189" s="452">
        <v>50</v>
      </c>
      <c r="M189" s="452">
        <v>61.000000000000007</v>
      </c>
      <c r="N189" s="452">
        <v>44.000000000000007</v>
      </c>
      <c r="O189" s="452">
        <v>52.000000000000007</v>
      </c>
      <c r="P189" s="452">
        <v>62</v>
      </c>
      <c r="Q189" s="452">
        <v>46</v>
      </c>
      <c r="R189" s="452">
        <v>45.000000000000007</v>
      </c>
      <c r="S189" s="452">
        <v>38</v>
      </c>
      <c r="T189" s="450">
        <v>55</v>
      </c>
      <c r="U189" s="450">
        <v>55</v>
      </c>
      <c r="V189" s="450">
        <v>53.000000000000007</v>
      </c>
      <c r="W189" s="450">
        <v>59.000000000000007</v>
      </c>
      <c r="X189" s="450">
        <v>65</v>
      </c>
      <c r="Y189" s="450"/>
      <c r="Z189" s="450">
        <v>42</v>
      </c>
      <c r="AA189" s="450">
        <v>63</v>
      </c>
      <c r="AB189" s="450">
        <v>45.000000000000007</v>
      </c>
      <c r="AC189" s="450">
        <v>48</v>
      </c>
      <c r="AD189" s="450">
        <v>47</v>
      </c>
    </row>
    <row r="190" spans="1:30" ht="12.75" customHeight="1" x14ac:dyDescent="0.2">
      <c r="A190" s="450">
        <v>2015</v>
      </c>
      <c r="B190" s="457">
        <v>42189</v>
      </c>
      <c r="C190" s="450">
        <v>49</v>
      </c>
      <c r="D190" s="450">
        <v>43</v>
      </c>
      <c r="E190" s="450">
        <v>52.000000000000007</v>
      </c>
      <c r="F190" s="450">
        <v>46</v>
      </c>
      <c r="G190" s="450">
        <v>39</v>
      </c>
      <c r="H190" s="450" t="s">
        <v>78</v>
      </c>
      <c r="I190" s="450" t="s">
        <v>78</v>
      </c>
      <c r="J190" s="450">
        <v>48</v>
      </c>
      <c r="K190" s="452">
        <v>50</v>
      </c>
      <c r="L190" s="452">
        <v>49</v>
      </c>
      <c r="M190" s="452">
        <v>55</v>
      </c>
      <c r="N190" s="452">
        <v>46</v>
      </c>
      <c r="O190" s="452">
        <v>54</v>
      </c>
      <c r="P190" s="452">
        <v>51.000000000000007</v>
      </c>
      <c r="Q190" s="452">
        <v>47</v>
      </c>
      <c r="R190" s="452">
        <v>40</v>
      </c>
      <c r="S190" s="452">
        <v>34</v>
      </c>
      <c r="T190" s="450">
        <v>46</v>
      </c>
      <c r="U190" s="450">
        <v>44.000000000000007</v>
      </c>
      <c r="V190" s="450">
        <v>46</v>
      </c>
      <c r="W190" s="450">
        <v>49</v>
      </c>
      <c r="X190" s="450">
        <v>51.000000000000007</v>
      </c>
      <c r="Y190" s="450"/>
      <c r="Z190" s="450">
        <v>42</v>
      </c>
      <c r="AA190" s="450">
        <v>46</v>
      </c>
      <c r="AB190" s="450">
        <v>48</v>
      </c>
      <c r="AC190" s="450">
        <v>41</v>
      </c>
      <c r="AD190" s="450">
        <v>39</v>
      </c>
    </row>
    <row r="191" spans="1:30" ht="12.75" customHeight="1" x14ac:dyDescent="0.2">
      <c r="A191" s="450">
        <v>2015</v>
      </c>
      <c r="B191" s="457">
        <v>42190</v>
      </c>
      <c r="C191" s="450">
        <v>62</v>
      </c>
      <c r="D191" s="450">
        <v>52.000000000000007</v>
      </c>
      <c r="E191" s="450">
        <v>60</v>
      </c>
      <c r="F191" s="450">
        <v>62</v>
      </c>
      <c r="G191" s="450">
        <v>55</v>
      </c>
      <c r="H191" s="450" t="s">
        <v>78</v>
      </c>
      <c r="I191" s="450" t="s">
        <v>78</v>
      </c>
      <c r="J191" s="450">
        <v>59.000000000000007</v>
      </c>
      <c r="K191" s="452">
        <v>57</v>
      </c>
      <c r="L191" s="452">
        <v>47</v>
      </c>
      <c r="M191" s="452">
        <v>53.000000000000007</v>
      </c>
      <c r="N191" s="452">
        <v>48</v>
      </c>
      <c r="O191" s="452">
        <v>52.000000000000007</v>
      </c>
      <c r="P191" s="452">
        <v>60</v>
      </c>
      <c r="Q191" s="452">
        <v>49</v>
      </c>
      <c r="R191" s="452">
        <v>46</v>
      </c>
      <c r="S191" s="452">
        <v>43</v>
      </c>
      <c r="T191" s="450">
        <v>56</v>
      </c>
      <c r="U191" s="450">
        <v>58</v>
      </c>
      <c r="V191" s="450">
        <v>55</v>
      </c>
      <c r="W191" s="450">
        <v>62</v>
      </c>
      <c r="X191" s="450">
        <v>55</v>
      </c>
      <c r="Y191" s="450"/>
      <c r="Z191" s="450">
        <v>52.000000000000007</v>
      </c>
      <c r="AA191" s="450">
        <v>67</v>
      </c>
      <c r="AB191" s="450">
        <v>65</v>
      </c>
      <c r="AC191" s="450">
        <v>62</v>
      </c>
      <c r="AD191" s="450">
        <v>54</v>
      </c>
    </row>
    <row r="192" spans="1:30" ht="12.75" customHeight="1" x14ac:dyDescent="0.2">
      <c r="A192" s="450">
        <v>2015</v>
      </c>
      <c r="B192" s="457">
        <v>42191</v>
      </c>
      <c r="C192" s="450">
        <v>59.000000000000007</v>
      </c>
      <c r="D192" s="450">
        <v>68</v>
      </c>
      <c r="E192" s="450">
        <v>59.000000000000007</v>
      </c>
      <c r="F192" s="450">
        <v>59.000000000000007</v>
      </c>
      <c r="G192" s="450">
        <v>63</v>
      </c>
      <c r="H192" s="450" t="s">
        <v>78</v>
      </c>
      <c r="I192" s="450" t="s">
        <v>78</v>
      </c>
      <c r="J192" s="450">
        <v>51.000000000000007</v>
      </c>
      <c r="K192" s="452">
        <v>52.000000000000007</v>
      </c>
      <c r="L192" s="452">
        <v>40</v>
      </c>
      <c r="M192" s="452">
        <v>44.000000000000007</v>
      </c>
      <c r="N192" s="452">
        <v>42</v>
      </c>
      <c r="O192" s="452">
        <v>47</v>
      </c>
      <c r="P192" s="452">
        <v>47</v>
      </c>
      <c r="Q192" s="452">
        <v>50</v>
      </c>
      <c r="R192" s="452">
        <v>62</v>
      </c>
      <c r="S192" s="452">
        <v>44.000000000000007</v>
      </c>
      <c r="T192" s="450">
        <v>39</v>
      </c>
      <c r="U192" s="450">
        <v>48</v>
      </c>
      <c r="V192" s="450">
        <v>44.000000000000007</v>
      </c>
      <c r="W192" s="450">
        <v>46</v>
      </c>
      <c r="X192" s="450">
        <v>43</v>
      </c>
      <c r="Y192" s="450"/>
      <c r="Z192" s="450">
        <v>64</v>
      </c>
      <c r="AA192" s="450">
        <v>46</v>
      </c>
      <c r="AB192" s="450">
        <v>50</v>
      </c>
      <c r="AC192" s="450">
        <v>43</v>
      </c>
      <c r="AD192" s="450">
        <v>54</v>
      </c>
    </row>
    <row r="193" spans="1:30" ht="12.75" customHeight="1" x14ac:dyDescent="0.2">
      <c r="A193" s="450">
        <v>2015</v>
      </c>
      <c r="B193" s="457">
        <v>42192</v>
      </c>
      <c r="C193" s="450">
        <v>52.000000000000007</v>
      </c>
      <c r="D193" s="450">
        <v>50</v>
      </c>
      <c r="E193" s="450">
        <v>49</v>
      </c>
      <c r="F193" s="450">
        <v>48</v>
      </c>
      <c r="G193" s="450">
        <v>41</v>
      </c>
      <c r="H193" s="450" t="s">
        <v>78</v>
      </c>
      <c r="I193" s="450">
        <v>40</v>
      </c>
      <c r="J193" s="450">
        <v>45.000000000000007</v>
      </c>
      <c r="K193" s="452">
        <v>53.000000000000007</v>
      </c>
      <c r="L193" s="452">
        <v>51.000000000000007</v>
      </c>
      <c r="M193" s="452">
        <v>55</v>
      </c>
      <c r="N193" s="452">
        <v>45.000000000000007</v>
      </c>
      <c r="O193" s="452">
        <v>59.000000000000007</v>
      </c>
      <c r="P193" s="452">
        <v>44.000000000000007</v>
      </c>
      <c r="Q193" s="452">
        <v>46</v>
      </c>
      <c r="R193" s="452">
        <v>42</v>
      </c>
      <c r="S193" s="452">
        <v>38</v>
      </c>
      <c r="T193" s="450">
        <v>35</v>
      </c>
      <c r="U193" s="450">
        <v>41</v>
      </c>
      <c r="V193" s="450">
        <v>43</v>
      </c>
      <c r="W193" s="450">
        <v>42</v>
      </c>
      <c r="X193" s="450">
        <v>51.000000000000007</v>
      </c>
      <c r="Y193" s="450"/>
      <c r="Z193" s="450">
        <v>46</v>
      </c>
      <c r="AA193" s="450">
        <v>45.000000000000007</v>
      </c>
      <c r="AB193" s="450">
        <v>44.000000000000007</v>
      </c>
      <c r="AC193" s="450">
        <v>41</v>
      </c>
      <c r="AD193" s="450">
        <v>43</v>
      </c>
    </row>
    <row r="194" spans="1:30" ht="12.75" customHeight="1" x14ac:dyDescent="0.2">
      <c r="A194" s="450">
        <v>2015</v>
      </c>
      <c r="B194" s="457">
        <v>42193</v>
      </c>
      <c r="C194" s="450">
        <v>51.000000000000007</v>
      </c>
      <c r="D194" s="450">
        <v>35</v>
      </c>
      <c r="E194" s="450">
        <v>57</v>
      </c>
      <c r="F194" s="450">
        <v>53.000000000000007</v>
      </c>
      <c r="G194" s="450">
        <v>44.000000000000007</v>
      </c>
      <c r="H194" s="450" t="s">
        <v>78</v>
      </c>
      <c r="I194" s="450">
        <v>45.000000000000007</v>
      </c>
      <c r="J194" s="450">
        <v>69</v>
      </c>
      <c r="K194" s="452">
        <v>45.000000000000007</v>
      </c>
      <c r="L194" s="452">
        <v>37.000000000000007</v>
      </c>
      <c r="M194" s="452">
        <v>38</v>
      </c>
      <c r="N194" s="452">
        <v>35</v>
      </c>
      <c r="O194" s="452">
        <v>39</v>
      </c>
      <c r="P194" s="452">
        <v>51.000000000000007</v>
      </c>
      <c r="Q194" s="452">
        <v>32</v>
      </c>
      <c r="R194" s="452">
        <v>29</v>
      </c>
      <c r="S194" s="452">
        <v>23</v>
      </c>
      <c r="T194" s="450">
        <v>37.000000000000007</v>
      </c>
      <c r="U194" s="450">
        <v>42</v>
      </c>
      <c r="V194" s="450">
        <v>40</v>
      </c>
      <c r="W194" s="450">
        <v>38</v>
      </c>
      <c r="X194" s="450">
        <v>40</v>
      </c>
      <c r="Y194" s="450"/>
      <c r="Z194" s="450">
        <v>32</v>
      </c>
      <c r="AA194" s="450">
        <v>52.000000000000007</v>
      </c>
      <c r="AB194" s="450">
        <v>61.000000000000007</v>
      </c>
      <c r="AC194" s="450">
        <v>46</v>
      </c>
      <c r="AD194" s="450">
        <v>35</v>
      </c>
    </row>
    <row r="195" spans="1:30" ht="12.75" customHeight="1" x14ac:dyDescent="0.2">
      <c r="A195" s="450">
        <v>2015</v>
      </c>
      <c r="B195" s="457">
        <v>42194</v>
      </c>
      <c r="C195" s="450">
        <v>45.000000000000007</v>
      </c>
      <c r="D195" s="450">
        <v>39</v>
      </c>
      <c r="E195" s="450">
        <v>44.000000000000007</v>
      </c>
      <c r="F195" s="450">
        <v>41</v>
      </c>
      <c r="G195" s="450">
        <v>38</v>
      </c>
      <c r="H195" s="450" t="s">
        <v>78</v>
      </c>
      <c r="I195" s="450">
        <v>40</v>
      </c>
      <c r="J195" s="450">
        <v>45.000000000000007</v>
      </c>
      <c r="K195" s="452">
        <v>39</v>
      </c>
      <c r="L195" s="452">
        <v>29</v>
      </c>
      <c r="M195" s="452">
        <v>40</v>
      </c>
      <c r="N195" s="452">
        <v>46</v>
      </c>
      <c r="O195" s="452">
        <v>48</v>
      </c>
      <c r="P195" s="452">
        <v>41</v>
      </c>
      <c r="Q195" s="452">
        <v>42</v>
      </c>
      <c r="R195" s="452">
        <v>42</v>
      </c>
      <c r="S195" s="452">
        <v>35</v>
      </c>
      <c r="T195" s="450">
        <v>31</v>
      </c>
      <c r="U195" s="450">
        <v>38</v>
      </c>
      <c r="V195" s="450">
        <v>35</v>
      </c>
      <c r="W195" s="450">
        <v>37.000000000000007</v>
      </c>
      <c r="X195" s="450">
        <v>40</v>
      </c>
      <c r="Y195" s="450"/>
      <c r="Z195" s="450">
        <v>40</v>
      </c>
      <c r="AA195" s="450">
        <v>39</v>
      </c>
      <c r="AB195" s="450">
        <v>36.000000000000007</v>
      </c>
      <c r="AC195" s="450">
        <v>33</v>
      </c>
      <c r="AD195" s="450">
        <v>37.000000000000007</v>
      </c>
    </row>
    <row r="196" spans="1:30" ht="12.75" customHeight="1" x14ac:dyDescent="0.2">
      <c r="A196" s="450">
        <v>2015</v>
      </c>
      <c r="B196" s="457">
        <v>42195</v>
      </c>
      <c r="C196" s="450">
        <v>43</v>
      </c>
      <c r="D196" s="450">
        <v>39</v>
      </c>
      <c r="E196" s="450">
        <v>40</v>
      </c>
      <c r="F196" s="450">
        <v>41</v>
      </c>
      <c r="G196" s="450">
        <v>42</v>
      </c>
      <c r="H196" s="450" t="s">
        <v>78</v>
      </c>
      <c r="I196" s="450">
        <v>40</v>
      </c>
      <c r="J196" s="450">
        <v>43</v>
      </c>
      <c r="K196" s="452">
        <v>44.000000000000007</v>
      </c>
      <c r="L196" s="452">
        <v>41</v>
      </c>
      <c r="M196" s="452">
        <v>39</v>
      </c>
      <c r="N196" s="452">
        <v>39</v>
      </c>
      <c r="O196" s="452">
        <v>43</v>
      </c>
      <c r="P196" s="452">
        <v>58</v>
      </c>
      <c r="Q196" s="452">
        <v>37.000000000000007</v>
      </c>
      <c r="R196" s="452" t="s">
        <v>78</v>
      </c>
      <c r="S196" s="452">
        <v>30</v>
      </c>
      <c r="T196" s="450">
        <v>42</v>
      </c>
      <c r="U196" s="450">
        <v>43</v>
      </c>
      <c r="V196" s="450">
        <v>45.000000000000007</v>
      </c>
      <c r="W196" s="450">
        <v>47</v>
      </c>
      <c r="X196" s="450">
        <v>48</v>
      </c>
      <c r="Y196" s="450"/>
      <c r="Z196" s="450">
        <v>38</v>
      </c>
      <c r="AA196" s="450">
        <v>41</v>
      </c>
      <c r="AB196" s="450">
        <v>42</v>
      </c>
      <c r="AC196" s="450">
        <v>39</v>
      </c>
      <c r="AD196" s="450">
        <v>38</v>
      </c>
    </row>
    <row r="197" spans="1:30" ht="12.75" customHeight="1" x14ac:dyDescent="0.2">
      <c r="A197" s="450">
        <v>2015</v>
      </c>
      <c r="B197" s="457">
        <v>42196</v>
      </c>
      <c r="C197" s="450">
        <v>48</v>
      </c>
      <c r="D197" s="450">
        <v>40</v>
      </c>
      <c r="E197" s="450">
        <v>53.000000000000007</v>
      </c>
      <c r="F197" s="450">
        <v>51.000000000000007</v>
      </c>
      <c r="G197" s="450">
        <v>49</v>
      </c>
      <c r="H197" s="450" t="s">
        <v>78</v>
      </c>
      <c r="I197" s="450">
        <v>42</v>
      </c>
      <c r="J197" s="450">
        <v>57</v>
      </c>
      <c r="K197" s="452">
        <v>52.000000000000007</v>
      </c>
      <c r="L197" s="452">
        <v>55</v>
      </c>
      <c r="M197" s="452">
        <v>66</v>
      </c>
      <c r="N197" s="452">
        <v>45.000000000000007</v>
      </c>
      <c r="O197" s="452">
        <v>72.000000000000014</v>
      </c>
      <c r="P197" s="452">
        <v>52.000000000000007</v>
      </c>
      <c r="Q197" s="452">
        <v>41</v>
      </c>
      <c r="R197" s="452" t="s">
        <v>78</v>
      </c>
      <c r="S197" s="452">
        <v>33</v>
      </c>
      <c r="T197" s="450">
        <v>56</v>
      </c>
      <c r="U197" s="450">
        <v>50</v>
      </c>
      <c r="V197" s="450">
        <v>53.000000000000007</v>
      </c>
      <c r="W197" s="450">
        <v>57</v>
      </c>
      <c r="X197" s="450">
        <v>61.000000000000007</v>
      </c>
      <c r="Y197" s="450"/>
      <c r="Z197" s="450">
        <v>43</v>
      </c>
      <c r="AA197" s="450">
        <v>52.000000000000007</v>
      </c>
      <c r="AB197" s="450">
        <v>48</v>
      </c>
      <c r="AC197" s="450">
        <v>43</v>
      </c>
      <c r="AD197" s="450">
        <v>44.000000000000007</v>
      </c>
    </row>
    <row r="198" spans="1:30" ht="12.75" customHeight="1" x14ac:dyDescent="0.2">
      <c r="A198" s="450">
        <v>2015</v>
      </c>
      <c r="B198" s="457">
        <v>42197</v>
      </c>
      <c r="C198" s="450">
        <v>70</v>
      </c>
      <c r="D198" s="450">
        <v>53.000000000000007</v>
      </c>
      <c r="E198" s="450">
        <v>62</v>
      </c>
      <c r="F198" s="450">
        <v>63</v>
      </c>
      <c r="G198" s="450">
        <v>50</v>
      </c>
      <c r="H198" s="450" t="s">
        <v>78</v>
      </c>
      <c r="I198" s="450">
        <v>44.000000000000007</v>
      </c>
      <c r="J198" s="450">
        <v>65</v>
      </c>
      <c r="K198" s="452">
        <v>57</v>
      </c>
      <c r="L198" s="452">
        <v>48</v>
      </c>
      <c r="M198" s="452">
        <v>50</v>
      </c>
      <c r="N198" s="452">
        <v>47</v>
      </c>
      <c r="O198" s="452">
        <v>48</v>
      </c>
      <c r="P198" s="452">
        <v>67</v>
      </c>
      <c r="Q198" s="452">
        <v>51.000000000000007</v>
      </c>
      <c r="R198" s="452" t="s">
        <v>78</v>
      </c>
      <c r="S198" s="452">
        <v>42</v>
      </c>
      <c r="T198" s="450">
        <v>54</v>
      </c>
      <c r="U198" s="450">
        <v>57</v>
      </c>
      <c r="V198" s="450">
        <v>54</v>
      </c>
      <c r="W198" s="450">
        <v>68</v>
      </c>
      <c r="X198" s="450">
        <v>63</v>
      </c>
      <c r="Y198" s="450"/>
      <c r="Z198" s="450">
        <v>43</v>
      </c>
      <c r="AA198" s="450">
        <v>70</v>
      </c>
      <c r="AB198" s="450">
        <v>59.000000000000007</v>
      </c>
      <c r="AC198" s="450">
        <v>59.000000000000007</v>
      </c>
      <c r="AD198" s="450">
        <v>48</v>
      </c>
    </row>
    <row r="199" spans="1:30" ht="12.75" customHeight="1" x14ac:dyDescent="0.2">
      <c r="A199" s="450">
        <v>2015</v>
      </c>
      <c r="B199" s="457">
        <v>42198</v>
      </c>
      <c r="C199" s="450">
        <v>62</v>
      </c>
      <c r="D199" s="450">
        <v>74.000000000000014</v>
      </c>
      <c r="E199" s="450">
        <v>57</v>
      </c>
      <c r="F199" s="450">
        <v>62</v>
      </c>
      <c r="G199" s="450">
        <v>57</v>
      </c>
      <c r="H199" s="450" t="s">
        <v>78</v>
      </c>
      <c r="I199" s="450">
        <v>55</v>
      </c>
      <c r="J199" s="450">
        <v>51.000000000000007</v>
      </c>
      <c r="K199" s="452">
        <v>55</v>
      </c>
      <c r="L199" s="452">
        <v>48</v>
      </c>
      <c r="M199" s="452">
        <v>53.000000000000007</v>
      </c>
      <c r="N199" s="452">
        <v>56</v>
      </c>
      <c r="O199" s="452">
        <v>59.000000000000007</v>
      </c>
      <c r="P199" s="452">
        <v>52.000000000000007</v>
      </c>
      <c r="Q199" s="452">
        <v>66</v>
      </c>
      <c r="R199" s="452">
        <v>67</v>
      </c>
      <c r="S199" s="452">
        <v>54</v>
      </c>
      <c r="T199" s="450">
        <v>40</v>
      </c>
      <c r="U199" s="450">
        <v>55</v>
      </c>
      <c r="V199" s="450">
        <v>51.000000000000007</v>
      </c>
      <c r="W199" s="450">
        <v>46</v>
      </c>
      <c r="X199" s="450">
        <v>51.000000000000007</v>
      </c>
      <c r="Y199" s="450"/>
      <c r="Z199" s="450">
        <v>79</v>
      </c>
      <c r="AA199" s="450">
        <v>48</v>
      </c>
      <c r="AB199" s="450">
        <v>47</v>
      </c>
      <c r="AC199" s="450">
        <v>43</v>
      </c>
      <c r="AD199" s="450">
        <v>63</v>
      </c>
    </row>
    <row r="200" spans="1:30" ht="12.75" customHeight="1" x14ac:dyDescent="0.2">
      <c r="A200" s="450">
        <v>2015</v>
      </c>
      <c r="B200" s="457">
        <v>42199</v>
      </c>
      <c r="C200" s="450">
        <v>42</v>
      </c>
      <c r="D200" s="450">
        <v>46</v>
      </c>
      <c r="E200" s="450">
        <v>49</v>
      </c>
      <c r="F200" s="450">
        <v>42</v>
      </c>
      <c r="G200" s="450">
        <v>41</v>
      </c>
      <c r="H200" s="450" t="s">
        <v>78</v>
      </c>
      <c r="I200" s="450">
        <v>43</v>
      </c>
      <c r="J200" s="450">
        <v>43</v>
      </c>
      <c r="K200" s="452" t="s">
        <v>78</v>
      </c>
      <c r="L200" s="452">
        <v>28</v>
      </c>
      <c r="M200" s="452">
        <v>38</v>
      </c>
      <c r="N200" s="452">
        <v>32</v>
      </c>
      <c r="O200" s="452">
        <v>38</v>
      </c>
      <c r="P200" s="452">
        <v>43</v>
      </c>
      <c r="Q200" s="452">
        <v>41</v>
      </c>
      <c r="R200" s="452">
        <v>36.000000000000007</v>
      </c>
      <c r="S200" s="452">
        <v>25</v>
      </c>
      <c r="T200" s="450">
        <v>32</v>
      </c>
      <c r="U200" s="450">
        <v>36.000000000000007</v>
      </c>
      <c r="V200" s="450">
        <v>34</v>
      </c>
      <c r="W200" s="450">
        <v>36.000000000000007</v>
      </c>
      <c r="X200" s="450">
        <v>37.000000000000007</v>
      </c>
      <c r="Y200" s="450"/>
      <c r="Z200" s="450">
        <v>41</v>
      </c>
      <c r="AA200" s="450">
        <v>42</v>
      </c>
      <c r="AB200" s="450">
        <v>43</v>
      </c>
      <c r="AC200" s="450">
        <v>40</v>
      </c>
      <c r="AD200" s="450">
        <v>38</v>
      </c>
    </row>
    <row r="201" spans="1:30" ht="12.75" customHeight="1" x14ac:dyDescent="0.2">
      <c r="A201" s="450">
        <v>2015</v>
      </c>
      <c r="B201" s="457">
        <v>42200</v>
      </c>
      <c r="C201" s="450">
        <v>43</v>
      </c>
      <c r="D201" s="450">
        <v>40</v>
      </c>
      <c r="E201" s="450">
        <v>43</v>
      </c>
      <c r="F201" s="450">
        <v>39</v>
      </c>
      <c r="G201" s="450">
        <v>44.000000000000007</v>
      </c>
      <c r="H201" s="450" t="s">
        <v>78</v>
      </c>
      <c r="I201" s="450">
        <v>47</v>
      </c>
      <c r="J201" s="450">
        <v>41</v>
      </c>
      <c r="K201" s="452">
        <v>37.000000000000007</v>
      </c>
      <c r="L201" s="452">
        <v>35</v>
      </c>
      <c r="M201" s="452">
        <v>42</v>
      </c>
      <c r="N201" s="452">
        <v>31</v>
      </c>
      <c r="O201" s="452">
        <v>29</v>
      </c>
      <c r="P201" s="452">
        <v>35</v>
      </c>
      <c r="Q201" s="452">
        <v>39</v>
      </c>
      <c r="R201" s="452">
        <v>38</v>
      </c>
      <c r="S201" s="452">
        <v>18.000000000000004</v>
      </c>
      <c r="T201" s="450">
        <v>37.000000000000007</v>
      </c>
      <c r="U201" s="450">
        <v>34</v>
      </c>
      <c r="V201" s="450">
        <v>40</v>
      </c>
      <c r="W201" s="450">
        <v>38</v>
      </c>
      <c r="X201" s="450">
        <v>34</v>
      </c>
      <c r="Y201" s="450"/>
      <c r="Z201" s="450">
        <v>39</v>
      </c>
      <c r="AA201" s="450">
        <v>41</v>
      </c>
      <c r="AB201" s="450">
        <v>49</v>
      </c>
      <c r="AC201" s="450">
        <v>43</v>
      </c>
      <c r="AD201" s="450">
        <v>37.000000000000007</v>
      </c>
    </row>
    <row r="202" spans="1:30" ht="12.75" customHeight="1" x14ac:dyDescent="0.2">
      <c r="A202" s="450">
        <v>2015</v>
      </c>
      <c r="B202" s="457">
        <v>42201</v>
      </c>
      <c r="C202" s="450">
        <v>49</v>
      </c>
      <c r="D202" s="450">
        <v>37.000000000000007</v>
      </c>
      <c r="E202" s="450">
        <v>50</v>
      </c>
      <c r="F202" s="450">
        <v>42</v>
      </c>
      <c r="G202" s="450">
        <v>47</v>
      </c>
      <c r="H202" s="450" t="s">
        <v>78</v>
      </c>
      <c r="I202" s="450">
        <v>48</v>
      </c>
      <c r="J202" s="450">
        <v>49</v>
      </c>
      <c r="K202" s="452">
        <v>50</v>
      </c>
      <c r="L202" s="452">
        <v>51.000000000000007</v>
      </c>
      <c r="M202" s="452">
        <v>55</v>
      </c>
      <c r="N202" s="452">
        <v>44.000000000000007</v>
      </c>
      <c r="O202" s="452">
        <v>58</v>
      </c>
      <c r="P202" s="452">
        <v>50</v>
      </c>
      <c r="Q202" s="452">
        <v>45.000000000000007</v>
      </c>
      <c r="R202" s="452">
        <v>43</v>
      </c>
      <c r="S202" s="452">
        <v>30</v>
      </c>
      <c r="T202" s="450">
        <v>50</v>
      </c>
      <c r="U202" s="450">
        <v>47</v>
      </c>
      <c r="V202" s="450">
        <v>49</v>
      </c>
      <c r="W202" s="450">
        <v>50</v>
      </c>
      <c r="X202" s="450">
        <v>50</v>
      </c>
      <c r="Y202" s="450"/>
      <c r="Z202" s="450">
        <v>43</v>
      </c>
      <c r="AA202" s="450">
        <v>47</v>
      </c>
      <c r="AB202" s="450">
        <v>43</v>
      </c>
      <c r="AC202" s="450">
        <v>40</v>
      </c>
      <c r="AD202" s="450">
        <v>42</v>
      </c>
    </row>
    <row r="203" spans="1:30" ht="12.75" customHeight="1" x14ac:dyDescent="0.2">
      <c r="A203" s="450">
        <v>2015</v>
      </c>
      <c r="B203" s="457">
        <v>42202</v>
      </c>
      <c r="C203" s="450">
        <v>56</v>
      </c>
      <c r="D203" s="450">
        <v>67</v>
      </c>
      <c r="E203" s="450">
        <v>60</v>
      </c>
      <c r="F203" s="450">
        <v>58</v>
      </c>
      <c r="G203" s="450">
        <v>61.000000000000007</v>
      </c>
      <c r="H203" s="450" t="s">
        <v>78</v>
      </c>
      <c r="I203" s="450">
        <v>57</v>
      </c>
      <c r="J203" s="450">
        <v>58</v>
      </c>
      <c r="K203" s="452">
        <v>55</v>
      </c>
      <c r="L203" s="452">
        <v>44.000000000000007</v>
      </c>
      <c r="M203" s="452">
        <v>48</v>
      </c>
      <c r="N203" s="452">
        <v>64</v>
      </c>
      <c r="O203" s="452">
        <v>56</v>
      </c>
      <c r="P203" s="452">
        <v>46</v>
      </c>
      <c r="Q203" s="452">
        <v>64</v>
      </c>
      <c r="R203" s="452">
        <v>58</v>
      </c>
      <c r="S203" s="452">
        <v>53.000000000000007</v>
      </c>
      <c r="T203" s="450">
        <v>49</v>
      </c>
      <c r="U203" s="450">
        <v>55</v>
      </c>
      <c r="V203" s="450">
        <v>49</v>
      </c>
      <c r="W203" s="450">
        <v>51.000000000000007</v>
      </c>
      <c r="X203" s="450">
        <v>46</v>
      </c>
      <c r="Y203" s="450"/>
      <c r="Z203" s="450">
        <v>66</v>
      </c>
      <c r="AA203" s="450">
        <v>47</v>
      </c>
      <c r="AB203" s="450">
        <v>49</v>
      </c>
      <c r="AC203" s="450">
        <v>44.000000000000007</v>
      </c>
      <c r="AD203" s="450">
        <v>57</v>
      </c>
    </row>
    <row r="204" spans="1:30" ht="12.75" customHeight="1" x14ac:dyDescent="0.2">
      <c r="A204" s="450">
        <v>2015</v>
      </c>
      <c r="B204" s="457">
        <v>42203</v>
      </c>
      <c r="C204" s="450">
        <v>52.000000000000007</v>
      </c>
      <c r="D204" s="450">
        <v>55</v>
      </c>
      <c r="E204" s="450">
        <v>48</v>
      </c>
      <c r="F204" s="450">
        <v>52.000000000000007</v>
      </c>
      <c r="G204" s="450">
        <v>49</v>
      </c>
      <c r="H204" s="450" t="s">
        <v>78</v>
      </c>
      <c r="I204" s="450">
        <v>46</v>
      </c>
      <c r="J204" s="450">
        <v>41</v>
      </c>
      <c r="K204" s="452" t="s">
        <v>78</v>
      </c>
      <c r="L204" s="452">
        <v>45.000000000000007</v>
      </c>
      <c r="M204" s="452">
        <v>48</v>
      </c>
      <c r="N204" s="452">
        <v>48</v>
      </c>
      <c r="O204" s="452">
        <v>51.000000000000007</v>
      </c>
      <c r="P204" s="452">
        <v>39</v>
      </c>
      <c r="Q204" s="452">
        <v>47</v>
      </c>
      <c r="R204" s="452">
        <v>45.000000000000007</v>
      </c>
      <c r="S204" s="452">
        <v>42</v>
      </c>
      <c r="T204" s="450">
        <v>37.000000000000007</v>
      </c>
      <c r="U204" s="450">
        <v>43</v>
      </c>
      <c r="V204" s="450">
        <v>40</v>
      </c>
      <c r="W204" s="450">
        <v>40</v>
      </c>
      <c r="X204" s="450">
        <v>50</v>
      </c>
      <c r="Y204" s="450"/>
      <c r="Z204" s="450">
        <v>45.000000000000007</v>
      </c>
      <c r="AA204" s="450">
        <v>38</v>
      </c>
      <c r="AB204" s="450">
        <v>39</v>
      </c>
      <c r="AC204" s="450">
        <v>35</v>
      </c>
      <c r="AD204" s="450">
        <v>46</v>
      </c>
    </row>
    <row r="205" spans="1:30" ht="12.75" customHeight="1" x14ac:dyDescent="0.2">
      <c r="A205" s="450">
        <v>2015</v>
      </c>
      <c r="B205" s="457">
        <v>42204</v>
      </c>
      <c r="C205" s="450">
        <v>79</v>
      </c>
      <c r="D205" s="450">
        <v>72.000000000000014</v>
      </c>
      <c r="E205" s="450">
        <v>80</v>
      </c>
      <c r="F205" s="450">
        <v>86</v>
      </c>
      <c r="G205" s="450">
        <v>67</v>
      </c>
      <c r="H205" s="450" t="s">
        <v>78</v>
      </c>
      <c r="I205" s="450">
        <v>62</v>
      </c>
      <c r="J205" s="450">
        <v>60</v>
      </c>
      <c r="K205" s="452" t="s">
        <v>78</v>
      </c>
      <c r="L205" s="452">
        <v>56</v>
      </c>
      <c r="M205" s="452">
        <v>67</v>
      </c>
      <c r="N205" s="452">
        <v>53.000000000000007</v>
      </c>
      <c r="O205" s="452">
        <v>60</v>
      </c>
      <c r="P205" s="452">
        <v>55</v>
      </c>
      <c r="Q205" s="452">
        <v>53.000000000000007</v>
      </c>
      <c r="R205" s="452">
        <v>51.000000000000007</v>
      </c>
      <c r="S205" s="452">
        <v>52.000000000000007</v>
      </c>
      <c r="T205" s="450">
        <v>62</v>
      </c>
      <c r="U205" s="450">
        <v>71.000000000000014</v>
      </c>
      <c r="V205" s="450">
        <v>69</v>
      </c>
      <c r="W205" s="450">
        <v>63</v>
      </c>
      <c r="X205" s="450">
        <v>73.000000000000014</v>
      </c>
      <c r="Y205" s="450"/>
      <c r="Z205" s="450">
        <v>55</v>
      </c>
      <c r="AA205" s="450">
        <v>62</v>
      </c>
      <c r="AB205" s="450">
        <v>60</v>
      </c>
      <c r="AC205" s="450">
        <v>55</v>
      </c>
      <c r="AD205" s="450">
        <v>71.000000000000014</v>
      </c>
    </row>
    <row r="206" spans="1:30" ht="12.75" customHeight="1" x14ac:dyDescent="0.2">
      <c r="A206" s="450">
        <v>2015</v>
      </c>
      <c r="B206" s="457">
        <v>42205</v>
      </c>
      <c r="C206" s="450">
        <v>65</v>
      </c>
      <c r="D206" s="450">
        <v>50</v>
      </c>
      <c r="E206" s="450">
        <v>73.000000000000014</v>
      </c>
      <c r="F206" s="450">
        <v>64</v>
      </c>
      <c r="G206" s="450">
        <v>58</v>
      </c>
      <c r="H206" s="450" t="s">
        <v>78</v>
      </c>
      <c r="I206" s="450">
        <v>49</v>
      </c>
      <c r="J206" s="450">
        <v>77</v>
      </c>
      <c r="K206" s="452">
        <v>52.000000000000007</v>
      </c>
      <c r="L206" s="452">
        <v>55</v>
      </c>
      <c r="M206" s="452">
        <v>58</v>
      </c>
      <c r="N206" s="452">
        <v>54</v>
      </c>
      <c r="O206" s="452">
        <v>59.000000000000007</v>
      </c>
      <c r="P206" s="452">
        <v>67</v>
      </c>
      <c r="Q206" s="452">
        <v>52.000000000000007</v>
      </c>
      <c r="R206" s="452" t="s">
        <v>78</v>
      </c>
      <c r="S206" s="452">
        <v>44.000000000000007</v>
      </c>
      <c r="T206" s="450">
        <v>54</v>
      </c>
      <c r="U206" s="450">
        <v>54</v>
      </c>
      <c r="V206" s="450">
        <v>55</v>
      </c>
      <c r="W206" s="450">
        <v>63</v>
      </c>
      <c r="X206" s="450">
        <v>65</v>
      </c>
      <c r="Y206" s="450"/>
      <c r="Z206" s="450">
        <v>45.000000000000007</v>
      </c>
      <c r="AA206" s="450">
        <v>78</v>
      </c>
      <c r="AB206" s="450">
        <v>72.000000000000014</v>
      </c>
      <c r="AC206" s="450">
        <v>70</v>
      </c>
      <c r="AD206" s="450">
        <v>49</v>
      </c>
    </row>
    <row r="207" spans="1:30" ht="12.75" customHeight="1" x14ac:dyDescent="0.2">
      <c r="A207" s="450">
        <v>2015</v>
      </c>
      <c r="B207" s="457">
        <v>42206</v>
      </c>
      <c r="C207" s="450">
        <v>70</v>
      </c>
      <c r="D207" s="450">
        <v>57</v>
      </c>
      <c r="E207" s="450">
        <v>76</v>
      </c>
      <c r="F207" s="450">
        <v>73.000000000000014</v>
      </c>
      <c r="G207" s="450">
        <v>61.000000000000007</v>
      </c>
      <c r="H207" s="450" t="s">
        <v>78</v>
      </c>
      <c r="I207" s="450">
        <v>60</v>
      </c>
      <c r="J207" s="450">
        <v>73.000000000000014</v>
      </c>
      <c r="K207" s="452">
        <v>52.000000000000007</v>
      </c>
      <c r="L207" s="452">
        <v>50</v>
      </c>
      <c r="M207" s="452">
        <v>48</v>
      </c>
      <c r="N207" s="452">
        <v>46</v>
      </c>
      <c r="O207" s="452">
        <v>55</v>
      </c>
      <c r="P207" s="452">
        <v>58</v>
      </c>
      <c r="Q207" s="452">
        <v>48</v>
      </c>
      <c r="R207" s="452">
        <v>54</v>
      </c>
      <c r="S207" s="452">
        <v>42</v>
      </c>
      <c r="T207" s="450">
        <v>53.000000000000007</v>
      </c>
      <c r="U207" s="450">
        <v>53.000000000000007</v>
      </c>
      <c r="V207" s="450">
        <v>50</v>
      </c>
      <c r="W207" s="450">
        <v>56</v>
      </c>
      <c r="X207" s="450">
        <v>59.000000000000007</v>
      </c>
      <c r="Y207" s="450"/>
      <c r="Z207" s="450">
        <v>50</v>
      </c>
      <c r="AA207" s="450">
        <v>60</v>
      </c>
      <c r="AB207" s="450">
        <v>71.000000000000014</v>
      </c>
      <c r="AC207" s="450">
        <v>58</v>
      </c>
      <c r="AD207" s="450">
        <v>53.000000000000007</v>
      </c>
    </row>
    <row r="208" spans="1:30" ht="12.75" customHeight="1" x14ac:dyDescent="0.2">
      <c r="A208" s="450">
        <v>2015</v>
      </c>
      <c r="B208" s="457">
        <v>42207</v>
      </c>
      <c r="C208" s="450">
        <v>43</v>
      </c>
      <c r="D208" s="450">
        <v>32</v>
      </c>
      <c r="E208" s="450">
        <v>42</v>
      </c>
      <c r="F208" s="450">
        <v>42</v>
      </c>
      <c r="G208" s="450">
        <v>38</v>
      </c>
      <c r="H208" s="450" t="s">
        <v>78</v>
      </c>
      <c r="I208" s="450">
        <v>38</v>
      </c>
      <c r="J208" s="450">
        <v>43</v>
      </c>
      <c r="K208" s="452">
        <v>39</v>
      </c>
      <c r="L208" s="452">
        <v>38</v>
      </c>
      <c r="M208" s="452">
        <v>36.000000000000007</v>
      </c>
      <c r="N208" s="452">
        <v>41</v>
      </c>
      <c r="O208" s="452">
        <v>45.000000000000007</v>
      </c>
      <c r="P208" s="452">
        <v>48</v>
      </c>
      <c r="Q208" s="452">
        <v>38</v>
      </c>
      <c r="R208" s="452">
        <v>39</v>
      </c>
      <c r="S208" s="452">
        <v>31</v>
      </c>
      <c r="T208" s="450">
        <v>40</v>
      </c>
      <c r="U208" s="450">
        <v>38</v>
      </c>
      <c r="V208" s="450">
        <v>37.000000000000007</v>
      </c>
      <c r="W208" s="450">
        <v>40</v>
      </c>
      <c r="X208" s="450">
        <v>43</v>
      </c>
      <c r="Y208" s="450"/>
      <c r="Z208" s="450">
        <v>37.000000000000007</v>
      </c>
      <c r="AA208" s="450">
        <v>43</v>
      </c>
      <c r="AB208" s="450">
        <v>43</v>
      </c>
      <c r="AC208" s="450">
        <v>40</v>
      </c>
      <c r="AD208" s="450">
        <v>36.000000000000007</v>
      </c>
    </row>
    <row r="209" spans="1:30" ht="12.75" customHeight="1" x14ac:dyDescent="0.2">
      <c r="A209" s="450">
        <v>2015</v>
      </c>
      <c r="B209" s="457">
        <v>42208</v>
      </c>
      <c r="C209" s="450">
        <v>46</v>
      </c>
      <c r="D209" s="450">
        <v>39</v>
      </c>
      <c r="E209" s="450">
        <v>50</v>
      </c>
      <c r="F209" s="450">
        <v>46</v>
      </c>
      <c r="G209" s="450">
        <v>38</v>
      </c>
      <c r="H209" s="450" t="s">
        <v>78</v>
      </c>
      <c r="I209" s="450">
        <v>39</v>
      </c>
      <c r="J209" s="450">
        <v>54</v>
      </c>
      <c r="K209" s="452">
        <v>41</v>
      </c>
      <c r="L209" s="452">
        <v>42</v>
      </c>
      <c r="M209" s="452">
        <v>44.000000000000007</v>
      </c>
      <c r="N209" s="452">
        <v>43</v>
      </c>
      <c r="O209" s="452">
        <v>50</v>
      </c>
      <c r="P209" s="452">
        <v>53.000000000000007</v>
      </c>
      <c r="Q209" s="452">
        <v>42</v>
      </c>
      <c r="R209" s="452">
        <v>39</v>
      </c>
      <c r="S209" s="452">
        <v>36.000000000000007</v>
      </c>
      <c r="T209" s="450">
        <v>43</v>
      </c>
      <c r="U209" s="450">
        <v>39</v>
      </c>
      <c r="V209" s="450">
        <v>39</v>
      </c>
      <c r="W209" s="450">
        <v>46</v>
      </c>
      <c r="X209" s="450">
        <v>48</v>
      </c>
      <c r="Y209" s="450"/>
      <c r="Z209" s="450">
        <v>37.000000000000007</v>
      </c>
      <c r="AA209" s="450">
        <v>51.000000000000007</v>
      </c>
      <c r="AB209" s="450">
        <v>44.000000000000007</v>
      </c>
      <c r="AC209" s="450">
        <v>47</v>
      </c>
      <c r="AD209" s="450">
        <v>37.000000000000007</v>
      </c>
    </row>
    <row r="210" spans="1:30" ht="12.75" customHeight="1" x14ac:dyDescent="0.2">
      <c r="A210" s="450">
        <v>2015</v>
      </c>
      <c r="B210" s="457">
        <v>42209</v>
      </c>
      <c r="C210" s="450">
        <v>47</v>
      </c>
      <c r="D210" s="450">
        <v>34</v>
      </c>
      <c r="E210" s="450">
        <v>49</v>
      </c>
      <c r="F210" s="450">
        <v>45.000000000000007</v>
      </c>
      <c r="G210" s="450">
        <v>39</v>
      </c>
      <c r="H210" s="450" t="s">
        <v>78</v>
      </c>
      <c r="I210" s="450">
        <v>38</v>
      </c>
      <c r="J210" s="450">
        <v>52.000000000000007</v>
      </c>
      <c r="K210" s="452">
        <v>43</v>
      </c>
      <c r="L210" s="452">
        <v>42</v>
      </c>
      <c r="M210" s="452">
        <v>53.000000000000007</v>
      </c>
      <c r="N210" s="452">
        <v>39</v>
      </c>
      <c r="O210" s="452">
        <v>46</v>
      </c>
      <c r="P210" s="452">
        <v>64</v>
      </c>
      <c r="Q210" s="452">
        <v>37.000000000000007</v>
      </c>
      <c r="R210" s="452">
        <v>34</v>
      </c>
      <c r="S210" s="452">
        <v>34</v>
      </c>
      <c r="T210" s="450">
        <v>43</v>
      </c>
      <c r="U210" s="450">
        <v>41</v>
      </c>
      <c r="V210" s="450">
        <v>43</v>
      </c>
      <c r="W210" s="450">
        <v>57</v>
      </c>
      <c r="X210" s="450">
        <v>66</v>
      </c>
      <c r="Y210" s="450"/>
      <c r="Z210" s="450">
        <v>38</v>
      </c>
      <c r="AA210" s="450">
        <v>53.000000000000007</v>
      </c>
      <c r="AB210" s="450">
        <v>51.000000000000007</v>
      </c>
      <c r="AC210" s="450">
        <v>44.000000000000007</v>
      </c>
      <c r="AD210" s="450">
        <v>39</v>
      </c>
    </row>
    <row r="211" spans="1:30" ht="12.75" customHeight="1" x14ac:dyDescent="0.2">
      <c r="A211" s="450">
        <v>2015</v>
      </c>
      <c r="B211" s="457">
        <v>42210</v>
      </c>
      <c r="C211" s="450">
        <v>56</v>
      </c>
      <c r="D211" s="450">
        <v>45.000000000000007</v>
      </c>
      <c r="E211" s="450">
        <v>53.000000000000007</v>
      </c>
      <c r="F211" s="450">
        <v>44.000000000000007</v>
      </c>
      <c r="G211" s="450">
        <v>40</v>
      </c>
      <c r="H211" s="450" t="s">
        <v>78</v>
      </c>
      <c r="I211" s="450">
        <v>46</v>
      </c>
      <c r="J211" s="450">
        <v>45.000000000000007</v>
      </c>
      <c r="K211" s="452">
        <v>56</v>
      </c>
      <c r="L211" s="452">
        <v>53.000000000000007</v>
      </c>
      <c r="M211" s="452">
        <v>54</v>
      </c>
      <c r="N211" s="452">
        <v>47</v>
      </c>
      <c r="O211" s="452">
        <v>62</v>
      </c>
      <c r="P211" s="452">
        <v>78</v>
      </c>
      <c r="Q211" s="452">
        <v>49</v>
      </c>
      <c r="R211" s="452">
        <v>56</v>
      </c>
      <c r="S211" s="452">
        <v>45.000000000000007</v>
      </c>
      <c r="T211" s="450">
        <v>53.000000000000007</v>
      </c>
      <c r="U211" s="450">
        <v>54</v>
      </c>
      <c r="V211" s="450">
        <v>52.000000000000007</v>
      </c>
      <c r="W211" s="450">
        <v>56</v>
      </c>
      <c r="X211" s="450">
        <v>62</v>
      </c>
      <c r="Y211" s="450"/>
      <c r="Z211" s="450">
        <v>56</v>
      </c>
      <c r="AA211" s="450">
        <v>57</v>
      </c>
      <c r="AB211" s="450">
        <v>44.000000000000007</v>
      </c>
      <c r="AC211" s="450">
        <v>40</v>
      </c>
      <c r="AD211" s="450">
        <v>51.000000000000007</v>
      </c>
    </row>
    <row r="212" spans="1:30" ht="12.75" customHeight="1" x14ac:dyDescent="0.2">
      <c r="A212" s="450">
        <v>2015</v>
      </c>
      <c r="B212" s="457">
        <v>42211</v>
      </c>
      <c r="C212" s="450">
        <v>60</v>
      </c>
      <c r="D212" s="450">
        <v>63</v>
      </c>
      <c r="E212" s="450">
        <v>56</v>
      </c>
      <c r="F212" s="450">
        <v>57</v>
      </c>
      <c r="G212" s="450">
        <v>51.000000000000007</v>
      </c>
      <c r="H212" s="450" t="s">
        <v>78</v>
      </c>
      <c r="I212" s="450">
        <v>57</v>
      </c>
      <c r="J212" s="450">
        <v>56</v>
      </c>
      <c r="K212" s="452">
        <v>63</v>
      </c>
      <c r="L212" s="452">
        <v>60</v>
      </c>
      <c r="M212" s="452">
        <v>62</v>
      </c>
      <c r="N212" s="452">
        <v>61.000000000000007</v>
      </c>
      <c r="O212" s="452">
        <v>61.000000000000007</v>
      </c>
      <c r="P212" s="452">
        <v>54</v>
      </c>
      <c r="Q212" s="452">
        <v>57</v>
      </c>
      <c r="R212" s="452">
        <v>59.000000000000007</v>
      </c>
      <c r="S212" s="452">
        <v>50</v>
      </c>
      <c r="T212" s="450">
        <v>53.000000000000007</v>
      </c>
      <c r="U212" s="450">
        <v>59.000000000000007</v>
      </c>
      <c r="V212" s="450">
        <v>57</v>
      </c>
      <c r="W212" s="450">
        <v>53.000000000000007</v>
      </c>
      <c r="X212" s="450">
        <v>59.000000000000007</v>
      </c>
      <c r="Y212" s="450"/>
      <c r="Z212" s="450">
        <v>56</v>
      </c>
      <c r="AA212" s="450">
        <v>51.000000000000007</v>
      </c>
      <c r="AB212" s="450">
        <v>52.000000000000007</v>
      </c>
      <c r="AC212" s="450">
        <v>45.000000000000007</v>
      </c>
      <c r="AD212" s="450">
        <v>59.000000000000007</v>
      </c>
    </row>
    <row r="213" spans="1:30" ht="12.75" customHeight="1" x14ac:dyDescent="0.2">
      <c r="A213" s="450">
        <v>2015</v>
      </c>
      <c r="B213" s="457">
        <v>42212</v>
      </c>
      <c r="C213" s="450">
        <v>55</v>
      </c>
      <c r="D213" s="450">
        <v>66</v>
      </c>
      <c r="E213" s="450">
        <v>59.000000000000007</v>
      </c>
      <c r="F213" s="450">
        <v>52.000000000000007</v>
      </c>
      <c r="G213" s="450">
        <v>55</v>
      </c>
      <c r="H213" s="450" t="s">
        <v>78</v>
      </c>
      <c r="I213" s="450">
        <v>54</v>
      </c>
      <c r="J213" s="450">
        <v>55</v>
      </c>
      <c r="K213" s="452">
        <v>54</v>
      </c>
      <c r="L213" s="452">
        <v>51.000000000000007</v>
      </c>
      <c r="M213" s="452">
        <v>55</v>
      </c>
      <c r="N213" s="452">
        <v>57</v>
      </c>
      <c r="O213" s="452">
        <v>56</v>
      </c>
      <c r="P213" s="452">
        <v>49</v>
      </c>
      <c r="Q213" s="452">
        <v>52.000000000000007</v>
      </c>
      <c r="R213" s="452">
        <v>56</v>
      </c>
      <c r="S213" s="452">
        <v>50</v>
      </c>
      <c r="T213" s="450">
        <v>45.000000000000007</v>
      </c>
      <c r="U213" s="450">
        <v>52.000000000000007</v>
      </c>
      <c r="V213" s="450">
        <v>48</v>
      </c>
      <c r="W213" s="450">
        <v>49</v>
      </c>
      <c r="X213" s="450">
        <v>54</v>
      </c>
      <c r="Y213" s="450"/>
      <c r="Z213" s="450">
        <v>64</v>
      </c>
      <c r="AA213" s="450">
        <v>47</v>
      </c>
      <c r="AB213" s="450">
        <v>47</v>
      </c>
      <c r="AC213" s="450">
        <v>45.000000000000007</v>
      </c>
      <c r="AD213" s="450">
        <v>58</v>
      </c>
    </row>
    <row r="214" spans="1:30" ht="12.75" customHeight="1" x14ac:dyDescent="0.2">
      <c r="A214" s="450">
        <v>2015</v>
      </c>
      <c r="B214" s="457">
        <v>42213</v>
      </c>
      <c r="C214" s="450">
        <v>75</v>
      </c>
      <c r="D214" s="450">
        <v>41</v>
      </c>
      <c r="E214" s="450">
        <v>70</v>
      </c>
      <c r="F214" s="450">
        <v>74.000000000000014</v>
      </c>
      <c r="G214" s="450">
        <v>47</v>
      </c>
      <c r="H214" s="450" t="s">
        <v>78</v>
      </c>
      <c r="I214" s="450">
        <v>53.000000000000007</v>
      </c>
      <c r="J214" s="450">
        <v>68</v>
      </c>
      <c r="K214" s="452">
        <v>58</v>
      </c>
      <c r="L214" s="452">
        <v>62</v>
      </c>
      <c r="M214" s="452">
        <v>80</v>
      </c>
      <c r="N214" s="452">
        <v>48</v>
      </c>
      <c r="O214" s="452">
        <v>59.000000000000007</v>
      </c>
      <c r="P214" s="452">
        <v>54</v>
      </c>
      <c r="Q214" s="452">
        <v>42</v>
      </c>
      <c r="R214" s="452">
        <v>42</v>
      </c>
      <c r="S214" s="452">
        <v>37.000000000000007</v>
      </c>
      <c r="T214" s="450">
        <v>59.000000000000007</v>
      </c>
      <c r="U214" s="450">
        <v>61.000000000000007</v>
      </c>
      <c r="V214" s="450">
        <v>63</v>
      </c>
      <c r="W214" s="450">
        <v>65</v>
      </c>
      <c r="X214" s="450">
        <v>79</v>
      </c>
      <c r="Y214" s="450"/>
      <c r="Z214" s="450">
        <v>47</v>
      </c>
      <c r="AA214" s="450">
        <v>65</v>
      </c>
      <c r="AB214" s="450">
        <v>62</v>
      </c>
      <c r="AC214" s="450">
        <v>57</v>
      </c>
      <c r="AD214" s="450">
        <v>49</v>
      </c>
    </row>
    <row r="215" spans="1:30" ht="12.75" customHeight="1" x14ac:dyDescent="0.2">
      <c r="A215" s="450">
        <v>2015</v>
      </c>
      <c r="B215" s="457">
        <v>42214</v>
      </c>
      <c r="C215" s="450">
        <v>84</v>
      </c>
      <c r="D215" s="450">
        <v>70</v>
      </c>
      <c r="E215" s="450">
        <v>79</v>
      </c>
      <c r="F215" s="450">
        <v>79</v>
      </c>
      <c r="G215" s="450">
        <v>69</v>
      </c>
      <c r="H215" s="450" t="s">
        <v>78</v>
      </c>
      <c r="I215" s="450">
        <v>67</v>
      </c>
      <c r="J215" s="450">
        <v>87.000000000000014</v>
      </c>
      <c r="K215" s="452">
        <v>79</v>
      </c>
      <c r="L215" s="452">
        <v>74.000000000000014</v>
      </c>
      <c r="M215" s="452">
        <v>74.000000000000014</v>
      </c>
      <c r="N215" s="452">
        <v>73.000000000000014</v>
      </c>
      <c r="O215" s="452">
        <v>81</v>
      </c>
      <c r="P215" s="452">
        <v>61.000000000000007</v>
      </c>
      <c r="Q215" s="452">
        <v>64</v>
      </c>
      <c r="R215" s="452">
        <v>60</v>
      </c>
      <c r="S215" s="452">
        <v>56</v>
      </c>
      <c r="T215" s="450">
        <v>63</v>
      </c>
      <c r="U215" s="450">
        <v>70</v>
      </c>
      <c r="V215" s="450">
        <v>71.000000000000014</v>
      </c>
      <c r="W215" s="450">
        <v>64</v>
      </c>
      <c r="X215" s="450">
        <v>70</v>
      </c>
      <c r="Y215" s="450"/>
      <c r="Z215" s="450">
        <v>50</v>
      </c>
      <c r="AA215" s="450">
        <v>73.000000000000014</v>
      </c>
      <c r="AB215" s="450">
        <v>76</v>
      </c>
      <c r="AC215" s="450">
        <v>71.000000000000014</v>
      </c>
      <c r="AD215" s="450">
        <v>71.000000000000014</v>
      </c>
    </row>
    <row r="216" spans="1:30" ht="12.75" customHeight="1" x14ac:dyDescent="0.2">
      <c r="A216" s="450">
        <v>2015</v>
      </c>
      <c r="B216" s="457">
        <v>42215</v>
      </c>
      <c r="C216" s="450">
        <v>46</v>
      </c>
      <c r="D216" s="450">
        <v>46</v>
      </c>
      <c r="E216" s="450">
        <v>45.000000000000007</v>
      </c>
      <c r="F216" s="450">
        <v>44.000000000000007</v>
      </c>
      <c r="G216" s="450">
        <v>46</v>
      </c>
      <c r="H216" s="450" t="s">
        <v>78</v>
      </c>
      <c r="I216" s="450">
        <v>28</v>
      </c>
      <c r="J216" s="450">
        <v>42</v>
      </c>
      <c r="K216" s="452">
        <v>39</v>
      </c>
      <c r="L216" s="452">
        <v>42</v>
      </c>
      <c r="M216" s="452">
        <v>42</v>
      </c>
      <c r="N216" s="452">
        <v>43</v>
      </c>
      <c r="O216" s="452">
        <v>46</v>
      </c>
      <c r="P216" s="452">
        <v>36.000000000000007</v>
      </c>
      <c r="Q216" s="452">
        <v>40</v>
      </c>
      <c r="R216" s="452">
        <v>42</v>
      </c>
      <c r="S216" s="452">
        <v>37.000000000000007</v>
      </c>
      <c r="T216" s="450">
        <v>27</v>
      </c>
      <c r="U216" s="450">
        <v>34</v>
      </c>
      <c r="V216" s="450">
        <v>31</v>
      </c>
      <c r="W216" s="450">
        <v>30</v>
      </c>
      <c r="X216" s="450">
        <v>43</v>
      </c>
      <c r="Y216" s="450"/>
      <c r="Z216" s="450">
        <v>42</v>
      </c>
      <c r="AA216" s="450">
        <v>36.000000000000007</v>
      </c>
      <c r="AB216" s="450">
        <v>37.000000000000007</v>
      </c>
      <c r="AC216" s="450">
        <v>32</v>
      </c>
      <c r="AD216" s="450">
        <v>34</v>
      </c>
    </row>
    <row r="217" spans="1:30" ht="12.75" customHeight="1" x14ac:dyDescent="0.2">
      <c r="A217" s="450">
        <v>2015</v>
      </c>
      <c r="B217" s="457">
        <v>42216</v>
      </c>
      <c r="C217" s="450">
        <v>46</v>
      </c>
      <c r="D217" s="450">
        <v>39</v>
      </c>
      <c r="E217" s="450">
        <v>55</v>
      </c>
      <c r="F217" s="450">
        <v>46</v>
      </c>
      <c r="G217" s="450">
        <v>40</v>
      </c>
      <c r="H217" s="450" t="s">
        <v>78</v>
      </c>
      <c r="I217" s="450">
        <v>42</v>
      </c>
      <c r="J217" s="450">
        <v>61.000000000000007</v>
      </c>
      <c r="K217" s="452">
        <v>41</v>
      </c>
      <c r="L217" s="452">
        <v>40</v>
      </c>
      <c r="M217" s="452">
        <v>41</v>
      </c>
      <c r="N217" s="452">
        <v>45.000000000000007</v>
      </c>
      <c r="O217" s="452">
        <v>53.000000000000007</v>
      </c>
      <c r="P217" s="452">
        <v>62</v>
      </c>
      <c r="Q217" s="452">
        <v>40</v>
      </c>
      <c r="R217" s="452">
        <v>36.000000000000007</v>
      </c>
      <c r="S217" s="452">
        <v>33</v>
      </c>
      <c r="T217" s="450">
        <v>41</v>
      </c>
      <c r="U217" s="450">
        <v>40</v>
      </c>
      <c r="V217" s="450">
        <v>40</v>
      </c>
      <c r="W217" s="450">
        <v>46</v>
      </c>
      <c r="X217" s="450">
        <v>46</v>
      </c>
      <c r="Y217" s="450"/>
      <c r="Z217" s="450">
        <v>37.000000000000007</v>
      </c>
      <c r="AA217" s="450">
        <v>49</v>
      </c>
      <c r="AB217" s="450">
        <v>53.000000000000007</v>
      </c>
      <c r="AC217" s="450">
        <v>42</v>
      </c>
      <c r="AD217" s="450">
        <v>37.000000000000007</v>
      </c>
    </row>
    <row r="218" spans="1:30" ht="12.75" customHeight="1" x14ac:dyDescent="0.2">
      <c r="A218" s="450">
        <v>2015</v>
      </c>
      <c r="B218" s="457">
        <v>42217</v>
      </c>
      <c r="C218" s="450">
        <v>59.000000000000007</v>
      </c>
      <c r="D218" s="450">
        <v>50</v>
      </c>
      <c r="E218" s="450">
        <v>64</v>
      </c>
      <c r="F218" s="450">
        <v>61.000000000000007</v>
      </c>
      <c r="G218" s="450">
        <v>55</v>
      </c>
      <c r="H218" s="450" t="s">
        <v>78</v>
      </c>
      <c r="I218" s="450">
        <v>55</v>
      </c>
      <c r="J218" s="450">
        <v>73.000000000000014</v>
      </c>
      <c r="K218" s="452">
        <v>56</v>
      </c>
      <c r="L218" s="452">
        <v>52.000000000000007</v>
      </c>
      <c r="M218" s="452">
        <v>59.000000000000007</v>
      </c>
      <c r="N218" s="452">
        <v>51.000000000000007</v>
      </c>
      <c r="O218" s="452">
        <v>58</v>
      </c>
      <c r="P218" s="452">
        <v>64</v>
      </c>
      <c r="Q218" s="452">
        <v>49</v>
      </c>
      <c r="R218" s="452">
        <v>46</v>
      </c>
      <c r="S218" s="452">
        <v>41</v>
      </c>
      <c r="T218" s="450">
        <v>56</v>
      </c>
      <c r="U218" s="450">
        <v>55</v>
      </c>
      <c r="V218" s="450">
        <v>53.000000000000007</v>
      </c>
      <c r="W218" s="450">
        <v>61.000000000000007</v>
      </c>
      <c r="X218" s="450">
        <v>57</v>
      </c>
      <c r="Y218" s="450"/>
      <c r="Z218" s="450">
        <v>46</v>
      </c>
      <c r="AA218" s="450">
        <v>65</v>
      </c>
      <c r="AB218" s="450">
        <v>76</v>
      </c>
      <c r="AC218" s="450" t="s">
        <v>78</v>
      </c>
      <c r="AD218" s="450">
        <v>49</v>
      </c>
    </row>
    <row r="219" spans="1:30" ht="12.75" customHeight="1" x14ac:dyDescent="0.2">
      <c r="A219" s="450">
        <v>2015</v>
      </c>
      <c r="B219" s="457">
        <v>42218</v>
      </c>
      <c r="C219" s="450">
        <v>60</v>
      </c>
      <c r="D219" s="450">
        <v>59.000000000000007</v>
      </c>
      <c r="E219" s="450">
        <v>52.000000000000007</v>
      </c>
      <c r="F219" s="450">
        <v>56</v>
      </c>
      <c r="G219" s="450">
        <v>54</v>
      </c>
      <c r="H219" s="450" t="s">
        <v>78</v>
      </c>
      <c r="I219" s="450">
        <v>55</v>
      </c>
      <c r="J219" s="450">
        <v>55</v>
      </c>
      <c r="K219" s="452">
        <v>57</v>
      </c>
      <c r="L219" s="452">
        <v>46</v>
      </c>
      <c r="M219" s="452">
        <v>59.000000000000007</v>
      </c>
      <c r="N219" s="452">
        <v>45.000000000000007</v>
      </c>
      <c r="O219" s="452">
        <v>49</v>
      </c>
      <c r="P219" s="452" t="s">
        <v>78</v>
      </c>
      <c r="Q219" s="452">
        <v>46</v>
      </c>
      <c r="R219" s="452">
        <v>46</v>
      </c>
      <c r="S219" s="452">
        <v>44.000000000000007</v>
      </c>
      <c r="T219" s="450">
        <v>54</v>
      </c>
      <c r="U219" s="450">
        <v>56</v>
      </c>
      <c r="V219" s="450">
        <v>53.000000000000007</v>
      </c>
      <c r="W219" s="450">
        <v>53.000000000000007</v>
      </c>
      <c r="X219" s="450">
        <v>62</v>
      </c>
      <c r="Y219" s="450"/>
      <c r="Z219" s="450">
        <v>44.000000000000007</v>
      </c>
      <c r="AA219" s="450">
        <v>53.000000000000007</v>
      </c>
      <c r="AB219" s="450">
        <v>56</v>
      </c>
      <c r="AC219" s="450" t="s">
        <v>78</v>
      </c>
      <c r="AD219" s="450">
        <v>59.000000000000007</v>
      </c>
    </row>
    <row r="220" spans="1:30" ht="12.75" customHeight="1" x14ac:dyDescent="0.2">
      <c r="A220" s="450">
        <v>2015</v>
      </c>
      <c r="B220" s="457">
        <v>42219</v>
      </c>
      <c r="C220" s="450">
        <v>70</v>
      </c>
      <c r="D220" s="450">
        <v>79</v>
      </c>
      <c r="E220" s="450">
        <v>65</v>
      </c>
      <c r="F220" s="450">
        <v>68</v>
      </c>
      <c r="G220" s="450">
        <v>66</v>
      </c>
      <c r="H220" s="450" t="s">
        <v>78</v>
      </c>
      <c r="I220" s="450">
        <v>53.000000000000007</v>
      </c>
      <c r="J220" s="450">
        <v>61.000000000000007</v>
      </c>
      <c r="K220" s="452">
        <v>67</v>
      </c>
      <c r="L220" s="452">
        <v>60</v>
      </c>
      <c r="M220" s="452">
        <v>68</v>
      </c>
      <c r="N220" s="452">
        <v>56</v>
      </c>
      <c r="O220" s="452">
        <v>64</v>
      </c>
      <c r="P220" s="452">
        <v>54</v>
      </c>
      <c r="Q220" s="452">
        <v>57</v>
      </c>
      <c r="R220" s="452">
        <v>58</v>
      </c>
      <c r="S220" s="452">
        <v>52.000000000000007</v>
      </c>
      <c r="T220" s="450">
        <v>57</v>
      </c>
      <c r="U220" s="450">
        <v>64</v>
      </c>
      <c r="V220" s="450">
        <v>62</v>
      </c>
      <c r="W220" s="450">
        <v>59.000000000000007</v>
      </c>
      <c r="X220" s="450">
        <v>64</v>
      </c>
      <c r="Y220" s="450"/>
      <c r="Z220" s="450">
        <v>58</v>
      </c>
      <c r="AA220" s="450">
        <v>56</v>
      </c>
      <c r="AB220" s="450">
        <v>61.000000000000007</v>
      </c>
      <c r="AC220" s="450" t="s">
        <v>78</v>
      </c>
      <c r="AD220" s="450">
        <v>65</v>
      </c>
    </row>
    <row r="221" spans="1:30" ht="12.75" customHeight="1" x14ac:dyDescent="0.2">
      <c r="A221" s="450">
        <v>2015</v>
      </c>
      <c r="B221" s="457">
        <v>42220</v>
      </c>
      <c r="C221" s="450">
        <v>66</v>
      </c>
      <c r="D221" s="450">
        <v>60</v>
      </c>
      <c r="E221" s="450">
        <v>79</v>
      </c>
      <c r="F221" s="450">
        <v>69</v>
      </c>
      <c r="G221" s="450">
        <v>77</v>
      </c>
      <c r="H221" s="450" t="s">
        <v>78</v>
      </c>
      <c r="I221" s="450">
        <v>69</v>
      </c>
      <c r="J221" s="450">
        <v>81</v>
      </c>
      <c r="K221" s="452">
        <v>57</v>
      </c>
      <c r="L221" s="452">
        <v>54</v>
      </c>
      <c r="M221" s="452">
        <v>55</v>
      </c>
      <c r="N221" s="452">
        <v>53.000000000000007</v>
      </c>
      <c r="O221" s="452">
        <v>63</v>
      </c>
      <c r="P221" s="452">
        <v>69</v>
      </c>
      <c r="Q221" s="452">
        <v>55</v>
      </c>
      <c r="R221" s="452">
        <v>53.000000000000007</v>
      </c>
      <c r="S221" s="452">
        <v>49</v>
      </c>
      <c r="T221" s="450">
        <v>58</v>
      </c>
      <c r="U221" s="450">
        <v>56</v>
      </c>
      <c r="V221" s="450">
        <v>53.000000000000007</v>
      </c>
      <c r="W221" s="450">
        <v>62</v>
      </c>
      <c r="X221" s="450">
        <v>61.000000000000007</v>
      </c>
      <c r="Y221" s="450"/>
      <c r="Z221" s="450">
        <v>53.000000000000007</v>
      </c>
      <c r="AA221" s="450">
        <v>69</v>
      </c>
      <c r="AB221" s="450">
        <v>73.000000000000014</v>
      </c>
      <c r="AC221" s="450" t="s">
        <v>78</v>
      </c>
      <c r="AD221" s="450">
        <v>60</v>
      </c>
    </row>
    <row r="222" spans="1:30" ht="12.75" customHeight="1" x14ac:dyDescent="0.2">
      <c r="A222" s="450">
        <v>2015</v>
      </c>
      <c r="B222" s="457">
        <v>42221</v>
      </c>
      <c r="C222" s="450">
        <v>51.000000000000007</v>
      </c>
      <c r="D222" s="450">
        <v>42</v>
      </c>
      <c r="E222" s="450">
        <v>54</v>
      </c>
      <c r="F222" s="450">
        <v>51.000000000000007</v>
      </c>
      <c r="G222" s="450">
        <v>45.000000000000007</v>
      </c>
      <c r="H222" s="450" t="s">
        <v>78</v>
      </c>
      <c r="I222" s="450">
        <v>48</v>
      </c>
      <c r="J222" s="450">
        <v>60</v>
      </c>
      <c r="K222" s="452">
        <v>49</v>
      </c>
      <c r="L222" s="452">
        <v>49</v>
      </c>
      <c r="M222" s="452">
        <v>54</v>
      </c>
      <c r="N222" s="452">
        <v>51.000000000000007</v>
      </c>
      <c r="O222" s="452">
        <v>56</v>
      </c>
      <c r="P222" s="452">
        <v>59.000000000000007</v>
      </c>
      <c r="Q222" s="452">
        <v>50</v>
      </c>
      <c r="R222" s="452">
        <v>42</v>
      </c>
      <c r="S222" s="452">
        <v>42</v>
      </c>
      <c r="T222" s="450">
        <v>54</v>
      </c>
      <c r="U222" s="450">
        <v>44.000000000000007</v>
      </c>
      <c r="V222" s="450">
        <v>46</v>
      </c>
      <c r="W222" s="450">
        <v>54</v>
      </c>
      <c r="X222" s="450">
        <v>59.000000000000007</v>
      </c>
      <c r="Y222" s="450"/>
      <c r="Z222" s="450">
        <v>42</v>
      </c>
      <c r="AA222" s="450">
        <v>57</v>
      </c>
      <c r="AB222" s="450">
        <v>60</v>
      </c>
      <c r="AC222" s="450" t="s">
        <v>78</v>
      </c>
      <c r="AD222" s="450">
        <v>43</v>
      </c>
    </row>
    <row r="223" spans="1:30" ht="12.75" customHeight="1" x14ac:dyDescent="0.2">
      <c r="A223" s="450">
        <v>2015</v>
      </c>
      <c r="B223" s="457">
        <v>42222</v>
      </c>
      <c r="C223" s="450">
        <v>42</v>
      </c>
      <c r="D223" s="450">
        <v>35</v>
      </c>
      <c r="E223" s="450">
        <v>49</v>
      </c>
      <c r="F223" s="450">
        <v>40</v>
      </c>
      <c r="G223" s="450">
        <v>28</v>
      </c>
      <c r="H223" s="450" t="s">
        <v>78</v>
      </c>
      <c r="I223" s="450">
        <v>38</v>
      </c>
      <c r="J223" s="450">
        <v>49</v>
      </c>
      <c r="K223" s="452">
        <v>38</v>
      </c>
      <c r="L223" s="452">
        <v>41</v>
      </c>
      <c r="M223" s="452">
        <v>45.000000000000007</v>
      </c>
      <c r="N223" s="452">
        <v>40</v>
      </c>
      <c r="O223" s="452">
        <v>47</v>
      </c>
      <c r="P223" s="452">
        <v>48</v>
      </c>
      <c r="Q223" s="452">
        <v>38</v>
      </c>
      <c r="R223" s="452">
        <v>32</v>
      </c>
      <c r="S223" s="452">
        <v>32</v>
      </c>
      <c r="T223" s="450">
        <v>42</v>
      </c>
      <c r="U223" s="450">
        <v>37.000000000000007</v>
      </c>
      <c r="V223" s="450">
        <v>38</v>
      </c>
      <c r="W223" s="450">
        <v>44.000000000000007</v>
      </c>
      <c r="X223" s="450">
        <v>53.000000000000007</v>
      </c>
      <c r="Y223" s="450"/>
      <c r="Z223" s="450">
        <v>30</v>
      </c>
      <c r="AA223" s="450">
        <v>46</v>
      </c>
      <c r="AB223" s="450">
        <v>45.000000000000007</v>
      </c>
      <c r="AC223" s="450" t="s">
        <v>78</v>
      </c>
      <c r="AD223" s="450">
        <v>32</v>
      </c>
    </row>
    <row r="224" spans="1:30" ht="12.75" customHeight="1" x14ac:dyDescent="0.2">
      <c r="A224" s="450">
        <v>2015</v>
      </c>
      <c r="B224" s="457">
        <v>42223</v>
      </c>
      <c r="C224" s="450">
        <v>41</v>
      </c>
      <c r="D224" s="450">
        <v>40</v>
      </c>
      <c r="E224" s="450">
        <v>43</v>
      </c>
      <c r="F224" s="450" t="s">
        <v>78</v>
      </c>
      <c r="G224" s="450">
        <v>36.000000000000007</v>
      </c>
      <c r="H224" s="450" t="s">
        <v>78</v>
      </c>
      <c r="I224" s="450">
        <v>43</v>
      </c>
      <c r="J224" s="450">
        <v>40</v>
      </c>
      <c r="K224" s="452">
        <v>44.000000000000007</v>
      </c>
      <c r="L224" s="452">
        <v>39</v>
      </c>
      <c r="M224" s="452">
        <v>42</v>
      </c>
      <c r="N224" s="452">
        <v>52.000000000000007</v>
      </c>
      <c r="O224" s="452">
        <v>54</v>
      </c>
      <c r="P224" s="452">
        <v>43</v>
      </c>
      <c r="Q224" s="452">
        <v>51.000000000000007</v>
      </c>
      <c r="R224" s="452">
        <v>46</v>
      </c>
      <c r="S224" s="452">
        <v>34</v>
      </c>
      <c r="T224" s="450">
        <v>40</v>
      </c>
      <c r="U224" s="450">
        <v>40</v>
      </c>
      <c r="V224" s="450">
        <v>40</v>
      </c>
      <c r="W224" s="450">
        <v>40</v>
      </c>
      <c r="X224" s="450">
        <v>43</v>
      </c>
      <c r="Y224" s="450"/>
      <c r="Z224" s="450">
        <v>37.000000000000007</v>
      </c>
      <c r="AA224" s="450">
        <v>40</v>
      </c>
      <c r="AB224" s="450">
        <v>40</v>
      </c>
      <c r="AC224" s="450" t="s">
        <v>78</v>
      </c>
      <c r="AD224" s="450">
        <v>40</v>
      </c>
    </row>
    <row r="225" spans="1:30" ht="12.75" customHeight="1" x14ac:dyDescent="0.2">
      <c r="A225" s="450">
        <v>2015</v>
      </c>
      <c r="B225" s="457">
        <v>42224</v>
      </c>
      <c r="C225" s="450">
        <v>44.000000000000007</v>
      </c>
      <c r="D225" s="450">
        <v>34</v>
      </c>
      <c r="E225" s="450">
        <v>39</v>
      </c>
      <c r="F225" s="450" t="s">
        <v>78</v>
      </c>
      <c r="G225" s="450">
        <v>33</v>
      </c>
      <c r="H225" s="450" t="s">
        <v>78</v>
      </c>
      <c r="I225" s="450">
        <v>37.000000000000007</v>
      </c>
      <c r="J225" s="450">
        <v>43</v>
      </c>
      <c r="K225" s="452">
        <v>45.000000000000007</v>
      </c>
      <c r="L225" s="452">
        <v>41</v>
      </c>
      <c r="M225" s="452">
        <v>44.000000000000007</v>
      </c>
      <c r="N225" s="452">
        <v>55</v>
      </c>
      <c r="O225" s="452">
        <v>53.000000000000007</v>
      </c>
      <c r="P225" s="452">
        <v>38</v>
      </c>
      <c r="Q225" s="452">
        <v>52.000000000000007</v>
      </c>
      <c r="R225" s="452">
        <v>46</v>
      </c>
      <c r="S225" s="452">
        <v>37.000000000000007</v>
      </c>
      <c r="T225" s="450">
        <v>38</v>
      </c>
      <c r="U225" s="450">
        <v>40</v>
      </c>
      <c r="V225" s="450">
        <v>39</v>
      </c>
      <c r="W225" s="450">
        <v>37.000000000000007</v>
      </c>
      <c r="X225" s="450">
        <v>47</v>
      </c>
      <c r="Y225" s="450"/>
      <c r="Z225" s="450">
        <v>43</v>
      </c>
      <c r="AA225" s="450">
        <v>36.000000000000007</v>
      </c>
      <c r="AB225" s="450">
        <v>37.000000000000007</v>
      </c>
      <c r="AC225" s="450" t="s">
        <v>78</v>
      </c>
      <c r="AD225" s="450">
        <v>43</v>
      </c>
    </row>
    <row r="226" spans="1:30" ht="12.75" customHeight="1" x14ac:dyDescent="0.2">
      <c r="A226" s="450">
        <v>2015</v>
      </c>
      <c r="B226" s="457">
        <v>42225</v>
      </c>
      <c r="C226" s="450">
        <v>38</v>
      </c>
      <c r="D226" s="450">
        <v>33</v>
      </c>
      <c r="E226" s="450">
        <v>37.000000000000007</v>
      </c>
      <c r="F226" s="450" t="s">
        <v>78</v>
      </c>
      <c r="G226" s="450">
        <v>28</v>
      </c>
      <c r="H226" s="450" t="s">
        <v>78</v>
      </c>
      <c r="I226" s="450">
        <v>33</v>
      </c>
      <c r="J226" s="450">
        <v>31</v>
      </c>
      <c r="K226" s="452">
        <v>36.000000000000007</v>
      </c>
      <c r="L226" s="452">
        <v>37.000000000000007</v>
      </c>
      <c r="M226" s="452">
        <v>44.000000000000007</v>
      </c>
      <c r="N226" s="452">
        <v>50</v>
      </c>
      <c r="O226" s="452">
        <v>55</v>
      </c>
      <c r="P226" s="452">
        <v>44.000000000000007</v>
      </c>
      <c r="Q226" s="452">
        <v>41</v>
      </c>
      <c r="R226" s="452">
        <v>35</v>
      </c>
      <c r="S226" s="452">
        <v>32</v>
      </c>
      <c r="T226" s="450">
        <v>35</v>
      </c>
      <c r="U226" s="450">
        <v>35</v>
      </c>
      <c r="V226" s="450">
        <v>37.000000000000007</v>
      </c>
      <c r="W226" s="450">
        <v>36.000000000000007</v>
      </c>
      <c r="X226" s="450">
        <v>44.000000000000007</v>
      </c>
      <c r="Y226" s="450"/>
      <c r="Z226" s="450">
        <v>31</v>
      </c>
      <c r="AA226" s="450">
        <v>36.000000000000007</v>
      </c>
      <c r="AB226" s="450">
        <v>34</v>
      </c>
      <c r="AC226" s="450" t="s">
        <v>78</v>
      </c>
      <c r="AD226" s="450">
        <v>35</v>
      </c>
    </row>
    <row r="227" spans="1:30" ht="12.75" customHeight="1" x14ac:dyDescent="0.2">
      <c r="A227" s="450">
        <v>2015</v>
      </c>
      <c r="B227" s="457">
        <v>42226</v>
      </c>
      <c r="C227" s="450">
        <v>40</v>
      </c>
      <c r="D227" s="450">
        <v>43</v>
      </c>
      <c r="E227" s="450">
        <v>39</v>
      </c>
      <c r="F227" s="450">
        <v>40</v>
      </c>
      <c r="G227" s="450">
        <v>34</v>
      </c>
      <c r="H227" s="450" t="s">
        <v>78</v>
      </c>
      <c r="I227" s="450">
        <v>33</v>
      </c>
      <c r="J227" s="450">
        <v>33</v>
      </c>
      <c r="K227" s="452">
        <v>27</v>
      </c>
      <c r="L227" s="452">
        <v>23</v>
      </c>
      <c r="M227" s="452">
        <v>32</v>
      </c>
      <c r="N227" s="452">
        <v>34</v>
      </c>
      <c r="O227" s="452">
        <v>35</v>
      </c>
      <c r="P227" s="452" t="s">
        <v>78</v>
      </c>
      <c r="Q227" s="452">
        <v>32</v>
      </c>
      <c r="R227" s="452">
        <v>33</v>
      </c>
      <c r="S227" s="452">
        <v>25</v>
      </c>
      <c r="T227" s="450">
        <v>27</v>
      </c>
      <c r="U227" s="450">
        <v>28</v>
      </c>
      <c r="V227" s="450">
        <v>27</v>
      </c>
      <c r="W227" s="450">
        <v>27</v>
      </c>
      <c r="X227" s="450">
        <v>33</v>
      </c>
      <c r="Y227" s="450"/>
      <c r="Z227" s="450">
        <v>34</v>
      </c>
      <c r="AA227" s="450">
        <v>31</v>
      </c>
      <c r="AB227" s="450">
        <v>30</v>
      </c>
      <c r="AC227" s="450" t="s">
        <v>78</v>
      </c>
      <c r="AD227" s="450">
        <v>35</v>
      </c>
    </row>
    <row r="228" spans="1:30" ht="12.75" customHeight="1" x14ac:dyDescent="0.2">
      <c r="A228" s="450">
        <v>2015</v>
      </c>
      <c r="B228" s="457">
        <v>42227</v>
      </c>
      <c r="C228" s="450">
        <v>41</v>
      </c>
      <c r="D228" s="450">
        <v>34</v>
      </c>
      <c r="E228" s="450">
        <v>43</v>
      </c>
      <c r="F228" s="450">
        <v>40</v>
      </c>
      <c r="G228" s="450">
        <v>37.000000000000007</v>
      </c>
      <c r="H228" s="450" t="s">
        <v>78</v>
      </c>
      <c r="I228" s="450">
        <v>41</v>
      </c>
      <c r="J228" s="450">
        <v>43</v>
      </c>
      <c r="K228" s="452">
        <v>31</v>
      </c>
      <c r="L228" s="452">
        <v>31</v>
      </c>
      <c r="M228" s="452">
        <v>35</v>
      </c>
      <c r="N228" s="452">
        <v>31</v>
      </c>
      <c r="O228" s="452">
        <v>39</v>
      </c>
      <c r="P228" s="452">
        <v>37.000000000000007</v>
      </c>
      <c r="Q228" s="452">
        <v>31</v>
      </c>
      <c r="R228" s="452">
        <v>33</v>
      </c>
      <c r="S228" s="452">
        <v>27</v>
      </c>
      <c r="T228" s="450">
        <v>28</v>
      </c>
      <c r="U228" s="450">
        <v>29</v>
      </c>
      <c r="V228" s="450">
        <v>28</v>
      </c>
      <c r="W228" s="450">
        <v>31</v>
      </c>
      <c r="X228" s="450">
        <v>36.000000000000007</v>
      </c>
      <c r="Y228" s="450"/>
      <c r="Z228" s="450">
        <v>32</v>
      </c>
      <c r="AA228" s="450">
        <v>38</v>
      </c>
      <c r="AB228" s="450">
        <v>40</v>
      </c>
      <c r="AC228" s="450" t="s">
        <v>78</v>
      </c>
      <c r="AD228" s="450">
        <v>22.000000000000004</v>
      </c>
    </row>
    <row r="229" spans="1:30" ht="12.75" customHeight="1" x14ac:dyDescent="0.2">
      <c r="A229" s="450">
        <v>2015</v>
      </c>
      <c r="B229" s="457">
        <v>42228</v>
      </c>
      <c r="C229" s="450">
        <v>44.000000000000007</v>
      </c>
      <c r="D229" s="450">
        <v>35</v>
      </c>
      <c r="E229" s="450">
        <v>52.000000000000007</v>
      </c>
      <c r="F229" s="450">
        <v>45.000000000000007</v>
      </c>
      <c r="G229" s="450">
        <v>37.000000000000007</v>
      </c>
      <c r="H229" s="450" t="s">
        <v>78</v>
      </c>
      <c r="I229" s="450">
        <v>44.000000000000007</v>
      </c>
      <c r="J229" s="450">
        <v>53.000000000000007</v>
      </c>
      <c r="K229" s="452">
        <v>33</v>
      </c>
      <c r="L229" s="452">
        <v>35</v>
      </c>
      <c r="M229" s="452">
        <v>39</v>
      </c>
      <c r="N229" s="452">
        <v>34</v>
      </c>
      <c r="O229" s="452">
        <v>39</v>
      </c>
      <c r="P229" s="452">
        <v>43</v>
      </c>
      <c r="Q229" s="452">
        <v>32</v>
      </c>
      <c r="R229" s="452">
        <v>30</v>
      </c>
      <c r="S229" s="452">
        <v>28</v>
      </c>
      <c r="T229" s="450">
        <v>36.000000000000007</v>
      </c>
      <c r="U229" s="450">
        <v>33</v>
      </c>
      <c r="V229" s="450">
        <v>32</v>
      </c>
      <c r="W229" s="450">
        <v>39</v>
      </c>
      <c r="X229" s="450">
        <v>41</v>
      </c>
      <c r="Y229" s="450"/>
      <c r="Z229" s="450">
        <v>33</v>
      </c>
      <c r="AA229" s="450">
        <v>46</v>
      </c>
      <c r="AB229" s="450">
        <v>51.000000000000007</v>
      </c>
      <c r="AC229" s="450" t="s">
        <v>78</v>
      </c>
      <c r="AD229" s="450">
        <v>33</v>
      </c>
    </row>
    <row r="230" spans="1:30" ht="12.75" customHeight="1" x14ac:dyDescent="0.2">
      <c r="A230" s="450">
        <v>2015</v>
      </c>
      <c r="B230" s="457">
        <v>42229</v>
      </c>
      <c r="C230" s="450">
        <v>46</v>
      </c>
      <c r="D230" s="450">
        <v>35</v>
      </c>
      <c r="E230" s="450">
        <v>51.000000000000007</v>
      </c>
      <c r="F230" s="450">
        <v>45.000000000000007</v>
      </c>
      <c r="G230" s="450">
        <v>34</v>
      </c>
      <c r="H230" s="450" t="s">
        <v>78</v>
      </c>
      <c r="I230" s="450">
        <v>34</v>
      </c>
      <c r="J230" s="450">
        <v>49</v>
      </c>
      <c r="K230" s="452">
        <v>40</v>
      </c>
      <c r="L230" s="452">
        <v>42</v>
      </c>
      <c r="M230" s="452">
        <v>47</v>
      </c>
      <c r="N230" s="452">
        <v>44.000000000000007</v>
      </c>
      <c r="O230" s="452">
        <v>49</v>
      </c>
      <c r="P230" s="452">
        <v>54</v>
      </c>
      <c r="Q230" s="452">
        <v>43</v>
      </c>
      <c r="R230" s="452">
        <v>40</v>
      </c>
      <c r="S230" s="452">
        <v>40</v>
      </c>
      <c r="T230" s="450">
        <v>42</v>
      </c>
      <c r="U230" s="450">
        <v>39</v>
      </c>
      <c r="V230" s="450">
        <v>38</v>
      </c>
      <c r="W230" s="450">
        <v>44.000000000000007</v>
      </c>
      <c r="X230" s="450">
        <v>47</v>
      </c>
      <c r="Y230" s="450"/>
      <c r="Z230" s="450">
        <v>37.000000000000007</v>
      </c>
      <c r="AA230" s="450">
        <v>51.000000000000007</v>
      </c>
      <c r="AB230" s="450">
        <v>48</v>
      </c>
      <c r="AC230" s="450" t="s">
        <v>78</v>
      </c>
      <c r="AD230" s="450">
        <v>38</v>
      </c>
    </row>
    <row r="231" spans="1:30" ht="12.75" customHeight="1" x14ac:dyDescent="0.2">
      <c r="A231" s="450">
        <v>2015</v>
      </c>
      <c r="B231" s="457">
        <v>42230</v>
      </c>
      <c r="C231" s="450">
        <v>69</v>
      </c>
      <c r="D231" s="450">
        <v>65</v>
      </c>
      <c r="E231" s="450">
        <v>68</v>
      </c>
      <c r="F231" s="450">
        <v>71.000000000000014</v>
      </c>
      <c r="G231" s="450">
        <v>60</v>
      </c>
      <c r="H231" s="450" t="s">
        <v>78</v>
      </c>
      <c r="I231" s="450">
        <v>61.000000000000007</v>
      </c>
      <c r="J231" s="450">
        <v>65</v>
      </c>
      <c r="K231" s="452">
        <v>59.000000000000007</v>
      </c>
      <c r="L231" s="452">
        <v>52.000000000000007</v>
      </c>
      <c r="M231" s="452">
        <v>64</v>
      </c>
      <c r="N231" s="452">
        <v>51.000000000000007</v>
      </c>
      <c r="O231" s="452">
        <v>55</v>
      </c>
      <c r="P231" s="452">
        <v>62</v>
      </c>
      <c r="Q231" s="452">
        <v>60</v>
      </c>
      <c r="R231" s="452">
        <v>56</v>
      </c>
      <c r="S231" s="452">
        <v>50</v>
      </c>
      <c r="T231" s="450">
        <v>56</v>
      </c>
      <c r="U231" s="450">
        <v>59.000000000000007</v>
      </c>
      <c r="V231" s="450">
        <v>56</v>
      </c>
      <c r="W231" s="450">
        <v>62</v>
      </c>
      <c r="X231" s="450">
        <v>62</v>
      </c>
      <c r="Y231" s="450"/>
      <c r="Z231" s="450">
        <v>52.000000000000007</v>
      </c>
      <c r="AA231" s="450">
        <v>61.000000000000007</v>
      </c>
      <c r="AB231" s="450">
        <v>65</v>
      </c>
      <c r="AC231" s="450" t="s">
        <v>78</v>
      </c>
      <c r="AD231" s="450">
        <v>61.000000000000007</v>
      </c>
    </row>
    <row r="232" spans="1:30" ht="12.75" customHeight="1" x14ac:dyDescent="0.2">
      <c r="A232" s="450">
        <v>2015</v>
      </c>
      <c r="B232" s="457">
        <v>42231</v>
      </c>
      <c r="C232" s="450">
        <v>89.000000000000014</v>
      </c>
      <c r="D232" s="450">
        <v>74.000000000000014</v>
      </c>
      <c r="E232" s="450">
        <v>86</v>
      </c>
      <c r="F232" s="450">
        <v>87.000000000000014</v>
      </c>
      <c r="G232" s="450">
        <v>76</v>
      </c>
      <c r="H232" s="450" t="s">
        <v>78</v>
      </c>
      <c r="I232" s="450">
        <v>84</v>
      </c>
      <c r="J232" s="450">
        <v>80</v>
      </c>
      <c r="K232" s="452">
        <v>71.000000000000014</v>
      </c>
      <c r="L232" s="452">
        <v>61.000000000000007</v>
      </c>
      <c r="M232" s="452">
        <v>76</v>
      </c>
      <c r="N232" s="452">
        <v>58</v>
      </c>
      <c r="O232" s="452">
        <v>69</v>
      </c>
      <c r="P232" s="452">
        <v>69</v>
      </c>
      <c r="Q232" s="452">
        <v>60</v>
      </c>
      <c r="R232" s="452">
        <v>58</v>
      </c>
      <c r="S232" s="452">
        <v>53.000000000000007</v>
      </c>
      <c r="T232" s="450">
        <v>73.000000000000014</v>
      </c>
      <c r="U232" s="450">
        <v>75</v>
      </c>
      <c r="V232" s="450">
        <v>74.000000000000014</v>
      </c>
      <c r="W232" s="450">
        <v>76</v>
      </c>
      <c r="X232" s="450">
        <v>75</v>
      </c>
      <c r="Y232" s="450"/>
      <c r="Z232" s="450">
        <v>53.000000000000007</v>
      </c>
      <c r="AA232" s="450">
        <v>79</v>
      </c>
      <c r="AB232" s="450">
        <v>76</v>
      </c>
      <c r="AC232" s="450" t="s">
        <v>78</v>
      </c>
      <c r="AD232" s="450">
        <v>71.000000000000014</v>
      </c>
    </row>
    <row r="233" spans="1:30" ht="12.75" customHeight="1" x14ac:dyDescent="0.2">
      <c r="A233" s="450">
        <v>2015</v>
      </c>
      <c r="B233" s="457">
        <v>42232</v>
      </c>
      <c r="C233" s="450">
        <v>71.000000000000014</v>
      </c>
      <c r="D233" s="450">
        <v>49</v>
      </c>
      <c r="E233" s="450">
        <v>66</v>
      </c>
      <c r="F233" s="450">
        <v>70</v>
      </c>
      <c r="G233" s="450">
        <v>57</v>
      </c>
      <c r="H233" s="450" t="s">
        <v>78</v>
      </c>
      <c r="I233" s="450">
        <v>69</v>
      </c>
      <c r="J233" s="450">
        <v>57</v>
      </c>
      <c r="K233" s="452">
        <v>67</v>
      </c>
      <c r="L233" s="452">
        <v>60</v>
      </c>
      <c r="M233" s="452">
        <v>73.000000000000014</v>
      </c>
      <c r="N233" s="452">
        <v>58</v>
      </c>
      <c r="O233" s="452">
        <v>62</v>
      </c>
      <c r="P233" s="452">
        <v>66</v>
      </c>
      <c r="Q233" s="452">
        <v>64</v>
      </c>
      <c r="R233" s="452">
        <v>49</v>
      </c>
      <c r="S233" s="452">
        <v>45.000000000000007</v>
      </c>
      <c r="T233" s="450">
        <v>63</v>
      </c>
      <c r="U233" s="450">
        <v>68</v>
      </c>
      <c r="V233" s="450">
        <v>70</v>
      </c>
      <c r="W233" s="450">
        <v>73.000000000000014</v>
      </c>
      <c r="X233" s="450">
        <v>72.000000000000014</v>
      </c>
      <c r="Y233" s="450"/>
      <c r="Z233" s="450">
        <v>42</v>
      </c>
      <c r="AA233" s="450">
        <v>79</v>
      </c>
      <c r="AB233" s="450">
        <v>69</v>
      </c>
      <c r="AC233" s="450" t="s">
        <v>78</v>
      </c>
      <c r="AD233" s="450">
        <v>53.000000000000007</v>
      </c>
    </row>
    <row r="234" spans="1:30" ht="12.75" customHeight="1" x14ac:dyDescent="0.2">
      <c r="A234" s="450">
        <v>2015</v>
      </c>
      <c r="B234" s="457">
        <v>42233</v>
      </c>
      <c r="C234" s="450">
        <v>84</v>
      </c>
      <c r="D234" s="450">
        <v>69</v>
      </c>
      <c r="E234" s="450">
        <v>86</v>
      </c>
      <c r="F234" s="450">
        <v>92</v>
      </c>
      <c r="G234" s="450">
        <v>72.000000000000014</v>
      </c>
      <c r="H234" s="450" t="s">
        <v>78</v>
      </c>
      <c r="I234" s="450">
        <v>81</v>
      </c>
      <c r="J234" s="450">
        <v>64</v>
      </c>
      <c r="K234" s="452">
        <v>72.000000000000014</v>
      </c>
      <c r="L234" s="452">
        <v>69</v>
      </c>
      <c r="M234" s="452">
        <v>77</v>
      </c>
      <c r="N234" s="452">
        <v>60</v>
      </c>
      <c r="O234" s="452">
        <v>67</v>
      </c>
      <c r="P234" s="452">
        <v>55</v>
      </c>
      <c r="Q234" s="452">
        <v>70</v>
      </c>
      <c r="R234" s="452">
        <v>57</v>
      </c>
      <c r="S234" s="452">
        <v>52.000000000000007</v>
      </c>
      <c r="T234" s="450">
        <v>61.000000000000007</v>
      </c>
      <c r="U234" s="450">
        <v>72.000000000000014</v>
      </c>
      <c r="V234" s="450">
        <v>68</v>
      </c>
      <c r="W234" s="450">
        <v>61.000000000000007</v>
      </c>
      <c r="X234" s="450">
        <v>74.000000000000014</v>
      </c>
      <c r="Y234" s="450"/>
      <c r="Z234" s="450">
        <v>54</v>
      </c>
      <c r="AA234" s="450">
        <v>65</v>
      </c>
      <c r="AB234" s="450">
        <v>75</v>
      </c>
      <c r="AC234" s="450" t="s">
        <v>78</v>
      </c>
      <c r="AD234" s="450">
        <v>75</v>
      </c>
    </row>
    <row r="235" spans="1:30" ht="12.75" customHeight="1" x14ac:dyDescent="0.2">
      <c r="A235" s="450">
        <v>2015</v>
      </c>
      <c r="B235" s="457">
        <v>42234</v>
      </c>
      <c r="C235" s="450" t="s">
        <v>78</v>
      </c>
      <c r="D235" s="450">
        <v>70</v>
      </c>
      <c r="E235" s="450">
        <v>63</v>
      </c>
      <c r="F235" s="450">
        <v>62</v>
      </c>
      <c r="G235" s="450">
        <v>68</v>
      </c>
      <c r="H235" s="450" t="s">
        <v>78</v>
      </c>
      <c r="I235" s="450">
        <v>65</v>
      </c>
      <c r="J235" s="450">
        <v>62</v>
      </c>
      <c r="K235" s="452">
        <v>43</v>
      </c>
      <c r="L235" s="452">
        <v>47</v>
      </c>
      <c r="M235" s="452">
        <v>51.000000000000007</v>
      </c>
      <c r="N235" s="452">
        <v>53.000000000000007</v>
      </c>
      <c r="O235" s="452">
        <v>50</v>
      </c>
      <c r="P235" s="452">
        <v>42</v>
      </c>
      <c r="Q235" s="452">
        <v>58</v>
      </c>
      <c r="R235" s="452">
        <v>66</v>
      </c>
      <c r="S235" s="452">
        <v>50</v>
      </c>
      <c r="T235" s="450">
        <v>40</v>
      </c>
      <c r="U235" s="450">
        <v>44.000000000000007</v>
      </c>
      <c r="V235" s="450">
        <v>44.000000000000007</v>
      </c>
      <c r="W235" s="450">
        <v>43</v>
      </c>
      <c r="X235" s="450">
        <v>51.000000000000007</v>
      </c>
      <c r="Y235" s="450"/>
      <c r="Z235" s="450">
        <v>63</v>
      </c>
      <c r="AA235" s="450">
        <v>45.000000000000007</v>
      </c>
      <c r="AB235" s="450">
        <v>50</v>
      </c>
      <c r="AC235" s="450" t="s">
        <v>78</v>
      </c>
      <c r="AD235" s="450">
        <v>51.000000000000007</v>
      </c>
    </row>
    <row r="236" spans="1:30" ht="12.75" customHeight="1" x14ac:dyDescent="0.2">
      <c r="A236" s="450">
        <v>2015</v>
      </c>
      <c r="B236" s="457">
        <v>42235</v>
      </c>
      <c r="C236" s="450">
        <v>43</v>
      </c>
      <c r="D236" s="450">
        <v>46</v>
      </c>
      <c r="E236" s="450">
        <v>39</v>
      </c>
      <c r="F236" s="450">
        <v>38</v>
      </c>
      <c r="G236" s="450">
        <v>37.000000000000007</v>
      </c>
      <c r="H236" s="450" t="s">
        <v>78</v>
      </c>
      <c r="I236" s="450">
        <v>35</v>
      </c>
      <c r="J236" s="450">
        <v>34</v>
      </c>
      <c r="K236" s="452">
        <v>31</v>
      </c>
      <c r="L236" s="452">
        <v>25</v>
      </c>
      <c r="M236" s="452">
        <v>29</v>
      </c>
      <c r="N236" s="452">
        <v>46</v>
      </c>
      <c r="O236" s="452">
        <v>45.000000000000007</v>
      </c>
      <c r="P236" s="452">
        <v>19</v>
      </c>
      <c r="Q236" s="452">
        <v>38</v>
      </c>
      <c r="R236" s="452">
        <v>42</v>
      </c>
      <c r="S236" s="452">
        <v>44.000000000000007</v>
      </c>
      <c r="T236" s="450">
        <v>28</v>
      </c>
      <c r="U236" s="450">
        <v>34</v>
      </c>
      <c r="V236" s="450">
        <v>33</v>
      </c>
      <c r="W236" s="450">
        <v>27</v>
      </c>
      <c r="X236" s="450">
        <v>25</v>
      </c>
      <c r="Y236" s="450"/>
      <c r="Z236" s="450">
        <v>46</v>
      </c>
      <c r="AA236" s="450">
        <v>26.000000000000004</v>
      </c>
      <c r="AB236" s="450">
        <v>31</v>
      </c>
      <c r="AC236" s="450" t="s">
        <v>78</v>
      </c>
      <c r="AD236" s="450">
        <v>41</v>
      </c>
    </row>
    <row r="237" spans="1:30" ht="12.75" customHeight="1" x14ac:dyDescent="0.2">
      <c r="A237" s="450">
        <v>2015</v>
      </c>
      <c r="B237" s="457">
        <v>42236</v>
      </c>
      <c r="C237" s="450">
        <v>31</v>
      </c>
      <c r="D237" s="450">
        <v>34</v>
      </c>
      <c r="E237" s="450">
        <v>34</v>
      </c>
      <c r="F237" s="450">
        <v>30</v>
      </c>
      <c r="G237" s="450">
        <v>35</v>
      </c>
      <c r="H237" s="450" t="s">
        <v>78</v>
      </c>
      <c r="I237" s="450">
        <v>36.000000000000007</v>
      </c>
      <c r="J237" s="450">
        <v>36.000000000000007</v>
      </c>
      <c r="K237" s="452">
        <v>26.000000000000004</v>
      </c>
      <c r="L237" s="452">
        <v>19</v>
      </c>
      <c r="M237" s="452">
        <v>28</v>
      </c>
      <c r="N237" s="452">
        <v>21</v>
      </c>
      <c r="O237" s="452">
        <v>29</v>
      </c>
      <c r="P237" s="452">
        <v>24</v>
      </c>
      <c r="Q237" s="452">
        <v>25</v>
      </c>
      <c r="R237" s="452">
        <v>29</v>
      </c>
      <c r="S237" s="452">
        <v>17</v>
      </c>
      <c r="T237" s="450">
        <v>25</v>
      </c>
      <c r="U237" s="450">
        <v>27</v>
      </c>
      <c r="V237" s="450">
        <v>26.000000000000004</v>
      </c>
      <c r="W237" s="450">
        <v>26.000000000000004</v>
      </c>
      <c r="X237" s="450">
        <v>26.000000000000004</v>
      </c>
      <c r="Y237" s="450"/>
      <c r="Z237" s="450">
        <v>31</v>
      </c>
      <c r="AA237" s="450">
        <v>30</v>
      </c>
      <c r="AB237" s="450">
        <v>34</v>
      </c>
      <c r="AC237" s="450" t="s">
        <v>78</v>
      </c>
      <c r="AD237" s="450">
        <v>29</v>
      </c>
    </row>
    <row r="238" spans="1:30" ht="12.75" customHeight="1" x14ac:dyDescent="0.2">
      <c r="A238" s="450">
        <v>2015</v>
      </c>
      <c r="B238" s="457">
        <v>42237</v>
      </c>
      <c r="C238" s="450">
        <v>47</v>
      </c>
      <c r="D238" s="450">
        <v>41</v>
      </c>
      <c r="E238" s="450">
        <v>37.000000000000007</v>
      </c>
      <c r="F238" s="450">
        <v>39</v>
      </c>
      <c r="G238" s="450">
        <v>25</v>
      </c>
      <c r="H238" s="450" t="s">
        <v>78</v>
      </c>
      <c r="I238" s="450">
        <v>27</v>
      </c>
      <c r="J238" s="450">
        <v>26.000000000000004</v>
      </c>
      <c r="K238" s="452">
        <v>51.000000000000007</v>
      </c>
      <c r="L238" s="452">
        <v>48</v>
      </c>
      <c r="M238" s="452">
        <v>61.000000000000007</v>
      </c>
      <c r="N238" s="452">
        <v>47</v>
      </c>
      <c r="O238" s="452">
        <v>56</v>
      </c>
      <c r="P238" s="452">
        <v>56</v>
      </c>
      <c r="Q238" s="452">
        <v>43</v>
      </c>
      <c r="R238" s="452">
        <v>41</v>
      </c>
      <c r="S238" s="452">
        <v>38</v>
      </c>
      <c r="T238" s="450">
        <v>52.000000000000007</v>
      </c>
      <c r="U238" s="450">
        <v>50</v>
      </c>
      <c r="V238" s="450">
        <v>53.000000000000007</v>
      </c>
      <c r="W238" s="450">
        <v>54</v>
      </c>
      <c r="X238" s="450">
        <v>63</v>
      </c>
      <c r="Y238" s="450"/>
      <c r="Z238" s="450">
        <v>46</v>
      </c>
      <c r="AA238" s="450">
        <v>44.000000000000007</v>
      </c>
      <c r="AB238" s="450">
        <v>34</v>
      </c>
      <c r="AC238" s="450" t="s">
        <v>78</v>
      </c>
      <c r="AD238" s="450">
        <v>46</v>
      </c>
    </row>
    <row r="239" spans="1:30" ht="12.75" customHeight="1" x14ac:dyDescent="0.2">
      <c r="A239" s="450">
        <v>2015</v>
      </c>
      <c r="B239" s="457">
        <v>42238</v>
      </c>
      <c r="C239" s="450">
        <v>51.000000000000007</v>
      </c>
      <c r="D239" s="450">
        <v>44.000000000000007</v>
      </c>
      <c r="E239" s="450">
        <v>55</v>
      </c>
      <c r="F239" s="450">
        <v>49</v>
      </c>
      <c r="G239" s="450">
        <v>47</v>
      </c>
      <c r="H239" s="450" t="s">
        <v>78</v>
      </c>
      <c r="I239" s="450">
        <v>52.000000000000007</v>
      </c>
      <c r="J239" s="450">
        <v>47</v>
      </c>
      <c r="K239" s="452">
        <v>51.000000000000007</v>
      </c>
      <c r="L239" s="452">
        <v>50</v>
      </c>
      <c r="M239" s="452">
        <v>66</v>
      </c>
      <c r="N239" s="452">
        <v>41</v>
      </c>
      <c r="O239" s="452">
        <v>56</v>
      </c>
      <c r="P239" s="452">
        <v>66</v>
      </c>
      <c r="Q239" s="452">
        <v>43</v>
      </c>
      <c r="R239" s="452">
        <v>44.000000000000007</v>
      </c>
      <c r="S239" s="452">
        <v>33</v>
      </c>
      <c r="T239" s="450">
        <v>52.000000000000007</v>
      </c>
      <c r="U239" s="450">
        <v>49</v>
      </c>
      <c r="V239" s="450">
        <v>51.000000000000007</v>
      </c>
      <c r="W239" s="450">
        <v>56</v>
      </c>
      <c r="X239" s="450">
        <v>60</v>
      </c>
      <c r="Y239" s="450"/>
      <c r="Z239" s="450">
        <v>44.000000000000007</v>
      </c>
      <c r="AA239" s="450">
        <v>51.000000000000007</v>
      </c>
      <c r="AB239" s="450">
        <v>55</v>
      </c>
      <c r="AC239" s="450" t="s">
        <v>78</v>
      </c>
      <c r="AD239" s="450">
        <v>43</v>
      </c>
    </row>
    <row r="240" spans="1:30" ht="12.75" customHeight="1" x14ac:dyDescent="0.2">
      <c r="A240" s="450">
        <v>2015</v>
      </c>
      <c r="B240" s="457">
        <v>42239</v>
      </c>
      <c r="C240" s="450">
        <v>36.000000000000007</v>
      </c>
      <c r="D240" s="450">
        <v>35</v>
      </c>
      <c r="E240" s="450">
        <v>32</v>
      </c>
      <c r="F240" s="450">
        <v>34</v>
      </c>
      <c r="G240" s="450">
        <v>26.000000000000004</v>
      </c>
      <c r="H240" s="450" t="s">
        <v>78</v>
      </c>
      <c r="I240" s="450">
        <v>29</v>
      </c>
      <c r="J240" s="450">
        <v>29</v>
      </c>
      <c r="K240" s="452">
        <v>42</v>
      </c>
      <c r="L240" s="452">
        <v>44.000000000000007</v>
      </c>
      <c r="M240" s="452">
        <v>49</v>
      </c>
      <c r="N240" s="452">
        <v>54</v>
      </c>
      <c r="O240" s="452">
        <v>62</v>
      </c>
      <c r="P240" s="452" t="s">
        <v>78</v>
      </c>
      <c r="Q240" s="452">
        <v>51.000000000000007</v>
      </c>
      <c r="R240" s="452">
        <v>47</v>
      </c>
      <c r="S240" s="452">
        <v>45.000000000000007</v>
      </c>
      <c r="T240" s="450">
        <v>38</v>
      </c>
      <c r="U240" s="450">
        <v>36.000000000000007</v>
      </c>
      <c r="V240" s="450">
        <v>40</v>
      </c>
      <c r="W240" s="450">
        <v>38</v>
      </c>
      <c r="X240" s="450">
        <v>43</v>
      </c>
      <c r="Y240" s="450"/>
      <c r="Z240" s="450">
        <v>38</v>
      </c>
      <c r="AA240" s="450">
        <v>35</v>
      </c>
      <c r="AB240" s="450">
        <v>30</v>
      </c>
      <c r="AC240" s="450" t="s">
        <v>78</v>
      </c>
      <c r="AD240" s="450">
        <v>35</v>
      </c>
    </row>
    <row r="241" spans="1:30" ht="12.75" customHeight="1" x14ac:dyDescent="0.2">
      <c r="A241" s="450">
        <v>2015</v>
      </c>
      <c r="B241" s="457">
        <v>42240</v>
      </c>
      <c r="C241" s="450">
        <v>76</v>
      </c>
      <c r="D241" s="450">
        <v>71.000000000000014</v>
      </c>
      <c r="E241" s="450">
        <v>55</v>
      </c>
      <c r="F241" s="450" t="s">
        <v>78</v>
      </c>
      <c r="G241" s="450">
        <v>44.000000000000007</v>
      </c>
      <c r="H241" s="450" t="s">
        <v>78</v>
      </c>
      <c r="I241" s="450">
        <v>48</v>
      </c>
      <c r="J241" s="450">
        <v>27</v>
      </c>
      <c r="K241" s="452">
        <v>73.000000000000014</v>
      </c>
      <c r="L241" s="452">
        <v>63</v>
      </c>
      <c r="M241" s="452">
        <v>73.000000000000014</v>
      </c>
      <c r="N241" s="452">
        <v>68</v>
      </c>
      <c r="O241" s="452">
        <v>65</v>
      </c>
      <c r="P241" s="452">
        <v>61.000000000000007</v>
      </c>
      <c r="Q241" s="452">
        <v>66</v>
      </c>
      <c r="R241" s="452">
        <v>71.000000000000014</v>
      </c>
      <c r="S241" s="452">
        <v>56</v>
      </c>
      <c r="T241" s="450">
        <v>60</v>
      </c>
      <c r="U241" s="450">
        <v>65</v>
      </c>
      <c r="V241" s="450">
        <v>62</v>
      </c>
      <c r="W241" s="450">
        <v>58</v>
      </c>
      <c r="X241" s="450">
        <v>68</v>
      </c>
      <c r="Y241" s="450"/>
      <c r="Z241" s="450">
        <v>74.000000000000014</v>
      </c>
      <c r="AA241" s="450">
        <v>55</v>
      </c>
      <c r="AB241" s="450">
        <v>43</v>
      </c>
      <c r="AC241" s="450" t="s">
        <v>78</v>
      </c>
      <c r="AD241" s="450">
        <v>72.000000000000014</v>
      </c>
    </row>
    <row r="242" spans="1:30" ht="12.75" customHeight="1" x14ac:dyDescent="0.2">
      <c r="A242" s="450">
        <v>2015</v>
      </c>
      <c r="B242" s="457">
        <v>42241</v>
      </c>
      <c r="C242" s="450">
        <v>66</v>
      </c>
      <c r="D242" s="450">
        <v>72.000000000000014</v>
      </c>
      <c r="E242" s="450">
        <v>60</v>
      </c>
      <c r="F242" s="450" t="s">
        <v>78</v>
      </c>
      <c r="G242" s="450">
        <v>50</v>
      </c>
      <c r="H242" s="450" t="s">
        <v>78</v>
      </c>
      <c r="I242" s="450">
        <v>50</v>
      </c>
      <c r="J242" s="450">
        <v>53.000000000000007</v>
      </c>
      <c r="K242" s="452">
        <v>71.000000000000014</v>
      </c>
      <c r="L242" s="452">
        <v>64</v>
      </c>
      <c r="M242" s="452">
        <v>71.000000000000014</v>
      </c>
      <c r="N242" s="452">
        <v>57</v>
      </c>
      <c r="O242" s="452">
        <v>72.000000000000014</v>
      </c>
      <c r="P242" s="452">
        <v>47</v>
      </c>
      <c r="Q242" s="452">
        <v>56</v>
      </c>
      <c r="R242" s="452">
        <v>62</v>
      </c>
      <c r="S242" s="452">
        <v>49</v>
      </c>
      <c r="T242" s="450">
        <v>55</v>
      </c>
      <c r="U242" s="450">
        <v>60</v>
      </c>
      <c r="V242" s="450">
        <v>58</v>
      </c>
      <c r="W242" s="450">
        <v>55</v>
      </c>
      <c r="X242" s="450">
        <v>70</v>
      </c>
      <c r="Y242" s="450"/>
      <c r="Z242" s="450">
        <v>66</v>
      </c>
      <c r="AA242" s="450">
        <v>51.000000000000007</v>
      </c>
      <c r="AB242" s="450">
        <v>54</v>
      </c>
      <c r="AC242" s="450" t="s">
        <v>78</v>
      </c>
      <c r="AD242" s="450">
        <v>63</v>
      </c>
    </row>
    <row r="243" spans="1:30" ht="12.75" customHeight="1" x14ac:dyDescent="0.2">
      <c r="A243" s="450">
        <v>2015</v>
      </c>
      <c r="B243" s="457">
        <v>42242</v>
      </c>
      <c r="C243" s="450">
        <v>53.000000000000007</v>
      </c>
      <c r="D243" s="450">
        <v>44.000000000000007</v>
      </c>
      <c r="E243" s="450">
        <v>56</v>
      </c>
      <c r="F243" s="450">
        <v>53.000000000000007</v>
      </c>
      <c r="G243" s="450">
        <v>44.000000000000007</v>
      </c>
      <c r="H243" s="450" t="s">
        <v>78</v>
      </c>
      <c r="I243" s="450">
        <v>49</v>
      </c>
      <c r="J243" s="450">
        <v>56</v>
      </c>
      <c r="K243" s="452">
        <v>48</v>
      </c>
      <c r="L243" s="452">
        <v>48</v>
      </c>
      <c r="M243" s="452">
        <v>52.000000000000007</v>
      </c>
      <c r="N243" s="452">
        <v>48</v>
      </c>
      <c r="O243" s="452">
        <v>52.000000000000007</v>
      </c>
      <c r="P243" s="452">
        <v>50</v>
      </c>
      <c r="Q243" s="452">
        <v>44.000000000000007</v>
      </c>
      <c r="R243" s="452">
        <v>42</v>
      </c>
      <c r="S243" s="452">
        <v>38</v>
      </c>
      <c r="T243" s="450">
        <v>49</v>
      </c>
      <c r="U243" s="450">
        <v>47</v>
      </c>
      <c r="V243" s="450">
        <v>46</v>
      </c>
      <c r="W243" s="450">
        <v>50</v>
      </c>
      <c r="X243" s="450">
        <v>52.000000000000007</v>
      </c>
      <c r="Y243" s="450"/>
      <c r="Z243" s="450">
        <v>41</v>
      </c>
      <c r="AA243" s="450">
        <v>56</v>
      </c>
      <c r="AB243" s="450">
        <v>58</v>
      </c>
      <c r="AC243" s="450" t="s">
        <v>78</v>
      </c>
      <c r="AD243" s="450">
        <v>43</v>
      </c>
    </row>
    <row r="244" spans="1:30" ht="12.75" customHeight="1" x14ac:dyDescent="0.2">
      <c r="A244" s="450">
        <v>2015</v>
      </c>
      <c r="B244" s="457">
        <v>42243</v>
      </c>
      <c r="C244" s="450">
        <v>40</v>
      </c>
      <c r="D244" s="450">
        <v>34</v>
      </c>
      <c r="E244" s="450" t="s">
        <v>78</v>
      </c>
      <c r="F244" s="450">
        <v>40</v>
      </c>
      <c r="G244" s="450">
        <v>35</v>
      </c>
      <c r="H244" s="450" t="s">
        <v>78</v>
      </c>
      <c r="I244" s="450">
        <v>38</v>
      </c>
      <c r="J244" s="450">
        <v>47</v>
      </c>
      <c r="K244" s="452">
        <v>34</v>
      </c>
      <c r="L244" s="452">
        <v>34</v>
      </c>
      <c r="M244" s="452">
        <v>39</v>
      </c>
      <c r="N244" s="452">
        <v>34</v>
      </c>
      <c r="O244" s="452">
        <v>39</v>
      </c>
      <c r="P244" s="452">
        <v>43</v>
      </c>
      <c r="Q244" s="452">
        <v>34</v>
      </c>
      <c r="R244" s="452">
        <v>34</v>
      </c>
      <c r="S244" s="452">
        <v>27</v>
      </c>
      <c r="T244" s="450">
        <v>36.000000000000007</v>
      </c>
      <c r="U244" s="450">
        <v>34</v>
      </c>
      <c r="V244" s="450">
        <v>30</v>
      </c>
      <c r="W244" s="450">
        <v>37.000000000000007</v>
      </c>
      <c r="X244" s="450">
        <v>38</v>
      </c>
      <c r="Y244" s="450"/>
      <c r="Z244" s="450">
        <v>34</v>
      </c>
      <c r="AA244" s="450">
        <v>41</v>
      </c>
      <c r="AB244" s="450">
        <v>49</v>
      </c>
      <c r="AC244" s="450" t="s">
        <v>78</v>
      </c>
      <c r="AD244" s="450">
        <v>33</v>
      </c>
    </row>
    <row r="245" spans="1:30" ht="12.75" customHeight="1" x14ac:dyDescent="0.2">
      <c r="A245" s="450">
        <v>2015</v>
      </c>
      <c r="B245" s="457">
        <v>42244</v>
      </c>
      <c r="C245" s="450">
        <v>50</v>
      </c>
      <c r="D245" s="450">
        <v>28</v>
      </c>
      <c r="E245" s="450" t="s">
        <v>78</v>
      </c>
      <c r="F245" s="450">
        <v>46</v>
      </c>
      <c r="G245" s="450">
        <v>42</v>
      </c>
      <c r="H245" s="450" t="s">
        <v>78</v>
      </c>
      <c r="I245" s="450">
        <v>31</v>
      </c>
      <c r="J245" s="450">
        <v>44.000000000000007</v>
      </c>
      <c r="K245" s="452">
        <v>38</v>
      </c>
      <c r="L245" s="452">
        <v>36.000000000000007</v>
      </c>
      <c r="M245" s="452">
        <v>45.000000000000007</v>
      </c>
      <c r="N245" s="452">
        <v>38</v>
      </c>
      <c r="O245" s="452">
        <v>41</v>
      </c>
      <c r="P245" s="452">
        <v>48</v>
      </c>
      <c r="Q245" s="452">
        <v>35</v>
      </c>
      <c r="R245" s="452">
        <v>30</v>
      </c>
      <c r="S245" s="452">
        <v>32</v>
      </c>
      <c r="T245" s="450">
        <v>41</v>
      </c>
      <c r="U245" s="450">
        <v>40</v>
      </c>
      <c r="V245" s="450">
        <v>40</v>
      </c>
      <c r="W245" s="450">
        <v>45.000000000000007</v>
      </c>
      <c r="X245" s="450">
        <v>42</v>
      </c>
      <c r="Y245" s="450"/>
      <c r="Z245" s="450">
        <v>36.000000000000007</v>
      </c>
      <c r="AA245" s="450">
        <v>50</v>
      </c>
      <c r="AB245" s="450">
        <v>43</v>
      </c>
      <c r="AC245" s="450" t="s">
        <v>78</v>
      </c>
      <c r="AD245" s="450">
        <v>39</v>
      </c>
    </row>
    <row r="246" spans="1:30" ht="12.75" customHeight="1" x14ac:dyDescent="0.2">
      <c r="A246" s="450">
        <v>2015</v>
      </c>
      <c r="B246" s="457">
        <v>42245</v>
      </c>
      <c r="C246" s="450">
        <v>72.000000000000014</v>
      </c>
      <c r="D246" s="450">
        <v>56</v>
      </c>
      <c r="E246" s="450" t="s">
        <v>78</v>
      </c>
      <c r="F246" s="450">
        <v>71.000000000000014</v>
      </c>
      <c r="G246" s="450">
        <v>57</v>
      </c>
      <c r="H246" s="450" t="s">
        <v>78</v>
      </c>
      <c r="I246" s="450">
        <v>56</v>
      </c>
      <c r="J246" s="450">
        <v>59.000000000000007</v>
      </c>
      <c r="K246" s="452">
        <v>65</v>
      </c>
      <c r="L246" s="452">
        <v>60</v>
      </c>
      <c r="M246" s="452">
        <v>72.000000000000014</v>
      </c>
      <c r="N246" s="452">
        <v>59.000000000000007</v>
      </c>
      <c r="O246" s="452">
        <v>66</v>
      </c>
      <c r="P246" s="452">
        <v>59.000000000000007</v>
      </c>
      <c r="Q246" s="452">
        <v>56</v>
      </c>
      <c r="R246" s="452">
        <v>60</v>
      </c>
      <c r="S246" s="452">
        <v>50</v>
      </c>
      <c r="T246" s="450">
        <v>61.000000000000007</v>
      </c>
      <c r="U246" s="450">
        <v>63</v>
      </c>
      <c r="V246" s="450">
        <v>62</v>
      </c>
      <c r="W246" s="450">
        <v>64</v>
      </c>
      <c r="X246" s="450">
        <v>65</v>
      </c>
      <c r="Y246" s="450"/>
      <c r="Z246" s="450">
        <v>59.000000000000007</v>
      </c>
      <c r="AA246" s="450">
        <v>62</v>
      </c>
      <c r="AB246" s="450">
        <v>58</v>
      </c>
      <c r="AC246" s="450" t="s">
        <v>78</v>
      </c>
      <c r="AD246" s="450">
        <v>61.000000000000007</v>
      </c>
    </row>
    <row r="247" spans="1:30" ht="12.75" customHeight="1" x14ac:dyDescent="0.2">
      <c r="A247" s="450">
        <v>2015</v>
      </c>
      <c r="B247" s="457">
        <v>42246</v>
      </c>
      <c r="C247" s="450">
        <v>74.000000000000014</v>
      </c>
      <c r="D247" s="450">
        <v>75</v>
      </c>
      <c r="E247" s="450" t="s">
        <v>78</v>
      </c>
      <c r="F247" s="450">
        <v>85</v>
      </c>
      <c r="G247" s="450">
        <v>74.000000000000014</v>
      </c>
      <c r="H247" s="450" t="s">
        <v>78</v>
      </c>
      <c r="I247" s="450">
        <v>80</v>
      </c>
      <c r="J247" s="450">
        <v>71.000000000000014</v>
      </c>
      <c r="K247" s="452">
        <v>73.000000000000014</v>
      </c>
      <c r="L247" s="452">
        <v>60</v>
      </c>
      <c r="M247" s="452">
        <v>71.000000000000014</v>
      </c>
      <c r="N247" s="452">
        <v>56</v>
      </c>
      <c r="O247" s="452">
        <v>70</v>
      </c>
      <c r="P247" s="452">
        <v>56</v>
      </c>
      <c r="Q247" s="452">
        <v>55</v>
      </c>
      <c r="R247" s="452">
        <v>62</v>
      </c>
      <c r="S247" s="452">
        <v>42</v>
      </c>
      <c r="T247" s="450">
        <v>59.000000000000007</v>
      </c>
      <c r="U247" s="450">
        <v>65</v>
      </c>
      <c r="V247" s="450">
        <v>64</v>
      </c>
      <c r="W247" s="450">
        <v>61.000000000000007</v>
      </c>
      <c r="X247" s="450">
        <v>65</v>
      </c>
      <c r="Y247" s="450"/>
      <c r="Z247" s="450">
        <v>55</v>
      </c>
      <c r="AA247" s="450">
        <v>61.000000000000007</v>
      </c>
      <c r="AB247" s="450">
        <v>69</v>
      </c>
      <c r="AC247" s="450" t="s">
        <v>78</v>
      </c>
      <c r="AD247" s="450">
        <v>66</v>
      </c>
    </row>
    <row r="248" spans="1:30" ht="12.75" customHeight="1" x14ac:dyDescent="0.2">
      <c r="A248" s="450">
        <v>2015</v>
      </c>
      <c r="B248" s="457">
        <v>42247</v>
      </c>
      <c r="C248" s="450">
        <v>61.000000000000007</v>
      </c>
      <c r="D248" s="450">
        <v>52.000000000000007</v>
      </c>
      <c r="E248" s="450">
        <v>72.000000000000014</v>
      </c>
      <c r="F248" s="450">
        <v>69</v>
      </c>
      <c r="G248" s="450">
        <v>54</v>
      </c>
      <c r="H248" s="450" t="s">
        <v>78</v>
      </c>
      <c r="I248" s="450">
        <v>58</v>
      </c>
      <c r="J248" s="450">
        <v>84</v>
      </c>
      <c r="K248" s="452">
        <v>62</v>
      </c>
      <c r="L248" s="452">
        <v>55</v>
      </c>
      <c r="M248" s="452">
        <v>60</v>
      </c>
      <c r="N248" s="452">
        <v>58</v>
      </c>
      <c r="O248" s="452">
        <v>66</v>
      </c>
      <c r="P248" s="452">
        <v>73.000000000000014</v>
      </c>
      <c r="Q248" s="452">
        <v>61.000000000000007</v>
      </c>
      <c r="R248" s="452">
        <v>55</v>
      </c>
      <c r="S248" s="452">
        <v>48</v>
      </c>
      <c r="T248" s="450">
        <v>57</v>
      </c>
      <c r="U248" s="450">
        <v>59.000000000000007</v>
      </c>
      <c r="V248" s="450">
        <v>55</v>
      </c>
      <c r="W248" s="450">
        <v>61.000000000000007</v>
      </c>
      <c r="X248" s="450">
        <v>63</v>
      </c>
      <c r="Y248" s="450"/>
      <c r="Z248" s="450">
        <v>52.000000000000007</v>
      </c>
      <c r="AA248" s="450">
        <v>67</v>
      </c>
      <c r="AB248" s="450">
        <v>74.000000000000014</v>
      </c>
      <c r="AC248" s="450" t="s">
        <v>78</v>
      </c>
      <c r="AD248" s="450">
        <v>54</v>
      </c>
    </row>
    <row r="249" spans="1:30" ht="12.75" customHeight="1" x14ac:dyDescent="0.2">
      <c r="A249" s="450">
        <v>2015</v>
      </c>
      <c r="B249" s="457">
        <v>42248</v>
      </c>
      <c r="C249" s="450">
        <v>59.000000000000007</v>
      </c>
      <c r="D249" s="450">
        <v>45.000000000000007</v>
      </c>
      <c r="E249" s="450">
        <v>58</v>
      </c>
      <c r="F249" s="450">
        <v>60</v>
      </c>
      <c r="G249" s="450">
        <v>56</v>
      </c>
      <c r="H249" s="450" t="s">
        <v>78</v>
      </c>
      <c r="I249" s="450">
        <v>41</v>
      </c>
      <c r="J249" s="450">
        <v>52.000000000000007</v>
      </c>
      <c r="K249" s="452">
        <v>62</v>
      </c>
      <c r="L249" s="452">
        <v>59.000000000000007</v>
      </c>
      <c r="M249" s="452">
        <v>67</v>
      </c>
      <c r="N249" s="452">
        <v>53.000000000000007</v>
      </c>
      <c r="O249" s="452">
        <v>81</v>
      </c>
      <c r="P249" s="452">
        <v>55</v>
      </c>
      <c r="Q249" s="452">
        <v>51.000000000000007</v>
      </c>
      <c r="R249" s="452">
        <v>59.000000000000007</v>
      </c>
      <c r="S249" s="452">
        <v>36.000000000000007</v>
      </c>
      <c r="T249" s="450">
        <v>57</v>
      </c>
      <c r="U249" s="450">
        <v>62</v>
      </c>
      <c r="V249" s="450">
        <v>62</v>
      </c>
      <c r="W249" s="450">
        <v>57</v>
      </c>
      <c r="X249" s="450">
        <v>58</v>
      </c>
      <c r="Y249" s="450"/>
      <c r="Z249" s="450">
        <v>52.000000000000007</v>
      </c>
      <c r="AA249" s="450">
        <v>50</v>
      </c>
      <c r="AB249" s="450">
        <v>51.000000000000007</v>
      </c>
      <c r="AC249" s="450" t="s">
        <v>78</v>
      </c>
      <c r="AD249" s="450">
        <v>57</v>
      </c>
    </row>
    <row r="250" spans="1:30" ht="12.75" customHeight="1" x14ac:dyDescent="0.2">
      <c r="A250" s="450">
        <v>2015</v>
      </c>
      <c r="B250" s="457">
        <v>42249</v>
      </c>
      <c r="C250" s="450">
        <v>78</v>
      </c>
      <c r="D250" s="450">
        <v>65</v>
      </c>
      <c r="E250" s="450">
        <v>75</v>
      </c>
      <c r="F250" s="450">
        <v>78</v>
      </c>
      <c r="G250" s="450">
        <v>75</v>
      </c>
      <c r="H250" s="450" t="s">
        <v>78</v>
      </c>
      <c r="I250" s="450">
        <v>34</v>
      </c>
      <c r="J250" s="450">
        <v>78</v>
      </c>
      <c r="K250" s="452">
        <v>71.000000000000014</v>
      </c>
      <c r="L250" s="452">
        <v>60</v>
      </c>
      <c r="M250" s="452">
        <v>70</v>
      </c>
      <c r="N250" s="452">
        <v>63</v>
      </c>
      <c r="O250" s="452">
        <v>75</v>
      </c>
      <c r="P250" s="452">
        <v>53.000000000000007</v>
      </c>
      <c r="Q250" s="452">
        <v>55</v>
      </c>
      <c r="R250" s="452">
        <v>54</v>
      </c>
      <c r="S250" s="452">
        <v>50</v>
      </c>
      <c r="T250" s="450">
        <v>61.000000000000007</v>
      </c>
      <c r="U250" s="450">
        <v>65</v>
      </c>
      <c r="V250" s="450">
        <v>62</v>
      </c>
      <c r="W250" s="450">
        <v>62</v>
      </c>
      <c r="X250" s="450">
        <v>63</v>
      </c>
      <c r="Y250" s="450"/>
      <c r="Z250" s="450">
        <v>55</v>
      </c>
      <c r="AA250" s="450">
        <v>57</v>
      </c>
      <c r="AB250" s="450">
        <v>67</v>
      </c>
      <c r="AC250" s="450" t="s">
        <v>78</v>
      </c>
      <c r="AD250" s="450">
        <v>73.000000000000014</v>
      </c>
    </row>
    <row r="251" spans="1:30" ht="12.75" customHeight="1" x14ac:dyDescent="0.2">
      <c r="A251" s="450">
        <v>2015</v>
      </c>
      <c r="B251" s="457">
        <v>42250</v>
      </c>
      <c r="C251" s="450">
        <v>64</v>
      </c>
      <c r="D251" s="450">
        <v>49</v>
      </c>
      <c r="E251" s="450">
        <v>74.000000000000014</v>
      </c>
      <c r="F251" s="450">
        <v>66</v>
      </c>
      <c r="G251" s="450">
        <v>64</v>
      </c>
      <c r="H251" s="450" t="s">
        <v>78</v>
      </c>
      <c r="I251" s="450">
        <v>66</v>
      </c>
      <c r="J251" s="450">
        <v>66</v>
      </c>
      <c r="K251" s="452">
        <v>60</v>
      </c>
      <c r="L251" s="452">
        <v>65</v>
      </c>
      <c r="M251" s="452">
        <v>82</v>
      </c>
      <c r="N251" s="452">
        <v>53.000000000000007</v>
      </c>
      <c r="O251" s="452">
        <v>78</v>
      </c>
      <c r="P251" s="452">
        <v>79</v>
      </c>
      <c r="Q251" s="452">
        <v>54</v>
      </c>
      <c r="R251" s="452">
        <v>55</v>
      </c>
      <c r="S251" s="452">
        <v>35</v>
      </c>
      <c r="T251" s="450">
        <v>62</v>
      </c>
      <c r="U251" s="450">
        <v>57</v>
      </c>
      <c r="V251" s="450">
        <v>59.000000000000007</v>
      </c>
      <c r="W251" s="450">
        <v>71.000000000000014</v>
      </c>
      <c r="X251" s="450">
        <v>81</v>
      </c>
      <c r="Y251" s="450"/>
      <c r="Z251" s="450">
        <v>58</v>
      </c>
      <c r="AA251" s="450">
        <v>76</v>
      </c>
      <c r="AB251" s="450">
        <v>63</v>
      </c>
      <c r="AC251" s="450" t="s">
        <v>78</v>
      </c>
      <c r="AD251" s="450">
        <v>51.000000000000007</v>
      </c>
    </row>
    <row r="252" spans="1:30" ht="12.75" customHeight="1" x14ac:dyDescent="0.2">
      <c r="A252" s="450">
        <v>2015</v>
      </c>
      <c r="B252" s="457">
        <v>42251</v>
      </c>
      <c r="C252" s="450">
        <v>46</v>
      </c>
      <c r="D252" s="450">
        <v>48</v>
      </c>
      <c r="E252" s="450">
        <v>45.000000000000007</v>
      </c>
      <c r="F252" s="450">
        <v>48</v>
      </c>
      <c r="G252" s="450">
        <v>42</v>
      </c>
      <c r="H252" s="450" t="s">
        <v>78</v>
      </c>
      <c r="I252" s="450">
        <v>43</v>
      </c>
      <c r="J252" s="450">
        <v>41</v>
      </c>
      <c r="K252" s="452">
        <v>44.000000000000007</v>
      </c>
      <c r="L252" s="452">
        <v>37.000000000000007</v>
      </c>
      <c r="M252" s="452">
        <v>42</v>
      </c>
      <c r="N252" s="452">
        <v>51.000000000000007</v>
      </c>
      <c r="O252" s="452">
        <v>52.000000000000007</v>
      </c>
      <c r="P252" s="452">
        <v>37.000000000000007</v>
      </c>
      <c r="Q252" s="452">
        <v>55</v>
      </c>
      <c r="R252" s="452">
        <v>50</v>
      </c>
      <c r="S252" s="452">
        <v>42</v>
      </c>
      <c r="T252" s="450">
        <v>37.000000000000007</v>
      </c>
      <c r="U252" s="450">
        <v>43</v>
      </c>
      <c r="V252" s="450">
        <v>43</v>
      </c>
      <c r="W252" s="450">
        <v>41</v>
      </c>
      <c r="X252" s="450">
        <v>40</v>
      </c>
      <c r="Y252" s="450"/>
      <c r="Z252" s="450">
        <v>44.000000000000007</v>
      </c>
      <c r="AA252" s="450">
        <v>39</v>
      </c>
      <c r="AB252" s="450">
        <v>40</v>
      </c>
      <c r="AC252" s="450" t="s">
        <v>78</v>
      </c>
      <c r="AD252" s="450">
        <v>44.000000000000007</v>
      </c>
    </row>
    <row r="253" spans="1:30" ht="12.75" customHeight="1" x14ac:dyDescent="0.2">
      <c r="A253" s="450">
        <v>2015</v>
      </c>
      <c r="B253" s="457">
        <v>42252</v>
      </c>
      <c r="C253" s="450">
        <v>34</v>
      </c>
      <c r="D253" s="450">
        <v>44.000000000000007</v>
      </c>
      <c r="E253" s="450">
        <v>33</v>
      </c>
      <c r="F253" s="450">
        <v>35</v>
      </c>
      <c r="G253" s="450">
        <v>36.000000000000007</v>
      </c>
      <c r="H253" s="450" t="s">
        <v>78</v>
      </c>
      <c r="I253" s="450">
        <v>33</v>
      </c>
      <c r="J253" s="450">
        <v>29</v>
      </c>
      <c r="K253" s="452">
        <v>37.000000000000007</v>
      </c>
      <c r="L253" s="452">
        <v>34</v>
      </c>
      <c r="M253" s="452">
        <v>38</v>
      </c>
      <c r="N253" s="452">
        <v>53.000000000000007</v>
      </c>
      <c r="O253" s="452">
        <v>47</v>
      </c>
      <c r="P253" s="452">
        <v>27</v>
      </c>
      <c r="Q253" s="452">
        <v>53.000000000000007</v>
      </c>
      <c r="R253" s="452">
        <v>48</v>
      </c>
      <c r="S253" s="452">
        <v>33</v>
      </c>
      <c r="T253" s="450">
        <v>33</v>
      </c>
      <c r="U253" s="450">
        <v>36.000000000000007</v>
      </c>
      <c r="V253" s="450">
        <v>34</v>
      </c>
      <c r="W253" s="450">
        <v>32</v>
      </c>
      <c r="X253" s="450">
        <v>34</v>
      </c>
      <c r="Y253" s="450"/>
      <c r="Z253" s="450">
        <v>44.000000000000007</v>
      </c>
      <c r="AA253" s="450">
        <v>31</v>
      </c>
      <c r="AB253" s="450">
        <v>28</v>
      </c>
      <c r="AC253" s="450" t="s">
        <v>78</v>
      </c>
      <c r="AD253" s="450">
        <v>39</v>
      </c>
    </row>
    <row r="254" spans="1:30" ht="12.75" customHeight="1" x14ac:dyDescent="0.2">
      <c r="A254" s="450">
        <v>2015</v>
      </c>
      <c r="B254" s="457">
        <v>42253</v>
      </c>
      <c r="C254" s="450">
        <v>55</v>
      </c>
      <c r="D254" s="450">
        <v>63</v>
      </c>
      <c r="E254" s="450">
        <v>52.000000000000007</v>
      </c>
      <c r="F254" s="450">
        <v>55</v>
      </c>
      <c r="G254" s="450">
        <v>55</v>
      </c>
      <c r="H254" s="450" t="s">
        <v>78</v>
      </c>
      <c r="I254" s="450">
        <v>47</v>
      </c>
      <c r="J254" s="450">
        <v>44.000000000000007</v>
      </c>
      <c r="K254" s="452">
        <v>48</v>
      </c>
      <c r="L254" s="452">
        <v>45.000000000000007</v>
      </c>
      <c r="M254" s="452">
        <v>45.000000000000007</v>
      </c>
      <c r="N254" s="452">
        <v>48</v>
      </c>
      <c r="O254" s="452">
        <v>56</v>
      </c>
      <c r="P254" s="452">
        <v>30</v>
      </c>
      <c r="Q254" s="452">
        <v>52.000000000000007</v>
      </c>
      <c r="R254" s="452">
        <v>58</v>
      </c>
      <c r="S254" s="452">
        <v>49</v>
      </c>
      <c r="T254" s="450">
        <v>44.000000000000007</v>
      </c>
      <c r="U254" s="450">
        <v>48</v>
      </c>
      <c r="V254" s="450">
        <v>39</v>
      </c>
      <c r="W254" s="450">
        <v>38</v>
      </c>
      <c r="X254" s="450">
        <v>39</v>
      </c>
      <c r="Y254" s="450"/>
      <c r="Z254" s="450">
        <v>67</v>
      </c>
      <c r="AA254" s="450">
        <v>39</v>
      </c>
      <c r="AB254" s="450">
        <v>40</v>
      </c>
      <c r="AC254" s="450" t="s">
        <v>78</v>
      </c>
      <c r="AD254" s="450">
        <v>59.000000000000007</v>
      </c>
    </row>
    <row r="255" spans="1:30" ht="12.75" customHeight="1" x14ac:dyDescent="0.2">
      <c r="A255" s="450">
        <v>2015</v>
      </c>
      <c r="B255" s="457">
        <v>42254</v>
      </c>
      <c r="C255" s="450">
        <v>63</v>
      </c>
      <c r="D255" s="450">
        <v>72.000000000000014</v>
      </c>
      <c r="E255" s="450">
        <v>68</v>
      </c>
      <c r="F255" s="450">
        <v>72.000000000000014</v>
      </c>
      <c r="G255" s="450">
        <v>78</v>
      </c>
      <c r="H255" s="450" t="s">
        <v>78</v>
      </c>
      <c r="I255" s="450">
        <v>71.000000000000014</v>
      </c>
      <c r="J255" s="450">
        <v>67</v>
      </c>
      <c r="K255" s="452">
        <v>64</v>
      </c>
      <c r="L255" s="452">
        <v>59.000000000000007</v>
      </c>
      <c r="M255" s="452">
        <v>70</v>
      </c>
      <c r="N255" s="452">
        <v>55</v>
      </c>
      <c r="O255" s="452">
        <v>66</v>
      </c>
      <c r="P255" s="452">
        <v>35</v>
      </c>
      <c r="Q255" s="452">
        <v>66</v>
      </c>
      <c r="R255" s="452">
        <v>71.000000000000014</v>
      </c>
      <c r="S255" s="452">
        <v>59.000000000000007</v>
      </c>
      <c r="T255" s="450">
        <v>51.000000000000007</v>
      </c>
      <c r="U255" s="450">
        <v>58</v>
      </c>
      <c r="V255" s="450">
        <v>57</v>
      </c>
      <c r="W255" s="450">
        <v>51.000000000000007</v>
      </c>
      <c r="X255" s="450">
        <v>65</v>
      </c>
      <c r="Y255" s="450"/>
      <c r="Z255" s="450">
        <v>64</v>
      </c>
      <c r="AA255" s="450">
        <v>46</v>
      </c>
      <c r="AB255" s="450">
        <v>50</v>
      </c>
      <c r="AC255" s="450" t="s">
        <v>78</v>
      </c>
      <c r="AD255" s="450">
        <v>64</v>
      </c>
    </row>
    <row r="256" spans="1:30" ht="12.75" customHeight="1" x14ac:dyDescent="0.2">
      <c r="A256" s="450">
        <v>2015</v>
      </c>
      <c r="B256" s="457">
        <v>42255</v>
      </c>
      <c r="C256" s="450">
        <v>75</v>
      </c>
      <c r="D256" s="450">
        <v>80</v>
      </c>
      <c r="E256" s="450">
        <v>77</v>
      </c>
      <c r="F256" s="450">
        <v>77</v>
      </c>
      <c r="G256" s="450">
        <v>79</v>
      </c>
      <c r="H256" s="450" t="s">
        <v>78</v>
      </c>
      <c r="I256" s="450">
        <v>70</v>
      </c>
      <c r="J256" s="450">
        <v>73.000000000000014</v>
      </c>
      <c r="K256" s="452">
        <v>76</v>
      </c>
      <c r="L256" s="452">
        <v>74.000000000000014</v>
      </c>
      <c r="M256" s="452">
        <v>75</v>
      </c>
      <c r="N256" s="452">
        <v>69</v>
      </c>
      <c r="O256" s="452">
        <v>76</v>
      </c>
      <c r="P256" s="452">
        <v>42</v>
      </c>
      <c r="Q256" s="452">
        <v>71.000000000000014</v>
      </c>
      <c r="R256" s="452">
        <v>71.000000000000014</v>
      </c>
      <c r="S256" s="452">
        <v>61.000000000000007</v>
      </c>
      <c r="T256" s="450">
        <v>51.000000000000007</v>
      </c>
      <c r="U256" s="450">
        <v>63</v>
      </c>
      <c r="V256" s="450">
        <v>63</v>
      </c>
      <c r="W256" s="450">
        <v>53.000000000000007</v>
      </c>
      <c r="X256" s="450">
        <v>69</v>
      </c>
      <c r="Y256" s="450"/>
      <c r="Z256" s="450">
        <v>69</v>
      </c>
      <c r="AA256" s="450">
        <v>54</v>
      </c>
      <c r="AB256" s="450">
        <v>72.000000000000014</v>
      </c>
      <c r="AC256" s="450">
        <v>30</v>
      </c>
      <c r="AD256" s="450">
        <v>73.000000000000014</v>
      </c>
    </row>
    <row r="257" spans="1:30" ht="12.75" customHeight="1" x14ac:dyDescent="0.2">
      <c r="A257" s="450">
        <v>2015</v>
      </c>
      <c r="B257" s="457">
        <v>42256</v>
      </c>
      <c r="C257" s="450">
        <v>43</v>
      </c>
      <c r="D257" s="450">
        <v>57</v>
      </c>
      <c r="E257" s="450">
        <v>39</v>
      </c>
      <c r="F257" s="450">
        <v>41</v>
      </c>
      <c r="G257" s="450">
        <v>47</v>
      </c>
      <c r="H257" s="450" t="s">
        <v>78</v>
      </c>
      <c r="I257" s="450">
        <v>35</v>
      </c>
      <c r="J257" s="450">
        <v>37.000000000000007</v>
      </c>
      <c r="K257" s="452">
        <v>36.000000000000007</v>
      </c>
      <c r="L257" s="452">
        <v>33</v>
      </c>
      <c r="M257" s="452">
        <v>39</v>
      </c>
      <c r="N257" s="452">
        <v>45.000000000000007</v>
      </c>
      <c r="O257" s="452">
        <v>46</v>
      </c>
      <c r="P257" s="452">
        <v>24</v>
      </c>
      <c r="Q257" s="452">
        <v>47</v>
      </c>
      <c r="R257" s="452">
        <v>47</v>
      </c>
      <c r="S257" s="452">
        <v>46</v>
      </c>
      <c r="T257" s="450">
        <v>27</v>
      </c>
      <c r="U257" s="450">
        <v>33</v>
      </c>
      <c r="V257" s="450">
        <v>28</v>
      </c>
      <c r="W257" s="450">
        <v>29</v>
      </c>
      <c r="X257" s="450">
        <v>38</v>
      </c>
      <c r="Y257" s="450"/>
      <c r="Z257" s="450">
        <v>48</v>
      </c>
      <c r="AA257" s="450">
        <v>28</v>
      </c>
      <c r="AB257" s="450">
        <v>29</v>
      </c>
      <c r="AC257" s="450">
        <v>25</v>
      </c>
      <c r="AD257" s="450">
        <v>38</v>
      </c>
    </row>
    <row r="258" spans="1:30" ht="12.75" customHeight="1" x14ac:dyDescent="0.2">
      <c r="A258" s="450">
        <v>2015</v>
      </c>
      <c r="B258" s="457">
        <v>42257</v>
      </c>
      <c r="C258" s="450">
        <v>26.000000000000004</v>
      </c>
      <c r="D258" s="450">
        <v>26.000000000000004</v>
      </c>
      <c r="E258" s="450">
        <v>26.000000000000004</v>
      </c>
      <c r="F258" s="450">
        <v>23</v>
      </c>
      <c r="G258" s="450">
        <v>28</v>
      </c>
      <c r="H258" s="450" t="s">
        <v>78</v>
      </c>
      <c r="I258" s="450">
        <v>25</v>
      </c>
      <c r="J258" s="450">
        <v>26.000000000000004</v>
      </c>
      <c r="K258" s="452">
        <v>20</v>
      </c>
      <c r="L258" s="452">
        <v>20</v>
      </c>
      <c r="M258" s="452">
        <v>20</v>
      </c>
      <c r="N258" s="452">
        <v>21</v>
      </c>
      <c r="O258" s="452">
        <v>16</v>
      </c>
      <c r="P258" s="452">
        <v>34</v>
      </c>
      <c r="Q258" s="452">
        <v>26.000000000000004</v>
      </c>
      <c r="R258" s="452">
        <v>27</v>
      </c>
      <c r="S258" s="452">
        <v>11.000000000000002</v>
      </c>
      <c r="T258" s="450">
        <v>23</v>
      </c>
      <c r="U258" s="450">
        <v>23</v>
      </c>
      <c r="V258" s="450">
        <v>20</v>
      </c>
      <c r="W258" s="450">
        <v>26.000000000000004</v>
      </c>
      <c r="X258" s="450">
        <v>19</v>
      </c>
      <c r="Y258" s="450"/>
      <c r="Z258" s="450">
        <v>22.000000000000004</v>
      </c>
      <c r="AA258" s="450">
        <v>27</v>
      </c>
      <c r="AB258" s="450">
        <v>32</v>
      </c>
      <c r="AC258" s="450">
        <v>24</v>
      </c>
      <c r="AD258" s="450">
        <v>24</v>
      </c>
    </row>
    <row r="259" spans="1:30" ht="12.75" customHeight="1" x14ac:dyDescent="0.2">
      <c r="A259" s="450">
        <v>2015</v>
      </c>
      <c r="B259" s="457">
        <v>42258</v>
      </c>
      <c r="C259" s="450">
        <v>40</v>
      </c>
      <c r="D259" s="450">
        <v>36.000000000000007</v>
      </c>
      <c r="E259" s="450">
        <v>40</v>
      </c>
      <c r="F259" s="450">
        <v>34</v>
      </c>
      <c r="G259" s="450">
        <v>36.000000000000007</v>
      </c>
      <c r="H259" s="450" t="s">
        <v>78</v>
      </c>
      <c r="I259" s="450">
        <v>37.000000000000007</v>
      </c>
      <c r="J259" s="450">
        <v>39</v>
      </c>
      <c r="K259" s="452">
        <v>37.000000000000007</v>
      </c>
      <c r="L259" s="452">
        <v>34</v>
      </c>
      <c r="M259" s="452">
        <v>42</v>
      </c>
      <c r="N259" s="452">
        <v>33</v>
      </c>
      <c r="O259" s="452">
        <v>38</v>
      </c>
      <c r="P259" s="452">
        <v>38</v>
      </c>
      <c r="Q259" s="452">
        <v>33</v>
      </c>
      <c r="R259" s="452">
        <v>36.000000000000007</v>
      </c>
      <c r="S259" s="452">
        <v>27</v>
      </c>
      <c r="T259" s="450">
        <v>37.000000000000007</v>
      </c>
      <c r="U259" s="450">
        <v>36.000000000000007</v>
      </c>
      <c r="V259" s="450">
        <v>38</v>
      </c>
      <c r="W259" s="450">
        <v>38</v>
      </c>
      <c r="X259" s="450">
        <v>39</v>
      </c>
      <c r="Y259" s="450"/>
      <c r="Z259" s="450">
        <v>36.000000000000007</v>
      </c>
      <c r="AA259" s="450">
        <v>35</v>
      </c>
      <c r="AB259" s="450">
        <v>37.000000000000007</v>
      </c>
      <c r="AC259" s="450">
        <v>33</v>
      </c>
      <c r="AD259" s="450">
        <v>34</v>
      </c>
    </row>
    <row r="260" spans="1:30" ht="12.75" customHeight="1" x14ac:dyDescent="0.2">
      <c r="A260" s="450">
        <v>2015</v>
      </c>
      <c r="B260" s="457">
        <v>42259</v>
      </c>
      <c r="C260" s="450">
        <v>44.000000000000007</v>
      </c>
      <c r="D260" s="450">
        <v>44.000000000000007</v>
      </c>
      <c r="E260" s="450">
        <v>49</v>
      </c>
      <c r="F260" s="450">
        <v>45.000000000000007</v>
      </c>
      <c r="G260" s="450">
        <v>41</v>
      </c>
      <c r="H260" s="450" t="s">
        <v>78</v>
      </c>
      <c r="I260" s="450">
        <v>45.000000000000007</v>
      </c>
      <c r="J260" s="450">
        <v>45.000000000000007</v>
      </c>
      <c r="K260" s="452">
        <v>37.000000000000007</v>
      </c>
      <c r="L260" s="452">
        <v>36.000000000000007</v>
      </c>
      <c r="M260" s="452">
        <v>44.000000000000007</v>
      </c>
      <c r="N260" s="452">
        <v>29</v>
      </c>
      <c r="O260" s="452">
        <v>41</v>
      </c>
      <c r="P260" s="452">
        <v>37.000000000000007</v>
      </c>
      <c r="Q260" s="452">
        <v>37.000000000000007</v>
      </c>
      <c r="R260" s="452">
        <v>41</v>
      </c>
      <c r="S260" s="452">
        <v>19</v>
      </c>
      <c r="T260" s="450">
        <v>33</v>
      </c>
      <c r="U260" s="450">
        <v>37.000000000000007</v>
      </c>
      <c r="V260" s="450">
        <v>37.000000000000007</v>
      </c>
      <c r="W260" s="450">
        <v>42</v>
      </c>
      <c r="X260" s="450">
        <v>42</v>
      </c>
      <c r="Y260" s="450"/>
      <c r="Z260" s="450">
        <v>38</v>
      </c>
      <c r="AA260" s="450">
        <v>41</v>
      </c>
      <c r="AB260" s="450">
        <v>36.000000000000007</v>
      </c>
      <c r="AC260" s="450">
        <v>37.000000000000007</v>
      </c>
      <c r="AD260" s="450">
        <v>41</v>
      </c>
    </row>
    <row r="261" spans="1:30" ht="12.75" customHeight="1" x14ac:dyDescent="0.2">
      <c r="A261" s="450">
        <v>2015</v>
      </c>
      <c r="B261" s="457">
        <v>42260</v>
      </c>
      <c r="C261" s="450">
        <v>42</v>
      </c>
      <c r="D261" s="450">
        <v>38</v>
      </c>
      <c r="E261" s="450">
        <v>49</v>
      </c>
      <c r="F261" s="450">
        <v>45.000000000000007</v>
      </c>
      <c r="G261" s="450">
        <v>39</v>
      </c>
      <c r="H261" s="450" t="s">
        <v>78</v>
      </c>
      <c r="I261" s="450">
        <v>47</v>
      </c>
      <c r="J261" s="450">
        <v>38</v>
      </c>
      <c r="K261" s="452">
        <v>33</v>
      </c>
      <c r="L261" s="452">
        <v>27</v>
      </c>
      <c r="M261" s="452">
        <v>30</v>
      </c>
      <c r="N261" s="452">
        <v>21</v>
      </c>
      <c r="O261" s="452">
        <v>25</v>
      </c>
      <c r="P261" s="452">
        <v>27</v>
      </c>
      <c r="Q261" s="452">
        <v>22.000000000000004</v>
      </c>
      <c r="R261" s="452">
        <v>29</v>
      </c>
      <c r="S261" s="452">
        <v>18.000000000000004</v>
      </c>
      <c r="T261" s="450">
        <v>30</v>
      </c>
      <c r="U261" s="450">
        <v>33</v>
      </c>
      <c r="V261" s="450">
        <v>31</v>
      </c>
      <c r="W261" s="450">
        <v>35</v>
      </c>
      <c r="X261" s="450">
        <v>28</v>
      </c>
      <c r="Y261" s="450"/>
      <c r="Z261" s="450">
        <v>33</v>
      </c>
      <c r="AA261" s="450">
        <v>13.000000000000002</v>
      </c>
      <c r="AB261" s="450">
        <v>42</v>
      </c>
      <c r="AC261" s="450">
        <v>37.000000000000007</v>
      </c>
      <c r="AD261" s="450">
        <v>38</v>
      </c>
    </row>
    <row r="262" spans="1:30" ht="12.75" customHeight="1" x14ac:dyDescent="0.2">
      <c r="A262" s="450">
        <v>2015</v>
      </c>
      <c r="B262" s="457">
        <v>42261</v>
      </c>
      <c r="C262" s="450">
        <v>32</v>
      </c>
      <c r="D262" s="450">
        <v>24</v>
      </c>
      <c r="E262" s="450">
        <v>30</v>
      </c>
      <c r="F262" s="450">
        <v>30</v>
      </c>
      <c r="G262" s="450">
        <v>25</v>
      </c>
      <c r="H262" s="450" t="s">
        <v>78</v>
      </c>
      <c r="I262" s="450">
        <v>25</v>
      </c>
      <c r="J262" s="450">
        <v>30</v>
      </c>
      <c r="K262" s="452">
        <v>27</v>
      </c>
      <c r="L262" s="452">
        <v>28</v>
      </c>
      <c r="M262" s="452">
        <v>30</v>
      </c>
      <c r="N262" s="452">
        <v>29</v>
      </c>
      <c r="O262" s="452">
        <v>31</v>
      </c>
      <c r="P262" s="452">
        <v>30</v>
      </c>
      <c r="Q262" s="452">
        <v>30</v>
      </c>
      <c r="R262" s="452">
        <v>33</v>
      </c>
      <c r="S262" s="452">
        <v>25</v>
      </c>
      <c r="T262" s="450">
        <v>28</v>
      </c>
      <c r="U262" s="450">
        <v>26.000000000000004</v>
      </c>
      <c r="V262" s="450">
        <v>27</v>
      </c>
      <c r="W262" s="450">
        <v>28</v>
      </c>
      <c r="X262" s="450">
        <v>31</v>
      </c>
      <c r="Y262" s="450"/>
      <c r="Z262" s="450">
        <v>28</v>
      </c>
      <c r="AA262" s="450">
        <v>30</v>
      </c>
      <c r="AB262" s="450">
        <v>36.000000000000007</v>
      </c>
      <c r="AC262" s="450">
        <v>28</v>
      </c>
      <c r="AD262" s="450">
        <v>26.000000000000004</v>
      </c>
    </row>
    <row r="263" spans="1:30" ht="12.75" customHeight="1" x14ac:dyDescent="0.2">
      <c r="A263" s="450">
        <v>2015</v>
      </c>
      <c r="B263" s="457">
        <v>42262</v>
      </c>
      <c r="C263" s="450">
        <v>65</v>
      </c>
      <c r="D263" s="450">
        <v>51.000000000000007</v>
      </c>
      <c r="E263" s="450">
        <v>65</v>
      </c>
      <c r="F263" s="450">
        <v>64</v>
      </c>
      <c r="G263" s="450">
        <v>49</v>
      </c>
      <c r="H263" s="450" t="s">
        <v>78</v>
      </c>
      <c r="I263" s="450">
        <v>50</v>
      </c>
      <c r="J263" s="450">
        <v>67</v>
      </c>
      <c r="K263" s="452">
        <v>56</v>
      </c>
      <c r="L263" s="452">
        <v>51.000000000000007</v>
      </c>
      <c r="M263" s="452">
        <v>56</v>
      </c>
      <c r="N263" s="452">
        <v>54</v>
      </c>
      <c r="O263" s="452">
        <v>58</v>
      </c>
      <c r="P263" s="452">
        <v>52.000000000000007</v>
      </c>
      <c r="Q263" s="452">
        <v>53.000000000000007</v>
      </c>
      <c r="R263" s="452">
        <v>52.000000000000007</v>
      </c>
      <c r="S263" s="452">
        <v>47</v>
      </c>
      <c r="T263" s="450">
        <v>55</v>
      </c>
      <c r="U263" s="450">
        <v>54</v>
      </c>
      <c r="V263" s="450">
        <v>52.000000000000007</v>
      </c>
      <c r="W263" s="450">
        <v>52.000000000000007</v>
      </c>
      <c r="X263" s="450">
        <v>59.000000000000007</v>
      </c>
      <c r="Y263" s="450"/>
      <c r="Z263" s="450">
        <v>48</v>
      </c>
      <c r="AA263" s="450">
        <v>48</v>
      </c>
      <c r="AB263" s="450">
        <v>54</v>
      </c>
      <c r="AC263" s="450">
        <v>46</v>
      </c>
      <c r="AD263" s="450">
        <v>49</v>
      </c>
    </row>
    <row r="264" spans="1:30" ht="12.75" customHeight="1" x14ac:dyDescent="0.2">
      <c r="A264" s="450">
        <v>2015</v>
      </c>
      <c r="B264" s="457">
        <v>42263</v>
      </c>
      <c r="C264" s="450" t="s">
        <v>78</v>
      </c>
      <c r="D264" s="450">
        <v>63</v>
      </c>
      <c r="E264" s="450">
        <v>63</v>
      </c>
      <c r="F264" s="450">
        <v>60</v>
      </c>
      <c r="G264" s="450">
        <v>59.000000000000007</v>
      </c>
      <c r="H264" s="450" t="s">
        <v>78</v>
      </c>
      <c r="I264" s="450">
        <v>49</v>
      </c>
      <c r="J264" s="450">
        <v>59.000000000000007</v>
      </c>
      <c r="K264" s="452">
        <v>70</v>
      </c>
      <c r="L264" s="452">
        <v>64</v>
      </c>
      <c r="M264" s="452">
        <v>74.000000000000014</v>
      </c>
      <c r="N264" s="452">
        <v>58</v>
      </c>
      <c r="O264" s="452">
        <v>69</v>
      </c>
      <c r="P264" s="452">
        <v>54</v>
      </c>
      <c r="Q264" s="452">
        <v>55</v>
      </c>
      <c r="R264" s="452">
        <v>70</v>
      </c>
      <c r="S264" s="452">
        <v>40</v>
      </c>
      <c r="T264" s="450">
        <v>58</v>
      </c>
      <c r="U264" s="450">
        <v>65</v>
      </c>
      <c r="V264" s="450">
        <v>62</v>
      </c>
      <c r="W264" s="450">
        <v>55</v>
      </c>
      <c r="X264" s="450">
        <v>67</v>
      </c>
      <c r="Y264" s="450"/>
      <c r="Z264" s="450">
        <v>64</v>
      </c>
      <c r="AA264" s="450">
        <v>64</v>
      </c>
      <c r="AB264" s="450">
        <v>56</v>
      </c>
      <c r="AC264" s="450">
        <v>59.000000000000007</v>
      </c>
      <c r="AD264" s="450">
        <v>62</v>
      </c>
    </row>
    <row r="265" spans="1:30" ht="12.75" customHeight="1" x14ac:dyDescent="0.2">
      <c r="A265" s="450">
        <v>2015</v>
      </c>
      <c r="B265" s="457">
        <v>42264</v>
      </c>
      <c r="C265" s="450">
        <v>91</v>
      </c>
      <c r="D265" s="450">
        <v>72.000000000000014</v>
      </c>
      <c r="E265" s="450">
        <v>94</v>
      </c>
      <c r="F265" s="450">
        <v>96</v>
      </c>
      <c r="G265" s="450">
        <v>84</v>
      </c>
      <c r="H265" s="450" t="s">
        <v>78</v>
      </c>
      <c r="I265" s="450">
        <v>88.000000000000014</v>
      </c>
      <c r="J265" s="450">
        <v>81</v>
      </c>
      <c r="K265" s="452">
        <v>80</v>
      </c>
      <c r="L265" s="452">
        <v>73.000000000000014</v>
      </c>
      <c r="M265" s="452">
        <v>92</v>
      </c>
      <c r="N265" s="452">
        <v>67</v>
      </c>
      <c r="O265" s="452">
        <v>77</v>
      </c>
      <c r="P265" s="452">
        <v>77</v>
      </c>
      <c r="Q265" s="452">
        <v>69</v>
      </c>
      <c r="R265" s="452">
        <v>70</v>
      </c>
      <c r="S265" s="452">
        <v>58</v>
      </c>
      <c r="T265" s="450">
        <v>78</v>
      </c>
      <c r="U265" s="450">
        <v>81</v>
      </c>
      <c r="V265" s="450">
        <v>77</v>
      </c>
      <c r="W265" s="450">
        <v>79</v>
      </c>
      <c r="X265" s="450">
        <v>85</v>
      </c>
      <c r="Y265" s="450"/>
      <c r="Z265" s="450">
        <v>66</v>
      </c>
      <c r="AA265" s="450">
        <v>85</v>
      </c>
      <c r="AB265" s="450">
        <v>79</v>
      </c>
      <c r="AC265" s="450">
        <v>77</v>
      </c>
      <c r="AD265" s="450">
        <v>82</v>
      </c>
    </row>
    <row r="266" spans="1:30" ht="12.75" customHeight="1" x14ac:dyDescent="0.2">
      <c r="A266" s="450">
        <v>2015</v>
      </c>
      <c r="B266" s="457">
        <v>42265</v>
      </c>
      <c r="C266" s="450">
        <v>78</v>
      </c>
      <c r="D266" s="450">
        <v>88.000000000000014</v>
      </c>
      <c r="E266" s="450">
        <v>84</v>
      </c>
      <c r="F266" s="450">
        <v>81</v>
      </c>
      <c r="G266" s="450">
        <v>82</v>
      </c>
      <c r="H266" s="450" t="s">
        <v>78</v>
      </c>
      <c r="I266" s="450">
        <v>79</v>
      </c>
      <c r="J266" s="450">
        <v>79</v>
      </c>
      <c r="K266" s="452">
        <v>64</v>
      </c>
      <c r="L266" s="452">
        <v>54</v>
      </c>
      <c r="M266" s="452">
        <v>74.000000000000014</v>
      </c>
      <c r="N266" s="452">
        <v>70</v>
      </c>
      <c r="O266" s="452">
        <v>70</v>
      </c>
      <c r="P266" s="452">
        <v>59.000000000000007</v>
      </c>
      <c r="Q266" s="452">
        <v>73.000000000000014</v>
      </c>
      <c r="R266" s="452">
        <v>84</v>
      </c>
      <c r="S266" s="452">
        <v>55</v>
      </c>
      <c r="T266" s="450">
        <v>65</v>
      </c>
      <c r="U266" s="450">
        <v>69</v>
      </c>
      <c r="V266" s="450">
        <v>63</v>
      </c>
      <c r="W266" s="450">
        <v>69</v>
      </c>
      <c r="X266" s="450">
        <v>69</v>
      </c>
      <c r="Y266" s="450"/>
      <c r="Z266" s="450">
        <v>77</v>
      </c>
      <c r="AA266" s="450">
        <v>67</v>
      </c>
      <c r="AB266" s="450">
        <v>74.000000000000014</v>
      </c>
      <c r="AC266" s="450">
        <v>63</v>
      </c>
      <c r="AD266" s="450">
        <v>80</v>
      </c>
    </row>
    <row r="267" spans="1:30" ht="12.75" customHeight="1" x14ac:dyDescent="0.2">
      <c r="A267" s="450">
        <v>2015</v>
      </c>
      <c r="B267" s="457">
        <v>42266</v>
      </c>
      <c r="C267" s="450">
        <v>51.000000000000007</v>
      </c>
      <c r="D267" s="450">
        <v>62</v>
      </c>
      <c r="E267" s="450">
        <v>58</v>
      </c>
      <c r="F267" s="450">
        <v>60</v>
      </c>
      <c r="G267" s="450">
        <v>56</v>
      </c>
      <c r="H267" s="450" t="s">
        <v>78</v>
      </c>
      <c r="I267" s="450">
        <v>53.000000000000007</v>
      </c>
      <c r="J267" s="450">
        <v>52.000000000000007</v>
      </c>
      <c r="K267" s="452">
        <v>45.000000000000007</v>
      </c>
      <c r="L267" s="452">
        <v>38</v>
      </c>
      <c r="M267" s="452">
        <v>45.000000000000007</v>
      </c>
      <c r="N267" s="452">
        <v>57</v>
      </c>
      <c r="O267" s="452">
        <v>42</v>
      </c>
      <c r="P267" s="452">
        <v>39</v>
      </c>
      <c r="Q267" s="452">
        <v>57</v>
      </c>
      <c r="R267" s="452">
        <v>54</v>
      </c>
      <c r="S267" s="452">
        <v>43</v>
      </c>
      <c r="T267" s="450">
        <v>42</v>
      </c>
      <c r="U267" s="450">
        <v>44.000000000000007</v>
      </c>
      <c r="V267" s="450">
        <v>40</v>
      </c>
      <c r="W267" s="450">
        <v>42</v>
      </c>
      <c r="X267" s="450">
        <v>44.000000000000007</v>
      </c>
      <c r="Y267" s="450"/>
      <c r="Z267" s="450">
        <v>54</v>
      </c>
      <c r="AA267" s="450">
        <v>45.000000000000007</v>
      </c>
      <c r="AB267" s="450">
        <v>49</v>
      </c>
      <c r="AC267" s="450">
        <v>42</v>
      </c>
      <c r="AD267" s="450">
        <v>46</v>
      </c>
    </row>
    <row r="268" spans="1:30" ht="12.75" customHeight="1" x14ac:dyDescent="0.2">
      <c r="A268" s="450">
        <v>2015</v>
      </c>
      <c r="B268" s="457">
        <v>42267</v>
      </c>
      <c r="C268" s="450">
        <v>34</v>
      </c>
      <c r="D268" s="450">
        <v>30</v>
      </c>
      <c r="E268" s="450">
        <v>32</v>
      </c>
      <c r="F268" s="450">
        <v>33</v>
      </c>
      <c r="G268" s="450">
        <v>32</v>
      </c>
      <c r="H268" s="450" t="s">
        <v>78</v>
      </c>
      <c r="I268" s="450">
        <v>32</v>
      </c>
      <c r="J268" s="450">
        <v>33</v>
      </c>
      <c r="K268" s="452">
        <v>32</v>
      </c>
      <c r="L268" s="452">
        <v>31</v>
      </c>
      <c r="M268" s="452">
        <v>39</v>
      </c>
      <c r="N268" s="452">
        <v>29</v>
      </c>
      <c r="O268" s="452">
        <v>35</v>
      </c>
      <c r="P268" s="452">
        <v>33</v>
      </c>
      <c r="Q268" s="452">
        <v>29</v>
      </c>
      <c r="R268" s="452">
        <v>31</v>
      </c>
      <c r="S268" s="452">
        <v>24</v>
      </c>
      <c r="T268" s="450">
        <v>33</v>
      </c>
      <c r="U268" s="450">
        <v>30</v>
      </c>
      <c r="V268" s="450">
        <v>31</v>
      </c>
      <c r="W268" s="450">
        <v>32</v>
      </c>
      <c r="X268" s="450">
        <v>34</v>
      </c>
      <c r="Y268" s="450"/>
      <c r="Z268" s="450">
        <v>31</v>
      </c>
      <c r="AA268" s="450">
        <v>33</v>
      </c>
      <c r="AB268" s="450">
        <v>34</v>
      </c>
      <c r="AC268" s="450">
        <v>33</v>
      </c>
      <c r="AD268" s="450">
        <v>31</v>
      </c>
    </row>
    <row r="269" spans="1:30" ht="12.75" customHeight="1" x14ac:dyDescent="0.2">
      <c r="A269" s="450">
        <v>2015</v>
      </c>
      <c r="B269" s="457">
        <v>42268</v>
      </c>
      <c r="C269" s="450">
        <v>39</v>
      </c>
      <c r="D269" s="450">
        <v>35</v>
      </c>
      <c r="E269" s="450">
        <v>42</v>
      </c>
      <c r="F269" s="450">
        <v>27</v>
      </c>
      <c r="G269" s="450">
        <v>39</v>
      </c>
      <c r="H269" s="450" t="s">
        <v>78</v>
      </c>
      <c r="I269" s="450">
        <v>39</v>
      </c>
      <c r="J269" s="450">
        <v>39</v>
      </c>
      <c r="K269" s="452">
        <v>34</v>
      </c>
      <c r="L269" s="452">
        <v>27</v>
      </c>
      <c r="M269" s="452">
        <v>35</v>
      </c>
      <c r="N269" s="452">
        <v>30</v>
      </c>
      <c r="O269" s="452">
        <v>34</v>
      </c>
      <c r="P269" s="452">
        <v>35</v>
      </c>
      <c r="Q269" s="452">
        <v>34</v>
      </c>
      <c r="R269" s="452">
        <v>39</v>
      </c>
      <c r="S269" s="452">
        <v>21</v>
      </c>
      <c r="T269" s="450">
        <v>33</v>
      </c>
      <c r="U269" s="450">
        <v>34</v>
      </c>
      <c r="V269" s="450">
        <v>32</v>
      </c>
      <c r="W269" s="450">
        <v>33</v>
      </c>
      <c r="X269" s="450">
        <v>35</v>
      </c>
      <c r="Y269" s="450"/>
      <c r="Z269" s="450">
        <v>36.000000000000007</v>
      </c>
      <c r="AA269" s="450">
        <v>33</v>
      </c>
      <c r="AB269" s="450">
        <v>34</v>
      </c>
      <c r="AC269" s="450">
        <v>33</v>
      </c>
      <c r="AD269" s="450">
        <v>34</v>
      </c>
    </row>
    <row r="270" spans="1:30" ht="12.75" customHeight="1" x14ac:dyDescent="0.2">
      <c r="A270" s="450">
        <v>2015</v>
      </c>
      <c r="B270" s="457">
        <v>42269</v>
      </c>
      <c r="C270" s="450">
        <v>38</v>
      </c>
      <c r="D270" s="450">
        <v>28</v>
      </c>
      <c r="E270" s="450">
        <v>39</v>
      </c>
      <c r="F270" s="450">
        <v>37.000000000000007</v>
      </c>
      <c r="G270" s="450">
        <v>30</v>
      </c>
      <c r="H270" s="450" t="s">
        <v>78</v>
      </c>
      <c r="I270" s="450">
        <v>35</v>
      </c>
      <c r="J270" s="450">
        <v>36.000000000000007</v>
      </c>
      <c r="K270" s="452">
        <v>32</v>
      </c>
      <c r="L270" s="452">
        <v>25</v>
      </c>
      <c r="M270" s="452">
        <v>28</v>
      </c>
      <c r="N270" s="452">
        <v>24</v>
      </c>
      <c r="O270" s="452">
        <v>27</v>
      </c>
      <c r="P270" s="452">
        <v>28</v>
      </c>
      <c r="Q270" s="452">
        <v>29</v>
      </c>
      <c r="R270" s="452">
        <v>35</v>
      </c>
      <c r="S270" s="452">
        <v>21</v>
      </c>
      <c r="T270" s="450">
        <v>30</v>
      </c>
      <c r="U270" s="450">
        <v>32</v>
      </c>
      <c r="V270" s="450">
        <v>30</v>
      </c>
      <c r="W270" s="450">
        <v>32</v>
      </c>
      <c r="X270" s="450">
        <v>25</v>
      </c>
      <c r="Y270" s="450"/>
      <c r="Z270" s="450">
        <v>32</v>
      </c>
      <c r="AA270" s="450">
        <v>29</v>
      </c>
      <c r="AB270" s="450">
        <v>31</v>
      </c>
      <c r="AC270" s="450">
        <v>28</v>
      </c>
      <c r="AD270" s="450">
        <v>33</v>
      </c>
    </row>
    <row r="271" spans="1:30" ht="12.75" customHeight="1" x14ac:dyDescent="0.2">
      <c r="A271" s="450">
        <v>2015</v>
      </c>
      <c r="B271" s="457">
        <v>42270</v>
      </c>
      <c r="C271" s="450">
        <v>50</v>
      </c>
      <c r="D271" s="450">
        <v>39</v>
      </c>
      <c r="E271" s="450">
        <v>49</v>
      </c>
      <c r="F271" s="450">
        <v>47</v>
      </c>
      <c r="G271" s="450">
        <v>41</v>
      </c>
      <c r="H271" s="450" t="s">
        <v>78</v>
      </c>
      <c r="I271" s="450">
        <v>41</v>
      </c>
      <c r="J271" s="450">
        <v>43</v>
      </c>
      <c r="K271" s="452">
        <v>43</v>
      </c>
      <c r="L271" s="452">
        <v>36.000000000000007</v>
      </c>
      <c r="M271" s="452">
        <v>49</v>
      </c>
      <c r="N271" s="452">
        <v>45.000000000000007</v>
      </c>
      <c r="O271" s="452">
        <v>39</v>
      </c>
      <c r="P271" s="452">
        <v>42</v>
      </c>
      <c r="Q271" s="452">
        <v>44.000000000000007</v>
      </c>
      <c r="R271" s="452">
        <v>45.000000000000007</v>
      </c>
      <c r="S271" s="452">
        <v>26.000000000000004</v>
      </c>
      <c r="T271" s="450">
        <v>40</v>
      </c>
      <c r="U271" s="450">
        <v>40</v>
      </c>
      <c r="V271" s="450">
        <v>43</v>
      </c>
      <c r="W271" s="450">
        <v>41</v>
      </c>
      <c r="X271" s="450">
        <v>45.000000000000007</v>
      </c>
      <c r="Y271" s="450"/>
      <c r="Z271" s="450">
        <v>40</v>
      </c>
      <c r="AA271" s="450">
        <v>42</v>
      </c>
      <c r="AB271" s="450">
        <v>39</v>
      </c>
      <c r="AC271" s="450">
        <v>38</v>
      </c>
      <c r="AD271" s="450">
        <v>39</v>
      </c>
    </row>
    <row r="272" spans="1:30" ht="12.75" customHeight="1" x14ac:dyDescent="0.2">
      <c r="A272" s="450">
        <v>2015</v>
      </c>
      <c r="B272" s="457">
        <v>42271</v>
      </c>
      <c r="C272" s="450">
        <v>53.000000000000007</v>
      </c>
      <c r="D272" s="450">
        <v>44.000000000000007</v>
      </c>
      <c r="E272" s="450">
        <v>55</v>
      </c>
      <c r="F272" s="450">
        <v>52.000000000000007</v>
      </c>
      <c r="G272" s="450">
        <v>46</v>
      </c>
      <c r="H272" s="450" t="s">
        <v>78</v>
      </c>
      <c r="I272" s="450">
        <v>50</v>
      </c>
      <c r="J272" s="450">
        <v>52.000000000000007</v>
      </c>
      <c r="K272" s="452">
        <v>50</v>
      </c>
      <c r="L272" s="452">
        <v>39</v>
      </c>
      <c r="M272" s="452">
        <v>45.000000000000007</v>
      </c>
      <c r="N272" s="452">
        <v>50</v>
      </c>
      <c r="O272" s="452">
        <v>48</v>
      </c>
      <c r="P272" s="452">
        <v>49</v>
      </c>
      <c r="Q272" s="452">
        <v>54</v>
      </c>
      <c r="R272" s="452">
        <v>54</v>
      </c>
      <c r="S272" s="452">
        <v>32</v>
      </c>
      <c r="T272" s="450">
        <v>42</v>
      </c>
      <c r="U272" s="450">
        <v>48</v>
      </c>
      <c r="V272" s="450">
        <v>45.000000000000007</v>
      </c>
      <c r="W272" s="450">
        <v>46</v>
      </c>
      <c r="X272" s="450">
        <v>49</v>
      </c>
      <c r="Y272" s="450"/>
      <c r="Z272" s="450">
        <v>48</v>
      </c>
      <c r="AA272" s="450">
        <v>45.000000000000007</v>
      </c>
      <c r="AB272" s="450">
        <v>50</v>
      </c>
      <c r="AC272" s="450">
        <v>42</v>
      </c>
      <c r="AD272" s="450">
        <v>51.000000000000007</v>
      </c>
    </row>
    <row r="273" spans="1:30" ht="12.75" customHeight="1" x14ac:dyDescent="0.2">
      <c r="A273" s="450">
        <v>2015</v>
      </c>
      <c r="B273" s="457">
        <v>42272</v>
      </c>
      <c r="C273" s="450">
        <v>36.000000000000007</v>
      </c>
      <c r="D273" s="450">
        <v>32</v>
      </c>
      <c r="E273" s="450">
        <v>39</v>
      </c>
      <c r="F273" s="450">
        <v>35</v>
      </c>
      <c r="G273" s="450">
        <v>34</v>
      </c>
      <c r="H273" s="450" t="s">
        <v>78</v>
      </c>
      <c r="I273" s="450">
        <v>36.000000000000007</v>
      </c>
      <c r="J273" s="450">
        <v>35</v>
      </c>
      <c r="K273" s="452">
        <v>29</v>
      </c>
      <c r="L273" s="452">
        <v>23</v>
      </c>
      <c r="M273" s="452">
        <v>27</v>
      </c>
      <c r="N273" s="452">
        <v>31</v>
      </c>
      <c r="O273" s="452">
        <v>33</v>
      </c>
      <c r="P273" s="452">
        <v>30</v>
      </c>
      <c r="Q273" s="452">
        <v>33</v>
      </c>
      <c r="R273" s="452">
        <v>34</v>
      </c>
      <c r="S273" s="452">
        <v>26.000000000000004</v>
      </c>
      <c r="T273" s="450">
        <v>27</v>
      </c>
      <c r="U273" s="450">
        <v>28</v>
      </c>
      <c r="V273" s="450">
        <v>29</v>
      </c>
      <c r="W273" s="450">
        <v>30</v>
      </c>
      <c r="X273" s="450">
        <v>29</v>
      </c>
      <c r="Y273" s="450"/>
      <c r="Z273" s="450">
        <v>33</v>
      </c>
      <c r="AA273" s="450">
        <v>31</v>
      </c>
      <c r="AB273" s="450">
        <v>31</v>
      </c>
      <c r="AC273" s="450">
        <v>28</v>
      </c>
      <c r="AD273" s="450">
        <v>29</v>
      </c>
    </row>
    <row r="274" spans="1:30" ht="12.75" customHeight="1" x14ac:dyDescent="0.2">
      <c r="A274" s="450">
        <v>2015</v>
      </c>
      <c r="B274" s="457">
        <v>42273</v>
      </c>
      <c r="C274" s="450">
        <v>41</v>
      </c>
      <c r="D274" s="450">
        <v>36.000000000000007</v>
      </c>
      <c r="E274" s="450">
        <v>40</v>
      </c>
      <c r="F274" s="450">
        <v>40</v>
      </c>
      <c r="G274" s="450">
        <v>36.000000000000007</v>
      </c>
      <c r="H274" s="450" t="s">
        <v>78</v>
      </c>
      <c r="I274" s="450">
        <v>37.000000000000007</v>
      </c>
      <c r="J274" s="450">
        <v>37.000000000000007</v>
      </c>
      <c r="K274" s="452">
        <v>36.000000000000007</v>
      </c>
      <c r="L274" s="452">
        <v>28</v>
      </c>
      <c r="M274" s="452">
        <v>33</v>
      </c>
      <c r="N274" s="452">
        <v>35</v>
      </c>
      <c r="O274" s="452">
        <v>37.000000000000007</v>
      </c>
      <c r="P274" s="452">
        <v>30</v>
      </c>
      <c r="Q274" s="452">
        <v>39</v>
      </c>
      <c r="R274" s="452">
        <v>39</v>
      </c>
      <c r="S274" s="452">
        <v>25</v>
      </c>
      <c r="T274" s="450">
        <v>34</v>
      </c>
      <c r="U274" s="450">
        <v>35</v>
      </c>
      <c r="V274" s="450">
        <v>34</v>
      </c>
      <c r="W274" s="450">
        <v>35</v>
      </c>
      <c r="X274" s="450">
        <v>35</v>
      </c>
      <c r="Y274" s="450"/>
      <c r="Z274" s="450">
        <v>35</v>
      </c>
      <c r="AA274" s="450">
        <v>36.000000000000007</v>
      </c>
      <c r="AB274" s="450">
        <v>35</v>
      </c>
      <c r="AC274" s="450">
        <v>32</v>
      </c>
      <c r="AD274" s="450">
        <v>36.000000000000007</v>
      </c>
    </row>
    <row r="275" spans="1:30" ht="12.75" customHeight="1" x14ac:dyDescent="0.2">
      <c r="A275" s="450">
        <v>2015</v>
      </c>
      <c r="B275" s="457">
        <v>42274</v>
      </c>
      <c r="C275" s="450">
        <v>38</v>
      </c>
      <c r="D275" s="450">
        <v>37.000000000000007</v>
      </c>
      <c r="E275" s="450">
        <v>38</v>
      </c>
      <c r="F275" s="450">
        <v>37.000000000000007</v>
      </c>
      <c r="G275" s="450">
        <v>36.000000000000007</v>
      </c>
      <c r="H275" s="450" t="s">
        <v>78</v>
      </c>
      <c r="I275" s="450">
        <v>36.000000000000007</v>
      </c>
      <c r="J275" s="450">
        <v>37.000000000000007</v>
      </c>
      <c r="K275" s="452">
        <v>33</v>
      </c>
      <c r="L275" s="452">
        <v>25</v>
      </c>
      <c r="M275" s="452">
        <v>26.000000000000004</v>
      </c>
      <c r="N275" s="452">
        <v>29</v>
      </c>
      <c r="O275" s="452">
        <v>34</v>
      </c>
      <c r="P275" s="452">
        <v>29</v>
      </c>
      <c r="Q275" s="452">
        <v>30</v>
      </c>
      <c r="R275" s="452">
        <v>37.000000000000007</v>
      </c>
      <c r="S275" s="452">
        <v>29</v>
      </c>
      <c r="T275" s="450">
        <v>33</v>
      </c>
      <c r="U275" s="450">
        <v>34</v>
      </c>
      <c r="V275" s="450">
        <v>31</v>
      </c>
      <c r="W275" s="450">
        <v>31</v>
      </c>
      <c r="X275" s="450">
        <v>31</v>
      </c>
      <c r="Y275" s="450"/>
      <c r="Z275" s="450">
        <v>37.000000000000007</v>
      </c>
      <c r="AA275" s="450">
        <v>32</v>
      </c>
      <c r="AB275" s="450">
        <v>32</v>
      </c>
      <c r="AC275" s="450">
        <v>29</v>
      </c>
      <c r="AD275" s="450">
        <v>35</v>
      </c>
    </row>
    <row r="276" spans="1:30" ht="12.75" customHeight="1" x14ac:dyDescent="0.2">
      <c r="A276" s="450">
        <v>2015</v>
      </c>
      <c r="B276" s="457">
        <v>42275</v>
      </c>
      <c r="C276" s="450">
        <v>39</v>
      </c>
      <c r="D276" s="450">
        <v>33</v>
      </c>
      <c r="E276" s="450">
        <v>39</v>
      </c>
      <c r="F276" s="450">
        <v>37.000000000000007</v>
      </c>
      <c r="G276" s="450">
        <v>37.000000000000007</v>
      </c>
      <c r="H276" s="450" t="s">
        <v>78</v>
      </c>
      <c r="I276" s="450">
        <v>35</v>
      </c>
      <c r="J276" s="450">
        <v>38</v>
      </c>
      <c r="K276" s="452">
        <v>24</v>
      </c>
      <c r="L276" s="452">
        <v>18.000000000000004</v>
      </c>
      <c r="M276" s="452">
        <v>30</v>
      </c>
      <c r="N276" s="452">
        <v>34</v>
      </c>
      <c r="O276" s="452">
        <v>29</v>
      </c>
      <c r="P276" s="452">
        <v>30</v>
      </c>
      <c r="Q276" s="452">
        <v>34</v>
      </c>
      <c r="R276" s="452">
        <v>30</v>
      </c>
      <c r="S276" s="452">
        <v>31</v>
      </c>
      <c r="T276" s="450">
        <v>22.000000000000004</v>
      </c>
      <c r="U276" s="450">
        <v>27</v>
      </c>
      <c r="V276" s="450">
        <v>24</v>
      </c>
      <c r="W276" s="450">
        <v>25</v>
      </c>
      <c r="X276" s="450">
        <v>31</v>
      </c>
      <c r="Y276" s="450"/>
      <c r="Z276" s="450">
        <v>30</v>
      </c>
      <c r="AA276" s="450">
        <v>30</v>
      </c>
      <c r="AB276" s="450">
        <v>35</v>
      </c>
      <c r="AC276" s="450">
        <v>31</v>
      </c>
      <c r="AD276" s="450">
        <v>30</v>
      </c>
    </row>
    <row r="277" spans="1:30" ht="12.75" customHeight="1" x14ac:dyDescent="0.2">
      <c r="A277" s="450">
        <v>2015</v>
      </c>
      <c r="B277" s="457">
        <v>42276</v>
      </c>
      <c r="C277" s="450">
        <v>32</v>
      </c>
      <c r="D277" s="450">
        <v>36.000000000000007</v>
      </c>
      <c r="E277" s="450">
        <v>37.000000000000007</v>
      </c>
      <c r="F277" s="450">
        <v>36.000000000000007</v>
      </c>
      <c r="G277" s="450">
        <v>32</v>
      </c>
      <c r="H277" s="450" t="s">
        <v>78</v>
      </c>
      <c r="I277" s="450">
        <v>28</v>
      </c>
      <c r="J277" s="450">
        <v>35</v>
      </c>
      <c r="K277" s="452">
        <v>23</v>
      </c>
      <c r="L277" s="452">
        <v>17</v>
      </c>
      <c r="M277" s="452">
        <v>27</v>
      </c>
      <c r="N277" s="452">
        <v>25</v>
      </c>
      <c r="O277" s="452">
        <v>25</v>
      </c>
      <c r="P277" s="452">
        <v>26.000000000000004</v>
      </c>
      <c r="Q277" s="452">
        <v>29</v>
      </c>
      <c r="R277" s="452">
        <v>29</v>
      </c>
      <c r="S277" s="452">
        <v>24</v>
      </c>
      <c r="T277" s="450">
        <v>20</v>
      </c>
      <c r="U277" s="450">
        <v>26.000000000000004</v>
      </c>
      <c r="V277" s="450">
        <v>23</v>
      </c>
      <c r="W277" s="450">
        <v>25</v>
      </c>
      <c r="X277" s="450">
        <v>29</v>
      </c>
      <c r="Y277" s="450"/>
      <c r="Z277" s="450">
        <v>30</v>
      </c>
      <c r="AA277" s="450">
        <v>26.000000000000004</v>
      </c>
      <c r="AB277" s="450">
        <v>31</v>
      </c>
      <c r="AC277" s="450">
        <v>25</v>
      </c>
      <c r="AD277" s="450">
        <v>29</v>
      </c>
    </row>
    <row r="278" spans="1:30" ht="12.75" customHeight="1" x14ac:dyDescent="0.2">
      <c r="A278" s="450">
        <v>2015</v>
      </c>
      <c r="B278" s="457">
        <v>42277</v>
      </c>
      <c r="C278" s="450">
        <v>26.000000000000004</v>
      </c>
      <c r="D278" s="450">
        <v>22.000000000000004</v>
      </c>
      <c r="E278" s="450">
        <v>21</v>
      </c>
      <c r="F278" s="450">
        <v>19</v>
      </c>
      <c r="G278" s="450">
        <v>27</v>
      </c>
      <c r="H278" s="450" t="s">
        <v>78</v>
      </c>
      <c r="I278" s="450">
        <v>24</v>
      </c>
      <c r="J278" s="450">
        <v>26.000000000000004</v>
      </c>
      <c r="K278" s="452">
        <v>25</v>
      </c>
      <c r="L278" s="452">
        <v>21</v>
      </c>
      <c r="M278" s="452">
        <v>26.000000000000004</v>
      </c>
      <c r="N278" s="452">
        <v>25</v>
      </c>
      <c r="O278" s="452">
        <v>27</v>
      </c>
      <c r="P278" s="452">
        <v>19</v>
      </c>
      <c r="Q278" s="452">
        <v>25</v>
      </c>
      <c r="R278" s="452">
        <v>28</v>
      </c>
      <c r="S278" s="452">
        <v>18.000000000000004</v>
      </c>
      <c r="T278" s="450">
        <v>23</v>
      </c>
      <c r="U278" s="450">
        <v>21</v>
      </c>
      <c r="V278" s="450">
        <v>24</v>
      </c>
      <c r="W278" s="450">
        <v>20</v>
      </c>
      <c r="X278" s="450">
        <v>23</v>
      </c>
      <c r="Y278" s="450"/>
      <c r="Z278" s="450">
        <v>28</v>
      </c>
      <c r="AA278" s="450">
        <v>19</v>
      </c>
      <c r="AB278" s="450">
        <v>25</v>
      </c>
      <c r="AC278" s="450">
        <v>18.000000000000004</v>
      </c>
      <c r="AD278" s="450">
        <v>23</v>
      </c>
    </row>
    <row r="279" spans="1:30" ht="12.75" customHeight="1" x14ac:dyDescent="0.2">
      <c r="A279" s="450">
        <v>2015</v>
      </c>
      <c r="B279" s="457">
        <v>42278</v>
      </c>
      <c r="C279" s="450" t="s">
        <v>78</v>
      </c>
      <c r="D279" s="450" t="s">
        <v>78</v>
      </c>
      <c r="E279" s="450" t="s">
        <v>78</v>
      </c>
      <c r="F279" s="450" t="s">
        <v>78</v>
      </c>
      <c r="G279" s="450" t="s">
        <v>78</v>
      </c>
      <c r="H279" s="450" t="s">
        <v>78</v>
      </c>
      <c r="I279" s="450">
        <v>17</v>
      </c>
      <c r="J279" s="450" t="s">
        <v>78</v>
      </c>
      <c r="K279" s="452">
        <v>17</v>
      </c>
      <c r="L279" s="452">
        <v>15.000000000000002</v>
      </c>
      <c r="M279" s="452">
        <v>17</v>
      </c>
      <c r="N279" s="452">
        <v>21</v>
      </c>
      <c r="O279" s="452">
        <v>14</v>
      </c>
      <c r="P279" s="452">
        <v>21</v>
      </c>
      <c r="Q279" s="452">
        <v>22.000000000000004</v>
      </c>
      <c r="R279" s="452">
        <v>19</v>
      </c>
      <c r="S279" s="452">
        <v>14</v>
      </c>
      <c r="T279" s="450">
        <v>18.000000000000004</v>
      </c>
      <c r="U279" s="450">
        <v>18.000000000000004</v>
      </c>
      <c r="V279" s="450">
        <v>16</v>
      </c>
      <c r="W279" s="450">
        <v>22.000000000000004</v>
      </c>
      <c r="X279" s="450">
        <v>14</v>
      </c>
      <c r="Y279" s="450"/>
      <c r="Z279" s="450">
        <v>20</v>
      </c>
      <c r="AA279" s="450">
        <v>22.000000000000004</v>
      </c>
      <c r="AB279" s="450">
        <v>25</v>
      </c>
      <c r="AC279" s="450">
        <v>22.000000000000004</v>
      </c>
      <c r="AD279" s="450">
        <v>21</v>
      </c>
    </row>
    <row r="280" spans="1:30" ht="12.75" customHeight="1" x14ac:dyDescent="0.2">
      <c r="A280" s="450">
        <v>2015</v>
      </c>
      <c r="B280" s="457">
        <v>42279</v>
      </c>
      <c r="C280" s="450" t="s">
        <v>78</v>
      </c>
      <c r="D280" s="450" t="s">
        <v>78</v>
      </c>
      <c r="E280" s="450" t="s">
        <v>78</v>
      </c>
      <c r="F280" s="450" t="s">
        <v>78</v>
      </c>
      <c r="G280" s="450" t="s">
        <v>78</v>
      </c>
      <c r="H280" s="450" t="s">
        <v>78</v>
      </c>
      <c r="I280" s="450">
        <v>16</v>
      </c>
      <c r="J280" s="450" t="s">
        <v>78</v>
      </c>
      <c r="K280" s="452">
        <v>18.000000000000004</v>
      </c>
      <c r="L280" s="452">
        <v>17</v>
      </c>
      <c r="M280" s="452">
        <v>18.000000000000004</v>
      </c>
      <c r="N280" s="452">
        <v>19</v>
      </c>
      <c r="O280" s="452">
        <v>15.000000000000002</v>
      </c>
      <c r="P280" s="452">
        <v>19</v>
      </c>
      <c r="Q280" s="452">
        <v>21</v>
      </c>
      <c r="R280" s="452">
        <v>20</v>
      </c>
      <c r="S280" s="452">
        <v>13.000000000000002</v>
      </c>
      <c r="T280" s="450">
        <v>17</v>
      </c>
      <c r="U280" s="450">
        <v>18.000000000000004</v>
      </c>
      <c r="V280" s="450">
        <v>16</v>
      </c>
      <c r="W280" s="450">
        <v>19</v>
      </c>
      <c r="X280" s="450">
        <v>16</v>
      </c>
      <c r="Y280" s="450"/>
      <c r="Z280" s="450">
        <v>17</v>
      </c>
      <c r="AA280" s="450">
        <v>21</v>
      </c>
      <c r="AB280" s="450">
        <v>21</v>
      </c>
      <c r="AC280" s="450">
        <v>20</v>
      </c>
      <c r="AD280" s="450">
        <v>19</v>
      </c>
    </row>
    <row r="281" spans="1:30" ht="12.75" customHeight="1" x14ac:dyDescent="0.2">
      <c r="A281" s="450">
        <v>2015</v>
      </c>
      <c r="B281" s="457">
        <v>42280</v>
      </c>
      <c r="C281" s="450" t="s">
        <v>78</v>
      </c>
      <c r="D281" s="450" t="s">
        <v>78</v>
      </c>
      <c r="E281" s="450" t="s">
        <v>78</v>
      </c>
      <c r="F281" s="450" t="s">
        <v>78</v>
      </c>
      <c r="G281" s="450" t="s">
        <v>78</v>
      </c>
      <c r="H281" s="450" t="s">
        <v>78</v>
      </c>
      <c r="I281" s="450">
        <v>19</v>
      </c>
      <c r="J281" s="450" t="s">
        <v>78</v>
      </c>
      <c r="K281" s="452">
        <v>19</v>
      </c>
      <c r="L281" s="452">
        <v>16</v>
      </c>
      <c r="M281" s="452">
        <v>14</v>
      </c>
      <c r="N281" s="452">
        <v>16</v>
      </c>
      <c r="O281" s="452">
        <v>12</v>
      </c>
      <c r="P281" s="452">
        <v>23</v>
      </c>
      <c r="Q281" s="452">
        <v>18.000000000000004</v>
      </c>
      <c r="R281" s="452">
        <v>19</v>
      </c>
      <c r="S281" s="452">
        <v>13.000000000000002</v>
      </c>
      <c r="T281" s="450">
        <v>16</v>
      </c>
      <c r="U281" s="450">
        <v>19</v>
      </c>
      <c r="V281" s="450">
        <v>15.000000000000002</v>
      </c>
      <c r="W281" s="450">
        <v>20</v>
      </c>
      <c r="X281" s="450">
        <v>19</v>
      </c>
      <c r="Y281" s="450"/>
      <c r="Z281" s="450">
        <v>19</v>
      </c>
      <c r="AA281" s="450">
        <v>24</v>
      </c>
      <c r="AB281" s="450">
        <v>26.000000000000004</v>
      </c>
      <c r="AC281" s="450">
        <v>24</v>
      </c>
      <c r="AD281" s="450">
        <v>18.000000000000004</v>
      </c>
    </row>
    <row r="282" spans="1:30" ht="12.75" customHeight="1" x14ac:dyDescent="0.2">
      <c r="A282" s="450">
        <v>2015</v>
      </c>
      <c r="B282" s="457">
        <v>42281</v>
      </c>
      <c r="C282" s="450" t="s">
        <v>78</v>
      </c>
      <c r="D282" s="450" t="s">
        <v>78</v>
      </c>
      <c r="E282" s="450" t="s">
        <v>78</v>
      </c>
      <c r="F282" s="450" t="s">
        <v>78</v>
      </c>
      <c r="G282" s="450" t="s">
        <v>78</v>
      </c>
      <c r="H282" s="450" t="s">
        <v>78</v>
      </c>
      <c r="I282" s="450">
        <v>33</v>
      </c>
      <c r="J282" s="450" t="s">
        <v>78</v>
      </c>
      <c r="K282" s="452">
        <v>32</v>
      </c>
      <c r="L282" s="452">
        <v>27</v>
      </c>
      <c r="M282" s="452">
        <v>31</v>
      </c>
      <c r="N282" s="452">
        <v>29</v>
      </c>
      <c r="O282" s="452">
        <v>30</v>
      </c>
      <c r="P282" s="452">
        <v>32</v>
      </c>
      <c r="Q282" s="452">
        <v>32</v>
      </c>
      <c r="R282" s="452">
        <v>34</v>
      </c>
      <c r="S282" s="452">
        <v>24</v>
      </c>
      <c r="T282" s="450">
        <v>30</v>
      </c>
      <c r="U282" s="450">
        <v>31</v>
      </c>
      <c r="V282" s="450">
        <v>29</v>
      </c>
      <c r="W282" s="450">
        <v>31</v>
      </c>
      <c r="X282" s="450">
        <v>31</v>
      </c>
      <c r="Y282" s="450"/>
      <c r="Z282" s="450">
        <v>34</v>
      </c>
      <c r="AA282" s="450">
        <v>32</v>
      </c>
      <c r="AB282" s="450">
        <v>32</v>
      </c>
      <c r="AC282" s="450">
        <v>31</v>
      </c>
      <c r="AD282" s="450">
        <v>32</v>
      </c>
    </row>
    <row r="283" spans="1:30" ht="12.75" customHeight="1" x14ac:dyDescent="0.2">
      <c r="A283" s="450">
        <v>2015</v>
      </c>
      <c r="B283" s="457">
        <v>42282</v>
      </c>
      <c r="C283" s="450" t="s">
        <v>78</v>
      </c>
      <c r="D283" s="450" t="s">
        <v>78</v>
      </c>
      <c r="E283" s="450" t="s">
        <v>78</v>
      </c>
      <c r="F283" s="450" t="s">
        <v>78</v>
      </c>
      <c r="G283" s="450" t="s">
        <v>78</v>
      </c>
      <c r="H283" s="450" t="s">
        <v>78</v>
      </c>
      <c r="I283" s="450">
        <v>29</v>
      </c>
      <c r="J283" s="450" t="s">
        <v>78</v>
      </c>
      <c r="K283" s="452">
        <v>28</v>
      </c>
      <c r="L283" s="452">
        <v>25</v>
      </c>
      <c r="M283" s="452">
        <v>28</v>
      </c>
      <c r="N283" s="452">
        <v>31</v>
      </c>
      <c r="O283" s="452">
        <v>25</v>
      </c>
      <c r="P283" s="452">
        <v>30</v>
      </c>
      <c r="Q283" s="452">
        <v>33</v>
      </c>
      <c r="R283" s="452">
        <v>34</v>
      </c>
      <c r="S283" s="452">
        <v>26.000000000000004</v>
      </c>
      <c r="T283" s="450">
        <v>28</v>
      </c>
      <c r="U283" s="450">
        <v>27</v>
      </c>
      <c r="V283" s="450">
        <v>26.000000000000004</v>
      </c>
      <c r="W283" s="450">
        <v>30</v>
      </c>
      <c r="X283" s="450">
        <v>23</v>
      </c>
      <c r="Y283" s="450"/>
      <c r="Z283" s="450">
        <v>31</v>
      </c>
      <c r="AA283" s="450">
        <v>28</v>
      </c>
      <c r="AB283" s="450">
        <v>32</v>
      </c>
      <c r="AC283" s="450">
        <v>27</v>
      </c>
      <c r="AD283" s="450">
        <v>30</v>
      </c>
    </row>
    <row r="284" spans="1:30" ht="12.75" customHeight="1" x14ac:dyDescent="0.2">
      <c r="A284" s="450">
        <v>2015</v>
      </c>
      <c r="B284" s="457">
        <v>42283</v>
      </c>
      <c r="C284" s="450" t="s">
        <v>78</v>
      </c>
      <c r="D284" s="450" t="s">
        <v>78</v>
      </c>
      <c r="E284" s="450" t="s">
        <v>78</v>
      </c>
      <c r="F284" s="450" t="s">
        <v>78</v>
      </c>
      <c r="G284" s="450" t="s">
        <v>78</v>
      </c>
      <c r="H284" s="450" t="s">
        <v>78</v>
      </c>
      <c r="I284" s="450">
        <v>29</v>
      </c>
      <c r="J284" s="450" t="s">
        <v>78</v>
      </c>
      <c r="K284" s="452">
        <v>29</v>
      </c>
      <c r="L284" s="452">
        <v>29</v>
      </c>
      <c r="M284" s="452">
        <v>27</v>
      </c>
      <c r="N284" s="452">
        <v>32</v>
      </c>
      <c r="O284" s="452">
        <v>32</v>
      </c>
      <c r="P284" s="452">
        <v>28</v>
      </c>
      <c r="Q284" s="452">
        <v>31</v>
      </c>
      <c r="R284" s="452">
        <v>29</v>
      </c>
      <c r="S284" s="452">
        <v>27</v>
      </c>
      <c r="T284" s="450">
        <v>26.000000000000004</v>
      </c>
      <c r="U284" s="450">
        <v>29</v>
      </c>
      <c r="V284" s="450">
        <v>30</v>
      </c>
      <c r="W284" s="450">
        <v>25</v>
      </c>
      <c r="X284" s="450">
        <v>27</v>
      </c>
      <c r="Y284" s="450"/>
      <c r="Z284" s="450">
        <v>30</v>
      </c>
      <c r="AA284" s="450">
        <v>31</v>
      </c>
      <c r="AB284" s="450">
        <v>31</v>
      </c>
      <c r="AC284" s="450">
        <v>31</v>
      </c>
      <c r="AD284" s="450">
        <v>30</v>
      </c>
    </row>
    <row r="285" spans="1:30" ht="12.75" customHeight="1" x14ac:dyDescent="0.2">
      <c r="A285" s="450">
        <v>2015</v>
      </c>
      <c r="B285" s="457">
        <v>42284</v>
      </c>
      <c r="C285" s="450" t="s">
        <v>78</v>
      </c>
      <c r="D285" s="450" t="s">
        <v>78</v>
      </c>
      <c r="E285" s="450" t="s">
        <v>78</v>
      </c>
      <c r="F285" s="450" t="s">
        <v>78</v>
      </c>
      <c r="G285" s="450" t="s">
        <v>78</v>
      </c>
      <c r="H285" s="450" t="s">
        <v>78</v>
      </c>
      <c r="I285" s="450">
        <v>30</v>
      </c>
      <c r="J285" s="450" t="s">
        <v>78</v>
      </c>
      <c r="K285" s="452">
        <v>26.000000000000004</v>
      </c>
      <c r="L285" s="452">
        <v>8</v>
      </c>
      <c r="M285" s="452">
        <v>23</v>
      </c>
      <c r="N285" s="452">
        <v>30</v>
      </c>
      <c r="O285" s="452">
        <v>31</v>
      </c>
      <c r="P285" s="452">
        <v>15.000000000000002</v>
      </c>
      <c r="Q285" s="452">
        <v>30</v>
      </c>
      <c r="R285" s="452">
        <v>28</v>
      </c>
      <c r="S285" s="452">
        <v>24</v>
      </c>
      <c r="T285" s="450">
        <v>25</v>
      </c>
      <c r="U285" s="450">
        <v>25</v>
      </c>
      <c r="V285" s="450">
        <v>21</v>
      </c>
      <c r="W285" s="450">
        <v>23</v>
      </c>
      <c r="X285" s="450">
        <v>29</v>
      </c>
      <c r="Y285" s="450"/>
      <c r="Z285" s="450">
        <v>28</v>
      </c>
      <c r="AA285" s="450">
        <v>29</v>
      </c>
      <c r="AB285" s="450">
        <v>35</v>
      </c>
      <c r="AC285" s="450">
        <v>30</v>
      </c>
      <c r="AD285" s="450">
        <v>28</v>
      </c>
    </row>
    <row r="286" spans="1:30" ht="12.75" customHeight="1" x14ac:dyDescent="0.2">
      <c r="A286" s="450">
        <v>2015</v>
      </c>
      <c r="B286" s="457">
        <v>42285</v>
      </c>
      <c r="C286" s="450" t="s">
        <v>78</v>
      </c>
      <c r="D286" s="450" t="s">
        <v>78</v>
      </c>
      <c r="E286" s="450" t="s">
        <v>78</v>
      </c>
      <c r="F286" s="450" t="s">
        <v>78</v>
      </c>
      <c r="G286" s="450" t="s">
        <v>78</v>
      </c>
      <c r="H286" s="450" t="s">
        <v>78</v>
      </c>
      <c r="I286" s="450">
        <v>30</v>
      </c>
      <c r="J286" s="450" t="s">
        <v>78</v>
      </c>
      <c r="K286" s="452">
        <v>23</v>
      </c>
      <c r="L286" s="452">
        <v>15.000000000000002</v>
      </c>
      <c r="M286" s="452">
        <v>27</v>
      </c>
      <c r="N286" s="452">
        <v>27</v>
      </c>
      <c r="O286" s="452">
        <v>28</v>
      </c>
      <c r="P286" s="452">
        <v>31</v>
      </c>
      <c r="Q286" s="452">
        <v>28</v>
      </c>
      <c r="R286" s="452">
        <v>28</v>
      </c>
      <c r="S286" s="452">
        <v>32</v>
      </c>
      <c r="T286" s="450">
        <v>23</v>
      </c>
      <c r="U286" s="450">
        <v>27</v>
      </c>
      <c r="V286" s="450">
        <v>25</v>
      </c>
      <c r="W286" s="450">
        <v>27</v>
      </c>
      <c r="X286" s="450">
        <v>34</v>
      </c>
      <c r="Y286" s="450"/>
      <c r="Z286" s="450">
        <v>29</v>
      </c>
      <c r="AA286" s="450">
        <v>30</v>
      </c>
      <c r="AB286" s="450">
        <v>34</v>
      </c>
      <c r="AC286" s="450">
        <v>30</v>
      </c>
      <c r="AD286" s="450">
        <v>29</v>
      </c>
    </row>
    <row r="287" spans="1:30" ht="12.75" customHeight="1" x14ac:dyDescent="0.2">
      <c r="A287" s="450">
        <v>2015</v>
      </c>
      <c r="B287" s="457">
        <v>42286</v>
      </c>
      <c r="C287" s="450" t="s">
        <v>78</v>
      </c>
      <c r="D287" s="450" t="s">
        <v>78</v>
      </c>
      <c r="E287" s="450" t="s">
        <v>78</v>
      </c>
      <c r="F287" s="450" t="s">
        <v>78</v>
      </c>
      <c r="G287" s="450" t="s">
        <v>78</v>
      </c>
      <c r="H287" s="450" t="s">
        <v>78</v>
      </c>
      <c r="I287" s="450">
        <v>42</v>
      </c>
      <c r="J287" s="450" t="s">
        <v>78</v>
      </c>
      <c r="K287" s="452">
        <v>32</v>
      </c>
      <c r="L287" s="452">
        <v>32</v>
      </c>
      <c r="M287" s="452">
        <v>37.000000000000007</v>
      </c>
      <c r="N287" s="452">
        <v>35</v>
      </c>
      <c r="O287" s="452">
        <v>40</v>
      </c>
      <c r="P287" s="452">
        <v>37.000000000000007</v>
      </c>
      <c r="Q287" s="452">
        <v>33</v>
      </c>
      <c r="R287" s="452">
        <v>32</v>
      </c>
      <c r="S287" s="452">
        <v>23</v>
      </c>
      <c r="T287" s="450">
        <v>28</v>
      </c>
      <c r="U287" s="450">
        <v>29</v>
      </c>
      <c r="V287" s="450">
        <v>31</v>
      </c>
      <c r="W287" s="450">
        <v>37.000000000000007</v>
      </c>
      <c r="X287" s="450">
        <v>41</v>
      </c>
      <c r="Y287" s="450"/>
      <c r="Z287" s="450">
        <v>30</v>
      </c>
      <c r="AA287" s="450">
        <v>43</v>
      </c>
      <c r="AB287" s="450">
        <v>46</v>
      </c>
      <c r="AC287" s="450">
        <v>41</v>
      </c>
      <c r="AD287" s="450">
        <v>29</v>
      </c>
    </row>
    <row r="288" spans="1:30" ht="12.75" customHeight="1" x14ac:dyDescent="0.2">
      <c r="A288" s="450">
        <v>2015</v>
      </c>
      <c r="B288" s="457">
        <v>42287</v>
      </c>
      <c r="C288" s="450" t="s">
        <v>78</v>
      </c>
      <c r="D288" s="450" t="s">
        <v>78</v>
      </c>
      <c r="E288" s="450" t="s">
        <v>78</v>
      </c>
      <c r="F288" s="450" t="s">
        <v>78</v>
      </c>
      <c r="G288" s="450" t="s">
        <v>78</v>
      </c>
      <c r="H288" s="450" t="s">
        <v>78</v>
      </c>
      <c r="I288" s="450">
        <v>31</v>
      </c>
      <c r="J288" s="450" t="s">
        <v>78</v>
      </c>
      <c r="K288" s="452">
        <v>29</v>
      </c>
      <c r="L288" s="452">
        <v>28</v>
      </c>
      <c r="M288" s="452">
        <v>30</v>
      </c>
      <c r="N288" s="452">
        <v>29</v>
      </c>
      <c r="O288" s="452">
        <v>32</v>
      </c>
      <c r="P288" s="452">
        <v>25</v>
      </c>
      <c r="Q288" s="452">
        <v>29</v>
      </c>
      <c r="R288" s="452">
        <v>32</v>
      </c>
      <c r="S288" s="452">
        <v>27</v>
      </c>
      <c r="T288" s="450">
        <v>30</v>
      </c>
      <c r="U288" s="450">
        <v>28</v>
      </c>
      <c r="V288" s="450">
        <v>30</v>
      </c>
      <c r="W288" s="450">
        <v>29</v>
      </c>
      <c r="X288" s="450">
        <v>29</v>
      </c>
      <c r="Y288" s="450"/>
      <c r="Z288" s="450">
        <v>30</v>
      </c>
      <c r="AA288" s="450">
        <v>31</v>
      </c>
      <c r="AB288" s="450">
        <v>31</v>
      </c>
      <c r="AC288" s="450">
        <v>30</v>
      </c>
      <c r="AD288" s="450">
        <v>29</v>
      </c>
    </row>
    <row r="289" spans="1:30" ht="12.75" customHeight="1" x14ac:dyDescent="0.2">
      <c r="A289" s="450">
        <v>2015</v>
      </c>
      <c r="B289" s="457">
        <v>42288</v>
      </c>
      <c r="C289" s="450" t="s">
        <v>78</v>
      </c>
      <c r="D289" s="450" t="s">
        <v>78</v>
      </c>
      <c r="E289" s="450" t="s">
        <v>78</v>
      </c>
      <c r="F289" s="450" t="s">
        <v>78</v>
      </c>
      <c r="G289" s="450" t="s">
        <v>78</v>
      </c>
      <c r="H289" s="450" t="s">
        <v>78</v>
      </c>
      <c r="I289" s="450">
        <v>41</v>
      </c>
      <c r="J289" s="450" t="s">
        <v>78</v>
      </c>
      <c r="K289" s="452">
        <v>37.000000000000007</v>
      </c>
      <c r="L289" s="452">
        <v>34</v>
      </c>
      <c r="M289" s="452">
        <v>38</v>
      </c>
      <c r="N289" s="452">
        <v>38</v>
      </c>
      <c r="O289" s="452">
        <v>41</v>
      </c>
      <c r="P289" s="452">
        <v>38</v>
      </c>
      <c r="Q289" s="452">
        <v>40</v>
      </c>
      <c r="R289" s="452">
        <v>40</v>
      </c>
      <c r="S289" s="452">
        <v>34</v>
      </c>
      <c r="T289" s="450">
        <v>33</v>
      </c>
      <c r="U289" s="450">
        <v>35</v>
      </c>
      <c r="V289" s="450">
        <v>31</v>
      </c>
      <c r="W289" s="450">
        <v>39</v>
      </c>
      <c r="X289" s="450">
        <v>42</v>
      </c>
      <c r="Y289" s="450"/>
      <c r="Z289" s="450">
        <v>39</v>
      </c>
      <c r="AA289" s="450">
        <v>42</v>
      </c>
      <c r="AB289" s="450">
        <v>42</v>
      </c>
      <c r="AC289" s="450">
        <v>35</v>
      </c>
      <c r="AD289" s="450">
        <v>37.000000000000007</v>
      </c>
    </row>
    <row r="290" spans="1:30" ht="12.75" customHeight="1" x14ac:dyDescent="0.2">
      <c r="A290" s="450">
        <v>2015</v>
      </c>
      <c r="B290" s="457">
        <v>42289</v>
      </c>
      <c r="C290" s="450" t="s">
        <v>78</v>
      </c>
      <c r="D290" s="450" t="s">
        <v>78</v>
      </c>
      <c r="E290" s="450" t="s">
        <v>78</v>
      </c>
      <c r="F290" s="450" t="s">
        <v>78</v>
      </c>
      <c r="G290" s="450" t="s">
        <v>78</v>
      </c>
      <c r="H290" s="450" t="s">
        <v>78</v>
      </c>
      <c r="I290" s="450">
        <v>50</v>
      </c>
      <c r="J290" s="450" t="s">
        <v>78</v>
      </c>
      <c r="K290" s="452">
        <v>35</v>
      </c>
      <c r="L290" s="452">
        <v>34</v>
      </c>
      <c r="M290" s="452">
        <v>41</v>
      </c>
      <c r="N290" s="452">
        <v>44.000000000000007</v>
      </c>
      <c r="O290" s="452">
        <v>41</v>
      </c>
      <c r="P290" s="452">
        <v>47</v>
      </c>
      <c r="Q290" s="452">
        <v>47</v>
      </c>
      <c r="R290" s="452">
        <v>46</v>
      </c>
      <c r="S290" s="452">
        <v>38</v>
      </c>
      <c r="T290" s="450">
        <v>40</v>
      </c>
      <c r="U290" s="450">
        <v>40</v>
      </c>
      <c r="V290" s="450">
        <v>36.000000000000007</v>
      </c>
      <c r="W290" s="450">
        <v>41</v>
      </c>
      <c r="X290" s="450">
        <v>47</v>
      </c>
      <c r="Y290" s="450"/>
      <c r="Z290" s="450">
        <v>44.000000000000007</v>
      </c>
      <c r="AA290" s="450">
        <v>44.000000000000007</v>
      </c>
      <c r="AB290" s="450">
        <v>47</v>
      </c>
      <c r="AC290" s="450" t="s">
        <v>78</v>
      </c>
      <c r="AD290" s="450">
        <v>42</v>
      </c>
    </row>
    <row r="291" spans="1:30" ht="12.75" customHeight="1" x14ac:dyDescent="0.2">
      <c r="A291" s="450">
        <v>2015</v>
      </c>
      <c r="B291" s="457">
        <v>42290</v>
      </c>
      <c r="C291" s="450" t="s">
        <v>78</v>
      </c>
      <c r="D291" s="450" t="s">
        <v>78</v>
      </c>
      <c r="E291" s="450" t="s">
        <v>78</v>
      </c>
      <c r="F291" s="450" t="s">
        <v>78</v>
      </c>
      <c r="G291" s="450" t="s">
        <v>78</v>
      </c>
      <c r="H291" s="450" t="s">
        <v>78</v>
      </c>
      <c r="I291" s="450">
        <v>27</v>
      </c>
      <c r="J291" s="450" t="s">
        <v>78</v>
      </c>
      <c r="K291" s="452">
        <v>27</v>
      </c>
      <c r="L291" s="452">
        <v>24</v>
      </c>
      <c r="M291" s="452">
        <v>23</v>
      </c>
      <c r="N291" s="452">
        <v>32</v>
      </c>
      <c r="O291" s="452">
        <v>34</v>
      </c>
      <c r="P291" s="452">
        <v>36.000000000000007</v>
      </c>
      <c r="Q291" s="452">
        <v>32</v>
      </c>
      <c r="R291" s="452">
        <v>31</v>
      </c>
      <c r="S291" s="452">
        <v>24</v>
      </c>
      <c r="T291" s="450">
        <v>24</v>
      </c>
      <c r="U291" s="450">
        <v>24</v>
      </c>
      <c r="V291" s="450">
        <v>22.000000000000004</v>
      </c>
      <c r="W291" s="450">
        <v>30</v>
      </c>
      <c r="X291" s="450">
        <v>32</v>
      </c>
      <c r="Y291" s="450"/>
      <c r="Z291" s="450">
        <v>31</v>
      </c>
      <c r="AA291" s="450">
        <v>36.000000000000007</v>
      </c>
      <c r="AB291" s="450">
        <v>41</v>
      </c>
      <c r="AC291" s="450">
        <v>35</v>
      </c>
      <c r="AD291" s="450">
        <v>26.000000000000004</v>
      </c>
    </row>
    <row r="292" spans="1:30" ht="12.75" customHeight="1" x14ac:dyDescent="0.2">
      <c r="A292" s="450">
        <v>2015</v>
      </c>
      <c r="B292" s="457">
        <v>42291</v>
      </c>
      <c r="C292" s="450" t="s">
        <v>78</v>
      </c>
      <c r="D292" s="450" t="s">
        <v>78</v>
      </c>
      <c r="E292" s="450" t="s">
        <v>78</v>
      </c>
      <c r="F292" s="450" t="s">
        <v>78</v>
      </c>
      <c r="G292" s="450" t="s">
        <v>78</v>
      </c>
      <c r="H292" s="450" t="s">
        <v>78</v>
      </c>
      <c r="I292" s="450">
        <v>18.000000000000004</v>
      </c>
      <c r="J292" s="450" t="s">
        <v>78</v>
      </c>
      <c r="K292" s="452">
        <v>16</v>
      </c>
      <c r="L292" s="452">
        <v>13.000000000000002</v>
      </c>
      <c r="M292" s="452">
        <v>12</v>
      </c>
      <c r="N292" s="452">
        <v>14</v>
      </c>
      <c r="O292" s="452">
        <v>15.000000000000002</v>
      </c>
      <c r="P292" s="452">
        <v>14</v>
      </c>
      <c r="Q292" s="452">
        <v>19</v>
      </c>
      <c r="R292" s="452">
        <v>25</v>
      </c>
      <c r="S292" s="452">
        <v>14</v>
      </c>
      <c r="T292" s="450">
        <v>18.000000000000004</v>
      </c>
      <c r="U292" s="450">
        <v>18.000000000000004</v>
      </c>
      <c r="V292" s="450">
        <v>16</v>
      </c>
      <c r="W292" s="450">
        <v>16</v>
      </c>
      <c r="X292" s="450">
        <v>16</v>
      </c>
      <c r="Y292" s="450"/>
      <c r="Z292" s="450">
        <v>21</v>
      </c>
      <c r="AA292" s="450">
        <v>16</v>
      </c>
      <c r="AB292" s="450">
        <v>28</v>
      </c>
      <c r="AC292" s="450">
        <v>17</v>
      </c>
      <c r="AD292" s="450">
        <v>17</v>
      </c>
    </row>
    <row r="293" spans="1:30" ht="12.75" customHeight="1" x14ac:dyDescent="0.2">
      <c r="A293" s="450">
        <v>2015</v>
      </c>
      <c r="B293" s="457">
        <v>42292</v>
      </c>
      <c r="C293" s="450" t="s">
        <v>78</v>
      </c>
      <c r="D293" s="450" t="s">
        <v>78</v>
      </c>
      <c r="E293" s="450" t="s">
        <v>78</v>
      </c>
      <c r="F293" s="450" t="s">
        <v>78</v>
      </c>
      <c r="G293" s="450" t="s">
        <v>78</v>
      </c>
      <c r="H293" s="450" t="s">
        <v>78</v>
      </c>
      <c r="I293" s="450">
        <v>26.000000000000004</v>
      </c>
      <c r="J293" s="450" t="s">
        <v>78</v>
      </c>
      <c r="K293" s="452">
        <v>27</v>
      </c>
      <c r="L293" s="452">
        <v>25</v>
      </c>
      <c r="M293" s="452">
        <v>25</v>
      </c>
      <c r="N293" s="452">
        <v>30</v>
      </c>
      <c r="O293" s="452">
        <v>29</v>
      </c>
      <c r="P293" s="452">
        <v>26.000000000000004</v>
      </c>
      <c r="Q293" s="452">
        <v>30</v>
      </c>
      <c r="R293" s="452">
        <v>31</v>
      </c>
      <c r="S293" s="452">
        <v>28</v>
      </c>
      <c r="T293" s="450">
        <v>25</v>
      </c>
      <c r="U293" s="450">
        <v>24</v>
      </c>
      <c r="V293" s="450">
        <v>23</v>
      </c>
      <c r="W293" s="450">
        <v>24</v>
      </c>
      <c r="X293" s="450">
        <v>29</v>
      </c>
      <c r="Y293" s="450"/>
      <c r="Z293" s="450">
        <v>30</v>
      </c>
      <c r="AA293" s="450">
        <v>24</v>
      </c>
      <c r="AB293" s="450">
        <v>31</v>
      </c>
      <c r="AC293" s="450">
        <v>25</v>
      </c>
      <c r="AD293" s="450">
        <v>27</v>
      </c>
    </row>
    <row r="294" spans="1:30" ht="12.75" customHeight="1" x14ac:dyDescent="0.2">
      <c r="A294" s="450">
        <v>2015</v>
      </c>
      <c r="B294" s="457">
        <v>42293</v>
      </c>
      <c r="C294" s="450" t="s">
        <v>78</v>
      </c>
      <c r="D294" s="450" t="s">
        <v>78</v>
      </c>
      <c r="E294" s="450" t="s">
        <v>78</v>
      </c>
      <c r="F294" s="450" t="s">
        <v>78</v>
      </c>
      <c r="G294" s="450" t="s">
        <v>78</v>
      </c>
      <c r="H294" s="450" t="s">
        <v>78</v>
      </c>
      <c r="I294" s="450">
        <v>37.000000000000007</v>
      </c>
      <c r="J294" s="450" t="s">
        <v>78</v>
      </c>
      <c r="K294" s="452">
        <v>34</v>
      </c>
      <c r="L294" s="452">
        <v>32</v>
      </c>
      <c r="M294" s="452">
        <v>32</v>
      </c>
      <c r="N294" s="452">
        <v>35</v>
      </c>
      <c r="O294" s="452">
        <v>35</v>
      </c>
      <c r="P294" s="452">
        <v>33</v>
      </c>
      <c r="Q294" s="452">
        <v>36.000000000000007</v>
      </c>
      <c r="R294" s="452">
        <v>36.000000000000007</v>
      </c>
      <c r="S294" s="452">
        <v>30</v>
      </c>
      <c r="T294" s="450">
        <v>31</v>
      </c>
      <c r="U294" s="450">
        <v>32</v>
      </c>
      <c r="V294" s="450">
        <v>30</v>
      </c>
      <c r="W294" s="450">
        <v>32</v>
      </c>
      <c r="X294" s="450">
        <v>36.000000000000007</v>
      </c>
      <c r="Y294" s="450"/>
      <c r="Z294" s="450">
        <v>36.000000000000007</v>
      </c>
      <c r="AA294" s="450">
        <v>35</v>
      </c>
      <c r="AB294" s="450">
        <v>42</v>
      </c>
      <c r="AC294" s="450">
        <v>36.000000000000007</v>
      </c>
      <c r="AD294" s="450">
        <v>34</v>
      </c>
    </row>
    <row r="295" spans="1:30" ht="12.75" customHeight="1" x14ac:dyDescent="0.2">
      <c r="A295" s="450">
        <v>2015</v>
      </c>
      <c r="B295" s="457">
        <v>42294</v>
      </c>
      <c r="C295" s="450" t="s">
        <v>78</v>
      </c>
      <c r="D295" s="450" t="s">
        <v>78</v>
      </c>
      <c r="E295" s="450" t="s">
        <v>78</v>
      </c>
      <c r="F295" s="450" t="s">
        <v>78</v>
      </c>
      <c r="G295" s="450" t="s">
        <v>78</v>
      </c>
      <c r="H295" s="450" t="s">
        <v>78</v>
      </c>
      <c r="I295" s="450">
        <v>27</v>
      </c>
      <c r="J295" s="450" t="s">
        <v>78</v>
      </c>
      <c r="K295" s="452">
        <v>25</v>
      </c>
      <c r="L295" s="452">
        <v>23</v>
      </c>
      <c r="M295" s="452">
        <v>26.000000000000004</v>
      </c>
      <c r="N295" s="452">
        <v>25</v>
      </c>
      <c r="O295" s="452">
        <v>25</v>
      </c>
      <c r="P295" s="452">
        <v>25</v>
      </c>
      <c r="Q295" s="452">
        <v>26.000000000000004</v>
      </c>
      <c r="R295" s="452">
        <v>26.000000000000004</v>
      </c>
      <c r="S295" s="452">
        <v>22.000000000000004</v>
      </c>
      <c r="T295" s="450">
        <v>25</v>
      </c>
      <c r="U295" s="450">
        <v>24</v>
      </c>
      <c r="V295" s="450">
        <v>22.000000000000004</v>
      </c>
      <c r="W295" s="450">
        <v>25</v>
      </c>
      <c r="X295" s="450">
        <v>26.000000000000004</v>
      </c>
      <c r="Y295" s="450"/>
      <c r="Z295" s="450">
        <v>26.000000000000004</v>
      </c>
      <c r="AA295" s="450">
        <v>27</v>
      </c>
      <c r="AB295" s="450">
        <v>29</v>
      </c>
      <c r="AC295" s="450">
        <v>27</v>
      </c>
      <c r="AD295" s="450">
        <v>25</v>
      </c>
    </row>
    <row r="296" spans="1:30" ht="12.75" customHeight="1" x14ac:dyDescent="0.2">
      <c r="A296" s="450">
        <v>2015</v>
      </c>
      <c r="B296" s="457">
        <v>42295</v>
      </c>
      <c r="C296" s="450" t="s">
        <v>78</v>
      </c>
      <c r="D296" s="450" t="s">
        <v>78</v>
      </c>
      <c r="E296" s="450" t="s">
        <v>78</v>
      </c>
      <c r="F296" s="450" t="s">
        <v>78</v>
      </c>
      <c r="G296" s="450" t="s">
        <v>78</v>
      </c>
      <c r="H296" s="450" t="s">
        <v>78</v>
      </c>
      <c r="I296" s="450">
        <v>31</v>
      </c>
      <c r="J296" s="450" t="s">
        <v>78</v>
      </c>
      <c r="K296" s="452">
        <v>29</v>
      </c>
      <c r="L296" s="452">
        <v>26.000000000000004</v>
      </c>
      <c r="M296" s="452">
        <v>28</v>
      </c>
      <c r="N296" s="452">
        <v>29</v>
      </c>
      <c r="O296" s="452">
        <v>29</v>
      </c>
      <c r="P296" s="452">
        <v>27</v>
      </c>
      <c r="Q296" s="452">
        <v>29</v>
      </c>
      <c r="R296" s="452">
        <v>30</v>
      </c>
      <c r="S296" s="452">
        <v>25</v>
      </c>
      <c r="T296" s="450">
        <v>27</v>
      </c>
      <c r="U296" s="450">
        <v>26.000000000000004</v>
      </c>
      <c r="V296" s="450">
        <v>24</v>
      </c>
      <c r="W296" s="450">
        <v>28</v>
      </c>
      <c r="X296" s="450">
        <v>30</v>
      </c>
      <c r="Y296" s="450"/>
      <c r="Z296" s="450">
        <v>30</v>
      </c>
      <c r="AA296" s="450">
        <v>29</v>
      </c>
      <c r="AB296" s="450">
        <v>31</v>
      </c>
      <c r="AC296" s="450">
        <v>29</v>
      </c>
      <c r="AD296" s="450">
        <v>29</v>
      </c>
    </row>
    <row r="297" spans="1:30" ht="12.75" customHeight="1" x14ac:dyDescent="0.2">
      <c r="A297" s="450">
        <v>2015</v>
      </c>
      <c r="B297" s="457">
        <v>42296</v>
      </c>
      <c r="C297" s="450" t="s">
        <v>78</v>
      </c>
      <c r="D297" s="450" t="s">
        <v>78</v>
      </c>
      <c r="E297" s="450" t="s">
        <v>78</v>
      </c>
      <c r="F297" s="450" t="s">
        <v>78</v>
      </c>
      <c r="G297" s="450" t="s">
        <v>78</v>
      </c>
      <c r="H297" s="450" t="s">
        <v>78</v>
      </c>
      <c r="I297" s="450">
        <v>26.000000000000004</v>
      </c>
      <c r="J297" s="450" t="s">
        <v>78</v>
      </c>
      <c r="K297" s="452">
        <v>27</v>
      </c>
      <c r="L297" s="452">
        <v>26.000000000000004</v>
      </c>
      <c r="M297" s="452">
        <v>28</v>
      </c>
      <c r="N297" s="452">
        <v>32</v>
      </c>
      <c r="O297" s="452">
        <v>32</v>
      </c>
      <c r="P297" s="452">
        <v>28</v>
      </c>
      <c r="Q297" s="452">
        <v>31</v>
      </c>
      <c r="R297" s="452">
        <v>32</v>
      </c>
      <c r="S297" s="452">
        <v>29</v>
      </c>
      <c r="T297" s="450">
        <v>23</v>
      </c>
      <c r="U297" s="450">
        <v>26.000000000000004</v>
      </c>
      <c r="V297" s="450">
        <v>23</v>
      </c>
      <c r="W297" s="450">
        <v>24</v>
      </c>
      <c r="X297" s="450">
        <v>31</v>
      </c>
      <c r="Y297" s="450"/>
      <c r="Z297" s="450">
        <v>35</v>
      </c>
      <c r="AA297" s="450">
        <v>27</v>
      </c>
      <c r="AB297" s="450">
        <v>31</v>
      </c>
      <c r="AC297" s="450">
        <v>30</v>
      </c>
      <c r="AD297" s="450">
        <v>29</v>
      </c>
    </row>
    <row r="298" spans="1:30" ht="12.75" customHeight="1" x14ac:dyDescent="0.2">
      <c r="A298" s="450">
        <v>2015</v>
      </c>
      <c r="B298" s="457">
        <v>42297</v>
      </c>
      <c r="C298" s="450" t="s">
        <v>78</v>
      </c>
      <c r="D298" s="450" t="s">
        <v>78</v>
      </c>
      <c r="E298" s="450" t="s">
        <v>78</v>
      </c>
      <c r="F298" s="450" t="s">
        <v>78</v>
      </c>
      <c r="G298" s="450" t="s">
        <v>78</v>
      </c>
      <c r="H298" s="450" t="s">
        <v>78</v>
      </c>
      <c r="I298" s="450">
        <v>27</v>
      </c>
      <c r="J298" s="450" t="s">
        <v>78</v>
      </c>
      <c r="K298" s="452">
        <v>35</v>
      </c>
      <c r="L298" s="452">
        <v>30</v>
      </c>
      <c r="M298" s="452">
        <v>29</v>
      </c>
      <c r="N298" s="452">
        <v>39</v>
      </c>
      <c r="O298" s="452">
        <v>36.000000000000007</v>
      </c>
      <c r="P298" s="452">
        <v>38</v>
      </c>
      <c r="Q298" s="452">
        <v>40</v>
      </c>
      <c r="R298" s="452">
        <v>40</v>
      </c>
      <c r="S298" s="452">
        <v>27</v>
      </c>
      <c r="T298" s="450">
        <v>24</v>
      </c>
      <c r="U298" s="450">
        <v>25</v>
      </c>
      <c r="V298" s="450">
        <v>24</v>
      </c>
      <c r="W298" s="450">
        <v>30</v>
      </c>
      <c r="X298" s="450">
        <v>36.000000000000007</v>
      </c>
      <c r="Y298" s="450"/>
      <c r="Z298" s="450">
        <v>40</v>
      </c>
      <c r="AA298" s="450">
        <v>31</v>
      </c>
      <c r="AB298" s="450">
        <v>37.000000000000007</v>
      </c>
      <c r="AC298" s="450">
        <v>32</v>
      </c>
      <c r="AD298" s="450">
        <v>33</v>
      </c>
    </row>
    <row r="299" spans="1:30" ht="12.75" customHeight="1" x14ac:dyDescent="0.2">
      <c r="A299" s="450">
        <v>2015</v>
      </c>
      <c r="B299" s="457">
        <v>42298</v>
      </c>
      <c r="C299" s="450" t="s">
        <v>78</v>
      </c>
      <c r="D299" s="450" t="s">
        <v>78</v>
      </c>
      <c r="E299" s="450" t="s">
        <v>78</v>
      </c>
      <c r="F299" s="450" t="s">
        <v>78</v>
      </c>
      <c r="G299" s="450" t="s">
        <v>78</v>
      </c>
      <c r="H299" s="450" t="s">
        <v>78</v>
      </c>
      <c r="I299" s="450">
        <v>37.000000000000007</v>
      </c>
      <c r="J299" s="450" t="s">
        <v>78</v>
      </c>
      <c r="K299" s="452">
        <v>28</v>
      </c>
      <c r="L299" s="452">
        <v>19</v>
      </c>
      <c r="M299" s="452">
        <v>29</v>
      </c>
      <c r="N299" s="452">
        <v>45.000000000000007</v>
      </c>
      <c r="O299" s="452">
        <v>38</v>
      </c>
      <c r="P299" s="452">
        <v>40</v>
      </c>
      <c r="Q299" s="452">
        <v>52.000000000000007</v>
      </c>
      <c r="R299" s="452">
        <v>52.000000000000007</v>
      </c>
      <c r="S299" s="452">
        <v>15.000000000000002</v>
      </c>
      <c r="T299" s="450">
        <v>28</v>
      </c>
      <c r="U299" s="450">
        <v>31</v>
      </c>
      <c r="V299" s="450">
        <v>21</v>
      </c>
      <c r="W299" s="450">
        <v>30</v>
      </c>
      <c r="X299" s="450">
        <v>42</v>
      </c>
      <c r="Y299" s="450"/>
      <c r="Z299" s="450">
        <v>40</v>
      </c>
      <c r="AA299" s="450">
        <v>38</v>
      </c>
      <c r="AB299" s="450">
        <v>43</v>
      </c>
      <c r="AC299" s="450">
        <v>16</v>
      </c>
      <c r="AD299" s="450">
        <v>39</v>
      </c>
    </row>
    <row r="300" spans="1:30" ht="12.75" customHeight="1" x14ac:dyDescent="0.2">
      <c r="A300" s="450">
        <v>2015</v>
      </c>
      <c r="B300" s="457">
        <v>42299</v>
      </c>
      <c r="C300" s="450" t="s">
        <v>78</v>
      </c>
      <c r="D300" s="450" t="s">
        <v>78</v>
      </c>
      <c r="E300" s="450" t="s">
        <v>78</v>
      </c>
      <c r="F300" s="450" t="s">
        <v>78</v>
      </c>
      <c r="G300" s="450" t="s">
        <v>78</v>
      </c>
      <c r="H300" s="450" t="s">
        <v>78</v>
      </c>
      <c r="I300" s="450">
        <v>36.000000000000007</v>
      </c>
      <c r="J300" s="450" t="s">
        <v>78</v>
      </c>
      <c r="K300" s="452">
        <v>32</v>
      </c>
      <c r="L300" s="452">
        <v>32</v>
      </c>
      <c r="M300" s="452">
        <v>36.000000000000007</v>
      </c>
      <c r="N300" s="452">
        <v>46</v>
      </c>
      <c r="O300" s="452">
        <v>46</v>
      </c>
      <c r="P300" s="452">
        <v>48</v>
      </c>
      <c r="Q300" s="452">
        <v>52.000000000000007</v>
      </c>
      <c r="R300" s="452">
        <v>50</v>
      </c>
      <c r="S300" s="452">
        <v>41</v>
      </c>
      <c r="T300" s="450">
        <v>29</v>
      </c>
      <c r="U300" s="450">
        <v>28</v>
      </c>
      <c r="V300" s="450">
        <v>25</v>
      </c>
      <c r="W300" s="450">
        <v>33</v>
      </c>
      <c r="X300" s="450">
        <v>46</v>
      </c>
      <c r="Y300" s="450"/>
      <c r="Z300" s="450">
        <v>47</v>
      </c>
      <c r="AA300" s="450">
        <v>45.000000000000007</v>
      </c>
      <c r="AB300" s="450">
        <v>56</v>
      </c>
      <c r="AC300" s="450">
        <v>48</v>
      </c>
      <c r="AD300" s="450">
        <v>31</v>
      </c>
    </row>
    <row r="301" spans="1:30" ht="12.75" customHeight="1" x14ac:dyDescent="0.2">
      <c r="A301" s="450">
        <v>2015</v>
      </c>
      <c r="B301" s="457">
        <v>42300</v>
      </c>
      <c r="C301" s="450" t="s">
        <v>78</v>
      </c>
      <c r="D301" s="450" t="s">
        <v>78</v>
      </c>
      <c r="E301" s="450" t="s">
        <v>78</v>
      </c>
      <c r="F301" s="450" t="s">
        <v>78</v>
      </c>
      <c r="G301" s="450" t="s">
        <v>78</v>
      </c>
      <c r="H301" s="450" t="s">
        <v>78</v>
      </c>
      <c r="I301" s="450">
        <v>35</v>
      </c>
      <c r="J301" s="450" t="s">
        <v>78</v>
      </c>
      <c r="K301" s="452">
        <v>33</v>
      </c>
      <c r="L301" s="452">
        <v>33</v>
      </c>
      <c r="M301" s="452">
        <v>35</v>
      </c>
      <c r="N301" s="452">
        <v>37.000000000000007</v>
      </c>
      <c r="O301" s="452">
        <v>37.000000000000007</v>
      </c>
      <c r="P301" s="452">
        <v>33</v>
      </c>
      <c r="Q301" s="452">
        <v>38</v>
      </c>
      <c r="R301" s="452">
        <v>38</v>
      </c>
      <c r="S301" s="452">
        <v>30</v>
      </c>
      <c r="T301" s="450">
        <v>32</v>
      </c>
      <c r="U301" s="450">
        <v>31</v>
      </c>
      <c r="V301" s="450">
        <v>31</v>
      </c>
      <c r="W301" s="450">
        <v>34</v>
      </c>
      <c r="X301" s="450">
        <v>35</v>
      </c>
      <c r="Y301" s="450"/>
      <c r="Z301" s="450">
        <v>36.000000000000007</v>
      </c>
      <c r="AA301" s="450">
        <v>34</v>
      </c>
      <c r="AB301" s="450">
        <v>35</v>
      </c>
      <c r="AC301" s="450">
        <v>35</v>
      </c>
      <c r="AD301" s="450">
        <v>36.000000000000007</v>
      </c>
    </row>
    <row r="302" spans="1:30" ht="12.75" customHeight="1" x14ac:dyDescent="0.2">
      <c r="A302" s="450">
        <v>2015</v>
      </c>
      <c r="B302" s="457">
        <v>42301</v>
      </c>
      <c r="C302" s="450" t="s">
        <v>78</v>
      </c>
      <c r="D302" s="450" t="s">
        <v>78</v>
      </c>
      <c r="E302" s="450" t="s">
        <v>78</v>
      </c>
      <c r="F302" s="450" t="s">
        <v>78</v>
      </c>
      <c r="G302" s="450" t="s">
        <v>78</v>
      </c>
      <c r="H302" s="450" t="s">
        <v>78</v>
      </c>
      <c r="I302" s="450">
        <v>29</v>
      </c>
      <c r="J302" s="450" t="s">
        <v>78</v>
      </c>
      <c r="K302" s="452">
        <v>24</v>
      </c>
      <c r="L302" s="452">
        <v>17</v>
      </c>
      <c r="M302" s="452">
        <v>24</v>
      </c>
      <c r="N302" s="452">
        <v>25</v>
      </c>
      <c r="O302" s="452">
        <v>23</v>
      </c>
      <c r="P302" s="452">
        <v>27</v>
      </c>
      <c r="Q302" s="452">
        <v>24</v>
      </c>
      <c r="R302" s="452">
        <v>21</v>
      </c>
      <c r="S302" s="452">
        <v>23</v>
      </c>
      <c r="T302" s="450">
        <v>24</v>
      </c>
      <c r="U302" s="450">
        <v>22.000000000000004</v>
      </c>
      <c r="V302" s="450">
        <v>22.000000000000004</v>
      </c>
      <c r="W302" s="450">
        <v>24</v>
      </c>
      <c r="X302" s="450">
        <v>28</v>
      </c>
      <c r="Y302" s="450"/>
      <c r="Z302" s="450">
        <v>22.000000000000004</v>
      </c>
      <c r="AA302" s="450">
        <v>28</v>
      </c>
      <c r="AB302" s="450">
        <v>25</v>
      </c>
      <c r="AC302" s="450">
        <v>24</v>
      </c>
      <c r="AD302" s="450">
        <v>25</v>
      </c>
    </row>
    <row r="303" spans="1:30" ht="12.75" customHeight="1" x14ac:dyDescent="0.2">
      <c r="A303" s="450">
        <v>2015</v>
      </c>
      <c r="B303" s="457">
        <v>42302</v>
      </c>
      <c r="C303" s="450" t="s">
        <v>78</v>
      </c>
      <c r="D303" s="450" t="s">
        <v>78</v>
      </c>
      <c r="E303" s="450" t="s">
        <v>78</v>
      </c>
      <c r="F303" s="450" t="s">
        <v>78</v>
      </c>
      <c r="G303" s="450" t="s">
        <v>78</v>
      </c>
      <c r="H303" s="450" t="s">
        <v>78</v>
      </c>
      <c r="I303" s="450">
        <v>28</v>
      </c>
      <c r="J303" s="450" t="s">
        <v>78</v>
      </c>
      <c r="K303" s="452">
        <v>26.000000000000004</v>
      </c>
      <c r="L303" s="452">
        <v>23</v>
      </c>
      <c r="M303" s="452">
        <v>25</v>
      </c>
      <c r="N303" s="452">
        <v>26.000000000000004</v>
      </c>
      <c r="O303" s="452">
        <v>26.000000000000004</v>
      </c>
      <c r="P303" s="452">
        <v>26.000000000000004</v>
      </c>
      <c r="Q303" s="452">
        <v>27</v>
      </c>
      <c r="R303" s="452">
        <v>27</v>
      </c>
      <c r="S303" s="452">
        <v>22.000000000000004</v>
      </c>
      <c r="T303" s="450">
        <v>24</v>
      </c>
      <c r="U303" s="450">
        <v>24</v>
      </c>
      <c r="V303" s="450">
        <v>20</v>
      </c>
      <c r="W303" s="450">
        <v>24</v>
      </c>
      <c r="X303" s="450">
        <v>26.000000000000004</v>
      </c>
      <c r="Y303" s="450"/>
      <c r="Z303" s="450">
        <v>28</v>
      </c>
      <c r="AA303" s="450">
        <v>26.000000000000004</v>
      </c>
      <c r="AB303" s="450">
        <v>29</v>
      </c>
      <c r="AC303" s="450">
        <v>26.000000000000004</v>
      </c>
      <c r="AD303" s="450">
        <v>26.000000000000004</v>
      </c>
    </row>
    <row r="304" spans="1:30" ht="12.75" customHeight="1" x14ac:dyDescent="0.2">
      <c r="A304" s="450">
        <v>2015</v>
      </c>
      <c r="B304" s="457">
        <v>42303</v>
      </c>
      <c r="C304" s="450" t="s">
        <v>78</v>
      </c>
      <c r="D304" s="450" t="s">
        <v>78</v>
      </c>
      <c r="E304" s="450" t="s">
        <v>78</v>
      </c>
      <c r="F304" s="450" t="s">
        <v>78</v>
      </c>
      <c r="G304" s="450" t="s">
        <v>78</v>
      </c>
      <c r="H304" s="450" t="s">
        <v>78</v>
      </c>
      <c r="I304" s="450">
        <v>20</v>
      </c>
      <c r="J304" s="450" t="s">
        <v>78</v>
      </c>
      <c r="K304" s="452">
        <v>20</v>
      </c>
      <c r="L304" s="452">
        <v>18.000000000000004</v>
      </c>
      <c r="M304" s="452">
        <v>19</v>
      </c>
      <c r="N304" s="452">
        <v>24</v>
      </c>
      <c r="O304" s="452">
        <v>19</v>
      </c>
      <c r="P304" s="452">
        <v>17</v>
      </c>
      <c r="Q304" s="452">
        <v>28</v>
      </c>
      <c r="R304" s="452">
        <v>27</v>
      </c>
      <c r="S304" s="452">
        <v>21</v>
      </c>
      <c r="T304" s="450">
        <v>21</v>
      </c>
      <c r="U304" s="450">
        <v>20</v>
      </c>
      <c r="V304" s="450">
        <v>19</v>
      </c>
      <c r="W304" s="450">
        <v>22.000000000000004</v>
      </c>
      <c r="X304" s="450">
        <v>16</v>
      </c>
      <c r="Y304" s="450"/>
      <c r="Z304" s="450">
        <v>24</v>
      </c>
      <c r="AA304" s="450">
        <v>22.000000000000004</v>
      </c>
      <c r="AB304" s="450">
        <v>21</v>
      </c>
      <c r="AC304" s="450">
        <v>23</v>
      </c>
      <c r="AD304" s="450">
        <v>24</v>
      </c>
    </row>
    <row r="305" spans="1:30" ht="12.75" customHeight="1" x14ac:dyDescent="0.2">
      <c r="A305" s="450">
        <v>2015</v>
      </c>
      <c r="B305" s="457">
        <v>42304</v>
      </c>
      <c r="C305" s="450" t="s">
        <v>78</v>
      </c>
      <c r="D305" s="450" t="s">
        <v>78</v>
      </c>
      <c r="E305" s="450" t="s">
        <v>78</v>
      </c>
      <c r="F305" s="450" t="s">
        <v>78</v>
      </c>
      <c r="G305" s="450" t="s">
        <v>78</v>
      </c>
      <c r="H305" s="450" t="s">
        <v>78</v>
      </c>
      <c r="I305" s="450">
        <v>25</v>
      </c>
      <c r="J305" s="450" t="s">
        <v>78</v>
      </c>
      <c r="K305" s="452">
        <v>24</v>
      </c>
      <c r="L305" s="452">
        <v>12</v>
      </c>
      <c r="M305" s="452">
        <v>21</v>
      </c>
      <c r="N305" s="452">
        <v>20</v>
      </c>
      <c r="O305" s="452">
        <v>26.000000000000004</v>
      </c>
      <c r="P305" s="452">
        <v>29</v>
      </c>
      <c r="Q305" s="452">
        <v>22.000000000000004</v>
      </c>
      <c r="R305" s="452">
        <v>24</v>
      </c>
      <c r="S305" s="452">
        <v>14</v>
      </c>
      <c r="T305" s="450">
        <v>18.000000000000004</v>
      </c>
      <c r="U305" s="450">
        <v>26.000000000000004</v>
      </c>
      <c r="V305" s="450">
        <v>20</v>
      </c>
      <c r="W305" s="450">
        <v>24</v>
      </c>
      <c r="X305" s="450">
        <v>25</v>
      </c>
      <c r="Y305" s="450"/>
      <c r="Z305" s="450">
        <v>21</v>
      </c>
      <c r="AA305" s="450">
        <v>23</v>
      </c>
      <c r="AB305" s="450">
        <v>28</v>
      </c>
      <c r="AC305" s="450">
        <v>25</v>
      </c>
      <c r="AD305" s="450">
        <v>21</v>
      </c>
    </row>
    <row r="306" spans="1:30" ht="12.75" customHeight="1" x14ac:dyDescent="0.2">
      <c r="A306" s="450">
        <v>2015</v>
      </c>
      <c r="B306" s="457">
        <v>42305</v>
      </c>
      <c r="C306" s="450" t="s">
        <v>78</v>
      </c>
      <c r="D306" s="450" t="s">
        <v>78</v>
      </c>
      <c r="E306" s="450" t="s">
        <v>78</v>
      </c>
      <c r="F306" s="450" t="s">
        <v>78</v>
      </c>
      <c r="G306" s="450" t="s">
        <v>78</v>
      </c>
      <c r="H306" s="450" t="s">
        <v>78</v>
      </c>
      <c r="I306" s="450">
        <v>36.000000000000007</v>
      </c>
      <c r="J306" s="450" t="s">
        <v>78</v>
      </c>
      <c r="K306" s="452">
        <v>27</v>
      </c>
      <c r="L306" s="452">
        <v>19</v>
      </c>
      <c r="M306" s="452">
        <v>28</v>
      </c>
      <c r="N306" s="452">
        <v>27</v>
      </c>
      <c r="O306" s="452">
        <v>29</v>
      </c>
      <c r="P306" s="452">
        <v>27</v>
      </c>
      <c r="Q306" s="452">
        <v>28</v>
      </c>
      <c r="R306" s="452">
        <v>28</v>
      </c>
      <c r="S306" s="452">
        <v>24</v>
      </c>
      <c r="T306" s="450">
        <v>24</v>
      </c>
      <c r="U306" s="450">
        <v>27</v>
      </c>
      <c r="V306" s="450">
        <v>25</v>
      </c>
      <c r="W306" s="450">
        <v>30</v>
      </c>
      <c r="X306" s="450">
        <v>32</v>
      </c>
      <c r="Y306" s="450"/>
      <c r="Z306" s="450">
        <v>29</v>
      </c>
      <c r="AA306" s="450">
        <v>30</v>
      </c>
      <c r="AB306" s="450">
        <v>35</v>
      </c>
      <c r="AC306" s="450">
        <v>30</v>
      </c>
      <c r="AD306" s="450" t="s">
        <v>78</v>
      </c>
    </row>
    <row r="307" spans="1:30" ht="12.75" customHeight="1" x14ac:dyDescent="0.2">
      <c r="A307" s="450">
        <v>2015</v>
      </c>
      <c r="B307" s="457">
        <v>42306</v>
      </c>
      <c r="C307" s="450" t="s">
        <v>78</v>
      </c>
      <c r="D307" s="450" t="s">
        <v>78</v>
      </c>
      <c r="E307" s="450" t="s">
        <v>78</v>
      </c>
      <c r="F307" s="450" t="s">
        <v>78</v>
      </c>
      <c r="G307" s="450" t="s">
        <v>78</v>
      </c>
      <c r="H307" s="450" t="s">
        <v>78</v>
      </c>
      <c r="I307" s="450">
        <v>31</v>
      </c>
      <c r="J307" s="450" t="s">
        <v>78</v>
      </c>
      <c r="K307" s="452">
        <v>32</v>
      </c>
      <c r="L307" s="452">
        <v>30</v>
      </c>
      <c r="M307" s="452">
        <v>26.000000000000004</v>
      </c>
      <c r="N307" s="452">
        <v>34</v>
      </c>
      <c r="O307" s="452">
        <v>36.000000000000007</v>
      </c>
      <c r="P307" s="452">
        <v>31</v>
      </c>
      <c r="Q307" s="452">
        <v>34</v>
      </c>
      <c r="R307" s="452">
        <v>36.000000000000007</v>
      </c>
      <c r="S307" s="452">
        <v>34</v>
      </c>
      <c r="T307" s="450">
        <v>30</v>
      </c>
      <c r="U307" s="450">
        <v>30</v>
      </c>
      <c r="V307" s="450">
        <v>30</v>
      </c>
      <c r="W307" s="450">
        <v>30</v>
      </c>
      <c r="X307" s="450">
        <v>34</v>
      </c>
      <c r="Y307" s="450"/>
      <c r="Z307" s="450">
        <v>37.000000000000007</v>
      </c>
      <c r="AA307" s="450">
        <v>30</v>
      </c>
      <c r="AB307" s="450">
        <v>34</v>
      </c>
      <c r="AC307" s="450">
        <v>30</v>
      </c>
      <c r="AD307" s="450">
        <v>35</v>
      </c>
    </row>
    <row r="308" spans="1:30" ht="12.75" customHeight="1" x14ac:dyDescent="0.2">
      <c r="A308" s="450">
        <v>2015</v>
      </c>
      <c r="B308" s="457">
        <v>42307</v>
      </c>
      <c r="C308" s="450" t="s">
        <v>78</v>
      </c>
      <c r="D308" s="450" t="s">
        <v>78</v>
      </c>
      <c r="E308" s="450" t="s">
        <v>78</v>
      </c>
      <c r="F308" s="450" t="s">
        <v>78</v>
      </c>
      <c r="G308" s="450" t="s">
        <v>78</v>
      </c>
      <c r="H308" s="450" t="s">
        <v>78</v>
      </c>
      <c r="I308" s="450">
        <v>28</v>
      </c>
      <c r="J308" s="450" t="s">
        <v>78</v>
      </c>
      <c r="K308" s="452">
        <v>26.000000000000004</v>
      </c>
      <c r="L308" s="452">
        <v>22.000000000000004</v>
      </c>
      <c r="M308" s="452">
        <v>25</v>
      </c>
      <c r="N308" s="452">
        <v>25</v>
      </c>
      <c r="O308" s="452">
        <v>26.000000000000004</v>
      </c>
      <c r="P308" s="452">
        <v>24</v>
      </c>
      <c r="Q308" s="452">
        <v>29</v>
      </c>
      <c r="R308" s="452">
        <v>30</v>
      </c>
      <c r="S308" s="452">
        <v>21</v>
      </c>
      <c r="T308" s="450">
        <v>23</v>
      </c>
      <c r="U308" s="450">
        <v>24</v>
      </c>
      <c r="V308" s="450">
        <v>21</v>
      </c>
      <c r="W308" s="450">
        <v>23</v>
      </c>
      <c r="X308" s="450">
        <v>25</v>
      </c>
      <c r="Y308" s="450"/>
      <c r="Z308" s="450">
        <v>30</v>
      </c>
      <c r="AA308" s="450">
        <v>25</v>
      </c>
      <c r="AB308" s="450">
        <v>31</v>
      </c>
      <c r="AC308" s="450">
        <v>28</v>
      </c>
      <c r="AD308" s="450">
        <v>27</v>
      </c>
    </row>
    <row r="309" spans="1:30" ht="12.75" customHeight="1" x14ac:dyDescent="0.2">
      <c r="A309" s="450">
        <v>2015</v>
      </c>
      <c r="B309" s="457">
        <v>42308</v>
      </c>
      <c r="C309" s="450" t="s">
        <v>78</v>
      </c>
      <c r="D309" s="450" t="s">
        <v>78</v>
      </c>
      <c r="E309" s="450" t="s">
        <v>78</v>
      </c>
      <c r="F309" s="450" t="s">
        <v>78</v>
      </c>
      <c r="G309" s="450" t="s">
        <v>78</v>
      </c>
      <c r="H309" s="450" t="s">
        <v>78</v>
      </c>
      <c r="I309" s="450">
        <v>26.000000000000004</v>
      </c>
      <c r="J309" s="450" t="s">
        <v>78</v>
      </c>
      <c r="K309" s="452">
        <v>20</v>
      </c>
      <c r="L309" s="452">
        <v>18.000000000000004</v>
      </c>
      <c r="M309" s="452">
        <v>21</v>
      </c>
      <c r="N309" s="452">
        <v>27</v>
      </c>
      <c r="O309" s="452">
        <v>25</v>
      </c>
      <c r="P309" s="452">
        <v>27</v>
      </c>
      <c r="Q309" s="452">
        <v>28</v>
      </c>
      <c r="R309" s="452">
        <v>29</v>
      </c>
      <c r="S309" s="452">
        <v>26.000000000000004</v>
      </c>
      <c r="T309" s="450">
        <v>18.000000000000004</v>
      </c>
      <c r="U309" s="450">
        <v>17</v>
      </c>
      <c r="V309" s="450">
        <v>17</v>
      </c>
      <c r="W309" s="450">
        <v>21</v>
      </c>
      <c r="X309" s="450">
        <v>26.000000000000004</v>
      </c>
      <c r="Y309" s="450"/>
      <c r="Z309" s="450">
        <v>29</v>
      </c>
      <c r="AA309" s="450">
        <v>26.000000000000004</v>
      </c>
      <c r="AB309" s="450">
        <v>31</v>
      </c>
      <c r="AC309" s="450">
        <v>27</v>
      </c>
      <c r="AD309" s="450">
        <v>22.000000000000004</v>
      </c>
    </row>
    <row r="310" spans="1:30" ht="12.75" customHeight="1" x14ac:dyDescent="0.2">
      <c r="A310" s="450">
        <v>2015</v>
      </c>
      <c r="B310" s="457">
        <v>42309</v>
      </c>
      <c r="C310" s="450" t="s">
        <v>78</v>
      </c>
      <c r="D310" s="450" t="s">
        <v>78</v>
      </c>
      <c r="E310" s="450" t="s">
        <v>78</v>
      </c>
      <c r="F310" s="450" t="s">
        <v>78</v>
      </c>
      <c r="G310" s="450" t="s">
        <v>78</v>
      </c>
      <c r="H310" s="450" t="s">
        <v>78</v>
      </c>
      <c r="I310" s="450">
        <v>27</v>
      </c>
      <c r="J310" s="450" t="s">
        <v>78</v>
      </c>
      <c r="K310" s="452">
        <v>26.000000000000004</v>
      </c>
      <c r="L310" s="452">
        <v>23</v>
      </c>
      <c r="M310" s="452">
        <v>27</v>
      </c>
      <c r="N310" s="452">
        <v>31</v>
      </c>
      <c r="O310" s="452">
        <v>28</v>
      </c>
      <c r="P310" s="452">
        <v>29</v>
      </c>
      <c r="Q310" s="452">
        <v>33</v>
      </c>
      <c r="R310" s="452">
        <v>32</v>
      </c>
      <c r="S310" s="452">
        <v>30</v>
      </c>
      <c r="T310" s="450">
        <v>22.000000000000004</v>
      </c>
      <c r="U310" s="450">
        <v>23</v>
      </c>
      <c r="V310" s="450">
        <v>22.000000000000004</v>
      </c>
      <c r="W310" s="450">
        <v>26.000000000000004</v>
      </c>
      <c r="X310" s="450">
        <v>29</v>
      </c>
      <c r="Y310" s="450"/>
      <c r="Z310" s="450">
        <v>29</v>
      </c>
      <c r="AA310" s="450">
        <v>29</v>
      </c>
      <c r="AB310" s="450">
        <v>33</v>
      </c>
      <c r="AC310" s="450">
        <v>31</v>
      </c>
      <c r="AD310" s="450">
        <v>27</v>
      </c>
    </row>
    <row r="311" spans="1:30" ht="12.75" customHeight="1" x14ac:dyDescent="0.2">
      <c r="A311" s="450">
        <v>2015</v>
      </c>
      <c r="B311" s="457">
        <v>42310</v>
      </c>
      <c r="C311" s="450" t="s">
        <v>78</v>
      </c>
      <c r="D311" s="450" t="s">
        <v>78</v>
      </c>
      <c r="E311" s="450" t="s">
        <v>78</v>
      </c>
      <c r="F311" s="450" t="s">
        <v>78</v>
      </c>
      <c r="G311" s="450" t="s">
        <v>78</v>
      </c>
      <c r="H311" s="450" t="s">
        <v>78</v>
      </c>
      <c r="I311" s="450">
        <v>22.000000000000004</v>
      </c>
      <c r="J311" s="450" t="s">
        <v>78</v>
      </c>
      <c r="K311" s="452">
        <v>19</v>
      </c>
      <c r="L311" s="452">
        <v>20</v>
      </c>
      <c r="M311" s="452">
        <v>10</v>
      </c>
      <c r="N311" s="452">
        <v>21</v>
      </c>
      <c r="O311" s="452">
        <v>19</v>
      </c>
      <c r="P311" s="452">
        <v>16</v>
      </c>
      <c r="Q311" s="452">
        <v>31</v>
      </c>
      <c r="R311" s="452">
        <v>33</v>
      </c>
      <c r="S311" s="452">
        <v>23</v>
      </c>
      <c r="T311" s="450">
        <v>19</v>
      </c>
      <c r="U311" s="450">
        <v>20</v>
      </c>
      <c r="V311" s="450">
        <v>18.000000000000004</v>
      </c>
      <c r="W311" s="450">
        <v>15.000000000000002</v>
      </c>
      <c r="X311" s="450">
        <v>14</v>
      </c>
      <c r="Y311" s="450"/>
      <c r="Z311" s="450">
        <v>31</v>
      </c>
      <c r="AA311" s="450">
        <v>17</v>
      </c>
      <c r="AB311" s="450" t="s">
        <v>78</v>
      </c>
      <c r="AC311" s="450">
        <v>22.000000000000004</v>
      </c>
      <c r="AD311" s="450">
        <v>26.000000000000004</v>
      </c>
    </row>
    <row r="312" spans="1:30" ht="12.75" customHeight="1" x14ac:dyDescent="0.2">
      <c r="A312" s="450">
        <v>2015</v>
      </c>
      <c r="B312" s="457">
        <v>42311</v>
      </c>
      <c r="C312" s="450" t="s">
        <v>78</v>
      </c>
      <c r="D312" s="450" t="s">
        <v>78</v>
      </c>
      <c r="E312" s="450" t="s">
        <v>78</v>
      </c>
      <c r="F312" s="450" t="s">
        <v>78</v>
      </c>
      <c r="G312" s="450" t="s">
        <v>78</v>
      </c>
      <c r="H312" s="450" t="s">
        <v>78</v>
      </c>
      <c r="I312" s="450">
        <v>14</v>
      </c>
      <c r="J312" s="450" t="s">
        <v>78</v>
      </c>
      <c r="K312" s="452">
        <v>12</v>
      </c>
      <c r="L312" s="452">
        <v>17</v>
      </c>
      <c r="M312" s="452">
        <v>21</v>
      </c>
      <c r="N312" s="452">
        <v>34</v>
      </c>
      <c r="O312" s="452">
        <v>36.000000000000007</v>
      </c>
      <c r="P312" s="452">
        <v>27</v>
      </c>
      <c r="Q312" s="452">
        <v>32</v>
      </c>
      <c r="R312" s="452">
        <v>42</v>
      </c>
      <c r="S312" s="452">
        <v>17</v>
      </c>
      <c r="T312" s="450">
        <v>12</v>
      </c>
      <c r="U312" s="450">
        <v>12</v>
      </c>
      <c r="V312" s="450">
        <v>9.0000000000000018</v>
      </c>
      <c r="W312" s="450">
        <v>16</v>
      </c>
      <c r="X312" s="450">
        <v>32</v>
      </c>
      <c r="Y312" s="450"/>
      <c r="Z312" s="450">
        <v>36.000000000000007</v>
      </c>
      <c r="AA312" s="450">
        <v>19</v>
      </c>
      <c r="AB312" s="450" t="s">
        <v>78</v>
      </c>
      <c r="AC312" s="450">
        <v>18.000000000000004</v>
      </c>
      <c r="AD312" s="450">
        <v>23</v>
      </c>
    </row>
    <row r="313" spans="1:30" ht="12.75" customHeight="1" x14ac:dyDescent="0.2">
      <c r="A313" s="450">
        <v>2015</v>
      </c>
      <c r="B313" s="457">
        <v>42312</v>
      </c>
      <c r="C313" s="450" t="s">
        <v>78</v>
      </c>
      <c r="D313" s="450" t="s">
        <v>78</v>
      </c>
      <c r="E313" s="450" t="s">
        <v>78</v>
      </c>
      <c r="F313" s="450" t="s">
        <v>78</v>
      </c>
      <c r="G313" s="450" t="s">
        <v>78</v>
      </c>
      <c r="H313" s="450" t="s">
        <v>78</v>
      </c>
      <c r="I313" s="450">
        <v>38</v>
      </c>
      <c r="J313" s="450" t="s">
        <v>78</v>
      </c>
      <c r="K313" s="452">
        <v>26.000000000000004</v>
      </c>
      <c r="L313" s="452">
        <v>24</v>
      </c>
      <c r="M313" s="452">
        <v>34</v>
      </c>
      <c r="N313" s="452">
        <v>29</v>
      </c>
      <c r="O313" s="452">
        <v>26.000000000000004</v>
      </c>
      <c r="P313" s="452">
        <v>33</v>
      </c>
      <c r="Q313" s="452">
        <v>40</v>
      </c>
      <c r="R313" s="452">
        <v>38</v>
      </c>
      <c r="S313" s="452">
        <v>32</v>
      </c>
      <c r="T313" s="450">
        <v>23</v>
      </c>
      <c r="U313" s="450">
        <v>27</v>
      </c>
      <c r="V313" s="450">
        <v>27</v>
      </c>
      <c r="W313" s="450">
        <v>30</v>
      </c>
      <c r="X313" s="450">
        <v>38</v>
      </c>
      <c r="Y313" s="450"/>
      <c r="Z313" s="450">
        <v>35</v>
      </c>
      <c r="AA313" s="450">
        <v>30</v>
      </c>
      <c r="AB313" s="450" t="s">
        <v>78</v>
      </c>
      <c r="AC313" s="450">
        <v>33</v>
      </c>
      <c r="AD313" s="450">
        <v>35</v>
      </c>
    </row>
    <row r="314" spans="1:30" ht="12.75" customHeight="1" x14ac:dyDescent="0.2">
      <c r="A314" s="450">
        <v>2015</v>
      </c>
      <c r="B314" s="457">
        <v>42313</v>
      </c>
      <c r="C314" s="450" t="s">
        <v>78</v>
      </c>
      <c r="D314" s="450" t="s">
        <v>78</v>
      </c>
      <c r="E314" s="450" t="s">
        <v>78</v>
      </c>
      <c r="F314" s="450" t="s">
        <v>78</v>
      </c>
      <c r="G314" s="450" t="s">
        <v>78</v>
      </c>
      <c r="H314" s="450" t="s">
        <v>78</v>
      </c>
      <c r="I314" s="450">
        <v>17</v>
      </c>
      <c r="J314" s="450" t="s">
        <v>78</v>
      </c>
      <c r="K314" s="452">
        <v>9.0000000000000018</v>
      </c>
      <c r="L314" s="452">
        <v>11.000000000000002</v>
      </c>
      <c r="M314" s="452">
        <v>13.000000000000002</v>
      </c>
      <c r="N314" s="452">
        <v>23</v>
      </c>
      <c r="O314" s="452">
        <v>25</v>
      </c>
      <c r="P314" s="452" t="s">
        <v>78</v>
      </c>
      <c r="Q314" s="452">
        <v>33</v>
      </c>
      <c r="R314" s="452">
        <v>32</v>
      </c>
      <c r="S314" s="452">
        <v>25</v>
      </c>
      <c r="T314" s="450">
        <v>10</v>
      </c>
      <c r="U314" s="450">
        <v>6</v>
      </c>
      <c r="V314" s="450">
        <v>5</v>
      </c>
      <c r="W314" s="450">
        <v>20</v>
      </c>
      <c r="X314" s="450">
        <v>29</v>
      </c>
      <c r="Y314" s="450"/>
      <c r="Z314" s="450">
        <v>14</v>
      </c>
      <c r="AA314" s="450">
        <v>32</v>
      </c>
      <c r="AB314" s="450" t="s">
        <v>78</v>
      </c>
      <c r="AC314" s="450">
        <v>34</v>
      </c>
      <c r="AD314" s="450">
        <v>10</v>
      </c>
    </row>
    <row r="315" spans="1:30" ht="12.75" customHeight="1" x14ac:dyDescent="0.2">
      <c r="A315" s="450">
        <v>2015</v>
      </c>
      <c r="B315" s="457">
        <v>42314</v>
      </c>
      <c r="C315" s="450" t="s">
        <v>78</v>
      </c>
      <c r="D315" s="450" t="s">
        <v>78</v>
      </c>
      <c r="E315" s="450" t="s">
        <v>78</v>
      </c>
      <c r="F315" s="450" t="s">
        <v>78</v>
      </c>
      <c r="G315" s="450" t="s">
        <v>78</v>
      </c>
      <c r="H315" s="450" t="s">
        <v>78</v>
      </c>
      <c r="I315" s="450">
        <v>19</v>
      </c>
      <c r="J315" s="450" t="s">
        <v>78</v>
      </c>
      <c r="K315" s="452">
        <v>21</v>
      </c>
      <c r="L315" s="452">
        <v>22.000000000000004</v>
      </c>
      <c r="M315" s="452">
        <v>18.000000000000004</v>
      </c>
      <c r="N315" s="452">
        <v>27</v>
      </c>
      <c r="O315" s="452">
        <v>22.000000000000004</v>
      </c>
      <c r="P315" s="452" t="s">
        <v>78</v>
      </c>
      <c r="Q315" s="452">
        <v>30</v>
      </c>
      <c r="R315" s="452">
        <v>30</v>
      </c>
      <c r="S315" s="452">
        <v>21</v>
      </c>
      <c r="T315" s="450">
        <v>22.000000000000004</v>
      </c>
      <c r="U315" s="450">
        <v>23</v>
      </c>
      <c r="V315" s="450">
        <v>20</v>
      </c>
      <c r="W315" s="450">
        <v>19</v>
      </c>
      <c r="X315" s="450">
        <v>27</v>
      </c>
      <c r="Y315" s="450"/>
      <c r="Z315" s="450">
        <v>30</v>
      </c>
      <c r="AA315" s="450">
        <v>18.000000000000004</v>
      </c>
      <c r="AB315" s="450" t="s">
        <v>78</v>
      </c>
      <c r="AC315" s="450">
        <v>20</v>
      </c>
      <c r="AD315" s="450">
        <v>25</v>
      </c>
    </row>
    <row r="316" spans="1:30" ht="12.75" customHeight="1" x14ac:dyDescent="0.2">
      <c r="A316" s="450">
        <v>2015</v>
      </c>
      <c r="B316" s="457">
        <v>42315</v>
      </c>
      <c r="C316" s="450" t="s">
        <v>78</v>
      </c>
      <c r="D316" s="450" t="s">
        <v>78</v>
      </c>
      <c r="E316" s="450" t="s">
        <v>78</v>
      </c>
      <c r="F316" s="450" t="s">
        <v>78</v>
      </c>
      <c r="G316" s="450" t="s">
        <v>78</v>
      </c>
      <c r="H316" s="450" t="s">
        <v>78</v>
      </c>
      <c r="I316" s="450">
        <v>27</v>
      </c>
      <c r="J316" s="450" t="s">
        <v>78</v>
      </c>
      <c r="K316" s="452">
        <v>26.000000000000004</v>
      </c>
      <c r="L316" s="452">
        <v>25</v>
      </c>
      <c r="M316" s="452">
        <v>26.000000000000004</v>
      </c>
      <c r="N316" s="452">
        <v>24</v>
      </c>
      <c r="O316" s="452">
        <v>26.000000000000004</v>
      </c>
      <c r="P316" s="452" t="s">
        <v>78</v>
      </c>
      <c r="Q316" s="452">
        <v>29</v>
      </c>
      <c r="R316" s="452">
        <v>30</v>
      </c>
      <c r="S316" s="452">
        <v>25</v>
      </c>
      <c r="T316" s="450">
        <v>27</v>
      </c>
      <c r="U316" s="450">
        <v>27</v>
      </c>
      <c r="V316" s="450">
        <v>24</v>
      </c>
      <c r="W316" s="450">
        <v>27</v>
      </c>
      <c r="X316" s="450">
        <v>28</v>
      </c>
      <c r="Y316" s="450"/>
      <c r="Z316" s="450">
        <v>31</v>
      </c>
      <c r="AA316" s="450">
        <v>29</v>
      </c>
      <c r="AB316" s="450" t="s">
        <v>78</v>
      </c>
      <c r="AC316" s="450">
        <v>30</v>
      </c>
      <c r="AD316" s="450">
        <v>29</v>
      </c>
    </row>
    <row r="317" spans="1:30" ht="12.75" customHeight="1" x14ac:dyDescent="0.2">
      <c r="A317" s="450">
        <v>2015</v>
      </c>
      <c r="B317" s="457">
        <v>42316</v>
      </c>
      <c r="C317" s="450" t="s">
        <v>78</v>
      </c>
      <c r="D317" s="450" t="s">
        <v>78</v>
      </c>
      <c r="E317" s="450" t="s">
        <v>78</v>
      </c>
      <c r="F317" s="450" t="s">
        <v>78</v>
      </c>
      <c r="G317" s="450" t="s">
        <v>78</v>
      </c>
      <c r="H317" s="450" t="s">
        <v>78</v>
      </c>
      <c r="I317" s="450">
        <v>34</v>
      </c>
      <c r="J317" s="450" t="s">
        <v>78</v>
      </c>
      <c r="K317" s="452">
        <v>31</v>
      </c>
      <c r="L317" s="452">
        <v>28</v>
      </c>
      <c r="M317" s="452">
        <v>31</v>
      </c>
      <c r="N317" s="452">
        <v>30</v>
      </c>
      <c r="O317" s="452">
        <v>32</v>
      </c>
      <c r="P317" s="452" t="s">
        <v>78</v>
      </c>
      <c r="Q317" s="452">
        <v>31</v>
      </c>
      <c r="R317" s="452">
        <v>31</v>
      </c>
      <c r="S317" s="452">
        <v>27</v>
      </c>
      <c r="T317" s="450">
        <v>29</v>
      </c>
      <c r="U317" s="450">
        <v>30</v>
      </c>
      <c r="V317" s="450">
        <v>28</v>
      </c>
      <c r="W317" s="450">
        <v>29</v>
      </c>
      <c r="X317" s="450">
        <v>31</v>
      </c>
      <c r="Y317" s="450"/>
      <c r="Z317" s="450">
        <v>32</v>
      </c>
      <c r="AA317" s="450">
        <v>32</v>
      </c>
      <c r="AB317" s="450" t="s">
        <v>78</v>
      </c>
      <c r="AC317" s="450" t="s">
        <v>78</v>
      </c>
      <c r="AD317" s="450">
        <v>32</v>
      </c>
    </row>
    <row r="318" spans="1:30" ht="12.75" customHeight="1" x14ac:dyDescent="0.2">
      <c r="A318" s="450">
        <v>2015</v>
      </c>
      <c r="B318" s="457">
        <v>42317</v>
      </c>
      <c r="C318" s="450" t="s">
        <v>78</v>
      </c>
      <c r="D318" s="450" t="s">
        <v>78</v>
      </c>
      <c r="E318" s="450" t="s">
        <v>78</v>
      </c>
      <c r="F318" s="450" t="s">
        <v>78</v>
      </c>
      <c r="G318" s="450" t="s">
        <v>78</v>
      </c>
      <c r="H318" s="450" t="s">
        <v>78</v>
      </c>
      <c r="I318" s="450">
        <v>13.000000000000002</v>
      </c>
      <c r="J318" s="450" t="s">
        <v>78</v>
      </c>
      <c r="K318" s="452">
        <v>6</v>
      </c>
      <c r="L318" s="452">
        <v>16</v>
      </c>
      <c r="M318" s="452">
        <v>19</v>
      </c>
      <c r="N318" s="452">
        <v>25</v>
      </c>
      <c r="O318" s="452">
        <v>20</v>
      </c>
      <c r="P318" s="452" t="s">
        <v>78</v>
      </c>
      <c r="Q318" s="452">
        <v>31</v>
      </c>
      <c r="R318" s="452" t="s">
        <v>78</v>
      </c>
      <c r="S318" s="452">
        <v>22.000000000000004</v>
      </c>
      <c r="T318" s="450">
        <v>15.000000000000002</v>
      </c>
      <c r="U318" s="450">
        <v>15.000000000000002</v>
      </c>
      <c r="V318" s="450">
        <v>11.000000000000002</v>
      </c>
      <c r="W318" s="450">
        <v>23</v>
      </c>
      <c r="X318" s="450">
        <v>32</v>
      </c>
      <c r="Y318" s="450"/>
      <c r="Z318" s="450">
        <v>27</v>
      </c>
      <c r="AA318" s="450">
        <v>25</v>
      </c>
      <c r="AB318" s="450" t="s">
        <v>78</v>
      </c>
      <c r="AC318" s="450">
        <v>30</v>
      </c>
      <c r="AD318" s="450">
        <v>21</v>
      </c>
    </row>
    <row r="319" spans="1:30" ht="12.75" customHeight="1" x14ac:dyDescent="0.2">
      <c r="A319" s="450">
        <v>2015</v>
      </c>
      <c r="B319" s="457">
        <v>42318</v>
      </c>
      <c r="C319" s="450" t="s">
        <v>78</v>
      </c>
      <c r="D319" s="450" t="s">
        <v>78</v>
      </c>
      <c r="E319" s="450" t="s">
        <v>78</v>
      </c>
      <c r="F319" s="450" t="s">
        <v>78</v>
      </c>
      <c r="G319" s="450" t="s">
        <v>78</v>
      </c>
      <c r="H319" s="450" t="s">
        <v>78</v>
      </c>
      <c r="I319" s="450">
        <v>24</v>
      </c>
      <c r="J319" s="450" t="s">
        <v>78</v>
      </c>
      <c r="K319" s="452" t="s">
        <v>78</v>
      </c>
      <c r="L319" s="452">
        <v>21</v>
      </c>
      <c r="M319" s="452">
        <v>21</v>
      </c>
      <c r="N319" s="452">
        <v>24</v>
      </c>
      <c r="O319" s="452">
        <v>28</v>
      </c>
      <c r="P319" s="452" t="s">
        <v>78</v>
      </c>
      <c r="Q319" s="452">
        <v>28</v>
      </c>
      <c r="R319" s="452" t="s">
        <v>78</v>
      </c>
      <c r="S319" s="452">
        <v>14</v>
      </c>
      <c r="T319" s="450">
        <v>22.000000000000004</v>
      </c>
      <c r="U319" s="450">
        <v>24</v>
      </c>
      <c r="V319" s="450">
        <v>21</v>
      </c>
      <c r="W319" s="450">
        <v>21</v>
      </c>
      <c r="X319" s="450">
        <v>23</v>
      </c>
      <c r="Y319" s="450"/>
      <c r="Z319" s="450">
        <v>29</v>
      </c>
      <c r="AA319" s="450">
        <v>28</v>
      </c>
      <c r="AB319" s="450" t="s">
        <v>78</v>
      </c>
      <c r="AC319" s="450">
        <v>31</v>
      </c>
      <c r="AD319" s="450">
        <v>27</v>
      </c>
    </row>
    <row r="320" spans="1:30" ht="12.75" customHeight="1" x14ac:dyDescent="0.2">
      <c r="A320" s="450">
        <v>2015</v>
      </c>
      <c r="B320" s="457">
        <v>42319</v>
      </c>
      <c r="C320" s="450" t="s">
        <v>78</v>
      </c>
      <c r="D320" s="450" t="s">
        <v>78</v>
      </c>
      <c r="E320" s="450" t="s">
        <v>78</v>
      </c>
      <c r="F320" s="450" t="s">
        <v>78</v>
      </c>
      <c r="G320" s="450" t="s">
        <v>78</v>
      </c>
      <c r="H320" s="450" t="s">
        <v>78</v>
      </c>
      <c r="I320" s="450">
        <v>32</v>
      </c>
      <c r="J320" s="450" t="s">
        <v>78</v>
      </c>
      <c r="K320" s="452" t="s">
        <v>78</v>
      </c>
      <c r="L320" s="452">
        <v>22.000000000000004</v>
      </c>
      <c r="M320" s="452">
        <v>24</v>
      </c>
      <c r="N320" s="452">
        <v>31</v>
      </c>
      <c r="O320" s="452">
        <v>29</v>
      </c>
      <c r="P320" s="452" t="s">
        <v>78</v>
      </c>
      <c r="Q320" s="452">
        <v>33</v>
      </c>
      <c r="R320" s="452" t="s">
        <v>78</v>
      </c>
      <c r="S320" s="452">
        <v>22.000000000000004</v>
      </c>
      <c r="T320" s="450">
        <v>24</v>
      </c>
      <c r="U320" s="450">
        <v>25</v>
      </c>
      <c r="V320" s="450">
        <v>25</v>
      </c>
      <c r="W320" s="450">
        <v>25</v>
      </c>
      <c r="X320" s="450">
        <v>21</v>
      </c>
      <c r="Y320" s="450"/>
      <c r="Z320" s="450">
        <v>33</v>
      </c>
      <c r="AA320" s="450">
        <v>26.000000000000004</v>
      </c>
      <c r="AB320" s="450" t="s">
        <v>78</v>
      </c>
      <c r="AC320" s="450">
        <v>29</v>
      </c>
      <c r="AD320" s="450">
        <v>31</v>
      </c>
    </row>
    <row r="321" spans="1:30" ht="12.75" customHeight="1" x14ac:dyDescent="0.2">
      <c r="A321" s="450">
        <v>2015</v>
      </c>
      <c r="B321" s="457">
        <v>42320</v>
      </c>
      <c r="C321" s="450" t="s">
        <v>78</v>
      </c>
      <c r="D321" s="450" t="s">
        <v>78</v>
      </c>
      <c r="E321" s="450" t="s">
        <v>78</v>
      </c>
      <c r="F321" s="450" t="s">
        <v>78</v>
      </c>
      <c r="G321" s="450" t="s">
        <v>78</v>
      </c>
      <c r="H321" s="450" t="s">
        <v>78</v>
      </c>
      <c r="I321" s="450">
        <v>26.000000000000004</v>
      </c>
      <c r="J321" s="450" t="s">
        <v>78</v>
      </c>
      <c r="K321" s="452" t="s">
        <v>78</v>
      </c>
      <c r="L321" s="452">
        <v>21</v>
      </c>
      <c r="M321" s="452">
        <v>23</v>
      </c>
      <c r="N321" s="452">
        <v>26.000000000000004</v>
      </c>
      <c r="O321" s="452">
        <v>26.000000000000004</v>
      </c>
      <c r="P321" s="452" t="s">
        <v>78</v>
      </c>
      <c r="Q321" s="452">
        <v>25</v>
      </c>
      <c r="R321" s="452" t="s">
        <v>78</v>
      </c>
      <c r="S321" s="452">
        <v>25</v>
      </c>
      <c r="T321" s="450">
        <v>24</v>
      </c>
      <c r="U321" s="450">
        <v>23</v>
      </c>
      <c r="V321" s="450">
        <v>22.000000000000004</v>
      </c>
      <c r="W321" s="450">
        <v>21</v>
      </c>
      <c r="X321" s="450">
        <v>25</v>
      </c>
      <c r="Y321" s="450"/>
      <c r="Z321" s="450">
        <v>26.000000000000004</v>
      </c>
      <c r="AA321" s="450">
        <v>27</v>
      </c>
      <c r="AB321" s="450" t="s">
        <v>78</v>
      </c>
      <c r="AC321" s="450">
        <v>29</v>
      </c>
      <c r="AD321" s="450">
        <v>25</v>
      </c>
    </row>
    <row r="322" spans="1:30" ht="12.75" customHeight="1" x14ac:dyDescent="0.2">
      <c r="A322" s="450">
        <v>2015</v>
      </c>
      <c r="B322" s="457">
        <v>42321</v>
      </c>
      <c r="C322" s="450" t="s">
        <v>78</v>
      </c>
      <c r="D322" s="450" t="s">
        <v>78</v>
      </c>
      <c r="E322" s="450" t="s">
        <v>78</v>
      </c>
      <c r="F322" s="450" t="s">
        <v>78</v>
      </c>
      <c r="G322" s="450" t="s">
        <v>78</v>
      </c>
      <c r="H322" s="450" t="s">
        <v>78</v>
      </c>
      <c r="I322" s="450">
        <v>27</v>
      </c>
      <c r="J322" s="450" t="s">
        <v>78</v>
      </c>
      <c r="K322" s="452" t="s">
        <v>78</v>
      </c>
      <c r="L322" s="452">
        <v>28</v>
      </c>
      <c r="M322" s="452">
        <v>26.000000000000004</v>
      </c>
      <c r="N322" s="452">
        <v>31</v>
      </c>
      <c r="O322" s="452">
        <v>32</v>
      </c>
      <c r="P322" s="452" t="s">
        <v>78</v>
      </c>
      <c r="Q322" s="452">
        <v>30</v>
      </c>
      <c r="R322" s="452" t="s">
        <v>78</v>
      </c>
      <c r="S322" s="452">
        <v>30</v>
      </c>
      <c r="T322" s="450">
        <v>29</v>
      </c>
      <c r="U322" s="450">
        <v>28</v>
      </c>
      <c r="V322" s="450">
        <v>27</v>
      </c>
      <c r="W322" s="450">
        <v>28</v>
      </c>
      <c r="X322" s="450">
        <v>31</v>
      </c>
      <c r="Y322" s="450"/>
      <c r="Z322" s="450">
        <v>34</v>
      </c>
      <c r="AA322" s="450">
        <v>28</v>
      </c>
      <c r="AB322" s="450" t="s">
        <v>78</v>
      </c>
      <c r="AC322" s="450">
        <v>32</v>
      </c>
      <c r="AD322" s="450">
        <v>32</v>
      </c>
    </row>
    <row r="323" spans="1:30" ht="12.75" customHeight="1" x14ac:dyDescent="0.2">
      <c r="A323" s="450">
        <v>2015</v>
      </c>
      <c r="B323" s="457">
        <v>42322</v>
      </c>
      <c r="C323" s="450" t="s">
        <v>78</v>
      </c>
      <c r="D323" s="450" t="s">
        <v>78</v>
      </c>
      <c r="E323" s="450" t="s">
        <v>78</v>
      </c>
      <c r="F323" s="450" t="s">
        <v>78</v>
      </c>
      <c r="G323" s="450" t="s">
        <v>78</v>
      </c>
      <c r="H323" s="450" t="s">
        <v>78</v>
      </c>
      <c r="I323" s="450">
        <v>30</v>
      </c>
      <c r="J323" s="450" t="s">
        <v>78</v>
      </c>
      <c r="K323" s="452" t="s">
        <v>78</v>
      </c>
      <c r="L323" s="452">
        <v>30</v>
      </c>
      <c r="M323" s="452">
        <v>32</v>
      </c>
      <c r="N323" s="452">
        <v>34</v>
      </c>
      <c r="O323" s="452">
        <v>34</v>
      </c>
      <c r="P323" s="452" t="s">
        <v>78</v>
      </c>
      <c r="Q323" s="452">
        <v>34</v>
      </c>
      <c r="R323" s="452" t="s">
        <v>78</v>
      </c>
      <c r="S323" s="452">
        <v>31</v>
      </c>
      <c r="T323" s="450">
        <v>30</v>
      </c>
      <c r="U323" s="450">
        <v>29</v>
      </c>
      <c r="V323" s="450">
        <v>27</v>
      </c>
      <c r="W323" s="450">
        <v>30</v>
      </c>
      <c r="X323" s="450">
        <v>33</v>
      </c>
      <c r="Y323" s="450"/>
      <c r="Z323" s="450">
        <v>32</v>
      </c>
      <c r="AA323" s="450">
        <v>30</v>
      </c>
      <c r="AB323" s="450" t="s">
        <v>78</v>
      </c>
      <c r="AC323" s="450">
        <v>30</v>
      </c>
      <c r="AD323" s="450">
        <v>30</v>
      </c>
    </row>
    <row r="324" spans="1:30" ht="12.75" customHeight="1" x14ac:dyDescent="0.2">
      <c r="A324" s="450">
        <v>2015</v>
      </c>
      <c r="B324" s="457">
        <v>42323</v>
      </c>
      <c r="C324" s="450" t="s">
        <v>78</v>
      </c>
      <c r="D324" s="450" t="s">
        <v>78</v>
      </c>
      <c r="E324" s="450" t="s">
        <v>78</v>
      </c>
      <c r="F324" s="450" t="s">
        <v>78</v>
      </c>
      <c r="G324" s="450" t="s">
        <v>78</v>
      </c>
      <c r="H324" s="450" t="s">
        <v>78</v>
      </c>
      <c r="I324" s="450">
        <v>25</v>
      </c>
      <c r="J324" s="450" t="s">
        <v>78</v>
      </c>
      <c r="K324" s="452" t="s">
        <v>78</v>
      </c>
      <c r="L324" s="452">
        <v>24</v>
      </c>
      <c r="M324" s="452">
        <v>26.000000000000004</v>
      </c>
      <c r="N324" s="452">
        <v>34</v>
      </c>
      <c r="O324" s="452">
        <v>35</v>
      </c>
      <c r="P324" s="452" t="s">
        <v>78</v>
      </c>
      <c r="Q324" s="452">
        <v>33</v>
      </c>
      <c r="R324" s="452" t="s">
        <v>78</v>
      </c>
      <c r="S324" s="452">
        <v>26.000000000000004</v>
      </c>
      <c r="T324" s="450">
        <v>21</v>
      </c>
      <c r="U324" s="450">
        <v>22.000000000000004</v>
      </c>
      <c r="V324" s="450">
        <v>21</v>
      </c>
      <c r="W324" s="450">
        <v>25</v>
      </c>
      <c r="X324" s="450">
        <v>31</v>
      </c>
      <c r="Y324" s="450"/>
      <c r="Z324" s="450">
        <v>30</v>
      </c>
      <c r="AA324" s="450">
        <v>24</v>
      </c>
      <c r="AB324" s="450" t="s">
        <v>78</v>
      </c>
      <c r="AC324" s="450">
        <v>23</v>
      </c>
      <c r="AD324" s="450">
        <v>26.000000000000004</v>
      </c>
    </row>
    <row r="325" spans="1:30" ht="12.75" customHeight="1" x14ac:dyDescent="0.2">
      <c r="A325" s="450">
        <v>2015</v>
      </c>
      <c r="B325" s="457">
        <v>42324</v>
      </c>
      <c r="C325" s="450" t="s">
        <v>78</v>
      </c>
      <c r="D325" s="450" t="s">
        <v>78</v>
      </c>
      <c r="E325" s="450" t="s">
        <v>78</v>
      </c>
      <c r="F325" s="450" t="s">
        <v>78</v>
      </c>
      <c r="G325" s="450" t="s">
        <v>78</v>
      </c>
      <c r="H325" s="450" t="s">
        <v>78</v>
      </c>
      <c r="I325" s="450">
        <v>34</v>
      </c>
      <c r="J325" s="450" t="s">
        <v>78</v>
      </c>
      <c r="K325" s="452" t="s">
        <v>78</v>
      </c>
      <c r="L325" s="452">
        <v>32</v>
      </c>
      <c r="M325" s="452">
        <v>25</v>
      </c>
      <c r="N325" s="452">
        <v>39</v>
      </c>
      <c r="O325" s="452">
        <v>38</v>
      </c>
      <c r="P325" s="452" t="s">
        <v>78</v>
      </c>
      <c r="Q325" s="452">
        <v>44.000000000000007</v>
      </c>
      <c r="R325" s="452" t="s">
        <v>78</v>
      </c>
      <c r="S325" s="452">
        <v>33</v>
      </c>
      <c r="T325" s="450">
        <v>29</v>
      </c>
      <c r="U325" s="450">
        <v>31</v>
      </c>
      <c r="V325" s="450">
        <v>30</v>
      </c>
      <c r="W325" s="450">
        <v>27</v>
      </c>
      <c r="X325" s="450">
        <v>29</v>
      </c>
      <c r="Y325" s="450"/>
      <c r="Z325" s="450">
        <v>43</v>
      </c>
      <c r="AA325" s="450">
        <v>28</v>
      </c>
      <c r="AB325" s="450" t="s">
        <v>78</v>
      </c>
      <c r="AC325" s="450">
        <v>35</v>
      </c>
      <c r="AD325" s="450">
        <v>38</v>
      </c>
    </row>
    <row r="326" spans="1:30" ht="12.75" customHeight="1" x14ac:dyDescent="0.2">
      <c r="A326" s="450">
        <v>2015</v>
      </c>
      <c r="B326" s="457">
        <v>42325</v>
      </c>
      <c r="C326" s="450" t="s">
        <v>78</v>
      </c>
      <c r="D326" s="450" t="s">
        <v>78</v>
      </c>
      <c r="E326" s="450" t="s">
        <v>78</v>
      </c>
      <c r="F326" s="450" t="s">
        <v>78</v>
      </c>
      <c r="G326" s="450" t="s">
        <v>78</v>
      </c>
      <c r="H326" s="450" t="s">
        <v>78</v>
      </c>
      <c r="I326" s="450">
        <v>23</v>
      </c>
      <c r="J326" s="450" t="s">
        <v>78</v>
      </c>
      <c r="K326" s="452" t="s">
        <v>78</v>
      </c>
      <c r="L326" s="452">
        <v>14</v>
      </c>
      <c r="M326" s="452">
        <v>20</v>
      </c>
      <c r="N326" s="452">
        <v>21</v>
      </c>
      <c r="O326" s="452">
        <v>25</v>
      </c>
      <c r="P326" s="452" t="s">
        <v>78</v>
      </c>
      <c r="Q326" s="452">
        <v>23</v>
      </c>
      <c r="R326" s="452" t="s">
        <v>78</v>
      </c>
      <c r="S326" s="452">
        <v>20</v>
      </c>
      <c r="T326" s="450">
        <v>19</v>
      </c>
      <c r="U326" s="450">
        <v>23</v>
      </c>
      <c r="V326" s="450">
        <v>19</v>
      </c>
      <c r="W326" s="450">
        <v>24</v>
      </c>
      <c r="X326" s="450">
        <v>22.000000000000004</v>
      </c>
      <c r="Y326" s="450"/>
      <c r="Z326" s="450">
        <v>27</v>
      </c>
      <c r="AA326" s="450">
        <v>25</v>
      </c>
      <c r="AB326" s="450" t="s">
        <v>78</v>
      </c>
      <c r="AC326" s="450">
        <v>25</v>
      </c>
      <c r="AD326" s="450">
        <v>26.000000000000004</v>
      </c>
    </row>
    <row r="327" spans="1:30" ht="12.75" customHeight="1" x14ac:dyDescent="0.2">
      <c r="A327" s="450">
        <v>2015</v>
      </c>
      <c r="B327" s="457">
        <v>42326</v>
      </c>
      <c r="C327" s="450" t="s">
        <v>78</v>
      </c>
      <c r="D327" s="450" t="s">
        <v>78</v>
      </c>
      <c r="E327" s="450" t="s">
        <v>78</v>
      </c>
      <c r="F327" s="450" t="s">
        <v>78</v>
      </c>
      <c r="G327" s="450" t="s">
        <v>78</v>
      </c>
      <c r="H327" s="450" t="s">
        <v>78</v>
      </c>
      <c r="I327" s="450">
        <v>34</v>
      </c>
      <c r="J327" s="450" t="s">
        <v>78</v>
      </c>
      <c r="K327" s="452" t="s">
        <v>78</v>
      </c>
      <c r="L327" s="452">
        <v>20</v>
      </c>
      <c r="M327" s="452">
        <v>30</v>
      </c>
      <c r="N327" s="452">
        <v>29</v>
      </c>
      <c r="O327" s="452">
        <v>32</v>
      </c>
      <c r="P327" s="452" t="s">
        <v>78</v>
      </c>
      <c r="Q327" s="452">
        <v>31</v>
      </c>
      <c r="R327" s="452" t="s">
        <v>78</v>
      </c>
      <c r="S327" s="452">
        <v>25</v>
      </c>
      <c r="T327" s="450">
        <v>24</v>
      </c>
      <c r="U327" s="450">
        <v>30</v>
      </c>
      <c r="V327" s="450">
        <v>26.000000000000004</v>
      </c>
      <c r="W327" s="450">
        <v>32</v>
      </c>
      <c r="X327" s="450">
        <v>23</v>
      </c>
      <c r="Y327" s="450"/>
      <c r="Z327" s="450">
        <v>31</v>
      </c>
      <c r="AA327" s="450">
        <v>31</v>
      </c>
      <c r="AB327" s="450" t="s">
        <v>78</v>
      </c>
      <c r="AC327" s="450">
        <v>32</v>
      </c>
      <c r="AD327" s="450">
        <v>33</v>
      </c>
    </row>
    <row r="328" spans="1:30" ht="12.75" customHeight="1" x14ac:dyDescent="0.2">
      <c r="A328" s="450">
        <v>2015</v>
      </c>
      <c r="B328" s="457">
        <v>42327</v>
      </c>
      <c r="C328" s="450" t="s">
        <v>78</v>
      </c>
      <c r="D328" s="450" t="s">
        <v>78</v>
      </c>
      <c r="E328" s="450" t="s">
        <v>78</v>
      </c>
      <c r="F328" s="450" t="s">
        <v>78</v>
      </c>
      <c r="G328" s="450" t="s">
        <v>78</v>
      </c>
      <c r="H328" s="450" t="s">
        <v>78</v>
      </c>
      <c r="I328" s="450">
        <v>39</v>
      </c>
      <c r="J328" s="450" t="s">
        <v>78</v>
      </c>
      <c r="K328" s="452" t="s">
        <v>78</v>
      </c>
      <c r="L328" s="452">
        <v>23</v>
      </c>
      <c r="M328" s="452">
        <v>31</v>
      </c>
      <c r="N328" s="452">
        <v>32</v>
      </c>
      <c r="O328" s="452">
        <v>33</v>
      </c>
      <c r="P328" s="452" t="s">
        <v>78</v>
      </c>
      <c r="Q328" s="452">
        <v>32</v>
      </c>
      <c r="R328" s="452" t="s">
        <v>78</v>
      </c>
      <c r="S328" s="452">
        <v>28</v>
      </c>
      <c r="T328" s="450">
        <v>29</v>
      </c>
      <c r="U328" s="450">
        <v>28</v>
      </c>
      <c r="V328" s="450">
        <v>28</v>
      </c>
      <c r="W328" s="450">
        <v>33</v>
      </c>
      <c r="X328" s="450">
        <v>27</v>
      </c>
      <c r="Y328" s="450"/>
      <c r="Z328" s="450">
        <v>33</v>
      </c>
      <c r="AA328" s="450">
        <v>34</v>
      </c>
      <c r="AB328" s="450" t="s">
        <v>78</v>
      </c>
      <c r="AC328" s="450">
        <v>34</v>
      </c>
      <c r="AD328" s="450">
        <v>34</v>
      </c>
    </row>
    <row r="329" spans="1:30" ht="12.75" customHeight="1" x14ac:dyDescent="0.2">
      <c r="A329" s="450">
        <v>2015</v>
      </c>
      <c r="B329" s="457">
        <v>42328</v>
      </c>
      <c r="C329" s="450" t="s">
        <v>78</v>
      </c>
      <c r="D329" s="450" t="s">
        <v>78</v>
      </c>
      <c r="E329" s="450" t="s">
        <v>78</v>
      </c>
      <c r="F329" s="450" t="s">
        <v>78</v>
      </c>
      <c r="G329" s="450" t="s">
        <v>78</v>
      </c>
      <c r="H329" s="450" t="s">
        <v>78</v>
      </c>
      <c r="I329" s="450">
        <v>34</v>
      </c>
      <c r="J329" s="450" t="s">
        <v>78</v>
      </c>
      <c r="K329" s="452" t="s">
        <v>78</v>
      </c>
      <c r="L329" s="452">
        <v>31</v>
      </c>
      <c r="M329" s="452">
        <v>28</v>
      </c>
      <c r="N329" s="452">
        <v>33</v>
      </c>
      <c r="O329" s="452">
        <v>32</v>
      </c>
      <c r="P329" s="452" t="s">
        <v>78</v>
      </c>
      <c r="Q329" s="452">
        <v>35</v>
      </c>
      <c r="R329" s="452" t="s">
        <v>78</v>
      </c>
      <c r="S329" s="452">
        <v>28</v>
      </c>
      <c r="T329" s="450">
        <v>29</v>
      </c>
      <c r="U329" s="450">
        <v>30</v>
      </c>
      <c r="V329" s="450">
        <v>24</v>
      </c>
      <c r="W329" s="450">
        <v>27</v>
      </c>
      <c r="X329" s="450">
        <v>23</v>
      </c>
      <c r="Y329" s="450"/>
      <c r="Z329" s="450">
        <v>37.000000000000007</v>
      </c>
      <c r="AA329" s="450">
        <v>28</v>
      </c>
      <c r="AB329" s="450" t="s">
        <v>78</v>
      </c>
      <c r="AC329" s="450">
        <v>30</v>
      </c>
      <c r="AD329" s="450">
        <v>31</v>
      </c>
    </row>
    <row r="330" spans="1:30" ht="12.75" customHeight="1" x14ac:dyDescent="0.2">
      <c r="A330" s="450">
        <v>2015</v>
      </c>
      <c r="B330" s="457">
        <v>42329</v>
      </c>
      <c r="C330" s="450" t="s">
        <v>78</v>
      </c>
      <c r="D330" s="450" t="s">
        <v>78</v>
      </c>
      <c r="E330" s="450" t="s">
        <v>78</v>
      </c>
      <c r="F330" s="450" t="s">
        <v>78</v>
      </c>
      <c r="G330" s="450" t="s">
        <v>78</v>
      </c>
      <c r="H330" s="450" t="s">
        <v>78</v>
      </c>
      <c r="I330" s="450">
        <v>35</v>
      </c>
      <c r="J330" s="450" t="s">
        <v>78</v>
      </c>
      <c r="K330" s="452" t="s">
        <v>78</v>
      </c>
      <c r="L330" s="452">
        <v>23</v>
      </c>
      <c r="M330" s="452">
        <v>27</v>
      </c>
      <c r="N330" s="452">
        <v>28</v>
      </c>
      <c r="O330" s="452">
        <v>29</v>
      </c>
      <c r="P330" s="452" t="s">
        <v>78</v>
      </c>
      <c r="Q330" s="452">
        <v>33</v>
      </c>
      <c r="R330" s="452" t="s">
        <v>78</v>
      </c>
      <c r="S330" s="452">
        <v>25</v>
      </c>
      <c r="T330" s="450">
        <v>28</v>
      </c>
      <c r="U330" s="450">
        <v>29</v>
      </c>
      <c r="V330" s="450">
        <v>24</v>
      </c>
      <c r="W330" s="450">
        <v>30</v>
      </c>
      <c r="X330" s="450">
        <v>22.000000000000004</v>
      </c>
      <c r="Y330" s="450"/>
      <c r="Z330" s="450">
        <v>32</v>
      </c>
      <c r="AA330" s="450">
        <v>34</v>
      </c>
      <c r="AB330" s="450" t="s">
        <v>78</v>
      </c>
      <c r="AC330" s="450">
        <v>31</v>
      </c>
      <c r="AD330" s="450">
        <v>32</v>
      </c>
    </row>
    <row r="331" spans="1:30" ht="12.75" customHeight="1" x14ac:dyDescent="0.2">
      <c r="A331" s="450">
        <v>2015</v>
      </c>
      <c r="B331" s="457">
        <v>42330</v>
      </c>
      <c r="C331" s="450" t="s">
        <v>78</v>
      </c>
      <c r="D331" s="450" t="s">
        <v>78</v>
      </c>
      <c r="E331" s="450" t="s">
        <v>78</v>
      </c>
      <c r="F331" s="450" t="s">
        <v>78</v>
      </c>
      <c r="G331" s="450" t="s">
        <v>78</v>
      </c>
      <c r="H331" s="450" t="s">
        <v>78</v>
      </c>
      <c r="I331" s="450">
        <v>36.000000000000007</v>
      </c>
      <c r="J331" s="450" t="s">
        <v>78</v>
      </c>
      <c r="K331" s="452" t="s">
        <v>78</v>
      </c>
      <c r="L331" s="452">
        <v>28</v>
      </c>
      <c r="M331" s="452">
        <v>29</v>
      </c>
      <c r="N331" s="452">
        <v>32</v>
      </c>
      <c r="O331" s="452">
        <v>29</v>
      </c>
      <c r="P331" s="452" t="s">
        <v>78</v>
      </c>
      <c r="Q331" s="452">
        <v>32</v>
      </c>
      <c r="R331" s="452" t="s">
        <v>78</v>
      </c>
      <c r="S331" s="452">
        <v>27</v>
      </c>
      <c r="T331" s="450">
        <v>27</v>
      </c>
      <c r="U331" s="450">
        <v>28</v>
      </c>
      <c r="V331" s="450">
        <v>23</v>
      </c>
      <c r="W331" s="450">
        <v>27</v>
      </c>
      <c r="X331" s="450">
        <v>13.000000000000002</v>
      </c>
      <c r="Y331" s="450"/>
      <c r="Z331" s="450">
        <v>32</v>
      </c>
      <c r="AA331" s="450">
        <v>33</v>
      </c>
      <c r="AB331" s="450" t="s">
        <v>78</v>
      </c>
      <c r="AC331" s="450">
        <v>34</v>
      </c>
      <c r="AD331" s="450">
        <v>33</v>
      </c>
    </row>
    <row r="332" spans="1:30" ht="12.75" customHeight="1" x14ac:dyDescent="0.2">
      <c r="A332" s="450">
        <v>2015</v>
      </c>
      <c r="B332" s="457">
        <v>42331</v>
      </c>
      <c r="C332" s="450" t="s">
        <v>78</v>
      </c>
      <c r="D332" s="450" t="s">
        <v>78</v>
      </c>
      <c r="E332" s="450" t="s">
        <v>78</v>
      </c>
      <c r="F332" s="450" t="s">
        <v>78</v>
      </c>
      <c r="G332" s="450" t="s">
        <v>78</v>
      </c>
      <c r="H332" s="450" t="s">
        <v>78</v>
      </c>
      <c r="I332" s="450">
        <v>34</v>
      </c>
      <c r="J332" s="450" t="s">
        <v>78</v>
      </c>
      <c r="K332" s="452" t="s">
        <v>78</v>
      </c>
      <c r="L332" s="452">
        <v>29</v>
      </c>
      <c r="M332" s="452">
        <v>27</v>
      </c>
      <c r="N332" s="452">
        <v>31</v>
      </c>
      <c r="O332" s="452">
        <v>30</v>
      </c>
      <c r="P332" s="452" t="s">
        <v>78</v>
      </c>
      <c r="Q332" s="452">
        <v>32</v>
      </c>
      <c r="R332" s="452" t="s">
        <v>78</v>
      </c>
      <c r="S332" s="452">
        <v>26.000000000000004</v>
      </c>
      <c r="T332" s="450">
        <v>25</v>
      </c>
      <c r="U332" s="450">
        <v>28</v>
      </c>
      <c r="V332" s="450">
        <v>24</v>
      </c>
      <c r="W332" s="450">
        <v>24</v>
      </c>
      <c r="X332" s="450">
        <v>26.000000000000004</v>
      </c>
      <c r="Y332" s="450"/>
      <c r="Z332" s="450">
        <v>35</v>
      </c>
      <c r="AA332" s="450">
        <v>29</v>
      </c>
      <c r="AB332" s="450" t="s">
        <v>78</v>
      </c>
      <c r="AC332" s="450">
        <v>33</v>
      </c>
      <c r="AD332" s="450">
        <v>32</v>
      </c>
    </row>
    <row r="333" spans="1:30" ht="12.75" customHeight="1" x14ac:dyDescent="0.2">
      <c r="A333" s="450">
        <v>2015</v>
      </c>
      <c r="B333" s="457">
        <v>42332</v>
      </c>
      <c r="C333" s="450" t="s">
        <v>78</v>
      </c>
      <c r="D333" s="450" t="s">
        <v>78</v>
      </c>
      <c r="E333" s="450" t="s">
        <v>78</v>
      </c>
      <c r="F333" s="450" t="s">
        <v>78</v>
      </c>
      <c r="G333" s="450" t="s">
        <v>78</v>
      </c>
      <c r="H333" s="450" t="s">
        <v>78</v>
      </c>
      <c r="I333" s="450">
        <v>20</v>
      </c>
      <c r="J333" s="450" t="s">
        <v>78</v>
      </c>
      <c r="K333" s="452" t="s">
        <v>78</v>
      </c>
      <c r="L333" s="452">
        <v>17</v>
      </c>
      <c r="M333" s="452">
        <v>14</v>
      </c>
      <c r="N333" s="452">
        <v>23</v>
      </c>
      <c r="O333" s="452">
        <v>20</v>
      </c>
      <c r="P333" s="452" t="s">
        <v>78</v>
      </c>
      <c r="Q333" s="452">
        <v>26.000000000000004</v>
      </c>
      <c r="R333" s="452" t="s">
        <v>78</v>
      </c>
      <c r="S333" s="452">
        <v>17</v>
      </c>
      <c r="T333" s="450">
        <v>13.000000000000002</v>
      </c>
      <c r="U333" s="450">
        <v>14</v>
      </c>
      <c r="V333" s="450">
        <v>13.000000000000002</v>
      </c>
      <c r="W333" s="450">
        <v>18.000000000000004</v>
      </c>
      <c r="X333" s="450">
        <v>20</v>
      </c>
      <c r="Y333" s="450"/>
      <c r="Z333" s="450">
        <v>28</v>
      </c>
      <c r="AA333" s="450">
        <v>20</v>
      </c>
      <c r="AB333" s="450" t="s">
        <v>78</v>
      </c>
      <c r="AC333" s="450">
        <v>25</v>
      </c>
      <c r="AD333" s="450">
        <v>21</v>
      </c>
    </row>
    <row r="334" spans="1:30" ht="12.75" customHeight="1" x14ac:dyDescent="0.2">
      <c r="A334" s="450">
        <v>2015</v>
      </c>
      <c r="B334" s="457">
        <v>42333</v>
      </c>
      <c r="C334" s="450" t="s">
        <v>78</v>
      </c>
      <c r="D334" s="450" t="s">
        <v>78</v>
      </c>
      <c r="E334" s="450" t="s">
        <v>78</v>
      </c>
      <c r="F334" s="450" t="s">
        <v>78</v>
      </c>
      <c r="G334" s="450" t="s">
        <v>78</v>
      </c>
      <c r="H334" s="450" t="s">
        <v>78</v>
      </c>
      <c r="I334" s="450">
        <v>26.000000000000004</v>
      </c>
      <c r="J334" s="450" t="s">
        <v>78</v>
      </c>
      <c r="K334" s="452" t="s">
        <v>78</v>
      </c>
      <c r="L334" s="452">
        <v>13.000000000000002</v>
      </c>
      <c r="M334" s="452">
        <v>10</v>
      </c>
      <c r="N334" s="452">
        <v>23</v>
      </c>
      <c r="O334" s="452">
        <v>13.000000000000002</v>
      </c>
      <c r="P334" s="452" t="s">
        <v>78</v>
      </c>
      <c r="Q334" s="452">
        <v>30</v>
      </c>
      <c r="R334" s="452" t="s">
        <v>78</v>
      </c>
      <c r="S334" s="452">
        <v>22.000000000000004</v>
      </c>
      <c r="T334" s="450">
        <v>16</v>
      </c>
      <c r="U334" s="450">
        <v>21</v>
      </c>
      <c r="V334" s="450">
        <v>17</v>
      </c>
      <c r="W334" s="450">
        <v>21</v>
      </c>
      <c r="X334" s="450">
        <v>7</v>
      </c>
      <c r="Y334" s="450"/>
      <c r="Z334" s="450">
        <v>29</v>
      </c>
      <c r="AA334" s="450">
        <v>21</v>
      </c>
      <c r="AB334" s="450" t="s">
        <v>78</v>
      </c>
      <c r="AC334" s="450">
        <v>27</v>
      </c>
      <c r="AD334" s="450">
        <v>26.000000000000004</v>
      </c>
    </row>
    <row r="335" spans="1:30" ht="12.75" customHeight="1" x14ac:dyDescent="0.2">
      <c r="A335" s="450">
        <v>2015</v>
      </c>
      <c r="B335" s="457">
        <v>42334</v>
      </c>
      <c r="C335" s="450" t="s">
        <v>78</v>
      </c>
      <c r="D335" s="450" t="s">
        <v>78</v>
      </c>
      <c r="E335" s="450" t="s">
        <v>78</v>
      </c>
      <c r="F335" s="450" t="s">
        <v>78</v>
      </c>
      <c r="G335" s="450" t="s">
        <v>78</v>
      </c>
      <c r="H335" s="450" t="s">
        <v>78</v>
      </c>
      <c r="I335" s="450">
        <v>23</v>
      </c>
      <c r="J335" s="450" t="s">
        <v>78</v>
      </c>
      <c r="K335" s="452" t="s">
        <v>78</v>
      </c>
      <c r="L335" s="452">
        <v>19</v>
      </c>
      <c r="M335" s="452">
        <v>26.000000000000004</v>
      </c>
      <c r="N335" s="452">
        <v>27</v>
      </c>
      <c r="O335" s="452">
        <v>27</v>
      </c>
      <c r="P335" s="452" t="s">
        <v>78</v>
      </c>
      <c r="Q335" s="452">
        <v>32</v>
      </c>
      <c r="R335" s="452" t="s">
        <v>78</v>
      </c>
      <c r="S335" s="452">
        <v>25</v>
      </c>
      <c r="T335" s="450">
        <v>23</v>
      </c>
      <c r="U335" s="450">
        <v>16</v>
      </c>
      <c r="V335" s="450">
        <v>24</v>
      </c>
      <c r="W335" s="450">
        <v>27</v>
      </c>
      <c r="X335" s="450" t="s">
        <v>78</v>
      </c>
      <c r="Y335" s="450"/>
      <c r="Z335" s="450">
        <v>24</v>
      </c>
      <c r="AA335" s="450">
        <v>32</v>
      </c>
      <c r="AB335" s="450" t="s">
        <v>78</v>
      </c>
      <c r="AC335" s="450">
        <v>34</v>
      </c>
      <c r="AD335" s="450">
        <v>26.000000000000004</v>
      </c>
    </row>
    <row r="336" spans="1:30" ht="12.75" customHeight="1" x14ac:dyDescent="0.2">
      <c r="A336" s="450">
        <v>2015</v>
      </c>
      <c r="B336" s="457">
        <v>42335</v>
      </c>
      <c r="C336" s="450" t="s">
        <v>78</v>
      </c>
      <c r="D336" s="450" t="s">
        <v>78</v>
      </c>
      <c r="E336" s="450" t="s">
        <v>78</v>
      </c>
      <c r="F336" s="450" t="s">
        <v>78</v>
      </c>
      <c r="G336" s="450" t="s">
        <v>78</v>
      </c>
      <c r="H336" s="450" t="s">
        <v>78</v>
      </c>
      <c r="I336" s="450">
        <v>17</v>
      </c>
      <c r="J336" s="450" t="s">
        <v>78</v>
      </c>
      <c r="K336" s="452" t="s">
        <v>78</v>
      </c>
      <c r="L336" s="452">
        <v>20</v>
      </c>
      <c r="M336" s="452">
        <v>23</v>
      </c>
      <c r="N336" s="452">
        <v>33</v>
      </c>
      <c r="O336" s="452">
        <v>27</v>
      </c>
      <c r="P336" s="452" t="s">
        <v>78</v>
      </c>
      <c r="Q336" s="452">
        <v>38</v>
      </c>
      <c r="R336" s="452" t="s">
        <v>78</v>
      </c>
      <c r="S336" s="452">
        <v>29</v>
      </c>
      <c r="T336" s="450">
        <v>18.000000000000004</v>
      </c>
      <c r="U336" s="450">
        <v>16</v>
      </c>
      <c r="V336" s="450">
        <v>19</v>
      </c>
      <c r="W336" s="450">
        <v>23</v>
      </c>
      <c r="X336" s="450" t="s">
        <v>78</v>
      </c>
      <c r="Y336" s="450"/>
      <c r="Z336" s="450">
        <v>34</v>
      </c>
      <c r="AA336" s="450">
        <v>28</v>
      </c>
      <c r="AB336" s="450" t="s">
        <v>78</v>
      </c>
      <c r="AC336" s="450">
        <v>33</v>
      </c>
      <c r="AD336" s="450">
        <v>22.000000000000004</v>
      </c>
    </row>
    <row r="337" spans="1:30" ht="12.75" customHeight="1" x14ac:dyDescent="0.2">
      <c r="A337" s="450">
        <v>2015</v>
      </c>
      <c r="B337" s="457">
        <v>42336</v>
      </c>
      <c r="C337" s="450" t="s">
        <v>78</v>
      </c>
      <c r="D337" s="450" t="s">
        <v>78</v>
      </c>
      <c r="E337" s="450" t="s">
        <v>78</v>
      </c>
      <c r="F337" s="450" t="s">
        <v>78</v>
      </c>
      <c r="G337" s="450" t="s">
        <v>78</v>
      </c>
      <c r="H337" s="450" t="s">
        <v>78</v>
      </c>
      <c r="I337" s="450">
        <v>16</v>
      </c>
      <c r="J337" s="450" t="s">
        <v>78</v>
      </c>
      <c r="K337" s="452" t="s">
        <v>78</v>
      </c>
      <c r="L337" s="452">
        <v>12</v>
      </c>
      <c r="M337" s="452">
        <v>12</v>
      </c>
      <c r="N337" s="452">
        <v>13.000000000000002</v>
      </c>
      <c r="O337" s="452">
        <v>12</v>
      </c>
      <c r="P337" s="452" t="s">
        <v>78</v>
      </c>
      <c r="Q337" s="452">
        <v>19</v>
      </c>
      <c r="R337" s="452" t="s">
        <v>78</v>
      </c>
      <c r="S337" s="452">
        <v>13.000000000000002</v>
      </c>
      <c r="T337" s="450">
        <v>12</v>
      </c>
      <c r="U337" s="450">
        <v>13.000000000000002</v>
      </c>
      <c r="V337" s="450">
        <v>12</v>
      </c>
      <c r="W337" s="450">
        <v>12</v>
      </c>
      <c r="X337" s="450" t="s">
        <v>78</v>
      </c>
      <c r="Y337" s="450"/>
      <c r="Z337" s="450">
        <v>18.000000000000004</v>
      </c>
      <c r="AA337" s="450">
        <v>16</v>
      </c>
      <c r="AB337" s="450" t="s">
        <v>78</v>
      </c>
      <c r="AC337" s="450">
        <v>16</v>
      </c>
      <c r="AD337" s="450">
        <v>17</v>
      </c>
    </row>
    <row r="338" spans="1:30" ht="12.75" customHeight="1" x14ac:dyDescent="0.2">
      <c r="A338" s="450">
        <v>2015</v>
      </c>
      <c r="B338" s="457">
        <v>42337</v>
      </c>
      <c r="C338" s="450" t="s">
        <v>78</v>
      </c>
      <c r="D338" s="450" t="s">
        <v>78</v>
      </c>
      <c r="E338" s="450" t="s">
        <v>78</v>
      </c>
      <c r="F338" s="450" t="s">
        <v>78</v>
      </c>
      <c r="G338" s="450" t="s">
        <v>78</v>
      </c>
      <c r="H338" s="450" t="s">
        <v>78</v>
      </c>
      <c r="I338" s="450">
        <v>23</v>
      </c>
      <c r="J338" s="450" t="s">
        <v>78</v>
      </c>
      <c r="K338" s="452" t="s">
        <v>78</v>
      </c>
      <c r="L338" s="452">
        <v>20</v>
      </c>
      <c r="M338" s="452">
        <v>22.000000000000004</v>
      </c>
      <c r="N338" s="452">
        <v>22.000000000000004</v>
      </c>
      <c r="O338" s="452">
        <v>21</v>
      </c>
      <c r="P338" s="452" t="s">
        <v>78</v>
      </c>
      <c r="Q338" s="452">
        <v>29</v>
      </c>
      <c r="R338" s="452" t="s">
        <v>78</v>
      </c>
      <c r="S338" s="452">
        <v>23</v>
      </c>
      <c r="T338" s="450">
        <v>20</v>
      </c>
      <c r="U338" s="450">
        <v>23</v>
      </c>
      <c r="V338" s="450">
        <v>21</v>
      </c>
      <c r="W338" s="450">
        <v>26.000000000000004</v>
      </c>
      <c r="X338" s="450" t="s">
        <v>78</v>
      </c>
      <c r="Y338" s="450"/>
      <c r="Z338" s="450">
        <v>28</v>
      </c>
      <c r="AA338" s="450">
        <v>27</v>
      </c>
      <c r="AB338" s="450" t="s">
        <v>78</v>
      </c>
      <c r="AC338" s="450">
        <v>27</v>
      </c>
      <c r="AD338" s="450">
        <v>30</v>
      </c>
    </row>
    <row r="339" spans="1:30" ht="12.75" customHeight="1" x14ac:dyDescent="0.2">
      <c r="A339" s="450">
        <v>2015</v>
      </c>
      <c r="B339" s="457">
        <v>42338</v>
      </c>
      <c r="C339" s="450" t="s">
        <v>78</v>
      </c>
      <c r="D339" s="450" t="s">
        <v>78</v>
      </c>
      <c r="E339" s="450" t="s">
        <v>78</v>
      </c>
      <c r="F339" s="450" t="s">
        <v>78</v>
      </c>
      <c r="G339" s="450" t="s">
        <v>78</v>
      </c>
      <c r="H339" s="450" t="s">
        <v>78</v>
      </c>
      <c r="I339" s="450">
        <v>14</v>
      </c>
      <c r="J339" s="450" t="s">
        <v>78</v>
      </c>
      <c r="K339" s="452" t="s">
        <v>78</v>
      </c>
      <c r="L339" s="452">
        <v>15.000000000000002</v>
      </c>
      <c r="M339" s="452">
        <v>14</v>
      </c>
      <c r="N339" s="452">
        <v>17</v>
      </c>
      <c r="O339" s="452">
        <v>9.0000000000000018</v>
      </c>
      <c r="P339" s="452" t="s">
        <v>78</v>
      </c>
      <c r="Q339" s="452">
        <v>24</v>
      </c>
      <c r="R339" s="452" t="s">
        <v>78</v>
      </c>
      <c r="S339" s="452">
        <v>15.000000000000002</v>
      </c>
      <c r="T339" s="450">
        <v>20</v>
      </c>
      <c r="U339" s="450">
        <v>22.000000000000004</v>
      </c>
      <c r="V339" s="450">
        <v>16</v>
      </c>
      <c r="W339" s="450">
        <v>23</v>
      </c>
      <c r="X339" s="450" t="s">
        <v>78</v>
      </c>
      <c r="Y339" s="450"/>
      <c r="Z339" s="450">
        <v>24</v>
      </c>
      <c r="AA339" s="450">
        <v>24</v>
      </c>
      <c r="AB339" s="450" t="s">
        <v>78</v>
      </c>
      <c r="AC339" s="450">
        <v>26.000000000000004</v>
      </c>
      <c r="AD339" s="450">
        <v>26.000000000000004</v>
      </c>
    </row>
    <row r="340" spans="1:30" ht="12.75" customHeight="1" x14ac:dyDescent="0.2">
      <c r="A340" s="450">
        <v>2015</v>
      </c>
      <c r="B340" s="457">
        <v>42339</v>
      </c>
      <c r="C340" s="450" t="s">
        <v>78</v>
      </c>
      <c r="D340" s="450" t="s">
        <v>78</v>
      </c>
      <c r="E340" s="450" t="s">
        <v>78</v>
      </c>
      <c r="F340" s="450" t="s">
        <v>78</v>
      </c>
      <c r="G340" s="450" t="s">
        <v>78</v>
      </c>
      <c r="H340" s="450" t="s">
        <v>78</v>
      </c>
      <c r="I340" s="450">
        <v>23</v>
      </c>
      <c r="J340" s="450" t="s">
        <v>78</v>
      </c>
      <c r="K340" s="452" t="s">
        <v>78</v>
      </c>
      <c r="L340" s="452">
        <v>9.0000000000000018</v>
      </c>
      <c r="M340" s="452">
        <v>14</v>
      </c>
      <c r="N340" s="452">
        <v>29</v>
      </c>
      <c r="O340" s="452">
        <v>29</v>
      </c>
      <c r="P340" s="452" t="s">
        <v>78</v>
      </c>
      <c r="Q340" s="452">
        <v>24</v>
      </c>
      <c r="R340" s="452" t="s">
        <v>78</v>
      </c>
      <c r="S340" s="452">
        <v>5</v>
      </c>
      <c r="T340" s="450">
        <v>17</v>
      </c>
      <c r="U340" s="450">
        <v>26.000000000000004</v>
      </c>
      <c r="V340" s="450">
        <v>15.000000000000002</v>
      </c>
      <c r="W340" s="450">
        <v>21</v>
      </c>
      <c r="X340" s="450" t="s">
        <v>78</v>
      </c>
      <c r="Y340" s="450"/>
      <c r="Z340" s="450">
        <v>27</v>
      </c>
      <c r="AA340" s="450">
        <v>28</v>
      </c>
      <c r="AB340" s="450" t="s">
        <v>78</v>
      </c>
      <c r="AC340" s="450" t="s">
        <v>78</v>
      </c>
      <c r="AD340" s="450">
        <v>32</v>
      </c>
    </row>
    <row r="341" spans="1:30" ht="12.75" customHeight="1" x14ac:dyDescent="0.2">
      <c r="A341" s="450">
        <v>2015</v>
      </c>
      <c r="B341" s="457">
        <v>42340</v>
      </c>
      <c r="C341" s="450" t="s">
        <v>78</v>
      </c>
      <c r="D341" s="450" t="s">
        <v>78</v>
      </c>
      <c r="E341" s="450" t="s">
        <v>78</v>
      </c>
      <c r="F341" s="450" t="s">
        <v>78</v>
      </c>
      <c r="G341" s="450" t="s">
        <v>78</v>
      </c>
      <c r="H341" s="450" t="s">
        <v>78</v>
      </c>
      <c r="I341" s="450">
        <v>2</v>
      </c>
      <c r="J341" s="450" t="s">
        <v>78</v>
      </c>
      <c r="K341" s="452" t="s">
        <v>78</v>
      </c>
      <c r="L341" s="452">
        <v>7</v>
      </c>
      <c r="M341" s="452">
        <v>3</v>
      </c>
      <c r="N341" s="452">
        <v>12</v>
      </c>
      <c r="O341" s="452">
        <v>10</v>
      </c>
      <c r="P341" s="452" t="s">
        <v>78</v>
      </c>
      <c r="Q341" s="452">
        <v>14</v>
      </c>
      <c r="R341" s="452" t="s">
        <v>78</v>
      </c>
      <c r="S341" s="452">
        <v>9.0000000000000018</v>
      </c>
      <c r="T341" s="450">
        <v>7</v>
      </c>
      <c r="U341" s="450">
        <v>5</v>
      </c>
      <c r="V341" s="450">
        <v>7</v>
      </c>
      <c r="W341" s="450">
        <v>6</v>
      </c>
      <c r="X341" s="450" t="s">
        <v>78</v>
      </c>
      <c r="Y341" s="450"/>
      <c r="Z341" s="450">
        <v>13.000000000000002</v>
      </c>
      <c r="AA341" s="450">
        <v>12</v>
      </c>
      <c r="AB341" s="450" t="s">
        <v>78</v>
      </c>
      <c r="AC341" s="450">
        <v>22.000000000000004</v>
      </c>
      <c r="AD341" s="450">
        <v>7</v>
      </c>
    </row>
    <row r="342" spans="1:30" ht="12.75" customHeight="1" x14ac:dyDescent="0.2">
      <c r="A342" s="450">
        <v>2015</v>
      </c>
      <c r="B342" s="457">
        <v>42341</v>
      </c>
      <c r="C342" s="450" t="s">
        <v>78</v>
      </c>
      <c r="D342" s="450" t="s">
        <v>78</v>
      </c>
      <c r="E342" s="450" t="s">
        <v>78</v>
      </c>
      <c r="F342" s="450" t="s">
        <v>78</v>
      </c>
      <c r="G342" s="450" t="s">
        <v>78</v>
      </c>
      <c r="H342" s="450" t="s">
        <v>78</v>
      </c>
      <c r="I342" s="450">
        <v>27</v>
      </c>
      <c r="J342" s="450" t="s">
        <v>78</v>
      </c>
      <c r="K342" s="452" t="s">
        <v>78</v>
      </c>
      <c r="L342" s="452">
        <v>23</v>
      </c>
      <c r="M342" s="452">
        <v>18.000000000000004</v>
      </c>
      <c r="N342" s="452">
        <v>28</v>
      </c>
      <c r="O342" s="452">
        <v>25</v>
      </c>
      <c r="P342" s="452" t="s">
        <v>78</v>
      </c>
      <c r="Q342" s="452">
        <v>27</v>
      </c>
      <c r="R342" s="452" t="s">
        <v>78</v>
      </c>
      <c r="S342" s="452">
        <v>26.000000000000004</v>
      </c>
      <c r="T342" s="450">
        <v>22.000000000000004</v>
      </c>
      <c r="U342" s="450">
        <v>23</v>
      </c>
      <c r="V342" s="450">
        <v>23</v>
      </c>
      <c r="W342" s="450">
        <v>18.000000000000004</v>
      </c>
      <c r="X342" s="450" t="s">
        <v>78</v>
      </c>
      <c r="Y342" s="450"/>
      <c r="Z342" s="450">
        <v>30</v>
      </c>
      <c r="AA342" s="450">
        <v>26.000000000000004</v>
      </c>
      <c r="AB342" s="450" t="s">
        <v>78</v>
      </c>
      <c r="AC342" s="450">
        <v>25</v>
      </c>
      <c r="AD342" s="450">
        <v>28</v>
      </c>
    </row>
    <row r="343" spans="1:30" ht="12.75" customHeight="1" x14ac:dyDescent="0.2">
      <c r="A343" s="450">
        <v>2015</v>
      </c>
      <c r="B343" s="457">
        <v>42342</v>
      </c>
      <c r="C343" s="450" t="s">
        <v>78</v>
      </c>
      <c r="D343" s="450" t="s">
        <v>78</v>
      </c>
      <c r="E343" s="450" t="s">
        <v>78</v>
      </c>
      <c r="F343" s="450" t="s">
        <v>78</v>
      </c>
      <c r="G343" s="450" t="s">
        <v>78</v>
      </c>
      <c r="H343" s="450" t="s">
        <v>78</v>
      </c>
      <c r="I343" s="450">
        <v>24</v>
      </c>
      <c r="J343" s="450" t="s">
        <v>78</v>
      </c>
      <c r="K343" s="452" t="s">
        <v>78</v>
      </c>
      <c r="L343" s="452">
        <v>22.000000000000004</v>
      </c>
      <c r="M343" s="452">
        <v>21</v>
      </c>
      <c r="N343" s="452">
        <v>23</v>
      </c>
      <c r="O343" s="452">
        <v>22.000000000000004</v>
      </c>
      <c r="P343" s="452" t="s">
        <v>78</v>
      </c>
      <c r="Q343" s="452">
        <v>26.000000000000004</v>
      </c>
      <c r="R343" s="452" t="s">
        <v>78</v>
      </c>
      <c r="S343" s="452">
        <v>23</v>
      </c>
      <c r="T343" s="450">
        <v>22.000000000000004</v>
      </c>
      <c r="U343" s="450">
        <v>24</v>
      </c>
      <c r="V343" s="450">
        <v>21</v>
      </c>
      <c r="W343" s="450">
        <v>22.000000000000004</v>
      </c>
      <c r="X343" s="450" t="s">
        <v>78</v>
      </c>
      <c r="Y343" s="450"/>
      <c r="Z343" s="450">
        <v>29</v>
      </c>
      <c r="AA343" s="450">
        <v>24</v>
      </c>
      <c r="AB343" s="450" t="s">
        <v>78</v>
      </c>
      <c r="AC343" s="450">
        <v>26.000000000000004</v>
      </c>
      <c r="AD343" s="450">
        <v>28</v>
      </c>
    </row>
    <row r="344" spans="1:30" ht="12.75" customHeight="1" x14ac:dyDescent="0.2">
      <c r="A344" s="450">
        <v>2015</v>
      </c>
      <c r="B344" s="457">
        <v>42343</v>
      </c>
      <c r="C344" s="450" t="s">
        <v>78</v>
      </c>
      <c r="D344" s="450" t="s">
        <v>78</v>
      </c>
      <c r="E344" s="450" t="s">
        <v>78</v>
      </c>
      <c r="F344" s="450" t="s">
        <v>78</v>
      </c>
      <c r="G344" s="450" t="s">
        <v>78</v>
      </c>
      <c r="H344" s="450" t="s">
        <v>78</v>
      </c>
      <c r="I344" s="450">
        <v>19</v>
      </c>
      <c r="J344" s="450" t="s">
        <v>78</v>
      </c>
      <c r="K344" s="452" t="s">
        <v>78</v>
      </c>
      <c r="L344" s="452">
        <v>15.000000000000002</v>
      </c>
      <c r="M344" s="452">
        <v>14</v>
      </c>
      <c r="N344" s="452">
        <v>22.000000000000004</v>
      </c>
      <c r="O344" s="452">
        <v>22.000000000000004</v>
      </c>
      <c r="P344" s="452" t="s">
        <v>78</v>
      </c>
      <c r="Q344" s="452">
        <v>27</v>
      </c>
      <c r="R344" s="452" t="s">
        <v>78</v>
      </c>
      <c r="S344" s="452">
        <v>19</v>
      </c>
      <c r="T344" s="450">
        <v>2</v>
      </c>
      <c r="U344" s="450">
        <v>16</v>
      </c>
      <c r="V344" s="450">
        <v>13.000000000000002</v>
      </c>
      <c r="W344" s="450">
        <v>10</v>
      </c>
      <c r="X344" s="450" t="s">
        <v>78</v>
      </c>
      <c r="Y344" s="450"/>
      <c r="Z344" s="450">
        <v>25</v>
      </c>
      <c r="AA344" s="450">
        <v>21</v>
      </c>
      <c r="AB344" s="450" t="s">
        <v>78</v>
      </c>
      <c r="AC344" s="450">
        <v>25</v>
      </c>
      <c r="AD344" s="450">
        <v>20</v>
      </c>
    </row>
    <row r="345" spans="1:30" ht="12.75" customHeight="1" x14ac:dyDescent="0.2">
      <c r="A345" s="450">
        <v>2015</v>
      </c>
      <c r="B345" s="457">
        <v>42344</v>
      </c>
      <c r="C345" s="450" t="s">
        <v>78</v>
      </c>
      <c r="D345" s="450" t="s">
        <v>78</v>
      </c>
      <c r="E345" s="450" t="s">
        <v>78</v>
      </c>
      <c r="F345" s="450" t="s">
        <v>78</v>
      </c>
      <c r="G345" s="450" t="s">
        <v>78</v>
      </c>
      <c r="H345" s="450" t="s">
        <v>78</v>
      </c>
      <c r="I345" s="450">
        <v>13.000000000000002</v>
      </c>
      <c r="J345" s="450" t="s">
        <v>78</v>
      </c>
      <c r="K345" s="452" t="s">
        <v>78</v>
      </c>
      <c r="L345" s="452">
        <v>13.000000000000002</v>
      </c>
      <c r="M345" s="452">
        <v>16</v>
      </c>
      <c r="N345" s="452">
        <v>18.000000000000004</v>
      </c>
      <c r="O345" s="452">
        <v>17</v>
      </c>
      <c r="P345" s="452" t="s">
        <v>78</v>
      </c>
      <c r="Q345" s="452">
        <v>22.000000000000004</v>
      </c>
      <c r="R345" s="452" t="s">
        <v>78</v>
      </c>
      <c r="S345" s="452">
        <v>5</v>
      </c>
      <c r="T345" s="450">
        <v>8</v>
      </c>
      <c r="U345" s="450">
        <v>9.0000000000000018</v>
      </c>
      <c r="V345" s="450">
        <v>9.0000000000000018</v>
      </c>
      <c r="W345" s="450">
        <v>12</v>
      </c>
      <c r="X345" s="450" t="s">
        <v>78</v>
      </c>
      <c r="Y345" s="450"/>
      <c r="Z345" s="450">
        <v>9.0000000000000018</v>
      </c>
      <c r="AA345" s="450">
        <v>14</v>
      </c>
      <c r="AB345" s="450" t="s">
        <v>78</v>
      </c>
      <c r="AC345" s="450">
        <v>18.000000000000004</v>
      </c>
      <c r="AD345" s="450">
        <v>13.000000000000002</v>
      </c>
    </row>
    <row r="346" spans="1:30" ht="12.75" customHeight="1" x14ac:dyDescent="0.2">
      <c r="A346" s="450">
        <v>2015</v>
      </c>
      <c r="B346" s="457">
        <v>42345</v>
      </c>
      <c r="C346" s="450" t="s">
        <v>78</v>
      </c>
      <c r="D346" s="450" t="s">
        <v>78</v>
      </c>
      <c r="E346" s="450" t="s">
        <v>78</v>
      </c>
      <c r="F346" s="450" t="s">
        <v>78</v>
      </c>
      <c r="G346" s="450" t="s">
        <v>78</v>
      </c>
      <c r="H346" s="450" t="s">
        <v>78</v>
      </c>
      <c r="I346" s="450">
        <v>21</v>
      </c>
      <c r="J346" s="450" t="s">
        <v>78</v>
      </c>
      <c r="K346" s="452" t="s">
        <v>78</v>
      </c>
      <c r="L346" s="452">
        <v>13.000000000000002</v>
      </c>
      <c r="M346" s="452">
        <v>15.000000000000002</v>
      </c>
      <c r="N346" s="452">
        <v>18.000000000000004</v>
      </c>
      <c r="O346" s="452">
        <v>15.000000000000002</v>
      </c>
      <c r="P346" s="452" t="s">
        <v>78</v>
      </c>
      <c r="Q346" s="452">
        <v>28</v>
      </c>
      <c r="R346" s="452" t="s">
        <v>78</v>
      </c>
      <c r="S346" s="452">
        <v>18.000000000000004</v>
      </c>
      <c r="T346" s="450">
        <v>13.000000000000002</v>
      </c>
      <c r="U346" s="450">
        <v>16</v>
      </c>
      <c r="V346" s="450">
        <v>14</v>
      </c>
      <c r="W346" s="450">
        <v>14</v>
      </c>
      <c r="X346" s="450" t="s">
        <v>78</v>
      </c>
      <c r="Y346" s="450"/>
      <c r="Z346" s="450">
        <v>23</v>
      </c>
      <c r="AA346" s="450">
        <v>18.000000000000004</v>
      </c>
      <c r="AB346" s="450" t="s">
        <v>78</v>
      </c>
      <c r="AC346" s="450">
        <v>20</v>
      </c>
      <c r="AD346" s="450">
        <v>19</v>
      </c>
    </row>
    <row r="347" spans="1:30" ht="12.75" customHeight="1" x14ac:dyDescent="0.2">
      <c r="A347" s="450">
        <v>2015</v>
      </c>
      <c r="B347" s="457">
        <v>42346</v>
      </c>
      <c r="C347" s="450" t="s">
        <v>78</v>
      </c>
      <c r="D347" s="450" t="s">
        <v>78</v>
      </c>
      <c r="E347" s="450" t="s">
        <v>78</v>
      </c>
      <c r="F347" s="450" t="s">
        <v>78</v>
      </c>
      <c r="G347" s="450" t="s">
        <v>78</v>
      </c>
      <c r="H347" s="450" t="s">
        <v>78</v>
      </c>
      <c r="I347" s="450">
        <v>20</v>
      </c>
      <c r="J347" s="450" t="s">
        <v>78</v>
      </c>
      <c r="K347" s="452" t="s">
        <v>78</v>
      </c>
      <c r="L347" s="452">
        <v>16</v>
      </c>
      <c r="M347" s="452">
        <v>17</v>
      </c>
      <c r="N347" s="452">
        <v>24</v>
      </c>
      <c r="O347" s="452">
        <v>20</v>
      </c>
      <c r="P347" s="452" t="s">
        <v>78</v>
      </c>
      <c r="Q347" s="452">
        <v>24</v>
      </c>
      <c r="R347" s="452" t="s">
        <v>78</v>
      </c>
      <c r="S347" s="452">
        <v>19</v>
      </c>
      <c r="T347" s="450">
        <v>12</v>
      </c>
      <c r="U347" s="450">
        <v>15.000000000000002</v>
      </c>
      <c r="V347" s="450">
        <v>15.000000000000002</v>
      </c>
      <c r="W347" s="450">
        <v>19</v>
      </c>
      <c r="X347" s="450" t="s">
        <v>78</v>
      </c>
      <c r="Y347" s="450"/>
      <c r="Z347" s="450">
        <v>23</v>
      </c>
      <c r="AA347" s="450">
        <v>16</v>
      </c>
      <c r="AB347" s="450" t="s">
        <v>78</v>
      </c>
      <c r="AC347" s="450">
        <v>22.000000000000004</v>
      </c>
      <c r="AD347" s="450">
        <v>21</v>
      </c>
    </row>
    <row r="348" spans="1:30" ht="12.75" customHeight="1" x14ac:dyDescent="0.2">
      <c r="A348" s="450">
        <v>2015</v>
      </c>
      <c r="B348" s="457">
        <v>42347</v>
      </c>
      <c r="C348" s="450" t="s">
        <v>78</v>
      </c>
      <c r="D348" s="450" t="s">
        <v>78</v>
      </c>
      <c r="E348" s="450" t="s">
        <v>78</v>
      </c>
      <c r="F348" s="450" t="s">
        <v>78</v>
      </c>
      <c r="G348" s="450" t="s">
        <v>78</v>
      </c>
      <c r="H348" s="450" t="s">
        <v>78</v>
      </c>
      <c r="I348" s="450">
        <v>35</v>
      </c>
      <c r="J348" s="450" t="s">
        <v>78</v>
      </c>
      <c r="K348" s="452" t="s">
        <v>78</v>
      </c>
      <c r="L348" s="452">
        <v>18.000000000000004</v>
      </c>
      <c r="M348" s="452">
        <v>32</v>
      </c>
      <c r="N348" s="452">
        <v>35</v>
      </c>
      <c r="O348" s="452">
        <v>34</v>
      </c>
      <c r="P348" s="452" t="s">
        <v>78</v>
      </c>
      <c r="Q348" s="452">
        <v>34</v>
      </c>
      <c r="R348" s="452" t="s">
        <v>78</v>
      </c>
      <c r="S348" s="452">
        <v>19</v>
      </c>
      <c r="T348" s="450">
        <v>27</v>
      </c>
      <c r="U348" s="450">
        <v>29</v>
      </c>
      <c r="V348" s="450">
        <v>29</v>
      </c>
      <c r="W348" s="450">
        <v>28</v>
      </c>
      <c r="X348" s="450" t="s">
        <v>78</v>
      </c>
      <c r="Y348" s="450"/>
      <c r="Z348" s="450">
        <v>20</v>
      </c>
      <c r="AA348" s="450">
        <v>36.000000000000007</v>
      </c>
      <c r="AB348" s="450" t="s">
        <v>78</v>
      </c>
      <c r="AC348" s="450">
        <v>35</v>
      </c>
      <c r="AD348" s="450">
        <v>23</v>
      </c>
    </row>
    <row r="349" spans="1:30" ht="12.75" customHeight="1" x14ac:dyDescent="0.2">
      <c r="A349" s="450">
        <v>2015</v>
      </c>
      <c r="B349" s="457">
        <v>42348</v>
      </c>
      <c r="C349" s="450" t="s">
        <v>78</v>
      </c>
      <c r="D349" s="450" t="s">
        <v>78</v>
      </c>
      <c r="E349" s="450" t="s">
        <v>78</v>
      </c>
      <c r="F349" s="450" t="s">
        <v>78</v>
      </c>
      <c r="G349" s="450" t="s">
        <v>78</v>
      </c>
      <c r="H349" s="450" t="s">
        <v>78</v>
      </c>
      <c r="I349" s="450">
        <v>15.000000000000002</v>
      </c>
      <c r="J349" s="450" t="s">
        <v>78</v>
      </c>
      <c r="K349" s="452" t="s">
        <v>78</v>
      </c>
      <c r="L349" s="452">
        <v>24</v>
      </c>
      <c r="M349" s="452">
        <v>15.000000000000002</v>
      </c>
      <c r="N349" s="452">
        <v>28</v>
      </c>
      <c r="O349" s="452">
        <v>31</v>
      </c>
      <c r="P349" s="452" t="s">
        <v>78</v>
      </c>
      <c r="Q349" s="452">
        <v>31</v>
      </c>
      <c r="R349" s="452" t="s">
        <v>78</v>
      </c>
      <c r="S349" s="452">
        <v>22.000000000000004</v>
      </c>
      <c r="T349" s="450">
        <v>17</v>
      </c>
      <c r="U349" s="450">
        <v>20</v>
      </c>
      <c r="V349" s="450">
        <v>17</v>
      </c>
      <c r="W349" s="450">
        <v>9.0000000000000018</v>
      </c>
      <c r="X349" s="450" t="s">
        <v>78</v>
      </c>
      <c r="Y349" s="450"/>
      <c r="Z349" s="450">
        <v>23</v>
      </c>
      <c r="AA349" s="450">
        <v>9.0000000000000018</v>
      </c>
      <c r="AB349" s="450" t="s">
        <v>78</v>
      </c>
      <c r="AC349" s="450">
        <v>20</v>
      </c>
      <c r="AD349" s="450">
        <v>23</v>
      </c>
    </row>
    <row r="350" spans="1:30" ht="12.75" customHeight="1" x14ac:dyDescent="0.2">
      <c r="A350" s="450">
        <v>2015</v>
      </c>
      <c r="B350" s="457">
        <v>42349</v>
      </c>
      <c r="C350" s="450" t="s">
        <v>78</v>
      </c>
      <c r="D350" s="450" t="s">
        <v>78</v>
      </c>
      <c r="E350" s="450" t="s">
        <v>78</v>
      </c>
      <c r="F350" s="450" t="s">
        <v>78</v>
      </c>
      <c r="G350" s="450" t="s">
        <v>78</v>
      </c>
      <c r="H350" s="450" t="s">
        <v>78</v>
      </c>
      <c r="I350" s="450">
        <v>7</v>
      </c>
      <c r="J350" s="450" t="s">
        <v>78</v>
      </c>
      <c r="K350" s="452" t="s">
        <v>78</v>
      </c>
      <c r="L350" s="452">
        <v>8</v>
      </c>
      <c r="M350" s="452">
        <v>10</v>
      </c>
      <c r="N350" s="452">
        <v>13.000000000000002</v>
      </c>
      <c r="O350" s="452">
        <v>12</v>
      </c>
      <c r="P350" s="452" t="s">
        <v>78</v>
      </c>
      <c r="Q350" s="452">
        <v>19</v>
      </c>
      <c r="R350" s="452" t="s">
        <v>78</v>
      </c>
      <c r="S350" s="452">
        <v>12</v>
      </c>
      <c r="T350" s="450">
        <v>5</v>
      </c>
      <c r="U350" s="450">
        <v>6</v>
      </c>
      <c r="V350" s="450">
        <v>5</v>
      </c>
      <c r="W350" s="450">
        <v>12</v>
      </c>
      <c r="X350" s="450" t="s">
        <v>78</v>
      </c>
      <c r="Y350" s="450"/>
      <c r="Z350" s="450">
        <v>18.000000000000004</v>
      </c>
      <c r="AA350" s="450">
        <v>22.000000000000004</v>
      </c>
      <c r="AB350" s="450" t="s">
        <v>78</v>
      </c>
      <c r="AC350" s="450">
        <v>32</v>
      </c>
      <c r="AD350" s="450">
        <v>7</v>
      </c>
    </row>
    <row r="351" spans="1:30" ht="12.75" customHeight="1" x14ac:dyDescent="0.2">
      <c r="A351" s="450">
        <v>2015</v>
      </c>
      <c r="B351" s="457">
        <v>42350</v>
      </c>
      <c r="C351" s="450" t="s">
        <v>78</v>
      </c>
      <c r="D351" s="450" t="s">
        <v>78</v>
      </c>
      <c r="E351" s="450" t="s">
        <v>78</v>
      </c>
      <c r="F351" s="450" t="s">
        <v>78</v>
      </c>
      <c r="G351" s="450" t="s">
        <v>78</v>
      </c>
      <c r="H351" s="450" t="s">
        <v>78</v>
      </c>
      <c r="I351" s="450">
        <v>10</v>
      </c>
      <c r="J351" s="450" t="s">
        <v>78</v>
      </c>
      <c r="K351" s="452" t="s">
        <v>78</v>
      </c>
      <c r="L351" s="452">
        <v>9.0000000000000018</v>
      </c>
      <c r="M351" s="452">
        <v>8</v>
      </c>
      <c r="N351" s="452">
        <v>16</v>
      </c>
      <c r="O351" s="452">
        <v>17</v>
      </c>
      <c r="P351" s="452" t="s">
        <v>78</v>
      </c>
      <c r="Q351" s="452">
        <v>21</v>
      </c>
      <c r="R351" s="452" t="s">
        <v>78</v>
      </c>
      <c r="S351" s="452">
        <v>2</v>
      </c>
      <c r="T351" s="450">
        <v>10</v>
      </c>
      <c r="U351" s="450">
        <v>11.000000000000002</v>
      </c>
      <c r="V351" s="450">
        <v>5</v>
      </c>
      <c r="W351" s="450">
        <v>5</v>
      </c>
      <c r="X351" s="450" t="s">
        <v>78</v>
      </c>
      <c r="Y351" s="450"/>
      <c r="Z351" s="450">
        <v>20</v>
      </c>
      <c r="AA351" s="450">
        <v>14</v>
      </c>
      <c r="AB351" s="450" t="s">
        <v>78</v>
      </c>
      <c r="AC351" s="450">
        <v>22.000000000000004</v>
      </c>
      <c r="AD351" s="450">
        <v>21</v>
      </c>
    </row>
    <row r="352" spans="1:30" ht="12.75" customHeight="1" x14ac:dyDescent="0.2">
      <c r="A352" s="450">
        <v>2015</v>
      </c>
      <c r="B352" s="457">
        <v>42351</v>
      </c>
      <c r="C352" s="450" t="s">
        <v>78</v>
      </c>
      <c r="D352" s="450" t="s">
        <v>78</v>
      </c>
      <c r="E352" s="450" t="s">
        <v>78</v>
      </c>
      <c r="F352" s="450" t="s">
        <v>78</v>
      </c>
      <c r="G352" s="450" t="s">
        <v>78</v>
      </c>
      <c r="H352" s="450" t="s">
        <v>78</v>
      </c>
      <c r="I352" s="450">
        <v>21</v>
      </c>
      <c r="J352" s="450" t="s">
        <v>78</v>
      </c>
      <c r="K352" s="452" t="s">
        <v>78</v>
      </c>
      <c r="L352" s="452">
        <v>6</v>
      </c>
      <c r="M352" s="452">
        <v>11.000000000000002</v>
      </c>
      <c r="N352" s="452">
        <v>18.000000000000004</v>
      </c>
      <c r="O352" s="452">
        <v>17</v>
      </c>
      <c r="P352" s="452" t="s">
        <v>78</v>
      </c>
      <c r="Q352" s="452">
        <v>21</v>
      </c>
      <c r="R352" s="452" t="s">
        <v>78</v>
      </c>
      <c r="S352" s="452">
        <v>8</v>
      </c>
      <c r="T352" s="450">
        <v>11.000000000000002</v>
      </c>
      <c r="U352" s="450">
        <v>13.000000000000002</v>
      </c>
      <c r="V352" s="450">
        <v>11.000000000000002</v>
      </c>
      <c r="W352" s="450">
        <v>17</v>
      </c>
      <c r="X352" s="450" t="s">
        <v>78</v>
      </c>
      <c r="Y352" s="450"/>
      <c r="Z352" s="450">
        <v>20</v>
      </c>
      <c r="AA352" s="450">
        <v>18.000000000000004</v>
      </c>
      <c r="AB352" s="450" t="s">
        <v>78</v>
      </c>
      <c r="AC352" s="450">
        <v>20</v>
      </c>
      <c r="AD352" s="450">
        <v>20</v>
      </c>
    </row>
    <row r="353" spans="1:30" ht="12.75" customHeight="1" x14ac:dyDescent="0.2">
      <c r="A353" s="450">
        <v>2015</v>
      </c>
      <c r="B353" s="457">
        <v>42352</v>
      </c>
      <c r="C353" s="450" t="s">
        <v>78</v>
      </c>
      <c r="D353" s="450" t="s">
        <v>78</v>
      </c>
      <c r="E353" s="450" t="s">
        <v>78</v>
      </c>
      <c r="F353" s="450" t="s">
        <v>78</v>
      </c>
      <c r="G353" s="450" t="s">
        <v>78</v>
      </c>
      <c r="H353" s="450" t="s">
        <v>78</v>
      </c>
      <c r="I353" s="450">
        <v>24</v>
      </c>
      <c r="J353" s="450" t="s">
        <v>78</v>
      </c>
      <c r="K353" s="452" t="s">
        <v>78</v>
      </c>
      <c r="L353" s="452">
        <v>28</v>
      </c>
      <c r="M353" s="452">
        <v>26.000000000000004</v>
      </c>
      <c r="N353" s="452">
        <v>29</v>
      </c>
      <c r="O353" s="452">
        <v>29</v>
      </c>
      <c r="P353" s="452" t="s">
        <v>78</v>
      </c>
      <c r="Q353" s="452">
        <v>31</v>
      </c>
      <c r="R353" s="452" t="s">
        <v>78</v>
      </c>
      <c r="S353" s="452">
        <v>29</v>
      </c>
      <c r="T353" s="450">
        <v>22.000000000000004</v>
      </c>
      <c r="U353" s="450">
        <v>24</v>
      </c>
      <c r="V353" s="450">
        <v>26.000000000000004</v>
      </c>
      <c r="W353" s="450">
        <v>29</v>
      </c>
      <c r="X353" s="450" t="s">
        <v>78</v>
      </c>
      <c r="Y353" s="450"/>
      <c r="Z353" s="450">
        <v>32</v>
      </c>
      <c r="AA353" s="450">
        <v>30</v>
      </c>
      <c r="AB353" s="450" t="s">
        <v>78</v>
      </c>
      <c r="AC353" s="450">
        <v>34</v>
      </c>
      <c r="AD353" s="450">
        <v>27</v>
      </c>
    </row>
    <row r="354" spans="1:30" ht="12.75" customHeight="1" x14ac:dyDescent="0.2">
      <c r="A354" s="450">
        <v>2015</v>
      </c>
      <c r="B354" s="457">
        <v>42353</v>
      </c>
      <c r="C354" s="450" t="s">
        <v>78</v>
      </c>
      <c r="D354" s="450" t="s">
        <v>78</v>
      </c>
      <c r="E354" s="450" t="s">
        <v>78</v>
      </c>
      <c r="F354" s="450" t="s">
        <v>78</v>
      </c>
      <c r="G354" s="450" t="s">
        <v>78</v>
      </c>
      <c r="H354" s="450" t="s">
        <v>78</v>
      </c>
      <c r="I354" s="450">
        <v>24</v>
      </c>
      <c r="J354" s="450" t="s">
        <v>78</v>
      </c>
      <c r="K354" s="452" t="s">
        <v>78</v>
      </c>
      <c r="L354" s="452">
        <v>23</v>
      </c>
      <c r="M354" s="452">
        <v>16</v>
      </c>
      <c r="N354" s="452">
        <v>22.000000000000004</v>
      </c>
      <c r="O354" s="452">
        <v>22.000000000000004</v>
      </c>
      <c r="P354" s="452" t="s">
        <v>78</v>
      </c>
      <c r="Q354" s="452">
        <v>22.000000000000004</v>
      </c>
      <c r="R354" s="452" t="s">
        <v>78</v>
      </c>
      <c r="S354" s="452">
        <v>20</v>
      </c>
      <c r="T354" s="450">
        <v>21</v>
      </c>
      <c r="U354" s="450">
        <v>23</v>
      </c>
      <c r="V354" s="450">
        <v>22.000000000000004</v>
      </c>
      <c r="W354" s="450">
        <v>13.000000000000002</v>
      </c>
      <c r="X354" s="450" t="s">
        <v>78</v>
      </c>
      <c r="Y354" s="450"/>
      <c r="Z354" s="450">
        <v>27</v>
      </c>
      <c r="AA354" s="450">
        <v>24</v>
      </c>
      <c r="AB354" s="450" t="s">
        <v>78</v>
      </c>
      <c r="AC354" s="450">
        <v>28</v>
      </c>
      <c r="AD354" s="450">
        <v>26.000000000000004</v>
      </c>
    </row>
    <row r="355" spans="1:30" ht="12.75" customHeight="1" x14ac:dyDescent="0.2">
      <c r="A355" s="450">
        <v>2015</v>
      </c>
      <c r="B355" s="457">
        <v>42354</v>
      </c>
      <c r="C355" s="450" t="s">
        <v>78</v>
      </c>
      <c r="D355" s="450" t="s">
        <v>78</v>
      </c>
      <c r="E355" s="450" t="s">
        <v>78</v>
      </c>
      <c r="F355" s="450" t="s">
        <v>78</v>
      </c>
      <c r="G355" s="450" t="s">
        <v>78</v>
      </c>
      <c r="H355" s="450" t="s">
        <v>78</v>
      </c>
      <c r="I355" s="450">
        <v>35</v>
      </c>
      <c r="J355" s="450" t="s">
        <v>78</v>
      </c>
      <c r="K355" s="452" t="s">
        <v>78</v>
      </c>
      <c r="L355" s="452">
        <v>11.000000000000002</v>
      </c>
      <c r="M355" s="452">
        <v>13.000000000000002</v>
      </c>
      <c r="N355" s="452">
        <v>16</v>
      </c>
      <c r="O355" s="452">
        <v>14</v>
      </c>
      <c r="P355" s="452" t="s">
        <v>78</v>
      </c>
      <c r="Q355" s="452">
        <v>15.000000000000002</v>
      </c>
      <c r="R355" s="452" t="s">
        <v>78</v>
      </c>
      <c r="S355" s="452">
        <v>14</v>
      </c>
      <c r="T355" s="450">
        <v>12</v>
      </c>
      <c r="U355" s="450">
        <v>15.000000000000002</v>
      </c>
      <c r="V355" s="450">
        <v>11.000000000000002</v>
      </c>
      <c r="W355" s="450">
        <v>14</v>
      </c>
      <c r="X355" s="450" t="s">
        <v>78</v>
      </c>
      <c r="Y355" s="450"/>
      <c r="Z355" s="450">
        <v>17</v>
      </c>
      <c r="AA355" s="450">
        <v>26.000000000000004</v>
      </c>
      <c r="AB355" s="450" t="s">
        <v>78</v>
      </c>
      <c r="AC355" s="450">
        <v>30</v>
      </c>
      <c r="AD355" s="450">
        <v>20</v>
      </c>
    </row>
    <row r="356" spans="1:30" ht="12.75" customHeight="1" x14ac:dyDescent="0.2">
      <c r="A356" s="450">
        <v>2015</v>
      </c>
      <c r="B356" s="457">
        <v>42355</v>
      </c>
      <c r="C356" s="450" t="s">
        <v>78</v>
      </c>
      <c r="D356" s="450" t="s">
        <v>78</v>
      </c>
      <c r="E356" s="450" t="s">
        <v>78</v>
      </c>
      <c r="F356" s="450" t="s">
        <v>78</v>
      </c>
      <c r="G356" s="450" t="s">
        <v>78</v>
      </c>
      <c r="H356" s="450" t="s">
        <v>78</v>
      </c>
      <c r="I356" s="450">
        <v>31</v>
      </c>
      <c r="J356" s="450" t="s">
        <v>78</v>
      </c>
      <c r="K356" s="452" t="s">
        <v>78</v>
      </c>
      <c r="L356" s="452">
        <v>5</v>
      </c>
      <c r="M356" s="452">
        <v>16</v>
      </c>
      <c r="N356" s="452">
        <v>11.000000000000002</v>
      </c>
      <c r="O356" s="452">
        <v>9.0000000000000018</v>
      </c>
      <c r="P356" s="452" t="s">
        <v>78</v>
      </c>
      <c r="Q356" s="452">
        <v>16</v>
      </c>
      <c r="R356" s="452" t="s">
        <v>78</v>
      </c>
      <c r="S356" s="452">
        <v>6</v>
      </c>
      <c r="T356" s="450">
        <v>6</v>
      </c>
      <c r="U356" s="450">
        <v>15.000000000000002</v>
      </c>
      <c r="V356" s="450">
        <v>9.0000000000000018</v>
      </c>
      <c r="W356" s="450">
        <v>20</v>
      </c>
      <c r="X356" s="450" t="s">
        <v>78</v>
      </c>
      <c r="Y356" s="450"/>
      <c r="Z356" s="450">
        <v>18.000000000000004</v>
      </c>
      <c r="AA356" s="450">
        <v>19</v>
      </c>
      <c r="AB356" s="450" t="s">
        <v>78</v>
      </c>
      <c r="AC356" s="450">
        <v>28</v>
      </c>
      <c r="AD356" s="450">
        <v>23</v>
      </c>
    </row>
    <row r="357" spans="1:30" ht="12.75" customHeight="1" x14ac:dyDescent="0.2">
      <c r="A357" s="450">
        <v>2015</v>
      </c>
      <c r="B357" s="457">
        <v>42356</v>
      </c>
      <c r="C357" s="450" t="s">
        <v>78</v>
      </c>
      <c r="D357" s="450" t="s">
        <v>78</v>
      </c>
      <c r="E357" s="450" t="s">
        <v>78</v>
      </c>
      <c r="F357" s="450" t="s">
        <v>78</v>
      </c>
      <c r="G357" s="450" t="s">
        <v>78</v>
      </c>
      <c r="H357" s="450" t="s">
        <v>78</v>
      </c>
      <c r="I357" s="450">
        <v>28</v>
      </c>
      <c r="J357" s="450" t="s">
        <v>78</v>
      </c>
      <c r="K357" s="452" t="s">
        <v>78</v>
      </c>
      <c r="L357" s="452">
        <v>22.000000000000004</v>
      </c>
      <c r="M357" s="452">
        <v>19</v>
      </c>
      <c r="N357" s="452">
        <v>25</v>
      </c>
      <c r="O357" s="452">
        <v>22.000000000000004</v>
      </c>
      <c r="P357" s="452" t="s">
        <v>78</v>
      </c>
      <c r="Q357" s="452">
        <v>25</v>
      </c>
      <c r="R357" s="452" t="s">
        <v>78</v>
      </c>
      <c r="S357" s="452">
        <v>24</v>
      </c>
      <c r="T357" s="450">
        <v>19</v>
      </c>
      <c r="U357" s="450">
        <v>21</v>
      </c>
      <c r="V357" s="450">
        <v>20</v>
      </c>
      <c r="W357" s="450">
        <v>21</v>
      </c>
      <c r="X357" s="450" t="s">
        <v>78</v>
      </c>
      <c r="Y357" s="450"/>
      <c r="Z357" s="450">
        <v>28</v>
      </c>
      <c r="AA357" s="450">
        <v>24</v>
      </c>
      <c r="AB357" s="450" t="s">
        <v>78</v>
      </c>
      <c r="AC357" s="450">
        <v>26.000000000000004</v>
      </c>
      <c r="AD357" s="450">
        <v>26.000000000000004</v>
      </c>
    </row>
    <row r="358" spans="1:30" ht="12.75" customHeight="1" x14ac:dyDescent="0.2">
      <c r="A358" s="450">
        <v>2015</v>
      </c>
      <c r="B358" s="457">
        <v>42357</v>
      </c>
      <c r="C358" s="450" t="s">
        <v>78</v>
      </c>
      <c r="D358" s="450" t="s">
        <v>78</v>
      </c>
      <c r="E358" s="450" t="s">
        <v>78</v>
      </c>
      <c r="F358" s="450" t="s">
        <v>78</v>
      </c>
      <c r="G358" s="450" t="s">
        <v>78</v>
      </c>
      <c r="H358" s="450" t="s">
        <v>78</v>
      </c>
      <c r="I358" s="450">
        <v>31</v>
      </c>
      <c r="J358" s="450" t="s">
        <v>78</v>
      </c>
      <c r="K358" s="452" t="s">
        <v>78</v>
      </c>
      <c r="L358" s="452">
        <v>27</v>
      </c>
      <c r="M358" s="452">
        <v>25</v>
      </c>
      <c r="N358" s="452">
        <v>29</v>
      </c>
      <c r="O358" s="452">
        <v>28</v>
      </c>
      <c r="P358" s="452" t="s">
        <v>78</v>
      </c>
      <c r="Q358" s="452">
        <v>29</v>
      </c>
      <c r="R358" s="452" t="s">
        <v>78</v>
      </c>
      <c r="S358" s="452">
        <v>28</v>
      </c>
      <c r="T358" s="450">
        <v>25</v>
      </c>
      <c r="U358" s="450">
        <v>26.000000000000004</v>
      </c>
      <c r="V358" s="450">
        <v>26.000000000000004</v>
      </c>
      <c r="W358" s="450">
        <v>27</v>
      </c>
      <c r="X358" s="450" t="s">
        <v>78</v>
      </c>
      <c r="Y358" s="450"/>
      <c r="Z358" s="450">
        <v>32</v>
      </c>
      <c r="AA358" s="450">
        <v>29</v>
      </c>
      <c r="AB358" s="450" t="s">
        <v>78</v>
      </c>
      <c r="AC358" s="450">
        <v>32</v>
      </c>
      <c r="AD358" s="450">
        <v>30</v>
      </c>
    </row>
    <row r="359" spans="1:30" ht="12.75" customHeight="1" x14ac:dyDescent="0.2">
      <c r="A359" s="450">
        <v>2015</v>
      </c>
      <c r="B359" s="457">
        <v>42358</v>
      </c>
      <c r="C359" s="450" t="s">
        <v>78</v>
      </c>
      <c r="D359" s="450" t="s">
        <v>78</v>
      </c>
      <c r="E359" s="450" t="s">
        <v>78</v>
      </c>
      <c r="F359" s="450" t="s">
        <v>78</v>
      </c>
      <c r="G359" s="450" t="s">
        <v>78</v>
      </c>
      <c r="H359" s="450" t="s">
        <v>78</v>
      </c>
      <c r="I359" s="450">
        <v>31</v>
      </c>
      <c r="J359" s="450" t="s">
        <v>78</v>
      </c>
      <c r="K359" s="452" t="s">
        <v>78</v>
      </c>
      <c r="L359" s="452">
        <v>30</v>
      </c>
      <c r="M359" s="452">
        <v>29</v>
      </c>
      <c r="N359" s="452">
        <v>28</v>
      </c>
      <c r="O359" s="452">
        <v>28</v>
      </c>
      <c r="P359" s="452" t="s">
        <v>78</v>
      </c>
      <c r="Q359" s="452">
        <v>30</v>
      </c>
      <c r="R359" s="452" t="s">
        <v>78</v>
      </c>
      <c r="S359" s="452">
        <v>27</v>
      </c>
      <c r="T359" s="450">
        <v>26.000000000000004</v>
      </c>
      <c r="U359" s="450">
        <v>27</v>
      </c>
      <c r="V359" s="450">
        <v>28</v>
      </c>
      <c r="W359" s="450">
        <v>27</v>
      </c>
      <c r="X359" s="450" t="s">
        <v>78</v>
      </c>
      <c r="Y359" s="450"/>
      <c r="Z359" s="450">
        <v>33</v>
      </c>
      <c r="AA359" s="450">
        <v>29</v>
      </c>
      <c r="AB359" s="450" t="s">
        <v>78</v>
      </c>
      <c r="AC359" s="450">
        <v>31</v>
      </c>
      <c r="AD359" s="450">
        <v>31</v>
      </c>
    </row>
    <row r="360" spans="1:30" ht="12.75" customHeight="1" x14ac:dyDescent="0.2">
      <c r="A360" s="450">
        <v>2015</v>
      </c>
      <c r="B360" s="457">
        <v>42359</v>
      </c>
      <c r="C360" s="450" t="s">
        <v>78</v>
      </c>
      <c r="D360" s="450" t="s">
        <v>78</v>
      </c>
      <c r="E360" s="450" t="s">
        <v>78</v>
      </c>
      <c r="F360" s="450" t="s">
        <v>78</v>
      </c>
      <c r="G360" s="450" t="s">
        <v>78</v>
      </c>
      <c r="H360" s="450" t="s">
        <v>78</v>
      </c>
      <c r="I360" s="450">
        <v>30</v>
      </c>
      <c r="J360" s="450" t="s">
        <v>78</v>
      </c>
      <c r="K360" s="452" t="s">
        <v>78</v>
      </c>
      <c r="L360" s="452">
        <v>11.000000000000002</v>
      </c>
      <c r="M360" s="452">
        <v>19</v>
      </c>
      <c r="N360" s="452">
        <v>23</v>
      </c>
      <c r="O360" s="452">
        <v>28</v>
      </c>
      <c r="P360" s="452" t="s">
        <v>78</v>
      </c>
      <c r="Q360" s="452">
        <v>26.000000000000004</v>
      </c>
      <c r="R360" s="452" t="s">
        <v>78</v>
      </c>
      <c r="S360" s="452">
        <v>17</v>
      </c>
      <c r="T360" s="450">
        <v>13.000000000000002</v>
      </c>
      <c r="U360" s="450">
        <v>11.000000000000002</v>
      </c>
      <c r="V360" s="450">
        <v>11.000000000000002</v>
      </c>
      <c r="W360" s="450">
        <v>19</v>
      </c>
      <c r="X360" s="450" t="s">
        <v>78</v>
      </c>
      <c r="Y360" s="450"/>
      <c r="Z360" s="450">
        <v>22.000000000000004</v>
      </c>
      <c r="AA360" s="450">
        <v>26.000000000000004</v>
      </c>
      <c r="AB360" s="450" t="s">
        <v>78</v>
      </c>
      <c r="AC360" s="450">
        <v>34</v>
      </c>
      <c r="AD360" s="450">
        <v>13.000000000000002</v>
      </c>
    </row>
    <row r="361" spans="1:30" ht="12.75" customHeight="1" x14ac:dyDescent="0.2">
      <c r="A361" s="450">
        <v>2015</v>
      </c>
      <c r="B361" s="457">
        <v>42360</v>
      </c>
      <c r="C361" s="450" t="s">
        <v>78</v>
      </c>
      <c r="D361" s="450" t="s">
        <v>78</v>
      </c>
      <c r="E361" s="450" t="s">
        <v>78</v>
      </c>
      <c r="F361" s="450" t="s">
        <v>78</v>
      </c>
      <c r="G361" s="450" t="s">
        <v>78</v>
      </c>
      <c r="H361" s="450" t="s">
        <v>78</v>
      </c>
      <c r="I361" s="450">
        <v>14</v>
      </c>
      <c r="J361" s="450" t="s">
        <v>78</v>
      </c>
      <c r="K361" s="452" t="s">
        <v>78</v>
      </c>
      <c r="L361" s="452">
        <v>10</v>
      </c>
      <c r="M361" s="452">
        <v>14</v>
      </c>
      <c r="N361" s="452">
        <v>21</v>
      </c>
      <c r="O361" s="452">
        <v>17</v>
      </c>
      <c r="P361" s="452" t="s">
        <v>78</v>
      </c>
      <c r="Q361" s="452">
        <v>20</v>
      </c>
      <c r="R361" s="452" t="s">
        <v>78</v>
      </c>
      <c r="S361" s="452">
        <v>3</v>
      </c>
      <c r="T361" s="450">
        <v>5</v>
      </c>
      <c r="U361" s="450">
        <v>3</v>
      </c>
      <c r="V361" s="450">
        <v>6</v>
      </c>
      <c r="W361" s="450">
        <v>7</v>
      </c>
      <c r="X361" s="450" t="s">
        <v>78</v>
      </c>
      <c r="Y361" s="450"/>
      <c r="Z361" s="450">
        <v>16</v>
      </c>
      <c r="AA361" s="450">
        <v>20</v>
      </c>
      <c r="AB361" s="450" t="s">
        <v>78</v>
      </c>
      <c r="AC361" s="450">
        <v>30</v>
      </c>
      <c r="AD361" s="450">
        <v>9.0000000000000018</v>
      </c>
    </row>
    <row r="362" spans="1:30" ht="12.75" customHeight="1" x14ac:dyDescent="0.2">
      <c r="A362" s="450">
        <v>2015</v>
      </c>
      <c r="B362" s="457">
        <v>42361</v>
      </c>
      <c r="C362" s="450" t="s">
        <v>78</v>
      </c>
      <c r="D362" s="450" t="s">
        <v>78</v>
      </c>
      <c r="E362" s="450" t="s">
        <v>78</v>
      </c>
      <c r="F362" s="450" t="s">
        <v>78</v>
      </c>
      <c r="G362" s="450" t="s">
        <v>78</v>
      </c>
      <c r="H362" s="450" t="s">
        <v>78</v>
      </c>
      <c r="I362" s="450">
        <v>25</v>
      </c>
      <c r="J362" s="450" t="s">
        <v>78</v>
      </c>
      <c r="K362" s="452" t="s">
        <v>78</v>
      </c>
      <c r="L362" s="452">
        <v>9.0000000000000018</v>
      </c>
      <c r="M362" s="452">
        <v>16</v>
      </c>
      <c r="N362" s="452">
        <v>18.000000000000004</v>
      </c>
      <c r="O362" s="452">
        <v>19</v>
      </c>
      <c r="P362" s="452" t="s">
        <v>78</v>
      </c>
      <c r="Q362" s="452">
        <v>20</v>
      </c>
      <c r="R362" s="452" t="s">
        <v>78</v>
      </c>
      <c r="S362" s="452">
        <v>2</v>
      </c>
      <c r="T362" s="450">
        <v>6</v>
      </c>
      <c r="U362" s="450">
        <v>11.000000000000002</v>
      </c>
      <c r="V362" s="450">
        <v>2</v>
      </c>
      <c r="W362" s="450">
        <v>19</v>
      </c>
      <c r="X362" s="450" t="s">
        <v>78</v>
      </c>
      <c r="Y362" s="450"/>
      <c r="Z362" s="450">
        <v>12</v>
      </c>
      <c r="AA362" s="450">
        <v>24</v>
      </c>
      <c r="AB362" s="450" t="s">
        <v>78</v>
      </c>
      <c r="AC362" s="450">
        <v>27</v>
      </c>
      <c r="AD362" s="450">
        <v>19</v>
      </c>
    </row>
    <row r="363" spans="1:30" ht="12.75" customHeight="1" x14ac:dyDescent="0.2">
      <c r="A363" s="450">
        <v>2015</v>
      </c>
      <c r="B363" s="457">
        <v>42362</v>
      </c>
      <c r="C363" s="450" t="s">
        <v>78</v>
      </c>
      <c r="D363" s="450" t="s">
        <v>78</v>
      </c>
      <c r="E363" s="450" t="s">
        <v>78</v>
      </c>
      <c r="F363" s="450" t="s">
        <v>78</v>
      </c>
      <c r="G363" s="450" t="s">
        <v>78</v>
      </c>
      <c r="H363" s="450" t="s">
        <v>78</v>
      </c>
      <c r="I363" s="450">
        <v>10</v>
      </c>
      <c r="J363" s="450" t="s">
        <v>78</v>
      </c>
      <c r="K363" s="452" t="s">
        <v>78</v>
      </c>
      <c r="L363" s="452">
        <v>16</v>
      </c>
      <c r="M363" s="452">
        <v>16</v>
      </c>
      <c r="N363" s="452">
        <v>20</v>
      </c>
      <c r="O363" s="452">
        <v>21</v>
      </c>
      <c r="P363" s="452" t="s">
        <v>78</v>
      </c>
      <c r="Q363" s="452">
        <v>26.000000000000004</v>
      </c>
      <c r="R363" s="452" t="s">
        <v>78</v>
      </c>
      <c r="S363" s="452">
        <v>21</v>
      </c>
      <c r="T363" s="450">
        <v>10</v>
      </c>
      <c r="U363" s="450">
        <v>12</v>
      </c>
      <c r="V363" s="450">
        <v>13.000000000000002</v>
      </c>
      <c r="W363" s="450">
        <v>11.000000000000002</v>
      </c>
      <c r="X363" s="450" t="s">
        <v>78</v>
      </c>
      <c r="Y363" s="450"/>
      <c r="Z363" s="450">
        <v>23</v>
      </c>
      <c r="AA363" s="450">
        <v>13.000000000000002</v>
      </c>
      <c r="AB363" s="450" t="s">
        <v>78</v>
      </c>
      <c r="AC363" s="450">
        <v>18.000000000000004</v>
      </c>
      <c r="AD363" s="450">
        <v>15.000000000000002</v>
      </c>
    </row>
    <row r="364" spans="1:30" ht="12.75" customHeight="1" x14ac:dyDescent="0.2">
      <c r="A364" s="450">
        <v>2015</v>
      </c>
      <c r="B364" s="457">
        <v>42363</v>
      </c>
      <c r="C364" s="450" t="s">
        <v>78</v>
      </c>
      <c r="D364" s="450" t="s">
        <v>78</v>
      </c>
      <c r="E364" s="450" t="s">
        <v>78</v>
      </c>
      <c r="F364" s="450" t="s">
        <v>78</v>
      </c>
      <c r="G364" s="450" t="s">
        <v>78</v>
      </c>
      <c r="H364" s="450" t="s">
        <v>78</v>
      </c>
      <c r="I364" s="450">
        <v>30</v>
      </c>
      <c r="J364" s="450" t="s">
        <v>78</v>
      </c>
      <c r="K364" s="452" t="s">
        <v>78</v>
      </c>
      <c r="L364" s="452">
        <v>24</v>
      </c>
      <c r="M364" s="452">
        <v>24</v>
      </c>
      <c r="N364" s="452">
        <v>17</v>
      </c>
      <c r="O364" s="452" t="s">
        <v>78</v>
      </c>
      <c r="P364" s="452" t="s">
        <v>78</v>
      </c>
      <c r="Q364" s="452">
        <v>25</v>
      </c>
      <c r="R364" s="452" t="s">
        <v>78</v>
      </c>
      <c r="S364" s="452">
        <v>26.000000000000004</v>
      </c>
      <c r="T364" s="450">
        <v>24</v>
      </c>
      <c r="U364" s="450">
        <v>26.000000000000004</v>
      </c>
      <c r="V364" s="450">
        <v>24</v>
      </c>
      <c r="W364" s="450">
        <v>23</v>
      </c>
      <c r="X364" s="450" t="s">
        <v>78</v>
      </c>
      <c r="Y364" s="450"/>
      <c r="Z364" s="450">
        <v>35</v>
      </c>
      <c r="AA364" s="450">
        <v>22.000000000000004</v>
      </c>
      <c r="AB364" s="450" t="s">
        <v>78</v>
      </c>
      <c r="AC364" s="450">
        <v>24</v>
      </c>
      <c r="AD364" s="450">
        <v>32</v>
      </c>
    </row>
    <row r="365" spans="1:30" ht="12.75" customHeight="1" x14ac:dyDescent="0.2">
      <c r="A365" s="450">
        <v>2015</v>
      </c>
      <c r="B365" s="457">
        <v>42364</v>
      </c>
      <c r="C365" s="450" t="s">
        <v>78</v>
      </c>
      <c r="D365" s="450" t="s">
        <v>78</v>
      </c>
      <c r="E365" s="450" t="s">
        <v>78</v>
      </c>
      <c r="F365" s="450" t="s">
        <v>78</v>
      </c>
      <c r="G365" s="450" t="s">
        <v>78</v>
      </c>
      <c r="H365" s="450" t="s">
        <v>78</v>
      </c>
      <c r="I365" s="450">
        <v>33</v>
      </c>
      <c r="J365" s="450" t="s">
        <v>78</v>
      </c>
      <c r="K365" s="452" t="s">
        <v>78</v>
      </c>
      <c r="L365" s="452">
        <v>24</v>
      </c>
      <c r="M365" s="452">
        <v>25</v>
      </c>
      <c r="N365" s="452">
        <v>28</v>
      </c>
      <c r="O365" s="452">
        <v>9.0000000000000018</v>
      </c>
      <c r="P365" s="452" t="s">
        <v>78</v>
      </c>
      <c r="Q365" s="452">
        <v>30</v>
      </c>
      <c r="R365" s="452" t="s">
        <v>78</v>
      </c>
      <c r="S365" s="452">
        <v>22.000000000000004</v>
      </c>
      <c r="T365" s="450">
        <v>24</v>
      </c>
      <c r="U365" s="450">
        <v>27</v>
      </c>
      <c r="V365" s="450">
        <v>21</v>
      </c>
      <c r="W365" s="450">
        <v>27</v>
      </c>
      <c r="X365" s="450" t="s">
        <v>78</v>
      </c>
      <c r="Y365" s="450"/>
      <c r="Z365" s="450">
        <v>28</v>
      </c>
      <c r="AA365" s="450">
        <v>28</v>
      </c>
      <c r="AB365" s="450" t="s">
        <v>78</v>
      </c>
      <c r="AC365" s="450">
        <v>31</v>
      </c>
      <c r="AD365" s="450">
        <v>30</v>
      </c>
    </row>
    <row r="366" spans="1:30" ht="12.75" customHeight="1" x14ac:dyDescent="0.2">
      <c r="A366" s="450">
        <v>2015</v>
      </c>
      <c r="B366" s="457">
        <v>42365</v>
      </c>
      <c r="C366" s="450" t="s">
        <v>78</v>
      </c>
      <c r="D366" s="450" t="s">
        <v>78</v>
      </c>
      <c r="E366" s="450" t="s">
        <v>78</v>
      </c>
      <c r="F366" s="450" t="s">
        <v>78</v>
      </c>
      <c r="G366" s="450" t="s">
        <v>78</v>
      </c>
      <c r="H366" s="450" t="s">
        <v>78</v>
      </c>
      <c r="I366" s="450">
        <v>25</v>
      </c>
      <c r="J366" s="450" t="s">
        <v>78</v>
      </c>
      <c r="K366" s="452" t="s">
        <v>78</v>
      </c>
      <c r="L366" s="452">
        <v>23</v>
      </c>
      <c r="M366" s="452">
        <v>22.000000000000004</v>
      </c>
      <c r="N366" s="452">
        <v>24</v>
      </c>
      <c r="O366" s="452">
        <v>2</v>
      </c>
      <c r="P366" s="452" t="s">
        <v>78</v>
      </c>
      <c r="Q366" s="452">
        <v>25</v>
      </c>
      <c r="R366" s="452" t="s">
        <v>78</v>
      </c>
      <c r="S366" s="452">
        <v>17</v>
      </c>
      <c r="T366" s="450">
        <v>21</v>
      </c>
      <c r="U366" s="450">
        <v>20</v>
      </c>
      <c r="V366" s="450">
        <v>18.000000000000004</v>
      </c>
      <c r="W366" s="450">
        <v>20</v>
      </c>
      <c r="X366" s="450" t="s">
        <v>78</v>
      </c>
      <c r="Y366" s="450"/>
      <c r="Z366" s="450">
        <v>18.000000000000004</v>
      </c>
      <c r="AA366" s="450">
        <v>22.000000000000004</v>
      </c>
      <c r="AB366" s="450" t="s">
        <v>78</v>
      </c>
      <c r="AC366" s="450">
        <v>27</v>
      </c>
      <c r="AD366" s="450">
        <v>24</v>
      </c>
    </row>
    <row r="367" spans="1:30" ht="12.75" customHeight="1" x14ac:dyDescent="0.2">
      <c r="A367" s="450">
        <v>2015</v>
      </c>
      <c r="B367" s="457">
        <v>42366</v>
      </c>
      <c r="C367" s="450" t="s">
        <v>78</v>
      </c>
      <c r="D367" s="450" t="s">
        <v>78</v>
      </c>
      <c r="E367" s="450" t="s">
        <v>78</v>
      </c>
      <c r="F367" s="450" t="s">
        <v>78</v>
      </c>
      <c r="G367" s="450" t="s">
        <v>78</v>
      </c>
      <c r="H367" s="450" t="s">
        <v>78</v>
      </c>
      <c r="I367" s="450">
        <v>32</v>
      </c>
      <c r="J367" s="450" t="s">
        <v>78</v>
      </c>
      <c r="K367" s="452" t="s">
        <v>78</v>
      </c>
      <c r="L367" s="452">
        <v>23</v>
      </c>
      <c r="M367" s="452">
        <v>24</v>
      </c>
      <c r="N367" s="452">
        <v>25</v>
      </c>
      <c r="O367" s="452">
        <v>13.000000000000002</v>
      </c>
      <c r="P367" s="452" t="s">
        <v>78</v>
      </c>
      <c r="Q367" s="452">
        <v>27</v>
      </c>
      <c r="R367" s="452" t="s">
        <v>78</v>
      </c>
      <c r="S367" s="452">
        <v>20</v>
      </c>
      <c r="T367" s="450">
        <v>26.000000000000004</v>
      </c>
      <c r="U367" s="450">
        <v>31</v>
      </c>
      <c r="V367" s="450">
        <v>26.000000000000004</v>
      </c>
      <c r="W367" s="450">
        <v>26.000000000000004</v>
      </c>
      <c r="X367" s="450" t="s">
        <v>78</v>
      </c>
      <c r="Y367" s="450"/>
      <c r="Z367" s="450">
        <v>29</v>
      </c>
      <c r="AA367" s="450">
        <v>31</v>
      </c>
      <c r="AB367" s="450" t="s">
        <v>78</v>
      </c>
      <c r="AC367" s="450">
        <v>34</v>
      </c>
      <c r="AD367" s="450">
        <v>30</v>
      </c>
    </row>
    <row r="368" spans="1:30" ht="12.75" customHeight="1" x14ac:dyDescent="0.2">
      <c r="A368" s="450">
        <v>2015</v>
      </c>
      <c r="B368" s="457">
        <v>42367</v>
      </c>
      <c r="C368" s="450" t="s">
        <v>78</v>
      </c>
      <c r="D368" s="450" t="s">
        <v>78</v>
      </c>
      <c r="E368" s="450" t="s">
        <v>78</v>
      </c>
      <c r="F368" s="450" t="s">
        <v>78</v>
      </c>
      <c r="G368" s="450" t="s">
        <v>78</v>
      </c>
      <c r="H368" s="450" t="s">
        <v>78</v>
      </c>
      <c r="I368" s="450">
        <v>20</v>
      </c>
      <c r="J368" s="450" t="s">
        <v>78</v>
      </c>
      <c r="K368" s="452" t="s">
        <v>78</v>
      </c>
      <c r="L368" s="452">
        <v>15.000000000000002</v>
      </c>
      <c r="M368" s="452">
        <v>13.000000000000002</v>
      </c>
      <c r="N368" s="452">
        <v>20</v>
      </c>
      <c r="O368" s="452">
        <v>11.000000000000002</v>
      </c>
      <c r="P368" s="452" t="s">
        <v>78</v>
      </c>
      <c r="Q368" s="452">
        <v>26.000000000000004</v>
      </c>
      <c r="R368" s="452" t="s">
        <v>78</v>
      </c>
      <c r="S368" s="452">
        <v>12</v>
      </c>
      <c r="T368" s="450">
        <v>19</v>
      </c>
      <c r="U368" s="450">
        <v>25</v>
      </c>
      <c r="V368" s="450">
        <v>17</v>
      </c>
      <c r="W368" s="450">
        <v>23</v>
      </c>
      <c r="X368" s="450" t="s">
        <v>78</v>
      </c>
      <c r="Y368" s="450"/>
      <c r="Z368" s="450">
        <v>29</v>
      </c>
      <c r="AA368" s="450">
        <v>25</v>
      </c>
      <c r="AB368" s="450" t="s">
        <v>78</v>
      </c>
      <c r="AC368" s="450">
        <v>31</v>
      </c>
      <c r="AD368" s="450">
        <v>27</v>
      </c>
    </row>
    <row r="369" spans="1:30" ht="12.75" customHeight="1" x14ac:dyDescent="0.2">
      <c r="A369" s="450">
        <v>2015</v>
      </c>
      <c r="B369" s="457">
        <v>42368</v>
      </c>
      <c r="C369" s="450" t="s">
        <v>78</v>
      </c>
      <c r="D369" s="450" t="s">
        <v>78</v>
      </c>
      <c r="E369" s="450" t="s">
        <v>78</v>
      </c>
      <c r="F369" s="450" t="s">
        <v>78</v>
      </c>
      <c r="G369" s="450" t="s">
        <v>78</v>
      </c>
      <c r="H369" s="450" t="s">
        <v>78</v>
      </c>
      <c r="I369" s="450">
        <v>8</v>
      </c>
      <c r="J369" s="450" t="s">
        <v>78</v>
      </c>
      <c r="K369" s="452" t="s">
        <v>78</v>
      </c>
      <c r="L369" s="452">
        <v>0</v>
      </c>
      <c r="M369" s="452">
        <v>2</v>
      </c>
      <c r="N369" s="452" t="s">
        <v>78</v>
      </c>
      <c r="O369" s="452">
        <v>10</v>
      </c>
      <c r="P369" s="452" t="s">
        <v>78</v>
      </c>
      <c r="Q369" s="452">
        <v>2</v>
      </c>
      <c r="R369" s="452" t="s">
        <v>78</v>
      </c>
      <c r="S369" s="452">
        <v>0</v>
      </c>
      <c r="T369" s="450">
        <v>3</v>
      </c>
      <c r="U369" s="450">
        <v>6</v>
      </c>
      <c r="V369" s="450">
        <v>2</v>
      </c>
      <c r="W369" s="450">
        <v>9.0000000000000018</v>
      </c>
      <c r="X369" s="450" t="s">
        <v>78</v>
      </c>
      <c r="Y369" s="450"/>
      <c r="Z369" s="450">
        <v>11.000000000000002</v>
      </c>
      <c r="AA369" s="450">
        <v>14</v>
      </c>
      <c r="AB369" s="450" t="s">
        <v>78</v>
      </c>
      <c r="AC369" s="450">
        <v>21</v>
      </c>
      <c r="AD369" s="450">
        <v>9.0000000000000018</v>
      </c>
    </row>
    <row r="370" spans="1:30" ht="12.75" customHeight="1" x14ac:dyDescent="0.2">
      <c r="A370" s="450">
        <v>2015</v>
      </c>
      <c r="B370" s="457">
        <v>42369</v>
      </c>
      <c r="C370" s="450" t="s">
        <v>78</v>
      </c>
      <c r="D370" s="450" t="s">
        <v>78</v>
      </c>
      <c r="E370" s="450" t="s">
        <v>78</v>
      </c>
      <c r="F370" s="450" t="s">
        <v>78</v>
      </c>
      <c r="G370" s="450" t="s">
        <v>78</v>
      </c>
      <c r="H370" s="450" t="s">
        <v>78</v>
      </c>
      <c r="I370" s="450">
        <v>23</v>
      </c>
      <c r="J370" s="450" t="s">
        <v>78</v>
      </c>
      <c r="K370" s="452" t="s">
        <v>78</v>
      </c>
      <c r="L370" s="452">
        <v>19</v>
      </c>
      <c r="M370" s="452">
        <v>22.000000000000004</v>
      </c>
      <c r="N370" s="452" t="s">
        <v>78</v>
      </c>
      <c r="O370" s="452">
        <v>25</v>
      </c>
      <c r="P370" s="452" t="s">
        <v>78</v>
      </c>
      <c r="Q370" s="452">
        <v>25</v>
      </c>
      <c r="R370" s="452" t="s">
        <v>78</v>
      </c>
      <c r="S370" s="452">
        <v>24</v>
      </c>
      <c r="T370" s="450">
        <v>19</v>
      </c>
      <c r="U370" s="450">
        <v>20</v>
      </c>
      <c r="V370" s="450">
        <v>20</v>
      </c>
      <c r="W370" s="450">
        <v>23</v>
      </c>
      <c r="X370" s="450" t="s">
        <v>78</v>
      </c>
      <c r="Y370" s="450"/>
      <c r="Z370" s="450">
        <v>29</v>
      </c>
      <c r="AA370" s="450">
        <v>24</v>
      </c>
      <c r="AB370" s="450" t="s">
        <v>78</v>
      </c>
      <c r="AC370" s="450">
        <v>27</v>
      </c>
      <c r="AD370" s="450">
        <v>27</v>
      </c>
    </row>
    <row r="371" spans="1:30" ht="12.75" customHeight="1" x14ac:dyDescent="0.2">
      <c r="A371" s="450">
        <v>2016</v>
      </c>
      <c r="B371" s="457">
        <v>42370</v>
      </c>
      <c r="C371" s="450" t="s">
        <v>78</v>
      </c>
      <c r="D371" s="450" t="s">
        <v>78</v>
      </c>
      <c r="E371" s="450" t="s">
        <v>78</v>
      </c>
      <c r="F371" s="450" t="s">
        <v>78</v>
      </c>
      <c r="G371" s="450" t="s">
        <v>78</v>
      </c>
      <c r="H371" s="450" t="s">
        <v>78</v>
      </c>
      <c r="I371" s="450">
        <v>30</v>
      </c>
      <c r="J371" s="450" t="s">
        <v>78</v>
      </c>
      <c r="K371" s="452" t="s">
        <v>78</v>
      </c>
      <c r="L371" s="452">
        <v>27</v>
      </c>
      <c r="M371" s="452">
        <v>29</v>
      </c>
      <c r="N371" s="452" t="s">
        <v>78</v>
      </c>
      <c r="O371" s="452">
        <v>31</v>
      </c>
      <c r="P371" s="452" t="s">
        <v>78</v>
      </c>
      <c r="Q371" s="452">
        <v>31</v>
      </c>
      <c r="R371" s="452" t="s">
        <v>78</v>
      </c>
      <c r="S371" s="452">
        <v>32</v>
      </c>
      <c r="T371" s="450">
        <v>24</v>
      </c>
      <c r="U371" s="450">
        <v>24</v>
      </c>
      <c r="V371" s="450">
        <v>25</v>
      </c>
      <c r="W371" s="450">
        <v>26.000000000000004</v>
      </c>
      <c r="X371" s="450" t="s">
        <v>78</v>
      </c>
      <c r="Y371" s="450"/>
      <c r="Z371" s="450">
        <v>33</v>
      </c>
      <c r="AA371" s="450">
        <v>28</v>
      </c>
      <c r="AB371" s="450" t="s">
        <v>78</v>
      </c>
      <c r="AC371" s="450">
        <v>29</v>
      </c>
      <c r="AD371" s="450">
        <v>31</v>
      </c>
    </row>
    <row r="372" spans="1:30" ht="12.75" customHeight="1" x14ac:dyDescent="0.2">
      <c r="A372" s="450">
        <v>2016</v>
      </c>
      <c r="B372" s="457">
        <v>42371</v>
      </c>
      <c r="C372" s="450" t="s">
        <v>78</v>
      </c>
      <c r="D372" s="450" t="s">
        <v>78</v>
      </c>
      <c r="E372" s="450" t="s">
        <v>78</v>
      </c>
      <c r="F372" s="450" t="s">
        <v>78</v>
      </c>
      <c r="G372" s="450" t="s">
        <v>78</v>
      </c>
      <c r="H372" s="450" t="s">
        <v>78</v>
      </c>
      <c r="I372" s="450">
        <v>32</v>
      </c>
      <c r="J372" s="450" t="s">
        <v>78</v>
      </c>
      <c r="K372" s="452" t="s">
        <v>78</v>
      </c>
      <c r="L372" s="452">
        <v>26.000000000000004</v>
      </c>
      <c r="M372" s="452">
        <v>24</v>
      </c>
      <c r="N372" s="452" t="s">
        <v>78</v>
      </c>
      <c r="O372" s="452">
        <v>29</v>
      </c>
      <c r="P372" s="452" t="s">
        <v>78</v>
      </c>
      <c r="Q372" s="452">
        <v>28</v>
      </c>
      <c r="R372" s="452" t="s">
        <v>78</v>
      </c>
      <c r="S372" s="452">
        <v>28</v>
      </c>
      <c r="T372" s="450">
        <v>22.000000000000004</v>
      </c>
      <c r="U372" s="450">
        <v>23</v>
      </c>
      <c r="V372" s="450">
        <v>23</v>
      </c>
      <c r="W372" s="450">
        <v>25</v>
      </c>
      <c r="X372" s="450" t="s">
        <v>78</v>
      </c>
      <c r="Y372" s="450"/>
      <c r="Z372" s="450">
        <v>31</v>
      </c>
      <c r="AA372" s="450">
        <v>24</v>
      </c>
      <c r="AB372" s="450" t="s">
        <v>78</v>
      </c>
      <c r="AC372" s="450">
        <v>30</v>
      </c>
      <c r="AD372" s="450">
        <v>28</v>
      </c>
    </row>
    <row r="373" spans="1:30" ht="12.75" customHeight="1" x14ac:dyDescent="0.2">
      <c r="A373" s="450">
        <v>2016</v>
      </c>
      <c r="B373" s="457">
        <v>42372</v>
      </c>
      <c r="C373" s="450" t="s">
        <v>78</v>
      </c>
      <c r="D373" s="450" t="s">
        <v>78</v>
      </c>
      <c r="E373" s="450" t="s">
        <v>78</v>
      </c>
      <c r="F373" s="450" t="s">
        <v>78</v>
      </c>
      <c r="G373" s="450" t="s">
        <v>78</v>
      </c>
      <c r="H373" s="450" t="s">
        <v>78</v>
      </c>
      <c r="I373" s="450">
        <v>30</v>
      </c>
      <c r="J373" s="450" t="s">
        <v>78</v>
      </c>
      <c r="K373" s="452" t="s">
        <v>78</v>
      </c>
      <c r="L373" s="452">
        <v>26.000000000000004</v>
      </c>
      <c r="M373" s="452">
        <v>27</v>
      </c>
      <c r="N373" s="452" t="s">
        <v>78</v>
      </c>
      <c r="O373" s="452">
        <v>29</v>
      </c>
      <c r="P373" s="452" t="s">
        <v>78</v>
      </c>
      <c r="Q373" s="452">
        <v>29</v>
      </c>
      <c r="R373" s="452" t="s">
        <v>78</v>
      </c>
      <c r="S373" s="452">
        <v>27</v>
      </c>
      <c r="T373" s="450">
        <v>23</v>
      </c>
      <c r="U373" s="450">
        <v>23</v>
      </c>
      <c r="V373" s="450">
        <v>24</v>
      </c>
      <c r="W373" s="450">
        <v>26.000000000000004</v>
      </c>
      <c r="X373" s="450" t="s">
        <v>78</v>
      </c>
      <c r="Y373" s="450"/>
      <c r="Z373" s="450">
        <v>30</v>
      </c>
      <c r="AA373" s="450">
        <v>27</v>
      </c>
      <c r="AB373" s="450" t="s">
        <v>78</v>
      </c>
      <c r="AC373" s="450">
        <v>31</v>
      </c>
      <c r="AD373" s="450">
        <v>28</v>
      </c>
    </row>
    <row r="374" spans="1:30" ht="12.75" customHeight="1" x14ac:dyDescent="0.2">
      <c r="A374" s="450">
        <v>2016</v>
      </c>
      <c r="B374" s="457">
        <v>42373</v>
      </c>
      <c r="C374" s="450" t="s">
        <v>78</v>
      </c>
      <c r="D374" s="450" t="s">
        <v>78</v>
      </c>
      <c r="E374" s="450" t="s">
        <v>78</v>
      </c>
      <c r="F374" s="450" t="s">
        <v>78</v>
      </c>
      <c r="G374" s="450" t="s">
        <v>78</v>
      </c>
      <c r="H374" s="450" t="s">
        <v>78</v>
      </c>
      <c r="I374" s="450">
        <v>29</v>
      </c>
      <c r="J374" s="450" t="s">
        <v>78</v>
      </c>
      <c r="K374" s="452" t="s">
        <v>78</v>
      </c>
      <c r="L374" s="452">
        <v>30</v>
      </c>
      <c r="M374" s="452">
        <v>29</v>
      </c>
      <c r="N374" s="452" t="s">
        <v>78</v>
      </c>
      <c r="O374" s="452">
        <v>31</v>
      </c>
      <c r="P374" s="452" t="s">
        <v>78</v>
      </c>
      <c r="Q374" s="452">
        <v>32</v>
      </c>
      <c r="R374" s="452" t="s">
        <v>78</v>
      </c>
      <c r="S374" s="452">
        <v>27</v>
      </c>
      <c r="T374" s="450">
        <v>23</v>
      </c>
      <c r="U374" s="450">
        <v>25</v>
      </c>
      <c r="V374" s="450">
        <v>24</v>
      </c>
      <c r="W374" s="450">
        <v>24</v>
      </c>
      <c r="X374" s="450" t="s">
        <v>78</v>
      </c>
      <c r="Y374" s="450"/>
      <c r="Z374" s="450">
        <v>31</v>
      </c>
      <c r="AA374" s="450">
        <v>28</v>
      </c>
      <c r="AB374" s="450" t="s">
        <v>78</v>
      </c>
      <c r="AC374" s="450">
        <v>31</v>
      </c>
      <c r="AD374" s="450">
        <v>29</v>
      </c>
    </row>
    <row r="375" spans="1:30" ht="12.75" customHeight="1" x14ac:dyDescent="0.2">
      <c r="A375" s="450">
        <v>2016</v>
      </c>
      <c r="B375" s="457">
        <v>42374</v>
      </c>
      <c r="C375" s="450" t="s">
        <v>78</v>
      </c>
      <c r="D375" s="450" t="s">
        <v>78</v>
      </c>
      <c r="E375" s="450" t="s">
        <v>78</v>
      </c>
      <c r="F375" s="450" t="s">
        <v>78</v>
      </c>
      <c r="G375" s="450" t="s">
        <v>78</v>
      </c>
      <c r="H375" s="450" t="s">
        <v>78</v>
      </c>
      <c r="I375" s="450">
        <v>30</v>
      </c>
      <c r="J375" s="450" t="s">
        <v>78</v>
      </c>
      <c r="K375" s="452" t="s">
        <v>78</v>
      </c>
      <c r="L375" s="452">
        <v>23</v>
      </c>
      <c r="M375" s="452">
        <v>22.000000000000004</v>
      </c>
      <c r="N375" s="452" t="s">
        <v>78</v>
      </c>
      <c r="O375" s="452">
        <v>24</v>
      </c>
      <c r="P375" s="452" t="s">
        <v>78</v>
      </c>
      <c r="Q375" s="452">
        <v>29</v>
      </c>
      <c r="R375" s="452" t="s">
        <v>78</v>
      </c>
      <c r="S375" s="452">
        <v>26.000000000000004</v>
      </c>
      <c r="T375" s="450">
        <v>19</v>
      </c>
      <c r="U375" s="450">
        <v>22.000000000000004</v>
      </c>
      <c r="V375" s="450">
        <v>22.000000000000004</v>
      </c>
      <c r="W375" s="450">
        <v>22.000000000000004</v>
      </c>
      <c r="X375" s="450" t="s">
        <v>78</v>
      </c>
      <c r="Y375" s="450"/>
      <c r="Z375" s="450">
        <v>28</v>
      </c>
      <c r="AA375" s="450">
        <v>26.000000000000004</v>
      </c>
      <c r="AB375" s="450" t="s">
        <v>78</v>
      </c>
      <c r="AC375" s="450">
        <v>29</v>
      </c>
      <c r="AD375" s="450">
        <v>28</v>
      </c>
    </row>
    <row r="376" spans="1:30" ht="12.75" customHeight="1" x14ac:dyDescent="0.2">
      <c r="A376" s="450">
        <v>2016</v>
      </c>
      <c r="B376" s="457">
        <v>42375</v>
      </c>
      <c r="C376" s="450" t="s">
        <v>78</v>
      </c>
      <c r="D376" s="450" t="s">
        <v>78</v>
      </c>
      <c r="E376" s="450" t="s">
        <v>78</v>
      </c>
      <c r="F376" s="450" t="s">
        <v>78</v>
      </c>
      <c r="G376" s="450" t="s">
        <v>78</v>
      </c>
      <c r="H376" s="450" t="s">
        <v>78</v>
      </c>
      <c r="I376" s="450">
        <v>9.0000000000000018</v>
      </c>
      <c r="J376" s="450" t="s">
        <v>78</v>
      </c>
      <c r="K376" s="452" t="s">
        <v>78</v>
      </c>
      <c r="L376" s="452">
        <v>14</v>
      </c>
      <c r="M376" s="452">
        <v>15.000000000000002</v>
      </c>
      <c r="N376" s="452" t="s">
        <v>78</v>
      </c>
      <c r="O376" s="452">
        <v>20</v>
      </c>
      <c r="P376" s="452" t="s">
        <v>78</v>
      </c>
      <c r="Q376" s="452">
        <v>27</v>
      </c>
      <c r="R376" s="452" t="s">
        <v>78</v>
      </c>
      <c r="S376" s="452">
        <v>14</v>
      </c>
      <c r="T376" s="450">
        <v>7</v>
      </c>
      <c r="U376" s="450">
        <v>9.0000000000000018</v>
      </c>
      <c r="V376" s="450">
        <v>7</v>
      </c>
      <c r="W376" s="450">
        <v>13.000000000000002</v>
      </c>
      <c r="X376" s="450" t="s">
        <v>78</v>
      </c>
      <c r="Y376" s="450"/>
      <c r="Z376" s="450">
        <v>17</v>
      </c>
      <c r="AA376" s="450">
        <v>15.000000000000002</v>
      </c>
      <c r="AB376" s="450" t="s">
        <v>78</v>
      </c>
      <c r="AC376" s="450">
        <v>20</v>
      </c>
      <c r="AD376" s="450">
        <v>11.000000000000002</v>
      </c>
    </row>
    <row r="377" spans="1:30" ht="12.75" customHeight="1" x14ac:dyDescent="0.2">
      <c r="A377" s="450">
        <v>2016</v>
      </c>
      <c r="B377" s="457">
        <v>42376</v>
      </c>
      <c r="C377" s="450" t="s">
        <v>78</v>
      </c>
      <c r="D377" s="450" t="s">
        <v>78</v>
      </c>
      <c r="E377" s="450" t="s">
        <v>78</v>
      </c>
      <c r="F377" s="450" t="s">
        <v>78</v>
      </c>
      <c r="G377" s="450" t="s">
        <v>78</v>
      </c>
      <c r="H377" s="450" t="s">
        <v>78</v>
      </c>
      <c r="I377" s="450" t="s">
        <v>78</v>
      </c>
      <c r="J377" s="450" t="s">
        <v>78</v>
      </c>
      <c r="K377" s="452" t="s">
        <v>78</v>
      </c>
      <c r="L377" s="452">
        <v>3</v>
      </c>
      <c r="M377" s="452">
        <v>3</v>
      </c>
      <c r="N377" s="452">
        <v>9.0000000000000018</v>
      </c>
      <c r="O377" s="452">
        <v>7</v>
      </c>
      <c r="P377" s="452" t="s">
        <v>78</v>
      </c>
      <c r="Q377" s="452">
        <v>21</v>
      </c>
      <c r="R377" s="452" t="s">
        <v>78</v>
      </c>
      <c r="S377" s="452">
        <v>10</v>
      </c>
      <c r="T377" s="450">
        <v>3</v>
      </c>
      <c r="U377" s="450">
        <v>4</v>
      </c>
      <c r="V377" s="450">
        <v>4</v>
      </c>
      <c r="W377" s="450">
        <v>2</v>
      </c>
      <c r="X377" s="450" t="s">
        <v>78</v>
      </c>
      <c r="Y377" s="450"/>
      <c r="Z377" s="450">
        <v>11.000000000000002</v>
      </c>
      <c r="AA377" s="450">
        <v>6</v>
      </c>
      <c r="AB377" s="450" t="s">
        <v>78</v>
      </c>
      <c r="AC377" s="450">
        <v>11.000000000000002</v>
      </c>
      <c r="AD377" s="450">
        <v>10</v>
      </c>
    </row>
    <row r="378" spans="1:30" ht="12.75" customHeight="1" x14ac:dyDescent="0.2">
      <c r="A378" s="450">
        <v>2016</v>
      </c>
      <c r="B378" s="457">
        <v>42377</v>
      </c>
      <c r="C378" s="450" t="s">
        <v>78</v>
      </c>
      <c r="D378" s="450" t="s">
        <v>78</v>
      </c>
      <c r="E378" s="450" t="s">
        <v>78</v>
      </c>
      <c r="F378" s="450" t="s">
        <v>78</v>
      </c>
      <c r="G378" s="450" t="s">
        <v>78</v>
      </c>
      <c r="H378" s="450" t="s">
        <v>78</v>
      </c>
      <c r="I378" s="450">
        <v>18.000000000000004</v>
      </c>
      <c r="J378" s="450" t="s">
        <v>78</v>
      </c>
      <c r="K378" s="452" t="s">
        <v>78</v>
      </c>
      <c r="L378" s="452">
        <v>13.000000000000002</v>
      </c>
      <c r="M378" s="452">
        <v>15.000000000000002</v>
      </c>
      <c r="N378" s="452">
        <v>10</v>
      </c>
      <c r="O378" s="452">
        <v>13.000000000000002</v>
      </c>
      <c r="P378" s="452" t="s">
        <v>78</v>
      </c>
      <c r="Q378" s="452">
        <v>24</v>
      </c>
      <c r="R378" s="452" t="s">
        <v>78</v>
      </c>
      <c r="S378" s="452">
        <v>8</v>
      </c>
      <c r="T378" s="450">
        <v>19</v>
      </c>
      <c r="U378" s="450">
        <v>23</v>
      </c>
      <c r="V378" s="450">
        <v>19</v>
      </c>
      <c r="W378" s="450">
        <v>21</v>
      </c>
      <c r="X378" s="450" t="s">
        <v>78</v>
      </c>
      <c r="Y378" s="450"/>
      <c r="Z378" s="450">
        <v>30</v>
      </c>
      <c r="AA378" s="450">
        <v>24</v>
      </c>
      <c r="AB378" s="450" t="s">
        <v>78</v>
      </c>
      <c r="AC378" s="450" t="s">
        <v>78</v>
      </c>
      <c r="AD378" s="450">
        <v>30</v>
      </c>
    </row>
    <row r="379" spans="1:30" ht="12.75" customHeight="1" x14ac:dyDescent="0.2">
      <c r="A379" s="450">
        <v>2016</v>
      </c>
      <c r="B379" s="457">
        <v>42378</v>
      </c>
      <c r="C379" s="450" t="s">
        <v>78</v>
      </c>
      <c r="D379" s="450" t="s">
        <v>78</v>
      </c>
      <c r="E379" s="450" t="s">
        <v>78</v>
      </c>
      <c r="F379" s="450" t="s">
        <v>78</v>
      </c>
      <c r="G379" s="450" t="s">
        <v>78</v>
      </c>
      <c r="H379" s="450" t="s">
        <v>78</v>
      </c>
      <c r="I379" s="450">
        <v>31</v>
      </c>
      <c r="J379" s="450" t="s">
        <v>78</v>
      </c>
      <c r="K379" s="452" t="s">
        <v>78</v>
      </c>
      <c r="L379" s="452">
        <v>22.000000000000004</v>
      </c>
      <c r="M379" s="452">
        <v>24</v>
      </c>
      <c r="N379" s="452">
        <v>26.000000000000004</v>
      </c>
      <c r="O379" s="452">
        <v>34</v>
      </c>
      <c r="P379" s="452" t="s">
        <v>78</v>
      </c>
      <c r="Q379" s="452">
        <v>27</v>
      </c>
      <c r="R379" s="452" t="s">
        <v>78</v>
      </c>
      <c r="S379" s="452">
        <v>19</v>
      </c>
      <c r="T379" s="450">
        <v>28</v>
      </c>
      <c r="U379" s="450">
        <v>31</v>
      </c>
      <c r="V379" s="450">
        <v>27</v>
      </c>
      <c r="W379" s="450">
        <v>30</v>
      </c>
      <c r="X379" s="450" t="s">
        <v>78</v>
      </c>
      <c r="Y379" s="450"/>
      <c r="Z379" s="450">
        <v>30</v>
      </c>
      <c r="AA379" s="450">
        <v>31</v>
      </c>
      <c r="AB379" s="450" t="s">
        <v>78</v>
      </c>
      <c r="AC379" s="450" t="s">
        <v>78</v>
      </c>
      <c r="AD379" s="450">
        <v>33</v>
      </c>
    </row>
    <row r="380" spans="1:30" ht="12.75" customHeight="1" x14ac:dyDescent="0.2">
      <c r="A380" s="450">
        <v>2016</v>
      </c>
      <c r="B380" s="457">
        <v>42379</v>
      </c>
      <c r="C380" s="450" t="s">
        <v>78</v>
      </c>
      <c r="D380" s="450" t="s">
        <v>78</v>
      </c>
      <c r="E380" s="450" t="s">
        <v>78</v>
      </c>
      <c r="F380" s="450" t="s">
        <v>78</v>
      </c>
      <c r="G380" s="450" t="s">
        <v>78</v>
      </c>
      <c r="H380" s="450" t="s">
        <v>78</v>
      </c>
      <c r="I380" s="450">
        <v>36.000000000000007</v>
      </c>
      <c r="J380" s="450" t="s">
        <v>78</v>
      </c>
      <c r="K380" s="452" t="s">
        <v>78</v>
      </c>
      <c r="L380" s="452">
        <v>28</v>
      </c>
      <c r="M380" s="452">
        <v>32</v>
      </c>
      <c r="N380" s="452">
        <v>33</v>
      </c>
      <c r="O380" s="452">
        <v>36.000000000000007</v>
      </c>
      <c r="P380" s="452" t="s">
        <v>78</v>
      </c>
      <c r="Q380" s="452">
        <v>34</v>
      </c>
      <c r="R380" s="452" t="s">
        <v>78</v>
      </c>
      <c r="S380" s="452">
        <v>31</v>
      </c>
      <c r="T380" s="450">
        <v>28</v>
      </c>
      <c r="U380" s="450">
        <v>31</v>
      </c>
      <c r="V380" s="450">
        <v>26.000000000000004</v>
      </c>
      <c r="W380" s="450">
        <v>33</v>
      </c>
      <c r="X380" s="450" t="s">
        <v>78</v>
      </c>
      <c r="Y380" s="450"/>
      <c r="Z380" s="450">
        <v>34</v>
      </c>
      <c r="AA380" s="450">
        <v>34</v>
      </c>
      <c r="AB380" s="450" t="s">
        <v>78</v>
      </c>
      <c r="AC380" s="450" t="s">
        <v>78</v>
      </c>
      <c r="AD380" s="450">
        <v>35</v>
      </c>
    </row>
    <row r="381" spans="1:30" ht="12.75" customHeight="1" x14ac:dyDescent="0.2">
      <c r="A381" s="450">
        <v>2016</v>
      </c>
      <c r="B381" s="457">
        <v>42380</v>
      </c>
      <c r="C381" s="450" t="s">
        <v>78</v>
      </c>
      <c r="D381" s="450" t="s">
        <v>78</v>
      </c>
      <c r="E381" s="450" t="s">
        <v>78</v>
      </c>
      <c r="F381" s="450" t="s">
        <v>78</v>
      </c>
      <c r="G381" s="450" t="s">
        <v>78</v>
      </c>
      <c r="H381" s="450" t="s">
        <v>78</v>
      </c>
      <c r="I381" s="450">
        <v>29</v>
      </c>
      <c r="J381" s="450" t="s">
        <v>78</v>
      </c>
      <c r="K381" s="452" t="s">
        <v>78</v>
      </c>
      <c r="L381" s="452">
        <v>29</v>
      </c>
      <c r="M381" s="452">
        <v>24</v>
      </c>
      <c r="N381" s="452">
        <v>31</v>
      </c>
      <c r="O381" s="452">
        <v>31</v>
      </c>
      <c r="P381" s="452" t="s">
        <v>78</v>
      </c>
      <c r="Q381" s="452">
        <v>31</v>
      </c>
      <c r="R381" s="452" t="s">
        <v>78</v>
      </c>
      <c r="S381" s="452">
        <v>31</v>
      </c>
      <c r="T381" s="450">
        <v>26.000000000000004</v>
      </c>
      <c r="U381" s="450">
        <v>26.000000000000004</v>
      </c>
      <c r="V381" s="450">
        <v>27</v>
      </c>
      <c r="W381" s="450">
        <v>27</v>
      </c>
      <c r="X381" s="450" t="s">
        <v>78</v>
      </c>
      <c r="Y381" s="450"/>
      <c r="Z381" s="450">
        <v>34</v>
      </c>
      <c r="AA381" s="450">
        <v>26.000000000000004</v>
      </c>
      <c r="AB381" s="450" t="s">
        <v>78</v>
      </c>
      <c r="AC381" s="450" t="s">
        <v>78</v>
      </c>
      <c r="AD381" s="450">
        <v>32</v>
      </c>
    </row>
    <row r="382" spans="1:30" ht="12.75" customHeight="1" x14ac:dyDescent="0.2">
      <c r="A382" s="450">
        <v>2016</v>
      </c>
      <c r="B382" s="457">
        <v>42381</v>
      </c>
      <c r="C382" s="450" t="s">
        <v>78</v>
      </c>
      <c r="D382" s="450" t="s">
        <v>78</v>
      </c>
      <c r="E382" s="450" t="s">
        <v>78</v>
      </c>
      <c r="F382" s="450" t="s">
        <v>78</v>
      </c>
      <c r="G382" s="450" t="s">
        <v>78</v>
      </c>
      <c r="H382" s="450" t="s">
        <v>78</v>
      </c>
      <c r="I382" s="450">
        <v>28</v>
      </c>
      <c r="J382" s="450" t="s">
        <v>78</v>
      </c>
      <c r="K382" s="452" t="s">
        <v>78</v>
      </c>
      <c r="L382" s="452">
        <v>27</v>
      </c>
      <c r="M382" s="452">
        <v>26.000000000000004</v>
      </c>
      <c r="N382" s="452">
        <v>29</v>
      </c>
      <c r="O382" s="452">
        <v>28</v>
      </c>
      <c r="P382" s="452" t="s">
        <v>78</v>
      </c>
      <c r="Q382" s="452">
        <v>29</v>
      </c>
      <c r="R382" s="452" t="s">
        <v>78</v>
      </c>
      <c r="S382" s="452">
        <v>27</v>
      </c>
      <c r="T382" s="450">
        <v>24</v>
      </c>
      <c r="U382" s="450">
        <v>24</v>
      </c>
      <c r="V382" s="450">
        <v>24</v>
      </c>
      <c r="W382" s="450">
        <v>26.000000000000004</v>
      </c>
      <c r="X382" s="450" t="s">
        <v>78</v>
      </c>
      <c r="Y382" s="450"/>
      <c r="Z382" s="450">
        <v>31</v>
      </c>
      <c r="AA382" s="450">
        <v>27</v>
      </c>
      <c r="AB382" s="450" t="s">
        <v>78</v>
      </c>
      <c r="AC382" s="450" t="s">
        <v>78</v>
      </c>
      <c r="AD382" s="450">
        <v>29</v>
      </c>
    </row>
    <row r="383" spans="1:30" ht="12.75" customHeight="1" x14ac:dyDescent="0.2">
      <c r="A383" s="450">
        <v>2016</v>
      </c>
      <c r="B383" s="457">
        <v>42382</v>
      </c>
      <c r="C383" s="450" t="s">
        <v>78</v>
      </c>
      <c r="D383" s="450" t="s">
        <v>78</v>
      </c>
      <c r="E383" s="450" t="s">
        <v>78</v>
      </c>
      <c r="F383" s="450" t="s">
        <v>78</v>
      </c>
      <c r="G383" s="450" t="s">
        <v>78</v>
      </c>
      <c r="H383" s="450" t="s">
        <v>78</v>
      </c>
      <c r="I383" s="450">
        <v>30</v>
      </c>
      <c r="J383" s="450" t="s">
        <v>78</v>
      </c>
      <c r="K383" s="452" t="s">
        <v>78</v>
      </c>
      <c r="L383" s="452">
        <v>28</v>
      </c>
      <c r="M383" s="452">
        <v>23</v>
      </c>
      <c r="N383" s="452">
        <v>30</v>
      </c>
      <c r="O383" s="452">
        <v>29</v>
      </c>
      <c r="P383" s="452" t="s">
        <v>78</v>
      </c>
      <c r="Q383" s="452">
        <v>30</v>
      </c>
      <c r="R383" s="452" t="s">
        <v>78</v>
      </c>
      <c r="S383" s="452">
        <v>29</v>
      </c>
      <c r="T383" s="450">
        <v>26.000000000000004</v>
      </c>
      <c r="U383" s="450">
        <v>27</v>
      </c>
      <c r="V383" s="450">
        <v>27</v>
      </c>
      <c r="W383" s="450">
        <v>27</v>
      </c>
      <c r="X383" s="450" t="s">
        <v>78</v>
      </c>
      <c r="Y383" s="450"/>
      <c r="Z383" s="450">
        <v>36.000000000000007</v>
      </c>
      <c r="AA383" s="450">
        <v>28</v>
      </c>
      <c r="AB383" s="450" t="s">
        <v>78</v>
      </c>
      <c r="AC383" s="450" t="s">
        <v>78</v>
      </c>
      <c r="AD383" s="450">
        <v>33</v>
      </c>
    </row>
    <row r="384" spans="1:30" ht="12.75" customHeight="1" x14ac:dyDescent="0.2">
      <c r="A384" s="450">
        <v>2016</v>
      </c>
      <c r="B384" s="457">
        <v>42383</v>
      </c>
      <c r="C384" s="450" t="s">
        <v>78</v>
      </c>
      <c r="D384" s="450" t="s">
        <v>78</v>
      </c>
      <c r="E384" s="450" t="s">
        <v>78</v>
      </c>
      <c r="F384" s="450" t="s">
        <v>78</v>
      </c>
      <c r="G384" s="450" t="s">
        <v>78</v>
      </c>
      <c r="H384" s="450" t="s">
        <v>78</v>
      </c>
      <c r="I384" s="450">
        <v>19</v>
      </c>
      <c r="J384" s="450" t="s">
        <v>78</v>
      </c>
      <c r="K384" s="452" t="s">
        <v>78</v>
      </c>
      <c r="L384" s="452">
        <v>17</v>
      </c>
      <c r="M384" s="452">
        <v>14</v>
      </c>
      <c r="N384" s="452">
        <v>25</v>
      </c>
      <c r="O384" s="452">
        <v>22.000000000000004</v>
      </c>
      <c r="P384" s="452" t="s">
        <v>78</v>
      </c>
      <c r="Q384" s="452">
        <v>24</v>
      </c>
      <c r="R384" s="452" t="s">
        <v>78</v>
      </c>
      <c r="S384" s="452">
        <v>22.000000000000004</v>
      </c>
      <c r="T384" s="450">
        <v>13.000000000000002</v>
      </c>
      <c r="U384" s="450">
        <v>14</v>
      </c>
      <c r="V384" s="450">
        <v>14</v>
      </c>
      <c r="W384" s="450">
        <v>14</v>
      </c>
      <c r="X384" s="450" t="s">
        <v>78</v>
      </c>
      <c r="Y384" s="450"/>
      <c r="Z384" s="450">
        <v>25</v>
      </c>
      <c r="AA384" s="450">
        <v>16</v>
      </c>
      <c r="AB384" s="450" t="s">
        <v>78</v>
      </c>
      <c r="AC384" s="450">
        <v>15.000000000000002</v>
      </c>
      <c r="AD384" s="450">
        <v>22.000000000000004</v>
      </c>
    </row>
    <row r="385" spans="1:30" ht="12.75" customHeight="1" x14ac:dyDescent="0.2">
      <c r="A385" s="450">
        <v>2016</v>
      </c>
      <c r="B385" s="457">
        <v>42384</v>
      </c>
      <c r="C385" s="450" t="s">
        <v>78</v>
      </c>
      <c r="D385" s="450" t="s">
        <v>78</v>
      </c>
      <c r="E385" s="450" t="s">
        <v>78</v>
      </c>
      <c r="F385" s="450" t="s">
        <v>78</v>
      </c>
      <c r="G385" s="450" t="s">
        <v>78</v>
      </c>
      <c r="H385" s="450" t="s">
        <v>78</v>
      </c>
      <c r="I385" s="450">
        <v>24</v>
      </c>
      <c r="J385" s="450" t="s">
        <v>78</v>
      </c>
      <c r="K385" s="452" t="s">
        <v>78</v>
      </c>
      <c r="L385" s="452">
        <v>12</v>
      </c>
      <c r="M385" s="452">
        <v>10</v>
      </c>
      <c r="N385" s="452">
        <v>3</v>
      </c>
      <c r="O385" s="452">
        <v>19</v>
      </c>
      <c r="P385" s="452" t="s">
        <v>78</v>
      </c>
      <c r="Q385" s="452">
        <v>17</v>
      </c>
      <c r="R385" s="452" t="s">
        <v>78</v>
      </c>
      <c r="S385" s="452">
        <v>6</v>
      </c>
      <c r="T385" s="450">
        <v>16</v>
      </c>
      <c r="U385" s="450">
        <v>21</v>
      </c>
      <c r="V385" s="450">
        <v>15.000000000000002</v>
      </c>
      <c r="W385" s="450">
        <v>24</v>
      </c>
      <c r="X385" s="450" t="s">
        <v>78</v>
      </c>
      <c r="Y385" s="450"/>
      <c r="Z385" s="450">
        <v>23</v>
      </c>
      <c r="AA385" s="450" t="s">
        <v>78</v>
      </c>
      <c r="AB385" s="450" t="s">
        <v>78</v>
      </c>
      <c r="AC385" s="450">
        <v>30</v>
      </c>
      <c r="AD385" s="450">
        <v>24</v>
      </c>
    </row>
    <row r="386" spans="1:30" ht="12.75" customHeight="1" x14ac:dyDescent="0.2">
      <c r="A386" s="450">
        <v>2016</v>
      </c>
      <c r="B386" s="457">
        <v>42385</v>
      </c>
      <c r="C386" s="450" t="s">
        <v>78</v>
      </c>
      <c r="D386" s="450" t="s">
        <v>78</v>
      </c>
      <c r="E386" s="450" t="s">
        <v>78</v>
      </c>
      <c r="F386" s="450" t="s">
        <v>78</v>
      </c>
      <c r="G386" s="450" t="s">
        <v>78</v>
      </c>
      <c r="H386" s="450" t="s">
        <v>78</v>
      </c>
      <c r="I386" s="450">
        <v>29</v>
      </c>
      <c r="J386" s="450" t="s">
        <v>78</v>
      </c>
      <c r="K386" s="452" t="s">
        <v>78</v>
      </c>
      <c r="L386" s="452">
        <v>28</v>
      </c>
      <c r="M386" s="452">
        <v>26.000000000000004</v>
      </c>
      <c r="N386" s="452">
        <v>29</v>
      </c>
      <c r="O386" s="452">
        <v>30</v>
      </c>
      <c r="P386" s="452" t="s">
        <v>78</v>
      </c>
      <c r="Q386" s="452">
        <v>30</v>
      </c>
      <c r="R386" s="452" t="s">
        <v>78</v>
      </c>
      <c r="S386" s="452">
        <v>28</v>
      </c>
      <c r="T386" s="450">
        <v>23</v>
      </c>
      <c r="U386" s="450">
        <v>23</v>
      </c>
      <c r="V386" s="450">
        <v>25</v>
      </c>
      <c r="W386" s="450">
        <v>26.000000000000004</v>
      </c>
      <c r="X386" s="450" t="s">
        <v>78</v>
      </c>
      <c r="Y386" s="450"/>
      <c r="Z386" s="450">
        <v>30</v>
      </c>
      <c r="AA386" s="450">
        <v>24</v>
      </c>
      <c r="AB386" s="450" t="s">
        <v>78</v>
      </c>
      <c r="AC386" s="450">
        <v>31</v>
      </c>
      <c r="AD386" s="450">
        <v>28</v>
      </c>
    </row>
    <row r="387" spans="1:30" ht="12.75" customHeight="1" x14ac:dyDescent="0.2">
      <c r="A387" s="450">
        <v>2016</v>
      </c>
      <c r="B387" s="457">
        <v>42386</v>
      </c>
      <c r="C387" s="450" t="s">
        <v>78</v>
      </c>
      <c r="D387" s="450" t="s">
        <v>78</v>
      </c>
      <c r="E387" s="450" t="s">
        <v>78</v>
      </c>
      <c r="F387" s="450" t="s">
        <v>78</v>
      </c>
      <c r="G387" s="450" t="s">
        <v>78</v>
      </c>
      <c r="H387" s="450" t="s">
        <v>78</v>
      </c>
      <c r="I387" s="450">
        <v>29</v>
      </c>
      <c r="J387" s="450" t="s">
        <v>78</v>
      </c>
      <c r="K387" s="452" t="s">
        <v>78</v>
      </c>
      <c r="L387" s="452">
        <v>25</v>
      </c>
      <c r="M387" s="452">
        <v>28</v>
      </c>
      <c r="N387" s="452">
        <v>24</v>
      </c>
      <c r="O387" s="452">
        <v>26.000000000000004</v>
      </c>
      <c r="P387" s="452" t="s">
        <v>78</v>
      </c>
      <c r="Q387" s="452">
        <v>31</v>
      </c>
      <c r="R387" s="452" t="s">
        <v>78</v>
      </c>
      <c r="S387" s="452">
        <v>23</v>
      </c>
      <c r="T387" s="450">
        <v>22.000000000000004</v>
      </c>
      <c r="U387" s="450">
        <v>26.000000000000004</v>
      </c>
      <c r="V387" s="450">
        <v>24</v>
      </c>
      <c r="W387" s="450">
        <v>29</v>
      </c>
      <c r="X387" s="450" t="s">
        <v>78</v>
      </c>
      <c r="Y387" s="450"/>
      <c r="Z387" s="450">
        <v>33</v>
      </c>
      <c r="AA387" s="450">
        <v>28</v>
      </c>
      <c r="AB387" s="450" t="s">
        <v>78</v>
      </c>
      <c r="AC387" s="450">
        <v>31</v>
      </c>
      <c r="AD387" s="450">
        <v>33</v>
      </c>
    </row>
    <row r="388" spans="1:30" ht="12.75" customHeight="1" x14ac:dyDescent="0.2">
      <c r="A388" s="450">
        <v>2016</v>
      </c>
      <c r="B388" s="457">
        <v>42387</v>
      </c>
      <c r="C388" s="450" t="s">
        <v>78</v>
      </c>
      <c r="D388" s="450" t="s">
        <v>78</v>
      </c>
      <c r="E388" s="450" t="s">
        <v>78</v>
      </c>
      <c r="F388" s="450" t="s">
        <v>78</v>
      </c>
      <c r="G388" s="450" t="s">
        <v>78</v>
      </c>
      <c r="H388" s="450" t="s">
        <v>78</v>
      </c>
      <c r="I388" s="450">
        <v>31</v>
      </c>
      <c r="J388" s="450" t="s">
        <v>78</v>
      </c>
      <c r="K388" s="452" t="s">
        <v>78</v>
      </c>
      <c r="L388" s="452">
        <v>29</v>
      </c>
      <c r="M388" s="452">
        <v>27</v>
      </c>
      <c r="N388" s="452">
        <v>28</v>
      </c>
      <c r="O388" s="452">
        <v>27</v>
      </c>
      <c r="P388" s="452" t="s">
        <v>78</v>
      </c>
      <c r="Q388" s="452">
        <v>29</v>
      </c>
      <c r="R388" s="452" t="s">
        <v>78</v>
      </c>
      <c r="S388" s="452">
        <v>27</v>
      </c>
      <c r="T388" s="450">
        <v>27</v>
      </c>
      <c r="U388" s="450">
        <v>27</v>
      </c>
      <c r="V388" s="450">
        <v>28</v>
      </c>
      <c r="W388" s="450">
        <v>28</v>
      </c>
      <c r="X388" s="450" t="s">
        <v>78</v>
      </c>
      <c r="Y388" s="450"/>
      <c r="Z388" s="450">
        <v>32</v>
      </c>
      <c r="AA388" s="450">
        <v>30</v>
      </c>
      <c r="AB388" s="450" t="s">
        <v>78</v>
      </c>
      <c r="AC388" s="450">
        <v>32</v>
      </c>
      <c r="AD388" s="450">
        <v>31</v>
      </c>
    </row>
    <row r="389" spans="1:30" ht="12.75" customHeight="1" x14ac:dyDescent="0.2">
      <c r="A389" s="450">
        <v>2016</v>
      </c>
      <c r="B389" s="457">
        <v>42388</v>
      </c>
      <c r="C389" s="450" t="s">
        <v>78</v>
      </c>
      <c r="D389" s="450" t="s">
        <v>78</v>
      </c>
      <c r="E389" s="450" t="s">
        <v>78</v>
      </c>
      <c r="F389" s="450" t="s">
        <v>78</v>
      </c>
      <c r="G389" s="450" t="s">
        <v>78</v>
      </c>
      <c r="H389" s="450" t="s">
        <v>78</v>
      </c>
      <c r="I389" s="450">
        <v>31</v>
      </c>
      <c r="J389" s="450" t="s">
        <v>78</v>
      </c>
      <c r="K389" s="452" t="s">
        <v>78</v>
      </c>
      <c r="L389" s="452">
        <v>30</v>
      </c>
      <c r="M389" s="452">
        <v>26.000000000000004</v>
      </c>
      <c r="N389" s="452">
        <v>30</v>
      </c>
      <c r="O389" s="452">
        <v>28</v>
      </c>
      <c r="P389" s="452" t="s">
        <v>78</v>
      </c>
      <c r="Q389" s="452">
        <v>34</v>
      </c>
      <c r="R389" s="452" t="s">
        <v>78</v>
      </c>
      <c r="S389" s="452">
        <v>31</v>
      </c>
      <c r="T389" s="450">
        <v>25</v>
      </c>
      <c r="U389" s="450">
        <v>28</v>
      </c>
      <c r="V389" s="450">
        <v>28</v>
      </c>
      <c r="W389" s="450">
        <v>27</v>
      </c>
      <c r="X389" s="450" t="s">
        <v>78</v>
      </c>
      <c r="Y389" s="450"/>
      <c r="Z389" s="450">
        <v>35</v>
      </c>
      <c r="AA389" s="450">
        <v>31</v>
      </c>
      <c r="AB389" s="450" t="s">
        <v>78</v>
      </c>
      <c r="AC389" s="450">
        <v>33</v>
      </c>
      <c r="AD389" s="450">
        <v>33</v>
      </c>
    </row>
    <row r="390" spans="1:30" ht="12.75" customHeight="1" x14ac:dyDescent="0.2">
      <c r="A390" s="450">
        <v>2016</v>
      </c>
      <c r="B390" s="457">
        <v>42389</v>
      </c>
      <c r="C390" s="450" t="s">
        <v>78</v>
      </c>
      <c r="D390" s="450" t="s">
        <v>78</v>
      </c>
      <c r="E390" s="450" t="s">
        <v>78</v>
      </c>
      <c r="F390" s="450" t="s">
        <v>78</v>
      </c>
      <c r="G390" s="450" t="s">
        <v>78</v>
      </c>
      <c r="H390" s="450" t="s">
        <v>78</v>
      </c>
      <c r="I390" s="450">
        <v>33</v>
      </c>
      <c r="J390" s="450" t="s">
        <v>78</v>
      </c>
      <c r="K390" s="452" t="s">
        <v>78</v>
      </c>
      <c r="L390" s="452">
        <v>29</v>
      </c>
      <c r="M390" s="452">
        <v>28</v>
      </c>
      <c r="N390" s="452">
        <v>32</v>
      </c>
      <c r="O390" s="452">
        <v>32</v>
      </c>
      <c r="P390" s="452" t="s">
        <v>78</v>
      </c>
      <c r="Q390" s="452">
        <v>34</v>
      </c>
      <c r="R390" s="452" t="s">
        <v>78</v>
      </c>
      <c r="S390" s="452">
        <v>27</v>
      </c>
      <c r="T390" s="450">
        <v>25</v>
      </c>
      <c r="U390" s="450">
        <v>28</v>
      </c>
      <c r="V390" s="450">
        <v>25</v>
      </c>
      <c r="W390" s="450">
        <v>24</v>
      </c>
      <c r="X390" s="450" t="s">
        <v>78</v>
      </c>
      <c r="Y390" s="450"/>
      <c r="Z390" s="450">
        <v>36.000000000000007</v>
      </c>
      <c r="AA390" s="450">
        <v>30</v>
      </c>
      <c r="AB390" s="450" t="s">
        <v>78</v>
      </c>
      <c r="AC390" s="450">
        <v>35</v>
      </c>
      <c r="AD390" s="450">
        <v>33</v>
      </c>
    </row>
    <row r="391" spans="1:30" ht="12.75" customHeight="1" x14ac:dyDescent="0.2">
      <c r="A391" s="450">
        <v>2016</v>
      </c>
      <c r="B391" s="457">
        <v>42390</v>
      </c>
      <c r="C391" s="450" t="s">
        <v>78</v>
      </c>
      <c r="D391" s="450" t="s">
        <v>78</v>
      </c>
      <c r="E391" s="450" t="s">
        <v>78</v>
      </c>
      <c r="F391" s="450" t="s">
        <v>78</v>
      </c>
      <c r="G391" s="450" t="s">
        <v>78</v>
      </c>
      <c r="H391" s="450" t="s">
        <v>78</v>
      </c>
      <c r="I391" s="450">
        <v>35</v>
      </c>
      <c r="J391" s="450" t="s">
        <v>78</v>
      </c>
      <c r="K391" s="452" t="s">
        <v>78</v>
      </c>
      <c r="L391" s="452">
        <v>32</v>
      </c>
      <c r="M391" s="452">
        <v>32</v>
      </c>
      <c r="N391" s="452">
        <v>33</v>
      </c>
      <c r="O391" s="452">
        <v>30</v>
      </c>
      <c r="P391" s="452" t="s">
        <v>78</v>
      </c>
      <c r="Q391" s="452">
        <v>35</v>
      </c>
      <c r="R391" s="452" t="s">
        <v>78</v>
      </c>
      <c r="S391" s="452">
        <v>25</v>
      </c>
      <c r="T391" s="450">
        <v>27</v>
      </c>
      <c r="U391" s="450">
        <v>30</v>
      </c>
      <c r="V391" s="450">
        <v>27</v>
      </c>
      <c r="W391" s="450">
        <v>28</v>
      </c>
      <c r="X391" s="450" t="s">
        <v>78</v>
      </c>
      <c r="Y391" s="450"/>
      <c r="Z391" s="450">
        <v>36.000000000000007</v>
      </c>
      <c r="AA391" s="450">
        <v>31</v>
      </c>
      <c r="AB391" s="450" t="s">
        <v>78</v>
      </c>
      <c r="AC391" s="450">
        <v>37.000000000000007</v>
      </c>
      <c r="AD391" s="450">
        <v>34</v>
      </c>
    </row>
    <row r="392" spans="1:30" ht="12.75" customHeight="1" x14ac:dyDescent="0.2">
      <c r="A392" s="450">
        <v>2016</v>
      </c>
      <c r="B392" s="457">
        <v>42391</v>
      </c>
      <c r="C392" s="450" t="s">
        <v>78</v>
      </c>
      <c r="D392" s="450" t="s">
        <v>78</v>
      </c>
      <c r="E392" s="450" t="s">
        <v>78</v>
      </c>
      <c r="F392" s="450" t="s">
        <v>78</v>
      </c>
      <c r="G392" s="450" t="s">
        <v>78</v>
      </c>
      <c r="H392" s="450" t="s">
        <v>78</v>
      </c>
      <c r="I392" s="450">
        <v>33</v>
      </c>
      <c r="J392" s="450" t="s">
        <v>78</v>
      </c>
      <c r="K392" s="452" t="s">
        <v>78</v>
      </c>
      <c r="L392" s="452">
        <v>29</v>
      </c>
      <c r="M392" s="452">
        <v>32</v>
      </c>
      <c r="N392" s="452">
        <v>34</v>
      </c>
      <c r="O392" s="452">
        <v>29</v>
      </c>
      <c r="P392" s="452" t="s">
        <v>78</v>
      </c>
      <c r="Q392" s="452">
        <v>36.000000000000007</v>
      </c>
      <c r="R392" s="452" t="s">
        <v>78</v>
      </c>
      <c r="S392" s="452">
        <v>32</v>
      </c>
      <c r="T392" s="450">
        <v>26.000000000000004</v>
      </c>
      <c r="U392" s="450">
        <v>30</v>
      </c>
      <c r="V392" s="450">
        <v>26.000000000000004</v>
      </c>
      <c r="W392" s="450">
        <v>32</v>
      </c>
      <c r="X392" s="450" t="s">
        <v>78</v>
      </c>
      <c r="Y392" s="450"/>
      <c r="Z392" s="450">
        <v>39</v>
      </c>
      <c r="AA392" s="450">
        <v>33</v>
      </c>
      <c r="AB392" s="450" t="s">
        <v>78</v>
      </c>
      <c r="AC392" s="450">
        <v>36.000000000000007</v>
      </c>
      <c r="AD392" s="450">
        <v>37.000000000000007</v>
      </c>
    </row>
    <row r="393" spans="1:30" ht="12.75" customHeight="1" x14ac:dyDescent="0.2">
      <c r="A393" s="450">
        <v>2016</v>
      </c>
      <c r="B393" s="457">
        <v>42392</v>
      </c>
      <c r="C393" s="450" t="s">
        <v>78</v>
      </c>
      <c r="D393" s="450" t="s">
        <v>78</v>
      </c>
      <c r="E393" s="450" t="s">
        <v>78</v>
      </c>
      <c r="F393" s="450" t="s">
        <v>78</v>
      </c>
      <c r="G393" s="450" t="s">
        <v>78</v>
      </c>
      <c r="H393" s="450" t="s">
        <v>78</v>
      </c>
      <c r="I393" s="450">
        <v>37.000000000000007</v>
      </c>
      <c r="J393" s="450" t="s">
        <v>78</v>
      </c>
      <c r="K393" s="452" t="s">
        <v>78</v>
      </c>
      <c r="L393" s="452">
        <v>32</v>
      </c>
      <c r="M393" s="452">
        <v>32</v>
      </c>
      <c r="N393" s="452">
        <v>37.000000000000007</v>
      </c>
      <c r="O393" s="452">
        <v>36.000000000000007</v>
      </c>
      <c r="P393" s="452" t="s">
        <v>78</v>
      </c>
      <c r="Q393" s="452">
        <v>36.000000000000007</v>
      </c>
      <c r="R393" s="452" t="s">
        <v>78</v>
      </c>
      <c r="S393" s="452">
        <v>35</v>
      </c>
      <c r="T393" s="450">
        <v>28</v>
      </c>
      <c r="U393" s="450">
        <v>30</v>
      </c>
      <c r="V393" s="450">
        <v>30</v>
      </c>
      <c r="W393" s="450">
        <v>32</v>
      </c>
      <c r="X393" s="450" t="s">
        <v>78</v>
      </c>
      <c r="Y393" s="450"/>
      <c r="Z393" s="450">
        <v>37.000000000000007</v>
      </c>
      <c r="AA393" s="450">
        <v>31</v>
      </c>
      <c r="AB393" s="450" t="s">
        <v>78</v>
      </c>
      <c r="AC393" s="450">
        <v>37.000000000000007</v>
      </c>
      <c r="AD393" s="450">
        <v>36.000000000000007</v>
      </c>
    </row>
    <row r="394" spans="1:30" ht="12.75" customHeight="1" x14ac:dyDescent="0.2">
      <c r="A394" s="450">
        <v>2016</v>
      </c>
      <c r="B394" s="457">
        <v>42393</v>
      </c>
      <c r="C394" s="450" t="s">
        <v>78</v>
      </c>
      <c r="D394" s="450" t="s">
        <v>78</v>
      </c>
      <c r="E394" s="450" t="s">
        <v>78</v>
      </c>
      <c r="F394" s="450" t="s">
        <v>78</v>
      </c>
      <c r="G394" s="450" t="s">
        <v>78</v>
      </c>
      <c r="H394" s="450" t="s">
        <v>78</v>
      </c>
      <c r="I394" s="450">
        <v>38</v>
      </c>
      <c r="J394" s="450" t="s">
        <v>78</v>
      </c>
      <c r="K394" s="452" t="s">
        <v>78</v>
      </c>
      <c r="L394" s="452">
        <v>34</v>
      </c>
      <c r="M394" s="452">
        <v>33</v>
      </c>
      <c r="N394" s="452">
        <v>37.000000000000007</v>
      </c>
      <c r="O394" s="452">
        <v>37.000000000000007</v>
      </c>
      <c r="P394" s="452" t="s">
        <v>78</v>
      </c>
      <c r="Q394" s="452">
        <v>39</v>
      </c>
      <c r="R394" s="452" t="s">
        <v>78</v>
      </c>
      <c r="S394" s="452">
        <v>36.000000000000007</v>
      </c>
      <c r="T394" s="450">
        <v>27</v>
      </c>
      <c r="U394" s="450">
        <v>29</v>
      </c>
      <c r="V394" s="450">
        <v>26.000000000000004</v>
      </c>
      <c r="W394" s="450">
        <v>29</v>
      </c>
      <c r="X394" s="450" t="s">
        <v>78</v>
      </c>
      <c r="Y394" s="450"/>
      <c r="Z394" s="450">
        <v>37.000000000000007</v>
      </c>
      <c r="AA394" s="450">
        <v>34</v>
      </c>
      <c r="AB394" s="450" t="s">
        <v>78</v>
      </c>
      <c r="AC394" s="450">
        <v>39</v>
      </c>
      <c r="AD394" s="450">
        <v>33</v>
      </c>
    </row>
    <row r="395" spans="1:30" ht="12.75" customHeight="1" x14ac:dyDescent="0.2">
      <c r="A395" s="450">
        <v>2016</v>
      </c>
      <c r="B395" s="457">
        <v>42394</v>
      </c>
      <c r="C395" s="450" t="s">
        <v>78</v>
      </c>
      <c r="D395" s="450" t="s">
        <v>78</v>
      </c>
      <c r="E395" s="450" t="s">
        <v>78</v>
      </c>
      <c r="F395" s="450" t="s">
        <v>78</v>
      </c>
      <c r="G395" s="450" t="s">
        <v>78</v>
      </c>
      <c r="H395" s="450" t="s">
        <v>78</v>
      </c>
      <c r="I395" s="450">
        <v>22.000000000000004</v>
      </c>
      <c r="J395" s="450" t="s">
        <v>78</v>
      </c>
      <c r="K395" s="452" t="s">
        <v>78</v>
      </c>
      <c r="L395" s="452">
        <v>14</v>
      </c>
      <c r="M395" s="452">
        <v>14</v>
      </c>
      <c r="N395" s="452">
        <v>29</v>
      </c>
      <c r="O395" s="452">
        <v>27</v>
      </c>
      <c r="P395" s="452" t="s">
        <v>78</v>
      </c>
      <c r="Q395" s="452">
        <v>34</v>
      </c>
      <c r="R395" s="452" t="s">
        <v>78</v>
      </c>
      <c r="S395" s="452">
        <v>25</v>
      </c>
      <c r="T395" s="450">
        <v>12</v>
      </c>
      <c r="U395" s="450">
        <v>13.000000000000002</v>
      </c>
      <c r="V395" s="450">
        <v>13.000000000000002</v>
      </c>
      <c r="W395" s="450">
        <v>19</v>
      </c>
      <c r="X395" s="450" t="s">
        <v>78</v>
      </c>
      <c r="Y395" s="450"/>
      <c r="Z395" s="450">
        <v>29</v>
      </c>
      <c r="AA395" s="450">
        <v>25</v>
      </c>
      <c r="AB395" s="450" t="s">
        <v>78</v>
      </c>
      <c r="AC395" s="450">
        <v>31</v>
      </c>
      <c r="AD395" s="450">
        <v>29</v>
      </c>
    </row>
    <row r="396" spans="1:30" ht="12.75" customHeight="1" x14ac:dyDescent="0.2">
      <c r="A396" s="450">
        <v>2016</v>
      </c>
      <c r="B396" s="457">
        <v>42395</v>
      </c>
      <c r="C396" s="450" t="s">
        <v>78</v>
      </c>
      <c r="D396" s="450" t="s">
        <v>78</v>
      </c>
      <c r="E396" s="450" t="s">
        <v>78</v>
      </c>
      <c r="F396" s="450" t="s">
        <v>78</v>
      </c>
      <c r="G396" s="450" t="s">
        <v>78</v>
      </c>
      <c r="H396" s="450" t="s">
        <v>78</v>
      </c>
      <c r="I396" s="450">
        <v>12</v>
      </c>
      <c r="J396" s="450" t="s">
        <v>78</v>
      </c>
      <c r="K396" s="452" t="s">
        <v>78</v>
      </c>
      <c r="L396" s="452">
        <v>16</v>
      </c>
      <c r="M396" s="452">
        <v>14</v>
      </c>
      <c r="N396" s="452">
        <v>29</v>
      </c>
      <c r="O396" s="452">
        <v>32</v>
      </c>
      <c r="P396" s="452" t="s">
        <v>78</v>
      </c>
      <c r="Q396" s="452">
        <v>32</v>
      </c>
      <c r="R396" s="452" t="s">
        <v>78</v>
      </c>
      <c r="S396" s="452">
        <v>19</v>
      </c>
      <c r="T396" s="450">
        <v>12</v>
      </c>
      <c r="U396" s="450">
        <v>11.000000000000002</v>
      </c>
      <c r="V396" s="450">
        <v>11.000000000000002</v>
      </c>
      <c r="W396" s="450">
        <v>21</v>
      </c>
      <c r="X396" s="450" t="s">
        <v>78</v>
      </c>
      <c r="Y396" s="450"/>
      <c r="Z396" s="450">
        <v>26.000000000000004</v>
      </c>
      <c r="AA396" s="450">
        <v>30</v>
      </c>
      <c r="AB396" s="450" t="s">
        <v>78</v>
      </c>
      <c r="AC396" s="450">
        <v>38</v>
      </c>
      <c r="AD396" s="450">
        <v>14</v>
      </c>
    </row>
    <row r="397" spans="1:30" ht="12.75" customHeight="1" x14ac:dyDescent="0.2">
      <c r="A397" s="450">
        <v>2016</v>
      </c>
      <c r="B397" s="457">
        <v>42396</v>
      </c>
      <c r="C397" s="450" t="s">
        <v>78</v>
      </c>
      <c r="D397" s="450" t="s">
        <v>78</v>
      </c>
      <c r="E397" s="450" t="s">
        <v>78</v>
      </c>
      <c r="F397" s="450" t="s">
        <v>78</v>
      </c>
      <c r="G397" s="450" t="s">
        <v>78</v>
      </c>
      <c r="H397" s="450" t="s">
        <v>78</v>
      </c>
      <c r="I397" s="450">
        <v>24</v>
      </c>
      <c r="J397" s="450" t="s">
        <v>78</v>
      </c>
      <c r="K397" s="452" t="s">
        <v>78</v>
      </c>
      <c r="L397" s="452">
        <v>25</v>
      </c>
      <c r="M397" s="452">
        <v>16</v>
      </c>
      <c r="N397" s="452">
        <v>27</v>
      </c>
      <c r="O397" s="452">
        <v>24</v>
      </c>
      <c r="P397" s="452" t="s">
        <v>78</v>
      </c>
      <c r="Q397" s="452">
        <v>27</v>
      </c>
      <c r="R397" s="452" t="s">
        <v>78</v>
      </c>
      <c r="S397" s="452">
        <v>23</v>
      </c>
      <c r="T397" s="450">
        <v>20</v>
      </c>
      <c r="U397" s="450">
        <v>22.000000000000004</v>
      </c>
      <c r="V397" s="450">
        <v>21</v>
      </c>
      <c r="W397" s="450">
        <v>23</v>
      </c>
      <c r="X397" s="450" t="s">
        <v>78</v>
      </c>
      <c r="Y397" s="450"/>
      <c r="Z397" s="450">
        <v>29</v>
      </c>
      <c r="AA397" s="450">
        <v>25</v>
      </c>
      <c r="AB397" s="450" t="s">
        <v>78</v>
      </c>
      <c r="AC397" s="450">
        <v>29</v>
      </c>
      <c r="AD397" s="450">
        <v>27</v>
      </c>
    </row>
    <row r="398" spans="1:30" ht="12.75" customHeight="1" x14ac:dyDescent="0.2">
      <c r="A398" s="450">
        <v>2016</v>
      </c>
      <c r="B398" s="457">
        <v>42397</v>
      </c>
      <c r="C398" s="450" t="s">
        <v>78</v>
      </c>
      <c r="D398" s="450" t="s">
        <v>78</v>
      </c>
      <c r="E398" s="450" t="s">
        <v>78</v>
      </c>
      <c r="F398" s="450" t="s">
        <v>78</v>
      </c>
      <c r="G398" s="450" t="s">
        <v>78</v>
      </c>
      <c r="H398" s="450" t="s">
        <v>78</v>
      </c>
      <c r="I398" s="450">
        <v>20</v>
      </c>
      <c r="J398" s="450" t="s">
        <v>78</v>
      </c>
      <c r="K398" s="452" t="s">
        <v>78</v>
      </c>
      <c r="L398" s="452">
        <v>18.000000000000004</v>
      </c>
      <c r="M398" s="452">
        <v>18.000000000000004</v>
      </c>
      <c r="N398" s="452">
        <v>26.000000000000004</v>
      </c>
      <c r="O398" s="452">
        <v>26.000000000000004</v>
      </c>
      <c r="P398" s="452" t="s">
        <v>78</v>
      </c>
      <c r="Q398" s="452">
        <v>29</v>
      </c>
      <c r="R398" s="452" t="s">
        <v>78</v>
      </c>
      <c r="S398" s="452">
        <v>25</v>
      </c>
      <c r="T398" s="450">
        <v>13.000000000000002</v>
      </c>
      <c r="U398" s="450">
        <v>14</v>
      </c>
      <c r="V398" s="450">
        <v>15.000000000000002</v>
      </c>
      <c r="W398" s="450">
        <v>21</v>
      </c>
      <c r="X398" s="450" t="s">
        <v>78</v>
      </c>
      <c r="Y398" s="450"/>
      <c r="Z398" s="450">
        <v>28</v>
      </c>
      <c r="AA398" s="450">
        <v>21</v>
      </c>
      <c r="AB398" s="450" t="s">
        <v>78</v>
      </c>
      <c r="AC398" s="450">
        <v>26.000000000000004</v>
      </c>
      <c r="AD398" s="450">
        <v>15.000000000000002</v>
      </c>
    </row>
    <row r="399" spans="1:30" ht="12.75" customHeight="1" x14ac:dyDescent="0.2">
      <c r="A399" s="450">
        <v>2016</v>
      </c>
      <c r="B399" s="457">
        <v>42398</v>
      </c>
      <c r="C399" s="450" t="s">
        <v>78</v>
      </c>
      <c r="D399" s="450" t="s">
        <v>78</v>
      </c>
      <c r="E399" s="450" t="s">
        <v>78</v>
      </c>
      <c r="F399" s="450" t="s">
        <v>78</v>
      </c>
      <c r="G399" s="450" t="s">
        <v>78</v>
      </c>
      <c r="H399" s="450" t="s">
        <v>78</v>
      </c>
      <c r="I399" s="450">
        <v>23</v>
      </c>
      <c r="J399" s="450" t="s">
        <v>78</v>
      </c>
      <c r="K399" s="452" t="s">
        <v>78</v>
      </c>
      <c r="L399" s="452">
        <v>24</v>
      </c>
      <c r="M399" s="452">
        <v>16</v>
      </c>
      <c r="N399" s="452">
        <v>28</v>
      </c>
      <c r="O399" s="452">
        <v>25</v>
      </c>
      <c r="P399" s="452" t="s">
        <v>78</v>
      </c>
      <c r="Q399" s="452">
        <v>29</v>
      </c>
      <c r="R399" s="452" t="s">
        <v>78</v>
      </c>
      <c r="S399" s="452">
        <v>24</v>
      </c>
      <c r="T399" s="450">
        <v>18.000000000000004</v>
      </c>
      <c r="U399" s="450">
        <v>19</v>
      </c>
      <c r="V399" s="450">
        <v>20</v>
      </c>
      <c r="W399" s="450">
        <v>20</v>
      </c>
      <c r="X399" s="450" t="s">
        <v>78</v>
      </c>
      <c r="Y399" s="450"/>
      <c r="Z399" s="450">
        <v>28</v>
      </c>
      <c r="AA399" s="450">
        <v>23</v>
      </c>
      <c r="AB399" s="450" t="s">
        <v>78</v>
      </c>
      <c r="AC399" s="450">
        <v>25</v>
      </c>
      <c r="AD399" s="450">
        <v>25</v>
      </c>
    </row>
    <row r="400" spans="1:30" ht="12.75" customHeight="1" x14ac:dyDescent="0.2">
      <c r="A400" s="450">
        <v>2016</v>
      </c>
      <c r="B400" s="457">
        <v>42399</v>
      </c>
      <c r="C400" s="450" t="s">
        <v>78</v>
      </c>
      <c r="D400" s="450" t="s">
        <v>78</v>
      </c>
      <c r="E400" s="450" t="s">
        <v>78</v>
      </c>
      <c r="F400" s="450" t="s">
        <v>78</v>
      </c>
      <c r="G400" s="450" t="s">
        <v>78</v>
      </c>
      <c r="H400" s="450" t="s">
        <v>78</v>
      </c>
      <c r="I400" s="450">
        <v>25</v>
      </c>
      <c r="J400" s="450" t="s">
        <v>78</v>
      </c>
      <c r="K400" s="452" t="s">
        <v>78</v>
      </c>
      <c r="L400" s="452">
        <v>24</v>
      </c>
      <c r="M400" s="452">
        <v>23</v>
      </c>
      <c r="N400" s="452">
        <v>31</v>
      </c>
      <c r="O400" s="452">
        <v>29</v>
      </c>
      <c r="P400" s="452" t="s">
        <v>78</v>
      </c>
      <c r="Q400" s="452">
        <v>31</v>
      </c>
      <c r="R400" s="452" t="s">
        <v>78</v>
      </c>
      <c r="S400" s="452">
        <v>32</v>
      </c>
      <c r="T400" s="450">
        <v>17</v>
      </c>
      <c r="U400" s="450">
        <v>16</v>
      </c>
      <c r="V400" s="450">
        <v>17</v>
      </c>
      <c r="W400" s="450">
        <v>20</v>
      </c>
      <c r="X400" s="450" t="s">
        <v>78</v>
      </c>
      <c r="Y400" s="450"/>
      <c r="Z400" s="450">
        <v>29</v>
      </c>
      <c r="AA400" s="450">
        <v>28</v>
      </c>
      <c r="AB400" s="450" t="s">
        <v>78</v>
      </c>
      <c r="AC400" s="450">
        <v>34</v>
      </c>
      <c r="AD400" s="450">
        <v>22.000000000000004</v>
      </c>
    </row>
    <row r="401" spans="1:30" ht="12.75" customHeight="1" x14ac:dyDescent="0.2">
      <c r="A401" s="450">
        <v>2016</v>
      </c>
      <c r="B401" s="457">
        <v>42400</v>
      </c>
      <c r="C401" s="450" t="s">
        <v>78</v>
      </c>
      <c r="D401" s="450" t="s">
        <v>78</v>
      </c>
      <c r="E401" s="450" t="s">
        <v>78</v>
      </c>
      <c r="F401" s="450" t="s">
        <v>78</v>
      </c>
      <c r="G401" s="450" t="s">
        <v>78</v>
      </c>
      <c r="H401" s="450" t="s">
        <v>78</v>
      </c>
      <c r="I401" s="450">
        <v>20</v>
      </c>
      <c r="J401" s="450" t="s">
        <v>78</v>
      </c>
      <c r="K401" s="452" t="s">
        <v>78</v>
      </c>
      <c r="L401" s="452">
        <v>23</v>
      </c>
      <c r="M401" s="452">
        <v>20</v>
      </c>
      <c r="N401" s="452">
        <v>32</v>
      </c>
      <c r="O401" s="452">
        <v>27</v>
      </c>
      <c r="P401" s="452" t="s">
        <v>78</v>
      </c>
      <c r="Q401" s="452">
        <v>40</v>
      </c>
      <c r="R401" s="452" t="s">
        <v>78</v>
      </c>
      <c r="S401" s="452">
        <v>30</v>
      </c>
      <c r="T401" s="450">
        <v>14</v>
      </c>
      <c r="U401" s="450">
        <v>16</v>
      </c>
      <c r="V401" s="450">
        <v>13.000000000000002</v>
      </c>
      <c r="W401" s="450">
        <v>19</v>
      </c>
      <c r="X401" s="450" t="s">
        <v>78</v>
      </c>
      <c r="Y401" s="450"/>
      <c r="Z401" s="450">
        <v>24</v>
      </c>
      <c r="AA401" s="450">
        <v>32</v>
      </c>
      <c r="AB401" s="450" t="s">
        <v>78</v>
      </c>
      <c r="AC401" s="450">
        <v>40</v>
      </c>
      <c r="AD401" s="450">
        <v>26.000000000000004</v>
      </c>
    </row>
    <row r="402" spans="1:30" ht="12.75" customHeight="1" x14ac:dyDescent="0.2">
      <c r="A402" s="450">
        <v>2016</v>
      </c>
      <c r="B402" s="457">
        <v>42401</v>
      </c>
      <c r="C402" s="450" t="s">
        <v>78</v>
      </c>
      <c r="D402" s="450" t="s">
        <v>78</v>
      </c>
      <c r="E402" s="450" t="s">
        <v>78</v>
      </c>
      <c r="F402" s="450" t="s">
        <v>78</v>
      </c>
      <c r="G402" s="450" t="s">
        <v>78</v>
      </c>
      <c r="H402" s="450" t="s">
        <v>78</v>
      </c>
      <c r="I402" s="450">
        <v>31</v>
      </c>
      <c r="J402" s="450" t="s">
        <v>78</v>
      </c>
      <c r="K402" s="452" t="s">
        <v>78</v>
      </c>
      <c r="L402" s="452">
        <v>24</v>
      </c>
      <c r="M402" s="452">
        <v>12</v>
      </c>
      <c r="N402" s="452">
        <v>24</v>
      </c>
      <c r="O402" s="452">
        <v>29</v>
      </c>
      <c r="P402" s="452" t="s">
        <v>78</v>
      </c>
      <c r="Q402" s="452">
        <v>38</v>
      </c>
      <c r="R402" s="452" t="s">
        <v>78</v>
      </c>
      <c r="S402" s="452">
        <v>14</v>
      </c>
      <c r="T402" s="450">
        <v>21</v>
      </c>
      <c r="U402" s="450">
        <v>25</v>
      </c>
      <c r="V402" s="450">
        <v>21</v>
      </c>
      <c r="W402" s="450">
        <v>18.000000000000004</v>
      </c>
      <c r="X402" s="450" t="s">
        <v>78</v>
      </c>
      <c r="Y402" s="450"/>
      <c r="Z402" s="450">
        <v>39</v>
      </c>
      <c r="AA402" s="450">
        <v>26.000000000000004</v>
      </c>
      <c r="AB402" s="450" t="s">
        <v>78</v>
      </c>
      <c r="AC402" s="450">
        <v>32</v>
      </c>
      <c r="AD402" s="450">
        <v>33</v>
      </c>
    </row>
    <row r="403" spans="1:30" ht="12.75" customHeight="1" x14ac:dyDescent="0.2">
      <c r="A403" s="450">
        <v>2016</v>
      </c>
      <c r="B403" s="457">
        <v>42402</v>
      </c>
      <c r="C403" s="450" t="s">
        <v>78</v>
      </c>
      <c r="D403" s="450" t="s">
        <v>78</v>
      </c>
      <c r="E403" s="450" t="s">
        <v>78</v>
      </c>
      <c r="F403" s="450" t="s">
        <v>78</v>
      </c>
      <c r="G403" s="450" t="s">
        <v>78</v>
      </c>
      <c r="H403" s="450" t="s">
        <v>78</v>
      </c>
      <c r="I403" s="450">
        <v>33</v>
      </c>
      <c r="J403" s="450" t="s">
        <v>78</v>
      </c>
      <c r="K403" s="452" t="s">
        <v>78</v>
      </c>
      <c r="L403" s="452">
        <v>30</v>
      </c>
      <c r="M403" s="452">
        <v>26.000000000000004</v>
      </c>
      <c r="N403" s="452">
        <v>37.000000000000007</v>
      </c>
      <c r="O403" s="452">
        <v>34</v>
      </c>
      <c r="P403" s="452" t="s">
        <v>78</v>
      </c>
      <c r="Q403" s="452">
        <v>40</v>
      </c>
      <c r="R403" s="452" t="s">
        <v>78</v>
      </c>
      <c r="S403" s="452">
        <v>32</v>
      </c>
      <c r="T403" s="450">
        <v>26.000000000000004</v>
      </c>
      <c r="U403" s="450">
        <v>31</v>
      </c>
      <c r="V403" s="450">
        <v>27</v>
      </c>
      <c r="W403" s="450">
        <v>25</v>
      </c>
      <c r="X403" s="450" t="s">
        <v>78</v>
      </c>
      <c r="Y403" s="450"/>
      <c r="Z403" s="450">
        <v>38</v>
      </c>
      <c r="AA403" s="450">
        <v>29</v>
      </c>
      <c r="AB403" s="450" t="s">
        <v>78</v>
      </c>
      <c r="AC403" s="450">
        <v>37.000000000000007</v>
      </c>
      <c r="AD403" s="450">
        <v>36.000000000000007</v>
      </c>
    </row>
    <row r="404" spans="1:30" ht="12.75" customHeight="1" x14ac:dyDescent="0.2">
      <c r="A404" s="450">
        <v>2016</v>
      </c>
      <c r="B404" s="457">
        <v>42403</v>
      </c>
      <c r="C404" s="450" t="s">
        <v>78</v>
      </c>
      <c r="D404" s="450" t="s">
        <v>78</v>
      </c>
      <c r="E404" s="450" t="s">
        <v>78</v>
      </c>
      <c r="F404" s="450" t="s">
        <v>78</v>
      </c>
      <c r="G404" s="450" t="s">
        <v>78</v>
      </c>
      <c r="H404" s="450" t="s">
        <v>78</v>
      </c>
      <c r="I404" s="450">
        <v>33</v>
      </c>
      <c r="J404" s="450" t="s">
        <v>78</v>
      </c>
      <c r="K404" s="452" t="s">
        <v>78</v>
      </c>
      <c r="L404" s="452">
        <v>9.0000000000000018</v>
      </c>
      <c r="M404" s="452">
        <v>27</v>
      </c>
      <c r="N404" s="452">
        <v>15.000000000000002</v>
      </c>
      <c r="O404" s="452" t="s">
        <v>78</v>
      </c>
      <c r="P404" s="452" t="s">
        <v>78</v>
      </c>
      <c r="Q404" s="452">
        <v>30</v>
      </c>
      <c r="R404" s="452" t="s">
        <v>78</v>
      </c>
      <c r="S404" s="452">
        <v>19</v>
      </c>
      <c r="T404" s="450">
        <v>19</v>
      </c>
      <c r="U404" s="450">
        <v>23</v>
      </c>
      <c r="V404" s="450">
        <v>20</v>
      </c>
      <c r="W404" s="450">
        <v>30</v>
      </c>
      <c r="X404" s="450" t="s">
        <v>78</v>
      </c>
      <c r="Y404" s="450"/>
      <c r="Z404" s="450">
        <v>25</v>
      </c>
      <c r="AA404" s="450">
        <v>33</v>
      </c>
      <c r="AB404" s="450" t="s">
        <v>78</v>
      </c>
      <c r="AC404" s="450">
        <v>40</v>
      </c>
      <c r="AD404" s="450">
        <v>31</v>
      </c>
    </row>
    <row r="405" spans="1:30" ht="12.75" customHeight="1" x14ac:dyDescent="0.2">
      <c r="A405" s="450">
        <v>2016</v>
      </c>
      <c r="B405" s="457">
        <v>42404</v>
      </c>
      <c r="C405" s="450" t="s">
        <v>78</v>
      </c>
      <c r="D405" s="450" t="s">
        <v>78</v>
      </c>
      <c r="E405" s="450" t="s">
        <v>78</v>
      </c>
      <c r="F405" s="450" t="s">
        <v>78</v>
      </c>
      <c r="G405" s="450" t="s">
        <v>78</v>
      </c>
      <c r="H405" s="450" t="s">
        <v>78</v>
      </c>
      <c r="I405" s="450">
        <v>30</v>
      </c>
      <c r="J405" s="450" t="s">
        <v>78</v>
      </c>
      <c r="K405" s="452" t="s">
        <v>78</v>
      </c>
      <c r="L405" s="452">
        <v>25</v>
      </c>
      <c r="M405" s="452">
        <v>26.000000000000004</v>
      </c>
      <c r="N405" s="452">
        <v>28</v>
      </c>
      <c r="O405" s="452">
        <v>24</v>
      </c>
      <c r="P405" s="452" t="s">
        <v>78</v>
      </c>
      <c r="Q405" s="452">
        <v>30</v>
      </c>
      <c r="R405" s="452" t="s">
        <v>78</v>
      </c>
      <c r="S405" s="452">
        <v>20</v>
      </c>
      <c r="T405" s="450">
        <v>24</v>
      </c>
      <c r="U405" s="450">
        <v>27</v>
      </c>
      <c r="V405" s="450">
        <v>25</v>
      </c>
      <c r="W405" s="450">
        <v>26.000000000000004</v>
      </c>
      <c r="X405" s="450" t="s">
        <v>78</v>
      </c>
      <c r="Y405" s="450"/>
      <c r="Z405" s="450">
        <v>31</v>
      </c>
      <c r="AA405" s="450">
        <v>27</v>
      </c>
      <c r="AB405" s="450" t="s">
        <v>78</v>
      </c>
      <c r="AC405" s="450">
        <v>31</v>
      </c>
      <c r="AD405" s="450">
        <v>32</v>
      </c>
    </row>
    <row r="406" spans="1:30" ht="12.75" customHeight="1" x14ac:dyDescent="0.2">
      <c r="A406" s="450">
        <v>2016</v>
      </c>
      <c r="B406" s="457">
        <v>42405</v>
      </c>
      <c r="C406" s="450" t="s">
        <v>78</v>
      </c>
      <c r="D406" s="450" t="s">
        <v>78</v>
      </c>
      <c r="E406" s="450" t="s">
        <v>78</v>
      </c>
      <c r="F406" s="450" t="s">
        <v>78</v>
      </c>
      <c r="G406" s="450" t="s">
        <v>78</v>
      </c>
      <c r="H406" s="450" t="s">
        <v>78</v>
      </c>
      <c r="I406" s="450">
        <v>31</v>
      </c>
      <c r="J406" s="450" t="s">
        <v>78</v>
      </c>
      <c r="K406" s="452" t="s">
        <v>78</v>
      </c>
      <c r="L406" s="452">
        <v>29</v>
      </c>
      <c r="M406" s="452">
        <v>26.000000000000004</v>
      </c>
      <c r="N406" s="452">
        <v>35</v>
      </c>
      <c r="O406" s="452">
        <v>32</v>
      </c>
      <c r="P406" s="452" t="s">
        <v>78</v>
      </c>
      <c r="Q406" s="452">
        <v>35</v>
      </c>
      <c r="R406" s="452" t="s">
        <v>78</v>
      </c>
      <c r="S406" s="452">
        <v>29</v>
      </c>
      <c r="T406" s="450">
        <v>25</v>
      </c>
      <c r="U406" s="450">
        <v>27</v>
      </c>
      <c r="V406" s="450">
        <v>28</v>
      </c>
      <c r="W406" s="450">
        <v>28</v>
      </c>
      <c r="X406" s="450" t="s">
        <v>78</v>
      </c>
      <c r="Y406" s="450"/>
      <c r="Z406" s="450">
        <v>37.000000000000007</v>
      </c>
      <c r="AA406" s="450">
        <v>28</v>
      </c>
      <c r="AB406" s="450" t="s">
        <v>78</v>
      </c>
      <c r="AC406" s="450">
        <v>34</v>
      </c>
      <c r="AD406" s="450">
        <v>33</v>
      </c>
    </row>
    <row r="407" spans="1:30" ht="12.75" customHeight="1" x14ac:dyDescent="0.2">
      <c r="A407" s="450">
        <v>2016</v>
      </c>
      <c r="B407" s="457">
        <v>42406</v>
      </c>
      <c r="C407" s="450" t="s">
        <v>78</v>
      </c>
      <c r="D407" s="450" t="s">
        <v>78</v>
      </c>
      <c r="E407" s="450" t="s">
        <v>78</v>
      </c>
      <c r="F407" s="450" t="s">
        <v>78</v>
      </c>
      <c r="G407" s="450" t="s">
        <v>78</v>
      </c>
      <c r="H407" s="450" t="s">
        <v>78</v>
      </c>
      <c r="I407" s="450">
        <v>26.000000000000004</v>
      </c>
      <c r="J407" s="450" t="s">
        <v>78</v>
      </c>
      <c r="K407" s="452" t="s">
        <v>78</v>
      </c>
      <c r="L407" s="452">
        <v>26.000000000000004</v>
      </c>
      <c r="M407" s="452">
        <v>27</v>
      </c>
      <c r="N407" s="452">
        <v>33</v>
      </c>
      <c r="O407" s="452">
        <v>30</v>
      </c>
      <c r="P407" s="452" t="s">
        <v>78</v>
      </c>
      <c r="Q407" s="452">
        <v>34</v>
      </c>
      <c r="R407" s="452" t="s">
        <v>78</v>
      </c>
      <c r="S407" s="452">
        <v>29</v>
      </c>
      <c r="T407" s="450">
        <v>19</v>
      </c>
      <c r="U407" s="450">
        <v>20</v>
      </c>
      <c r="V407" s="450">
        <v>20</v>
      </c>
      <c r="W407" s="450">
        <v>27</v>
      </c>
      <c r="X407" s="450" t="s">
        <v>78</v>
      </c>
      <c r="Y407" s="450"/>
      <c r="Z407" s="450">
        <v>35</v>
      </c>
      <c r="AA407" s="450">
        <v>24</v>
      </c>
      <c r="AB407" s="450" t="s">
        <v>78</v>
      </c>
      <c r="AC407" s="450">
        <v>29</v>
      </c>
      <c r="AD407" s="450">
        <v>27</v>
      </c>
    </row>
    <row r="408" spans="1:30" ht="12.75" customHeight="1" x14ac:dyDescent="0.2">
      <c r="A408" s="450">
        <v>2016</v>
      </c>
      <c r="B408" s="457">
        <v>42407</v>
      </c>
      <c r="C408" s="450" t="s">
        <v>78</v>
      </c>
      <c r="D408" s="450" t="s">
        <v>78</v>
      </c>
      <c r="E408" s="450" t="s">
        <v>78</v>
      </c>
      <c r="F408" s="450" t="s">
        <v>78</v>
      </c>
      <c r="G408" s="450" t="s">
        <v>78</v>
      </c>
      <c r="H408" s="450" t="s">
        <v>78</v>
      </c>
      <c r="I408" s="450">
        <v>32</v>
      </c>
      <c r="J408" s="450" t="s">
        <v>78</v>
      </c>
      <c r="K408" s="452" t="s">
        <v>78</v>
      </c>
      <c r="L408" s="452">
        <v>28</v>
      </c>
      <c r="M408" s="452">
        <v>27</v>
      </c>
      <c r="N408" s="452">
        <v>29</v>
      </c>
      <c r="O408" s="452">
        <v>26.000000000000004</v>
      </c>
      <c r="P408" s="452" t="s">
        <v>78</v>
      </c>
      <c r="Q408" s="452">
        <v>34</v>
      </c>
      <c r="R408" s="452" t="s">
        <v>78</v>
      </c>
      <c r="S408" s="452">
        <v>30</v>
      </c>
      <c r="T408" s="450">
        <v>29</v>
      </c>
      <c r="U408" s="450">
        <v>32</v>
      </c>
      <c r="V408" s="450">
        <v>27</v>
      </c>
      <c r="W408" s="450">
        <v>32</v>
      </c>
      <c r="X408" s="450" t="s">
        <v>78</v>
      </c>
      <c r="Y408" s="450"/>
      <c r="Z408" s="450">
        <v>33</v>
      </c>
      <c r="AA408" s="450">
        <v>32</v>
      </c>
      <c r="AB408" s="450" t="s">
        <v>78</v>
      </c>
      <c r="AC408" s="450">
        <v>36.000000000000007</v>
      </c>
      <c r="AD408" s="450">
        <v>35</v>
      </c>
    </row>
    <row r="409" spans="1:30" ht="12.75" customHeight="1" x14ac:dyDescent="0.2">
      <c r="A409" s="450">
        <v>2016</v>
      </c>
      <c r="B409" s="457">
        <v>42408</v>
      </c>
      <c r="C409" s="450" t="s">
        <v>78</v>
      </c>
      <c r="D409" s="450" t="s">
        <v>78</v>
      </c>
      <c r="E409" s="450" t="s">
        <v>78</v>
      </c>
      <c r="F409" s="450" t="s">
        <v>78</v>
      </c>
      <c r="G409" s="450" t="s">
        <v>78</v>
      </c>
      <c r="H409" s="450" t="s">
        <v>78</v>
      </c>
      <c r="I409" s="450">
        <v>33</v>
      </c>
      <c r="J409" s="450" t="s">
        <v>78</v>
      </c>
      <c r="K409" s="452" t="s">
        <v>78</v>
      </c>
      <c r="L409" s="452">
        <v>29</v>
      </c>
      <c r="M409" s="452">
        <v>32</v>
      </c>
      <c r="N409" s="452">
        <v>34</v>
      </c>
      <c r="O409" s="452">
        <v>28</v>
      </c>
      <c r="P409" s="452" t="s">
        <v>78</v>
      </c>
      <c r="Q409" s="452">
        <v>36.000000000000007</v>
      </c>
      <c r="R409" s="452" t="s">
        <v>78</v>
      </c>
      <c r="S409" s="452" t="s">
        <v>78</v>
      </c>
      <c r="T409" s="450">
        <v>27</v>
      </c>
      <c r="U409" s="450">
        <v>31</v>
      </c>
      <c r="V409" s="450">
        <v>28</v>
      </c>
      <c r="W409" s="450">
        <v>32</v>
      </c>
      <c r="X409" s="450" t="s">
        <v>78</v>
      </c>
      <c r="Y409" s="450"/>
      <c r="Z409" s="450">
        <v>40</v>
      </c>
      <c r="AA409" s="450">
        <v>30</v>
      </c>
      <c r="AB409" s="450" t="s">
        <v>78</v>
      </c>
      <c r="AC409" s="450">
        <v>36.000000000000007</v>
      </c>
      <c r="AD409" s="450">
        <v>38</v>
      </c>
    </row>
    <row r="410" spans="1:30" ht="12.75" customHeight="1" x14ac:dyDescent="0.2">
      <c r="A410" s="450">
        <v>2016</v>
      </c>
      <c r="B410" s="457">
        <v>42409</v>
      </c>
      <c r="C410" s="450" t="s">
        <v>78</v>
      </c>
      <c r="D410" s="450" t="s">
        <v>78</v>
      </c>
      <c r="E410" s="450" t="s">
        <v>78</v>
      </c>
      <c r="F410" s="450" t="s">
        <v>78</v>
      </c>
      <c r="G410" s="450" t="s">
        <v>78</v>
      </c>
      <c r="H410" s="450" t="s">
        <v>78</v>
      </c>
      <c r="I410" s="450">
        <v>25</v>
      </c>
      <c r="J410" s="450" t="s">
        <v>78</v>
      </c>
      <c r="K410" s="452" t="s">
        <v>78</v>
      </c>
      <c r="L410" s="452">
        <v>19</v>
      </c>
      <c r="M410" s="452">
        <v>15.000000000000002</v>
      </c>
      <c r="N410" s="452">
        <v>18.000000000000004</v>
      </c>
      <c r="O410" s="452">
        <v>11.000000000000002</v>
      </c>
      <c r="P410" s="452" t="s">
        <v>78</v>
      </c>
      <c r="Q410" s="452">
        <v>24</v>
      </c>
      <c r="R410" s="452" t="s">
        <v>78</v>
      </c>
      <c r="S410" s="452" t="s">
        <v>78</v>
      </c>
      <c r="T410" s="450">
        <v>18.000000000000004</v>
      </c>
      <c r="U410" s="450">
        <v>23</v>
      </c>
      <c r="V410" s="450">
        <v>17</v>
      </c>
      <c r="W410" s="450">
        <v>27</v>
      </c>
      <c r="X410" s="450" t="s">
        <v>78</v>
      </c>
      <c r="Y410" s="450"/>
      <c r="Z410" s="450">
        <v>30</v>
      </c>
      <c r="AA410" s="450">
        <v>27</v>
      </c>
      <c r="AB410" s="450" t="s">
        <v>78</v>
      </c>
      <c r="AC410" s="450">
        <v>34</v>
      </c>
      <c r="AD410" s="450">
        <v>30</v>
      </c>
    </row>
    <row r="411" spans="1:30" ht="12.75" customHeight="1" x14ac:dyDescent="0.2">
      <c r="A411" s="450">
        <v>2016</v>
      </c>
      <c r="B411" s="457">
        <v>42410</v>
      </c>
      <c r="C411" s="450" t="s">
        <v>78</v>
      </c>
      <c r="D411" s="450" t="s">
        <v>78</v>
      </c>
      <c r="E411" s="450" t="s">
        <v>78</v>
      </c>
      <c r="F411" s="450" t="s">
        <v>78</v>
      </c>
      <c r="G411" s="450" t="s">
        <v>78</v>
      </c>
      <c r="H411" s="450" t="s">
        <v>78</v>
      </c>
      <c r="I411" s="450">
        <v>18.000000000000004</v>
      </c>
      <c r="J411" s="450" t="s">
        <v>78</v>
      </c>
      <c r="K411" s="452" t="s">
        <v>78</v>
      </c>
      <c r="L411" s="452">
        <v>25</v>
      </c>
      <c r="M411" s="452">
        <v>19</v>
      </c>
      <c r="N411" s="452">
        <v>27</v>
      </c>
      <c r="O411" s="452">
        <v>25</v>
      </c>
      <c r="P411" s="452" t="s">
        <v>78</v>
      </c>
      <c r="Q411" s="452">
        <v>27</v>
      </c>
      <c r="R411" s="452" t="s">
        <v>78</v>
      </c>
      <c r="S411" s="452">
        <v>28</v>
      </c>
      <c r="T411" s="450">
        <v>20</v>
      </c>
      <c r="U411" s="450">
        <v>21</v>
      </c>
      <c r="V411" s="450">
        <v>22.000000000000004</v>
      </c>
      <c r="W411" s="450">
        <v>21</v>
      </c>
      <c r="X411" s="450" t="s">
        <v>78</v>
      </c>
      <c r="Y411" s="450"/>
      <c r="Z411" s="450">
        <v>31</v>
      </c>
      <c r="AA411" s="450">
        <v>21</v>
      </c>
      <c r="AB411" s="450" t="s">
        <v>78</v>
      </c>
      <c r="AC411" s="450">
        <v>22.000000000000004</v>
      </c>
      <c r="AD411" s="450">
        <v>27</v>
      </c>
    </row>
    <row r="412" spans="1:30" ht="12.75" customHeight="1" x14ac:dyDescent="0.2">
      <c r="A412" s="450">
        <v>2016</v>
      </c>
      <c r="B412" s="457">
        <v>42411</v>
      </c>
      <c r="C412" s="450" t="s">
        <v>78</v>
      </c>
      <c r="D412" s="450" t="s">
        <v>78</v>
      </c>
      <c r="E412" s="450" t="s">
        <v>78</v>
      </c>
      <c r="F412" s="450" t="s">
        <v>78</v>
      </c>
      <c r="G412" s="450" t="s">
        <v>78</v>
      </c>
      <c r="H412" s="450" t="s">
        <v>78</v>
      </c>
      <c r="I412" s="450">
        <v>34</v>
      </c>
      <c r="J412" s="450" t="s">
        <v>78</v>
      </c>
      <c r="K412" s="452" t="s">
        <v>78</v>
      </c>
      <c r="L412" s="452">
        <v>35</v>
      </c>
      <c r="M412" s="452">
        <v>29</v>
      </c>
      <c r="N412" s="452">
        <v>38</v>
      </c>
      <c r="O412" s="452">
        <v>35</v>
      </c>
      <c r="P412" s="452" t="s">
        <v>78</v>
      </c>
      <c r="Q412" s="452">
        <v>37.000000000000007</v>
      </c>
      <c r="R412" s="452" t="s">
        <v>78</v>
      </c>
      <c r="S412" s="452">
        <v>37.000000000000007</v>
      </c>
      <c r="T412" s="450">
        <v>32</v>
      </c>
      <c r="U412" s="450">
        <v>32</v>
      </c>
      <c r="V412" s="450">
        <v>34</v>
      </c>
      <c r="W412" s="450">
        <v>34</v>
      </c>
      <c r="X412" s="450" t="s">
        <v>78</v>
      </c>
      <c r="Y412" s="450"/>
      <c r="Z412" s="450">
        <v>40</v>
      </c>
      <c r="AA412" s="450">
        <v>36.000000000000007</v>
      </c>
      <c r="AB412" s="450" t="s">
        <v>78</v>
      </c>
      <c r="AC412" s="450">
        <v>39</v>
      </c>
      <c r="AD412" s="450">
        <v>38</v>
      </c>
    </row>
    <row r="413" spans="1:30" ht="12.75" customHeight="1" x14ac:dyDescent="0.2">
      <c r="A413" s="450">
        <v>2016</v>
      </c>
      <c r="B413" s="457">
        <v>42412</v>
      </c>
      <c r="C413" s="450" t="s">
        <v>78</v>
      </c>
      <c r="D413" s="450" t="s">
        <v>78</v>
      </c>
      <c r="E413" s="450" t="s">
        <v>78</v>
      </c>
      <c r="F413" s="450" t="s">
        <v>78</v>
      </c>
      <c r="G413" s="450" t="s">
        <v>78</v>
      </c>
      <c r="H413" s="450" t="s">
        <v>78</v>
      </c>
      <c r="I413" s="450">
        <v>27</v>
      </c>
      <c r="J413" s="450" t="s">
        <v>78</v>
      </c>
      <c r="K413" s="452" t="s">
        <v>78</v>
      </c>
      <c r="L413" s="452">
        <v>32</v>
      </c>
      <c r="M413" s="452">
        <v>30</v>
      </c>
      <c r="N413" s="452">
        <v>38</v>
      </c>
      <c r="O413" s="452">
        <v>33</v>
      </c>
      <c r="P413" s="452" t="s">
        <v>78</v>
      </c>
      <c r="Q413" s="452">
        <v>35</v>
      </c>
      <c r="R413" s="452" t="s">
        <v>78</v>
      </c>
      <c r="S413" s="452">
        <v>36.000000000000007</v>
      </c>
      <c r="T413" s="450">
        <v>21</v>
      </c>
      <c r="U413" s="450">
        <v>24</v>
      </c>
      <c r="V413" s="450">
        <v>25</v>
      </c>
      <c r="W413" s="450">
        <v>25</v>
      </c>
      <c r="X413" s="450" t="s">
        <v>78</v>
      </c>
      <c r="Y413" s="450"/>
      <c r="Z413" s="450">
        <v>37.000000000000007</v>
      </c>
      <c r="AA413" s="450">
        <v>28</v>
      </c>
      <c r="AB413" s="450" t="s">
        <v>78</v>
      </c>
      <c r="AC413" s="450">
        <v>34</v>
      </c>
      <c r="AD413" s="450">
        <v>31</v>
      </c>
    </row>
    <row r="414" spans="1:30" ht="12.75" customHeight="1" x14ac:dyDescent="0.2">
      <c r="A414" s="450">
        <v>2016</v>
      </c>
      <c r="B414" s="457">
        <v>42413</v>
      </c>
      <c r="C414" s="450" t="s">
        <v>78</v>
      </c>
      <c r="D414" s="450" t="s">
        <v>78</v>
      </c>
      <c r="E414" s="450" t="s">
        <v>78</v>
      </c>
      <c r="F414" s="450" t="s">
        <v>78</v>
      </c>
      <c r="G414" s="450" t="s">
        <v>78</v>
      </c>
      <c r="H414" s="450" t="s">
        <v>78</v>
      </c>
      <c r="I414" s="450">
        <v>37.000000000000007</v>
      </c>
      <c r="J414" s="450" t="s">
        <v>78</v>
      </c>
      <c r="K414" s="452" t="s">
        <v>78</v>
      </c>
      <c r="L414" s="452">
        <v>35</v>
      </c>
      <c r="M414" s="452">
        <v>35</v>
      </c>
      <c r="N414" s="452">
        <v>37.000000000000007</v>
      </c>
      <c r="O414" s="452">
        <v>35</v>
      </c>
      <c r="P414" s="452" t="s">
        <v>78</v>
      </c>
      <c r="Q414" s="452">
        <v>35</v>
      </c>
      <c r="R414" s="452" t="s">
        <v>78</v>
      </c>
      <c r="S414" s="452">
        <v>34</v>
      </c>
      <c r="T414" s="450">
        <v>32</v>
      </c>
      <c r="U414" s="450">
        <v>33</v>
      </c>
      <c r="V414" s="450">
        <v>33</v>
      </c>
      <c r="W414" s="450">
        <v>34</v>
      </c>
      <c r="X414" s="450" t="s">
        <v>78</v>
      </c>
      <c r="Y414" s="450"/>
      <c r="Z414" s="450">
        <v>38</v>
      </c>
      <c r="AA414" s="450">
        <v>35</v>
      </c>
      <c r="AB414" s="450" t="s">
        <v>78</v>
      </c>
      <c r="AC414" s="450">
        <v>38</v>
      </c>
      <c r="AD414" s="450">
        <v>37.000000000000007</v>
      </c>
    </row>
    <row r="415" spans="1:30" ht="12.75" customHeight="1" x14ac:dyDescent="0.2">
      <c r="A415" s="450">
        <v>2016</v>
      </c>
      <c r="B415" s="457">
        <v>42414</v>
      </c>
      <c r="C415" s="450" t="s">
        <v>78</v>
      </c>
      <c r="D415" s="450" t="s">
        <v>78</v>
      </c>
      <c r="E415" s="450" t="s">
        <v>78</v>
      </c>
      <c r="F415" s="450" t="s">
        <v>78</v>
      </c>
      <c r="G415" s="450" t="s">
        <v>78</v>
      </c>
      <c r="H415" s="450" t="s">
        <v>78</v>
      </c>
      <c r="I415" s="450">
        <v>29</v>
      </c>
      <c r="J415" s="450" t="s">
        <v>78</v>
      </c>
      <c r="K415" s="452" t="s">
        <v>78</v>
      </c>
      <c r="L415" s="452">
        <v>30</v>
      </c>
      <c r="M415" s="452">
        <v>31</v>
      </c>
      <c r="N415" s="452">
        <v>33</v>
      </c>
      <c r="O415" s="452">
        <v>31</v>
      </c>
      <c r="P415" s="452" t="s">
        <v>78</v>
      </c>
      <c r="Q415" s="452">
        <v>31</v>
      </c>
      <c r="R415" s="452" t="s">
        <v>78</v>
      </c>
      <c r="S415" s="452">
        <v>31</v>
      </c>
      <c r="T415" s="450">
        <v>25</v>
      </c>
      <c r="U415" s="450">
        <v>26.000000000000004</v>
      </c>
      <c r="V415" s="450">
        <v>24</v>
      </c>
      <c r="W415" s="450">
        <v>25</v>
      </c>
      <c r="X415" s="450" t="s">
        <v>78</v>
      </c>
      <c r="Y415" s="450"/>
      <c r="Z415" s="450">
        <v>30</v>
      </c>
      <c r="AA415" s="450">
        <v>28</v>
      </c>
      <c r="AB415" s="450" t="s">
        <v>78</v>
      </c>
      <c r="AC415" s="450">
        <v>31</v>
      </c>
      <c r="AD415" s="450">
        <v>28</v>
      </c>
    </row>
    <row r="416" spans="1:30" ht="12.75" customHeight="1" x14ac:dyDescent="0.2">
      <c r="A416" s="450">
        <v>2016</v>
      </c>
      <c r="B416" s="457">
        <v>42415</v>
      </c>
      <c r="C416" s="450" t="s">
        <v>78</v>
      </c>
      <c r="D416" s="450" t="s">
        <v>78</v>
      </c>
      <c r="E416" s="450" t="s">
        <v>78</v>
      </c>
      <c r="F416" s="450" t="s">
        <v>78</v>
      </c>
      <c r="G416" s="450" t="s">
        <v>78</v>
      </c>
      <c r="H416" s="450" t="s">
        <v>78</v>
      </c>
      <c r="I416" s="450">
        <v>6</v>
      </c>
      <c r="J416" s="450" t="s">
        <v>78</v>
      </c>
      <c r="K416" s="452" t="s">
        <v>78</v>
      </c>
      <c r="L416" s="452" t="s">
        <v>78</v>
      </c>
      <c r="M416" s="452">
        <v>9.0000000000000018</v>
      </c>
      <c r="N416" s="452">
        <v>4</v>
      </c>
      <c r="O416" s="452">
        <v>15.000000000000002</v>
      </c>
      <c r="P416" s="452" t="s">
        <v>78</v>
      </c>
      <c r="Q416" s="452">
        <v>17</v>
      </c>
      <c r="R416" s="452" t="s">
        <v>78</v>
      </c>
      <c r="S416" s="452">
        <v>9.0000000000000018</v>
      </c>
      <c r="T416" s="450">
        <v>8</v>
      </c>
      <c r="U416" s="450">
        <v>12</v>
      </c>
      <c r="V416" s="450">
        <v>6</v>
      </c>
      <c r="W416" s="450">
        <v>20</v>
      </c>
      <c r="X416" s="450" t="s">
        <v>78</v>
      </c>
      <c r="Y416" s="450"/>
      <c r="Z416" s="450">
        <v>16</v>
      </c>
      <c r="AA416" s="450">
        <v>35</v>
      </c>
      <c r="AB416" s="450" t="s">
        <v>78</v>
      </c>
      <c r="AC416" s="450">
        <v>41</v>
      </c>
      <c r="AD416" s="450">
        <v>19</v>
      </c>
    </row>
    <row r="417" spans="1:30" ht="12.75" customHeight="1" x14ac:dyDescent="0.2">
      <c r="A417" s="450">
        <v>2016</v>
      </c>
      <c r="B417" s="457">
        <v>42416</v>
      </c>
      <c r="C417" s="450" t="s">
        <v>78</v>
      </c>
      <c r="D417" s="450" t="s">
        <v>78</v>
      </c>
      <c r="E417" s="450" t="s">
        <v>78</v>
      </c>
      <c r="F417" s="450" t="s">
        <v>78</v>
      </c>
      <c r="G417" s="450" t="s">
        <v>78</v>
      </c>
      <c r="H417" s="450" t="s">
        <v>78</v>
      </c>
      <c r="I417" s="450">
        <v>39</v>
      </c>
      <c r="J417" s="450" t="s">
        <v>78</v>
      </c>
      <c r="K417" s="452" t="s">
        <v>78</v>
      </c>
      <c r="L417" s="452">
        <v>24</v>
      </c>
      <c r="M417" s="452">
        <v>35</v>
      </c>
      <c r="N417" s="452">
        <v>39</v>
      </c>
      <c r="O417" s="452">
        <v>37.000000000000007</v>
      </c>
      <c r="P417" s="452" t="s">
        <v>78</v>
      </c>
      <c r="Q417" s="452">
        <v>39</v>
      </c>
      <c r="R417" s="452" t="s">
        <v>78</v>
      </c>
      <c r="S417" s="452">
        <v>37.000000000000007</v>
      </c>
      <c r="T417" s="450">
        <v>23</v>
      </c>
      <c r="U417" s="450">
        <v>35</v>
      </c>
      <c r="V417" s="450">
        <v>31</v>
      </c>
      <c r="W417" s="450">
        <v>36.000000000000007</v>
      </c>
      <c r="X417" s="450" t="s">
        <v>78</v>
      </c>
      <c r="Y417" s="450"/>
      <c r="Z417" s="450">
        <v>38</v>
      </c>
      <c r="AA417" s="450">
        <v>36.000000000000007</v>
      </c>
      <c r="AB417" s="450" t="s">
        <v>78</v>
      </c>
      <c r="AC417" s="450">
        <v>40</v>
      </c>
      <c r="AD417" s="450">
        <v>38</v>
      </c>
    </row>
    <row r="418" spans="1:30" ht="12.75" customHeight="1" x14ac:dyDescent="0.2">
      <c r="A418" s="450">
        <v>2016</v>
      </c>
      <c r="B418" s="457">
        <v>42417</v>
      </c>
      <c r="C418" s="450" t="s">
        <v>78</v>
      </c>
      <c r="D418" s="450" t="s">
        <v>78</v>
      </c>
      <c r="E418" s="450" t="s">
        <v>78</v>
      </c>
      <c r="F418" s="450" t="s">
        <v>78</v>
      </c>
      <c r="G418" s="450" t="s">
        <v>78</v>
      </c>
      <c r="H418" s="450" t="s">
        <v>78</v>
      </c>
      <c r="I418" s="450">
        <v>27</v>
      </c>
      <c r="J418" s="450" t="s">
        <v>78</v>
      </c>
      <c r="K418" s="452" t="s">
        <v>78</v>
      </c>
      <c r="L418" s="452">
        <v>22.000000000000004</v>
      </c>
      <c r="M418" s="452">
        <v>16</v>
      </c>
      <c r="N418" s="452">
        <v>26.000000000000004</v>
      </c>
      <c r="O418" s="452">
        <v>22.000000000000004</v>
      </c>
      <c r="P418" s="452" t="s">
        <v>78</v>
      </c>
      <c r="Q418" s="452">
        <v>29</v>
      </c>
      <c r="R418" s="452" t="s">
        <v>78</v>
      </c>
      <c r="S418" s="452">
        <v>15.000000000000002</v>
      </c>
      <c r="T418" s="450">
        <v>20</v>
      </c>
      <c r="U418" s="450">
        <v>23</v>
      </c>
      <c r="V418" s="450">
        <v>21</v>
      </c>
      <c r="W418" s="450">
        <v>22.000000000000004</v>
      </c>
      <c r="X418" s="450" t="s">
        <v>78</v>
      </c>
      <c r="Y418" s="450"/>
      <c r="Z418" s="450">
        <v>33</v>
      </c>
      <c r="AA418" s="450">
        <v>24</v>
      </c>
      <c r="AB418" s="450" t="s">
        <v>78</v>
      </c>
      <c r="AC418" s="450">
        <v>30</v>
      </c>
      <c r="AD418" s="450">
        <v>28</v>
      </c>
    </row>
    <row r="419" spans="1:30" ht="12.75" customHeight="1" x14ac:dyDescent="0.2">
      <c r="A419" s="450">
        <v>2016</v>
      </c>
      <c r="B419" s="457">
        <v>42418</v>
      </c>
      <c r="C419" s="450" t="s">
        <v>78</v>
      </c>
      <c r="D419" s="450" t="s">
        <v>78</v>
      </c>
      <c r="E419" s="450" t="s">
        <v>78</v>
      </c>
      <c r="F419" s="450" t="s">
        <v>78</v>
      </c>
      <c r="G419" s="450" t="s">
        <v>78</v>
      </c>
      <c r="H419" s="450" t="s">
        <v>78</v>
      </c>
      <c r="I419" s="450">
        <v>34</v>
      </c>
      <c r="J419" s="450" t="s">
        <v>78</v>
      </c>
      <c r="K419" s="452" t="s">
        <v>78</v>
      </c>
      <c r="L419" s="452">
        <v>33</v>
      </c>
      <c r="M419" s="452">
        <v>35</v>
      </c>
      <c r="N419" s="452">
        <v>37.000000000000007</v>
      </c>
      <c r="O419" s="452">
        <v>34</v>
      </c>
      <c r="P419" s="452" t="s">
        <v>78</v>
      </c>
      <c r="Q419" s="452">
        <v>37.000000000000007</v>
      </c>
      <c r="R419" s="452" t="s">
        <v>78</v>
      </c>
      <c r="S419" s="452">
        <v>25</v>
      </c>
      <c r="T419" s="450">
        <v>31</v>
      </c>
      <c r="U419" s="450">
        <v>32</v>
      </c>
      <c r="V419" s="450">
        <v>29</v>
      </c>
      <c r="W419" s="450">
        <v>31</v>
      </c>
      <c r="X419" s="450" t="s">
        <v>78</v>
      </c>
      <c r="Y419" s="450"/>
      <c r="Z419" s="450">
        <v>39</v>
      </c>
      <c r="AA419" s="450">
        <v>34</v>
      </c>
      <c r="AB419" s="450" t="s">
        <v>78</v>
      </c>
      <c r="AC419" s="450">
        <v>38</v>
      </c>
      <c r="AD419" s="450">
        <v>38</v>
      </c>
    </row>
    <row r="420" spans="1:30" ht="12.75" customHeight="1" x14ac:dyDescent="0.2">
      <c r="A420" s="450">
        <v>2016</v>
      </c>
      <c r="B420" s="457">
        <v>42419</v>
      </c>
      <c r="C420" s="450" t="s">
        <v>78</v>
      </c>
      <c r="D420" s="450" t="s">
        <v>78</v>
      </c>
      <c r="E420" s="450" t="s">
        <v>78</v>
      </c>
      <c r="F420" s="450" t="s">
        <v>78</v>
      </c>
      <c r="G420" s="450" t="s">
        <v>78</v>
      </c>
      <c r="H420" s="450" t="s">
        <v>78</v>
      </c>
      <c r="I420" s="450">
        <v>34</v>
      </c>
      <c r="J420" s="450" t="s">
        <v>78</v>
      </c>
      <c r="K420" s="452" t="s">
        <v>78</v>
      </c>
      <c r="L420" s="452">
        <v>22.000000000000004</v>
      </c>
      <c r="M420" s="452">
        <v>28</v>
      </c>
      <c r="N420" s="452">
        <v>34</v>
      </c>
      <c r="O420" s="452">
        <v>10</v>
      </c>
      <c r="P420" s="452" t="s">
        <v>78</v>
      </c>
      <c r="Q420" s="452">
        <v>32</v>
      </c>
      <c r="R420" s="452" t="s">
        <v>78</v>
      </c>
      <c r="S420" s="452">
        <v>24</v>
      </c>
      <c r="T420" s="450">
        <v>23</v>
      </c>
      <c r="U420" s="450">
        <v>25</v>
      </c>
      <c r="V420" s="450">
        <v>24</v>
      </c>
      <c r="W420" s="450">
        <v>30</v>
      </c>
      <c r="X420" s="450" t="s">
        <v>78</v>
      </c>
      <c r="Y420" s="450"/>
      <c r="Z420" s="450">
        <v>29</v>
      </c>
      <c r="AA420" s="450">
        <v>35</v>
      </c>
      <c r="AB420" s="450" t="s">
        <v>78</v>
      </c>
      <c r="AC420" s="450">
        <v>39</v>
      </c>
      <c r="AD420" s="450">
        <v>30</v>
      </c>
    </row>
    <row r="421" spans="1:30" ht="12.75" customHeight="1" x14ac:dyDescent="0.2">
      <c r="A421" s="450">
        <v>2016</v>
      </c>
      <c r="B421" s="457">
        <v>42420</v>
      </c>
      <c r="C421" s="450" t="s">
        <v>78</v>
      </c>
      <c r="D421" s="450" t="s">
        <v>78</v>
      </c>
      <c r="E421" s="450" t="s">
        <v>78</v>
      </c>
      <c r="F421" s="450" t="s">
        <v>78</v>
      </c>
      <c r="G421" s="450" t="s">
        <v>78</v>
      </c>
      <c r="H421" s="450" t="s">
        <v>78</v>
      </c>
      <c r="I421" s="450">
        <v>30</v>
      </c>
      <c r="J421" s="450" t="s">
        <v>78</v>
      </c>
      <c r="K421" s="452" t="s">
        <v>78</v>
      </c>
      <c r="L421" s="452">
        <v>33</v>
      </c>
      <c r="M421" s="452">
        <v>31</v>
      </c>
      <c r="N421" s="452">
        <v>39</v>
      </c>
      <c r="O421" s="452">
        <v>33</v>
      </c>
      <c r="P421" s="452" t="s">
        <v>78</v>
      </c>
      <c r="Q421" s="452">
        <v>40</v>
      </c>
      <c r="R421" s="452" t="s">
        <v>78</v>
      </c>
      <c r="S421" s="452">
        <v>30</v>
      </c>
      <c r="T421" s="450">
        <v>25</v>
      </c>
      <c r="U421" s="450">
        <v>27</v>
      </c>
      <c r="V421" s="450">
        <v>27</v>
      </c>
      <c r="W421" s="450">
        <v>29</v>
      </c>
      <c r="X421" s="450" t="s">
        <v>78</v>
      </c>
      <c r="Y421" s="450"/>
      <c r="Z421" s="450">
        <v>43</v>
      </c>
      <c r="AA421" s="450">
        <v>31</v>
      </c>
      <c r="AB421" s="450" t="s">
        <v>78</v>
      </c>
      <c r="AC421" s="450">
        <v>34</v>
      </c>
      <c r="AD421" s="450">
        <v>38</v>
      </c>
    </row>
    <row r="422" spans="1:30" ht="12.75" customHeight="1" x14ac:dyDescent="0.2">
      <c r="A422" s="450">
        <v>2016</v>
      </c>
      <c r="B422" s="457">
        <v>42421</v>
      </c>
      <c r="C422" s="450" t="s">
        <v>78</v>
      </c>
      <c r="D422" s="450" t="s">
        <v>78</v>
      </c>
      <c r="E422" s="450" t="s">
        <v>78</v>
      </c>
      <c r="F422" s="450" t="s">
        <v>78</v>
      </c>
      <c r="G422" s="450" t="s">
        <v>78</v>
      </c>
      <c r="H422" s="450" t="s">
        <v>78</v>
      </c>
      <c r="I422" s="450">
        <v>37.000000000000007</v>
      </c>
      <c r="J422" s="450" t="s">
        <v>78</v>
      </c>
      <c r="K422" s="452" t="s">
        <v>78</v>
      </c>
      <c r="L422" s="452">
        <v>31</v>
      </c>
      <c r="M422" s="452">
        <v>24</v>
      </c>
      <c r="N422" s="452">
        <v>31</v>
      </c>
      <c r="O422" s="452">
        <v>29</v>
      </c>
      <c r="P422" s="452" t="s">
        <v>78</v>
      </c>
      <c r="Q422" s="452">
        <v>36.000000000000007</v>
      </c>
      <c r="R422" s="452" t="s">
        <v>78</v>
      </c>
      <c r="S422" s="452">
        <v>21</v>
      </c>
      <c r="T422" s="450">
        <v>29</v>
      </c>
      <c r="U422" s="450">
        <v>32</v>
      </c>
      <c r="V422" s="450">
        <v>26.000000000000004</v>
      </c>
      <c r="W422" s="450">
        <v>30</v>
      </c>
      <c r="X422" s="450" t="s">
        <v>78</v>
      </c>
      <c r="Y422" s="450"/>
      <c r="Z422" s="450">
        <v>38</v>
      </c>
      <c r="AA422" s="450">
        <v>32</v>
      </c>
      <c r="AB422" s="450" t="s">
        <v>78</v>
      </c>
      <c r="AC422" s="450">
        <v>38</v>
      </c>
      <c r="AD422" s="450">
        <v>36.000000000000007</v>
      </c>
    </row>
    <row r="423" spans="1:30" ht="12.75" customHeight="1" x14ac:dyDescent="0.2">
      <c r="A423" s="450">
        <v>2016</v>
      </c>
      <c r="B423" s="457">
        <v>42422</v>
      </c>
      <c r="C423" s="450" t="s">
        <v>78</v>
      </c>
      <c r="D423" s="450" t="s">
        <v>78</v>
      </c>
      <c r="E423" s="450" t="s">
        <v>78</v>
      </c>
      <c r="F423" s="450" t="s">
        <v>78</v>
      </c>
      <c r="G423" s="450" t="s">
        <v>78</v>
      </c>
      <c r="H423" s="450" t="s">
        <v>78</v>
      </c>
      <c r="I423" s="450">
        <v>30</v>
      </c>
      <c r="J423" s="450" t="s">
        <v>78</v>
      </c>
      <c r="K423" s="452" t="s">
        <v>78</v>
      </c>
      <c r="L423" s="452">
        <v>31</v>
      </c>
      <c r="M423" s="452">
        <v>21</v>
      </c>
      <c r="N423" s="452">
        <v>36.000000000000007</v>
      </c>
      <c r="O423" s="452">
        <v>31</v>
      </c>
      <c r="P423" s="452" t="s">
        <v>78</v>
      </c>
      <c r="Q423" s="452">
        <v>36.000000000000007</v>
      </c>
      <c r="R423" s="452" t="s">
        <v>78</v>
      </c>
      <c r="S423" s="452" t="s">
        <v>78</v>
      </c>
      <c r="T423" s="450">
        <v>27</v>
      </c>
      <c r="U423" s="450">
        <v>30</v>
      </c>
      <c r="V423" s="450">
        <v>27</v>
      </c>
      <c r="W423" s="450">
        <v>24</v>
      </c>
      <c r="X423" s="450" t="s">
        <v>78</v>
      </c>
      <c r="Y423" s="450"/>
      <c r="Z423" s="450">
        <v>38</v>
      </c>
      <c r="AA423" s="450">
        <v>27</v>
      </c>
      <c r="AB423" s="450" t="s">
        <v>78</v>
      </c>
      <c r="AC423" s="450">
        <v>33</v>
      </c>
      <c r="AD423" s="450">
        <v>35</v>
      </c>
    </row>
    <row r="424" spans="1:30" ht="12.75" customHeight="1" x14ac:dyDescent="0.2">
      <c r="A424" s="450">
        <v>2016</v>
      </c>
      <c r="B424" s="457">
        <v>42423</v>
      </c>
      <c r="C424" s="450" t="s">
        <v>78</v>
      </c>
      <c r="D424" s="450" t="s">
        <v>78</v>
      </c>
      <c r="E424" s="450" t="s">
        <v>78</v>
      </c>
      <c r="F424" s="450" t="s">
        <v>78</v>
      </c>
      <c r="G424" s="450" t="s">
        <v>78</v>
      </c>
      <c r="H424" s="450" t="s">
        <v>78</v>
      </c>
      <c r="I424" s="450">
        <v>35</v>
      </c>
      <c r="J424" s="450" t="s">
        <v>78</v>
      </c>
      <c r="K424" s="452" t="s">
        <v>78</v>
      </c>
      <c r="L424" s="452">
        <v>27</v>
      </c>
      <c r="M424" s="452">
        <v>28</v>
      </c>
      <c r="N424" s="452">
        <v>28</v>
      </c>
      <c r="O424" s="452">
        <v>21</v>
      </c>
      <c r="P424" s="452" t="s">
        <v>78</v>
      </c>
      <c r="Q424" s="452">
        <v>32</v>
      </c>
      <c r="R424" s="452" t="s">
        <v>78</v>
      </c>
      <c r="S424" s="452" t="s">
        <v>78</v>
      </c>
      <c r="T424" s="450">
        <v>31</v>
      </c>
      <c r="U424" s="450">
        <v>33</v>
      </c>
      <c r="V424" s="450" t="s">
        <v>78</v>
      </c>
      <c r="W424" s="450">
        <v>33</v>
      </c>
      <c r="X424" s="450" t="s">
        <v>78</v>
      </c>
      <c r="Y424" s="450"/>
      <c r="Z424" s="450">
        <v>30</v>
      </c>
      <c r="AA424" s="450">
        <v>34</v>
      </c>
      <c r="AB424" s="450" t="s">
        <v>78</v>
      </c>
      <c r="AC424" s="450">
        <v>37.000000000000007</v>
      </c>
      <c r="AD424" s="450">
        <v>36.000000000000007</v>
      </c>
    </row>
    <row r="425" spans="1:30" ht="12.75" customHeight="1" x14ac:dyDescent="0.2">
      <c r="A425" s="450">
        <v>2016</v>
      </c>
      <c r="B425" s="457">
        <v>42424</v>
      </c>
      <c r="C425" s="450" t="s">
        <v>78</v>
      </c>
      <c r="D425" s="450" t="s">
        <v>78</v>
      </c>
      <c r="E425" s="450" t="s">
        <v>78</v>
      </c>
      <c r="F425" s="450" t="s">
        <v>78</v>
      </c>
      <c r="G425" s="450" t="s">
        <v>78</v>
      </c>
      <c r="H425" s="450" t="s">
        <v>78</v>
      </c>
      <c r="I425" s="450">
        <v>34</v>
      </c>
      <c r="J425" s="450" t="s">
        <v>78</v>
      </c>
      <c r="K425" s="452" t="s">
        <v>78</v>
      </c>
      <c r="L425" s="452">
        <v>26.000000000000004</v>
      </c>
      <c r="M425" s="452">
        <v>30</v>
      </c>
      <c r="N425" s="452">
        <v>33</v>
      </c>
      <c r="O425" s="452">
        <v>29</v>
      </c>
      <c r="P425" s="452" t="s">
        <v>78</v>
      </c>
      <c r="Q425" s="452">
        <v>33</v>
      </c>
      <c r="R425" s="452" t="s">
        <v>78</v>
      </c>
      <c r="S425" s="452" t="s">
        <v>78</v>
      </c>
      <c r="T425" s="450">
        <v>25</v>
      </c>
      <c r="U425" s="450">
        <v>26.000000000000004</v>
      </c>
      <c r="V425" s="450">
        <v>25</v>
      </c>
      <c r="W425" s="450">
        <v>28</v>
      </c>
      <c r="X425" s="450" t="s">
        <v>78</v>
      </c>
      <c r="Y425" s="450"/>
      <c r="Z425" s="450">
        <v>28</v>
      </c>
      <c r="AA425" s="450">
        <v>30</v>
      </c>
      <c r="AB425" s="450" t="s">
        <v>78</v>
      </c>
      <c r="AC425" s="450">
        <v>33</v>
      </c>
      <c r="AD425" s="450">
        <v>32</v>
      </c>
    </row>
    <row r="426" spans="1:30" ht="12.75" customHeight="1" x14ac:dyDescent="0.2">
      <c r="A426" s="450">
        <v>2016</v>
      </c>
      <c r="B426" s="457">
        <v>42425</v>
      </c>
      <c r="C426" s="450" t="s">
        <v>78</v>
      </c>
      <c r="D426" s="450" t="s">
        <v>78</v>
      </c>
      <c r="E426" s="450" t="s">
        <v>78</v>
      </c>
      <c r="F426" s="450" t="s">
        <v>78</v>
      </c>
      <c r="G426" s="450" t="s">
        <v>78</v>
      </c>
      <c r="H426" s="450" t="s">
        <v>78</v>
      </c>
      <c r="I426" s="450">
        <v>29</v>
      </c>
      <c r="J426" s="450" t="s">
        <v>78</v>
      </c>
      <c r="K426" s="452" t="s">
        <v>78</v>
      </c>
      <c r="L426" s="452">
        <v>30</v>
      </c>
      <c r="M426" s="452">
        <v>23</v>
      </c>
      <c r="N426" s="452">
        <v>32</v>
      </c>
      <c r="O426" s="452">
        <v>27</v>
      </c>
      <c r="P426" s="452" t="s">
        <v>78</v>
      </c>
      <c r="Q426" s="452">
        <v>32</v>
      </c>
      <c r="R426" s="452" t="s">
        <v>78</v>
      </c>
      <c r="S426" s="452">
        <v>31</v>
      </c>
      <c r="T426" s="450">
        <v>26.000000000000004</v>
      </c>
      <c r="U426" s="450">
        <v>28</v>
      </c>
      <c r="V426" s="450">
        <v>29</v>
      </c>
      <c r="W426" s="450">
        <v>28</v>
      </c>
      <c r="X426" s="450" t="s">
        <v>78</v>
      </c>
      <c r="Y426" s="450"/>
      <c r="Z426" s="450">
        <v>33</v>
      </c>
      <c r="AA426" s="450">
        <v>28</v>
      </c>
      <c r="AB426" s="450" t="s">
        <v>78</v>
      </c>
      <c r="AC426" s="450">
        <v>31</v>
      </c>
      <c r="AD426" s="450">
        <v>33</v>
      </c>
    </row>
    <row r="427" spans="1:30" ht="12.75" customHeight="1" x14ac:dyDescent="0.2">
      <c r="A427" s="450">
        <v>2016</v>
      </c>
      <c r="B427" s="457">
        <v>42426</v>
      </c>
      <c r="C427" s="450" t="s">
        <v>78</v>
      </c>
      <c r="D427" s="450" t="s">
        <v>78</v>
      </c>
      <c r="E427" s="450" t="s">
        <v>78</v>
      </c>
      <c r="F427" s="450" t="s">
        <v>78</v>
      </c>
      <c r="G427" s="450" t="s">
        <v>78</v>
      </c>
      <c r="H427" s="450" t="s">
        <v>78</v>
      </c>
      <c r="I427" s="450">
        <v>37.000000000000007</v>
      </c>
      <c r="J427" s="450" t="s">
        <v>78</v>
      </c>
      <c r="K427" s="452" t="s">
        <v>78</v>
      </c>
      <c r="L427" s="452">
        <v>37.000000000000007</v>
      </c>
      <c r="M427" s="452">
        <v>34</v>
      </c>
      <c r="N427" s="452">
        <v>39</v>
      </c>
      <c r="O427" s="452">
        <v>36.000000000000007</v>
      </c>
      <c r="P427" s="452" t="s">
        <v>78</v>
      </c>
      <c r="Q427" s="452">
        <v>38</v>
      </c>
      <c r="R427" s="452" t="s">
        <v>78</v>
      </c>
      <c r="S427" s="452">
        <v>36.000000000000007</v>
      </c>
      <c r="T427" s="450">
        <v>33</v>
      </c>
      <c r="U427" s="450">
        <v>35</v>
      </c>
      <c r="V427" s="450">
        <v>34</v>
      </c>
      <c r="W427" s="450">
        <v>36.000000000000007</v>
      </c>
      <c r="X427" s="450" t="s">
        <v>78</v>
      </c>
      <c r="Y427" s="450"/>
      <c r="Z427" s="450">
        <v>38</v>
      </c>
      <c r="AA427" s="450">
        <v>37.000000000000007</v>
      </c>
      <c r="AB427" s="450" t="s">
        <v>78</v>
      </c>
      <c r="AC427" s="450">
        <v>40</v>
      </c>
      <c r="AD427" s="450">
        <v>38</v>
      </c>
    </row>
    <row r="428" spans="1:30" ht="12.75" customHeight="1" x14ac:dyDescent="0.2">
      <c r="A428" s="450">
        <v>2016</v>
      </c>
      <c r="B428" s="457">
        <v>42427</v>
      </c>
      <c r="C428" s="450" t="s">
        <v>78</v>
      </c>
      <c r="D428" s="450" t="s">
        <v>78</v>
      </c>
      <c r="E428" s="450" t="s">
        <v>78</v>
      </c>
      <c r="F428" s="450" t="s">
        <v>78</v>
      </c>
      <c r="G428" s="450" t="s">
        <v>78</v>
      </c>
      <c r="H428" s="450" t="s">
        <v>78</v>
      </c>
      <c r="I428" s="450">
        <v>34</v>
      </c>
      <c r="J428" s="450" t="s">
        <v>78</v>
      </c>
      <c r="K428" s="452" t="s">
        <v>78</v>
      </c>
      <c r="L428" s="452">
        <v>35</v>
      </c>
      <c r="M428" s="452">
        <v>36.000000000000007</v>
      </c>
      <c r="N428" s="452">
        <v>39</v>
      </c>
      <c r="O428" s="452">
        <v>37.000000000000007</v>
      </c>
      <c r="P428" s="452" t="s">
        <v>78</v>
      </c>
      <c r="Q428" s="452">
        <v>37.000000000000007</v>
      </c>
      <c r="R428" s="452" t="s">
        <v>78</v>
      </c>
      <c r="S428" s="452">
        <v>40</v>
      </c>
      <c r="T428" s="450">
        <v>29</v>
      </c>
      <c r="U428" s="450">
        <v>32</v>
      </c>
      <c r="V428" s="450">
        <v>31</v>
      </c>
      <c r="W428" s="450">
        <v>34</v>
      </c>
      <c r="X428" s="450" t="s">
        <v>78</v>
      </c>
      <c r="Y428" s="450"/>
      <c r="Z428" s="450">
        <v>37.000000000000007</v>
      </c>
      <c r="AA428" s="450">
        <v>32</v>
      </c>
      <c r="AB428" s="450" t="s">
        <v>78</v>
      </c>
      <c r="AC428" s="450">
        <v>36.000000000000007</v>
      </c>
      <c r="AD428" s="450">
        <v>38</v>
      </c>
    </row>
    <row r="429" spans="1:30" ht="12.75" customHeight="1" x14ac:dyDescent="0.2">
      <c r="A429" s="450">
        <v>2016</v>
      </c>
      <c r="B429" s="457">
        <v>42428</v>
      </c>
      <c r="C429" s="450" t="s">
        <v>78</v>
      </c>
      <c r="D429" s="450" t="s">
        <v>78</v>
      </c>
      <c r="E429" s="450" t="s">
        <v>78</v>
      </c>
      <c r="F429" s="450" t="s">
        <v>78</v>
      </c>
      <c r="G429" s="450" t="s">
        <v>78</v>
      </c>
      <c r="H429" s="450" t="s">
        <v>78</v>
      </c>
      <c r="I429" s="450">
        <v>34</v>
      </c>
      <c r="J429" s="450" t="s">
        <v>78</v>
      </c>
      <c r="K429" s="452" t="s">
        <v>78</v>
      </c>
      <c r="L429" s="452">
        <v>41</v>
      </c>
      <c r="M429" s="452">
        <v>42</v>
      </c>
      <c r="N429" s="452">
        <v>46</v>
      </c>
      <c r="O429" s="452">
        <v>45.000000000000007</v>
      </c>
      <c r="P429" s="452" t="s">
        <v>78</v>
      </c>
      <c r="Q429" s="452">
        <v>46</v>
      </c>
      <c r="R429" s="452" t="s">
        <v>78</v>
      </c>
      <c r="S429" s="452">
        <v>46</v>
      </c>
      <c r="T429" s="450">
        <v>34</v>
      </c>
      <c r="U429" s="450">
        <v>37.000000000000007</v>
      </c>
      <c r="V429" s="450">
        <v>36.000000000000007</v>
      </c>
      <c r="W429" s="450">
        <v>36.000000000000007</v>
      </c>
      <c r="X429" s="450" t="s">
        <v>78</v>
      </c>
      <c r="Y429" s="450"/>
      <c r="Z429" s="450">
        <v>42</v>
      </c>
      <c r="AA429" s="450">
        <v>38</v>
      </c>
      <c r="AB429" s="450" t="s">
        <v>78</v>
      </c>
      <c r="AC429" s="450">
        <v>44.000000000000007</v>
      </c>
      <c r="AD429" s="450">
        <v>40</v>
      </c>
    </row>
    <row r="430" spans="1:30" ht="12.75" customHeight="1" x14ac:dyDescent="0.2">
      <c r="A430" s="450">
        <v>2016</v>
      </c>
      <c r="B430" s="457">
        <v>42429</v>
      </c>
      <c r="C430" s="450" t="s">
        <v>78</v>
      </c>
      <c r="D430" s="450" t="s">
        <v>78</v>
      </c>
      <c r="E430" s="450" t="s">
        <v>78</v>
      </c>
      <c r="F430" s="450" t="s">
        <v>78</v>
      </c>
      <c r="G430" s="450" t="s">
        <v>78</v>
      </c>
      <c r="H430" s="450" t="s">
        <v>78</v>
      </c>
      <c r="I430" s="450">
        <v>25</v>
      </c>
      <c r="J430" s="450" t="s">
        <v>78</v>
      </c>
      <c r="K430" s="452" t="s">
        <v>78</v>
      </c>
      <c r="L430" s="452">
        <v>33</v>
      </c>
      <c r="M430" s="452">
        <v>27</v>
      </c>
      <c r="N430" s="452">
        <v>36.000000000000007</v>
      </c>
      <c r="O430" s="452">
        <v>34</v>
      </c>
      <c r="P430" s="452" t="s">
        <v>78</v>
      </c>
      <c r="Q430" s="452">
        <v>36.000000000000007</v>
      </c>
      <c r="R430" s="452" t="s">
        <v>78</v>
      </c>
      <c r="S430" s="452">
        <v>37.000000000000007</v>
      </c>
      <c r="T430" s="450">
        <v>28</v>
      </c>
      <c r="U430" s="450">
        <v>28</v>
      </c>
      <c r="V430" s="450">
        <v>30</v>
      </c>
      <c r="W430" s="450">
        <v>29</v>
      </c>
      <c r="X430" s="450" t="s">
        <v>78</v>
      </c>
      <c r="Y430" s="450"/>
      <c r="Z430" s="450">
        <v>39</v>
      </c>
      <c r="AA430" s="450">
        <v>28</v>
      </c>
      <c r="AB430" s="450" t="s">
        <v>78</v>
      </c>
      <c r="AC430" s="450">
        <v>35</v>
      </c>
      <c r="AD430" s="450">
        <v>36.000000000000007</v>
      </c>
    </row>
    <row r="431" spans="1:30" ht="12.75" customHeight="1" x14ac:dyDescent="0.2">
      <c r="A431" s="450">
        <v>2016</v>
      </c>
      <c r="B431" s="457">
        <v>42430</v>
      </c>
      <c r="C431" s="450" t="s">
        <v>78</v>
      </c>
      <c r="D431" s="450" t="s">
        <v>78</v>
      </c>
      <c r="E431" s="450" t="s">
        <v>78</v>
      </c>
      <c r="F431" s="450" t="s">
        <v>78</v>
      </c>
      <c r="G431" s="450" t="s">
        <v>78</v>
      </c>
      <c r="H431" s="450" t="s">
        <v>78</v>
      </c>
      <c r="I431" s="450">
        <v>44.000000000000007</v>
      </c>
      <c r="J431" s="450" t="s">
        <v>78</v>
      </c>
      <c r="K431" s="452" t="s">
        <v>78</v>
      </c>
      <c r="L431" s="452">
        <v>33</v>
      </c>
      <c r="M431" s="452">
        <v>39</v>
      </c>
      <c r="N431" s="452">
        <v>33</v>
      </c>
      <c r="O431" s="452">
        <v>43</v>
      </c>
      <c r="P431" s="452" t="s">
        <v>78</v>
      </c>
      <c r="Q431" s="452">
        <v>36.000000000000007</v>
      </c>
      <c r="R431" s="452" t="s">
        <v>78</v>
      </c>
      <c r="S431" s="452">
        <v>31</v>
      </c>
      <c r="T431" s="450">
        <v>37.000000000000007</v>
      </c>
      <c r="U431" s="450">
        <v>38</v>
      </c>
      <c r="V431" s="450">
        <v>35</v>
      </c>
      <c r="W431" s="450">
        <v>43</v>
      </c>
      <c r="X431" s="450" t="s">
        <v>78</v>
      </c>
      <c r="Y431" s="450"/>
      <c r="Z431" s="450">
        <v>38</v>
      </c>
      <c r="AA431" s="450">
        <v>42</v>
      </c>
      <c r="AB431" s="450" t="s">
        <v>78</v>
      </c>
      <c r="AC431" s="450">
        <v>47</v>
      </c>
      <c r="AD431" s="450">
        <v>42</v>
      </c>
    </row>
    <row r="432" spans="1:30" ht="12.75" customHeight="1" x14ac:dyDescent="0.2">
      <c r="A432" s="450">
        <v>2016</v>
      </c>
      <c r="B432" s="457">
        <v>42431</v>
      </c>
      <c r="C432" s="450" t="s">
        <v>78</v>
      </c>
      <c r="D432" s="450" t="s">
        <v>78</v>
      </c>
      <c r="E432" s="450" t="s">
        <v>78</v>
      </c>
      <c r="F432" s="450" t="s">
        <v>78</v>
      </c>
      <c r="G432" s="450" t="s">
        <v>78</v>
      </c>
      <c r="H432" s="450" t="s">
        <v>78</v>
      </c>
      <c r="I432" s="450">
        <v>38</v>
      </c>
      <c r="J432" s="450" t="s">
        <v>78</v>
      </c>
      <c r="K432" s="452" t="s">
        <v>78</v>
      </c>
      <c r="L432" s="452">
        <v>34</v>
      </c>
      <c r="M432" s="452">
        <v>34</v>
      </c>
      <c r="N432" s="452">
        <v>38</v>
      </c>
      <c r="O432" s="452">
        <v>38</v>
      </c>
      <c r="P432" s="452" t="s">
        <v>78</v>
      </c>
      <c r="Q432" s="452">
        <v>37.000000000000007</v>
      </c>
      <c r="R432" s="452" t="s">
        <v>78</v>
      </c>
      <c r="S432" s="452">
        <v>35</v>
      </c>
      <c r="T432" s="450">
        <v>32</v>
      </c>
      <c r="U432" s="450">
        <v>35</v>
      </c>
      <c r="V432" s="450">
        <v>33</v>
      </c>
      <c r="W432" s="450">
        <v>34</v>
      </c>
      <c r="X432" s="450" t="s">
        <v>78</v>
      </c>
      <c r="Y432" s="450"/>
      <c r="Z432" s="450">
        <v>38</v>
      </c>
      <c r="AA432" s="450">
        <v>35</v>
      </c>
      <c r="AB432" s="450" t="s">
        <v>78</v>
      </c>
      <c r="AC432" s="450">
        <v>39</v>
      </c>
      <c r="AD432" s="450">
        <v>37.000000000000007</v>
      </c>
    </row>
    <row r="433" spans="1:30" ht="12.75" customHeight="1" x14ac:dyDescent="0.2">
      <c r="A433" s="450">
        <v>2016</v>
      </c>
      <c r="B433" s="457">
        <v>42432</v>
      </c>
      <c r="C433" s="450" t="s">
        <v>78</v>
      </c>
      <c r="D433" s="450" t="s">
        <v>78</v>
      </c>
      <c r="E433" s="450" t="s">
        <v>78</v>
      </c>
      <c r="F433" s="450" t="s">
        <v>78</v>
      </c>
      <c r="G433" s="450" t="s">
        <v>78</v>
      </c>
      <c r="H433" s="450" t="s">
        <v>78</v>
      </c>
      <c r="I433" s="450">
        <v>35</v>
      </c>
      <c r="J433" s="450" t="s">
        <v>78</v>
      </c>
      <c r="K433" s="452" t="s">
        <v>78</v>
      </c>
      <c r="L433" s="452">
        <v>33</v>
      </c>
      <c r="M433" s="452">
        <v>33</v>
      </c>
      <c r="N433" s="452">
        <v>36.000000000000007</v>
      </c>
      <c r="O433" s="452">
        <v>37.000000000000007</v>
      </c>
      <c r="P433" s="452" t="s">
        <v>78</v>
      </c>
      <c r="Q433" s="452">
        <v>36.000000000000007</v>
      </c>
      <c r="R433" s="452" t="s">
        <v>78</v>
      </c>
      <c r="S433" s="452">
        <v>34</v>
      </c>
      <c r="T433" s="450">
        <v>29</v>
      </c>
      <c r="U433" s="450">
        <v>32</v>
      </c>
      <c r="V433" s="450">
        <v>30</v>
      </c>
      <c r="W433" s="450">
        <v>29</v>
      </c>
      <c r="X433" s="450" t="s">
        <v>78</v>
      </c>
      <c r="Y433" s="450"/>
      <c r="Z433" s="450">
        <v>38</v>
      </c>
      <c r="AA433" s="450">
        <v>30</v>
      </c>
      <c r="AB433" s="450" t="s">
        <v>78</v>
      </c>
      <c r="AC433" s="450">
        <v>35</v>
      </c>
      <c r="AD433" s="450">
        <v>36.000000000000007</v>
      </c>
    </row>
    <row r="434" spans="1:30" ht="12.75" customHeight="1" x14ac:dyDescent="0.2">
      <c r="A434" s="450">
        <v>2016</v>
      </c>
      <c r="B434" s="457">
        <v>42433</v>
      </c>
      <c r="C434" s="450" t="s">
        <v>78</v>
      </c>
      <c r="D434" s="450" t="s">
        <v>78</v>
      </c>
      <c r="E434" s="450" t="s">
        <v>78</v>
      </c>
      <c r="F434" s="450" t="s">
        <v>78</v>
      </c>
      <c r="G434" s="450" t="s">
        <v>78</v>
      </c>
      <c r="H434" s="450" t="s">
        <v>78</v>
      </c>
      <c r="I434" s="450">
        <v>33</v>
      </c>
      <c r="J434" s="450" t="s">
        <v>78</v>
      </c>
      <c r="K434" s="452" t="s">
        <v>78</v>
      </c>
      <c r="L434" s="452">
        <v>5</v>
      </c>
      <c r="M434" s="452">
        <v>30</v>
      </c>
      <c r="N434" s="452">
        <v>32</v>
      </c>
      <c r="O434" s="452">
        <v>27</v>
      </c>
      <c r="P434" s="452" t="s">
        <v>78</v>
      </c>
      <c r="Q434" s="452">
        <v>32</v>
      </c>
      <c r="R434" s="452" t="s">
        <v>78</v>
      </c>
      <c r="S434" s="452">
        <v>26.000000000000004</v>
      </c>
      <c r="T434" s="450">
        <v>25</v>
      </c>
      <c r="U434" s="450">
        <v>28</v>
      </c>
      <c r="V434" s="450">
        <v>26.000000000000004</v>
      </c>
      <c r="W434" s="450">
        <v>30</v>
      </c>
      <c r="X434" s="450" t="s">
        <v>78</v>
      </c>
      <c r="Y434" s="450"/>
      <c r="Z434" s="450">
        <v>33</v>
      </c>
      <c r="AA434" s="450">
        <v>31</v>
      </c>
      <c r="AB434" s="450" t="s">
        <v>78</v>
      </c>
      <c r="AC434" s="450">
        <v>34</v>
      </c>
      <c r="AD434" s="450">
        <v>35</v>
      </c>
    </row>
    <row r="435" spans="1:30" ht="12.75" customHeight="1" x14ac:dyDescent="0.2">
      <c r="A435" s="450">
        <v>2016</v>
      </c>
      <c r="B435" s="457">
        <v>42434</v>
      </c>
      <c r="C435" s="450" t="s">
        <v>78</v>
      </c>
      <c r="D435" s="450" t="s">
        <v>78</v>
      </c>
      <c r="E435" s="450" t="s">
        <v>78</v>
      </c>
      <c r="F435" s="450" t="s">
        <v>78</v>
      </c>
      <c r="G435" s="450" t="s">
        <v>78</v>
      </c>
      <c r="H435" s="450" t="s">
        <v>78</v>
      </c>
      <c r="I435" s="450">
        <v>38</v>
      </c>
      <c r="J435" s="450" t="s">
        <v>78</v>
      </c>
      <c r="K435" s="452" t="s">
        <v>78</v>
      </c>
      <c r="L435" s="452" t="s">
        <v>78</v>
      </c>
      <c r="M435" s="452">
        <v>32</v>
      </c>
      <c r="N435" s="452">
        <v>41</v>
      </c>
      <c r="O435" s="452">
        <v>40</v>
      </c>
      <c r="P435" s="452" t="s">
        <v>78</v>
      </c>
      <c r="Q435" s="452">
        <v>39</v>
      </c>
      <c r="R435" s="452" t="s">
        <v>78</v>
      </c>
      <c r="S435" s="452">
        <v>39</v>
      </c>
      <c r="T435" s="450">
        <v>32</v>
      </c>
      <c r="U435" s="450">
        <v>35</v>
      </c>
      <c r="V435" s="450">
        <v>35</v>
      </c>
      <c r="W435" s="450">
        <v>33</v>
      </c>
      <c r="X435" s="450" t="s">
        <v>78</v>
      </c>
      <c r="Y435" s="450"/>
      <c r="Z435" s="450">
        <v>40</v>
      </c>
      <c r="AA435" s="450">
        <v>26.000000000000004</v>
      </c>
      <c r="AB435" s="450" t="s">
        <v>78</v>
      </c>
      <c r="AC435" s="450">
        <v>38</v>
      </c>
      <c r="AD435" s="450">
        <v>38</v>
      </c>
    </row>
    <row r="436" spans="1:30" ht="12.75" customHeight="1" x14ac:dyDescent="0.2">
      <c r="A436" s="450">
        <v>2016</v>
      </c>
      <c r="B436" s="457">
        <v>42435</v>
      </c>
      <c r="C436" s="450" t="s">
        <v>78</v>
      </c>
      <c r="D436" s="450" t="s">
        <v>78</v>
      </c>
      <c r="E436" s="450" t="s">
        <v>78</v>
      </c>
      <c r="F436" s="450" t="s">
        <v>78</v>
      </c>
      <c r="G436" s="450" t="s">
        <v>78</v>
      </c>
      <c r="H436" s="450" t="s">
        <v>78</v>
      </c>
      <c r="I436" s="450">
        <v>39</v>
      </c>
      <c r="J436" s="450" t="s">
        <v>78</v>
      </c>
      <c r="K436" s="452" t="s">
        <v>78</v>
      </c>
      <c r="L436" s="452" t="s">
        <v>78</v>
      </c>
      <c r="M436" s="452">
        <v>36.000000000000007</v>
      </c>
      <c r="N436" s="452">
        <v>40</v>
      </c>
      <c r="O436" s="452">
        <v>38</v>
      </c>
      <c r="P436" s="452" t="s">
        <v>78</v>
      </c>
      <c r="Q436" s="452">
        <v>39</v>
      </c>
      <c r="R436" s="452" t="s">
        <v>78</v>
      </c>
      <c r="S436" s="452">
        <v>38</v>
      </c>
      <c r="T436" s="450">
        <v>36.000000000000007</v>
      </c>
      <c r="U436" s="450">
        <v>39</v>
      </c>
      <c r="V436" s="450">
        <v>37.000000000000007</v>
      </c>
      <c r="W436" s="450">
        <v>37.000000000000007</v>
      </c>
      <c r="X436" s="450" t="s">
        <v>78</v>
      </c>
      <c r="Y436" s="450"/>
      <c r="Z436" s="450">
        <v>41</v>
      </c>
      <c r="AA436" s="450">
        <v>38</v>
      </c>
      <c r="AB436" s="450" t="s">
        <v>78</v>
      </c>
      <c r="AC436" s="450">
        <v>42</v>
      </c>
      <c r="AD436" s="450">
        <v>41</v>
      </c>
    </row>
    <row r="437" spans="1:30" ht="12.75" customHeight="1" x14ac:dyDescent="0.2">
      <c r="A437" s="450">
        <v>2016</v>
      </c>
      <c r="B437" s="457">
        <v>42436</v>
      </c>
      <c r="C437" s="450" t="s">
        <v>78</v>
      </c>
      <c r="D437" s="450" t="s">
        <v>78</v>
      </c>
      <c r="E437" s="450" t="s">
        <v>78</v>
      </c>
      <c r="F437" s="450" t="s">
        <v>78</v>
      </c>
      <c r="G437" s="450" t="s">
        <v>78</v>
      </c>
      <c r="H437" s="450" t="s">
        <v>78</v>
      </c>
      <c r="I437" s="450">
        <v>27</v>
      </c>
      <c r="J437" s="450" t="s">
        <v>78</v>
      </c>
      <c r="K437" s="452">
        <v>26.000000000000004</v>
      </c>
      <c r="L437" s="452" t="s">
        <v>78</v>
      </c>
      <c r="M437" s="452">
        <v>34</v>
      </c>
      <c r="N437" s="452">
        <v>40</v>
      </c>
      <c r="O437" s="452">
        <v>40</v>
      </c>
      <c r="P437" s="452" t="s">
        <v>78</v>
      </c>
      <c r="Q437" s="452">
        <v>38</v>
      </c>
      <c r="R437" s="452">
        <v>40</v>
      </c>
      <c r="S437" s="452">
        <v>37.000000000000007</v>
      </c>
      <c r="T437" s="450">
        <v>25</v>
      </c>
      <c r="U437" s="450">
        <v>28</v>
      </c>
      <c r="V437" s="450">
        <v>28</v>
      </c>
      <c r="W437" s="450">
        <v>32</v>
      </c>
      <c r="X437" s="450" t="s">
        <v>78</v>
      </c>
      <c r="Y437" s="450"/>
      <c r="Z437" s="450">
        <v>38</v>
      </c>
      <c r="AA437" s="450">
        <v>34</v>
      </c>
      <c r="AB437" s="450" t="s">
        <v>78</v>
      </c>
      <c r="AC437" s="450">
        <v>39</v>
      </c>
      <c r="AD437" s="450">
        <v>33</v>
      </c>
    </row>
    <row r="438" spans="1:30" ht="12.75" customHeight="1" x14ac:dyDescent="0.2">
      <c r="A438" s="450">
        <v>2016</v>
      </c>
      <c r="B438" s="457">
        <v>42437</v>
      </c>
      <c r="C438" s="450" t="s">
        <v>78</v>
      </c>
      <c r="D438" s="450" t="s">
        <v>78</v>
      </c>
      <c r="E438" s="450" t="s">
        <v>78</v>
      </c>
      <c r="F438" s="450" t="s">
        <v>78</v>
      </c>
      <c r="G438" s="450" t="s">
        <v>78</v>
      </c>
      <c r="H438" s="450" t="s">
        <v>78</v>
      </c>
      <c r="I438" s="450">
        <v>41</v>
      </c>
      <c r="J438" s="450" t="s">
        <v>78</v>
      </c>
      <c r="K438" s="452">
        <v>20</v>
      </c>
      <c r="L438" s="452">
        <v>17</v>
      </c>
      <c r="M438" s="452">
        <v>26.000000000000004</v>
      </c>
      <c r="N438" s="452">
        <v>51.000000000000007</v>
      </c>
      <c r="O438" s="452">
        <v>32</v>
      </c>
      <c r="P438" s="452" t="s">
        <v>78</v>
      </c>
      <c r="Q438" s="452">
        <v>48</v>
      </c>
      <c r="R438" s="452">
        <v>42</v>
      </c>
      <c r="S438" s="452">
        <v>42</v>
      </c>
      <c r="T438" s="450">
        <v>27</v>
      </c>
      <c r="U438" s="450">
        <v>30</v>
      </c>
      <c r="V438" s="450">
        <v>28</v>
      </c>
      <c r="W438" s="450">
        <v>34</v>
      </c>
      <c r="X438" s="450" t="s">
        <v>78</v>
      </c>
      <c r="Y438" s="450"/>
      <c r="Z438" s="450">
        <v>32</v>
      </c>
      <c r="AA438" s="450">
        <v>35</v>
      </c>
      <c r="AB438" s="450" t="s">
        <v>78</v>
      </c>
      <c r="AC438" s="450">
        <v>39</v>
      </c>
      <c r="AD438" s="450">
        <v>38</v>
      </c>
    </row>
    <row r="439" spans="1:30" ht="12.75" customHeight="1" x14ac:dyDescent="0.2">
      <c r="A439" s="450">
        <v>2016</v>
      </c>
      <c r="B439" s="457">
        <v>42438</v>
      </c>
      <c r="C439" s="450" t="s">
        <v>78</v>
      </c>
      <c r="D439" s="450" t="s">
        <v>78</v>
      </c>
      <c r="E439" s="450" t="s">
        <v>78</v>
      </c>
      <c r="F439" s="450" t="s">
        <v>78</v>
      </c>
      <c r="G439" s="450" t="s">
        <v>78</v>
      </c>
      <c r="H439" s="450" t="s">
        <v>78</v>
      </c>
      <c r="I439" s="450">
        <v>35</v>
      </c>
      <c r="J439" s="450" t="s">
        <v>78</v>
      </c>
      <c r="K439" s="452">
        <v>16</v>
      </c>
      <c r="L439" s="452">
        <v>48</v>
      </c>
      <c r="M439" s="452">
        <v>37.000000000000007</v>
      </c>
      <c r="N439" s="452">
        <v>60</v>
      </c>
      <c r="O439" s="452">
        <v>58</v>
      </c>
      <c r="P439" s="452" t="s">
        <v>78</v>
      </c>
      <c r="Q439" s="452">
        <v>59.000000000000007</v>
      </c>
      <c r="R439" s="452">
        <v>62</v>
      </c>
      <c r="S439" s="452">
        <v>57</v>
      </c>
      <c r="T439" s="450">
        <v>31</v>
      </c>
      <c r="U439" s="450">
        <v>25</v>
      </c>
      <c r="V439" s="450">
        <v>28</v>
      </c>
      <c r="W439" s="450">
        <v>29</v>
      </c>
      <c r="X439" s="450" t="s">
        <v>78</v>
      </c>
      <c r="Y439" s="450"/>
      <c r="Z439" s="450">
        <v>60</v>
      </c>
      <c r="AA439" s="450">
        <v>44.000000000000007</v>
      </c>
      <c r="AB439" s="450" t="s">
        <v>78</v>
      </c>
      <c r="AC439" s="450">
        <v>52.000000000000007</v>
      </c>
      <c r="AD439" s="450">
        <v>33</v>
      </c>
    </row>
    <row r="440" spans="1:30" ht="12.75" customHeight="1" x14ac:dyDescent="0.2">
      <c r="A440" s="450">
        <v>2016</v>
      </c>
      <c r="B440" s="457">
        <v>42439</v>
      </c>
      <c r="C440" s="450" t="s">
        <v>78</v>
      </c>
      <c r="D440" s="450" t="s">
        <v>78</v>
      </c>
      <c r="E440" s="450" t="s">
        <v>78</v>
      </c>
      <c r="F440" s="450" t="s">
        <v>78</v>
      </c>
      <c r="G440" s="450" t="s">
        <v>78</v>
      </c>
      <c r="H440" s="450" t="s">
        <v>78</v>
      </c>
      <c r="I440" s="450">
        <v>39</v>
      </c>
      <c r="J440" s="450" t="s">
        <v>78</v>
      </c>
      <c r="K440" s="452">
        <v>31</v>
      </c>
      <c r="L440" s="452">
        <v>45.000000000000007</v>
      </c>
      <c r="M440" s="452">
        <v>37.000000000000007</v>
      </c>
      <c r="N440" s="452">
        <v>54</v>
      </c>
      <c r="O440" s="452">
        <v>54</v>
      </c>
      <c r="P440" s="452">
        <v>53.000000000000007</v>
      </c>
      <c r="Q440" s="452">
        <v>48</v>
      </c>
      <c r="R440" s="452">
        <v>51.000000000000007</v>
      </c>
      <c r="S440" s="452">
        <v>45.000000000000007</v>
      </c>
      <c r="T440" s="450">
        <v>33</v>
      </c>
      <c r="U440" s="450">
        <v>35</v>
      </c>
      <c r="V440" s="450">
        <v>36.000000000000007</v>
      </c>
      <c r="W440" s="450">
        <v>31</v>
      </c>
      <c r="X440" s="450" t="s">
        <v>78</v>
      </c>
      <c r="Y440" s="450"/>
      <c r="Z440" s="450">
        <v>50</v>
      </c>
      <c r="AA440" s="450">
        <v>32</v>
      </c>
      <c r="AB440" s="450" t="s">
        <v>78</v>
      </c>
      <c r="AC440" s="450">
        <v>40</v>
      </c>
      <c r="AD440" s="450">
        <v>47</v>
      </c>
    </row>
    <row r="441" spans="1:30" ht="12.75" customHeight="1" x14ac:dyDescent="0.2">
      <c r="A441" s="450">
        <v>2016</v>
      </c>
      <c r="B441" s="457">
        <v>42440</v>
      </c>
      <c r="C441" s="450" t="s">
        <v>78</v>
      </c>
      <c r="D441" s="450" t="s">
        <v>78</v>
      </c>
      <c r="E441" s="450" t="s">
        <v>78</v>
      </c>
      <c r="F441" s="450" t="s">
        <v>78</v>
      </c>
      <c r="G441" s="450" t="s">
        <v>78</v>
      </c>
      <c r="H441" s="450" t="s">
        <v>78</v>
      </c>
      <c r="I441" s="450">
        <v>37.000000000000007</v>
      </c>
      <c r="J441" s="450" t="s">
        <v>78</v>
      </c>
      <c r="K441" s="452">
        <v>29</v>
      </c>
      <c r="L441" s="452">
        <v>30</v>
      </c>
      <c r="M441" s="452">
        <v>29</v>
      </c>
      <c r="N441" s="452">
        <v>36.000000000000007</v>
      </c>
      <c r="O441" s="452">
        <v>35</v>
      </c>
      <c r="P441" s="452">
        <v>34</v>
      </c>
      <c r="Q441" s="452">
        <v>32</v>
      </c>
      <c r="R441" s="452">
        <v>31</v>
      </c>
      <c r="S441" s="452">
        <v>27</v>
      </c>
      <c r="T441" s="450">
        <v>29</v>
      </c>
      <c r="U441" s="450">
        <v>31</v>
      </c>
      <c r="V441" s="450">
        <v>26.000000000000004</v>
      </c>
      <c r="W441" s="450">
        <v>28</v>
      </c>
      <c r="X441" s="450" t="s">
        <v>78</v>
      </c>
      <c r="Y441" s="450"/>
      <c r="Z441" s="450">
        <v>34</v>
      </c>
      <c r="AA441" s="450">
        <v>30</v>
      </c>
      <c r="AB441" s="450" t="s">
        <v>78</v>
      </c>
      <c r="AC441" s="450">
        <v>37.000000000000007</v>
      </c>
      <c r="AD441" s="450">
        <v>33</v>
      </c>
    </row>
    <row r="442" spans="1:30" ht="12.75" customHeight="1" x14ac:dyDescent="0.2">
      <c r="A442" s="450">
        <v>2016</v>
      </c>
      <c r="B442" s="457">
        <v>42441</v>
      </c>
      <c r="C442" s="450" t="s">
        <v>78</v>
      </c>
      <c r="D442" s="450" t="s">
        <v>78</v>
      </c>
      <c r="E442" s="450" t="s">
        <v>78</v>
      </c>
      <c r="F442" s="450" t="s">
        <v>78</v>
      </c>
      <c r="G442" s="450" t="s">
        <v>78</v>
      </c>
      <c r="H442" s="450" t="s">
        <v>78</v>
      </c>
      <c r="I442" s="450">
        <v>29</v>
      </c>
      <c r="J442" s="450" t="s">
        <v>78</v>
      </c>
      <c r="K442" s="452">
        <v>18.000000000000004</v>
      </c>
      <c r="L442" s="452">
        <v>24</v>
      </c>
      <c r="M442" s="452">
        <v>23</v>
      </c>
      <c r="N442" s="452">
        <v>38</v>
      </c>
      <c r="O442" s="452">
        <v>37.000000000000007</v>
      </c>
      <c r="P442" s="452">
        <v>33</v>
      </c>
      <c r="Q442" s="452">
        <v>36.000000000000007</v>
      </c>
      <c r="R442" s="452">
        <v>40</v>
      </c>
      <c r="S442" s="452">
        <v>38</v>
      </c>
      <c r="T442" s="450">
        <v>23</v>
      </c>
      <c r="U442" s="450">
        <v>23</v>
      </c>
      <c r="V442" s="450">
        <v>22.000000000000004</v>
      </c>
      <c r="W442" s="450">
        <v>28</v>
      </c>
      <c r="X442" s="450" t="s">
        <v>78</v>
      </c>
      <c r="Y442" s="450"/>
      <c r="Z442" s="450">
        <v>36.000000000000007</v>
      </c>
      <c r="AA442" s="450">
        <v>30</v>
      </c>
      <c r="AB442" s="450" t="s">
        <v>78</v>
      </c>
      <c r="AC442" s="450">
        <v>37.000000000000007</v>
      </c>
      <c r="AD442" s="450">
        <v>27</v>
      </c>
    </row>
    <row r="443" spans="1:30" ht="12.75" customHeight="1" x14ac:dyDescent="0.2">
      <c r="A443" s="450">
        <v>2016</v>
      </c>
      <c r="B443" s="457">
        <v>42442</v>
      </c>
      <c r="C443" s="450" t="s">
        <v>78</v>
      </c>
      <c r="D443" s="450" t="s">
        <v>78</v>
      </c>
      <c r="E443" s="450" t="s">
        <v>78</v>
      </c>
      <c r="F443" s="450" t="s">
        <v>78</v>
      </c>
      <c r="G443" s="450" t="s">
        <v>78</v>
      </c>
      <c r="H443" s="450" t="s">
        <v>78</v>
      </c>
      <c r="I443" s="450">
        <v>47</v>
      </c>
      <c r="J443" s="450" t="s">
        <v>78</v>
      </c>
      <c r="K443" s="452">
        <v>36.000000000000007</v>
      </c>
      <c r="L443" s="452" t="s">
        <v>78</v>
      </c>
      <c r="M443" s="452">
        <v>37.000000000000007</v>
      </c>
      <c r="N443" s="452">
        <v>39</v>
      </c>
      <c r="O443" s="452">
        <v>41</v>
      </c>
      <c r="P443" s="452">
        <v>39</v>
      </c>
      <c r="Q443" s="452">
        <v>42</v>
      </c>
      <c r="R443" s="452">
        <v>45.000000000000007</v>
      </c>
      <c r="S443" s="452">
        <v>32</v>
      </c>
      <c r="T443" s="450">
        <v>35</v>
      </c>
      <c r="U443" s="450">
        <v>38</v>
      </c>
      <c r="V443" s="450">
        <v>36.000000000000007</v>
      </c>
      <c r="W443" s="450">
        <v>40</v>
      </c>
      <c r="X443" s="450" t="s">
        <v>78</v>
      </c>
      <c r="Y443" s="450"/>
      <c r="Z443" s="450">
        <v>44.000000000000007</v>
      </c>
      <c r="AA443" s="450">
        <v>39</v>
      </c>
      <c r="AB443" s="450" t="s">
        <v>78</v>
      </c>
      <c r="AC443" s="450">
        <v>45.000000000000007</v>
      </c>
      <c r="AD443" s="450">
        <v>42</v>
      </c>
    </row>
    <row r="444" spans="1:30" ht="12.75" customHeight="1" x14ac:dyDescent="0.2">
      <c r="A444" s="450">
        <v>2016</v>
      </c>
      <c r="B444" s="457">
        <v>42443</v>
      </c>
      <c r="C444" s="450" t="s">
        <v>78</v>
      </c>
      <c r="D444" s="450" t="s">
        <v>78</v>
      </c>
      <c r="E444" s="450" t="s">
        <v>78</v>
      </c>
      <c r="F444" s="450" t="s">
        <v>78</v>
      </c>
      <c r="G444" s="450" t="s">
        <v>78</v>
      </c>
      <c r="H444" s="450" t="s">
        <v>78</v>
      </c>
      <c r="I444" s="450">
        <v>40</v>
      </c>
      <c r="J444" s="450" t="s">
        <v>78</v>
      </c>
      <c r="K444" s="452">
        <v>38</v>
      </c>
      <c r="L444" s="452" t="s">
        <v>78</v>
      </c>
      <c r="M444" s="452">
        <v>32</v>
      </c>
      <c r="N444" s="452">
        <v>34</v>
      </c>
      <c r="O444" s="452">
        <v>34</v>
      </c>
      <c r="P444" s="452">
        <v>36.000000000000007</v>
      </c>
      <c r="Q444" s="452">
        <v>33</v>
      </c>
      <c r="R444" s="452">
        <v>37.000000000000007</v>
      </c>
      <c r="S444" s="452">
        <v>25</v>
      </c>
      <c r="T444" s="450">
        <v>37.000000000000007</v>
      </c>
      <c r="U444" s="450">
        <v>37.000000000000007</v>
      </c>
      <c r="V444" s="450">
        <v>36.000000000000007</v>
      </c>
      <c r="W444" s="450">
        <v>38</v>
      </c>
      <c r="X444" s="450" t="s">
        <v>78</v>
      </c>
      <c r="Y444" s="450"/>
      <c r="Z444" s="450">
        <v>38</v>
      </c>
      <c r="AA444" s="450">
        <v>37.000000000000007</v>
      </c>
      <c r="AB444" s="450" t="s">
        <v>78</v>
      </c>
      <c r="AC444" s="450">
        <v>43</v>
      </c>
      <c r="AD444" s="450">
        <v>38</v>
      </c>
    </row>
    <row r="445" spans="1:30" ht="12.75" customHeight="1" x14ac:dyDescent="0.2">
      <c r="A445" s="450">
        <v>2016</v>
      </c>
      <c r="B445" s="457">
        <v>42444</v>
      </c>
      <c r="C445" s="450" t="s">
        <v>78</v>
      </c>
      <c r="D445" s="450" t="s">
        <v>78</v>
      </c>
      <c r="E445" s="450" t="s">
        <v>78</v>
      </c>
      <c r="F445" s="450" t="s">
        <v>78</v>
      </c>
      <c r="G445" s="450" t="s">
        <v>78</v>
      </c>
      <c r="H445" s="450" t="s">
        <v>78</v>
      </c>
      <c r="I445" s="450">
        <v>36.000000000000007</v>
      </c>
      <c r="J445" s="450" t="s">
        <v>78</v>
      </c>
      <c r="K445" s="452">
        <v>32</v>
      </c>
      <c r="L445" s="452">
        <v>29</v>
      </c>
      <c r="M445" s="452">
        <v>27</v>
      </c>
      <c r="N445" s="452">
        <v>33</v>
      </c>
      <c r="O445" s="452">
        <v>30</v>
      </c>
      <c r="P445" s="452">
        <v>23</v>
      </c>
      <c r="Q445" s="452">
        <v>33</v>
      </c>
      <c r="R445" s="452">
        <v>38</v>
      </c>
      <c r="S445" s="452">
        <v>30</v>
      </c>
      <c r="T445" s="450">
        <v>24</v>
      </c>
      <c r="U445" s="450">
        <v>28</v>
      </c>
      <c r="V445" s="450">
        <v>26.000000000000004</v>
      </c>
      <c r="W445" s="450">
        <v>30</v>
      </c>
      <c r="X445" s="450" t="s">
        <v>78</v>
      </c>
      <c r="Y445" s="450"/>
      <c r="Z445" s="450">
        <v>36.000000000000007</v>
      </c>
      <c r="AA445" s="450">
        <v>33</v>
      </c>
      <c r="AB445" s="450" t="s">
        <v>78</v>
      </c>
      <c r="AC445" s="450">
        <v>34</v>
      </c>
      <c r="AD445" s="450">
        <v>36.000000000000007</v>
      </c>
    </row>
    <row r="446" spans="1:30" ht="12.75" customHeight="1" x14ac:dyDescent="0.2">
      <c r="A446" s="450">
        <v>2016</v>
      </c>
      <c r="B446" s="457">
        <v>42445</v>
      </c>
      <c r="C446" s="450" t="s">
        <v>78</v>
      </c>
      <c r="D446" s="450" t="s">
        <v>78</v>
      </c>
      <c r="E446" s="450" t="s">
        <v>78</v>
      </c>
      <c r="F446" s="450" t="s">
        <v>78</v>
      </c>
      <c r="G446" s="450" t="s">
        <v>78</v>
      </c>
      <c r="H446" s="450" t="s">
        <v>78</v>
      </c>
      <c r="I446" s="450">
        <v>36.000000000000007</v>
      </c>
      <c r="J446" s="450" t="s">
        <v>78</v>
      </c>
      <c r="K446" s="452">
        <v>22.000000000000004</v>
      </c>
      <c r="L446" s="452">
        <v>16</v>
      </c>
      <c r="M446" s="452">
        <v>28</v>
      </c>
      <c r="N446" s="452">
        <v>31</v>
      </c>
      <c r="O446" s="452">
        <v>36.000000000000007</v>
      </c>
      <c r="P446" s="452">
        <v>34</v>
      </c>
      <c r="Q446" s="452">
        <v>30</v>
      </c>
      <c r="R446" s="452">
        <v>31</v>
      </c>
      <c r="S446" s="452">
        <v>26.000000000000004</v>
      </c>
      <c r="T446" s="450">
        <v>24</v>
      </c>
      <c r="U446" s="450">
        <v>26.000000000000004</v>
      </c>
      <c r="V446" s="450">
        <v>24</v>
      </c>
      <c r="W446" s="450">
        <v>29</v>
      </c>
      <c r="X446" s="450" t="s">
        <v>78</v>
      </c>
      <c r="Y446" s="450"/>
      <c r="Z446" s="450">
        <v>33</v>
      </c>
      <c r="AA446" s="450">
        <v>32</v>
      </c>
      <c r="AB446" s="450" t="s">
        <v>78</v>
      </c>
      <c r="AC446" s="450">
        <v>35</v>
      </c>
      <c r="AD446" s="450">
        <v>31</v>
      </c>
    </row>
    <row r="447" spans="1:30" ht="12.75" customHeight="1" x14ac:dyDescent="0.2">
      <c r="A447" s="450">
        <v>2016</v>
      </c>
      <c r="B447" s="457">
        <v>42446</v>
      </c>
      <c r="C447" s="450" t="s">
        <v>78</v>
      </c>
      <c r="D447" s="450" t="s">
        <v>78</v>
      </c>
      <c r="E447" s="450" t="s">
        <v>78</v>
      </c>
      <c r="F447" s="450" t="s">
        <v>78</v>
      </c>
      <c r="G447" s="450" t="s">
        <v>78</v>
      </c>
      <c r="H447" s="450" t="s">
        <v>78</v>
      </c>
      <c r="I447" s="450">
        <v>37.000000000000007</v>
      </c>
      <c r="J447" s="450" t="s">
        <v>78</v>
      </c>
      <c r="K447" s="452">
        <v>35</v>
      </c>
      <c r="L447" s="452">
        <v>36.000000000000007</v>
      </c>
      <c r="M447" s="452">
        <v>36.000000000000007</v>
      </c>
      <c r="N447" s="452">
        <v>42</v>
      </c>
      <c r="O447" s="452">
        <v>41</v>
      </c>
      <c r="P447" s="452">
        <v>38</v>
      </c>
      <c r="Q447" s="452">
        <v>41</v>
      </c>
      <c r="R447" s="452">
        <v>43</v>
      </c>
      <c r="S447" s="452">
        <v>39</v>
      </c>
      <c r="T447" s="450">
        <v>32</v>
      </c>
      <c r="U447" s="450">
        <v>32</v>
      </c>
      <c r="V447" s="450">
        <v>35</v>
      </c>
      <c r="W447" s="450">
        <v>34</v>
      </c>
      <c r="X447" s="450" t="s">
        <v>78</v>
      </c>
      <c r="Y447" s="450"/>
      <c r="Z447" s="450">
        <v>43</v>
      </c>
      <c r="AA447" s="450">
        <v>15.000000000000002</v>
      </c>
      <c r="AB447" s="450" t="s">
        <v>78</v>
      </c>
      <c r="AC447" s="450">
        <v>39</v>
      </c>
      <c r="AD447" s="450">
        <v>42</v>
      </c>
    </row>
    <row r="448" spans="1:30" ht="12.75" customHeight="1" x14ac:dyDescent="0.2">
      <c r="A448" s="450">
        <v>2016</v>
      </c>
      <c r="B448" s="457">
        <v>42447</v>
      </c>
      <c r="C448" s="450" t="s">
        <v>78</v>
      </c>
      <c r="D448" s="450" t="s">
        <v>78</v>
      </c>
      <c r="E448" s="450" t="s">
        <v>78</v>
      </c>
      <c r="F448" s="450" t="s">
        <v>78</v>
      </c>
      <c r="G448" s="450" t="s">
        <v>78</v>
      </c>
      <c r="H448" s="450" t="s">
        <v>78</v>
      </c>
      <c r="I448" s="450">
        <v>32</v>
      </c>
      <c r="J448" s="450" t="s">
        <v>78</v>
      </c>
      <c r="K448" s="452">
        <v>36.000000000000007</v>
      </c>
      <c r="L448" s="452">
        <v>36.000000000000007</v>
      </c>
      <c r="M448" s="452">
        <v>34</v>
      </c>
      <c r="N448" s="452">
        <v>43</v>
      </c>
      <c r="O448" s="452">
        <v>41</v>
      </c>
      <c r="P448" s="452">
        <v>39</v>
      </c>
      <c r="Q448" s="452">
        <v>38</v>
      </c>
      <c r="R448" s="452">
        <v>37.000000000000007</v>
      </c>
      <c r="S448" s="452">
        <v>36.000000000000007</v>
      </c>
      <c r="T448" s="450">
        <v>32</v>
      </c>
      <c r="U448" s="450">
        <v>33</v>
      </c>
      <c r="V448" s="450">
        <v>34</v>
      </c>
      <c r="W448" s="450">
        <v>36.000000000000007</v>
      </c>
      <c r="X448" s="450">
        <v>40</v>
      </c>
      <c r="Y448" s="450"/>
      <c r="Z448" s="450">
        <v>36.000000000000007</v>
      </c>
      <c r="AA448" s="450">
        <v>29</v>
      </c>
      <c r="AB448" s="450" t="s">
        <v>78</v>
      </c>
      <c r="AC448" s="450">
        <v>37.000000000000007</v>
      </c>
      <c r="AD448" s="450">
        <v>35</v>
      </c>
    </row>
    <row r="449" spans="1:30" ht="12.75" customHeight="1" x14ac:dyDescent="0.2">
      <c r="A449" s="450">
        <v>2016</v>
      </c>
      <c r="B449" s="457">
        <v>42448</v>
      </c>
      <c r="C449" s="450" t="s">
        <v>78</v>
      </c>
      <c r="D449" s="450" t="s">
        <v>78</v>
      </c>
      <c r="E449" s="450" t="s">
        <v>78</v>
      </c>
      <c r="F449" s="450" t="s">
        <v>78</v>
      </c>
      <c r="G449" s="450" t="s">
        <v>78</v>
      </c>
      <c r="H449" s="450" t="s">
        <v>78</v>
      </c>
      <c r="I449" s="450">
        <v>46</v>
      </c>
      <c r="J449" s="450" t="s">
        <v>78</v>
      </c>
      <c r="K449" s="452">
        <v>41</v>
      </c>
      <c r="L449" s="452">
        <v>37.000000000000007</v>
      </c>
      <c r="M449" s="452">
        <v>37.000000000000007</v>
      </c>
      <c r="N449" s="452">
        <v>41</v>
      </c>
      <c r="O449" s="452">
        <v>39</v>
      </c>
      <c r="P449" s="452">
        <v>31</v>
      </c>
      <c r="Q449" s="452">
        <v>39</v>
      </c>
      <c r="R449" s="452">
        <v>43</v>
      </c>
      <c r="S449" s="452">
        <v>39</v>
      </c>
      <c r="T449" s="450">
        <v>35</v>
      </c>
      <c r="U449" s="450">
        <v>38</v>
      </c>
      <c r="V449" s="450">
        <v>37.000000000000007</v>
      </c>
      <c r="W449" s="450">
        <v>35</v>
      </c>
      <c r="X449" s="450">
        <v>34</v>
      </c>
      <c r="Y449" s="450"/>
      <c r="Z449" s="450">
        <v>42</v>
      </c>
      <c r="AA449" s="450">
        <v>33</v>
      </c>
      <c r="AB449" s="450" t="s">
        <v>78</v>
      </c>
      <c r="AC449" s="450">
        <v>42</v>
      </c>
      <c r="AD449" s="450">
        <v>40</v>
      </c>
    </row>
    <row r="450" spans="1:30" ht="12.75" customHeight="1" x14ac:dyDescent="0.2">
      <c r="A450" s="450">
        <v>2016</v>
      </c>
      <c r="B450" s="457">
        <v>42449</v>
      </c>
      <c r="C450" s="450" t="s">
        <v>78</v>
      </c>
      <c r="D450" s="450" t="s">
        <v>78</v>
      </c>
      <c r="E450" s="450" t="s">
        <v>78</v>
      </c>
      <c r="F450" s="450" t="s">
        <v>78</v>
      </c>
      <c r="G450" s="450" t="s">
        <v>78</v>
      </c>
      <c r="H450" s="450" t="s">
        <v>78</v>
      </c>
      <c r="I450" s="450">
        <v>45.000000000000007</v>
      </c>
      <c r="J450" s="450" t="s">
        <v>78</v>
      </c>
      <c r="K450" s="452">
        <v>41</v>
      </c>
      <c r="L450" s="452">
        <v>34</v>
      </c>
      <c r="M450" s="452">
        <v>35</v>
      </c>
      <c r="N450" s="452">
        <v>34</v>
      </c>
      <c r="O450" s="452">
        <v>37.000000000000007</v>
      </c>
      <c r="P450" s="452">
        <v>37.000000000000007</v>
      </c>
      <c r="Q450" s="452">
        <v>37.000000000000007</v>
      </c>
      <c r="R450" s="452">
        <v>42</v>
      </c>
      <c r="S450" s="452">
        <v>32</v>
      </c>
      <c r="T450" s="450">
        <v>38</v>
      </c>
      <c r="U450" s="450">
        <v>40</v>
      </c>
      <c r="V450" s="450">
        <v>37.000000000000007</v>
      </c>
      <c r="W450" s="450">
        <v>41</v>
      </c>
      <c r="X450" s="450">
        <v>36.000000000000007</v>
      </c>
      <c r="Y450" s="450"/>
      <c r="Z450" s="450">
        <v>41</v>
      </c>
      <c r="AA450" s="450">
        <v>39</v>
      </c>
      <c r="AB450" s="450" t="s">
        <v>78</v>
      </c>
      <c r="AC450" s="450">
        <v>41</v>
      </c>
      <c r="AD450" s="450">
        <v>43</v>
      </c>
    </row>
    <row r="451" spans="1:30" ht="12.75" customHeight="1" x14ac:dyDescent="0.2">
      <c r="A451" s="450">
        <v>2016</v>
      </c>
      <c r="B451" s="457">
        <v>42450</v>
      </c>
      <c r="C451" s="450" t="s">
        <v>78</v>
      </c>
      <c r="D451" s="450" t="s">
        <v>78</v>
      </c>
      <c r="E451" s="450" t="s">
        <v>78</v>
      </c>
      <c r="F451" s="450" t="s">
        <v>78</v>
      </c>
      <c r="G451" s="450" t="s">
        <v>78</v>
      </c>
      <c r="H451" s="450" t="s">
        <v>78</v>
      </c>
      <c r="I451" s="450">
        <v>42</v>
      </c>
      <c r="J451" s="450" t="s">
        <v>78</v>
      </c>
      <c r="K451" s="452">
        <v>42</v>
      </c>
      <c r="L451" s="452">
        <v>41</v>
      </c>
      <c r="M451" s="452">
        <v>38</v>
      </c>
      <c r="N451" s="452">
        <v>44.000000000000007</v>
      </c>
      <c r="O451" s="452">
        <v>42</v>
      </c>
      <c r="P451" s="452">
        <v>40</v>
      </c>
      <c r="Q451" s="452">
        <v>42</v>
      </c>
      <c r="R451" s="452">
        <v>43</v>
      </c>
      <c r="S451" s="452">
        <v>37.000000000000007</v>
      </c>
      <c r="T451" s="450">
        <v>39</v>
      </c>
      <c r="U451" s="450">
        <v>39</v>
      </c>
      <c r="V451" s="450">
        <v>39</v>
      </c>
      <c r="W451" s="450">
        <v>40</v>
      </c>
      <c r="X451" s="450">
        <v>43</v>
      </c>
      <c r="Y451" s="450"/>
      <c r="Z451" s="450">
        <v>44.000000000000007</v>
      </c>
      <c r="AA451" s="450">
        <v>39</v>
      </c>
      <c r="AB451" s="450" t="s">
        <v>78</v>
      </c>
      <c r="AC451" s="450">
        <v>44.000000000000007</v>
      </c>
      <c r="AD451" s="450">
        <v>43</v>
      </c>
    </row>
    <row r="452" spans="1:30" ht="12.75" customHeight="1" x14ac:dyDescent="0.2">
      <c r="A452" s="450">
        <v>2016</v>
      </c>
      <c r="B452" s="457">
        <v>42451</v>
      </c>
      <c r="C452" s="450" t="s">
        <v>78</v>
      </c>
      <c r="D452" s="450" t="s">
        <v>78</v>
      </c>
      <c r="E452" s="450" t="s">
        <v>78</v>
      </c>
      <c r="F452" s="450" t="s">
        <v>78</v>
      </c>
      <c r="G452" s="450" t="s">
        <v>78</v>
      </c>
      <c r="H452" s="450" t="s">
        <v>78</v>
      </c>
      <c r="I452" s="450">
        <v>34</v>
      </c>
      <c r="J452" s="450" t="s">
        <v>78</v>
      </c>
      <c r="K452" s="452">
        <v>42</v>
      </c>
      <c r="L452" s="452">
        <v>40</v>
      </c>
      <c r="M452" s="452">
        <v>39</v>
      </c>
      <c r="N452" s="452">
        <v>45.000000000000007</v>
      </c>
      <c r="O452" s="452">
        <v>44.000000000000007</v>
      </c>
      <c r="P452" s="452">
        <v>43</v>
      </c>
      <c r="Q452" s="452">
        <v>40</v>
      </c>
      <c r="R452" s="452">
        <v>44.000000000000007</v>
      </c>
      <c r="S452" s="452">
        <v>44.000000000000007</v>
      </c>
      <c r="T452" s="450">
        <v>36.000000000000007</v>
      </c>
      <c r="U452" s="450">
        <v>37.000000000000007</v>
      </c>
      <c r="V452" s="450">
        <v>37.000000000000007</v>
      </c>
      <c r="W452" s="450">
        <v>39</v>
      </c>
      <c r="X452" s="450">
        <v>45.000000000000007</v>
      </c>
      <c r="Y452" s="450"/>
      <c r="Z452" s="450">
        <v>44.000000000000007</v>
      </c>
      <c r="AA452" s="450">
        <v>42</v>
      </c>
      <c r="AB452" s="450" t="s">
        <v>78</v>
      </c>
      <c r="AC452" s="450">
        <v>48</v>
      </c>
      <c r="AD452" s="450">
        <v>42</v>
      </c>
    </row>
    <row r="453" spans="1:30" ht="12.75" customHeight="1" x14ac:dyDescent="0.2">
      <c r="A453" s="450">
        <v>2016</v>
      </c>
      <c r="B453" s="457">
        <v>42452</v>
      </c>
      <c r="C453" s="450" t="s">
        <v>78</v>
      </c>
      <c r="D453" s="450" t="s">
        <v>78</v>
      </c>
      <c r="E453" s="450" t="s">
        <v>78</v>
      </c>
      <c r="F453" s="450" t="s">
        <v>78</v>
      </c>
      <c r="G453" s="450" t="s">
        <v>78</v>
      </c>
      <c r="H453" s="450" t="s">
        <v>78</v>
      </c>
      <c r="I453" s="450">
        <v>32</v>
      </c>
      <c r="J453" s="450" t="s">
        <v>78</v>
      </c>
      <c r="K453" s="452">
        <v>45.000000000000007</v>
      </c>
      <c r="L453" s="452">
        <v>45.000000000000007</v>
      </c>
      <c r="M453" s="452">
        <v>39</v>
      </c>
      <c r="N453" s="452">
        <v>55</v>
      </c>
      <c r="O453" s="452">
        <v>55</v>
      </c>
      <c r="P453" s="452">
        <v>49</v>
      </c>
      <c r="Q453" s="452">
        <v>53.000000000000007</v>
      </c>
      <c r="R453" s="452">
        <v>51.000000000000007</v>
      </c>
      <c r="S453" s="452">
        <v>44.000000000000007</v>
      </c>
      <c r="T453" s="450">
        <v>41</v>
      </c>
      <c r="U453" s="450">
        <v>40</v>
      </c>
      <c r="V453" s="450">
        <v>40</v>
      </c>
      <c r="W453" s="450">
        <v>42</v>
      </c>
      <c r="X453" s="450">
        <v>57</v>
      </c>
      <c r="Y453" s="450"/>
      <c r="Z453" s="450">
        <v>47</v>
      </c>
      <c r="AA453" s="450">
        <v>39</v>
      </c>
      <c r="AB453" s="450" t="s">
        <v>78</v>
      </c>
      <c r="AC453" s="450">
        <v>44.000000000000007</v>
      </c>
      <c r="AD453" s="450">
        <v>43</v>
      </c>
    </row>
    <row r="454" spans="1:30" ht="12.75" customHeight="1" x14ac:dyDescent="0.2">
      <c r="A454" s="450">
        <v>2016</v>
      </c>
      <c r="B454" s="457">
        <v>42453</v>
      </c>
      <c r="C454" s="450" t="s">
        <v>78</v>
      </c>
      <c r="D454" s="450" t="s">
        <v>78</v>
      </c>
      <c r="E454" s="450" t="s">
        <v>78</v>
      </c>
      <c r="F454" s="450" t="s">
        <v>78</v>
      </c>
      <c r="G454" s="450" t="s">
        <v>78</v>
      </c>
      <c r="H454" s="450" t="s">
        <v>78</v>
      </c>
      <c r="I454" s="450">
        <v>45.000000000000007</v>
      </c>
      <c r="J454" s="450" t="s">
        <v>78</v>
      </c>
      <c r="K454" s="452">
        <v>43</v>
      </c>
      <c r="L454" s="452">
        <v>34</v>
      </c>
      <c r="M454" s="452">
        <v>37.000000000000007</v>
      </c>
      <c r="N454" s="452">
        <v>44.000000000000007</v>
      </c>
      <c r="O454" s="452">
        <v>43</v>
      </c>
      <c r="P454" s="452">
        <v>38</v>
      </c>
      <c r="Q454" s="452">
        <v>40</v>
      </c>
      <c r="R454" s="452">
        <v>46</v>
      </c>
      <c r="S454" s="452">
        <v>40</v>
      </c>
      <c r="T454" s="450">
        <v>40</v>
      </c>
      <c r="U454" s="450">
        <v>41</v>
      </c>
      <c r="V454" s="450">
        <v>38</v>
      </c>
      <c r="W454" s="450">
        <v>42</v>
      </c>
      <c r="X454" s="450">
        <v>43</v>
      </c>
      <c r="Y454" s="450"/>
      <c r="Z454" s="450">
        <v>47</v>
      </c>
      <c r="AA454" s="450">
        <v>37.000000000000007</v>
      </c>
      <c r="AB454" s="450" t="s">
        <v>78</v>
      </c>
      <c r="AC454" s="450">
        <v>42</v>
      </c>
      <c r="AD454" s="450">
        <v>45.000000000000007</v>
      </c>
    </row>
    <row r="455" spans="1:30" ht="12.75" customHeight="1" x14ac:dyDescent="0.2">
      <c r="A455" s="450">
        <v>2016</v>
      </c>
      <c r="B455" s="457">
        <v>42454</v>
      </c>
      <c r="C455" s="450" t="s">
        <v>78</v>
      </c>
      <c r="D455" s="450" t="s">
        <v>78</v>
      </c>
      <c r="E455" s="450" t="s">
        <v>78</v>
      </c>
      <c r="F455" s="450" t="s">
        <v>78</v>
      </c>
      <c r="G455" s="450" t="s">
        <v>78</v>
      </c>
      <c r="H455" s="450" t="s">
        <v>78</v>
      </c>
      <c r="I455" s="450">
        <v>33</v>
      </c>
      <c r="J455" s="450" t="s">
        <v>78</v>
      </c>
      <c r="K455" s="452">
        <v>41</v>
      </c>
      <c r="L455" s="452">
        <v>40</v>
      </c>
      <c r="M455" s="452">
        <v>38</v>
      </c>
      <c r="N455" s="452">
        <v>45.000000000000007</v>
      </c>
      <c r="O455" s="452">
        <v>45.000000000000007</v>
      </c>
      <c r="P455" s="452">
        <v>36.000000000000007</v>
      </c>
      <c r="Q455" s="452">
        <v>43</v>
      </c>
      <c r="R455" s="452">
        <v>42</v>
      </c>
      <c r="S455" s="452">
        <v>42</v>
      </c>
      <c r="T455" s="450">
        <v>34</v>
      </c>
      <c r="U455" s="450">
        <v>36.000000000000007</v>
      </c>
      <c r="V455" s="450">
        <v>35</v>
      </c>
      <c r="W455" s="450">
        <v>30</v>
      </c>
      <c r="X455" s="450">
        <v>45.000000000000007</v>
      </c>
      <c r="Y455" s="450"/>
      <c r="Z455" s="450">
        <v>41</v>
      </c>
      <c r="AA455" s="450">
        <v>28</v>
      </c>
      <c r="AB455" s="450" t="s">
        <v>78</v>
      </c>
      <c r="AC455" s="450">
        <v>35</v>
      </c>
      <c r="AD455" s="450">
        <v>38</v>
      </c>
    </row>
    <row r="456" spans="1:30" ht="12.75" customHeight="1" x14ac:dyDescent="0.2">
      <c r="A456" s="450">
        <v>2016</v>
      </c>
      <c r="B456" s="457">
        <v>42455</v>
      </c>
      <c r="C456" s="450" t="s">
        <v>78</v>
      </c>
      <c r="D456" s="450" t="s">
        <v>78</v>
      </c>
      <c r="E456" s="450" t="s">
        <v>78</v>
      </c>
      <c r="F456" s="450" t="s">
        <v>78</v>
      </c>
      <c r="G456" s="450" t="s">
        <v>78</v>
      </c>
      <c r="H456" s="450" t="s">
        <v>78</v>
      </c>
      <c r="I456" s="450">
        <v>39</v>
      </c>
      <c r="J456" s="450" t="s">
        <v>78</v>
      </c>
      <c r="K456" s="452">
        <v>36.000000000000007</v>
      </c>
      <c r="L456" s="452">
        <v>32</v>
      </c>
      <c r="M456" s="452">
        <v>35</v>
      </c>
      <c r="N456" s="452">
        <v>39</v>
      </c>
      <c r="O456" s="452">
        <v>39</v>
      </c>
      <c r="P456" s="452">
        <v>35</v>
      </c>
      <c r="Q456" s="452">
        <v>37.000000000000007</v>
      </c>
      <c r="R456" s="452">
        <v>39</v>
      </c>
      <c r="S456" s="452">
        <v>41</v>
      </c>
      <c r="T456" s="450">
        <v>34</v>
      </c>
      <c r="U456" s="450">
        <v>36.000000000000007</v>
      </c>
      <c r="V456" s="450">
        <v>34</v>
      </c>
      <c r="W456" s="450">
        <v>37.000000000000007</v>
      </c>
      <c r="X456" s="450">
        <v>38</v>
      </c>
      <c r="Y456" s="450"/>
      <c r="Z456" s="450">
        <v>40</v>
      </c>
      <c r="AA456" s="450">
        <v>30</v>
      </c>
      <c r="AB456" s="450">
        <v>37.000000000000007</v>
      </c>
      <c r="AC456" s="450">
        <v>38</v>
      </c>
      <c r="AD456" s="450">
        <v>38</v>
      </c>
    </row>
    <row r="457" spans="1:30" ht="12.75" customHeight="1" x14ac:dyDescent="0.2">
      <c r="A457" s="450">
        <v>2016</v>
      </c>
      <c r="B457" s="457">
        <v>42456</v>
      </c>
      <c r="C457" s="450" t="s">
        <v>78</v>
      </c>
      <c r="D457" s="450" t="s">
        <v>78</v>
      </c>
      <c r="E457" s="450" t="s">
        <v>78</v>
      </c>
      <c r="F457" s="450" t="s">
        <v>78</v>
      </c>
      <c r="G457" s="450" t="s">
        <v>78</v>
      </c>
      <c r="H457" s="450" t="s">
        <v>78</v>
      </c>
      <c r="I457" s="450">
        <v>44.000000000000007</v>
      </c>
      <c r="J457" s="450" t="s">
        <v>78</v>
      </c>
      <c r="K457" s="452">
        <v>33</v>
      </c>
      <c r="L457" s="452">
        <v>35</v>
      </c>
      <c r="M457" s="452">
        <v>38</v>
      </c>
      <c r="N457" s="452">
        <v>41</v>
      </c>
      <c r="O457" s="452">
        <v>41</v>
      </c>
      <c r="P457" s="452">
        <v>35</v>
      </c>
      <c r="Q457" s="452">
        <v>41</v>
      </c>
      <c r="R457" s="452">
        <v>34</v>
      </c>
      <c r="S457" s="452">
        <v>39</v>
      </c>
      <c r="T457" s="450">
        <v>35</v>
      </c>
      <c r="U457" s="450">
        <v>37.000000000000007</v>
      </c>
      <c r="V457" s="450">
        <v>33</v>
      </c>
      <c r="W457" s="450">
        <v>38</v>
      </c>
      <c r="X457" s="450">
        <v>40</v>
      </c>
      <c r="Y457" s="450"/>
      <c r="Z457" s="450">
        <v>38</v>
      </c>
      <c r="AA457" s="450">
        <v>37.000000000000007</v>
      </c>
      <c r="AB457" s="450">
        <v>40</v>
      </c>
      <c r="AC457" s="450">
        <v>40</v>
      </c>
      <c r="AD457" s="450">
        <v>42</v>
      </c>
    </row>
    <row r="458" spans="1:30" ht="12.75" customHeight="1" x14ac:dyDescent="0.2">
      <c r="A458" s="450">
        <v>2016</v>
      </c>
      <c r="B458" s="457">
        <v>42457</v>
      </c>
      <c r="C458" s="450" t="s">
        <v>78</v>
      </c>
      <c r="D458" s="450" t="s">
        <v>78</v>
      </c>
      <c r="E458" s="450" t="s">
        <v>78</v>
      </c>
      <c r="F458" s="450" t="s">
        <v>78</v>
      </c>
      <c r="G458" s="450" t="s">
        <v>78</v>
      </c>
      <c r="H458" s="450" t="s">
        <v>78</v>
      </c>
      <c r="I458" s="450">
        <v>40</v>
      </c>
      <c r="J458" s="450" t="s">
        <v>78</v>
      </c>
      <c r="K458" s="452">
        <v>40</v>
      </c>
      <c r="L458" s="452">
        <v>40</v>
      </c>
      <c r="M458" s="452">
        <v>34</v>
      </c>
      <c r="N458" s="452">
        <v>45.000000000000007</v>
      </c>
      <c r="O458" s="452">
        <v>44.000000000000007</v>
      </c>
      <c r="P458" s="452">
        <v>43</v>
      </c>
      <c r="Q458" s="452">
        <v>41</v>
      </c>
      <c r="R458" s="452">
        <v>41</v>
      </c>
      <c r="S458" s="452">
        <v>42</v>
      </c>
      <c r="T458" s="450">
        <v>39</v>
      </c>
      <c r="U458" s="450">
        <v>38</v>
      </c>
      <c r="V458" s="450">
        <v>39</v>
      </c>
      <c r="W458" s="450">
        <v>39</v>
      </c>
      <c r="X458" s="450">
        <v>43</v>
      </c>
      <c r="Y458" s="450"/>
      <c r="Z458" s="450">
        <v>42</v>
      </c>
      <c r="AA458" s="450">
        <v>37.000000000000007</v>
      </c>
      <c r="AB458" s="450">
        <v>40</v>
      </c>
      <c r="AC458" s="450">
        <v>41</v>
      </c>
      <c r="AD458" s="450">
        <v>41</v>
      </c>
    </row>
    <row r="459" spans="1:30" ht="12.75" customHeight="1" x14ac:dyDescent="0.2">
      <c r="A459" s="450">
        <v>2016</v>
      </c>
      <c r="B459" s="457">
        <v>42458</v>
      </c>
      <c r="C459" s="450" t="s">
        <v>78</v>
      </c>
      <c r="D459" s="450" t="s">
        <v>78</v>
      </c>
      <c r="E459" s="450" t="s">
        <v>78</v>
      </c>
      <c r="F459" s="450" t="s">
        <v>78</v>
      </c>
      <c r="G459" s="450" t="s">
        <v>78</v>
      </c>
      <c r="H459" s="450" t="s">
        <v>78</v>
      </c>
      <c r="I459" s="450">
        <v>48</v>
      </c>
      <c r="J459" s="450" t="s">
        <v>78</v>
      </c>
      <c r="K459" s="452">
        <v>46</v>
      </c>
      <c r="L459" s="452">
        <v>44.000000000000007</v>
      </c>
      <c r="M459" s="452">
        <v>43</v>
      </c>
      <c r="N459" s="452">
        <v>49</v>
      </c>
      <c r="O459" s="452">
        <v>48</v>
      </c>
      <c r="P459" s="452">
        <v>46</v>
      </c>
      <c r="Q459" s="452">
        <v>46</v>
      </c>
      <c r="R459" s="452">
        <v>47</v>
      </c>
      <c r="S459" s="452">
        <v>44.000000000000007</v>
      </c>
      <c r="T459" s="450">
        <v>41</v>
      </c>
      <c r="U459" s="450">
        <v>42</v>
      </c>
      <c r="V459" s="450">
        <v>41</v>
      </c>
      <c r="W459" s="450">
        <v>42</v>
      </c>
      <c r="X459" s="450">
        <v>47</v>
      </c>
      <c r="Y459" s="450"/>
      <c r="Z459" s="450">
        <v>47</v>
      </c>
      <c r="AA459" s="450">
        <v>43</v>
      </c>
      <c r="AB459" s="450">
        <v>47</v>
      </c>
      <c r="AC459" s="450">
        <v>47</v>
      </c>
      <c r="AD459" s="450">
        <v>46</v>
      </c>
    </row>
    <row r="460" spans="1:30" ht="12.75" customHeight="1" x14ac:dyDescent="0.2">
      <c r="A460" s="450">
        <v>2016</v>
      </c>
      <c r="B460" s="457">
        <v>42459</v>
      </c>
      <c r="C460" s="450" t="s">
        <v>78</v>
      </c>
      <c r="D460" s="450" t="s">
        <v>78</v>
      </c>
      <c r="E460" s="450" t="s">
        <v>78</v>
      </c>
      <c r="F460" s="450" t="s">
        <v>78</v>
      </c>
      <c r="G460" s="450" t="s">
        <v>78</v>
      </c>
      <c r="H460" s="450" t="s">
        <v>78</v>
      </c>
      <c r="I460" s="450">
        <v>49</v>
      </c>
      <c r="J460" s="450" t="s">
        <v>78</v>
      </c>
      <c r="K460" s="452">
        <v>40</v>
      </c>
      <c r="L460" s="452">
        <v>39</v>
      </c>
      <c r="M460" s="452">
        <v>43</v>
      </c>
      <c r="N460" s="452">
        <v>46</v>
      </c>
      <c r="O460" s="452">
        <v>48</v>
      </c>
      <c r="P460" s="452">
        <v>47</v>
      </c>
      <c r="Q460" s="452">
        <v>43</v>
      </c>
      <c r="R460" s="452">
        <v>44.000000000000007</v>
      </c>
      <c r="S460" s="452">
        <v>44.000000000000007</v>
      </c>
      <c r="T460" s="450">
        <v>37.000000000000007</v>
      </c>
      <c r="U460" s="450">
        <v>38</v>
      </c>
      <c r="V460" s="450">
        <v>35</v>
      </c>
      <c r="W460" s="450">
        <v>42</v>
      </c>
      <c r="X460" s="450">
        <v>47</v>
      </c>
      <c r="Y460" s="450"/>
      <c r="Z460" s="450">
        <v>39</v>
      </c>
      <c r="AA460" s="450">
        <v>44.000000000000007</v>
      </c>
      <c r="AB460" s="450">
        <v>49</v>
      </c>
      <c r="AC460" s="450">
        <v>48</v>
      </c>
      <c r="AD460" s="450">
        <v>40</v>
      </c>
    </row>
    <row r="461" spans="1:30" ht="12.75" customHeight="1" x14ac:dyDescent="0.2">
      <c r="A461" s="450">
        <v>2016</v>
      </c>
      <c r="B461" s="457">
        <v>42460</v>
      </c>
      <c r="C461" s="450" t="s">
        <v>78</v>
      </c>
      <c r="D461" s="450">
        <v>36.000000000000007</v>
      </c>
      <c r="E461" s="450">
        <v>41</v>
      </c>
      <c r="F461" s="450">
        <v>37.000000000000007</v>
      </c>
      <c r="G461" s="450">
        <v>41</v>
      </c>
      <c r="H461" s="450" t="s">
        <v>78</v>
      </c>
      <c r="I461" s="450">
        <v>49</v>
      </c>
      <c r="J461" s="450">
        <v>41</v>
      </c>
      <c r="K461" s="452">
        <v>47</v>
      </c>
      <c r="L461" s="452">
        <v>47</v>
      </c>
      <c r="M461" s="452">
        <v>50</v>
      </c>
      <c r="N461" s="452">
        <v>52.000000000000007</v>
      </c>
      <c r="O461" s="452">
        <v>52.000000000000007</v>
      </c>
      <c r="P461" s="452">
        <v>43</v>
      </c>
      <c r="Q461" s="452">
        <v>49</v>
      </c>
      <c r="R461" s="452">
        <v>52.000000000000007</v>
      </c>
      <c r="S461" s="452">
        <v>50</v>
      </c>
      <c r="T461" s="450">
        <v>40</v>
      </c>
      <c r="U461" s="450">
        <v>44.000000000000007</v>
      </c>
      <c r="V461" s="450">
        <v>42</v>
      </c>
      <c r="W461" s="450">
        <v>46</v>
      </c>
      <c r="X461" s="450">
        <v>53.000000000000007</v>
      </c>
      <c r="Y461" s="450"/>
      <c r="Z461" s="450">
        <v>52.000000000000007</v>
      </c>
      <c r="AA461" s="450">
        <v>45.000000000000007</v>
      </c>
      <c r="AB461" s="450">
        <v>51.000000000000007</v>
      </c>
      <c r="AC461" s="450">
        <v>49</v>
      </c>
      <c r="AD461" s="450">
        <v>46</v>
      </c>
    </row>
    <row r="462" spans="1:30" ht="12.75" customHeight="1" x14ac:dyDescent="0.2">
      <c r="A462" s="450">
        <v>2016</v>
      </c>
      <c r="B462" s="457">
        <v>42461</v>
      </c>
      <c r="C462" s="450" t="s">
        <v>78</v>
      </c>
      <c r="D462" s="450">
        <v>39</v>
      </c>
      <c r="E462" s="450">
        <v>34</v>
      </c>
      <c r="F462" s="450">
        <v>33</v>
      </c>
      <c r="G462" s="450">
        <v>37.000000000000007</v>
      </c>
      <c r="H462" s="450" t="s">
        <v>78</v>
      </c>
      <c r="I462" s="450">
        <v>31</v>
      </c>
      <c r="J462" s="450">
        <v>31</v>
      </c>
      <c r="K462" s="452">
        <v>44.000000000000007</v>
      </c>
      <c r="L462" s="452">
        <v>41</v>
      </c>
      <c r="M462" s="452">
        <v>42</v>
      </c>
      <c r="N462" s="452">
        <v>47</v>
      </c>
      <c r="O462" s="452">
        <v>48</v>
      </c>
      <c r="P462" s="452">
        <v>34</v>
      </c>
      <c r="Q462" s="452">
        <v>43</v>
      </c>
      <c r="R462" s="452">
        <v>47</v>
      </c>
      <c r="S462" s="452">
        <v>45.000000000000007</v>
      </c>
      <c r="T462" s="450">
        <v>31</v>
      </c>
      <c r="U462" s="450">
        <v>32</v>
      </c>
      <c r="V462" s="450">
        <v>35</v>
      </c>
      <c r="W462" s="450">
        <v>28</v>
      </c>
      <c r="X462" s="450">
        <v>49</v>
      </c>
      <c r="Y462" s="450"/>
      <c r="Z462" s="450">
        <v>46</v>
      </c>
      <c r="AA462" s="450">
        <v>24</v>
      </c>
      <c r="AB462" s="450">
        <v>32</v>
      </c>
      <c r="AC462" s="450">
        <v>29</v>
      </c>
      <c r="AD462" s="450">
        <v>38</v>
      </c>
    </row>
    <row r="463" spans="1:30" ht="12.75" customHeight="1" x14ac:dyDescent="0.2">
      <c r="A463" s="450">
        <v>2016</v>
      </c>
      <c r="B463" s="457">
        <v>42462</v>
      </c>
      <c r="C463" s="450" t="s">
        <v>78</v>
      </c>
      <c r="D463" s="450">
        <v>41</v>
      </c>
      <c r="E463" s="450">
        <v>42</v>
      </c>
      <c r="F463" s="450">
        <v>40</v>
      </c>
      <c r="G463" s="450">
        <v>40</v>
      </c>
      <c r="H463" s="450" t="s">
        <v>78</v>
      </c>
      <c r="I463" s="450">
        <v>39</v>
      </c>
      <c r="J463" s="450">
        <v>40</v>
      </c>
      <c r="K463" s="452">
        <v>36.000000000000007</v>
      </c>
      <c r="L463" s="452">
        <v>36.000000000000007</v>
      </c>
      <c r="M463" s="452">
        <v>36.000000000000007</v>
      </c>
      <c r="N463" s="452">
        <v>40</v>
      </c>
      <c r="O463" s="452">
        <v>39</v>
      </c>
      <c r="P463" s="452">
        <v>37.000000000000007</v>
      </c>
      <c r="Q463" s="452">
        <v>38</v>
      </c>
      <c r="R463" s="452">
        <v>40</v>
      </c>
      <c r="S463" s="452">
        <v>40</v>
      </c>
      <c r="T463" s="450">
        <v>33</v>
      </c>
      <c r="U463" s="450">
        <v>33</v>
      </c>
      <c r="V463" s="450">
        <v>34</v>
      </c>
      <c r="W463" s="450">
        <v>35</v>
      </c>
      <c r="X463" s="450">
        <v>40</v>
      </c>
      <c r="Y463" s="450"/>
      <c r="Z463" s="450">
        <v>39</v>
      </c>
      <c r="AA463" s="450">
        <v>35</v>
      </c>
      <c r="AB463" s="450">
        <v>41</v>
      </c>
      <c r="AC463" s="450">
        <v>39</v>
      </c>
      <c r="AD463" s="450">
        <v>36.000000000000007</v>
      </c>
    </row>
    <row r="464" spans="1:30" ht="12.75" customHeight="1" x14ac:dyDescent="0.2">
      <c r="A464" s="450">
        <v>2016</v>
      </c>
      <c r="B464" s="457">
        <v>42463</v>
      </c>
      <c r="C464" s="450" t="s">
        <v>78</v>
      </c>
      <c r="D464" s="450">
        <v>44.000000000000007</v>
      </c>
      <c r="E464" s="450">
        <v>44.000000000000007</v>
      </c>
      <c r="F464" s="450">
        <v>43</v>
      </c>
      <c r="G464" s="450">
        <v>43</v>
      </c>
      <c r="H464" s="450" t="s">
        <v>78</v>
      </c>
      <c r="I464" s="450">
        <v>43</v>
      </c>
      <c r="J464" s="450">
        <v>43</v>
      </c>
      <c r="K464" s="452">
        <v>41</v>
      </c>
      <c r="L464" s="452">
        <v>40</v>
      </c>
      <c r="M464" s="452">
        <v>40</v>
      </c>
      <c r="N464" s="452">
        <v>43</v>
      </c>
      <c r="O464" s="452">
        <v>42</v>
      </c>
      <c r="P464" s="452">
        <v>40</v>
      </c>
      <c r="Q464" s="452">
        <v>40</v>
      </c>
      <c r="R464" s="452">
        <v>42</v>
      </c>
      <c r="S464" s="452">
        <v>40</v>
      </c>
      <c r="T464" s="450">
        <v>38</v>
      </c>
      <c r="U464" s="450">
        <v>38</v>
      </c>
      <c r="V464" s="450">
        <v>39</v>
      </c>
      <c r="W464" s="450">
        <v>39</v>
      </c>
      <c r="X464" s="450">
        <v>43</v>
      </c>
      <c r="Y464" s="450"/>
      <c r="Z464" s="450">
        <v>40</v>
      </c>
      <c r="AA464" s="450">
        <v>38</v>
      </c>
      <c r="AB464" s="450">
        <v>43</v>
      </c>
      <c r="AC464" s="450">
        <v>41</v>
      </c>
      <c r="AD464" s="450">
        <v>40</v>
      </c>
    </row>
    <row r="465" spans="1:30" ht="12.75" customHeight="1" x14ac:dyDescent="0.2">
      <c r="A465" s="450">
        <v>2016</v>
      </c>
      <c r="B465" s="457">
        <v>42464</v>
      </c>
      <c r="C465" s="450" t="s">
        <v>78</v>
      </c>
      <c r="D465" s="450">
        <v>36.000000000000007</v>
      </c>
      <c r="E465" s="450">
        <v>39</v>
      </c>
      <c r="F465" s="450">
        <v>35</v>
      </c>
      <c r="G465" s="450">
        <v>37.000000000000007</v>
      </c>
      <c r="H465" s="450" t="s">
        <v>78</v>
      </c>
      <c r="I465" s="450">
        <v>36.000000000000007</v>
      </c>
      <c r="J465" s="450">
        <v>37.000000000000007</v>
      </c>
      <c r="K465" s="452">
        <v>33</v>
      </c>
      <c r="L465" s="452">
        <v>32</v>
      </c>
      <c r="M465" s="452">
        <v>32</v>
      </c>
      <c r="N465" s="452">
        <v>35</v>
      </c>
      <c r="O465" s="452">
        <v>34</v>
      </c>
      <c r="P465" s="452">
        <v>27</v>
      </c>
      <c r="Q465" s="452">
        <v>34</v>
      </c>
      <c r="R465" s="452">
        <v>38</v>
      </c>
      <c r="S465" s="452">
        <v>25</v>
      </c>
      <c r="T465" s="450">
        <v>29</v>
      </c>
      <c r="U465" s="450">
        <v>29</v>
      </c>
      <c r="V465" s="450">
        <v>30</v>
      </c>
      <c r="W465" s="450">
        <v>28</v>
      </c>
      <c r="X465" s="450">
        <v>31</v>
      </c>
      <c r="Y465" s="450"/>
      <c r="Z465" s="450">
        <v>37.000000000000007</v>
      </c>
      <c r="AA465" s="450">
        <v>31</v>
      </c>
      <c r="AB465" s="450">
        <v>37.000000000000007</v>
      </c>
      <c r="AC465" s="450">
        <v>36.000000000000007</v>
      </c>
      <c r="AD465" s="450">
        <v>34</v>
      </c>
    </row>
    <row r="466" spans="1:30" ht="12.75" customHeight="1" x14ac:dyDescent="0.2">
      <c r="A466" s="450">
        <v>2016</v>
      </c>
      <c r="B466" s="457">
        <v>42465</v>
      </c>
      <c r="C466" s="450" t="s">
        <v>78</v>
      </c>
      <c r="D466" s="450">
        <v>45.000000000000007</v>
      </c>
      <c r="E466" s="450">
        <v>47</v>
      </c>
      <c r="F466" s="450">
        <v>46</v>
      </c>
      <c r="G466" s="450">
        <v>46</v>
      </c>
      <c r="H466" s="450" t="s">
        <v>78</v>
      </c>
      <c r="I466" s="450">
        <v>46</v>
      </c>
      <c r="J466" s="450">
        <v>45.000000000000007</v>
      </c>
      <c r="K466" s="452">
        <v>42</v>
      </c>
      <c r="L466" s="452">
        <v>39</v>
      </c>
      <c r="M466" s="452">
        <v>40</v>
      </c>
      <c r="N466" s="452">
        <v>43</v>
      </c>
      <c r="O466" s="452">
        <v>42</v>
      </c>
      <c r="P466" s="452">
        <v>35</v>
      </c>
      <c r="Q466" s="452">
        <v>42</v>
      </c>
      <c r="R466" s="452">
        <v>44.000000000000007</v>
      </c>
      <c r="S466" s="452">
        <v>38</v>
      </c>
      <c r="T466" s="450">
        <v>37.000000000000007</v>
      </c>
      <c r="U466" s="450">
        <v>38</v>
      </c>
      <c r="V466" s="450">
        <v>38</v>
      </c>
      <c r="W466" s="450">
        <v>39</v>
      </c>
      <c r="X466" s="450">
        <v>39</v>
      </c>
      <c r="Y466" s="450"/>
      <c r="Z466" s="450">
        <v>44.000000000000007</v>
      </c>
      <c r="AA466" s="450">
        <v>28</v>
      </c>
      <c r="AB466" s="450">
        <v>46</v>
      </c>
      <c r="AC466" s="450">
        <v>44.000000000000007</v>
      </c>
      <c r="AD466" s="450">
        <v>43</v>
      </c>
    </row>
    <row r="467" spans="1:30" ht="12.75" customHeight="1" x14ac:dyDescent="0.2">
      <c r="A467" s="450">
        <v>2016</v>
      </c>
      <c r="B467" s="457">
        <v>42466</v>
      </c>
      <c r="C467" s="450" t="s">
        <v>78</v>
      </c>
      <c r="D467" s="450">
        <v>51.000000000000007</v>
      </c>
      <c r="E467" s="450">
        <v>55</v>
      </c>
      <c r="F467" s="450">
        <v>52.000000000000007</v>
      </c>
      <c r="G467" s="450">
        <v>54</v>
      </c>
      <c r="H467" s="450" t="s">
        <v>78</v>
      </c>
      <c r="I467" s="450">
        <v>49</v>
      </c>
      <c r="J467" s="450">
        <v>53.000000000000007</v>
      </c>
      <c r="K467" s="452">
        <v>41</v>
      </c>
      <c r="L467" s="452">
        <v>38</v>
      </c>
      <c r="M467" s="452">
        <v>43</v>
      </c>
      <c r="N467" s="452">
        <v>49</v>
      </c>
      <c r="O467" s="452">
        <v>49</v>
      </c>
      <c r="P467" s="452">
        <v>43</v>
      </c>
      <c r="Q467" s="452">
        <v>45.000000000000007</v>
      </c>
      <c r="R467" s="452">
        <v>44.000000000000007</v>
      </c>
      <c r="S467" s="452">
        <v>46</v>
      </c>
      <c r="T467" s="450">
        <v>42</v>
      </c>
      <c r="U467" s="450">
        <v>43</v>
      </c>
      <c r="V467" s="450">
        <v>40</v>
      </c>
      <c r="W467" s="450">
        <v>43</v>
      </c>
      <c r="X467" s="450">
        <v>50</v>
      </c>
      <c r="Y467" s="450"/>
      <c r="Z467" s="450">
        <v>42</v>
      </c>
      <c r="AA467" s="450">
        <v>45.000000000000007</v>
      </c>
      <c r="AB467" s="450">
        <v>51.000000000000007</v>
      </c>
      <c r="AC467" s="450">
        <v>51.000000000000007</v>
      </c>
      <c r="AD467" s="450">
        <v>44.000000000000007</v>
      </c>
    </row>
    <row r="468" spans="1:30" ht="12.75" customHeight="1" x14ac:dyDescent="0.2">
      <c r="A468" s="450">
        <v>2016</v>
      </c>
      <c r="B468" s="457">
        <v>42467</v>
      </c>
      <c r="C468" s="450" t="s">
        <v>78</v>
      </c>
      <c r="D468" s="450">
        <v>49</v>
      </c>
      <c r="E468" s="450">
        <v>52.000000000000007</v>
      </c>
      <c r="F468" s="450">
        <v>49</v>
      </c>
      <c r="G468" s="450">
        <v>52.000000000000007</v>
      </c>
      <c r="H468" s="450" t="s">
        <v>78</v>
      </c>
      <c r="I468" s="450">
        <v>47</v>
      </c>
      <c r="J468" s="450">
        <v>51.000000000000007</v>
      </c>
      <c r="K468" s="452">
        <v>40</v>
      </c>
      <c r="L468" s="452">
        <v>33</v>
      </c>
      <c r="M468" s="452">
        <v>39</v>
      </c>
      <c r="N468" s="452">
        <v>44.000000000000007</v>
      </c>
      <c r="O468" s="452">
        <v>46</v>
      </c>
      <c r="P468" s="452">
        <v>40</v>
      </c>
      <c r="Q468" s="452">
        <v>42</v>
      </c>
      <c r="R468" s="452">
        <v>42</v>
      </c>
      <c r="S468" s="452">
        <v>39</v>
      </c>
      <c r="T468" s="450">
        <v>38</v>
      </c>
      <c r="U468" s="450">
        <v>39</v>
      </c>
      <c r="V468" s="450">
        <v>36.000000000000007</v>
      </c>
      <c r="W468" s="450">
        <v>40</v>
      </c>
      <c r="X468" s="450">
        <v>46</v>
      </c>
      <c r="Y468" s="450"/>
      <c r="Z468" s="450">
        <v>42</v>
      </c>
      <c r="AA468" s="450">
        <v>40</v>
      </c>
      <c r="AB468" s="450">
        <v>48</v>
      </c>
      <c r="AC468" s="450">
        <v>45.000000000000007</v>
      </c>
      <c r="AD468" s="450">
        <v>43</v>
      </c>
    </row>
    <row r="469" spans="1:30" ht="12.75" customHeight="1" x14ac:dyDescent="0.2">
      <c r="A469" s="450">
        <v>2016</v>
      </c>
      <c r="B469" s="457">
        <v>42468</v>
      </c>
      <c r="C469" s="450" t="s">
        <v>78</v>
      </c>
      <c r="D469" s="450">
        <v>42</v>
      </c>
      <c r="E469" s="450">
        <v>41</v>
      </c>
      <c r="F469" s="450">
        <v>41</v>
      </c>
      <c r="G469" s="450">
        <v>42</v>
      </c>
      <c r="H469" s="450" t="s">
        <v>78</v>
      </c>
      <c r="I469" s="450">
        <v>38</v>
      </c>
      <c r="J469" s="450">
        <v>41</v>
      </c>
      <c r="K469" s="452">
        <v>37.000000000000007</v>
      </c>
      <c r="L469" s="452">
        <v>36.000000000000007</v>
      </c>
      <c r="M469" s="452">
        <v>35</v>
      </c>
      <c r="N469" s="452">
        <v>42</v>
      </c>
      <c r="O469" s="452">
        <v>41</v>
      </c>
      <c r="P469" s="452">
        <v>37.000000000000007</v>
      </c>
      <c r="Q469" s="452">
        <v>40</v>
      </c>
      <c r="R469" s="452">
        <v>42</v>
      </c>
      <c r="S469" s="452">
        <v>40</v>
      </c>
      <c r="T469" s="450">
        <v>32</v>
      </c>
      <c r="U469" s="450">
        <v>32</v>
      </c>
      <c r="V469" s="450">
        <v>34</v>
      </c>
      <c r="W469" s="450">
        <v>35</v>
      </c>
      <c r="X469" s="450">
        <v>41</v>
      </c>
      <c r="Y469" s="450"/>
      <c r="Z469" s="450">
        <v>40</v>
      </c>
      <c r="AA469" s="450">
        <v>31</v>
      </c>
      <c r="AB469" s="450">
        <v>42</v>
      </c>
      <c r="AC469" s="450">
        <v>36.000000000000007</v>
      </c>
      <c r="AD469" s="450">
        <v>38</v>
      </c>
    </row>
    <row r="470" spans="1:30" ht="12.75" customHeight="1" x14ac:dyDescent="0.2">
      <c r="A470" s="450">
        <v>2016</v>
      </c>
      <c r="B470" s="457">
        <v>42469</v>
      </c>
      <c r="C470" s="450" t="s">
        <v>78</v>
      </c>
      <c r="D470" s="450">
        <v>44.000000000000007</v>
      </c>
      <c r="E470" s="450">
        <v>46</v>
      </c>
      <c r="F470" s="450">
        <v>44.000000000000007</v>
      </c>
      <c r="G470" s="450">
        <v>48</v>
      </c>
      <c r="H470" s="450" t="s">
        <v>78</v>
      </c>
      <c r="I470" s="450">
        <v>44.000000000000007</v>
      </c>
      <c r="J470" s="450">
        <v>45.000000000000007</v>
      </c>
      <c r="K470" s="452">
        <v>38</v>
      </c>
      <c r="L470" s="452">
        <v>35</v>
      </c>
      <c r="M470" s="452">
        <v>36.000000000000007</v>
      </c>
      <c r="N470" s="452">
        <v>39</v>
      </c>
      <c r="O470" s="452">
        <v>36.000000000000007</v>
      </c>
      <c r="P470" s="452">
        <v>38</v>
      </c>
      <c r="Q470" s="452">
        <v>38</v>
      </c>
      <c r="R470" s="452">
        <v>40</v>
      </c>
      <c r="S470" s="452">
        <v>37.000000000000007</v>
      </c>
      <c r="T470" s="450">
        <v>33</v>
      </c>
      <c r="U470" s="450">
        <v>35</v>
      </c>
      <c r="V470" s="450">
        <v>31</v>
      </c>
      <c r="W470" s="450">
        <v>35</v>
      </c>
      <c r="X470" s="450">
        <v>36.000000000000007</v>
      </c>
      <c r="Y470" s="450"/>
      <c r="Z470" s="450">
        <v>41</v>
      </c>
      <c r="AA470" s="450">
        <v>36.000000000000007</v>
      </c>
      <c r="AB470" s="450">
        <v>44.000000000000007</v>
      </c>
      <c r="AC470" s="450">
        <v>40</v>
      </c>
      <c r="AD470" s="450">
        <v>39</v>
      </c>
    </row>
    <row r="471" spans="1:30" ht="12.75" customHeight="1" x14ac:dyDescent="0.2">
      <c r="A471" s="450">
        <v>2016</v>
      </c>
      <c r="B471" s="457">
        <v>42470</v>
      </c>
      <c r="C471" s="450" t="s">
        <v>78</v>
      </c>
      <c r="D471" s="450">
        <v>45.000000000000007</v>
      </c>
      <c r="E471" s="450">
        <v>46</v>
      </c>
      <c r="F471" s="450">
        <v>45.000000000000007</v>
      </c>
      <c r="G471" s="450">
        <v>46</v>
      </c>
      <c r="H471" s="450" t="s">
        <v>78</v>
      </c>
      <c r="I471" s="450">
        <v>40</v>
      </c>
      <c r="J471" s="450">
        <v>46</v>
      </c>
      <c r="K471" s="452">
        <v>42</v>
      </c>
      <c r="L471" s="452">
        <v>39</v>
      </c>
      <c r="M471" s="452">
        <v>38</v>
      </c>
      <c r="N471" s="452">
        <v>44.000000000000007</v>
      </c>
      <c r="O471" s="452">
        <v>43</v>
      </c>
      <c r="P471" s="452">
        <v>39</v>
      </c>
      <c r="Q471" s="452">
        <v>41</v>
      </c>
      <c r="R471" s="452">
        <v>43</v>
      </c>
      <c r="S471" s="452">
        <v>42</v>
      </c>
      <c r="T471" s="450">
        <v>37.000000000000007</v>
      </c>
      <c r="U471" s="450">
        <v>39</v>
      </c>
      <c r="V471" s="450">
        <v>37.000000000000007</v>
      </c>
      <c r="W471" s="450">
        <v>39</v>
      </c>
      <c r="X471" s="450">
        <v>43</v>
      </c>
      <c r="Y471" s="450"/>
      <c r="Z471" s="450">
        <v>42</v>
      </c>
      <c r="AA471" s="450">
        <v>40</v>
      </c>
      <c r="AB471" s="450">
        <v>44.000000000000007</v>
      </c>
      <c r="AC471" s="450">
        <v>43</v>
      </c>
      <c r="AD471" s="450">
        <v>42</v>
      </c>
    </row>
    <row r="472" spans="1:30" ht="12.75" customHeight="1" x14ac:dyDescent="0.2">
      <c r="A472" s="450">
        <v>2016</v>
      </c>
      <c r="B472" s="457">
        <v>42471</v>
      </c>
      <c r="C472" s="450" t="s">
        <v>78</v>
      </c>
      <c r="D472" s="450">
        <v>49</v>
      </c>
      <c r="E472" s="450">
        <v>55</v>
      </c>
      <c r="F472" s="450">
        <v>52.000000000000007</v>
      </c>
      <c r="G472" s="450">
        <v>56</v>
      </c>
      <c r="H472" s="450" t="s">
        <v>78</v>
      </c>
      <c r="I472" s="450">
        <v>45.000000000000007</v>
      </c>
      <c r="J472" s="450">
        <v>54</v>
      </c>
      <c r="K472" s="452">
        <v>37.000000000000007</v>
      </c>
      <c r="L472" s="452">
        <v>36.000000000000007</v>
      </c>
      <c r="M472" s="452">
        <v>40</v>
      </c>
      <c r="N472" s="452">
        <v>47</v>
      </c>
      <c r="O472" s="452">
        <v>50</v>
      </c>
      <c r="P472" s="452">
        <v>44.000000000000007</v>
      </c>
      <c r="Q472" s="452">
        <v>43</v>
      </c>
      <c r="R472" s="452">
        <v>44.000000000000007</v>
      </c>
      <c r="S472" s="452">
        <v>29</v>
      </c>
      <c r="T472" s="450">
        <v>37.000000000000007</v>
      </c>
      <c r="U472" s="450">
        <v>38</v>
      </c>
      <c r="V472" s="450">
        <v>34</v>
      </c>
      <c r="W472" s="450">
        <v>43</v>
      </c>
      <c r="X472" s="450">
        <v>47</v>
      </c>
      <c r="Y472" s="450"/>
      <c r="Z472" s="450">
        <v>39</v>
      </c>
      <c r="AA472" s="450">
        <v>46</v>
      </c>
      <c r="AB472" s="450">
        <v>52.000000000000007</v>
      </c>
      <c r="AC472" s="450">
        <v>50</v>
      </c>
      <c r="AD472" s="450">
        <v>42</v>
      </c>
    </row>
    <row r="473" spans="1:30" ht="12.75" customHeight="1" x14ac:dyDescent="0.2">
      <c r="A473" s="450">
        <v>2016</v>
      </c>
      <c r="B473" s="457">
        <v>42472</v>
      </c>
      <c r="C473" s="450" t="s">
        <v>78</v>
      </c>
      <c r="D473" s="450">
        <v>40</v>
      </c>
      <c r="E473" s="450">
        <v>41</v>
      </c>
      <c r="F473" s="450">
        <v>42</v>
      </c>
      <c r="G473" s="450">
        <v>42</v>
      </c>
      <c r="H473" s="450" t="s">
        <v>78</v>
      </c>
      <c r="I473" s="450">
        <v>39</v>
      </c>
      <c r="J473" s="450">
        <v>42</v>
      </c>
      <c r="K473" s="452">
        <v>39</v>
      </c>
      <c r="L473" s="452">
        <v>37.000000000000007</v>
      </c>
      <c r="M473" s="452">
        <v>36.000000000000007</v>
      </c>
      <c r="N473" s="452">
        <v>42</v>
      </c>
      <c r="O473" s="452">
        <v>41</v>
      </c>
      <c r="P473" s="452">
        <v>35</v>
      </c>
      <c r="Q473" s="452">
        <v>40</v>
      </c>
      <c r="R473" s="452">
        <v>40</v>
      </c>
      <c r="S473" s="452">
        <v>36.000000000000007</v>
      </c>
      <c r="T473" s="450">
        <v>34</v>
      </c>
      <c r="U473" s="450">
        <v>35</v>
      </c>
      <c r="V473" s="450">
        <v>30</v>
      </c>
      <c r="W473" s="450">
        <v>34</v>
      </c>
      <c r="X473" s="450">
        <v>39</v>
      </c>
      <c r="Y473" s="450"/>
      <c r="Z473" s="450">
        <v>41</v>
      </c>
      <c r="AA473" s="450">
        <v>34</v>
      </c>
      <c r="AB473" s="450">
        <v>39</v>
      </c>
      <c r="AC473" s="450">
        <v>37.000000000000007</v>
      </c>
      <c r="AD473" s="450">
        <v>39</v>
      </c>
    </row>
    <row r="474" spans="1:30" ht="12.75" customHeight="1" x14ac:dyDescent="0.2">
      <c r="A474" s="450">
        <v>2016</v>
      </c>
      <c r="B474" s="457">
        <v>42473</v>
      </c>
      <c r="C474" s="450" t="s">
        <v>78</v>
      </c>
      <c r="D474" s="450">
        <v>44.000000000000007</v>
      </c>
      <c r="E474" s="450">
        <v>41</v>
      </c>
      <c r="F474" s="450">
        <v>43</v>
      </c>
      <c r="G474" s="450">
        <v>46</v>
      </c>
      <c r="H474" s="450" t="s">
        <v>78</v>
      </c>
      <c r="I474" s="450">
        <v>35</v>
      </c>
      <c r="J474" s="450">
        <v>39</v>
      </c>
      <c r="K474" s="452">
        <v>43</v>
      </c>
      <c r="L474" s="452">
        <v>37.000000000000007</v>
      </c>
      <c r="M474" s="452">
        <v>33</v>
      </c>
      <c r="N474" s="452">
        <v>43</v>
      </c>
      <c r="O474" s="452">
        <v>36.000000000000007</v>
      </c>
      <c r="P474" s="452">
        <v>38</v>
      </c>
      <c r="Q474" s="452">
        <v>43</v>
      </c>
      <c r="R474" s="452">
        <v>46</v>
      </c>
      <c r="S474" s="452">
        <v>41</v>
      </c>
      <c r="T474" s="450">
        <v>35</v>
      </c>
      <c r="U474" s="450">
        <v>39</v>
      </c>
      <c r="V474" s="450">
        <v>38</v>
      </c>
      <c r="W474" s="450">
        <v>40</v>
      </c>
      <c r="X474" s="450">
        <v>39</v>
      </c>
      <c r="Y474" s="450"/>
      <c r="Z474" s="450">
        <v>44.000000000000007</v>
      </c>
      <c r="AA474" s="450">
        <v>37.000000000000007</v>
      </c>
      <c r="AB474" s="450">
        <v>40</v>
      </c>
      <c r="AC474" s="450">
        <v>40</v>
      </c>
      <c r="AD474" s="450">
        <v>42</v>
      </c>
    </row>
    <row r="475" spans="1:30" ht="12.75" customHeight="1" x14ac:dyDescent="0.2">
      <c r="A475" s="450">
        <v>2016</v>
      </c>
      <c r="B475" s="457">
        <v>42474</v>
      </c>
      <c r="C475" s="450" t="s">
        <v>78</v>
      </c>
      <c r="D475" s="450">
        <v>48</v>
      </c>
      <c r="E475" s="450">
        <v>45.000000000000007</v>
      </c>
      <c r="F475" s="450">
        <v>46</v>
      </c>
      <c r="G475" s="450">
        <v>47</v>
      </c>
      <c r="H475" s="450" t="s">
        <v>78</v>
      </c>
      <c r="I475" s="450">
        <v>44.000000000000007</v>
      </c>
      <c r="J475" s="450">
        <v>42</v>
      </c>
      <c r="K475" s="452">
        <v>44.000000000000007</v>
      </c>
      <c r="L475" s="452">
        <v>35</v>
      </c>
      <c r="M475" s="452">
        <v>35</v>
      </c>
      <c r="N475" s="452">
        <v>42</v>
      </c>
      <c r="O475" s="452">
        <v>39</v>
      </c>
      <c r="P475" s="452">
        <v>39</v>
      </c>
      <c r="Q475" s="452">
        <v>46</v>
      </c>
      <c r="R475" s="452">
        <v>48</v>
      </c>
      <c r="S475" s="452">
        <v>41</v>
      </c>
      <c r="T475" s="450">
        <v>37.000000000000007</v>
      </c>
      <c r="U475" s="450">
        <v>39</v>
      </c>
      <c r="V475" s="450">
        <v>38</v>
      </c>
      <c r="W475" s="450">
        <v>37.000000000000007</v>
      </c>
      <c r="X475" s="450">
        <v>41</v>
      </c>
      <c r="Y475" s="450"/>
      <c r="Z475" s="450">
        <v>45.000000000000007</v>
      </c>
      <c r="AA475" s="450">
        <v>40</v>
      </c>
      <c r="AB475" s="450">
        <v>42</v>
      </c>
      <c r="AC475" s="450">
        <v>43</v>
      </c>
      <c r="AD475" s="450">
        <v>42</v>
      </c>
    </row>
    <row r="476" spans="1:30" ht="12.75" customHeight="1" x14ac:dyDescent="0.2">
      <c r="A476" s="450">
        <v>2016</v>
      </c>
      <c r="B476" s="457">
        <v>42475</v>
      </c>
      <c r="C476" s="450" t="s">
        <v>78</v>
      </c>
      <c r="D476" s="450">
        <v>50</v>
      </c>
      <c r="E476" s="450">
        <v>50</v>
      </c>
      <c r="F476" s="450">
        <v>49</v>
      </c>
      <c r="G476" s="450">
        <v>53.000000000000007</v>
      </c>
      <c r="H476" s="450" t="s">
        <v>78</v>
      </c>
      <c r="I476" s="450">
        <v>48</v>
      </c>
      <c r="J476" s="450">
        <v>48</v>
      </c>
      <c r="K476" s="452">
        <v>46</v>
      </c>
      <c r="L476" s="452">
        <v>35</v>
      </c>
      <c r="M476" s="452">
        <v>35</v>
      </c>
      <c r="N476" s="452">
        <v>42</v>
      </c>
      <c r="O476" s="452">
        <v>37.000000000000007</v>
      </c>
      <c r="P476" s="452">
        <v>42</v>
      </c>
      <c r="Q476" s="452">
        <v>42</v>
      </c>
      <c r="R476" s="452">
        <v>48</v>
      </c>
      <c r="S476" s="452">
        <v>43</v>
      </c>
      <c r="T476" s="450">
        <v>39</v>
      </c>
      <c r="U476" s="450">
        <v>43</v>
      </c>
      <c r="V476" s="450">
        <v>39</v>
      </c>
      <c r="W476" s="450">
        <v>39</v>
      </c>
      <c r="X476" s="450">
        <v>41</v>
      </c>
      <c r="Y476" s="450"/>
      <c r="Z476" s="450">
        <v>46</v>
      </c>
      <c r="AA476" s="450">
        <v>42</v>
      </c>
      <c r="AB476" s="450">
        <v>47</v>
      </c>
      <c r="AC476" s="450">
        <v>47</v>
      </c>
      <c r="AD476" s="450">
        <v>45.000000000000007</v>
      </c>
    </row>
    <row r="477" spans="1:30" ht="12.75" customHeight="1" x14ac:dyDescent="0.2">
      <c r="A477" s="450">
        <v>2016</v>
      </c>
      <c r="B477" s="457">
        <v>42476</v>
      </c>
      <c r="C477" s="450" t="s">
        <v>78</v>
      </c>
      <c r="D477" s="450">
        <v>53.000000000000007</v>
      </c>
      <c r="E477" s="450">
        <v>54</v>
      </c>
      <c r="F477" s="450">
        <v>54</v>
      </c>
      <c r="G477" s="450">
        <v>55</v>
      </c>
      <c r="H477" s="450" t="s">
        <v>78</v>
      </c>
      <c r="I477" s="450">
        <v>51.000000000000007</v>
      </c>
      <c r="J477" s="450">
        <v>52.000000000000007</v>
      </c>
      <c r="K477" s="452">
        <v>49</v>
      </c>
      <c r="L477" s="452">
        <v>46</v>
      </c>
      <c r="M477" s="452">
        <v>46</v>
      </c>
      <c r="N477" s="452">
        <v>52.000000000000007</v>
      </c>
      <c r="O477" s="452">
        <v>50</v>
      </c>
      <c r="P477" s="452">
        <v>45.000000000000007</v>
      </c>
      <c r="Q477" s="452">
        <v>51.000000000000007</v>
      </c>
      <c r="R477" s="452">
        <v>52.000000000000007</v>
      </c>
      <c r="S477" s="452">
        <v>47</v>
      </c>
      <c r="T477" s="450">
        <v>46</v>
      </c>
      <c r="U477" s="450">
        <v>47</v>
      </c>
      <c r="V477" s="450">
        <v>46</v>
      </c>
      <c r="W477" s="450">
        <v>49</v>
      </c>
      <c r="X477" s="450">
        <v>50</v>
      </c>
      <c r="Y477" s="450"/>
      <c r="Z477" s="450">
        <v>49</v>
      </c>
      <c r="AA477" s="450">
        <v>47</v>
      </c>
      <c r="AB477" s="450">
        <v>48</v>
      </c>
      <c r="AC477" s="450">
        <v>48</v>
      </c>
      <c r="AD477" s="450">
        <v>50</v>
      </c>
    </row>
    <row r="478" spans="1:30" ht="12.75" customHeight="1" x14ac:dyDescent="0.2">
      <c r="A478" s="450">
        <v>2016</v>
      </c>
      <c r="B478" s="457">
        <v>42477</v>
      </c>
      <c r="C478" s="450" t="s">
        <v>78</v>
      </c>
      <c r="D478" s="450">
        <v>60</v>
      </c>
      <c r="E478" s="450">
        <v>52.000000000000007</v>
      </c>
      <c r="F478" s="450">
        <v>55</v>
      </c>
      <c r="G478" s="450">
        <v>58</v>
      </c>
      <c r="H478" s="450" t="s">
        <v>78</v>
      </c>
      <c r="I478" s="450">
        <v>49</v>
      </c>
      <c r="J478" s="450">
        <v>48</v>
      </c>
      <c r="K478" s="452">
        <v>54</v>
      </c>
      <c r="L478" s="452">
        <v>46</v>
      </c>
      <c r="M478" s="452">
        <v>46</v>
      </c>
      <c r="N478" s="452">
        <v>56</v>
      </c>
      <c r="O478" s="452">
        <v>57</v>
      </c>
      <c r="P478" s="452">
        <v>44.000000000000007</v>
      </c>
      <c r="Q478" s="452">
        <v>55</v>
      </c>
      <c r="R478" s="452">
        <v>58</v>
      </c>
      <c r="S478" s="452">
        <v>57</v>
      </c>
      <c r="T478" s="450">
        <v>47</v>
      </c>
      <c r="U478" s="450">
        <v>48</v>
      </c>
      <c r="V478" s="450">
        <v>48</v>
      </c>
      <c r="W478" s="450">
        <v>46</v>
      </c>
      <c r="X478" s="450">
        <v>50</v>
      </c>
      <c r="Y478" s="450"/>
      <c r="Z478" s="450">
        <v>55</v>
      </c>
      <c r="AA478" s="450">
        <v>44.000000000000007</v>
      </c>
      <c r="AB478" s="450">
        <v>48</v>
      </c>
      <c r="AC478" s="450">
        <v>49</v>
      </c>
      <c r="AD478" s="450">
        <v>54</v>
      </c>
    </row>
    <row r="479" spans="1:30" ht="12.75" customHeight="1" x14ac:dyDescent="0.2">
      <c r="A479" s="450">
        <v>2016</v>
      </c>
      <c r="B479" s="457">
        <v>42478</v>
      </c>
      <c r="C479" s="450" t="s">
        <v>78</v>
      </c>
      <c r="D479" s="450">
        <v>65</v>
      </c>
      <c r="E479" s="450">
        <v>59.000000000000007</v>
      </c>
      <c r="F479" s="450">
        <v>64</v>
      </c>
      <c r="G479" s="450">
        <v>68</v>
      </c>
      <c r="H479" s="450" t="s">
        <v>78</v>
      </c>
      <c r="I479" s="450">
        <v>59.000000000000007</v>
      </c>
      <c r="J479" s="450">
        <v>58</v>
      </c>
      <c r="K479" s="452">
        <v>59.000000000000007</v>
      </c>
      <c r="L479" s="452">
        <v>54</v>
      </c>
      <c r="M479" s="452">
        <v>57</v>
      </c>
      <c r="N479" s="452">
        <v>59.000000000000007</v>
      </c>
      <c r="O479" s="452">
        <v>65</v>
      </c>
      <c r="P479" s="452">
        <v>56</v>
      </c>
      <c r="Q479" s="452">
        <v>57</v>
      </c>
      <c r="R479" s="452">
        <v>60</v>
      </c>
      <c r="S479" s="452">
        <v>55</v>
      </c>
      <c r="T479" s="450">
        <v>57</v>
      </c>
      <c r="U479" s="450">
        <v>56</v>
      </c>
      <c r="V479" s="450">
        <v>59.000000000000007</v>
      </c>
      <c r="W479" s="450">
        <v>58</v>
      </c>
      <c r="X479" s="450">
        <v>62</v>
      </c>
      <c r="Y479" s="450"/>
      <c r="Z479" s="450">
        <v>58</v>
      </c>
      <c r="AA479" s="450">
        <v>53.000000000000007</v>
      </c>
      <c r="AB479" s="450">
        <v>57</v>
      </c>
      <c r="AC479" s="450">
        <v>56</v>
      </c>
      <c r="AD479" s="450">
        <v>61.000000000000007</v>
      </c>
    </row>
    <row r="480" spans="1:30" ht="12.75" customHeight="1" x14ac:dyDescent="0.2">
      <c r="A480" s="450">
        <v>2016</v>
      </c>
      <c r="B480" s="457">
        <v>42479</v>
      </c>
      <c r="C480" s="450" t="s">
        <v>78</v>
      </c>
      <c r="D480" s="450">
        <v>53.000000000000007</v>
      </c>
      <c r="E480" s="450">
        <v>53.000000000000007</v>
      </c>
      <c r="F480" s="450">
        <v>55</v>
      </c>
      <c r="G480" s="450">
        <v>58</v>
      </c>
      <c r="H480" s="450" t="s">
        <v>78</v>
      </c>
      <c r="I480" s="450">
        <v>54</v>
      </c>
      <c r="J480" s="450">
        <v>54</v>
      </c>
      <c r="K480" s="452">
        <v>54</v>
      </c>
      <c r="L480" s="452">
        <v>51.000000000000007</v>
      </c>
      <c r="M480" s="452">
        <v>52.000000000000007</v>
      </c>
      <c r="N480" s="452">
        <v>54</v>
      </c>
      <c r="O480" s="452">
        <v>54</v>
      </c>
      <c r="P480" s="452">
        <v>53.000000000000007</v>
      </c>
      <c r="Q480" s="452">
        <v>52.000000000000007</v>
      </c>
      <c r="R480" s="452">
        <v>53.000000000000007</v>
      </c>
      <c r="S480" s="452">
        <v>43</v>
      </c>
      <c r="T480" s="450">
        <v>52.000000000000007</v>
      </c>
      <c r="U480" s="450">
        <v>52.000000000000007</v>
      </c>
      <c r="V480" s="450">
        <v>50</v>
      </c>
      <c r="W480" s="450">
        <v>53.000000000000007</v>
      </c>
      <c r="X480" s="450">
        <v>55</v>
      </c>
      <c r="Y480" s="450"/>
      <c r="Z480" s="450">
        <v>53.000000000000007</v>
      </c>
      <c r="AA480" s="450">
        <v>50</v>
      </c>
      <c r="AB480" s="450">
        <v>52.000000000000007</v>
      </c>
      <c r="AC480" s="450">
        <v>52.000000000000007</v>
      </c>
      <c r="AD480" s="450">
        <v>53.000000000000007</v>
      </c>
    </row>
    <row r="481" spans="1:30" ht="12.75" customHeight="1" x14ac:dyDescent="0.2">
      <c r="A481" s="450">
        <v>2016</v>
      </c>
      <c r="B481" s="457">
        <v>42480</v>
      </c>
      <c r="C481" s="450" t="s">
        <v>78</v>
      </c>
      <c r="D481" s="450">
        <v>49</v>
      </c>
      <c r="E481" s="450">
        <v>56</v>
      </c>
      <c r="F481" s="450">
        <v>54</v>
      </c>
      <c r="G481" s="450">
        <v>57</v>
      </c>
      <c r="H481" s="450" t="s">
        <v>78</v>
      </c>
      <c r="I481" s="450">
        <v>50</v>
      </c>
      <c r="J481" s="450">
        <v>51.000000000000007</v>
      </c>
      <c r="K481" s="452">
        <v>53.000000000000007</v>
      </c>
      <c r="L481" s="452">
        <v>48</v>
      </c>
      <c r="M481" s="452">
        <v>48</v>
      </c>
      <c r="N481" s="452">
        <v>54</v>
      </c>
      <c r="O481" s="452">
        <v>54</v>
      </c>
      <c r="P481" s="452">
        <v>48</v>
      </c>
      <c r="Q481" s="452">
        <v>52.000000000000007</v>
      </c>
      <c r="R481" s="452">
        <v>54</v>
      </c>
      <c r="S481" s="452">
        <v>49</v>
      </c>
      <c r="T481" s="450">
        <v>50</v>
      </c>
      <c r="U481" s="450">
        <v>50</v>
      </c>
      <c r="V481" s="450">
        <v>49</v>
      </c>
      <c r="W481" s="450">
        <v>50</v>
      </c>
      <c r="X481" s="450">
        <v>51.000000000000007</v>
      </c>
      <c r="Y481" s="450"/>
      <c r="Z481" s="450">
        <v>53.000000000000007</v>
      </c>
      <c r="AA481" s="450">
        <v>48</v>
      </c>
      <c r="AB481" s="450">
        <v>51.000000000000007</v>
      </c>
      <c r="AC481" s="450">
        <v>52.000000000000007</v>
      </c>
      <c r="AD481" s="450">
        <v>53.000000000000007</v>
      </c>
    </row>
    <row r="482" spans="1:30" ht="12.75" customHeight="1" x14ac:dyDescent="0.2">
      <c r="A482" s="450">
        <v>2016</v>
      </c>
      <c r="B482" s="457">
        <v>42481</v>
      </c>
      <c r="C482" s="450" t="s">
        <v>78</v>
      </c>
      <c r="D482" s="450">
        <v>60</v>
      </c>
      <c r="E482" s="450">
        <v>56</v>
      </c>
      <c r="F482" s="450">
        <v>57</v>
      </c>
      <c r="G482" s="450">
        <v>63</v>
      </c>
      <c r="H482" s="450" t="s">
        <v>78</v>
      </c>
      <c r="I482" s="450">
        <v>46</v>
      </c>
      <c r="J482" s="450">
        <v>51.000000000000007</v>
      </c>
      <c r="K482" s="452">
        <v>59.000000000000007</v>
      </c>
      <c r="L482" s="452">
        <v>56</v>
      </c>
      <c r="M482" s="452">
        <v>52.000000000000007</v>
      </c>
      <c r="N482" s="452">
        <v>62</v>
      </c>
      <c r="O482" s="452">
        <v>61.000000000000007</v>
      </c>
      <c r="P482" s="452">
        <v>47</v>
      </c>
      <c r="Q482" s="452">
        <v>60</v>
      </c>
      <c r="R482" s="452">
        <v>63</v>
      </c>
      <c r="S482" s="452">
        <v>61.000000000000007</v>
      </c>
      <c r="T482" s="450">
        <v>43</v>
      </c>
      <c r="U482" s="450">
        <v>46</v>
      </c>
      <c r="V482" s="450">
        <v>41</v>
      </c>
      <c r="W482" s="450">
        <v>47</v>
      </c>
      <c r="X482" s="450">
        <v>61.000000000000007</v>
      </c>
      <c r="Y482" s="450"/>
      <c r="Z482" s="450">
        <v>62</v>
      </c>
      <c r="AA482" s="450">
        <v>47</v>
      </c>
      <c r="AB482" s="450">
        <v>53.000000000000007</v>
      </c>
      <c r="AC482" s="450">
        <v>52.000000000000007</v>
      </c>
      <c r="AD482" s="450">
        <v>51.000000000000007</v>
      </c>
    </row>
    <row r="483" spans="1:30" ht="12.75" customHeight="1" x14ac:dyDescent="0.2">
      <c r="A483" s="450">
        <v>2016</v>
      </c>
      <c r="B483" s="457">
        <v>42482</v>
      </c>
      <c r="C483" s="450" t="s">
        <v>78</v>
      </c>
      <c r="D483" s="450">
        <v>67</v>
      </c>
      <c r="E483" s="450">
        <v>51.000000000000007</v>
      </c>
      <c r="F483" s="450">
        <v>59.000000000000007</v>
      </c>
      <c r="G483" s="450">
        <v>73.000000000000014</v>
      </c>
      <c r="H483" s="450" t="s">
        <v>78</v>
      </c>
      <c r="I483" s="450">
        <v>56</v>
      </c>
      <c r="J483" s="450">
        <v>51.000000000000007</v>
      </c>
      <c r="K483" s="452">
        <v>62</v>
      </c>
      <c r="L483" s="452">
        <v>58</v>
      </c>
      <c r="M483" s="452">
        <v>55</v>
      </c>
      <c r="N483" s="452">
        <v>52.000000000000007</v>
      </c>
      <c r="O483" s="452">
        <v>63</v>
      </c>
      <c r="P483" s="452">
        <v>51.000000000000007</v>
      </c>
      <c r="Q483" s="452">
        <v>62</v>
      </c>
      <c r="R483" s="452">
        <v>68</v>
      </c>
      <c r="S483" s="452">
        <v>62</v>
      </c>
      <c r="T483" s="450">
        <v>47</v>
      </c>
      <c r="U483" s="450">
        <v>50</v>
      </c>
      <c r="V483" s="450">
        <v>50</v>
      </c>
      <c r="W483" s="450">
        <v>42</v>
      </c>
      <c r="X483" s="450">
        <v>62</v>
      </c>
      <c r="Y483" s="450"/>
      <c r="Z483" s="450">
        <v>63</v>
      </c>
      <c r="AA483" s="450">
        <v>43</v>
      </c>
      <c r="AB483" s="450">
        <v>53.000000000000007</v>
      </c>
      <c r="AC483" s="450">
        <v>48</v>
      </c>
      <c r="AD483" s="450">
        <v>57</v>
      </c>
    </row>
    <row r="484" spans="1:30" ht="12.75" customHeight="1" x14ac:dyDescent="0.2">
      <c r="A484" s="450">
        <v>2016</v>
      </c>
      <c r="B484" s="457">
        <v>42483</v>
      </c>
      <c r="C484" s="450" t="s">
        <v>78</v>
      </c>
      <c r="D484" s="450">
        <v>42</v>
      </c>
      <c r="E484" s="450">
        <v>43</v>
      </c>
      <c r="F484" s="450">
        <v>44.000000000000007</v>
      </c>
      <c r="G484" s="450">
        <v>50</v>
      </c>
      <c r="H484" s="450" t="s">
        <v>78</v>
      </c>
      <c r="I484" s="450">
        <v>44.000000000000007</v>
      </c>
      <c r="J484" s="450">
        <v>45.000000000000007</v>
      </c>
      <c r="K484" s="452">
        <v>41</v>
      </c>
      <c r="L484" s="452">
        <v>39</v>
      </c>
      <c r="M484" s="452">
        <v>41</v>
      </c>
      <c r="N484" s="452">
        <v>43</v>
      </c>
      <c r="O484" s="452">
        <v>42</v>
      </c>
      <c r="P484" s="452">
        <v>40</v>
      </c>
      <c r="Q484" s="452">
        <v>39</v>
      </c>
      <c r="R484" s="452">
        <v>43</v>
      </c>
      <c r="S484" s="452">
        <v>37.000000000000007</v>
      </c>
      <c r="T484" s="450">
        <v>39</v>
      </c>
      <c r="U484" s="450">
        <v>39</v>
      </c>
      <c r="V484" s="450">
        <v>38</v>
      </c>
      <c r="W484" s="450">
        <v>40</v>
      </c>
      <c r="X484" s="450">
        <v>42</v>
      </c>
      <c r="Y484" s="450"/>
      <c r="Z484" s="450">
        <v>40</v>
      </c>
      <c r="AA484" s="450">
        <v>38</v>
      </c>
      <c r="AB484" s="450">
        <v>44.000000000000007</v>
      </c>
      <c r="AC484" s="450">
        <v>41</v>
      </c>
      <c r="AD484" s="450">
        <v>40</v>
      </c>
    </row>
    <row r="485" spans="1:30" ht="12.75" customHeight="1" x14ac:dyDescent="0.2">
      <c r="A485" s="450">
        <v>2016</v>
      </c>
      <c r="B485" s="457">
        <v>42484</v>
      </c>
      <c r="C485" s="450" t="s">
        <v>78</v>
      </c>
      <c r="D485" s="450">
        <v>49</v>
      </c>
      <c r="E485" s="450">
        <v>52.000000000000007</v>
      </c>
      <c r="F485" s="450">
        <v>53.000000000000007</v>
      </c>
      <c r="G485" s="450">
        <v>57</v>
      </c>
      <c r="H485" s="450" t="s">
        <v>78</v>
      </c>
      <c r="I485" s="450">
        <v>51.000000000000007</v>
      </c>
      <c r="J485" s="450">
        <v>51.000000000000007</v>
      </c>
      <c r="K485" s="452">
        <v>49</v>
      </c>
      <c r="L485" s="452">
        <v>47</v>
      </c>
      <c r="M485" s="452">
        <v>48</v>
      </c>
      <c r="N485" s="452">
        <v>53.000000000000007</v>
      </c>
      <c r="O485" s="452">
        <v>51.000000000000007</v>
      </c>
      <c r="P485" s="452">
        <v>45.000000000000007</v>
      </c>
      <c r="Q485" s="452">
        <v>51.000000000000007</v>
      </c>
      <c r="R485" s="452">
        <v>48</v>
      </c>
      <c r="S485" s="452">
        <v>47</v>
      </c>
      <c r="T485" s="450">
        <v>48</v>
      </c>
      <c r="U485" s="450">
        <v>48</v>
      </c>
      <c r="V485" s="450">
        <v>47</v>
      </c>
      <c r="W485" s="450">
        <v>47</v>
      </c>
      <c r="X485" s="450">
        <v>51.000000000000007</v>
      </c>
      <c r="Y485" s="450"/>
      <c r="Z485" s="450">
        <v>48</v>
      </c>
      <c r="AA485" s="450">
        <v>48</v>
      </c>
      <c r="AB485" s="450">
        <v>49</v>
      </c>
      <c r="AC485" s="450">
        <v>51.000000000000007</v>
      </c>
      <c r="AD485" s="450">
        <v>49</v>
      </c>
    </row>
    <row r="486" spans="1:30" ht="12.75" customHeight="1" x14ac:dyDescent="0.2">
      <c r="A486" s="450">
        <v>2016</v>
      </c>
      <c r="B486" s="457">
        <v>42485</v>
      </c>
      <c r="C486" s="450" t="s">
        <v>78</v>
      </c>
      <c r="D486" s="450">
        <v>52.000000000000007</v>
      </c>
      <c r="E486" s="450">
        <v>53.000000000000007</v>
      </c>
      <c r="F486" s="450">
        <v>53.000000000000007</v>
      </c>
      <c r="G486" s="450">
        <v>57</v>
      </c>
      <c r="H486" s="450" t="s">
        <v>78</v>
      </c>
      <c r="I486" s="450">
        <v>50</v>
      </c>
      <c r="J486" s="450">
        <v>51.000000000000007</v>
      </c>
      <c r="K486" s="452">
        <v>38</v>
      </c>
      <c r="L486" s="452">
        <v>30</v>
      </c>
      <c r="M486" s="452">
        <v>41</v>
      </c>
      <c r="N486" s="452">
        <v>59.000000000000007</v>
      </c>
      <c r="O486" s="452">
        <v>48</v>
      </c>
      <c r="P486" s="452">
        <v>48</v>
      </c>
      <c r="Q486" s="452">
        <v>49</v>
      </c>
      <c r="R486" s="452">
        <v>43</v>
      </c>
      <c r="S486" s="452">
        <v>52.000000000000007</v>
      </c>
      <c r="T486" s="450">
        <v>40</v>
      </c>
      <c r="U486" s="450">
        <v>44.000000000000007</v>
      </c>
      <c r="V486" s="450">
        <v>38</v>
      </c>
      <c r="W486" s="450">
        <v>46</v>
      </c>
      <c r="X486" s="450">
        <v>51.000000000000007</v>
      </c>
      <c r="Y486" s="450"/>
      <c r="Z486" s="450">
        <v>48</v>
      </c>
      <c r="AA486" s="450">
        <v>46</v>
      </c>
      <c r="AB486" s="450">
        <v>50</v>
      </c>
      <c r="AC486" s="450">
        <v>51.000000000000007</v>
      </c>
      <c r="AD486" s="450">
        <v>47</v>
      </c>
    </row>
    <row r="487" spans="1:30" ht="12.75" customHeight="1" x14ac:dyDescent="0.2">
      <c r="A487" s="450">
        <v>2016</v>
      </c>
      <c r="B487" s="457">
        <v>42486</v>
      </c>
      <c r="C487" s="450" t="s">
        <v>78</v>
      </c>
      <c r="D487" s="450">
        <v>32</v>
      </c>
      <c r="E487" s="450">
        <v>41</v>
      </c>
      <c r="F487" s="450">
        <v>34</v>
      </c>
      <c r="G487" s="450">
        <v>36.000000000000007</v>
      </c>
      <c r="H487" s="450" t="s">
        <v>78</v>
      </c>
      <c r="I487" s="450">
        <v>33</v>
      </c>
      <c r="J487" s="450">
        <v>37.000000000000007</v>
      </c>
      <c r="K487" s="452">
        <v>32</v>
      </c>
      <c r="L487" s="452">
        <v>22.000000000000004</v>
      </c>
      <c r="M487" s="452">
        <v>22.000000000000004</v>
      </c>
      <c r="N487" s="452">
        <v>54</v>
      </c>
      <c r="O487" s="452">
        <v>37.000000000000007</v>
      </c>
      <c r="P487" s="452">
        <v>36.000000000000007</v>
      </c>
      <c r="Q487" s="452">
        <v>43</v>
      </c>
      <c r="R487" s="452">
        <v>31</v>
      </c>
      <c r="S487" s="452">
        <v>36.000000000000007</v>
      </c>
      <c r="T487" s="450">
        <v>34</v>
      </c>
      <c r="U487" s="450">
        <v>36.000000000000007</v>
      </c>
      <c r="V487" s="450">
        <v>29</v>
      </c>
      <c r="W487" s="450">
        <v>26.000000000000004</v>
      </c>
      <c r="X487" s="450">
        <v>28</v>
      </c>
      <c r="Y487" s="450"/>
      <c r="Z487" s="450">
        <v>36.000000000000007</v>
      </c>
      <c r="AA487" s="450">
        <v>35</v>
      </c>
      <c r="AB487" s="450" t="s">
        <v>78</v>
      </c>
      <c r="AC487" s="450">
        <v>39</v>
      </c>
      <c r="AD487" s="450">
        <v>35</v>
      </c>
    </row>
    <row r="488" spans="1:30" ht="12.75" customHeight="1" x14ac:dyDescent="0.2">
      <c r="A488" s="450">
        <v>2016</v>
      </c>
      <c r="B488" s="457">
        <v>42487</v>
      </c>
      <c r="C488" s="450" t="s">
        <v>78</v>
      </c>
      <c r="D488" s="450">
        <v>50</v>
      </c>
      <c r="E488" s="450">
        <v>48</v>
      </c>
      <c r="F488" s="450">
        <v>46</v>
      </c>
      <c r="G488" s="450">
        <v>49</v>
      </c>
      <c r="H488" s="450" t="s">
        <v>78</v>
      </c>
      <c r="I488" s="450">
        <v>45.000000000000007</v>
      </c>
      <c r="J488" s="450">
        <v>48</v>
      </c>
      <c r="K488" s="452">
        <v>30</v>
      </c>
      <c r="L488" s="452">
        <v>25</v>
      </c>
      <c r="M488" s="452">
        <v>23</v>
      </c>
      <c r="N488" s="452">
        <v>27</v>
      </c>
      <c r="O488" s="452">
        <v>22.000000000000004</v>
      </c>
      <c r="P488" s="452">
        <v>31</v>
      </c>
      <c r="Q488" s="452">
        <v>30</v>
      </c>
      <c r="R488" s="452">
        <v>41</v>
      </c>
      <c r="S488" s="452">
        <v>27</v>
      </c>
      <c r="T488" s="450">
        <v>22.000000000000004</v>
      </c>
      <c r="U488" s="450">
        <v>28</v>
      </c>
      <c r="V488" s="450">
        <v>28</v>
      </c>
      <c r="W488" s="450">
        <v>29</v>
      </c>
      <c r="X488" s="450">
        <v>28</v>
      </c>
      <c r="Y488" s="450"/>
      <c r="Z488" s="450">
        <v>43</v>
      </c>
      <c r="AA488" s="450">
        <v>35</v>
      </c>
      <c r="AB488" s="450">
        <v>38</v>
      </c>
      <c r="AC488" s="450">
        <v>44.000000000000007</v>
      </c>
      <c r="AD488" s="450">
        <v>38</v>
      </c>
    </row>
    <row r="489" spans="1:30" ht="12.75" customHeight="1" x14ac:dyDescent="0.2">
      <c r="A489" s="450">
        <v>2016</v>
      </c>
      <c r="B489" s="457">
        <v>42488</v>
      </c>
      <c r="C489" s="450" t="s">
        <v>78</v>
      </c>
      <c r="D489" s="450">
        <v>48</v>
      </c>
      <c r="E489" s="450">
        <v>50</v>
      </c>
      <c r="F489" s="450">
        <v>49</v>
      </c>
      <c r="G489" s="450">
        <v>48</v>
      </c>
      <c r="H489" s="450" t="s">
        <v>78</v>
      </c>
      <c r="I489" s="450">
        <v>46</v>
      </c>
      <c r="J489" s="450">
        <v>49</v>
      </c>
      <c r="K489" s="452">
        <v>40</v>
      </c>
      <c r="L489" s="452">
        <v>34</v>
      </c>
      <c r="M489" s="452">
        <v>42</v>
      </c>
      <c r="N489" s="452">
        <v>37.000000000000007</v>
      </c>
      <c r="O489" s="452">
        <v>40</v>
      </c>
      <c r="P489" s="452">
        <v>43</v>
      </c>
      <c r="Q489" s="452">
        <v>37.000000000000007</v>
      </c>
      <c r="R489" s="452">
        <v>43</v>
      </c>
      <c r="S489" s="452">
        <v>37.000000000000007</v>
      </c>
      <c r="T489" s="450">
        <v>38</v>
      </c>
      <c r="U489" s="450">
        <v>41</v>
      </c>
      <c r="V489" s="450">
        <v>39</v>
      </c>
      <c r="W489" s="450">
        <v>43</v>
      </c>
      <c r="X489" s="450">
        <v>49</v>
      </c>
      <c r="Y489" s="450"/>
      <c r="Z489" s="450">
        <v>44.000000000000007</v>
      </c>
      <c r="AA489" s="450">
        <v>41</v>
      </c>
      <c r="AB489" s="450">
        <v>46</v>
      </c>
      <c r="AC489" s="450">
        <v>44.000000000000007</v>
      </c>
      <c r="AD489" s="450">
        <v>44.000000000000007</v>
      </c>
    </row>
    <row r="490" spans="1:30" ht="12.75" customHeight="1" x14ac:dyDescent="0.2">
      <c r="A490" s="450">
        <v>2016</v>
      </c>
      <c r="B490" s="457">
        <v>42489</v>
      </c>
      <c r="C490" s="450" t="s">
        <v>78</v>
      </c>
      <c r="D490" s="450">
        <v>54</v>
      </c>
      <c r="E490" s="450">
        <v>48</v>
      </c>
      <c r="F490" s="450">
        <v>46</v>
      </c>
      <c r="G490" s="450">
        <v>49</v>
      </c>
      <c r="H490" s="450" t="s">
        <v>78</v>
      </c>
      <c r="I490" s="450">
        <v>44.000000000000007</v>
      </c>
      <c r="J490" s="450">
        <v>43</v>
      </c>
      <c r="K490" s="452">
        <v>42</v>
      </c>
      <c r="L490" s="452">
        <v>35</v>
      </c>
      <c r="M490" s="452">
        <v>39</v>
      </c>
      <c r="N490" s="452">
        <v>40</v>
      </c>
      <c r="O490" s="452">
        <v>41</v>
      </c>
      <c r="P490" s="452">
        <v>38</v>
      </c>
      <c r="Q490" s="452">
        <v>40</v>
      </c>
      <c r="R490" s="452">
        <v>46</v>
      </c>
      <c r="S490" s="452">
        <v>34</v>
      </c>
      <c r="T490" s="450">
        <v>39</v>
      </c>
      <c r="U490" s="450">
        <v>41</v>
      </c>
      <c r="V490" s="450">
        <v>38</v>
      </c>
      <c r="W490" s="450">
        <v>45.000000000000007</v>
      </c>
      <c r="X490" s="450">
        <v>44.000000000000007</v>
      </c>
      <c r="Y490" s="450"/>
      <c r="Z490" s="450">
        <v>47</v>
      </c>
      <c r="AA490" s="450">
        <v>35</v>
      </c>
      <c r="AB490" s="450">
        <v>43</v>
      </c>
      <c r="AC490" s="450">
        <v>44.000000000000007</v>
      </c>
      <c r="AD490" s="450">
        <v>46</v>
      </c>
    </row>
    <row r="491" spans="1:30" ht="12.75" customHeight="1" x14ac:dyDescent="0.2">
      <c r="A491" s="450">
        <v>2016</v>
      </c>
      <c r="B491" s="457">
        <v>42490</v>
      </c>
      <c r="C491" s="450" t="s">
        <v>78</v>
      </c>
      <c r="D491" s="450">
        <v>58</v>
      </c>
      <c r="E491" s="450">
        <v>51.000000000000007</v>
      </c>
      <c r="F491" s="450">
        <v>51.000000000000007</v>
      </c>
      <c r="G491" s="450">
        <v>57</v>
      </c>
      <c r="H491" s="450" t="s">
        <v>78</v>
      </c>
      <c r="I491" s="450">
        <v>48</v>
      </c>
      <c r="J491" s="450">
        <v>45.000000000000007</v>
      </c>
      <c r="K491" s="452">
        <v>48</v>
      </c>
      <c r="L491" s="452">
        <v>44.000000000000007</v>
      </c>
      <c r="M491" s="452">
        <v>45.000000000000007</v>
      </c>
      <c r="N491" s="452">
        <v>46</v>
      </c>
      <c r="O491" s="452">
        <v>47</v>
      </c>
      <c r="P491" s="452">
        <v>41</v>
      </c>
      <c r="Q491" s="452">
        <v>46</v>
      </c>
      <c r="R491" s="452">
        <v>52.000000000000007</v>
      </c>
      <c r="S491" s="452">
        <v>46</v>
      </c>
      <c r="T491" s="450">
        <v>45.000000000000007</v>
      </c>
      <c r="U491" s="450">
        <v>47</v>
      </c>
      <c r="V491" s="450">
        <v>45.000000000000007</v>
      </c>
      <c r="W491" s="450">
        <v>46</v>
      </c>
      <c r="X491" s="450">
        <v>50</v>
      </c>
      <c r="Y491" s="450"/>
      <c r="Z491" s="450">
        <v>52.000000000000007</v>
      </c>
      <c r="AA491" s="450">
        <v>37.000000000000007</v>
      </c>
      <c r="AB491" s="450">
        <v>48</v>
      </c>
      <c r="AC491" s="450">
        <v>45.000000000000007</v>
      </c>
      <c r="AD491" s="450">
        <v>52.000000000000007</v>
      </c>
    </row>
    <row r="492" spans="1:30" ht="12.75" customHeight="1" x14ac:dyDescent="0.2">
      <c r="A492" s="450">
        <v>2016</v>
      </c>
      <c r="B492" s="457">
        <v>42491</v>
      </c>
      <c r="C492" s="450" t="s">
        <v>78</v>
      </c>
      <c r="D492" s="450">
        <v>41</v>
      </c>
      <c r="E492" s="450">
        <v>46</v>
      </c>
      <c r="F492" s="450">
        <v>40</v>
      </c>
      <c r="G492" s="450">
        <v>46</v>
      </c>
      <c r="H492" s="450" t="s">
        <v>78</v>
      </c>
      <c r="I492" s="450">
        <v>42</v>
      </c>
      <c r="J492" s="450">
        <v>41</v>
      </c>
      <c r="K492" s="452">
        <v>36.000000000000007</v>
      </c>
      <c r="L492" s="452">
        <v>32</v>
      </c>
      <c r="M492" s="452">
        <v>36.000000000000007</v>
      </c>
      <c r="N492" s="452">
        <v>34</v>
      </c>
      <c r="O492" s="452">
        <v>37.000000000000007</v>
      </c>
      <c r="P492" s="452">
        <v>40</v>
      </c>
      <c r="Q492" s="452">
        <v>35</v>
      </c>
      <c r="R492" s="452">
        <v>36.000000000000007</v>
      </c>
      <c r="S492" s="452">
        <v>29</v>
      </c>
      <c r="T492" s="450">
        <v>34</v>
      </c>
      <c r="U492" s="450">
        <v>37.000000000000007</v>
      </c>
      <c r="V492" s="450">
        <v>33</v>
      </c>
      <c r="W492" s="450">
        <v>38</v>
      </c>
      <c r="X492" s="450">
        <v>41</v>
      </c>
      <c r="Y492" s="450"/>
      <c r="Z492" s="450" t="s">
        <v>78</v>
      </c>
      <c r="AA492" s="450">
        <v>37.000000000000007</v>
      </c>
      <c r="AB492" s="450">
        <v>46</v>
      </c>
      <c r="AC492" s="450">
        <v>42</v>
      </c>
      <c r="AD492" s="450">
        <v>39</v>
      </c>
    </row>
    <row r="493" spans="1:30" ht="12.75" customHeight="1" x14ac:dyDescent="0.2">
      <c r="A493" s="450">
        <v>2016</v>
      </c>
      <c r="B493" s="457">
        <v>42492</v>
      </c>
      <c r="C493" s="450" t="s">
        <v>78</v>
      </c>
      <c r="D493" s="450">
        <v>22.000000000000004</v>
      </c>
      <c r="E493" s="450">
        <v>30</v>
      </c>
      <c r="F493" s="450">
        <v>28</v>
      </c>
      <c r="G493" s="450">
        <v>21</v>
      </c>
      <c r="H493" s="450" t="s">
        <v>78</v>
      </c>
      <c r="I493" s="450">
        <v>21</v>
      </c>
      <c r="J493" s="450">
        <v>32</v>
      </c>
      <c r="K493" s="452">
        <v>18.000000000000004</v>
      </c>
      <c r="L493" s="452">
        <v>21</v>
      </c>
      <c r="M493" s="452">
        <v>25</v>
      </c>
      <c r="N493" s="452">
        <v>28</v>
      </c>
      <c r="O493" s="452">
        <v>31</v>
      </c>
      <c r="P493" s="452">
        <v>36.000000000000007</v>
      </c>
      <c r="Q493" s="452">
        <v>25</v>
      </c>
      <c r="R493" s="452">
        <v>25</v>
      </c>
      <c r="S493" s="452">
        <v>22.000000000000004</v>
      </c>
      <c r="T493" s="450">
        <v>17</v>
      </c>
      <c r="U493" s="450">
        <v>16</v>
      </c>
      <c r="V493" s="450">
        <v>16</v>
      </c>
      <c r="W493" s="450">
        <v>28</v>
      </c>
      <c r="X493" s="450">
        <v>34</v>
      </c>
      <c r="Y493" s="450"/>
      <c r="Z493" s="450">
        <v>15.000000000000002</v>
      </c>
      <c r="AA493" s="450">
        <v>28</v>
      </c>
      <c r="AB493" s="450">
        <v>31</v>
      </c>
      <c r="AC493" s="450" t="s">
        <v>78</v>
      </c>
      <c r="AD493" s="450">
        <v>19</v>
      </c>
    </row>
    <row r="494" spans="1:30" ht="12.75" customHeight="1" x14ac:dyDescent="0.2">
      <c r="A494" s="450">
        <v>2016</v>
      </c>
      <c r="B494" s="457">
        <v>42493</v>
      </c>
      <c r="C494" s="450" t="s">
        <v>78</v>
      </c>
      <c r="D494" s="450">
        <v>19</v>
      </c>
      <c r="E494" s="450">
        <v>35</v>
      </c>
      <c r="F494" s="450">
        <v>26.000000000000004</v>
      </c>
      <c r="G494" s="450">
        <v>29</v>
      </c>
      <c r="H494" s="450" t="s">
        <v>78</v>
      </c>
      <c r="I494" s="450">
        <v>27</v>
      </c>
      <c r="J494" s="450">
        <v>32</v>
      </c>
      <c r="K494" s="452">
        <v>22.000000000000004</v>
      </c>
      <c r="L494" s="452">
        <v>15.000000000000002</v>
      </c>
      <c r="M494" s="452">
        <v>18.000000000000004</v>
      </c>
      <c r="N494" s="452">
        <v>21</v>
      </c>
      <c r="O494" s="452">
        <v>26.000000000000004</v>
      </c>
      <c r="P494" s="452">
        <v>32</v>
      </c>
      <c r="Q494" s="452">
        <v>20</v>
      </c>
      <c r="R494" s="452">
        <v>21</v>
      </c>
      <c r="S494" s="452">
        <v>14</v>
      </c>
      <c r="T494" s="450">
        <v>20</v>
      </c>
      <c r="U494" s="450">
        <v>23</v>
      </c>
      <c r="V494" s="450">
        <v>21</v>
      </c>
      <c r="W494" s="450">
        <v>22.000000000000004</v>
      </c>
      <c r="X494" s="450">
        <v>31</v>
      </c>
      <c r="Y494" s="450"/>
      <c r="Z494" s="450">
        <v>21</v>
      </c>
      <c r="AA494" s="450">
        <v>23</v>
      </c>
      <c r="AB494" s="450">
        <v>30</v>
      </c>
      <c r="AC494" s="450">
        <v>27</v>
      </c>
      <c r="AD494" s="450">
        <v>21</v>
      </c>
    </row>
    <row r="495" spans="1:30" ht="12.75" customHeight="1" x14ac:dyDescent="0.2">
      <c r="A495" s="450">
        <v>2016</v>
      </c>
      <c r="B495" s="457">
        <v>42494</v>
      </c>
      <c r="C495" s="450" t="s">
        <v>78</v>
      </c>
      <c r="D495" s="450">
        <v>29</v>
      </c>
      <c r="E495" s="450">
        <v>37.000000000000007</v>
      </c>
      <c r="F495" s="450">
        <v>32</v>
      </c>
      <c r="G495" s="450">
        <v>35</v>
      </c>
      <c r="H495" s="450" t="s">
        <v>78</v>
      </c>
      <c r="I495" s="450">
        <v>30</v>
      </c>
      <c r="J495" s="450">
        <v>34</v>
      </c>
      <c r="K495" s="452">
        <v>30</v>
      </c>
      <c r="L495" s="452">
        <v>22.000000000000004</v>
      </c>
      <c r="M495" s="452">
        <v>22.000000000000004</v>
      </c>
      <c r="N495" s="452">
        <v>23</v>
      </c>
      <c r="O495" s="452">
        <v>23</v>
      </c>
      <c r="P495" s="452">
        <v>30</v>
      </c>
      <c r="Q495" s="452">
        <v>28</v>
      </c>
      <c r="R495" s="452">
        <v>29</v>
      </c>
      <c r="S495" s="452">
        <v>13.000000000000002</v>
      </c>
      <c r="T495" s="450">
        <v>25</v>
      </c>
      <c r="U495" s="450">
        <v>29</v>
      </c>
      <c r="V495" s="450">
        <v>25</v>
      </c>
      <c r="W495" s="450">
        <v>27</v>
      </c>
      <c r="X495" s="450">
        <v>23</v>
      </c>
      <c r="Y495" s="450"/>
      <c r="Z495" s="450">
        <v>27</v>
      </c>
      <c r="AA495" s="450" t="s">
        <v>78</v>
      </c>
      <c r="AB495" s="450">
        <v>34</v>
      </c>
      <c r="AC495" s="450">
        <v>31</v>
      </c>
      <c r="AD495" s="450">
        <v>30</v>
      </c>
    </row>
    <row r="496" spans="1:30" ht="12.75" customHeight="1" x14ac:dyDescent="0.2">
      <c r="A496" s="450">
        <v>2016</v>
      </c>
      <c r="B496" s="457">
        <v>42495</v>
      </c>
      <c r="C496" s="450" t="s">
        <v>78</v>
      </c>
      <c r="D496" s="450">
        <v>31</v>
      </c>
      <c r="E496" s="450">
        <v>30</v>
      </c>
      <c r="F496" s="450">
        <v>30</v>
      </c>
      <c r="G496" s="450">
        <v>30</v>
      </c>
      <c r="H496" s="450" t="s">
        <v>78</v>
      </c>
      <c r="I496" s="450">
        <v>26.000000000000004</v>
      </c>
      <c r="J496" s="450">
        <v>28</v>
      </c>
      <c r="K496" s="452">
        <v>29</v>
      </c>
      <c r="L496" s="452">
        <v>27</v>
      </c>
      <c r="M496" s="452">
        <v>27</v>
      </c>
      <c r="N496" s="452">
        <v>31</v>
      </c>
      <c r="O496" s="452">
        <v>26.000000000000004</v>
      </c>
      <c r="P496" s="452">
        <v>25</v>
      </c>
      <c r="Q496" s="452">
        <v>33</v>
      </c>
      <c r="R496" s="452">
        <v>33</v>
      </c>
      <c r="S496" s="452">
        <v>22.000000000000004</v>
      </c>
      <c r="T496" s="450">
        <v>24</v>
      </c>
      <c r="U496" s="450">
        <v>26.000000000000004</v>
      </c>
      <c r="V496" s="450">
        <v>25</v>
      </c>
      <c r="W496" s="450">
        <v>28</v>
      </c>
      <c r="X496" s="450">
        <v>23</v>
      </c>
      <c r="Y496" s="450"/>
      <c r="Z496" s="450">
        <v>33</v>
      </c>
      <c r="AA496" s="450" t="s">
        <v>78</v>
      </c>
      <c r="AB496" s="450">
        <v>28</v>
      </c>
      <c r="AC496" s="450">
        <v>28</v>
      </c>
      <c r="AD496" s="450">
        <v>31</v>
      </c>
    </row>
    <row r="497" spans="1:30" ht="12.75" customHeight="1" x14ac:dyDescent="0.2">
      <c r="A497" s="450">
        <v>2016</v>
      </c>
      <c r="B497" s="457">
        <v>42496</v>
      </c>
      <c r="C497" s="450" t="s">
        <v>78</v>
      </c>
      <c r="D497" s="450">
        <v>27</v>
      </c>
      <c r="E497" s="450">
        <v>35</v>
      </c>
      <c r="F497" s="450">
        <v>32</v>
      </c>
      <c r="G497" s="450">
        <v>35</v>
      </c>
      <c r="H497" s="450" t="s">
        <v>78</v>
      </c>
      <c r="I497" s="450">
        <v>31</v>
      </c>
      <c r="J497" s="450">
        <v>32</v>
      </c>
      <c r="K497" s="452">
        <v>26.000000000000004</v>
      </c>
      <c r="L497" s="452">
        <v>15.000000000000002</v>
      </c>
      <c r="M497" s="452">
        <v>19</v>
      </c>
      <c r="N497" s="452">
        <v>25</v>
      </c>
      <c r="O497" s="452">
        <v>27</v>
      </c>
      <c r="P497" s="452">
        <v>25</v>
      </c>
      <c r="Q497" s="452">
        <v>27</v>
      </c>
      <c r="R497" s="452">
        <v>28</v>
      </c>
      <c r="S497" s="452">
        <v>21</v>
      </c>
      <c r="T497" s="450">
        <v>21</v>
      </c>
      <c r="U497" s="450">
        <v>25</v>
      </c>
      <c r="V497" s="450">
        <v>20</v>
      </c>
      <c r="W497" s="450">
        <v>25</v>
      </c>
      <c r="X497" s="450">
        <v>26.000000000000004</v>
      </c>
      <c r="Y497" s="450"/>
      <c r="Z497" s="450">
        <v>28</v>
      </c>
      <c r="AA497" s="450" t="s">
        <v>78</v>
      </c>
      <c r="AB497" s="450">
        <v>31</v>
      </c>
      <c r="AC497" s="450">
        <v>29</v>
      </c>
      <c r="AD497" s="450">
        <v>30</v>
      </c>
    </row>
    <row r="498" spans="1:30" ht="12.75" customHeight="1" x14ac:dyDescent="0.2">
      <c r="A498" s="450">
        <v>2016</v>
      </c>
      <c r="B498" s="457">
        <v>42497</v>
      </c>
      <c r="C498" s="450" t="s">
        <v>78</v>
      </c>
      <c r="D498" s="450">
        <v>23</v>
      </c>
      <c r="E498" s="450">
        <v>28</v>
      </c>
      <c r="F498" s="450">
        <v>24</v>
      </c>
      <c r="G498" s="450">
        <v>30</v>
      </c>
      <c r="H498" s="450" t="s">
        <v>78</v>
      </c>
      <c r="I498" s="450">
        <v>23</v>
      </c>
      <c r="J498" s="450">
        <v>34</v>
      </c>
      <c r="K498" s="452">
        <v>25</v>
      </c>
      <c r="L498" s="452">
        <v>16</v>
      </c>
      <c r="M498" s="452">
        <v>20</v>
      </c>
      <c r="N498" s="452">
        <v>24</v>
      </c>
      <c r="O498" s="452">
        <v>28</v>
      </c>
      <c r="P498" s="452">
        <v>25</v>
      </c>
      <c r="Q498" s="452">
        <v>27</v>
      </c>
      <c r="R498" s="452">
        <v>28</v>
      </c>
      <c r="S498" s="452">
        <v>29</v>
      </c>
      <c r="T498" s="450">
        <v>25</v>
      </c>
      <c r="U498" s="450">
        <v>25</v>
      </c>
      <c r="V498" s="450">
        <v>23</v>
      </c>
      <c r="W498" s="450">
        <v>21</v>
      </c>
      <c r="X498" s="450">
        <v>27</v>
      </c>
      <c r="Y498" s="450"/>
      <c r="Z498" s="450">
        <v>25</v>
      </c>
      <c r="AA498" s="450" t="s">
        <v>78</v>
      </c>
      <c r="AB498" s="450">
        <v>29</v>
      </c>
      <c r="AC498" s="450">
        <v>27</v>
      </c>
      <c r="AD498" s="450">
        <v>21</v>
      </c>
    </row>
    <row r="499" spans="1:30" ht="12.75" customHeight="1" x14ac:dyDescent="0.2">
      <c r="A499" s="450">
        <v>2016</v>
      </c>
      <c r="B499" s="457">
        <v>42498</v>
      </c>
      <c r="C499" s="450" t="s">
        <v>78</v>
      </c>
      <c r="D499" s="450">
        <v>40</v>
      </c>
      <c r="E499" s="450">
        <v>41</v>
      </c>
      <c r="F499" s="450">
        <v>41</v>
      </c>
      <c r="G499" s="450">
        <v>42</v>
      </c>
      <c r="H499" s="450" t="s">
        <v>78</v>
      </c>
      <c r="I499" s="450">
        <v>38</v>
      </c>
      <c r="J499" s="450">
        <v>38</v>
      </c>
      <c r="K499" s="452">
        <v>40</v>
      </c>
      <c r="L499" s="452">
        <v>38</v>
      </c>
      <c r="M499" s="452">
        <v>37.000000000000007</v>
      </c>
      <c r="N499" s="452">
        <v>40</v>
      </c>
      <c r="O499" s="452">
        <v>40</v>
      </c>
      <c r="P499" s="452">
        <v>38</v>
      </c>
      <c r="Q499" s="452">
        <v>40</v>
      </c>
      <c r="R499" s="452">
        <v>38</v>
      </c>
      <c r="S499" s="452">
        <v>37.000000000000007</v>
      </c>
      <c r="T499" s="450">
        <v>36.000000000000007</v>
      </c>
      <c r="U499" s="450">
        <v>36.000000000000007</v>
      </c>
      <c r="V499" s="450">
        <v>35</v>
      </c>
      <c r="W499" s="450">
        <v>37.000000000000007</v>
      </c>
      <c r="X499" s="450">
        <v>40</v>
      </c>
      <c r="Y499" s="450"/>
      <c r="Z499" s="450">
        <v>39</v>
      </c>
      <c r="AA499" s="450" t="s">
        <v>78</v>
      </c>
      <c r="AB499" s="450">
        <v>39</v>
      </c>
      <c r="AC499" s="450">
        <v>38</v>
      </c>
      <c r="AD499" s="450">
        <v>38</v>
      </c>
    </row>
    <row r="500" spans="1:30" ht="12.75" customHeight="1" x14ac:dyDescent="0.2">
      <c r="A500" s="450">
        <v>2016</v>
      </c>
      <c r="B500" s="457">
        <v>42499</v>
      </c>
      <c r="C500" s="450" t="s">
        <v>78</v>
      </c>
      <c r="D500" s="450">
        <v>47</v>
      </c>
      <c r="E500" s="450">
        <v>53.000000000000007</v>
      </c>
      <c r="F500" s="450">
        <v>56</v>
      </c>
      <c r="G500" s="450">
        <v>52.000000000000007</v>
      </c>
      <c r="H500" s="450" t="s">
        <v>78</v>
      </c>
      <c r="I500" s="450">
        <v>49</v>
      </c>
      <c r="J500" s="450">
        <v>52.000000000000007</v>
      </c>
      <c r="K500" s="452">
        <v>50</v>
      </c>
      <c r="L500" s="452">
        <v>46</v>
      </c>
      <c r="M500" s="452">
        <v>39</v>
      </c>
      <c r="N500" s="452">
        <v>47</v>
      </c>
      <c r="O500" s="452">
        <v>49</v>
      </c>
      <c r="P500" s="452">
        <v>41</v>
      </c>
      <c r="Q500" s="452">
        <v>50</v>
      </c>
      <c r="R500" s="452">
        <v>52.000000000000007</v>
      </c>
      <c r="S500" s="452">
        <v>49</v>
      </c>
      <c r="T500" s="450">
        <v>48</v>
      </c>
      <c r="U500" s="450">
        <v>47</v>
      </c>
      <c r="V500" s="450">
        <v>47</v>
      </c>
      <c r="W500" s="450">
        <v>47</v>
      </c>
      <c r="X500" s="450">
        <v>51.000000000000007</v>
      </c>
      <c r="Y500" s="450"/>
      <c r="Z500" s="450">
        <v>50</v>
      </c>
      <c r="AA500" s="450">
        <v>49</v>
      </c>
      <c r="AB500" s="450">
        <v>52.000000000000007</v>
      </c>
      <c r="AC500" s="450">
        <v>45.000000000000007</v>
      </c>
      <c r="AD500" s="450">
        <v>51.000000000000007</v>
      </c>
    </row>
    <row r="501" spans="1:30" ht="12.75" customHeight="1" x14ac:dyDescent="0.2">
      <c r="A501" s="450">
        <v>2016</v>
      </c>
      <c r="B501" s="457">
        <v>42500</v>
      </c>
      <c r="C501" s="450" t="s">
        <v>78</v>
      </c>
      <c r="D501" s="450">
        <v>50</v>
      </c>
      <c r="E501" s="450">
        <v>42</v>
      </c>
      <c r="F501" s="450">
        <v>40</v>
      </c>
      <c r="G501" s="450">
        <v>53.000000000000007</v>
      </c>
      <c r="H501" s="450" t="s">
        <v>78</v>
      </c>
      <c r="I501" s="450">
        <v>35</v>
      </c>
      <c r="J501" s="450">
        <v>43</v>
      </c>
      <c r="K501" s="452">
        <v>33</v>
      </c>
      <c r="L501" s="452">
        <v>30</v>
      </c>
      <c r="M501" s="452">
        <v>25</v>
      </c>
      <c r="N501" s="452">
        <v>39</v>
      </c>
      <c r="O501" s="452">
        <v>36.000000000000007</v>
      </c>
      <c r="P501" s="452">
        <v>37.000000000000007</v>
      </c>
      <c r="Q501" s="452">
        <v>39</v>
      </c>
      <c r="R501" s="452">
        <v>40</v>
      </c>
      <c r="S501" s="452">
        <v>38</v>
      </c>
      <c r="T501" s="450">
        <v>27</v>
      </c>
      <c r="U501" s="450">
        <v>29</v>
      </c>
      <c r="V501" s="450">
        <v>28</v>
      </c>
      <c r="W501" s="450">
        <v>32</v>
      </c>
      <c r="X501" s="450">
        <v>37.000000000000007</v>
      </c>
      <c r="Y501" s="450"/>
      <c r="Z501" s="450">
        <v>41</v>
      </c>
      <c r="AA501" s="450">
        <v>40</v>
      </c>
      <c r="AB501" s="450">
        <v>46</v>
      </c>
      <c r="AC501" s="450">
        <v>42</v>
      </c>
      <c r="AD501" s="450">
        <v>38</v>
      </c>
    </row>
    <row r="502" spans="1:30" ht="12.75" customHeight="1" x14ac:dyDescent="0.2">
      <c r="A502" s="450">
        <v>2016</v>
      </c>
      <c r="B502" s="457">
        <v>42501</v>
      </c>
      <c r="C502" s="450" t="s">
        <v>78</v>
      </c>
      <c r="D502" s="450">
        <v>53.000000000000007</v>
      </c>
      <c r="E502" s="450">
        <v>47</v>
      </c>
      <c r="F502" s="450">
        <v>53.000000000000007</v>
      </c>
      <c r="G502" s="450">
        <v>60</v>
      </c>
      <c r="H502" s="450" t="s">
        <v>78</v>
      </c>
      <c r="I502" s="450">
        <v>43</v>
      </c>
      <c r="J502" s="450">
        <v>49</v>
      </c>
      <c r="K502" s="452">
        <v>45.000000000000007</v>
      </c>
      <c r="L502" s="452">
        <v>39</v>
      </c>
      <c r="M502" s="452">
        <v>40</v>
      </c>
      <c r="N502" s="452">
        <v>43</v>
      </c>
      <c r="O502" s="452">
        <v>44.000000000000007</v>
      </c>
      <c r="P502" s="452">
        <v>44.000000000000007</v>
      </c>
      <c r="Q502" s="452">
        <v>50</v>
      </c>
      <c r="R502" s="452">
        <v>55</v>
      </c>
      <c r="S502" s="452">
        <v>49</v>
      </c>
      <c r="T502" s="450">
        <v>38</v>
      </c>
      <c r="U502" s="450">
        <v>41</v>
      </c>
      <c r="V502" s="450">
        <v>38</v>
      </c>
      <c r="W502" s="450">
        <v>45.000000000000007</v>
      </c>
      <c r="X502" s="450">
        <v>48</v>
      </c>
      <c r="Y502" s="450"/>
      <c r="Z502" s="450">
        <v>52.000000000000007</v>
      </c>
      <c r="AA502" s="450">
        <v>48</v>
      </c>
      <c r="AB502" s="450">
        <v>50</v>
      </c>
      <c r="AC502" s="450">
        <v>49</v>
      </c>
      <c r="AD502" s="450">
        <v>48</v>
      </c>
    </row>
    <row r="503" spans="1:30" ht="12.75" customHeight="1" x14ac:dyDescent="0.2">
      <c r="A503" s="450">
        <v>2016</v>
      </c>
      <c r="B503" s="457">
        <v>42502</v>
      </c>
      <c r="C503" s="450" t="s">
        <v>78</v>
      </c>
      <c r="D503" s="450">
        <v>69</v>
      </c>
      <c r="E503" s="450">
        <v>62</v>
      </c>
      <c r="F503" s="450">
        <v>69</v>
      </c>
      <c r="G503" s="450">
        <v>71.000000000000014</v>
      </c>
      <c r="H503" s="450" t="s">
        <v>78</v>
      </c>
      <c r="I503" s="450">
        <v>70</v>
      </c>
      <c r="J503" s="450">
        <v>62</v>
      </c>
      <c r="K503" s="452">
        <v>59.000000000000007</v>
      </c>
      <c r="L503" s="452">
        <v>49</v>
      </c>
      <c r="M503" s="452">
        <v>63</v>
      </c>
      <c r="N503" s="452">
        <v>70</v>
      </c>
      <c r="O503" s="452">
        <v>67</v>
      </c>
      <c r="P503" s="452">
        <v>59.000000000000007</v>
      </c>
      <c r="Q503" s="452">
        <v>69</v>
      </c>
      <c r="R503" s="452">
        <v>61.000000000000007</v>
      </c>
      <c r="S503" s="452">
        <v>66</v>
      </c>
      <c r="T503" s="450">
        <v>51.000000000000007</v>
      </c>
      <c r="U503" s="450">
        <v>58</v>
      </c>
      <c r="V503" s="450">
        <v>59.000000000000007</v>
      </c>
      <c r="W503" s="450">
        <v>60</v>
      </c>
      <c r="X503" s="450">
        <v>69</v>
      </c>
      <c r="Y503" s="450"/>
      <c r="Z503" s="450">
        <v>64</v>
      </c>
      <c r="AA503" s="450">
        <v>64</v>
      </c>
      <c r="AB503" s="450">
        <v>66</v>
      </c>
      <c r="AC503" s="450">
        <v>67</v>
      </c>
      <c r="AD503" s="450">
        <v>63</v>
      </c>
    </row>
    <row r="504" spans="1:30" ht="12.75" customHeight="1" x14ac:dyDescent="0.2">
      <c r="A504" s="450">
        <v>2016</v>
      </c>
      <c r="B504" s="457">
        <v>42503</v>
      </c>
      <c r="C504" s="450" t="s">
        <v>78</v>
      </c>
      <c r="D504" s="450">
        <v>48</v>
      </c>
      <c r="E504" s="450">
        <v>48</v>
      </c>
      <c r="F504" s="450">
        <v>48</v>
      </c>
      <c r="G504" s="450">
        <v>27</v>
      </c>
      <c r="H504" s="450" t="s">
        <v>78</v>
      </c>
      <c r="I504" s="450">
        <v>47</v>
      </c>
      <c r="J504" s="450">
        <v>46</v>
      </c>
      <c r="K504" s="452">
        <v>19</v>
      </c>
      <c r="L504" s="452">
        <v>18.000000000000004</v>
      </c>
      <c r="M504" s="452">
        <v>22.000000000000004</v>
      </c>
      <c r="N504" s="452">
        <v>30</v>
      </c>
      <c r="O504" s="452">
        <v>35</v>
      </c>
      <c r="P504" s="452">
        <v>39</v>
      </c>
      <c r="Q504" s="452">
        <v>29</v>
      </c>
      <c r="R504" s="452">
        <v>34</v>
      </c>
      <c r="S504" s="452">
        <v>26.000000000000004</v>
      </c>
      <c r="T504" s="450">
        <v>30</v>
      </c>
      <c r="U504" s="450">
        <v>30</v>
      </c>
      <c r="V504" s="450">
        <v>21</v>
      </c>
      <c r="W504" s="450">
        <v>37.000000000000007</v>
      </c>
      <c r="X504" s="450">
        <v>35</v>
      </c>
      <c r="Y504" s="450"/>
      <c r="Z504" s="450">
        <v>22.000000000000004</v>
      </c>
      <c r="AA504" s="450">
        <v>45.000000000000007</v>
      </c>
      <c r="AB504" s="450">
        <v>49</v>
      </c>
      <c r="AC504" s="450">
        <v>48</v>
      </c>
      <c r="AD504" s="450">
        <v>36.000000000000007</v>
      </c>
    </row>
    <row r="505" spans="1:30" ht="12.75" customHeight="1" x14ac:dyDescent="0.2">
      <c r="A505" s="450">
        <v>2016</v>
      </c>
      <c r="B505" s="457">
        <v>42504</v>
      </c>
      <c r="C505" s="450" t="s">
        <v>78</v>
      </c>
      <c r="D505" s="450">
        <v>57</v>
      </c>
      <c r="E505" s="450">
        <v>55</v>
      </c>
      <c r="F505" s="450">
        <v>57</v>
      </c>
      <c r="G505" s="450">
        <v>56</v>
      </c>
      <c r="H505" s="450" t="s">
        <v>78</v>
      </c>
      <c r="I505" s="450">
        <v>49</v>
      </c>
      <c r="J505" s="450">
        <v>53.000000000000007</v>
      </c>
      <c r="K505" s="452">
        <v>50</v>
      </c>
      <c r="L505" s="452">
        <v>47</v>
      </c>
      <c r="M505" s="452">
        <v>47</v>
      </c>
      <c r="N505" s="452">
        <v>50</v>
      </c>
      <c r="O505" s="452">
        <v>53.000000000000007</v>
      </c>
      <c r="P505" s="452">
        <v>47</v>
      </c>
      <c r="Q505" s="452">
        <v>48</v>
      </c>
      <c r="R505" s="452">
        <v>49</v>
      </c>
      <c r="S505" s="452">
        <v>46</v>
      </c>
      <c r="T505" s="450">
        <v>47</v>
      </c>
      <c r="U505" s="450">
        <v>48</v>
      </c>
      <c r="V505" s="450">
        <v>46</v>
      </c>
      <c r="W505" s="450">
        <v>51.000000000000007</v>
      </c>
      <c r="X505" s="450">
        <v>53.000000000000007</v>
      </c>
      <c r="Y505" s="450"/>
      <c r="Z505" s="450">
        <v>51.000000000000007</v>
      </c>
      <c r="AA505" s="450">
        <v>51.000000000000007</v>
      </c>
      <c r="AB505" s="450">
        <v>53.000000000000007</v>
      </c>
      <c r="AC505" s="450">
        <v>52.000000000000007</v>
      </c>
      <c r="AD505" s="450">
        <v>50</v>
      </c>
    </row>
    <row r="506" spans="1:30" ht="12.75" customHeight="1" x14ac:dyDescent="0.2">
      <c r="A506" s="450">
        <v>2016</v>
      </c>
      <c r="B506" s="457">
        <v>42505</v>
      </c>
      <c r="C506" s="450" t="s">
        <v>78</v>
      </c>
      <c r="D506" s="450">
        <v>38</v>
      </c>
      <c r="E506" s="450">
        <v>37.000000000000007</v>
      </c>
      <c r="F506" s="450">
        <v>36.000000000000007</v>
      </c>
      <c r="G506" s="450">
        <v>36.000000000000007</v>
      </c>
      <c r="H506" s="450" t="s">
        <v>78</v>
      </c>
      <c r="I506" s="450">
        <v>37.000000000000007</v>
      </c>
      <c r="J506" s="450">
        <v>38</v>
      </c>
      <c r="K506" s="452">
        <v>30</v>
      </c>
      <c r="L506" s="452">
        <v>28</v>
      </c>
      <c r="M506" s="452">
        <v>27</v>
      </c>
      <c r="N506" s="452">
        <v>33</v>
      </c>
      <c r="O506" s="452">
        <v>31</v>
      </c>
      <c r="P506" s="452">
        <v>32</v>
      </c>
      <c r="Q506" s="452">
        <v>31</v>
      </c>
      <c r="R506" s="452">
        <v>32</v>
      </c>
      <c r="S506" s="452">
        <v>30</v>
      </c>
      <c r="T506" s="450">
        <v>28</v>
      </c>
      <c r="U506" s="450">
        <v>27</v>
      </c>
      <c r="V506" s="450">
        <v>27</v>
      </c>
      <c r="W506" s="450">
        <v>29</v>
      </c>
      <c r="X506" s="450">
        <v>32</v>
      </c>
      <c r="Y506" s="450"/>
      <c r="Z506" s="450">
        <v>32</v>
      </c>
      <c r="AA506" s="450">
        <v>29</v>
      </c>
      <c r="AB506" s="450">
        <v>37.000000000000007</v>
      </c>
      <c r="AC506" s="450">
        <v>32</v>
      </c>
      <c r="AD506" s="450">
        <v>32</v>
      </c>
    </row>
    <row r="507" spans="1:30" ht="12.75" customHeight="1" x14ac:dyDescent="0.2">
      <c r="A507" s="450">
        <v>2016</v>
      </c>
      <c r="B507" s="457">
        <v>42506</v>
      </c>
      <c r="C507" s="450" t="s">
        <v>78</v>
      </c>
      <c r="D507" s="450">
        <v>46</v>
      </c>
      <c r="E507" s="450">
        <v>47</v>
      </c>
      <c r="F507" s="450">
        <v>47</v>
      </c>
      <c r="G507" s="450">
        <v>38</v>
      </c>
      <c r="H507" s="450" t="s">
        <v>78</v>
      </c>
      <c r="I507" s="450">
        <v>45.000000000000007</v>
      </c>
      <c r="J507" s="450">
        <v>49</v>
      </c>
      <c r="K507" s="452">
        <v>43</v>
      </c>
      <c r="L507" s="452">
        <v>41</v>
      </c>
      <c r="M507" s="452">
        <v>36.000000000000007</v>
      </c>
      <c r="N507" s="452">
        <v>43</v>
      </c>
      <c r="O507" s="452">
        <v>43</v>
      </c>
      <c r="P507" s="452">
        <v>42</v>
      </c>
      <c r="Q507" s="452">
        <v>41</v>
      </c>
      <c r="R507" s="452">
        <v>42</v>
      </c>
      <c r="S507" s="452">
        <v>40</v>
      </c>
      <c r="T507" s="450">
        <v>41</v>
      </c>
      <c r="U507" s="450">
        <v>40</v>
      </c>
      <c r="V507" s="450">
        <v>41</v>
      </c>
      <c r="W507" s="450">
        <v>41</v>
      </c>
      <c r="X507" s="450">
        <v>44.000000000000007</v>
      </c>
      <c r="Y507" s="450"/>
      <c r="Z507" s="450">
        <v>44.000000000000007</v>
      </c>
      <c r="AA507" s="450">
        <v>44.000000000000007</v>
      </c>
      <c r="AB507" s="450">
        <v>45.000000000000007</v>
      </c>
      <c r="AC507" s="450">
        <v>44.000000000000007</v>
      </c>
      <c r="AD507" s="450">
        <v>42</v>
      </c>
    </row>
    <row r="508" spans="1:30" ht="12.75" customHeight="1" x14ac:dyDescent="0.2">
      <c r="A508" s="450">
        <v>2016</v>
      </c>
      <c r="B508" s="457">
        <v>42507</v>
      </c>
      <c r="C508" s="450" t="s">
        <v>78</v>
      </c>
      <c r="D508" s="450">
        <v>49</v>
      </c>
      <c r="E508" s="450">
        <v>43</v>
      </c>
      <c r="F508" s="450">
        <v>41</v>
      </c>
      <c r="G508" s="450">
        <v>44.000000000000007</v>
      </c>
      <c r="H508" s="450" t="s">
        <v>78</v>
      </c>
      <c r="I508" s="450">
        <v>38</v>
      </c>
      <c r="J508" s="450">
        <v>30</v>
      </c>
      <c r="K508" s="452">
        <v>35</v>
      </c>
      <c r="L508" s="452">
        <v>35</v>
      </c>
      <c r="M508" s="452">
        <v>33</v>
      </c>
      <c r="N508" s="452">
        <v>41</v>
      </c>
      <c r="O508" s="452">
        <v>39</v>
      </c>
      <c r="P508" s="452">
        <v>41</v>
      </c>
      <c r="Q508" s="452">
        <v>43</v>
      </c>
      <c r="R508" s="452">
        <v>45.000000000000007</v>
      </c>
      <c r="S508" s="452">
        <v>44.000000000000007</v>
      </c>
      <c r="T508" s="450">
        <v>28</v>
      </c>
      <c r="U508" s="450">
        <v>30</v>
      </c>
      <c r="V508" s="450">
        <v>30</v>
      </c>
      <c r="W508" s="450">
        <v>36.000000000000007</v>
      </c>
      <c r="X508" s="450">
        <v>41</v>
      </c>
      <c r="Y508" s="450"/>
      <c r="Z508" s="450">
        <v>46</v>
      </c>
      <c r="AA508" s="450">
        <v>43</v>
      </c>
      <c r="AB508" s="450">
        <v>46</v>
      </c>
      <c r="AC508" s="450">
        <v>45.000000000000007</v>
      </c>
      <c r="AD508" s="450">
        <v>38</v>
      </c>
    </row>
    <row r="509" spans="1:30" ht="12.75" customHeight="1" x14ac:dyDescent="0.2">
      <c r="A509" s="450">
        <v>2016</v>
      </c>
      <c r="B509" s="457">
        <v>42508</v>
      </c>
      <c r="C509" s="450" t="s">
        <v>78</v>
      </c>
      <c r="D509" s="450">
        <v>51.000000000000007</v>
      </c>
      <c r="E509" s="450">
        <v>46</v>
      </c>
      <c r="F509" s="450">
        <v>47</v>
      </c>
      <c r="G509" s="450">
        <v>48</v>
      </c>
      <c r="H509" s="450" t="s">
        <v>78</v>
      </c>
      <c r="I509" s="450">
        <v>41</v>
      </c>
      <c r="J509" s="450">
        <v>45.000000000000007</v>
      </c>
      <c r="K509" s="452">
        <v>41</v>
      </c>
      <c r="L509" s="452">
        <v>35</v>
      </c>
      <c r="M509" s="452">
        <v>38</v>
      </c>
      <c r="N509" s="452">
        <v>42</v>
      </c>
      <c r="O509" s="452">
        <v>44.000000000000007</v>
      </c>
      <c r="P509" s="452">
        <v>41</v>
      </c>
      <c r="Q509" s="452">
        <v>43</v>
      </c>
      <c r="R509" s="452">
        <v>44.000000000000007</v>
      </c>
      <c r="S509" s="452">
        <v>41</v>
      </c>
      <c r="T509" s="450">
        <v>39</v>
      </c>
      <c r="U509" s="450">
        <v>41</v>
      </c>
      <c r="V509" s="450">
        <v>40</v>
      </c>
      <c r="W509" s="450">
        <v>38</v>
      </c>
      <c r="X509" s="450">
        <v>44.000000000000007</v>
      </c>
      <c r="Y509" s="450"/>
      <c r="Z509" s="450">
        <v>45.000000000000007</v>
      </c>
      <c r="AA509" s="450">
        <v>39</v>
      </c>
      <c r="AB509" s="450">
        <v>45.000000000000007</v>
      </c>
      <c r="AC509" s="450">
        <v>43</v>
      </c>
      <c r="AD509" s="450">
        <v>45.000000000000007</v>
      </c>
    </row>
    <row r="510" spans="1:30" ht="12.75" customHeight="1" x14ac:dyDescent="0.2">
      <c r="A510" s="450">
        <v>2016</v>
      </c>
      <c r="B510" s="457">
        <v>42509</v>
      </c>
      <c r="C510" s="450" t="s">
        <v>78</v>
      </c>
      <c r="D510" s="450">
        <v>50</v>
      </c>
      <c r="E510" s="450">
        <v>50</v>
      </c>
      <c r="F510" s="450">
        <v>51.000000000000007</v>
      </c>
      <c r="G510" s="450">
        <v>48</v>
      </c>
      <c r="H510" s="450" t="s">
        <v>78</v>
      </c>
      <c r="I510" s="450">
        <v>46</v>
      </c>
      <c r="J510" s="450">
        <v>46</v>
      </c>
      <c r="K510" s="452">
        <v>41</v>
      </c>
      <c r="L510" s="452">
        <v>33</v>
      </c>
      <c r="M510" s="452">
        <v>38</v>
      </c>
      <c r="N510" s="452">
        <v>49</v>
      </c>
      <c r="O510" s="452">
        <v>51.000000000000007</v>
      </c>
      <c r="P510" s="452">
        <v>45.000000000000007</v>
      </c>
      <c r="Q510" s="452">
        <v>49</v>
      </c>
      <c r="R510" s="452">
        <v>48</v>
      </c>
      <c r="S510" s="452">
        <v>44.000000000000007</v>
      </c>
      <c r="T510" s="450">
        <v>40</v>
      </c>
      <c r="U510" s="450">
        <v>40</v>
      </c>
      <c r="V510" s="450">
        <v>38</v>
      </c>
      <c r="W510" s="450">
        <v>40</v>
      </c>
      <c r="X510" s="450">
        <v>49</v>
      </c>
      <c r="Y510" s="450"/>
      <c r="Z510" s="450">
        <v>49</v>
      </c>
      <c r="AA510" s="450" t="s">
        <v>78</v>
      </c>
      <c r="AB510" s="450">
        <v>47</v>
      </c>
      <c r="AC510" s="450">
        <v>44.000000000000007</v>
      </c>
      <c r="AD510" s="450">
        <v>45.000000000000007</v>
      </c>
    </row>
    <row r="511" spans="1:30" ht="12.75" customHeight="1" x14ac:dyDescent="0.2">
      <c r="A511" s="450">
        <v>2016</v>
      </c>
      <c r="B511" s="457">
        <v>42510</v>
      </c>
      <c r="C511" s="450" t="s">
        <v>78</v>
      </c>
      <c r="D511" s="450">
        <v>48</v>
      </c>
      <c r="E511" s="450">
        <v>54</v>
      </c>
      <c r="F511" s="450">
        <v>56</v>
      </c>
      <c r="G511" s="450">
        <v>54</v>
      </c>
      <c r="H511" s="450" t="s">
        <v>78</v>
      </c>
      <c r="I511" s="450">
        <v>48</v>
      </c>
      <c r="J511" s="450">
        <v>55</v>
      </c>
      <c r="K511" s="452">
        <v>52.000000000000007</v>
      </c>
      <c r="L511" s="452">
        <v>49</v>
      </c>
      <c r="M511" s="452">
        <v>50</v>
      </c>
      <c r="N511" s="452">
        <v>49</v>
      </c>
      <c r="O511" s="452">
        <v>54</v>
      </c>
      <c r="P511" s="452">
        <v>43</v>
      </c>
      <c r="Q511" s="452">
        <v>48</v>
      </c>
      <c r="R511" s="452">
        <v>49</v>
      </c>
      <c r="S511" s="452">
        <v>47</v>
      </c>
      <c r="T511" s="450">
        <v>49</v>
      </c>
      <c r="U511" s="450">
        <v>48</v>
      </c>
      <c r="V511" s="450">
        <v>50</v>
      </c>
      <c r="W511" s="450">
        <v>48</v>
      </c>
      <c r="X511" s="450">
        <v>52.000000000000007</v>
      </c>
      <c r="Y511" s="450"/>
      <c r="Z511" s="450">
        <v>49</v>
      </c>
      <c r="AA511" s="450">
        <v>52.000000000000007</v>
      </c>
      <c r="AB511" s="450">
        <v>52.000000000000007</v>
      </c>
      <c r="AC511" s="450">
        <v>53.000000000000007</v>
      </c>
      <c r="AD511" s="450">
        <v>50</v>
      </c>
    </row>
    <row r="512" spans="1:30" ht="12.75" customHeight="1" x14ac:dyDescent="0.2">
      <c r="A512" s="450">
        <v>2016</v>
      </c>
      <c r="B512" s="457">
        <v>42511</v>
      </c>
      <c r="C512" s="450" t="s">
        <v>78</v>
      </c>
      <c r="D512" s="450">
        <v>49</v>
      </c>
      <c r="E512" s="450">
        <v>49</v>
      </c>
      <c r="F512" s="450">
        <v>45.000000000000007</v>
      </c>
      <c r="G512" s="450">
        <v>50</v>
      </c>
      <c r="H512" s="450" t="s">
        <v>78</v>
      </c>
      <c r="I512" s="450">
        <v>49</v>
      </c>
      <c r="J512" s="450">
        <v>47</v>
      </c>
      <c r="K512" s="452">
        <v>44.000000000000007</v>
      </c>
      <c r="L512" s="452">
        <v>36.000000000000007</v>
      </c>
      <c r="M512" s="452">
        <v>38</v>
      </c>
      <c r="N512" s="452">
        <v>41</v>
      </c>
      <c r="O512" s="452">
        <v>42</v>
      </c>
      <c r="P512" s="452">
        <v>46</v>
      </c>
      <c r="Q512" s="452">
        <v>43</v>
      </c>
      <c r="R512" s="452">
        <v>43</v>
      </c>
      <c r="S512" s="452">
        <v>39</v>
      </c>
      <c r="T512" s="450">
        <v>40</v>
      </c>
      <c r="U512" s="450">
        <v>41</v>
      </c>
      <c r="V512" s="450">
        <v>40</v>
      </c>
      <c r="W512" s="450">
        <v>45.000000000000007</v>
      </c>
      <c r="X512" s="450">
        <v>48</v>
      </c>
      <c r="Y512" s="450"/>
      <c r="Z512" s="450">
        <v>42</v>
      </c>
      <c r="AA512" s="450">
        <v>44.000000000000007</v>
      </c>
      <c r="AB512" s="450">
        <v>46</v>
      </c>
      <c r="AC512" s="450">
        <v>43</v>
      </c>
      <c r="AD512" s="450">
        <v>43</v>
      </c>
    </row>
    <row r="513" spans="1:30" ht="12.75" customHeight="1" x14ac:dyDescent="0.2">
      <c r="A513" s="450">
        <v>2016</v>
      </c>
      <c r="B513" s="457">
        <v>42512</v>
      </c>
      <c r="C513" s="450" t="s">
        <v>78</v>
      </c>
      <c r="D513" s="450">
        <v>57</v>
      </c>
      <c r="E513" s="450">
        <v>54</v>
      </c>
      <c r="F513" s="450">
        <v>58</v>
      </c>
      <c r="G513" s="450">
        <v>56</v>
      </c>
      <c r="H513" s="450" t="s">
        <v>78</v>
      </c>
      <c r="I513" s="450">
        <v>57</v>
      </c>
      <c r="J513" s="450">
        <v>49</v>
      </c>
      <c r="K513" s="452">
        <v>49</v>
      </c>
      <c r="L513" s="452">
        <v>45.000000000000007</v>
      </c>
      <c r="M513" s="452">
        <v>47</v>
      </c>
      <c r="N513" s="452">
        <v>46</v>
      </c>
      <c r="O513" s="452">
        <v>47</v>
      </c>
      <c r="P513" s="452">
        <v>51.000000000000007</v>
      </c>
      <c r="Q513" s="452">
        <v>48</v>
      </c>
      <c r="R513" s="452">
        <v>47</v>
      </c>
      <c r="S513" s="452">
        <v>37.000000000000007</v>
      </c>
      <c r="T513" s="450">
        <v>46</v>
      </c>
      <c r="U513" s="450">
        <v>46</v>
      </c>
      <c r="V513" s="450">
        <v>45.000000000000007</v>
      </c>
      <c r="W513" s="450">
        <v>50</v>
      </c>
      <c r="X513" s="450">
        <v>50</v>
      </c>
      <c r="Y513" s="450"/>
      <c r="Z513" s="450">
        <v>46</v>
      </c>
      <c r="AA513" s="450">
        <v>55</v>
      </c>
      <c r="AB513" s="450">
        <v>52.000000000000007</v>
      </c>
      <c r="AC513" s="450">
        <v>52.000000000000007</v>
      </c>
      <c r="AD513" s="450">
        <v>52.000000000000007</v>
      </c>
    </row>
    <row r="514" spans="1:30" ht="12.75" customHeight="1" x14ac:dyDescent="0.2">
      <c r="A514" s="450">
        <v>2016</v>
      </c>
      <c r="B514" s="457">
        <v>42513</v>
      </c>
      <c r="C514" s="450" t="s">
        <v>78</v>
      </c>
      <c r="D514" s="450">
        <v>56</v>
      </c>
      <c r="E514" s="450">
        <v>58</v>
      </c>
      <c r="F514" s="450">
        <v>62</v>
      </c>
      <c r="G514" s="450">
        <v>54</v>
      </c>
      <c r="H514" s="450" t="s">
        <v>78</v>
      </c>
      <c r="I514" s="450">
        <v>48</v>
      </c>
      <c r="J514" s="450">
        <v>54</v>
      </c>
      <c r="K514" s="452">
        <v>52.000000000000007</v>
      </c>
      <c r="L514" s="452">
        <v>38</v>
      </c>
      <c r="M514" s="452">
        <v>51.000000000000007</v>
      </c>
      <c r="N514" s="452">
        <v>49</v>
      </c>
      <c r="O514" s="452">
        <v>55</v>
      </c>
      <c r="P514" s="452">
        <v>53.000000000000007</v>
      </c>
      <c r="Q514" s="452">
        <v>46</v>
      </c>
      <c r="R514" s="452">
        <v>46</v>
      </c>
      <c r="S514" s="452">
        <v>40</v>
      </c>
      <c r="T514" s="450">
        <v>52.000000000000007</v>
      </c>
      <c r="U514" s="450">
        <v>53.000000000000007</v>
      </c>
      <c r="V514" s="450">
        <v>51.000000000000007</v>
      </c>
      <c r="W514" s="450">
        <v>52.000000000000007</v>
      </c>
      <c r="X514" s="450">
        <v>57</v>
      </c>
      <c r="Y514" s="450"/>
      <c r="Z514" s="450">
        <v>44.000000000000007</v>
      </c>
      <c r="AA514" s="450">
        <v>57</v>
      </c>
      <c r="AB514" s="450">
        <v>56</v>
      </c>
      <c r="AC514" s="450">
        <v>55</v>
      </c>
      <c r="AD514" s="450">
        <v>56</v>
      </c>
    </row>
    <row r="515" spans="1:30" ht="12.75" customHeight="1" x14ac:dyDescent="0.2">
      <c r="A515" s="450">
        <v>2016</v>
      </c>
      <c r="B515" s="457">
        <v>42514</v>
      </c>
      <c r="C515" s="450" t="s">
        <v>78</v>
      </c>
      <c r="D515" s="450">
        <v>38</v>
      </c>
      <c r="E515" s="450">
        <v>42</v>
      </c>
      <c r="F515" s="450">
        <v>28</v>
      </c>
      <c r="G515" s="450">
        <v>27</v>
      </c>
      <c r="H515" s="450" t="s">
        <v>78</v>
      </c>
      <c r="I515" s="450">
        <v>29</v>
      </c>
      <c r="J515" s="450">
        <v>30</v>
      </c>
      <c r="K515" s="452">
        <v>40</v>
      </c>
      <c r="L515" s="452">
        <v>38</v>
      </c>
      <c r="M515" s="452">
        <v>36.000000000000007</v>
      </c>
      <c r="N515" s="452">
        <v>53.000000000000007</v>
      </c>
      <c r="O515" s="452">
        <v>46</v>
      </c>
      <c r="P515" s="452">
        <v>45.000000000000007</v>
      </c>
      <c r="Q515" s="452">
        <v>46</v>
      </c>
      <c r="R515" s="452">
        <v>49</v>
      </c>
      <c r="S515" s="452">
        <v>46</v>
      </c>
      <c r="T515" s="450">
        <v>37.000000000000007</v>
      </c>
      <c r="U515" s="450">
        <v>36.000000000000007</v>
      </c>
      <c r="V515" s="450">
        <v>37.000000000000007</v>
      </c>
      <c r="W515" s="450">
        <v>35</v>
      </c>
      <c r="X515" s="450">
        <v>41</v>
      </c>
      <c r="Y515" s="450"/>
      <c r="Z515" s="450">
        <v>44.000000000000007</v>
      </c>
      <c r="AA515" s="450">
        <v>42</v>
      </c>
      <c r="AB515" s="450">
        <v>30</v>
      </c>
      <c r="AC515" s="450">
        <v>35</v>
      </c>
      <c r="AD515" s="450">
        <v>38</v>
      </c>
    </row>
    <row r="516" spans="1:30" s="445" customFormat="1" ht="12.75" customHeight="1" x14ac:dyDescent="0.2">
      <c r="A516" s="452">
        <v>2016</v>
      </c>
      <c r="B516" s="458">
        <v>42515</v>
      </c>
      <c r="C516" s="452" t="s">
        <v>78</v>
      </c>
      <c r="D516" s="452">
        <v>82</v>
      </c>
      <c r="E516" s="452">
        <v>89.000000000000014</v>
      </c>
      <c r="F516" s="452" t="s">
        <v>78</v>
      </c>
      <c r="G516" s="452">
        <v>80</v>
      </c>
      <c r="H516" s="452" t="s">
        <v>78</v>
      </c>
      <c r="I516" s="452">
        <v>63</v>
      </c>
      <c r="J516" s="452">
        <v>89.000000000000014</v>
      </c>
      <c r="K516" s="452" t="s">
        <v>78</v>
      </c>
      <c r="L516" s="452" t="s">
        <v>78</v>
      </c>
      <c r="M516" s="452" t="s">
        <v>78</v>
      </c>
      <c r="N516" s="452" t="s">
        <v>78</v>
      </c>
      <c r="O516" s="452" t="s">
        <v>78</v>
      </c>
      <c r="P516" s="452">
        <v>61.000000000000007</v>
      </c>
      <c r="Q516" s="452" t="s">
        <v>78</v>
      </c>
      <c r="R516" s="452" t="s">
        <v>78</v>
      </c>
      <c r="S516" s="452" t="s">
        <v>78</v>
      </c>
      <c r="T516" s="452">
        <v>82</v>
      </c>
      <c r="U516" s="452">
        <v>79</v>
      </c>
      <c r="V516" s="452">
        <v>78</v>
      </c>
      <c r="W516" s="452">
        <v>83</v>
      </c>
      <c r="X516" s="452">
        <v>86</v>
      </c>
      <c r="Y516" s="452"/>
      <c r="Z516" s="452">
        <v>78</v>
      </c>
      <c r="AA516" s="452">
        <v>85</v>
      </c>
      <c r="AB516" s="452">
        <v>85</v>
      </c>
      <c r="AC516" s="452">
        <v>81</v>
      </c>
      <c r="AD516" s="452">
        <v>82</v>
      </c>
    </row>
    <row r="517" spans="1:30" s="445" customFormat="1" ht="12.75" customHeight="1" x14ac:dyDescent="0.2">
      <c r="A517" s="452">
        <v>2016</v>
      </c>
      <c r="B517" s="458">
        <v>42516</v>
      </c>
      <c r="C517" s="452" t="s">
        <v>78</v>
      </c>
      <c r="D517" s="452">
        <v>99</v>
      </c>
      <c r="E517" s="452">
        <v>76</v>
      </c>
      <c r="F517" s="452">
        <v>9.0000000000000018</v>
      </c>
      <c r="G517" s="452">
        <v>91</v>
      </c>
      <c r="H517" s="452" t="s">
        <v>78</v>
      </c>
      <c r="I517" s="452">
        <v>84</v>
      </c>
      <c r="J517" s="452">
        <v>86</v>
      </c>
      <c r="K517" s="452">
        <v>34</v>
      </c>
      <c r="L517" s="452">
        <v>42</v>
      </c>
      <c r="M517" s="452">
        <v>44.000000000000007</v>
      </c>
      <c r="N517" s="452">
        <v>14</v>
      </c>
      <c r="O517" s="452">
        <v>57</v>
      </c>
      <c r="P517" s="452">
        <v>65</v>
      </c>
      <c r="Q517" s="452">
        <v>57</v>
      </c>
      <c r="R517" s="452">
        <v>60</v>
      </c>
      <c r="S517" s="452">
        <v>3</v>
      </c>
      <c r="T517" s="452">
        <v>69</v>
      </c>
      <c r="U517" s="452">
        <v>71.000000000000014</v>
      </c>
      <c r="V517" s="452">
        <v>71.000000000000014</v>
      </c>
      <c r="W517" s="452">
        <v>71.000000000000014</v>
      </c>
      <c r="X517" s="452">
        <v>78</v>
      </c>
      <c r="Y517" s="452"/>
      <c r="Z517" s="452">
        <v>81</v>
      </c>
      <c r="AA517" s="452">
        <v>73.000000000000014</v>
      </c>
      <c r="AB517" s="452">
        <v>79</v>
      </c>
      <c r="AC517" s="452">
        <v>76</v>
      </c>
      <c r="AD517" s="452">
        <v>80</v>
      </c>
    </row>
    <row r="518" spans="1:30" ht="12.75" customHeight="1" x14ac:dyDescent="0.2">
      <c r="A518" s="450">
        <v>2016</v>
      </c>
      <c r="B518" s="457">
        <v>42517</v>
      </c>
      <c r="C518" s="450" t="s">
        <v>78</v>
      </c>
      <c r="D518" s="450">
        <v>81</v>
      </c>
      <c r="E518" s="450">
        <v>59.000000000000007</v>
      </c>
      <c r="F518" s="450">
        <v>61.000000000000007</v>
      </c>
      <c r="G518" s="450">
        <v>67</v>
      </c>
      <c r="H518" s="450" t="s">
        <v>78</v>
      </c>
      <c r="I518" s="450">
        <v>65</v>
      </c>
      <c r="J518" s="450">
        <v>56</v>
      </c>
      <c r="K518" s="452">
        <v>62</v>
      </c>
      <c r="L518" s="452">
        <v>49</v>
      </c>
      <c r="M518" s="452">
        <v>54</v>
      </c>
      <c r="N518" s="452">
        <v>69</v>
      </c>
      <c r="O518" s="452">
        <v>75</v>
      </c>
      <c r="P518" s="452">
        <v>49</v>
      </c>
      <c r="Q518" s="452">
        <v>64</v>
      </c>
      <c r="R518" s="452">
        <v>71.000000000000014</v>
      </c>
      <c r="S518" s="452">
        <v>63</v>
      </c>
      <c r="T518" s="450">
        <v>55</v>
      </c>
      <c r="U518" s="450">
        <v>59.000000000000007</v>
      </c>
      <c r="V518" s="450">
        <v>55</v>
      </c>
      <c r="W518" s="450">
        <v>51.000000000000007</v>
      </c>
      <c r="X518" s="450">
        <v>58</v>
      </c>
      <c r="Y518" s="450"/>
      <c r="Z518" s="450">
        <v>69</v>
      </c>
      <c r="AA518" s="450">
        <v>54</v>
      </c>
      <c r="AB518" s="450">
        <v>56</v>
      </c>
      <c r="AC518" s="450">
        <v>53.000000000000007</v>
      </c>
      <c r="AD518" s="450">
        <v>71.000000000000014</v>
      </c>
    </row>
    <row r="519" spans="1:30" ht="12.75" customHeight="1" x14ac:dyDescent="0.2">
      <c r="A519" s="450">
        <v>2016</v>
      </c>
      <c r="B519" s="457">
        <v>42518</v>
      </c>
      <c r="C519" s="450" t="s">
        <v>78</v>
      </c>
      <c r="D519" s="450">
        <v>81</v>
      </c>
      <c r="E519" s="450">
        <v>70</v>
      </c>
      <c r="F519" s="450">
        <v>81</v>
      </c>
      <c r="G519" s="450">
        <v>79</v>
      </c>
      <c r="H519" s="450" t="s">
        <v>78</v>
      </c>
      <c r="I519" s="450">
        <v>73.000000000000014</v>
      </c>
      <c r="J519" s="450">
        <v>63</v>
      </c>
      <c r="K519" s="452">
        <v>77</v>
      </c>
      <c r="L519" s="452">
        <v>65</v>
      </c>
      <c r="M519" s="452">
        <v>68</v>
      </c>
      <c r="N519" s="452">
        <v>69</v>
      </c>
      <c r="O519" s="452">
        <v>73.000000000000014</v>
      </c>
      <c r="P519" s="452">
        <v>50</v>
      </c>
      <c r="Q519" s="452">
        <v>56</v>
      </c>
      <c r="R519" s="452">
        <v>55</v>
      </c>
      <c r="S519" s="452">
        <v>50</v>
      </c>
      <c r="T519" s="450">
        <v>65</v>
      </c>
      <c r="U519" s="450">
        <v>68</v>
      </c>
      <c r="V519" s="450">
        <v>69</v>
      </c>
      <c r="W519" s="450">
        <v>60</v>
      </c>
      <c r="X519" s="450">
        <v>74.000000000000014</v>
      </c>
      <c r="Y519" s="450"/>
      <c r="Z519" s="450">
        <v>56</v>
      </c>
      <c r="AA519" s="450">
        <v>57</v>
      </c>
      <c r="AB519" s="450">
        <v>57</v>
      </c>
      <c r="AC519" s="450">
        <v>53.000000000000007</v>
      </c>
      <c r="AD519" s="450">
        <v>74.000000000000014</v>
      </c>
    </row>
    <row r="520" spans="1:30" ht="12.75" customHeight="1" x14ac:dyDescent="0.2">
      <c r="A520" s="450">
        <v>2016</v>
      </c>
      <c r="B520" s="457">
        <v>42519</v>
      </c>
      <c r="C520" s="450" t="s">
        <v>78</v>
      </c>
      <c r="D520" s="450">
        <v>73.000000000000014</v>
      </c>
      <c r="E520" s="450">
        <v>47</v>
      </c>
      <c r="F520" s="450">
        <v>58</v>
      </c>
      <c r="G520" s="450">
        <v>61.000000000000007</v>
      </c>
      <c r="H520" s="450" t="s">
        <v>78</v>
      </c>
      <c r="I520" s="450">
        <v>54</v>
      </c>
      <c r="J520" s="450">
        <v>48</v>
      </c>
      <c r="K520" s="452">
        <v>58</v>
      </c>
      <c r="L520" s="452">
        <v>50</v>
      </c>
      <c r="M520" s="452">
        <v>47</v>
      </c>
      <c r="N520" s="452">
        <v>61.000000000000007</v>
      </c>
      <c r="O520" s="452">
        <v>53.000000000000007</v>
      </c>
      <c r="P520" s="452">
        <v>29</v>
      </c>
      <c r="Q520" s="452">
        <v>61.000000000000007</v>
      </c>
      <c r="R520" s="452">
        <v>57</v>
      </c>
      <c r="S520" s="452">
        <v>57</v>
      </c>
      <c r="T520" s="450">
        <v>47</v>
      </c>
      <c r="U520" s="450">
        <v>50</v>
      </c>
      <c r="V520" s="450">
        <v>45.000000000000007</v>
      </c>
      <c r="W520" s="450">
        <v>37.000000000000007</v>
      </c>
      <c r="X520" s="450">
        <v>47</v>
      </c>
      <c r="Y520" s="450"/>
      <c r="Z520" s="450">
        <v>65</v>
      </c>
      <c r="AA520" s="450">
        <v>40</v>
      </c>
      <c r="AB520" s="450">
        <v>44.000000000000007</v>
      </c>
      <c r="AC520" s="450">
        <v>38</v>
      </c>
      <c r="AD520" s="450">
        <v>62</v>
      </c>
    </row>
    <row r="521" spans="1:30" ht="12.75" customHeight="1" x14ac:dyDescent="0.2">
      <c r="A521" s="450">
        <v>2016</v>
      </c>
      <c r="B521" s="457">
        <v>42520</v>
      </c>
      <c r="C521" s="450" t="s">
        <v>78</v>
      </c>
      <c r="D521" s="450">
        <v>46</v>
      </c>
      <c r="E521" s="450">
        <v>32</v>
      </c>
      <c r="F521" s="450">
        <v>38</v>
      </c>
      <c r="G521" s="450">
        <v>32</v>
      </c>
      <c r="H521" s="450" t="s">
        <v>78</v>
      </c>
      <c r="I521" s="450">
        <v>29</v>
      </c>
      <c r="J521" s="450">
        <v>22.000000000000004</v>
      </c>
      <c r="K521" s="452">
        <v>46</v>
      </c>
      <c r="L521" s="452">
        <v>37.000000000000007</v>
      </c>
      <c r="M521" s="452">
        <v>36.000000000000007</v>
      </c>
      <c r="N521" s="452">
        <v>43</v>
      </c>
      <c r="O521" s="452">
        <v>38</v>
      </c>
      <c r="P521" s="452">
        <v>20</v>
      </c>
      <c r="Q521" s="452">
        <v>44.000000000000007</v>
      </c>
      <c r="R521" s="452">
        <v>39</v>
      </c>
      <c r="S521" s="452">
        <v>44.000000000000007</v>
      </c>
      <c r="T521" s="450">
        <v>34</v>
      </c>
      <c r="U521" s="450">
        <v>37.000000000000007</v>
      </c>
      <c r="V521" s="450">
        <v>37.000000000000007</v>
      </c>
      <c r="W521" s="450">
        <v>29</v>
      </c>
      <c r="X521" s="450">
        <v>37.000000000000007</v>
      </c>
      <c r="Y521" s="450"/>
      <c r="Z521" s="450">
        <v>40</v>
      </c>
      <c r="AA521" s="450">
        <v>25</v>
      </c>
      <c r="AB521" s="450">
        <v>25</v>
      </c>
      <c r="AC521" s="450">
        <v>22.000000000000004</v>
      </c>
      <c r="AD521" s="450">
        <v>40</v>
      </c>
    </row>
    <row r="522" spans="1:30" ht="12.75" customHeight="1" x14ac:dyDescent="0.2">
      <c r="A522" s="450">
        <v>2016</v>
      </c>
      <c r="B522" s="457">
        <v>42521</v>
      </c>
      <c r="C522" s="450" t="s">
        <v>78</v>
      </c>
      <c r="D522" s="450">
        <v>57</v>
      </c>
      <c r="E522" s="450">
        <v>58</v>
      </c>
      <c r="F522" s="450">
        <v>64</v>
      </c>
      <c r="G522" s="450">
        <v>58</v>
      </c>
      <c r="H522" s="450" t="s">
        <v>78</v>
      </c>
      <c r="I522" s="450">
        <v>51.000000000000007</v>
      </c>
      <c r="J522" s="450">
        <v>50</v>
      </c>
      <c r="K522" s="452">
        <v>65</v>
      </c>
      <c r="L522" s="452">
        <v>52.000000000000007</v>
      </c>
      <c r="M522" s="452">
        <v>54</v>
      </c>
      <c r="N522" s="452">
        <v>59.000000000000007</v>
      </c>
      <c r="O522" s="452">
        <v>64</v>
      </c>
      <c r="P522" s="452">
        <v>40</v>
      </c>
      <c r="Q522" s="452">
        <v>51.000000000000007</v>
      </c>
      <c r="R522" s="452">
        <v>50</v>
      </c>
      <c r="S522" s="452">
        <v>48</v>
      </c>
      <c r="T522" s="450">
        <v>55</v>
      </c>
      <c r="U522" s="450">
        <v>58</v>
      </c>
      <c r="V522" s="450">
        <v>56</v>
      </c>
      <c r="W522" s="450">
        <v>50</v>
      </c>
      <c r="X522" s="450">
        <v>54</v>
      </c>
      <c r="Y522" s="450"/>
      <c r="Z522" s="450">
        <v>55</v>
      </c>
      <c r="AA522" s="450">
        <v>46</v>
      </c>
      <c r="AB522" s="450">
        <v>51.000000000000007</v>
      </c>
      <c r="AC522" s="450">
        <v>42</v>
      </c>
      <c r="AD522" s="450">
        <v>59.000000000000007</v>
      </c>
    </row>
    <row r="523" spans="1:30" ht="12.75" customHeight="1" x14ac:dyDescent="0.2">
      <c r="A523" s="450">
        <v>2016</v>
      </c>
      <c r="B523" s="457">
        <v>42522</v>
      </c>
      <c r="C523" s="450" t="s">
        <v>78</v>
      </c>
      <c r="D523" s="450">
        <v>54</v>
      </c>
      <c r="E523" s="450">
        <v>50</v>
      </c>
      <c r="F523" s="450">
        <v>48</v>
      </c>
      <c r="G523" s="450">
        <v>46</v>
      </c>
      <c r="H523" s="450" t="s">
        <v>78</v>
      </c>
      <c r="I523" s="450">
        <v>40</v>
      </c>
      <c r="J523" s="450">
        <v>48</v>
      </c>
      <c r="K523" s="452">
        <v>60</v>
      </c>
      <c r="L523" s="452">
        <v>50</v>
      </c>
      <c r="M523" s="452">
        <v>51.000000000000007</v>
      </c>
      <c r="N523" s="452">
        <v>74.000000000000014</v>
      </c>
      <c r="O523" s="452">
        <v>65</v>
      </c>
      <c r="P523" s="452">
        <v>52.000000000000007</v>
      </c>
      <c r="Q523" s="452">
        <v>72.000000000000014</v>
      </c>
      <c r="R523" s="452">
        <v>72.000000000000014</v>
      </c>
      <c r="S523" s="452">
        <v>72.000000000000014</v>
      </c>
      <c r="T523" s="450">
        <v>54</v>
      </c>
      <c r="U523" s="450">
        <v>51.000000000000007</v>
      </c>
      <c r="V523" s="450">
        <v>55</v>
      </c>
      <c r="W523" s="450">
        <v>56</v>
      </c>
      <c r="X523" s="450">
        <v>55</v>
      </c>
      <c r="Y523" s="450"/>
      <c r="Z523" s="450">
        <v>65</v>
      </c>
      <c r="AA523" s="450">
        <v>49</v>
      </c>
      <c r="AB523" s="450">
        <v>45.000000000000007</v>
      </c>
      <c r="AC523" s="450">
        <v>47</v>
      </c>
      <c r="AD523" s="450">
        <v>55</v>
      </c>
    </row>
    <row r="524" spans="1:30" ht="12.75" customHeight="1" x14ac:dyDescent="0.2">
      <c r="A524" s="450">
        <v>2016</v>
      </c>
      <c r="B524" s="457">
        <v>42523</v>
      </c>
      <c r="C524" s="450" t="s">
        <v>78</v>
      </c>
      <c r="D524" s="450">
        <v>49</v>
      </c>
      <c r="E524" s="450">
        <v>37.000000000000007</v>
      </c>
      <c r="F524" s="450">
        <v>37.000000000000007</v>
      </c>
      <c r="G524" s="450">
        <v>41</v>
      </c>
      <c r="H524" s="450" t="s">
        <v>78</v>
      </c>
      <c r="I524" s="450">
        <v>35</v>
      </c>
      <c r="J524" s="450">
        <v>32</v>
      </c>
      <c r="K524" s="452">
        <v>42</v>
      </c>
      <c r="L524" s="452">
        <v>31</v>
      </c>
      <c r="M524" s="452">
        <v>32</v>
      </c>
      <c r="N524" s="452">
        <v>54</v>
      </c>
      <c r="O524" s="452">
        <v>42</v>
      </c>
      <c r="P524" s="452">
        <v>32</v>
      </c>
      <c r="Q524" s="452">
        <v>56</v>
      </c>
      <c r="R524" s="452">
        <v>55</v>
      </c>
      <c r="S524" s="452">
        <v>60</v>
      </c>
      <c r="T524" s="450">
        <v>36.000000000000007</v>
      </c>
      <c r="U524" s="450">
        <v>38</v>
      </c>
      <c r="V524" s="450">
        <v>37.000000000000007</v>
      </c>
      <c r="W524" s="450">
        <v>43</v>
      </c>
      <c r="X524" s="450">
        <v>35</v>
      </c>
      <c r="Y524" s="450"/>
      <c r="Z524" s="450">
        <v>58</v>
      </c>
      <c r="AA524" s="450">
        <v>38</v>
      </c>
      <c r="AB524" s="450">
        <v>36.000000000000007</v>
      </c>
      <c r="AC524" s="450">
        <v>37.000000000000007</v>
      </c>
      <c r="AD524" s="450">
        <v>47</v>
      </c>
    </row>
    <row r="525" spans="1:30" ht="12.75" customHeight="1" x14ac:dyDescent="0.2">
      <c r="A525" s="450">
        <v>2016</v>
      </c>
      <c r="B525" s="457">
        <v>42524</v>
      </c>
      <c r="C525" s="450" t="s">
        <v>78</v>
      </c>
      <c r="D525" s="450">
        <v>32</v>
      </c>
      <c r="E525" s="450">
        <v>37.000000000000007</v>
      </c>
      <c r="F525" s="450">
        <v>36.000000000000007</v>
      </c>
      <c r="G525" s="450">
        <v>35</v>
      </c>
      <c r="H525" s="450" t="s">
        <v>78</v>
      </c>
      <c r="I525" s="450">
        <v>36.000000000000007</v>
      </c>
      <c r="J525" s="450">
        <v>26.000000000000004</v>
      </c>
      <c r="K525" s="452">
        <v>17</v>
      </c>
      <c r="L525" s="452">
        <v>17</v>
      </c>
      <c r="M525" s="452">
        <v>25</v>
      </c>
      <c r="N525" s="452">
        <v>26.000000000000004</v>
      </c>
      <c r="O525" s="452">
        <v>26.000000000000004</v>
      </c>
      <c r="P525" s="452">
        <v>25</v>
      </c>
      <c r="Q525" s="452">
        <v>23</v>
      </c>
      <c r="R525" s="452">
        <v>22.000000000000004</v>
      </c>
      <c r="S525" s="452">
        <v>19</v>
      </c>
      <c r="T525" s="450">
        <v>19</v>
      </c>
      <c r="U525" s="450">
        <v>21</v>
      </c>
      <c r="V525" s="450">
        <v>14</v>
      </c>
      <c r="W525" s="450">
        <v>22.000000000000004</v>
      </c>
      <c r="X525" s="450">
        <v>26.000000000000004</v>
      </c>
      <c r="Y525" s="450"/>
      <c r="Z525" s="450">
        <v>20</v>
      </c>
      <c r="AA525" s="450">
        <v>26.000000000000004</v>
      </c>
      <c r="AB525" s="450">
        <v>29</v>
      </c>
      <c r="AC525" s="450">
        <v>23</v>
      </c>
      <c r="AD525" s="450">
        <v>25</v>
      </c>
    </row>
    <row r="526" spans="1:30" ht="12.75" customHeight="1" x14ac:dyDescent="0.2">
      <c r="A526" s="450">
        <v>2016</v>
      </c>
      <c r="B526" s="457">
        <v>42525</v>
      </c>
      <c r="C526" s="450" t="s">
        <v>78</v>
      </c>
      <c r="D526" s="450">
        <v>64</v>
      </c>
      <c r="E526" s="450">
        <v>52.000000000000007</v>
      </c>
      <c r="F526" s="450">
        <v>58</v>
      </c>
      <c r="G526" s="450">
        <v>62</v>
      </c>
      <c r="H526" s="450" t="s">
        <v>78</v>
      </c>
      <c r="I526" s="450">
        <v>49</v>
      </c>
      <c r="J526" s="450" t="s">
        <v>78</v>
      </c>
      <c r="K526" s="452">
        <v>61.000000000000007</v>
      </c>
      <c r="L526" s="452">
        <v>48</v>
      </c>
      <c r="M526" s="452">
        <v>50</v>
      </c>
      <c r="N526" s="452">
        <v>57</v>
      </c>
      <c r="O526" s="452">
        <v>56</v>
      </c>
      <c r="P526" s="452">
        <v>38</v>
      </c>
      <c r="Q526" s="452">
        <v>47</v>
      </c>
      <c r="R526" s="452">
        <v>50</v>
      </c>
      <c r="S526" s="452">
        <v>46</v>
      </c>
      <c r="T526" s="450">
        <v>55</v>
      </c>
      <c r="U526" s="450">
        <v>61.000000000000007</v>
      </c>
      <c r="V526" s="450">
        <v>61.000000000000007</v>
      </c>
      <c r="W526" s="450">
        <v>52.000000000000007</v>
      </c>
      <c r="X526" s="450">
        <v>54</v>
      </c>
      <c r="Y526" s="450"/>
      <c r="Z526" s="450">
        <v>63</v>
      </c>
      <c r="AA526" s="450">
        <v>55</v>
      </c>
      <c r="AB526" s="450">
        <v>51.000000000000007</v>
      </c>
      <c r="AC526" s="450">
        <v>51.000000000000007</v>
      </c>
      <c r="AD526" s="450">
        <v>60</v>
      </c>
    </row>
    <row r="527" spans="1:30" ht="12.75" customHeight="1" x14ac:dyDescent="0.2">
      <c r="A527" s="450">
        <v>2016</v>
      </c>
      <c r="B527" s="457">
        <v>42526</v>
      </c>
      <c r="C527" s="450" t="s">
        <v>78</v>
      </c>
      <c r="D527" s="450">
        <v>30</v>
      </c>
      <c r="E527" s="450">
        <v>42</v>
      </c>
      <c r="F527" s="450">
        <v>37.000000000000007</v>
      </c>
      <c r="G527" s="450">
        <v>35</v>
      </c>
      <c r="H527" s="450" t="s">
        <v>78</v>
      </c>
      <c r="I527" s="450">
        <v>35</v>
      </c>
      <c r="J527" s="450" t="s">
        <v>78</v>
      </c>
      <c r="K527" s="452">
        <v>34</v>
      </c>
      <c r="L527" s="452">
        <v>25</v>
      </c>
      <c r="M527" s="452">
        <v>32</v>
      </c>
      <c r="N527" s="452">
        <v>38</v>
      </c>
      <c r="O527" s="452">
        <v>36.000000000000007</v>
      </c>
      <c r="P527" s="452">
        <v>34</v>
      </c>
      <c r="Q527" s="452">
        <v>27</v>
      </c>
      <c r="R527" s="452">
        <v>26.000000000000004</v>
      </c>
      <c r="S527" s="452">
        <v>20</v>
      </c>
      <c r="T527" s="450">
        <v>32</v>
      </c>
      <c r="U527" s="450">
        <v>31</v>
      </c>
      <c r="V527" s="450">
        <v>31</v>
      </c>
      <c r="W527" s="450">
        <v>38</v>
      </c>
      <c r="X527" s="450">
        <v>38</v>
      </c>
      <c r="Y527" s="450"/>
      <c r="Z527" s="450">
        <v>26.000000000000004</v>
      </c>
      <c r="AA527" s="450">
        <v>39</v>
      </c>
      <c r="AB527" s="450">
        <v>39</v>
      </c>
      <c r="AC527" s="450">
        <v>36.000000000000007</v>
      </c>
      <c r="AD527" s="450">
        <v>29</v>
      </c>
    </row>
    <row r="528" spans="1:30" ht="12.75" customHeight="1" x14ac:dyDescent="0.2">
      <c r="A528" s="450">
        <v>2016</v>
      </c>
      <c r="B528" s="457">
        <v>42527</v>
      </c>
      <c r="C528" s="450" t="s">
        <v>78</v>
      </c>
      <c r="D528" s="450">
        <v>54</v>
      </c>
      <c r="E528" s="450">
        <v>67</v>
      </c>
      <c r="F528" s="450">
        <v>66</v>
      </c>
      <c r="G528" s="450">
        <v>64</v>
      </c>
      <c r="H528" s="450" t="s">
        <v>78</v>
      </c>
      <c r="I528" s="450">
        <v>45.000000000000007</v>
      </c>
      <c r="J528" s="450">
        <v>62</v>
      </c>
      <c r="K528" s="452">
        <v>58</v>
      </c>
      <c r="L528" s="452">
        <v>54</v>
      </c>
      <c r="M528" s="452">
        <v>51.000000000000007</v>
      </c>
      <c r="N528" s="452">
        <v>55</v>
      </c>
      <c r="O528" s="452">
        <v>59.000000000000007</v>
      </c>
      <c r="P528" s="452">
        <v>57</v>
      </c>
      <c r="Q528" s="452">
        <v>53.000000000000007</v>
      </c>
      <c r="R528" s="452">
        <v>50</v>
      </c>
      <c r="S528" s="452">
        <v>51.000000000000007</v>
      </c>
      <c r="T528" s="450">
        <v>56</v>
      </c>
      <c r="U528" s="450">
        <v>54</v>
      </c>
      <c r="V528" s="450">
        <v>52.000000000000007</v>
      </c>
      <c r="W528" s="450">
        <v>57</v>
      </c>
      <c r="X528" s="450">
        <v>61.000000000000007</v>
      </c>
      <c r="Y528" s="450"/>
      <c r="Z528" s="450">
        <v>50</v>
      </c>
      <c r="AA528" s="450">
        <v>61.000000000000007</v>
      </c>
      <c r="AB528" s="450">
        <v>59.000000000000007</v>
      </c>
      <c r="AC528" s="450">
        <v>57</v>
      </c>
      <c r="AD528" s="450">
        <v>55</v>
      </c>
    </row>
    <row r="529" spans="1:30" ht="12.75" customHeight="1" x14ac:dyDescent="0.2">
      <c r="A529" s="450">
        <v>2016</v>
      </c>
      <c r="B529" s="457">
        <v>42528</v>
      </c>
      <c r="C529" s="450" t="s">
        <v>78</v>
      </c>
      <c r="D529" s="450">
        <v>57</v>
      </c>
      <c r="E529" s="450">
        <v>73.000000000000014</v>
      </c>
      <c r="F529" s="450">
        <v>72.000000000000014</v>
      </c>
      <c r="G529" s="450">
        <v>63</v>
      </c>
      <c r="H529" s="450" t="s">
        <v>78</v>
      </c>
      <c r="I529" s="450">
        <v>55</v>
      </c>
      <c r="J529" s="450">
        <v>78</v>
      </c>
      <c r="K529" s="452">
        <v>60</v>
      </c>
      <c r="L529" s="452">
        <v>55</v>
      </c>
      <c r="M529" s="452">
        <v>50</v>
      </c>
      <c r="N529" s="452">
        <v>55</v>
      </c>
      <c r="O529" s="452">
        <v>57</v>
      </c>
      <c r="P529" s="452">
        <v>59.000000000000007</v>
      </c>
      <c r="Q529" s="452">
        <v>51.000000000000007</v>
      </c>
      <c r="R529" s="452">
        <v>50</v>
      </c>
      <c r="S529" s="452">
        <v>47</v>
      </c>
      <c r="T529" s="450">
        <v>58</v>
      </c>
      <c r="U529" s="450">
        <v>57</v>
      </c>
      <c r="V529" s="450">
        <v>54</v>
      </c>
      <c r="W529" s="450">
        <v>61.000000000000007</v>
      </c>
      <c r="X529" s="450">
        <v>61.000000000000007</v>
      </c>
      <c r="Y529" s="450"/>
      <c r="Z529" s="450">
        <v>52.000000000000007</v>
      </c>
      <c r="AA529" s="450">
        <v>63</v>
      </c>
      <c r="AB529" s="450">
        <v>75</v>
      </c>
      <c r="AC529" s="450">
        <v>59.000000000000007</v>
      </c>
      <c r="AD529" s="450">
        <v>56</v>
      </c>
    </row>
    <row r="530" spans="1:30" ht="12.75" customHeight="1" x14ac:dyDescent="0.2">
      <c r="A530" s="450">
        <v>2016</v>
      </c>
      <c r="B530" s="457">
        <v>42529</v>
      </c>
      <c r="C530" s="450" t="s">
        <v>78</v>
      </c>
      <c r="D530" s="450">
        <v>27</v>
      </c>
      <c r="E530" s="450">
        <v>28</v>
      </c>
      <c r="F530" s="450">
        <v>30</v>
      </c>
      <c r="G530" s="450">
        <v>29</v>
      </c>
      <c r="H530" s="450" t="s">
        <v>78</v>
      </c>
      <c r="I530" s="450">
        <v>26.000000000000004</v>
      </c>
      <c r="J530" s="450">
        <v>34</v>
      </c>
      <c r="K530" s="452">
        <v>26.000000000000004</v>
      </c>
      <c r="L530" s="452">
        <v>27</v>
      </c>
      <c r="M530" s="452">
        <v>19</v>
      </c>
      <c r="N530" s="452">
        <v>32</v>
      </c>
      <c r="O530" s="452">
        <v>31</v>
      </c>
      <c r="P530" s="452">
        <v>31</v>
      </c>
      <c r="Q530" s="452">
        <v>30</v>
      </c>
      <c r="R530" s="452">
        <v>27</v>
      </c>
      <c r="S530" s="452">
        <v>28</v>
      </c>
      <c r="T530" s="450">
        <v>25</v>
      </c>
      <c r="U530" s="450">
        <v>24</v>
      </c>
      <c r="V530" s="450">
        <v>26.000000000000004</v>
      </c>
      <c r="W530" s="450">
        <v>26.000000000000004</v>
      </c>
      <c r="X530" s="450">
        <v>30</v>
      </c>
      <c r="Y530" s="450"/>
      <c r="Z530" s="450">
        <v>28</v>
      </c>
      <c r="AA530" s="450">
        <v>28</v>
      </c>
      <c r="AB530" s="450">
        <v>32</v>
      </c>
      <c r="AC530" s="450">
        <v>29</v>
      </c>
      <c r="AD530" s="450">
        <v>26.000000000000004</v>
      </c>
    </row>
    <row r="531" spans="1:30" ht="12.75" customHeight="1" x14ac:dyDescent="0.2">
      <c r="A531" s="450">
        <v>2016</v>
      </c>
      <c r="B531" s="457">
        <v>42530</v>
      </c>
      <c r="C531" s="450" t="s">
        <v>78</v>
      </c>
      <c r="D531" s="450">
        <v>45.000000000000007</v>
      </c>
      <c r="E531" s="450">
        <v>45.000000000000007</v>
      </c>
      <c r="F531" s="450">
        <v>47</v>
      </c>
      <c r="G531" s="450">
        <v>43</v>
      </c>
      <c r="H531" s="450" t="s">
        <v>78</v>
      </c>
      <c r="I531" s="450">
        <v>41</v>
      </c>
      <c r="J531" s="450">
        <v>42</v>
      </c>
      <c r="K531" s="452">
        <v>44.000000000000007</v>
      </c>
      <c r="L531" s="452">
        <v>43</v>
      </c>
      <c r="M531" s="452">
        <v>35</v>
      </c>
      <c r="N531" s="452">
        <v>41</v>
      </c>
      <c r="O531" s="452">
        <v>41</v>
      </c>
      <c r="P531" s="452">
        <v>40</v>
      </c>
      <c r="Q531" s="452">
        <v>43</v>
      </c>
      <c r="R531" s="452">
        <v>46</v>
      </c>
      <c r="S531" s="452">
        <v>38</v>
      </c>
      <c r="T531" s="450">
        <v>42</v>
      </c>
      <c r="U531" s="450">
        <v>41</v>
      </c>
      <c r="V531" s="450">
        <v>42</v>
      </c>
      <c r="W531" s="450">
        <v>42</v>
      </c>
      <c r="X531" s="450">
        <v>45.000000000000007</v>
      </c>
      <c r="Y531" s="450"/>
      <c r="Z531" s="450">
        <v>45.000000000000007</v>
      </c>
      <c r="AA531" s="450">
        <v>44.000000000000007</v>
      </c>
      <c r="AB531" s="450">
        <v>44.000000000000007</v>
      </c>
      <c r="AC531" s="450">
        <v>45.000000000000007</v>
      </c>
      <c r="AD531" s="450">
        <v>43</v>
      </c>
    </row>
    <row r="532" spans="1:30" ht="12.75" customHeight="1" x14ac:dyDescent="0.2">
      <c r="A532" s="450">
        <v>2016</v>
      </c>
      <c r="B532" s="457">
        <v>42531</v>
      </c>
      <c r="C532" s="450" t="s">
        <v>78</v>
      </c>
      <c r="D532" s="450">
        <v>43</v>
      </c>
      <c r="E532" s="450">
        <v>43</v>
      </c>
      <c r="F532" s="450">
        <v>44.000000000000007</v>
      </c>
      <c r="G532" s="450">
        <v>34</v>
      </c>
      <c r="H532" s="450" t="s">
        <v>78</v>
      </c>
      <c r="I532" s="450">
        <v>39</v>
      </c>
      <c r="J532" s="450">
        <v>36.000000000000007</v>
      </c>
      <c r="K532" s="452">
        <v>41</v>
      </c>
      <c r="L532" s="452">
        <v>40</v>
      </c>
      <c r="M532" s="452">
        <v>39</v>
      </c>
      <c r="N532" s="452">
        <v>46</v>
      </c>
      <c r="O532" s="452">
        <v>44.000000000000007</v>
      </c>
      <c r="P532" s="452">
        <v>44.000000000000007</v>
      </c>
      <c r="Q532" s="452">
        <v>45.000000000000007</v>
      </c>
      <c r="R532" s="452">
        <v>42</v>
      </c>
      <c r="S532" s="452">
        <v>39</v>
      </c>
      <c r="T532" s="450">
        <v>39</v>
      </c>
      <c r="U532" s="450">
        <v>38</v>
      </c>
      <c r="V532" s="450">
        <v>37.000000000000007</v>
      </c>
      <c r="W532" s="450">
        <v>41</v>
      </c>
      <c r="X532" s="450">
        <v>45.000000000000007</v>
      </c>
      <c r="Y532" s="450"/>
      <c r="Z532" s="450">
        <v>44.000000000000007</v>
      </c>
      <c r="AA532" s="450">
        <v>43</v>
      </c>
      <c r="AB532" s="450">
        <v>43</v>
      </c>
      <c r="AC532" s="450">
        <v>43</v>
      </c>
      <c r="AD532" s="450">
        <v>41</v>
      </c>
    </row>
    <row r="533" spans="1:30" ht="12.75" customHeight="1" x14ac:dyDescent="0.2">
      <c r="A533" s="450">
        <v>2016</v>
      </c>
      <c r="B533" s="457">
        <v>42532</v>
      </c>
      <c r="C533" s="450" t="s">
        <v>78</v>
      </c>
      <c r="D533" s="450">
        <v>57</v>
      </c>
      <c r="E533" s="450">
        <v>55</v>
      </c>
      <c r="F533" s="450">
        <v>53.000000000000007</v>
      </c>
      <c r="G533" s="450">
        <v>43</v>
      </c>
      <c r="H533" s="450" t="s">
        <v>78</v>
      </c>
      <c r="I533" s="450">
        <v>52.000000000000007</v>
      </c>
      <c r="J533" s="450">
        <v>47</v>
      </c>
      <c r="K533" s="452">
        <v>69</v>
      </c>
      <c r="L533" s="452">
        <v>65</v>
      </c>
      <c r="M533" s="452">
        <v>65</v>
      </c>
      <c r="N533" s="452">
        <v>69</v>
      </c>
      <c r="O533" s="452">
        <v>72.000000000000014</v>
      </c>
      <c r="P533" s="452">
        <v>73.000000000000014</v>
      </c>
      <c r="Q533" s="452">
        <v>64</v>
      </c>
      <c r="R533" s="452">
        <v>61.000000000000007</v>
      </c>
      <c r="S533" s="452">
        <v>61.000000000000007</v>
      </c>
      <c r="T533" s="450">
        <v>65</v>
      </c>
      <c r="U533" s="450">
        <v>63</v>
      </c>
      <c r="V533" s="450">
        <v>63</v>
      </c>
      <c r="W533" s="450">
        <v>67</v>
      </c>
      <c r="X533" s="450">
        <v>71.000000000000014</v>
      </c>
      <c r="Y533" s="450"/>
      <c r="Z533" s="450">
        <v>62</v>
      </c>
      <c r="AA533" s="450">
        <v>62</v>
      </c>
      <c r="AB533" s="450">
        <v>55</v>
      </c>
      <c r="AC533" s="450">
        <v>56</v>
      </c>
      <c r="AD533" s="450">
        <v>62</v>
      </c>
    </row>
    <row r="534" spans="1:30" ht="12.75" customHeight="1" x14ac:dyDescent="0.2">
      <c r="A534" s="450">
        <v>2016</v>
      </c>
      <c r="B534" s="457">
        <v>42533</v>
      </c>
      <c r="C534" s="450" t="s">
        <v>78</v>
      </c>
      <c r="D534" s="450">
        <v>42</v>
      </c>
      <c r="E534" s="450">
        <v>44.000000000000007</v>
      </c>
      <c r="F534" s="450">
        <v>44.000000000000007</v>
      </c>
      <c r="G534" s="450">
        <v>39</v>
      </c>
      <c r="H534" s="450" t="s">
        <v>78</v>
      </c>
      <c r="I534" s="450">
        <v>43</v>
      </c>
      <c r="J534" s="450">
        <v>42</v>
      </c>
      <c r="K534" s="452">
        <v>46</v>
      </c>
      <c r="L534" s="452">
        <v>47</v>
      </c>
      <c r="M534" s="452">
        <v>46</v>
      </c>
      <c r="N534" s="452">
        <v>50</v>
      </c>
      <c r="O534" s="452">
        <v>51.000000000000007</v>
      </c>
      <c r="P534" s="452">
        <v>52.000000000000007</v>
      </c>
      <c r="Q534" s="452">
        <v>43</v>
      </c>
      <c r="R534" s="452">
        <v>40</v>
      </c>
      <c r="S534" s="452">
        <v>40</v>
      </c>
      <c r="T534" s="450">
        <v>45.000000000000007</v>
      </c>
      <c r="U534" s="450">
        <v>43</v>
      </c>
      <c r="V534" s="450">
        <v>44.000000000000007</v>
      </c>
      <c r="W534" s="450">
        <v>47</v>
      </c>
      <c r="X534" s="450">
        <v>51.000000000000007</v>
      </c>
      <c r="Y534" s="450"/>
      <c r="Z534" s="450" t="s">
        <v>78</v>
      </c>
      <c r="AA534" s="450">
        <v>48</v>
      </c>
      <c r="AB534" s="450">
        <v>47</v>
      </c>
      <c r="AC534" s="450">
        <v>45.000000000000007</v>
      </c>
      <c r="AD534" s="450">
        <v>41</v>
      </c>
    </row>
    <row r="535" spans="1:30" ht="12.75" customHeight="1" x14ac:dyDescent="0.2">
      <c r="A535" s="450">
        <v>2016</v>
      </c>
      <c r="B535" s="457">
        <v>42534</v>
      </c>
      <c r="C535" s="450" t="s">
        <v>78</v>
      </c>
      <c r="D535" s="450">
        <v>24</v>
      </c>
      <c r="E535" s="450">
        <v>31</v>
      </c>
      <c r="F535" s="450">
        <v>30</v>
      </c>
      <c r="G535" s="450">
        <v>28</v>
      </c>
      <c r="H535" s="450" t="s">
        <v>78</v>
      </c>
      <c r="I535" s="450">
        <v>27</v>
      </c>
      <c r="J535" s="450">
        <v>29</v>
      </c>
      <c r="K535" s="452">
        <v>26.000000000000004</v>
      </c>
      <c r="L535" s="452">
        <v>29</v>
      </c>
      <c r="M535" s="452">
        <v>26.000000000000004</v>
      </c>
      <c r="N535" s="452">
        <v>33</v>
      </c>
      <c r="O535" s="452">
        <v>31</v>
      </c>
      <c r="P535" s="452">
        <v>33</v>
      </c>
      <c r="Q535" s="452">
        <v>30</v>
      </c>
      <c r="R535" s="452">
        <v>29</v>
      </c>
      <c r="S535" s="452">
        <v>25</v>
      </c>
      <c r="T535" s="450">
        <v>26.000000000000004</v>
      </c>
      <c r="U535" s="450">
        <v>26.000000000000004</v>
      </c>
      <c r="V535" s="450">
        <v>24</v>
      </c>
      <c r="W535" s="450">
        <v>27</v>
      </c>
      <c r="X535" s="450">
        <v>31</v>
      </c>
      <c r="Y535" s="450"/>
      <c r="Z535" s="450" t="s">
        <v>78</v>
      </c>
      <c r="AA535" s="450">
        <v>31</v>
      </c>
      <c r="AB535" s="450">
        <v>30</v>
      </c>
      <c r="AC535" s="450">
        <v>31</v>
      </c>
      <c r="AD535" s="450">
        <v>27</v>
      </c>
    </row>
    <row r="536" spans="1:30" ht="12.75" customHeight="1" x14ac:dyDescent="0.2">
      <c r="A536" s="450">
        <v>2016</v>
      </c>
      <c r="B536" s="457">
        <v>42535</v>
      </c>
      <c r="C536" s="450">
        <v>36.000000000000007</v>
      </c>
      <c r="D536" s="450">
        <v>34</v>
      </c>
      <c r="E536" s="450">
        <v>37.000000000000007</v>
      </c>
      <c r="F536" s="450">
        <v>36.000000000000007</v>
      </c>
      <c r="G536" s="450">
        <v>35</v>
      </c>
      <c r="H536" s="450" t="s">
        <v>78</v>
      </c>
      <c r="I536" s="450">
        <v>36.000000000000007</v>
      </c>
      <c r="J536" s="450">
        <v>37.000000000000007</v>
      </c>
      <c r="K536" s="452">
        <v>40</v>
      </c>
      <c r="L536" s="452">
        <v>37.000000000000007</v>
      </c>
      <c r="M536" s="452">
        <v>37.000000000000007</v>
      </c>
      <c r="N536" s="452">
        <v>47</v>
      </c>
      <c r="O536" s="452">
        <v>44.000000000000007</v>
      </c>
      <c r="P536" s="452">
        <v>51.000000000000007</v>
      </c>
      <c r="Q536" s="452">
        <v>36.000000000000007</v>
      </c>
      <c r="R536" s="452">
        <v>34</v>
      </c>
      <c r="S536" s="452">
        <v>34</v>
      </c>
      <c r="T536" s="450">
        <v>40</v>
      </c>
      <c r="U536" s="450">
        <v>38</v>
      </c>
      <c r="V536" s="450">
        <v>38</v>
      </c>
      <c r="W536" s="450">
        <v>42</v>
      </c>
      <c r="X536" s="450">
        <v>43</v>
      </c>
      <c r="Y536" s="450"/>
      <c r="Z536" s="450">
        <v>37.000000000000007</v>
      </c>
      <c r="AA536" s="450">
        <v>42</v>
      </c>
      <c r="AB536" s="450">
        <v>38</v>
      </c>
      <c r="AC536" s="450">
        <v>37.000000000000007</v>
      </c>
      <c r="AD536" s="450">
        <v>38</v>
      </c>
    </row>
    <row r="537" spans="1:30" ht="12.75" customHeight="1" x14ac:dyDescent="0.2">
      <c r="A537" s="450">
        <v>2016</v>
      </c>
      <c r="B537" s="457">
        <v>42536</v>
      </c>
      <c r="C537" s="450">
        <v>64</v>
      </c>
      <c r="D537" s="450">
        <v>50</v>
      </c>
      <c r="E537" s="450">
        <v>63</v>
      </c>
      <c r="F537" s="450">
        <v>67</v>
      </c>
      <c r="G537" s="450">
        <v>53.000000000000007</v>
      </c>
      <c r="H537" s="450" t="s">
        <v>78</v>
      </c>
      <c r="I537" s="450">
        <v>58</v>
      </c>
      <c r="J537" s="450">
        <v>62</v>
      </c>
      <c r="K537" s="452">
        <v>55</v>
      </c>
      <c r="L537" s="452">
        <v>52.000000000000007</v>
      </c>
      <c r="M537" s="452">
        <v>55</v>
      </c>
      <c r="N537" s="452">
        <v>65</v>
      </c>
      <c r="O537" s="452">
        <v>71.000000000000014</v>
      </c>
      <c r="P537" s="452">
        <v>55</v>
      </c>
      <c r="Q537" s="452">
        <v>59.000000000000007</v>
      </c>
      <c r="R537" s="452">
        <v>60</v>
      </c>
      <c r="S537" s="452">
        <v>59.000000000000007</v>
      </c>
      <c r="T537" s="450">
        <v>54</v>
      </c>
      <c r="U537" s="450">
        <v>55</v>
      </c>
      <c r="V537" s="450">
        <v>52.000000000000007</v>
      </c>
      <c r="W537" s="450">
        <v>53.000000000000007</v>
      </c>
      <c r="X537" s="450">
        <v>66</v>
      </c>
      <c r="Y537" s="450"/>
      <c r="Z537" s="450">
        <v>39</v>
      </c>
      <c r="AA537" s="450">
        <v>60</v>
      </c>
      <c r="AB537" s="450">
        <v>57</v>
      </c>
      <c r="AC537" s="450">
        <v>57</v>
      </c>
      <c r="AD537" s="450">
        <v>53.000000000000007</v>
      </c>
    </row>
    <row r="538" spans="1:30" ht="12.75" customHeight="1" x14ac:dyDescent="0.2">
      <c r="A538" s="450">
        <v>2016</v>
      </c>
      <c r="B538" s="457">
        <v>42537</v>
      </c>
      <c r="C538" s="450">
        <v>47</v>
      </c>
      <c r="D538" s="450">
        <v>74.000000000000014</v>
      </c>
      <c r="E538" s="450">
        <v>55</v>
      </c>
      <c r="F538" s="450">
        <v>51.000000000000007</v>
      </c>
      <c r="G538" s="450">
        <v>69</v>
      </c>
      <c r="H538" s="450" t="s">
        <v>78</v>
      </c>
      <c r="I538" s="450">
        <v>63</v>
      </c>
      <c r="J538" s="450">
        <v>68</v>
      </c>
      <c r="K538" s="452">
        <v>33</v>
      </c>
      <c r="L538" s="452">
        <v>33</v>
      </c>
      <c r="M538" s="452">
        <v>37.000000000000007</v>
      </c>
      <c r="N538" s="452">
        <v>45.000000000000007</v>
      </c>
      <c r="O538" s="452">
        <v>54</v>
      </c>
      <c r="P538" s="452">
        <v>49</v>
      </c>
      <c r="Q538" s="452">
        <v>29</v>
      </c>
      <c r="R538" s="452">
        <v>47</v>
      </c>
      <c r="S538" s="452">
        <v>22.000000000000004</v>
      </c>
      <c r="T538" s="450">
        <v>25</v>
      </c>
      <c r="U538" s="450">
        <v>30</v>
      </c>
      <c r="V538" s="450">
        <v>33</v>
      </c>
      <c r="W538" s="450">
        <v>38</v>
      </c>
      <c r="X538" s="450">
        <v>48</v>
      </c>
      <c r="Y538" s="450"/>
      <c r="Z538" s="450">
        <v>43</v>
      </c>
      <c r="AA538" s="450">
        <v>48</v>
      </c>
      <c r="AB538" s="450">
        <v>79</v>
      </c>
      <c r="AC538" s="450">
        <v>54</v>
      </c>
      <c r="AD538" s="450">
        <v>44.000000000000007</v>
      </c>
    </row>
    <row r="539" spans="1:30" ht="12.75" customHeight="1" x14ac:dyDescent="0.2">
      <c r="A539" s="450">
        <v>2016</v>
      </c>
      <c r="B539" s="457">
        <v>42538</v>
      </c>
      <c r="C539" s="450">
        <v>46</v>
      </c>
      <c r="D539" s="450">
        <v>44.000000000000007</v>
      </c>
      <c r="E539" s="450">
        <v>39</v>
      </c>
      <c r="F539" s="450">
        <v>45.000000000000007</v>
      </c>
      <c r="G539" s="450">
        <v>40</v>
      </c>
      <c r="H539" s="450" t="s">
        <v>78</v>
      </c>
      <c r="I539" s="450">
        <v>34</v>
      </c>
      <c r="J539" s="450">
        <v>41</v>
      </c>
      <c r="K539" s="452">
        <v>51.000000000000007</v>
      </c>
      <c r="L539" s="452">
        <v>41</v>
      </c>
      <c r="M539" s="452">
        <v>41</v>
      </c>
      <c r="N539" s="452">
        <v>58</v>
      </c>
      <c r="O539" s="452">
        <v>47</v>
      </c>
      <c r="P539" s="452">
        <v>38</v>
      </c>
      <c r="Q539" s="452">
        <v>51.000000000000007</v>
      </c>
      <c r="R539" s="452">
        <v>60</v>
      </c>
      <c r="S539" s="452">
        <v>46</v>
      </c>
      <c r="T539" s="450">
        <v>44.000000000000007</v>
      </c>
      <c r="U539" s="450">
        <v>45.000000000000007</v>
      </c>
      <c r="V539" s="450">
        <v>45.000000000000007</v>
      </c>
      <c r="W539" s="450">
        <v>44.000000000000007</v>
      </c>
      <c r="X539" s="450">
        <v>42</v>
      </c>
      <c r="Y539" s="450"/>
      <c r="Z539" s="450">
        <v>60</v>
      </c>
      <c r="AA539" s="450">
        <v>35</v>
      </c>
      <c r="AB539" s="450">
        <v>40</v>
      </c>
      <c r="AC539" s="450">
        <v>38</v>
      </c>
      <c r="AD539" s="450">
        <v>54</v>
      </c>
    </row>
    <row r="540" spans="1:30" ht="12.75" customHeight="1" x14ac:dyDescent="0.2">
      <c r="A540" s="450">
        <v>2016</v>
      </c>
      <c r="B540" s="457">
        <v>42539</v>
      </c>
      <c r="C540" s="450">
        <v>58</v>
      </c>
      <c r="D540" s="450">
        <v>63</v>
      </c>
      <c r="E540" s="450">
        <v>55</v>
      </c>
      <c r="F540" s="450">
        <v>60</v>
      </c>
      <c r="G540" s="450">
        <v>51.000000000000007</v>
      </c>
      <c r="H540" s="450" t="s">
        <v>78</v>
      </c>
      <c r="I540" s="450">
        <v>52.000000000000007</v>
      </c>
      <c r="J540" s="450">
        <v>53.000000000000007</v>
      </c>
      <c r="K540" s="452">
        <v>66</v>
      </c>
      <c r="L540" s="452">
        <v>70</v>
      </c>
      <c r="M540" s="452">
        <v>69</v>
      </c>
      <c r="N540" s="452">
        <v>60</v>
      </c>
      <c r="O540" s="452">
        <v>60</v>
      </c>
      <c r="P540" s="452">
        <v>37.000000000000007</v>
      </c>
      <c r="Q540" s="452">
        <v>50</v>
      </c>
      <c r="R540" s="452">
        <v>58</v>
      </c>
      <c r="S540" s="452">
        <v>48</v>
      </c>
      <c r="T540" s="450">
        <v>65</v>
      </c>
      <c r="U540" s="450">
        <v>64</v>
      </c>
      <c r="V540" s="450">
        <v>65</v>
      </c>
      <c r="W540" s="450">
        <v>61.000000000000007</v>
      </c>
      <c r="X540" s="450">
        <v>64</v>
      </c>
      <c r="Y540" s="450"/>
      <c r="Z540" s="450">
        <v>56</v>
      </c>
      <c r="AA540" s="450">
        <v>59.000000000000007</v>
      </c>
      <c r="AB540" s="450">
        <v>50</v>
      </c>
      <c r="AC540" s="450">
        <v>55</v>
      </c>
      <c r="AD540" s="450">
        <v>62</v>
      </c>
    </row>
    <row r="541" spans="1:30" ht="12.75" customHeight="1" x14ac:dyDescent="0.2">
      <c r="A541" s="450">
        <v>2016</v>
      </c>
      <c r="B541" s="457">
        <v>42540</v>
      </c>
      <c r="C541" s="450">
        <v>51.000000000000007</v>
      </c>
      <c r="D541" s="450">
        <v>66</v>
      </c>
      <c r="E541" s="450">
        <v>49</v>
      </c>
      <c r="F541" s="450">
        <v>52.000000000000007</v>
      </c>
      <c r="G541" s="450">
        <v>52.000000000000007</v>
      </c>
      <c r="H541" s="450" t="s">
        <v>78</v>
      </c>
      <c r="I541" s="450">
        <v>52.000000000000007</v>
      </c>
      <c r="J541" s="450">
        <v>53.000000000000007</v>
      </c>
      <c r="K541" s="452">
        <v>74.000000000000014</v>
      </c>
      <c r="L541" s="452">
        <v>68</v>
      </c>
      <c r="M541" s="452">
        <v>65</v>
      </c>
      <c r="N541" s="452">
        <v>63</v>
      </c>
      <c r="O541" s="452">
        <v>73.000000000000014</v>
      </c>
      <c r="P541" s="452">
        <v>47</v>
      </c>
      <c r="Q541" s="452">
        <v>60</v>
      </c>
      <c r="R541" s="452">
        <v>61.000000000000007</v>
      </c>
      <c r="S541" s="452">
        <v>47</v>
      </c>
      <c r="T541" s="450">
        <v>62</v>
      </c>
      <c r="U541" s="450">
        <v>64</v>
      </c>
      <c r="V541" s="450">
        <v>63</v>
      </c>
      <c r="W541" s="450">
        <v>60</v>
      </c>
      <c r="X541" s="450">
        <v>65</v>
      </c>
      <c r="Y541" s="450"/>
      <c r="Z541" s="450">
        <v>68</v>
      </c>
      <c r="AA541" s="450">
        <v>49</v>
      </c>
      <c r="AB541" s="450">
        <v>49</v>
      </c>
      <c r="AC541" s="450">
        <v>46</v>
      </c>
      <c r="AD541" s="450">
        <v>65</v>
      </c>
    </row>
    <row r="542" spans="1:30" ht="12.75" customHeight="1" x14ac:dyDescent="0.2">
      <c r="A542" s="450">
        <v>2016</v>
      </c>
      <c r="B542" s="457">
        <v>42541</v>
      </c>
      <c r="C542" s="450">
        <v>52.000000000000007</v>
      </c>
      <c r="D542" s="450">
        <v>66</v>
      </c>
      <c r="E542" s="450">
        <v>51.000000000000007</v>
      </c>
      <c r="F542" s="450">
        <v>50</v>
      </c>
      <c r="G542" s="450">
        <v>47</v>
      </c>
      <c r="H542" s="450" t="s">
        <v>78</v>
      </c>
      <c r="I542" s="450">
        <v>43</v>
      </c>
      <c r="J542" s="450">
        <v>41</v>
      </c>
      <c r="K542" s="452">
        <v>52.000000000000007</v>
      </c>
      <c r="L542" s="452">
        <v>53.000000000000007</v>
      </c>
      <c r="M542" s="452">
        <v>52.000000000000007</v>
      </c>
      <c r="N542" s="452">
        <v>73.000000000000014</v>
      </c>
      <c r="O542" s="452">
        <v>74.000000000000014</v>
      </c>
      <c r="P542" s="452">
        <v>53.000000000000007</v>
      </c>
      <c r="Q542" s="452">
        <v>67</v>
      </c>
      <c r="R542" s="452">
        <v>79</v>
      </c>
      <c r="S542" s="452">
        <v>62</v>
      </c>
      <c r="T542" s="450">
        <v>48</v>
      </c>
      <c r="U542" s="450">
        <v>50</v>
      </c>
      <c r="V542" s="450">
        <v>47</v>
      </c>
      <c r="W542" s="450">
        <v>48</v>
      </c>
      <c r="X542" s="450">
        <v>59.000000000000007</v>
      </c>
      <c r="Y542" s="450"/>
      <c r="Z542" s="450">
        <v>76</v>
      </c>
      <c r="AA542" s="450">
        <v>52.000000000000007</v>
      </c>
      <c r="AB542" s="450">
        <v>47</v>
      </c>
      <c r="AC542" s="450">
        <v>46</v>
      </c>
      <c r="AD542" s="450">
        <v>61.000000000000007</v>
      </c>
    </row>
    <row r="543" spans="1:30" ht="12.75" customHeight="1" x14ac:dyDescent="0.2">
      <c r="A543" s="450">
        <v>2016</v>
      </c>
      <c r="B543" s="457">
        <v>42542</v>
      </c>
      <c r="C543" s="450">
        <v>60</v>
      </c>
      <c r="D543" s="450">
        <v>51.000000000000007</v>
      </c>
      <c r="E543" s="450">
        <v>62</v>
      </c>
      <c r="F543" s="450">
        <v>58</v>
      </c>
      <c r="G543" s="450">
        <v>56</v>
      </c>
      <c r="H543" s="450" t="s">
        <v>78</v>
      </c>
      <c r="I543" s="450">
        <v>48</v>
      </c>
      <c r="J543" s="450">
        <v>71.000000000000014</v>
      </c>
      <c r="K543" s="452">
        <v>56</v>
      </c>
      <c r="L543" s="452">
        <v>55</v>
      </c>
      <c r="M543" s="452">
        <v>57</v>
      </c>
      <c r="N543" s="452">
        <v>60</v>
      </c>
      <c r="O543" s="452">
        <v>62</v>
      </c>
      <c r="P543" s="452">
        <v>62</v>
      </c>
      <c r="Q543" s="452">
        <v>50</v>
      </c>
      <c r="R543" s="452">
        <v>44.000000000000007</v>
      </c>
      <c r="S543" s="452">
        <v>44.000000000000007</v>
      </c>
      <c r="T543" s="450">
        <v>58</v>
      </c>
      <c r="U543" s="450">
        <v>56</v>
      </c>
      <c r="V543" s="450">
        <v>56</v>
      </c>
      <c r="W543" s="450">
        <v>66</v>
      </c>
      <c r="X543" s="450">
        <v>67</v>
      </c>
      <c r="Y543" s="450"/>
      <c r="Z543" s="450">
        <v>47</v>
      </c>
      <c r="AA543" s="450">
        <v>73.000000000000014</v>
      </c>
      <c r="AB543" s="450">
        <v>71.000000000000014</v>
      </c>
      <c r="AC543" s="450">
        <v>73.000000000000014</v>
      </c>
      <c r="AD543" s="450">
        <v>48</v>
      </c>
    </row>
    <row r="544" spans="1:30" ht="12.75" customHeight="1" x14ac:dyDescent="0.2">
      <c r="A544" s="450">
        <v>2016</v>
      </c>
      <c r="B544" s="457">
        <v>42543</v>
      </c>
      <c r="C544" s="450" t="s">
        <v>78</v>
      </c>
      <c r="D544" s="450">
        <v>53.000000000000007</v>
      </c>
      <c r="E544" s="450">
        <v>57</v>
      </c>
      <c r="F544" s="450">
        <v>55</v>
      </c>
      <c r="G544" s="450">
        <v>52.000000000000007</v>
      </c>
      <c r="H544" s="450" t="s">
        <v>78</v>
      </c>
      <c r="I544" s="450">
        <v>56</v>
      </c>
      <c r="J544" s="450">
        <v>58</v>
      </c>
      <c r="K544" s="452">
        <v>52.000000000000007</v>
      </c>
      <c r="L544" s="452">
        <v>52.000000000000007</v>
      </c>
      <c r="M544" s="452">
        <v>48</v>
      </c>
      <c r="N544" s="452">
        <v>56</v>
      </c>
      <c r="O544" s="452">
        <v>56</v>
      </c>
      <c r="P544" s="452">
        <v>54</v>
      </c>
      <c r="Q544" s="452">
        <v>48</v>
      </c>
      <c r="R544" s="452">
        <v>48</v>
      </c>
      <c r="S544" s="452">
        <v>45.000000000000007</v>
      </c>
      <c r="T544" s="450">
        <v>50</v>
      </c>
      <c r="U544" s="450">
        <v>48</v>
      </c>
      <c r="V544" s="450">
        <v>49</v>
      </c>
      <c r="W544" s="450">
        <v>53.000000000000007</v>
      </c>
      <c r="X544" s="450">
        <v>56</v>
      </c>
      <c r="Y544" s="450"/>
      <c r="Z544" s="450">
        <v>50</v>
      </c>
      <c r="AA544" s="450">
        <v>55</v>
      </c>
      <c r="AB544" s="450">
        <v>60</v>
      </c>
      <c r="AC544" s="450">
        <v>57</v>
      </c>
      <c r="AD544" s="450">
        <v>49</v>
      </c>
    </row>
    <row r="545" spans="1:30" ht="12.75" customHeight="1" x14ac:dyDescent="0.2">
      <c r="A545" s="450">
        <v>2016</v>
      </c>
      <c r="B545" s="457">
        <v>42544</v>
      </c>
      <c r="C545" s="450">
        <v>64</v>
      </c>
      <c r="D545" s="450">
        <v>78</v>
      </c>
      <c r="E545" s="450">
        <v>64</v>
      </c>
      <c r="F545" s="450" t="s">
        <v>78</v>
      </c>
      <c r="G545" s="450">
        <v>73.000000000000014</v>
      </c>
      <c r="H545" s="450" t="s">
        <v>78</v>
      </c>
      <c r="I545" s="450">
        <v>75</v>
      </c>
      <c r="J545" s="450">
        <v>65</v>
      </c>
      <c r="K545" s="452">
        <v>50</v>
      </c>
      <c r="L545" s="452">
        <v>47</v>
      </c>
      <c r="M545" s="452">
        <v>53.000000000000007</v>
      </c>
      <c r="N545" s="452">
        <v>62</v>
      </c>
      <c r="O545" s="452">
        <v>70</v>
      </c>
      <c r="P545" s="452">
        <v>55</v>
      </c>
      <c r="Q545" s="452">
        <v>51.000000000000007</v>
      </c>
      <c r="R545" s="452">
        <v>61.000000000000007</v>
      </c>
      <c r="S545" s="452">
        <v>38</v>
      </c>
      <c r="T545" s="450">
        <v>41</v>
      </c>
      <c r="U545" s="450">
        <v>45.000000000000007</v>
      </c>
      <c r="V545" s="450">
        <v>47</v>
      </c>
      <c r="W545" s="450">
        <v>53.000000000000007</v>
      </c>
      <c r="X545" s="450">
        <v>59.000000000000007</v>
      </c>
      <c r="Y545" s="450"/>
      <c r="Z545" s="450">
        <v>70</v>
      </c>
      <c r="AA545" s="450">
        <v>58</v>
      </c>
      <c r="AB545" s="450">
        <v>67</v>
      </c>
      <c r="AC545" s="450">
        <v>58</v>
      </c>
      <c r="AD545" s="450">
        <v>54</v>
      </c>
    </row>
    <row r="546" spans="1:30" ht="12.75" customHeight="1" x14ac:dyDescent="0.2">
      <c r="A546" s="450">
        <v>2016</v>
      </c>
      <c r="B546" s="457">
        <v>42545</v>
      </c>
      <c r="C546" s="450">
        <v>58</v>
      </c>
      <c r="D546" s="450">
        <v>59.000000000000007</v>
      </c>
      <c r="E546" s="450">
        <v>58</v>
      </c>
      <c r="F546" s="450" t="s">
        <v>78</v>
      </c>
      <c r="G546" s="450">
        <v>49</v>
      </c>
      <c r="H546" s="450" t="s">
        <v>78</v>
      </c>
      <c r="I546" s="450">
        <v>54</v>
      </c>
      <c r="J546" s="450">
        <v>52.000000000000007</v>
      </c>
      <c r="K546" s="452">
        <v>63</v>
      </c>
      <c r="L546" s="452">
        <v>60</v>
      </c>
      <c r="M546" s="452">
        <v>63</v>
      </c>
      <c r="N546" s="452">
        <v>78</v>
      </c>
      <c r="O546" s="452">
        <v>69</v>
      </c>
      <c r="P546" s="452">
        <v>59.000000000000007</v>
      </c>
      <c r="Q546" s="452">
        <v>69</v>
      </c>
      <c r="R546" s="452">
        <v>64</v>
      </c>
      <c r="S546" s="452">
        <v>65</v>
      </c>
      <c r="T546" s="450">
        <v>58</v>
      </c>
      <c r="U546" s="450">
        <v>58</v>
      </c>
      <c r="V546" s="450">
        <v>60</v>
      </c>
      <c r="W546" s="450">
        <v>65</v>
      </c>
      <c r="X546" s="450">
        <v>66</v>
      </c>
      <c r="Y546" s="450"/>
      <c r="Z546" s="450">
        <v>64</v>
      </c>
      <c r="AA546" s="450">
        <v>56</v>
      </c>
      <c r="AB546" s="450">
        <v>54</v>
      </c>
      <c r="AC546" s="450" t="s">
        <v>78</v>
      </c>
      <c r="AD546" s="450">
        <v>60</v>
      </c>
    </row>
    <row r="547" spans="1:30" ht="12.75" customHeight="1" x14ac:dyDescent="0.2">
      <c r="A547" s="450">
        <v>2016</v>
      </c>
      <c r="B547" s="457">
        <v>42546</v>
      </c>
      <c r="C547" s="450">
        <v>55</v>
      </c>
      <c r="D547" s="450">
        <v>64</v>
      </c>
      <c r="E547" s="450">
        <v>57</v>
      </c>
      <c r="F547" s="450" t="s">
        <v>78</v>
      </c>
      <c r="G547" s="450">
        <v>48</v>
      </c>
      <c r="H547" s="450" t="s">
        <v>78</v>
      </c>
      <c r="I547" s="450">
        <v>51.000000000000007</v>
      </c>
      <c r="J547" s="450">
        <v>50</v>
      </c>
      <c r="K547" s="452">
        <v>62</v>
      </c>
      <c r="L547" s="452">
        <v>55</v>
      </c>
      <c r="M547" s="452">
        <v>54</v>
      </c>
      <c r="N547" s="452">
        <v>67</v>
      </c>
      <c r="O547" s="452">
        <v>68</v>
      </c>
      <c r="P547" s="452">
        <v>56</v>
      </c>
      <c r="Q547" s="452">
        <v>66</v>
      </c>
      <c r="R547" s="452">
        <v>68</v>
      </c>
      <c r="S547" s="452">
        <v>55</v>
      </c>
      <c r="T547" s="450">
        <v>60</v>
      </c>
      <c r="U547" s="450">
        <v>56</v>
      </c>
      <c r="V547" s="450">
        <v>63</v>
      </c>
      <c r="W547" s="450">
        <v>60</v>
      </c>
      <c r="X547" s="450">
        <v>57</v>
      </c>
      <c r="Y547" s="450"/>
      <c r="Z547" s="450">
        <v>66</v>
      </c>
      <c r="AA547" s="450">
        <v>54</v>
      </c>
      <c r="AB547" s="450">
        <v>47</v>
      </c>
      <c r="AC547" s="450">
        <v>49</v>
      </c>
      <c r="AD547" s="450">
        <v>59.000000000000007</v>
      </c>
    </row>
    <row r="548" spans="1:30" ht="12.75" customHeight="1" x14ac:dyDescent="0.2">
      <c r="A548" s="450">
        <v>2016</v>
      </c>
      <c r="B548" s="457">
        <v>42547</v>
      </c>
      <c r="C548" s="450">
        <v>64</v>
      </c>
      <c r="D548" s="450">
        <v>87.000000000000014</v>
      </c>
      <c r="E548" s="450">
        <v>61.000000000000007</v>
      </c>
      <c r="F548" s="450" t="s">
        <v>78</v>
      </c>
      <c r="G548" s="450">
        <v>55</v>
      </c>
      <c r="H548" s="450" t="s">
        <v>78</v>
      </c>
      <c r="I548" s="450">
        <v>57</v>
      </c>
      <c r="J548" s="450">
        <v>40</v>
      </c>
      <c r="K548" s="452">
        <v>70</v>
      </c>
      <c r="L548" s="452">
        <v>60</v>
      </c>
      <c r="M548" s="452">
        <v>57</v>
      </c>
      <c r="N548" s="452">
        <v>70</v>
      </c>
      <c r="O548" s="452">
        <v>65</v>
      </c>
      <c r="P548" s="452">
        <v>41</v>
      </c>
      <c r="Q548" s="452">
        <v>60</v>
      </c>
      <c r="R548" s="452">
        <v>64</v>
      </c>
      <c r="S548" s="452">
        <v>65</v>
      </c>
      <c r="T548" s="450">
        <v>57</v>
      </c>
      <c r="U548" s="450">
        <v>62</v>
      </c>
      <c r="V548" s="450">
        <v>61.000000000000007</v>
      </c>
      <c r="W548" s="450">
        <v>52.000000000000007</v>
      </c>
      <c r="X548" s="450">
        <v>56</v>
      </c>
      <c r="Y548" s="450"/>
      <c r="Z548" s="450">
        <v>70</v>
      </c>
      <c r="AA548" s="450">
        <v>48</v>
      </c>
      <c r="AB548" s="450">
        <v>43</v>
      </c>
      <c r="AC548" s="450">
        <v>45.000000000000007</v>
      </c>
      <c r="AD548" s="450">
        <v>75</v>
      </c>
    </row>
    <row r="549" spans="1:30" ht="12.75" customHeight="1" x14ac:dyDescent="0.2">
      <c r="A549" s="450">
        <v>2016</v>
      </c>
      <c r="B549" s="457">
        <v>42548</v>
      </c>
      <c r="C549" s="450">
        <v>54</v>
      </c>
      <c r="D549" s="450">
        <v>60</v>
      </c>
      <c r="E549" s="450">
        <v>55</v>
      </c>
      <c r="F549" s="450" t="s">
        <v>78</v>
      </c>
      <c r="G549" s="450">
        <v>51.000000000000007</v>
      </c>
      <c r="H549" s="450" t="s">
        <v>78</v>
      </c>
      <c r="I549" s="450">
        <v>51.000000000000007</v>
      </c>
      <c r="J549" s="450">
        <v>46</v>
      </c>
      <c r="K549" s="452">
        <v>50</v>
      </c>
      <c r="L549" s="452">
        <v>49</v>
      </c>
      <c r="M549" s="452">
        <v>46</v>
      </c>
      <c r="N549" s="452">
        <v>67</v>
      </c>
      <c r="O549" s="452">
        <v>55</v>
      </c>
      <c r="P549" s="452">
        <v>38</v>
      </c>
      <c r="Q549" s="452">
        <v>62</v>
      </c>
      <c r="R549" s="452">
        <v>61.000000000000007</v>
      </c>
      <c r="S549" s="452">
        <v>50</v>
      </c>
      <c r="T549" s="450">
        <v>44.000000000000007</v>
      </c>
      <c r="U549" s="450">
        <v>46</v>
      </c>
      <c r="V549" s="450">
        <v>45.000000000000007</v>
      </c>
      <c r="W549" s="450">
        <v>47</v>
      </c>
      <c r="X549" s="450">
        <v>49</v>
      </c>
      <c r="Y549" s="450"/>
      <c r="Z549" s="450">
        <v>68</v>
      </c>
      <c r="AA549" s="450">
        <v>44.000000000000007</v>
      </c>
      <c r="AB549" s="450">
        <v>44.000000000000007</v>
      </c>
      <c r="AC549" s="450">
        <v>44.000000000000007</v>
      </c>
      <c r="AD549" s="450">
        <v>53.000000000000007</v>
      </c>
    </row>
    <row r="550" spans="1:30" ht="12.75" customHeight="1" x14ac:dyDescent="0.2">
      <c r="A550" s="450">
        <v>2016</v>
      </c>
      <c r="B550" s="457">
        <v>42549</v>
      </c>
      <c r="C550" s="450">
        <v>42</v>
      </c>
      <c r="D550" s="450">
        <v>47</v>
      </c>
      <c r="E550" s="450">
        <v>52.000000000000007</v>
      </c>
      <c r="F550" s="450" t="s">
        <v>78</v>
      </c>
      <c r="G550" s="450">
        <v>44.000000000000007</v>
      </c>
      <c r="H550" s="450" t="s">
        <v>78</v>
      </c>
      <c r="I550" s="450">
        <v>44.000000000000007</v>
      </c>
      <c r="J550" s="450">
        <v>43</v>
      </c>
      <c r="K550" s="452">
        <v>36.000000000000007</v>
      </c>
      <c r="L550" s="452">
        <v>26.000000000000004</v>
      </c>
      <c r="M550" s="452">
        <v>34</v>
      </c>
      <c r="N550" s="452">
        <v>45.000000000000007</v>
      </c>
      <c r="O550" s="452">
        <v>41</v>
      </c>
      <c r="P550" s="452">
        <v>35</v>
      </c>
      <c r="Q550" s="452">
        <v>37.000000000000007</v>
      </c>
      <c r="R550" s="452">
        <v>36.000000000000007</v>
      </c>
      <c r="S550" s="452">
        <v>33</v>
      </c>
      <c r="T550" s="450">
        <v>34</v>
      </c>
      <c r="U550" s="450">
        <v>38</v>
      </c>
      <c r="V550" s="450">
        <v>37.000000000000007</v>
      </c>
      <c r="W550" s="450">
        <v>38</v>
      </c>
      <c r="X550" s="450">
        <v>39</v>
      </c>
      <c r="Y550" s="450"/>
      <c r="Z550" s="450">
        <v>35</v>
      </c>
      <c r="AA550" s="450">
        <v>40</v>
      </c>
      <c r="AB550" s="450">
        <v>39</v>
      </c>
      <c r="AC550" s="450">
        <v>39</v>
      </c>
      <c r="AD550" s="450">
        <v>38</v>
      </c>
    </row>
    <row r="551" spans="1:30" ht="12.75" customHeight="1" x14ac:dyDescent="0.2">
      <c r="A551" s="450">
        <v>2016</v>
      </c>
      <c r="B551" s="457">
        <v>42550</v>
      </c>
      <c r="C551" s="450">
        <v>57</v>
      </c>
      <c r="D551" s="450">
        <v>49</v>
      </c>
      <c r="E551" s="450">
        <v>66</v>
      </c>
      <c r="F551" s="450" t="s">
        <v>78</v>
      </c>
      <c r="G551" s="450">
        <v>52.000000000000007</v>
      </c>
      <c r="H551" s="450" t="s">
        <v>78</v>
      </c>
      <c r="I551" s="450">
        <v>52.000000000000007</v>
      </c>
      <c r="J551" s="450">
        <v>69</v>
      </c>
      <c r="K551" s="452">
        <v>51.000000000000007</v>
      </c>
      <c r="L551" s="452">
        <v>47</v>
      </c>
      <c r="M551" s="452">
        <v>48</v>
      </c>
      <c r="N551" s="452">
        <v>50</v>
      </c>
      <c r="O551" s="452">
        <v>52.000000000000007</v>
      </c>
      <c r="P551" s="452">
        <v>66</v>
      </c>
      <c r="Q551" s="452">
        <v>40</v>
      </c>
      <c r="R551" s="452">
        <v>38</v>
      </c>
      <c r="S551" s="452">
        <v>37.000000000000007</v>
      </c>
      <c r="T551" s="450">
        <v>52.000000000000007</v>
      </c>
      <c r="U551" s="450">
        <v>50</v>
      </c>
      <c r="V551" s="450">
        <v>51.000000000000007</v>
      </c>
      <c r="W551" s="450">
        <v>56</v>
      </c>
      <c r="X551" s="450">
        <v>54</v>
      </c>
      <c r="Y551" s="450"/>
      <c r="Z551" s="450">
        <v>44.000000000000007</v>
      </c>
      <c r="AA551" s="450">
        <v>60</v>
      </c>
      <c r="AB551" s="450">
        <v>67</v>
      </c>
      <c r="AC551" s="450">
        <v>66</v>
      </c>
      <c r="AD551" s="450">
        <v>44.000000000000007</v>
      </c>
    </row>
    <row r="552" spans="1:30" ht="12.75" customHeight="1" x14ac:dyDescent="0.2">
      <c r="A552" s="450">
        <v>2016</v>
      </c>
      <c r="B552" s="457">
        <v>42551</v>
      </c>
      <c r="C552" s="450">
        <v>65</v>
      </c>
      <c r="D552" s="450">
        <v>51.000000000000007</v>
      </c>
      <c r="E552" s="450">
        <v>58</v>
      </c>
      <c r="F552" s="450" t="s">
        <v>78</v>
      </c>
      <c r="G552" s="450">
        <v>53.000000000000007</v>
      </c>
      <c r="H552" s="450" t="s">
        <v>78</v>
      </c>
      <c r="I552" s="450">
        <v>42</v>
      </c>
      <c r="J552" s="450">
        <v>54</v>
      </c>
      <c r="K552" s="452">
        <v>54</v>
      </c>
      <c r="L552" s="452">
        <v>49</v>
      </c>
      <c r="M552" s="452">
        <v>50</v>
      </c>
      <c r="N552" s="452">
        <v>56</v>
      </c>
      <c r="O552" s="452">
        <v>53.000000000000007</v>
      </c>
      <c r="P552" s="452">
        <v>46</v>
      </c>
      <c r="Q552" s="452">
        <v>50</v>
      </c>
      <c r="R552" s="452">
        <v>47</v>
      </c>
      <c r="S552" s="452">
        <v>45.000000000000007</v>
      </c>
      <c r="T552" s="450">
        <v>53.000000000000007</v>
      </c>
      <c r="U552" s="450">
        <v>53.000000000000007</v>
      </c>
      <c r="V552" s="450">
        <v>52.000000000000007</v>
      </c>
      <c r="W552" s="450">
        <v>54</v>
      </c>
      <c r="X552" s="450">
        <v>57</v>
      </c>
      <c r="Y552" s="450"/>
      <c r="Z552" s="450">
        <v>39</v>
      </c>
      <c r="AA552" s="450">
        <v>56</v>
      </c>
      <c r="AB552" s="450">
        <v>54</v>
      </c>
      <c r="AC552" s="450">
        <v>56</v>
      </c>
      <c r="AD552" s="450">
        <v>49</v>
      </c>
    </row>
    <row r="553" spans="1:30" ht="12.75" customHeight="1" x14ac:dyDescent="0.2">
      <c r="A553" s="450">
        <v>2016</v>
      </c>
      <c r="B553" s="457">
        <v>42552</v>
      </c>
      <c r="C553" s="450">
        <v>48</v>
      </c>
      <c r="D553" s="450">
        <v>55</v>
      </c>
      <c r="E553" s="450">
        <v>52.000000000000007</v>
      </c>
      <c r="F553" s="450" t="s">
        <v>78</v>
      </c>
      <c r="G553" s="450">
        <v>50</v>
      </c>
      <c r="H553" s="450" t="s">
        <v>78</v>
      </c>
      <c r="I553" s="450">
        <v>51.000000000000007</v>
      </c>
      <c r="J553" s="450">
        <v>51.000000000000007</v>
      </c>
      <c r="K553" s="452">
        <v>42</v>
      </c>
      <c r="L553" s="452">
        <v>35</v>
      </c>
      <c r="M553" s="452">
        <v>43</v>
      </c>
      <c r="N553" s="452">
        <v>56</v>
      </c>
      <c r="O553" s="452">
        <v>47</v>
      </c>
      <c r="P553" s="452">
        <v>40</v>
      </c>
      <c r="Q553" s="452">
        <v>48</v>
      </c>
      <c r="R553" s="452">
        <v>48</v>
      </c>
      <c r="S553" s="452">
        <v>46</v>
      </c>
      <c r="T553" s="450">
        <v>37.000000000000007</v>
      </c>
      <c r="U553" s="450">
        <v>43</v>
      </c>
      <c r="V553" s="450">
        <v>44.000000000000007</v>
      </c>
      <c r="W553" s="450">
        <v>45.000000000000007</v>
      </c>
      <c r="X553" s="450">
        <v>48</v>
      </c>
      <c r="Y553" s="450"/>
      <c r="Z553" s="450">
        <v>50</v>
      </c>
      <c r="AA553" s="450">
        <v>46</v>
      </c>
      <c r="AB553" s="450">
        <v>48</v>
      </c>
      <c r="AC553" s="450">
        <v>45.000000000000007</v>
      </c>
      <c r="AD553" s="450">
        <v>48</v>
      </c>
    </row>
    <row r="554" spans="1:30" ht="12.75" customHeight="1" x14ac:dyDescent="0.2">
      <c r="A554" s="450">
        <v>2016</v>
      </c>
      <c r="B554" s="457">
        <v>42553</v>
      </c>
      <c r="C554" s="450">
        <v>35</v>
      </c>
      <c r="D554" s="450">
        <v>35</v>
      </c>
      <c r="E554" s="450">
        <v>39</v>
      </c>
      <c r="F554" s="450" t="s">
        <v>78</v>
      </c>
      <c r="G554" s="450">
        <v>34</v>
      </c>
      <c r="H554" s="450" t="s">
        <v>78</v>
      </c>
      <c r="I554" s="450">
        <v>37.000000000000007</v>
      </c>
      <c r="J554" s="450">
        <v>38</v>
      </c>
      <c r="K554" s="452">
        <v>33</v>
      </c>
      <c r="L554" s="452">
        <v>32</v>
      </c>
      <c r="M554" s="452">
        <v>32</v>
      </c>
      <c r="N554" s="452">
        <v>35</v>
      </c>
      <c r="O554" s="452">
        <v>35</v>
      </c>
      <c r="P554" s="452">
        <v>36.000000000000007</v>
      </c>
      <c r="Q554" s="452">
        <v>31</v>
      </c>
      <c r="R554" s="452">
        <v>30</v>
      </c>
      <c r="S554" s="452">
        <v>30</v>
      </c>
      <c r="T554" s="450">
        <v>32</v>
      </c>
      <c r="U554" s="450">
        <v>30</v>
      </c>
      <c r="V554" s="450">
        <v>31</v>
      </c>
      <c r="W554" s="450">
        <v>34</v>
      </c>
      <c r="X554" s="450">
        <v>35</v>
      </c>
      <c r="Y554" s="450"/>
      <c r="Z554" s="450">
        <v>31</v>
      </c>
      <c r="AA554" s="450">
        <v>34</v>
      </c>
      <c r="AB554" s="450">
        <v>41</v>
      </c>
      <c r="AC554" s="450">
        <v>36.000000000000007</v>
      </c>
      <c r="AD554" s="450">
        <v>31</v>
      </c>
    </row>
    <row r="555" spans="1:30" ht="12.75" customHeight="1" x14ac:dyDescent="0.2">
      <c r="A555" s="450">
        <v>2016</v>
      </c>
      <c r="B555" s="457">
        <v>42554</v>
      </c>
      <c r="C555" s="450">
        <v>44.000000000000007</v>
      </c>
      <c r="D555" s="450">
        <v>42</v>
      </c>
      <c r="E555" s="450">
        <v>48</v>
      </c>
      <c r="F555" s="450" t="s">
        <v>78</v>
      </c>
      <c r="G555" s="450">
        <v>46</v>
      </c>
      <c r="H555" s="450" t="s">
        <v>78</v>
      </c>
      <c r="I555" s="450">
        <v>47</v>
      </c>
      <c r="J555" s="450">
        <v>48</v>
      </c>
      <c r="K555" s="452">
        <v>42</v>
      </c>
      <c r="L555" s="452">
        <v>39</v>
      </c>
      <c r="M555" s="452">
        <v>48</v>
      </c>
      <c r="N555" s="452">
        <v>46</v>
      </c>
      <c r="O555" s="452">
        <v>46</v>
      </c>
      <c r="P555" s="452">
        <v>42</v>
      </c>
      <c r="Q555" s="452">
        <v>37.000000000000007</v>
      </c>
      <c r="R555" s="452">
        <v>35</v>
      </c>
      <c r="S555" s="452">
        <v>34</v>
      </c>
      <c r="T555" s="450">
        <v>43</v>
      </c>
      <c r="U555" s="450">
        <v>43</v>
      </c>
      <c r="V555" s="450">
        <v>45.000000000000007</v>
      </c>
      <c r="W555" s="450">
        <v>43</v>
      </c>
      <c r="X555" s="450">
        <v>47</v>
      </c>
      <c r="Y555" s="450"/>
      <c r="Z555" s="450">
        <v>36.000000000000007</v>
      </c>
      <c r="AA555" s="450">
        <v>45.000000000000007</v>
      </c>
      <c r="AB555" s="450">
        <v>46</v>
      </c>
      <c r="AC555" s="450">
        <v>45.000000000000007</v>
      </c>
      <c r="AD555" s="450">
        <v>40</v>
      </c>
    </row>
    <row r="556" spans="1:30" ht="12.75" customHeight="1" x14ac:dyDescent="0.2">
      <c r="A556" s="450">
        <v>2016</v>
      </c>
      <c r="B556" s="457">
        <v>42555</v>
      </c>
      <c r="C556" s="450">
        <v>59.000000000000007</v>
      </c>
      <c r="D556" s="450">
        <v>62</v>
      </c>
      <c r="E556" s="450">
        <v>63</v>
      </c>
      <c r="F556" s="450" t="s">
        <v>78</v>
      </c>
      <c r="G556" s="450">
        <v>56</v>
      </c>
      <c r="H556" s="450" t="s">
        <v>78</v>
      </c>
      <c r="I556" s="450">
        <v>62</v>
      </c>
      <c r="J556" s="450">
        <v>56</v>
      </c>
      <c r="K556" s="452">
        <v>58</v>
      </c>
      <c r="L556" s="452">
        <v>51.000000000000007</v>
      </c>
      <c r="M556" s="452">
        <v>52.000000000000007</v>
      </c>
      <c r="N556" s="452">
        <v>54</v>
      </c>
      <c r="O556" s="452">
        <v>55</v>
      </c>
      <c r="P556" s="452">
        <v>50</v>
      </c>
      <c r="Q556" s="452">
        <v>48</v>
      </c>
      <c r="R556" s="452">
        <v>53.000000000000007</v>
      </c>
      <c r="S556" s="452">
        <v>47</v>
      </c>
      <c r="T556" s="450">
        <v>54</v>
      </c>
      <c r="U556" s="450">
        <v>57</v>
      </c>
      <c r="V556" s="450">
        <v>56</v>
      </c>
      <c r="W556" s="450">
        <v>52.000000000000007</v>
      </c>
      <c r="X556" s="450">
        <v>54</v>
      </c>
      <c r="Y556" s="450"/>
      <c r="Z556" s="450">
        <v>55</v>
      </c>
      <c r="AA556" s="450">
        <v>53.000000000000007</v>
      </c>
      <c r="AB556" s="450">
        <v>53.000000000000007</v>
      </c>
      <c r="AC556" s="450">
        <v>53.000000000000007</v>
      </c>
      <c r="AD556" s="450">
        <v>59.000000000000007</v>
      </c>
    </row>
    <row r="557" spans="1:30" ht="12.75" customHeight="1" x14ac:dyDescent="0.2">
      <c r="A557" s="450">
        <v>2016</v>
      </c>
      <c r="B557" s="457">
        <v>42556</v>
      </c>
      <c r="C557" s="450">
        <v>45.000000000000007</v>
      </c>
      <c r="D557" s="450">
        <v>41</v>
      </c>
      <c r="E557" s="450">
        <v>52.000000000000007</v>
      </c>
      <c r="F557" s="450" t="s">
        <v>78</v>
      </c>
      <c r="G557" s="450">
        <v>45.000000000000007</v>
      </c>
      <c r="H557" s="450" t="s">
        <v>78</v>
      </c>
      <c r="I557" s="450">
        <v>41</v>
      </c>
      <c r="J557" s="450">
        <v>52.000000000000007</v>
      </c>
      <c r="K557" s="452">
        <v>42</v>
      </c>
      <c r="L557" s="452">
        <v>38</v>
      </c>
      <c r="M557" s="452">
        <v>35</v>
      </c>
      <c r="N557" s="452">
        <v>44.000000000000007</v>
      </c>
      <c r="O557" s="452">
        <v>45.000000000000007</v>
      </c>
      <c r="P557" s="452">
        <v>42</v>
      </c>
      <c r="Q557" s="452">
        <v>39</v>
      </c>
      <c r="R557" s="452">
        <v>34</v>
      </c>
      <c r="S557" s="452">
        <v>36.000000000000007</v>
      </c>
      <c r="T557" s="450">
        <v>42</v>
      </c>
      <c r="U557" s="450">
        <v>40</v>
      </c>
      <c r="V557" s="450">
        <v>42</v>
      </c>
      <c r="W557" s="450">
        <v>47</v>
      </c>
      <c r="X557" s="450">
        <v>44.000000000000007</v>
      </c>
      <c r="Y557" s="450"/>
      <c r="Z557" s="450">
        <v>38</v>
      </c>
      <c r="AA557" s="450">
        <v>45.000000000000007</v>
      </c>
      <c r="AB557" s="450">
        <v>50</v>
      </c>
      <c r="AC557" s="450">
        <v>45.000000000000007</v>
      </c>
      <c r="AD557" s="450">
        <v>39</v>
      </c>
    </row>
    <row r="558" spans="1:30" ht="12.75" customHeight="1" x14ac:dyDescent="0.2">
      <c r="A558" s="450">
        <v>2016</v>
      </c>
      <c r="B558" s="457">
        <v>42557</v>
      </c>
      <c r="C558" s="450">
        <v>87.000000000000014</v>
      </c>
      <c r="D558" s="450">
        <v>80</v>
      </c>
      <c r="E558" s="450">
        <v>75</v>
      </c>
      <c r="F558" s="450" t="s">
        <v>78</v>
      </c>
      <c r="G558" s="450">
        <v>80</v>
      </c>
      <c r="H558" s="450" t="s">
        <v>78</v>
      </c>
      <c r="I558" s="450">
        <v>68</v>
      </c>
      <c r="J558" s="450">
        <v>70</v>
      </c>
      <c r="K558" s="452">
        <v>67</v>
      </c>
      <c r="L558" s="452">
        <v>60</v>
      </c>
      <c r="M558" s="452">
        <v>74.000000000000014</v>
      </c>
      <c r="N558" s="452">
        <v>61.000000000000007</v>
      </c>
      <c r="O558" s="452">
        <v>59.000000000000007</v>
      </c>
      <c r="P558" s="452">
        <v>72.000000000000014</v>
      </c>
      <c r="Q558" s="452">
        <v>59.000000000000007</v>
      </c>
      <c r="R558" s="452">
        <v>57</v>
      </c>
      <c r="S558" s="452">
        <v>53.000000000000007</v>
      </c>
      <c r="T558" s="450">
        <v>69</v>
      </c>
      <c r="U558" s="450">
        <v>70</v>
      </c>
      <c r="V558" s="450">
        <v>71.000000000000014</v>
      </c>
      <c r="W558" s="450">
        <v>71.000000000000014</v>
      </c>
      <c r="X558" s="450">
        <v>75</v>
      </c>
      <c r="Y558" s="450"/>
      <c r="Z558" s="450">
        <v>54</v>
      </c>
      <c r="AA558" s="450">
        <v>62</v>
      </c>
      <c r="AB558" s="450">
        <v>72.000000000000014</v>
      </c>
      <c r="AC558" s="450">
        <v>70</v>
      </c>
      <c r="AD558" s="450">
        <v>69</v>
      </c>
    </row>
    <row r="559" spans="1:30" ht="12.75" customHeight="1" x14ac:dyDescent="0.2">
      <c r="A559" s="450">
        <v>2016</v>
      </c>
      <c r="B559" s="457">
        <v>42558</v>
      </c>
      <c r="C559" s="450">
        <v>64</v>
      </c>
      <c r="D559" s="450">
        <v>66</v>
      </c>
      <c r="E559" s="450">
        <v>64</v>
      </c>
      <c r="F559" s="450" t="s">
        <v>78</v>
      </c>
      <c r="G559" s="450" t="s">
        <v>78</v>
      </c>
      <c r="H559" s="450" t="s">
        <v>78</v>
      </c>
      <c r="I559" s="450">
        <v>68</v>
      </c>
      <c r="J559" s="450">
        <v>62</v>
      </c>
      <c r="K559" s="452">
        <v>63</v>
      </c>
      <c r="L559" s="452">
        <v>60</v>
      </c>
      <c r="M559" s="452">
        <v>61.000000000000007</v>
      </c>
      <c r="N559" s="452">
        <v>63</v>
      </c>
      <c r="O559" s="452">
        <v>65</v>
      </c>
      <c r="P559" s="452">
        <v>56</v>
      </c>
      <c r="Q559" s="452">
        <v>51.000000000000007</v>
      </c>
      <c r="R559" s="452">
        <v>55</v>
      </c>
      <c r="S559" s="452">
        <v>41</v>
      </c>
      <c r="T559" s="450">
        <v>53.000000000000007</v>
      </c>
      <c r="U559" s="450">
        <v>53.000000000000007</v>
      </c>
      <c r="V559" s="450">
        <v>56</v>
      </c>
      <c r="W559" s="450">
        <v>64</v>
      </c>
      <c r="X559" s="450">
        <v>64</v>
      </c>
      <c r="Y559" s="450"/>
      <c r="Z559" s="450">
        <v>59.000000000000007</v>
      </c>
      <c r="AA559" s="450">
        <v>60</v>
      </c>
      <c r="AB559" s="450">
        <v>67</v>
      </c>
      <c r="AC559" s="450">
        <v>66</v>
      </c>
      <c r="AD559" s="450">
        <v>60</v>
      </c>
    </row>
    <row r="560" spans="1:30" ht="12.75" customHeight="1" x14ac:dyDescent="0.2">
      <c r="A560" s="450">
        <v>2016</v>
      </c>
      <c r="B560" s="457">
        <v>42559</v>
      </c>
      <c r="C560" s="450">
        <v>44.000000000000007</v>
      </c>
      <c r="D560" s="450">
        <v>51.000000000000007</v>
      </c>
      <c r="E560" s="450" t="s">
        <v>78</v>
      </c>
      <c r="F560" s="450" t="s">
        <v>78</v>
      </c>
      <c r="G560" s="450" t="s">
        <v>78</v>
      </c>
      <c r="H560" s="450" t="s">
        <v>78</v>
      </c>
      <c r="I560" s="450">
        <v>36.000000000000007</v>
      </c>
      <c r="J560" s="450">
        <v>33</v>
      </c>
      <c r="K560" s="452">
        <v>57</v>
      </c>
      <c r="L560" s="452">
        <v>52.000000000000007</v>
      </c>
      <c r="M560" s="452">
        <v>51.000000000000007</v>
      </c>
      <c r="N560" s="452">
        <v>65</v>
      </c>
      <c r="O560" s="452">
        <v>65</v>
      </c>
      <c r="P560" s="452">
        <v>47</v>
      </c>
      <c r="Q560" s="452">
        <v>58</v>
      </c>
      <c r="R560" s="452">
        <v>56</v>
      </c>
      <c r="S560" s="452">
        <v>39</v>
      </c>
      <c r="T560" s="450">
        <v>50</v>
      </c>
      <c r="U560" s="450">
        <v>50</v>
      </c>
      <c r="V560" s="450">
        <v>53.000000000000007</v>
      </c>
      <c r="W560" s="450">
        <v>54</v>
      </c>
      <c r="X560" s="450">
        <v>50</v>
      </c>
      <c r="Y560" s="450"/>
      <c r="Z560" s="450">
        <v>52.000000000000007</v>
      </c>
      <c r="AA560" s="450">
        <v>38</v>
      </c>
      <c r="AB560" s="450">
        <v>37.000000000000007</v>
      </c>
      <c r="AC560" s="450">
        <v>36.000000000000007</v>
      </c>
      <c r="AD560" s="450">
        <v>48</v>
      </c>
    </row>
    <row r="561" spans="1:30" ht="12.75" customHeight="1" x14ac:dyDescent="0.2">
      <c r="A561" s="450">
        <v>2016</v>
      </c>
      <c r="B561" s="457">
        <v>42560</v>
      </c>
      <c r="C561" s="450">
        <v>26.000000000000004</v>
      </c>
      <c r="D561" s="450">
        <v>26.000000000000004</v>
      </c>
      <c r="E561" s="450" t="s">
        <v>78</v>
      </c>
      <c r="F561" s="450" t="s">
        <v>78</v>
      </c>
      <c r="G561" s="450" t="s">
        <v>78</v>
      </c>
      <c r="H561" s="450" t="s">
        <v>78</v>
      </c>
      <c r="I561" s="450">
        <v>28</v>
      </c>
      <c r="J561" s="450">
        <v>29</v>
      </c>
      <c r="K561" s="452">
        <v>20</v>
      </c>
      <c r="L561" s="452">
        <v>18.000000000000004</v>
      </c>
      <c r="M561" s="452">
        <v>22.000000000000004</v>
      </c>
      <c r="N561" s="452">
        <v>21</v>
      </c>
      <c r="O561" s="452">
        <v>23</v>
      </c>
      <c r="P561" s="452">
        <v>25</v>
      </c>
      <c r="Q561" s="452">
        <v>20</v>
      </c>
      <c r="R561" s="452">
        <v>19</v>
      </c>
      <c r="S561" s="452">
        <v>17</v>
      </c>
      <c r="T561" s="450">
        <v>21</v>
      </c>
      <c r="U561" s="450">
        <v>23</v>
      </c>
      <c r="V561" s="450">
        <v>20</v>
      </c>
      <c r="W561" s="450">
        <v>25</v>
      </c>
      <c r="X561" s="450">
        <v>24</v>
      </c>
      <c r="Y561" s="450"/>
      <c r="Z561" s="450">
        <v>25</v>
      </c>
      <c r="AA561" s="450">
        <v>25</v>
      </c>
      <c r="AB561" s="450">
        <v>27</v>
      </c>
      <c r="AC561" s="450">
        <v>24</v>
      </c>
      <c r="AD561" s="450">
        <v>25</v>
      </c>
    </row>
    <row r="562" spans="1:30" ht="12.75" customHeight="1" x14ac:dyDescent="0.2">
      <c r="A562" s="450">
        <v>2016</v>
      </c>
      <c r="B562" s="457">
        <v>42561</v>
      </c>
      <c r="C562" s="450">
        <v>33</v>
      </c>
      <c r="D562" s="450">
        <v>37.000000000000007</v>
      </c>
      <c r="E562" s="450" t="s">
        <v>78</v>
      </c>
      <c r="F562" s="450" t="s">
        <v>78</v>
      </c>
      <c r="G562" s="450" t="s">
        <v>78</v>
      </c>
      <c r="H562" s="450" t="s">
        <v>78</v>
      </c>
      <c r="I562" s="450">
        <v>36.000000000000007</v>
      </c>
      <c r="J562" s="450">
        <v>37.000000000000007</v>
      </c>
      <c r="K562" s="452">
        <v>34</v>
      </c>
      <c r="L562" s="452">
        <v>32</v>
      </c>
      <c r="M562" s="452">
        <v>33</v>
      </c>
      <c r="N562" s="452">
        <v>36.000000000000007</v>
      </c>
      <c r="O562" s="452">
        <v>37.000000000000007</v>
      </c>
      <c r="P562" s="452">
        <v>39</v>
      </c>
      <c r="Q562" s="452">
        <v>29</v>
      </c>
      <c r="R562" s="452">
        <v>26.000000000000004</v>
      </c>
      <c r="S562" s="452">
        <v>23</v>
      </c>
      <c r="T562" s="450">
        <v>35</v>
      </c>
      <c r="U562" s="450">
        <v>32</v>
      </c>
      <c r="V562" s="450">
        <v>34</v>
      </c>
      <c r="W562" s="450">
        <v>37.000000000000007</v>
      </c>
      <c r="X562" s="450">
        <v>36.000000000000007</v>
      </c>
      <c r="Y562" s="450"/>
      <c r="Z562" s="450">
        <v>30</v>
      </c>
      <c r="AA562" s="450">
        <v>42</v>
      </c>
      <c r="AB562" s="450">
        <v>41</v>
      </c>
      <c r="AC562" s="450">
        <v>40</v>
      </c>
      <c r="AD562" s="450">
        <v>30</v>
      </c>
    </row>
    <row r="563" spans="1:30" ht="12.75" customHeight="1" x14ac:dyDescent="0.2">
      <c r="A563" s="450">
        <v>2016</v>
      </c>
      <c r="B563" s="457">
        <v>42562</v>
      </c>
      <c r="C563" s="450">
        <v>36.000000000000007</v>
      </c>
      <c r="D563" s="450">
        <v>29</v>
      </c>
      <c r="E563" s="450">
        <v>44.000000000000007</v>
      </c>
      <c r="F563" s="450" t="s">
        <v>78</v>
      </c>
      <c r="G563" s="450" t="s">
        <v>78</v>
      </c>
      <c r="H563" s="450" t="s">
        <v>78</v>
      </c>
      <c r="I563" s="450">
        <v>31</v>
      </c>
      <c r="J563" s="450">
        <v>35</v>
      </c>
      <c r="K563" s="452">
        <v>37.000000000000007</v>
      </c>
      <c r="L563" s="452">
        <v>36.000000000000007</v>
      </c>
      <c r="M563" s="452">
        <v>41</v>
      </c>
      <c r="N563" s="452">
        <v>30</v>
      </c>
      <c r="O563" s="452">
        <v>44.000000000000007</v>
      </c>
      <c r="P563" s="452">
        <v>40</v>
      </c>
      <c r="Q563" s="452">
        <v>26.000000000000004</v>
      </c>
      <c r="R563" s="452">
        <v>33</v>
      </c>
      <c r="S563" s="452">
        <v>20</v>
      </c>
      <c r="T563" s="450">
        <v>37.000000000000007</v>
      </c>
      <c r="U563" s="450">
        <v>36.000000000000007</v>
      </c>
      <c r="V563" s="450">
        <v>37.000000000000007</v>
      </c>
      <c r="W563" s="450">
        <v>38</v>
      </c>
      <c r="X563" s="450">
        <v>45.000000000000007</v>
      </c>
      <c r="Y563" s="450"/>
      <c r="Z563" s="450">
        <v>33</v>
      </c>
      <c r="AA563" s="450">
        <v>38</v>
      </c>
      <c r="AB563" s="450">
        <v>36.000000000000007</v>
      </c>
      <c r="AC563" s="450">
        <v>38</v>
      </c>
      <c r="AD563" s="450">
        <v>31</v>
      </c>
    </row>
    <row r="564" spans="1:30" ht="12.75" customHeight="1" x14ac:dyDescent="0.2">
      <c r="A564" s="450">
        <v>2016</v>
      </c>
      <c r="B564" s="457">
        <v>42563</v>
      </c>
      <c r="C564" s="450">
        <v>61.000000000000007</v>
      </c>
      <c r="D564" s="450">
        <v>72.000000000000014</v>
      </c>
      <c r="E564" s="450">
        <v>60</v>
      </c>
      <c r="F564" s="450" t="s">
        <v>78</v>
      </c>
      <c r="G564" s="450" t="s">
        <v>78</v>
      </c>
      <c r="H564" s="450" t="s">
        <v>78</v>
      </c>
      <c r="I564" s="450">
        <v>62</v>
      </c>
      <c r="J564" s="450">
        <v>62</v>
      </c>
      <c r="K564" s="452">
        <v>58</v>
      </c>
      <c r="L564" s="452">
        <v>47</v>
      </c>
      <c r="M564" s="452">
        <v>51.000000000000007</v>
      </c>
      <c r="N564" s="452">
        <v>63</v>
      </c>
      <c r="O564" s="452">
        <v>56</v>
      </c>
      <c r="P564" s="452">
        <v>47</v>
      </c>
      <c r="Q564" s="452">
        <v>59.000000000000007</v>
      </c>
      <c r="R564" s="452">
        <v>58</v>
      </c>
      <c r="S564" s="452">
        <v>56</v>
      </c>
      <c r="T564" s="450">
        <v>48</v>
      </c>
      <c r="U564" s="450">
        <v>52.000000000000007</v>
      </c>
      <c r="V564" s="450">
        <v>49</v>
      </c>
      <c r="W564" s="450">
        <v>50</v>
      </c>
      <c r="X564" s="450">
        <v>53.000000000000007</v>
      </c>
      <c r="Y564" s="450"/>
      <c r="Z564" s="450">
        <v>66</v>
      </c>
      <c r="AA564" s="450">
        <v>42</v>
      </c>
      <c r="AB564" s="450">
        <v>49</v>
      </c>
      <c r="AC564" s="450">
        <v>44.000000000000007</v>
      </c>
      <c r="AD564" s="450">
        <v>60</v>
      </c>
    </row>
    <row r="565" spans="1:30" ht="12.75" customHeight="1" x14ac:dyDescent="0.2">
      <c r="A565" s="450">
        <v>2016</v>
      </c>
      <c r="B565" s="457">
        <v>42564</v>
      </c>
      <c r="C565" s="450">
        <v>52.000000000000007</v>
      </c>
      <c r="D565" s="450">
        <v>64</v>
      </c>
      <c r="E565" s="450">
        <v>59.000000000000007</v>
      </c>
      <c r="F565" s="450" t="s">
        <v>78</v>
      </c>
      <c r="G565" s="450" t="s">
        <v>78</v>
      </c>
      <c r="H565" s="450" t="s">
        <v>78</v>
      </c>
      <c r="I565" s="450">
        <v>40</v>
      </c>
      <c r="J565" s="450">
        <v>50</v>
      </c>
      <c r="K565" s="452">
        <v>46</v>
      </c>
      <c r="L565" s="452">
        <v>38</v>
      </c>
      <c r="M565" s="452">
        <v>43</v>
      </c>
      <c r="N565" s="452">
        <v>35</v>
      </c>
      <c r="O565" s="452">
        <v>37.000000000000007</v>
      </c>
      <c r="P565" s="452">
        <v>39</v>
      </c>
      <c r="Q565" s="452">
        <v>35</v>
      </c>
      <c r="R565" s="452">
        <v>45.000000000000007</v>
      </c>
      <c r="S565" s="452">
        <v>34</v>
      </c>
      <c r="T565" s="450">
        <v>37.000000000000007</v>
      </c>
      <c r="U565" s="450">
        <v>42</v>
      </c>
      <c r="V565" s="450">
        <v>41</v>
      </c>
      <c r="W565" s="450">
        <v>44.000000000000007</v>
      </c>
      <c r="X565" s="450">
        <v>45.000000000000007</v>
      </c>
      <c r="Y565" s="450"/>
      <c r="Z565" s="450">
        <v>54</v>
      </c>
      <c r="AA565" s="450">
        <v>40</v>
      </c>
      <c r="AB565" s="450">
        <v>43</v>
      </c>
      <c r="AC565" s="450">
        <v>43</v>
      </c>
      <c r="AD565" s="450">
        <v>48</v>
      </c>
    </row>
    <row r="566" spans="1:30" ht="12.75" customHeight="1" x14ac:dyDescent="0.2">
      <c r="A566" s="450">
        <v>2016</v>
      </c>
      <c r="B566" s="457">
        <v>42565</v>
      </c>
      <c r="C566" s="450">
        <v>56</v>
      </c>
      <c r="D566" s="450">
        <v>41</v>
      </c>
      <c r="E566" s="450">
        <v>56</v>
      </c>
      <c r="F566" s="450" t="s">
        <v>78</v>
      </c>
      <c r="G566" s="450">
        <v>47</v>
      </c>
      <c r="H566" s="450" t="s">
        <v>78</v>
      </c>
      <c r="I566" s="450">
        <v>43</v>
      </c>
      <c r="J566" s="450">
        <v>44.000000000000007</v>
      </c>
      <c r="K566" s="452">
        <v>50</v>
      </c>
      <c r="L566" s="452">
        <v>49</v>
      </c>
      <c r="M566" s="452">
        <v>47</v>
      </c>
      <c r="N566" s="452">
        <v>57</v>
      </c>
      <c r="O566" s="452">
        <v>57</v>
      </c>
      <c r="P566" s="452">
        <v>56</v>
      </c>
      <c r="Q566" s="452">
        <v>17</v>
      </c>
      <c r="R566" s="452">
        <v>45.000000000000007</v>
      </c>
      <c r="S566" s="452">
        <v>36.000000000000007</v>
      </c>
      <c r="T566" s="450">
        <v>42</v>
      </c>
      <c r="U566" s="450">
        <v>45.000000000000007</v>
      </c>
      <c r="V566" s="450">
        <v>47</v>
      </c>
      <c r="W566" s="450">
        <v>48</v>
      </c>
      <c r="X566" s="450">
        <v>53.000000000000007</v>
      </c>
      <c r="Y566" s="450"/>
      <c r="Z566" s="450">
        <v>43</v>
      </c>
      <c r="AA566" s="450">
        <v>44.000000000000007</v>
      </c>
      <c r="AB566" s="450">
        <v>44.000000000000007</v>
      </c>
      <c r="AC566" s="450">
        <v>45.000000000000007</v>
      </c>
      <c r="AD566" s="450">
        <v>48</v>
      </c>
    </row>
    <row r="567" spans="1:30" ht="12.75" customHeight="1" x14ac:dyDescent="0.2">
      <c r="A567" s="450">
        <v>2016</v>
      </c>
      <c r="B567" s="457">
        <v>42566</v>
      </c>
      <c r="C567" s="450">
        <v>76</v>
      </c>
      <c r="D567" s="450">
        <v>58</v>
      </c>
      <c r="E567" s="450">
        <v>84</v>
      </c>
      <c r="F567" s="450">
        <v>75</v>
      </c>
      <c r="G567" s="450">
        <v>71.000000000000014</v>
      </c>
      <c r="H567" s="450" t="s">
        <v>78</v>
      </c>
      <c r="I567" s="450">
        <v>70</v>
      </c>
      <c r="J567" s="450">
        <v>60</v>
      </c>
      <c r="K567" s="452">
        <v>66</v>
      </c>
      <c r="L567" s="452">
        <v>61.000000000000007</v>
      </c>
      <c r="M567" s="452">
        <v>59.000000000000007</v>
      </c>
      <c r="N567" s="452">
        <v>59.000000000000007</v>
      </c>
      <c r="O567" s="452">
        <v>61.000000000000007</v>
      </c>
      <c r="P567" s="452">
        <v>65</v>
      </c>
      <c r="Q567" s="452" t="s">
        <v>78</v>
      </c>
      <c r="R567" s="452">
        <v>51.000000000000007</v>
      </c>
      <c r="S567" s="452">
        <v>45.000000000000007</v>
      </c>
      <c r="T567" s="450">
        <v>69</v>
      </c>
      <c r="U567" s="450">
        <v>65</v>
      </c>
      <c r="V567" s="450">
        <v>65</v>
      </c>
      <c r="W567" s="450">
        <v>75</v>
      </c>
      <c r="X567" s="450">
        <v>71.000000000000014</v>
      </c>
      <c r="Y567" s="450"/>
      <c r="Z567" s="450">
        <v>55</v>
      </c>
      <c r="AA567" s="450">
        <v>76</v>
      </c>
      <c r="AB567" s="450">
        <v>78</v>
      </c>
      <c r="AC567" s="450">
        <v>75</v>
      </c>
      <c r="AD567" s="450">
        <v>61.000000000000007</v>
      </c>
    </row>
    <row r="568" spans="1:30" ht="12.75" customHeight="1" x14ac:dyDescent="0.2">
      <c r="A568" s="450">
        <v>2016</v>
      </c>
      <c r="B568" s="457">
        <v>42567</v>
      </c>
      <c r="C568" s="450">
        <v>58</v>
      </c>
      <c r="D568" s="450">
        <v>56</v>
      </c>
      <c r="E568" s="450">
        <v>61.000000000000007</v>
      </c>
      <c r="F568" s="450">
        <v>59.000000000000007</v>
      </c>
      <c r="G568" s="450">
        <v>61.000000000000007</v>
      </c>
      <c r="H568" s="450" t="s">
        <v>78</v>
      </c>
      <c r="I568" s="450">
        <v>56</v>
      </c>
      <c r="J568" s="450" t="s">
        <v>78</v>
      </c>
      <c r="K568" s="452">
        <v>73.000000000000014</v>
      </c>
      <c r="L568" s="452">
        <v>63</v>
      </c>
      <c r="M568" s="452">
        <v>61.000000000000007</v>
      </c>
      <c r="N568" s="452">
        <v>54</v>
      </c>
      <c r="O568" s="452">
        <v>64</v>
      </c>
      <c r="P568" s="452">
        <v>66</v>
      </c>
      <c r="Q568" s="452" t="s">
        <v>78</v>
      </c>
      <c r="R568" s="452">
        <v>57</v>
      </c>
      <c r="S568" s="452">
        <v>43</v>
      </c>
      <c r="T568" s="450">
        <v>63</v>
      </c>
      <c r="U568" s="450">
        <v>60</v>
      </c>
      <c r="V568" s="450">
        <v>67</v>
      </c>
      <c r="W568" s="450">
        <v>64</v>
      </c>
      <c r="X568" s="450">
        <v>65</v>
      </c>
      <c r="Y568" s="450"/>
      <c r="Z568" s="450">
        <v>64</v>
      </c>
      <c r="AA568" s="450">
        <v>70</v>
      </c>
      <c r="AB568" s="450">
        <v>65</v>
      </c>
      <c r="AC568" s="450">
        <v>69</v>
      </c>
      <c r="AD568" s="450">
        <v>58</v>
      </c>
    </row>
    <row r="569" spans="1:30" ht="12.75" customHeight="1" x14ac:dyDescent="0.2">
      <c r="A569" s="450">
        <v>2016</v>
      </c>
      <c r="B569" s="457">
        <v>42568</v>
      </c>
      <c r="C569" s="450">
        <v>77</v>
      </c>
      <c r="D569" s="450">
        <v>52.000000000000007</v>
      </c>
      <c r="E569" s="450">
        <v>79</v>
      </c>
      <c r="F569" s="450">
        <v>76</v>
      </c>
      <c r="G569" s="450">
        <v>70</v>
      </c>
      <c r="H569" s="450" t="s">
        <v>78</v>
      </c>
      <c r="I569" s="450">
        <v>71.000000000000014</v>
      </c>
      <c r="J569" s="450" t="s">
        <v>78</v>
      </c>
      <c r="K569" s="452">
        <v>66</v>
      </c>
      <c r="L569" s="452">
        <v>58</v>
      </c>
      <c r="M569" s="452">
        <v>63</v>
      </c>
      <c r="N569" s="452">
        <v>58</v>
      </c>
      <c r="O569" s="452">
        <v>58</v>
      </c>
      <c r="P569" s="452">
        <v>62</v>
      </c>
      <c r="Q569" s="452" t="s">
        <v>78</v>
      </c>
      <c r="R569" s="452">
        <v>48</v>
      </c>
      <c r="S569" s="452">
        <v>44.000000000000007</v>
      </c>
      <c r="T569" s="450">
        <v>71.000000000000014</v>
      </c>
      <c r="U569" s="450">
        <v>67</v>
      </c>
      <c r="V569" s="450">
        <v>69</v>
      </c>
      <c r="W569" s="450">
        <v>71.000000000000014</v>
      </c>
      <c r="X569" s="450">
        <v>65</v>
      </c>
      <c r="Y569" s="450"/>
      <c r="Z569" s="450">
        <v>51.000000000000007</v>
      </c>
      <c r="AA569" s="450">
        <v>67</v>
      </c>
      <c r="AB569" s="450">
        <v>69</v>
      </c>
      <c r="AC569" s="450">
        <v>71.000000000000014</v>
      </c>
      <c r="AD569" s="450">
        <v>59.000000000000007</v>
      </c>
    </row>
    <row r="570" spans="1:30" ht="12.75" customHeight="1" x14ac:dyDescent="0.2">
      <c r="A570" s="450">
        <v>2016</v>
      </c>
      <c r="B570" s="457">
        <v>42569</v>
      </c>
      <c r="C570" s="450">
        <v>73.000000000000014</v>
      </c>
      <c r="D570" s="450">
        <v>64</v>
      </c>
      <c r="E570" s="450">
        <v>83</v>
      </c>
      <c r="F570" s="450">
        <v>80</v>
      </c>
      <c r="G570" s="450">
        <v>84</v>
      </c>
      <c r="H570" s="450" t="s">
        <v>78</v>
      </c>
      <c r="I570" s="450">
        <v>75</v>
      </c>
      <c r="J570" s="450">
        <v>82</v>
      </c>
      <c r="K570" s="452">
        <v>57</v>
      </c>
      <c r="L570" s="452">
        <v>56</v>
      </c>
      <c r="M570" s="452">
        <v>54</v>
      </c>
      <c r="N570" s="452">
        <v>56</v>
      </c>
      <c r="O570" s="452">
        <v>60</v>
      </c>
      <c r="P570" s="452">
        <v>54</v>
      </c>
      <c r="Q570" s="452">
        <v>46</v>
      </c>
      <c r="R570" s="452">
        <v>54</v>
      </c>
      <c r="S570" s="452">
        <v>46</v>
      </c>
      <c r="T570" s="450">
        <v>59.000000000000007</v>
      </c>
      <c r="U570" s="450">
        <v>59.000000000000007</v>
      </c>
      <c r="V570" s="450">
        <v>56</v>
      </c>
      <c r="W570" s="450">
        <v>67</v>
      </c>
      <c r="X570" s="450">
        <v>64</v>
      </c>
      <c r="Y570" s="450"/>
      <c r="Z570" s="450">
        <v>60</v>
      </c>
      <c r="AA570" s="450">
        <v>60</v>
      </c>
      <c r="AB570" s="450">
        <v>57</v>
      </c>
      <c r="AC570" s="450">
        <v>58</v>
      </c>
      <c r="AD570" s="450">
        <v>61.000000000000007</v>
      </c>
    </row>
    <row r="571" spans="1:30" ht="12.75" customHeight="1" x14ac:dyDescent="0.2">
      <c r="A571" s="450">
        <v>2016</v>
      </c>
      <c r="B571" s="457">
        <v>42570</v>
      </c>
      <c r="C571" s="450">
        <v>37.000000000000007</v>
      </c>
      <c r="D571" s="450">
        <v>32</v>
      </c>
      <c r="E571" s="450">
        <v>36.000000000000007</v>
      </c>
      <c r="F571" s="450">
        <v>38</v>
      </c>
      <c r="G571" s="450">
        <v>35</v>
      </c>
      <c r="H571" s="450" t="s">
        <v>78</v>
      </c>
      <c r="I571" s="450">
        <v>33</v>
      </c>
      <c r="J571" s="450">
        <v>37.000000000000007</v>
      </c>
      <c r="K571" s="452">
        <v>34</v>
      </c>
      <c r="L571" s="452">
        <v>35</v>
      </c>
      <c r="M571" s="452">
        <v>34</v>
      </c>
      <c r="N571" s="452">
        <v>42</v>
      </c>
      <c r="O571" s="452">
        <v>43</v>
      </c>
      <c r="P571" s="452">
        <v>44.000000000000007</v>
      </c>
      <c r="Q571" s="452">
        <v>33</v>
      </c>
      <c r="R571" s="452">
        <v>33</v>
      </c>
      <c r="S571" s="452">
        <v>29</v>
      </c>
      <c r="T571" s="450">
        <v>33</v>
      </c>
      <c r="U571" s="450">
        <v>33</v>
      </c>
      <c r="V571" s="450">
        <v>31</v>
      </c>
      <c r="W571" s="450">
        <v>32</v>
      </c>
      <c r="X571" s="450">
        <v>39</v>
      </c>
      <c r="Y571" s="450"/>
      <c r="Z571" s="450">
        <v>35</v>
      </c>
      <c r="AA571" s="450">
        <v>39</v>
      </c>
      <c r="AB571" s="450">
        <v>40</v>
      </c>
      <c r="AC571" s="450">
        <v>40</v>
      </c>
      <c r="AD571" s="450">
        <v>32</v>
      </c>
    </row>
    <row r="572" spans="1:30" ht="12.75" customHeight="1" x14ac:dyDescent="0.2">
      <c r="A572" s="450">
        <v>2016</v>
      </c>
      <c r="B572" s="457">
        <v>42571</v>
      </c>
      <c r="C572" s="450">
        <v>51.000000000000007</v>
      </c>
      <c r="D572" s="450">
        <v>30</v>
      </c>
      <c r="E572" s="450">
        <v>45.000000000000007</v>
      </c>
      <c r="F572" s="450">
        <v>43</v>
      </c>
      <c r="G572" s="450">
        <v>34</v>
      </c>
      <c r="H572" s="450" t="s">
        <v>78</v>
      </c>
      <c r="I572" s="450">
        <v>37.000000000000007</v>
      </c>
      <c r="J572" s="450">
        <v>47</v>
      </c>
      <c r="K572" s="452">
        <v>48</v>
      </c>
      <c r="L572" s="452">
        <v>48</v>
      </c>
      <c r="M572" s="452">
        <v>44.000000000000007</v>
      </c>
      <c r="N572" s="452">
        <v>49</v>
      </c>
      <c r="O572" s="452">
        <v>51.000000000000007</v>
      </c>
      <c r="P572" s="452">
        <v>33</v>
      </c>
      <c r="Q572" s="452">
        <v>37.000000000000007</v>
      </c>
      <c r="R572" s="452">
        <v>36.000000000000007</v>
      </c>
      <c r="S572" s="452">
        <v>32</v>
      </c>
      <c r="T572" s="450">
        <v>46</v>
      </c>
      <c r="U572" s="450">
        <v>48</v>
      </c>
      <c r="V572" s="450">
        <v>47</v>
      </c>
      <c r="W572" s="450">
        <v>46</v>
      </c>
      <c r="X572" s="450">
        <v>45.000000000000007</v>
      </c>
      <c r="Y572" s="450"/>
      <c r="Z572" s="450">
        <v>38</v>
      </c>
      <c r="AA572" s="450">
        <v>40</v>
      </c>
      <c r="AB572" s="450">
        <v>35</v>
      </c>
      <c r="AC572" s="450">
        <v>36.000000000000007</v>
      </c>
      <c r="AD572" s="450">
        <v>40</v>
      </c>
    </row>
    <row r="573" spans="1:30" ht="12.75" customHeight="1" x14ac:dyDescent="0.2">
      <c r="A573" s="450">
        <v>2016</v>
      </c>
      <c r="B573" s="457">
        <v>42572</v>
      </c>
      <c r="C573" s="450">
        <v>85</v>
      </c>
      <c r="D573" s="450">
        <v>68</v>
      </c>
      <c r="E573" s="450">
        <v>81</v>
      </c>
      <c r="F573" s="450">
        <v>87.000000000000014</v>
      </c>
      <c r="G573" s="450">
        <v>78</v>
      </c>
      <c r="H573" s="450" t="s">
        <v>78</v>
      </c>
      <c r="I573" s="450">
        <v>80</v>
      </c>
      <c r="J573" s="450">
        <v>74.000000000000014</v>
      </c>
      <c r="K573" s="452">
        <v>71.000000000000014</v>
      </c>
      <c r="L573" s="452">
        <v>66</v>
      </c>
      <c r="M573" s="452">
        <v>65</v>
      </c>
      <c r="N573" s="452">
        <v>69</v>
      </c>
      <c r="O573" s="452">
        <v>74.000000000000014</v>
      </c>
      <c r="P573" s="452">
        <v>61.000000000000007</v>
      </c>
      <c r="Q573" s="452">
        <v>65</v>
      </c>
      <c r="R573" s="452">
        <v>67</v>
      </c>
      <c r="S573" s="452">
        <v>62</v>
      </c>
      <c r="T573" s="450">
        <v>66</v>
      </c>
      <c r="U573" s="450">
        <v>68</v>
      </c>
      <c r="V573" s="450">
        <v>69</v>
      </c>
      <c r="W573" s="450">
        <v>69</v>
      </c>
      <c r="X573" s="450">
        <v>77</v>
      </c>
      <c r="Y573" s="450"/>
      <c r="Z573" s="450">
        <v>65</v>
      </c>
      <c r="AA573" s="450">
        <v>67</v>
      </c>
      <c r="AB573" s="450">
        <v>70</v>
      </c>
      <c r="AC573" s="450">
        <v>64</v>
      </c>
      <c r="AD573" s="450">
        <v>70</v>
      </c>
    </row>
    <row r="574" spans="1:30" ht="12.75" customHeight="1" x14ac:dyDescent="0.2">
      <c r="A574" s="450">
        <v>2016</v>
      </c>
      <c r="B574" s="457">
        <v>42573</v>
      </c>
      <c r="C574" s="450">
        <v>79</v>
      </c>
      <c r="D574" s="450">
        <v>70</v>
      </c>
      <c r="E574" s="450">
        <v>96</v>
      </c>
      <c r="F574" s="450">
        <v>97</v>
      </c>
      <c r="G574" s="450">
        <v>100</v>
      </c>
      <c r="H574" s="450" t="s">
        <v>78</v>
      </c>
      <c r="I574" s="450">
        <v>91</v>
      </c>
      <c r="J574" s="450">
        <v>78</v>
      </c>
      <c r="K574" s="452">
        <v>75</v>
      </c>
      <c r="L574" s="452">
        <v>69</v>
      </c>
      <c r="M574" s="452">
        <v>67</v>
      </c>
      <c r="N574" s="452">
        <v>73.000000000000014</v>
      </c>
      <c r="O574" s="452">
        <v>78</v>
      </c>
      <c r="P574" s="452">
        <v>70</v>
      </c>
      <c r="Q574" s="452">
        <v>68</v>
      </c>
      <c r="R574" s="452">
        <v>68</v>
      </c>
      <c r="S574" s="452">
        <v>57</v>
      </c>
      <c r="T574" s="450">
        <v>73.000000000000014</v>
      </c>
      <c r="U574" s="450">
        <v>72.000000000000014</v>
      </c>
      <c r="V574" s="450">
        <v>72.000000000000014</v>
      </c>
      <c r="W574" s="450">
        <v>82</v>
      </c>
      <c r="X574" s="450">
        <v>81</v>
      </c>
      <c r="Y574" s="450"/>
      <c r="Z574" s="450">
        <v>68</v>
      </c>
      <c r="AA574" s="450">
        <v>70</v>
      </c>
      <c r="AB574" s="450">
        <v>62</v>
      </c>
      <c r="AC574" s="450">
        <v>62</v>
      </c>
      <c r="AD574" s="450">
        <v>76</v>
      </c>
    </row>
    <row r="575" spans="1:30" ht="12.75" customHeight="1" x14ac:dyDescent="0.2">
      <c r="A575" s="450">
        <v>2016</v>
      </c>
      <c r="B575" s="457">
        <v>42574</v>
      </c>
      <c r="C575" s="450" t="s">
        <v>78</v>
      </c>
      <c r="D575" s="450">
        <v>43</v>
      </c>
      <c r="E575" s="450">
        <v>54</v>
      </c>
      <c r="F575" s="450">
        <v>49</v>
      </c>
      <c r="G575" s="450">
        <v>41</v>
      </c>
      <c r="H575" s="450" t="s">
        <v>78</v>
      </c>
      <c r="I575" s="450">
        <v>43</v>
      </c>
      <c r="J575" s="450">
        <v>57</v>
      </c>
      <c r="K575" s="452">
        <v>49</v>
      </c>
      <c r="L575" s="452">
        <v>51.000000000000007</v>
      </c>
      <c r="M575" s="452">
        <v>50</v>
      </c>
      <c r="N575" s="452">
        <v>57</v>
      </c>
      <c r="O575" s="452">
        <v>58</v>
      </c>
      <c r="P575" s="452">
        <v>55</v>
      </c>
      <c r="Q575" s="452">
        <v>48</v>
      </c>
      <c r="R575" s="452">
        <v>45.000000000000007</v>
      </c>
      <c r="S575" s="452">
        <v>44.000000000000007</v>
      </c>
      <c r="T575" s="450">
        <v>48</v>
      </c>
      <c r="U575" s="450">
        <v>45.000000000000007</v>
      </c>
      <c r="V575" s="450">
        <v>48</v>
      </c>
      <c r="W575" s="450">
        <v>51.000000000000007</v>
      </c>
      <c r="X575" s="450">
        <v>55</v>
      </c>
      <c r="Y575" s="450"/>
      <c r="Z575" s="450">
        <v>46</v>
      </c>
      <c r="AA575" s="450">
        <v>53.000000000000007</v>
      </c>
      <c r="AB575" s="450">
        <v>52.000000000000007</v>
      </c>
      <c r="AC575" s="450">
        <v>49</v>
      </c>
      <c r="AD575" s="450">
        <v>43</v>
      </c>
    </row>
    <row r="576" spans="1:30" ht="12.75" customHeight="1" x14ac:dyDescent="0.2">
      <c r="A576" s="450">
        <v>2016</v>
      </c>
      <c r="B576" s="457">
        <v>42575</v>
      </c>
      <c r="C576" s="450" t="s">
        <v>78</v>
      </c>
      <c r="D576" s="450">
        <v>50</v>
      </c>
      <c r="E576" s="450">
        <v>51.000000000000007</v>
      </c>
      <c r="F576" s="450">
        <v>54</v>
      </c>
      <c r="G576" s="450">
        <v>44.000000000000007</v>
      </c>
      <c r="H576" s="450" t="s">
        <v>78</v>
      </c>
      <c r="I576" s="450">
        <v>38</v>
      </c>
      <c r="J576" s="450">
        <v>48</v>
      </c>
      <c r="K576" s="452">
        <v>47</v>
      </c>
      <c r="L576" s="452">
        <v>41</v>
      </c>
      <c r="M576" s="452">
        <v>48</v>
      </c>
      <c r="N576" s="452">
        <v>49</v>
      </c>
      <c r="O576" s="452">
        <v>49</v>
      </c>
      <c r="P576" s="452">
        <v>50</v>
      </c>
      <c r="Q576" s="452">
        <v>42</v>
      </c>
      <c r="R576" s="452">
        <v>39</v>
      </c>
      <c r="S576" s="452">
        <v>39</v>
      </c>
      <c r="T576" s="450">
        <v>48</v>
      </c>
      <c r="U576" s="450">
        <v>47</v>
      </c>
      <c r="V576" s="450">
        <v>47</v>
      </c>
      <c r="W576" s="450">
        <v>55</v>
      </c>
      <c r="X576" s="450">
        <v>59.000000000000007</v>
      </c>
      <c r="Y576" s="450"/>
      <c r="Z576" s="450">
        <v>37.000000000000007</v>
      </c>
      <c r="AA576" s="450">
        <v>51.000000000000007</v>
      </c>
      <c r="AB576" s="450">
        <v>44.000000000000007</v>
      </c>
      <c r="AC576" s="450">
        <v>47</v>
      </c>
      <c r="AD576" s="450">
        <v>51.000000000000007</v>
      </c>
    </row>
    <row r="577" spans="1:30" ht="12.75" customHeight="1" x14ac:dyDescent="0.2">
      <c r="A577" s="450">
        <v>2016</v>
      </c>
      <c r="B577" s="457">
        <v>42576</v>
      </c>
      <c r="C577" s="450" t="s">
        <v>78</v>
      </c>
      <c r="D577" s="450">
        <v>66</v>
      </c>
      <c r="E577" s="450">
        <v>67</v>
      </c>
      <c r="F577" s="450">
        <v>69</v>
      </c>
      <c r="G577" s="450">
        <v>69</v>
      </c>
      <c r="H577" s="450" t="s">
        <v>78</v>
      </c>
      <c r="I577" s="450">
        <v>48</v>
      </c>
      <c r="J577" s="450">
        <v>65</v>
      </c>
      <c r="K577" s="452">
        <v>66</v>
      </c>
      <c r="L577" s="452">
        <v>59.000000000000007</v>
      </c>
      <c r="M577" s="452">
        <v>61.000000000000007</v>
      </c>
      <c r="N577" s="452">
        <v>62</v>
      </c>
      <c r="O577" s="452">
        <v>65</v>
      </c>
      <c r="P577" s="452">
        <v>53.000000000000007</v>
      </c>
      <c r="Q577" s="452">
        <v>57</v>
      </c>
      <c r="R577" s="452">
        <v>54</v>
      </c>
      <c r="S577" s="452">
        <v>47</v>
      </c>
      <c r="T577" s="450">
        <v>62</v>
      </c>
      <c r="U577" s="450">
        <v>68</v>
      </c>
      <c r="V577" s="450">
        <v>65</v>
      </c>
      <c r="W577" s="450">
        <v>63</v>
      </c>
      <c r="X577" s="450">
        <v>62</v>
      </c>
      <c r="Y577" s="450"/>
      <c r="Z577" s="450">
        <v>64</v>
      </c>
      <c r="AA577" s="450">
        <v>57</v>
      </c>
      <c r="AB577" s="450">
        <v>57</v>
      </c>
      <c r="AC577" s="450">
        <v>54</v>
      </c>
      <c r="AD577" s="450">
        <v>70</v>
      </c>
    </row>
    <row r="578" spans="1:30" ht="12.75" customHeight="1" x14ac:dyDescent="0.2">
      <c r="A578" s="450">
        <v>2016</v>
      </c>
      <c r="B578" s="457">
        <v>42577</v>
      </c>
      <c r="C578" s="450">
        <v>39</v>
      </c>
      <c r="D578" s="450">
        <v>37.000000000000007</v>
      </c>
      <c r="E578" s="450">
        <v>45.000000000000007</v>
      </c>
      <c r="F578" s="450">
        <v>41</v>
      </c>
      <c r="G578" s="450">
        <v>38</v>
      </c>
      <c r="H578" s="450" t="s">
        <v>78</v>
      </c>
      <c r="I578" s="450">
        <v>38</v>
      </c>
      <c r="J578" s="450">
        <v>51.000000000000007</v>
      </c>
      <c r="K578" s="452">
        <v>42</v>
      </c>
      <c r="L578" s="452">
        <v>42</v>
      </c>
      <c r="M578" s="452">
        <v>41</v>
      </c>
      <c r="N578" s="452">
        <v>52.000000000000007</v>
      </c>
      <c r="O578" s="452">
        <v>53.000000000000007</v>
      </c>
      <c r="P578" s="452">
        <v>53.000000000000007</v>
      </c>
      <c r="Q578" s="452">
        <v>41</v>
      </c>
      <c r="R578" s="452">
        <v>34</v>
      </c>
      <c r="S578" s="452">
        <v>36.000000000000007</v>
      </c>
      <c r="T578" s="450">
        <v>43</v>
      </c>
      <c r="U578" s="450">
        <v>39</v>
      </c>
      <c r="V578" s="450">
        <v>40</v>
      </c>
      <c r="W578" s="450">
        <v>47</v>
      </c>
      <c r="X578" s="450">
        <v>50</v>
      </c>
      <c r="Y578" s="450"/>
      <c r="Z578" s="450">
        <v>37.000000000000007</v>
      </c>
      <c r="AA578" s="450">
        <v>45.000000000000007</v>
      </c>
      <c r="AB578" s="450">
        <v>45.000000000000007</v>
      </c>
      <c r="AC578" s="450">
        <v>47</v>
      </c>
      <c r="AD578" s="450">
        <v>38</v>
      </c>
    </row>
    <row r="579" spans="1:30" ht="12.75" customHeight="1" x14ac:dyDescent="0.2">
      <c r="A579" s="450">
        <v>2016</v>
      </c>
      <c r="B579" s="457">
        <v>42578</v>
      </c>
      <c r="C579" s="450">
        <v>69</v>
      </c>
      <c r="D579" s="450">
        <v>46</v>
      </c>
      <c r="E579" s="450">
        <v>56</v>
      </c>
      <c r="F579" s="450">
        <v>61.000000000000007</v>
      </c>
      <c r="G579" s="450">
        <v>52.000000000000007</v>
      </c>
      <c r="H579" s="450" t="s">
        <v>78</v>
      </c>
      <c r="I579" s="450">
        <v>39</v>
      </c>
      <c r="J579" s="450">
        <v>49</v>
      </c>
      <c r="K579" s="452">
        <v>54</v>
      </c>
      <c r="L579" s="452">
        <v>54</v>
      </c>
      <c r="M579" s="452">
        <v>58</v>
      </c>
      <c r="N579" s="452">
        <v>54</v>
      </c>
      <c r="O579" s="452">
        <v>56</v>
      </c>
      <c r="P579" s="452">
        <v>46</v>
      </c>
      <c r="Q579" s="452">
        <v>44.000000000000007</v>
      </c>
      <c r="R579" s="452">
        <v>41</v>
      </c>
      <c r="S579" s="452">
        <v>40</v>
      </c>
      <c r="T579" s="450">
        <v>60</v>
      </c>
      <c r="U579" s="450">
        <v>54</v>
      </c>
      <c r="V579" s="450">
        <v>62</v>
      </c>
      <c r="W579" s="450">
        <v>62</v>
      </c>
      <c r="X579" s="450">
        <v>61.000000000000007</v>
      </c>
      <c r="Y579" s="450"/>
      <c r="Z579" s="450">
        <v>38</v>
      </c>
      <c r="AA579" s="450">
        <v>55</v>
      </c>
      <c r="AB579" s="450">
        <v>43</v>
      </c>
      <c r="AC579" s="450">
        <v>50</v>
      </c>
      <c r="AD579" s="450">
        <v>52.000000000000007</v>
      </c>
    </row>
    <row r="580" spans="1:30" ht="12.75" customHeight="1" x14ac:dyDescent="0.2">
      <c r="A580" s="450">
        <v>2016</v>
      </c>
      <c r="B580" s="457">
        <v>42579</v>
      </c>
      <c r="C580" s="450">
        <v>69</v>
      </c>
      <c r="D580" s="450">
        <v>61.000000000000007</v>
      </c>
      <c r="E580" s="450">
        <v>69</v>
      </c>
      <c r="F580" s="450">
        <v>67</v>
      </c>
      <c r="G580" s="450">
        <v>66</v>
      </c>
      <c r="H580" s="450" t="s">
        <v>78</v>
      </c>
      <c r="I580" s="450">
        <v>51.000000000000007</v>
      </c>
      <c r="J580" s="450">
        <v>68</v>
      </c>
      <c r="K580" s="452">
        <v>70</v>
      </c>
      <c r="L580" s="452">
        <v>71.000000000000014</v>
      </c>
      <c r="M580" s="452">
        <v>67</v>
      </c>
      <c r="N580" s="452">
        <v>56</v>
      </c>
      <c r="O580" s="452">
        <v>64</v>
      </c>
      <c r="P580" s="452">
        <v>51.000000000000007</v>
      </c>
      <c r="Q580" s="452">
        <v>55</v>
      </c>
      <c r="R580" s="452">
        <v>56</v>
      </c>
      <c r="S580" s="452">
        <v>57</v>
      </c>
      <c r="T580" s="450">
        <v>63</v>
      </c>
      <c r="U580" s="450">
        <v>66</v>
      </c>
      <c r="V580" s="450">
        <v>69</v>
      </c>
      <c r="W580" s="450">
        <v>60</v>
      </c>
      <c r="X580" s="450">
        <v>71.000000000000014</v>
      </c>
      <c r="Y580" s="450"/>
      <c r="Z580" s="450">
        <v>65</v>
      </c>
      <c r="AA580" s="450">
        <v>63</v>
      </c>
      <c r="AB580" s="450">
        <v>60</v>
      </c>
      <c r="AC580" s="450">
        <v>64</v>
      </c>
      <c r="AD580" s="450">
        <v>65</v>
      </c>
    </row>
    <row r="581" spans="1:30" ht="12.75" customHeight="1" x14ac:dyDescent="0.2">
      <c r="A581" s="450">
        <v>2016</v>
      </c>
      <c r="B581" s="457">
        <v>42580</v>
      </c>
      <c r="C581" s="450">
        <v>63</v>
      </c>
      <c r="D581" s="450">
        <v>52.000000000000007</v>
      </c>
      <c r="E581" s="450">
        <v>60</v>
      </c>
      <c r="F581" s="450">
        <v>58</v>
      </c>
      <c r="G581" s="450">
        <v>52.000000000000007</v>
      </c>
      <c r="H581" s="450" t="s">
        <v>78</v>
      </c>
      <c r="I581" s="450">
        <v>55</v>
      </c>
      <c r="J581" s="450">
        <v>52.000000000000007</v>
      </c>
      <c r="K581" s="452">
        <v>65</v>
      </c>
      <c r="L581" s="452">
        <v>62</v>
      </c>
      <c r="M581" s="452">
        <v>69</v>
      </c>
      <c r="N581" s="452">
        <v>57</v>
      </c>
      <c r="O581" s="452">
        <v>76</v>
      </c>
      <c r="P581" s="452">
        <v>68</v>
      </c>
      <c r="Q581" s="452">
        <v>54</v>
      </c>
      <c r="R581" s="452">
        <v>54</v>
      </c>
      <c r="S581" s="452">
        <v>39</v>
      </c>
      <c r="T581" s="450">
        <v>63</v>
      </c>
      <c r="U581" s="450">
        <v>61.000000000000007</v>
      </c>
      <c r="V581" s="450">
        <v>63</v>
      </c>
      <c r="W581" s="450">
        <v>65</v>
      </c>
      <c r="X581" s="450">
        <v>73.000000000000014</v>
      </c>
      <c r="Y581" s="450"/>
      <c r="Z581" s="450">
        <v>55</v>
      </c>
      <c r="AA581" s="450">
        <v>60</v>
      </c>
      <c r="AB581" s="450">
        <v>54</v>
      </c>
      <c r="AC581" s="450">
        <v>55</v>
      </c>
      <c r="AD581" s="450">
        <v>59.000000000000007</v>
      </c>
    </row>
    <row r="582" spans="1:30" ht="12.75" customHeight="1" x14ac:dyDescent="0.2">
      <c r="A582" s="450">
        <v>2016</v>
      </c>
      <c r="B582" s="457">
        <v>42581</v>
      </c>
      <c r="C582" s="450">
        <v>57</v>
      </c>
      <c r="D582" s="450">
        <v>54</v>
      </c>
      <c r="E582" s="450">
        <v>63</v>
      </c>
      <c r="F582" s="450">
        <v>58</v>
      </c>
      <c r="G582" s="450">
        <v>47</v>
      </c>
      <c r="H582" s="450" t="s">
        <v>78</v>
      </c>
      <c r="I582" s="450">
        <v>64</v>
      </c>
      <c r="J582" s="450">
        <v>62</v>
      </c>
      <c r="K582" s="452">
        <v>38</v>
      </c>
      <c r="L582" s="452">
        <v>53.000000000000007</v>
      </c>
      <c r="M582" s="452">
        <v>61.000000000000007</v>
      </c>
      <c r="N582" s="452">
        <v>48</v>
      </c>
      <c r="O582" s="452">
        <v>53.000000000000007</v>
      </c>
      <c r="P582" s="452">
        <v>58</v>
      </c>
      <c r="Q582" s="452">
        <v>54</v>
      </c>
      <c r="R582" s="452">
        <v>54</v>
      </c>
      <c r="S582" s="452">
        <v>33</v>
      </c>
      <c r="T582" s="450">
        <v>54</v>
      </c>
      <c r="U582" s="450">
        <v>54</v>
      </c>
      <c r="V582" s="450">
        <v>56</v>
      </c>
      <c r="W582" s="450">
        <v>60</v>
      </c>
      <c r="X582" s="450">
        <v>64</v>
      </c>
      <c r="Y582" s="450"/>
      <c r="Z582" s="450">
        <v>49</v>
      </c>
      <c r="AA582" s="450">
        <v>65</v>
      </c>
      <c r="AB582" s="450">
        <v>60</v>
      </c>
      <c r="AC582" s="450">
        <v>65</v>
      </c>
      <c r="AD582" s="450">
        <v>52.000000000000007</v>
      </c>
    </row>
    <row r="583" spans="1:30" ht="12.75" customHeight="1" x14ac:dyDescent="0.2">
      <c r="A583" s="450">
        <v>2016</v>
      </c>
      <c r="B583" s="457">
        <v>42582</v>
      </c>
      <c r="C583" s="450">
        <v>43</v>
      </c>
      <c r="D583" s="450">
        <v>38</v>
      </c>
      <c r="E583" s="450">
        <v>47</v>
      </c>
      <c r="F583" s="450">
        <v>42</v>
      </c>
      <c r="G583" s="450">
        <v>35</v>
      </c>
      <c r="H583" s="450" t="s">
        <v>78</v>
      </c>
      <c r="I583" s="450">
        <v>39</v>
      </c>
      <c r="J583" s="450">
        <v>41</v>
      </c>
      <c r="K583" s="452">
        <v>23</v>
      </c>
      <c r="L583" s="452">
        <v>31</v>
      </c>
      <c r="M583" s="452">
        <v>36.000000000000007</v>
      </c>
      <c r="N583" s="452">
        <v>39</v>
      </c>
      <c r="O583" s="452">
        <v>40</v>
      </c>
      <c r="P583" s="452">
        <v>37.000000000000007</v>
      </c>
      <c r="Q583" s="452" t="s">
        <v>78</v>
      </c>
      <c r="R583" s="452">
        <v>38</v>
      </c>
      <c r="S583" s="452">
        <v>26.000000000000004</v>
      </c>
      <c r="T583" s="450">
        <v>36.000000000000007</v>
      </c>
      <c r="U583" s="450">
        <v>37.000000000000007</v>
      </c>
      <c r="V583" s="450">
        <v>38</v>
      </c>
      <c r="W583" s="450">
        <v>41</v>
      </c>
      <c r="X583" s="450">
        <v>39</v>
      </c>
      <c r="Y583" s="450"/>
      <c r="Z583" s="450">
        <v>36.000000000000007</v>
      </c>
      <c r="AA583" s="450">
        <v>38</v>
      </c>
      <c r="AB583" s="450">
        <v>39</v>
      </c>
      <c r="AC583" s="450">
        <v>39</v>
      </c>
      <c r="AD583" s="450">
        <v>39</v>
      </c>
    </row>
    <row r="584" spans="1:30" ht="12.75" customHeight="1" x14ac:dyDescent="0.2">
      <c r="A584" s="450">
        <v>2016</v>
      </c>
      <c r="B584" s="457">
        <v>42583</v>
      </c>
      <c r="C584" s="450">
        <v>38</v>
      </c>
      <c r="D584" s="450">
        <v>37.000000000000007</v>
      </c>
      <c r="E584" s="450">
        <v>39</v>
      </c>
      <c r="F584" s="450">
        <v>38</v>
      </c>
      <c r="G584" s="450">
        <v>34</v>
      </c>
      <c r="H584" s="450" t="s">
        <v>78</v>
      </c>
      <c r="I584" s="450">
        <v>34</v>
      </c>
      <c r="J584" s="450">
        <v>34</v>
      </c>
      <c r="K584" s="452">
        <v>27</v>
      </c>
      <c r="L584" s="452">
        <v>21</v>
      </c>
      <c r="M584" s="452">
        <v>26.000000000000004</v>
      </c>
      <c r="N584" s="452">
        <v>34</v>
      </c>
      <c r="O584" s="452">
        <v>40</v>
      </c>
      <c r="P584" s="452">
        <v>28</v>
      </c>
      <c r="Q584" s="452">
        <v>32</v>
      </c>
      <c r="R584" s="452">
        <v>36.000000000000007</v>
      </c>
      <c r="S584" s="452">
        <v>13.000000000000002</v>
      </c>
      <c r="T584" s="450">
        <v>40</v>
      </c>
      <c r="U584" s="450">
        <v>40</v>
      </c>
      <c r="V584" s="450">
        <v>38</v>
      </c>
      <c r="W584" s="450">
        <v>37.000000000000007</v>
      </c>
      <c r="X584" s="450">
        <v>30</v>
      </c>
      <c r="Y584" s="450"/>
      <c r="Z584" s="450">
        <v>35</v>
      </c>
      <c r="AA584" s="450">
        <v>31</v>
      </c>
      <c r="AB584" s="450">
        <v>33</v>
      </c>
      <c r="AC584" s="450">
        <v>32</v>
      </c>
      <c r="AD584" s="450">
        <v>41</v>
      </c>
    </row>
    <row r="585" spans="1:30" ht="12.75" customHeight="1" x14ac:dyDescent="0.2">
      <c r="A585" s="450">
        <v>2016</v>
      </c>
      <c r="B585" s="457">
        <v>42584</v>
      </c>
      <c r="C585" s="450">
        <v>31</v>
      </c>
      <c r="D585" s="450">
        <v>26.000000000000004</v>
      </c>
      <c r="E585" s="450">
        <v>33</v>
      </c>
      <c r="F585" s="450">
        <v>29</v>
      </c>
      <c r="G585" s="450">
        <v>29</v>
      </c>
      <c r="H585" s="450" t="s">
        <v>78</v>
      </c>
      <c r="I585" s="450">
        <v>26.000000000000004</v>
      </c>
      <c r="J585" s="450">
        <v>29</v>
      </c>
      <c r="K585" s="452">
        <v>20</v>
      </c>
      <c r="L585" s="452">
        <v>25</v>
      </c>
      <c r="M585" s="452">
        <v>25</v>
      </c>
      <c r="N585" s="452">
        <v>29</v>
      </c>
      <c r="O585" s="452">
        <v>31</v>
      </c>
      <c r="P585" s="452">
        <v>29</v>
      </c>
      <c r="Q585" s="452">
        <v>31</v>
      </c>
      <c r="R585" s="452">
        <v>31</v>
      </c>
      <c r="S585" s="452">
        <v>20</v>
      </c>
      <c r="T585" s="450">
        <v>28</v>
      </c>
      <c r="U585" s="450">
        <v>28</v>
      </c>
      <c r="V585" s="450">
        <v>29</v>
      </c>
      <c r="W585" s="450">
        <v>28</v>
      </c>
      <c r="X585" s="450">
        <v>29</v>
      </c>
      <c r="Y585" s="450"/>
      <c r="Z585" s="450">
        <v>29</v>
      </c>
      <c r="AA585" s="450">
        <v>30</v>
      </c>
      <c r="AB585" s="450">
        <v>30</v>
      </c>
      <c r="AC585" s="450">
        <v>28</v>
      </c>
      <c r="AD585" s="450">
        <v>28</v>
      </c>
    </row>
    <row r="586" spans="1:30" ht="12.75" customHeight="1" x14ac:dyDescent="0.2">
      <c r="A586" s="450">
        <v>2016</v>
      </c>
      <c r="B586" s="457">
        <v>42585</v>
      </c>
      <c r="C586" s="450">
        <v>35</v>
      </c>
      <c r="D586" s="450">
        <v>38</v>
      </c>
      <c r="E586" s="450">
        <v>37.000000000000007</v>
      </c>
      <c r="F586" s="450">
        <v>34</v>
      </c>
      <c r="G586" s="450">
        <v>30</v>
      </c>
      <c r="H586" s="450" t="s">
        <v>78</v>
      </c>
      <c r="I586" s="450">
        <v>31</v>
      </c>
      <c r="J586" s="450">
        <v>32</v>
      </c>
      <c r="K586" s="452">
        <v>19</v>
      </c>
      <c r="L586" s="452">
        <v>26.000000000000004</v>
      </c>
      <c r="M586" s="452">
        <v>27</v>
      </c>
      <c r="N586" s="452">
        <v>40</v>
      </c>
      <c r="O586" s="452">
        <v>32</v>
      </c>
      <c r="P586" s="452">
        <v>28</v>
      </c>
      <c r="Q586" s="452">
        <v>45.000000000000007</v>
      </c>
      <c r="R586" s="452">
        <v>43</v>
      </c>
      <c r="S586" s="452">
        <v>43</v>
      </c>
      <c r="T586" s="450">
        <v>37.000000000000007</v>
      </c>
      <c r="U586" s="450">
        <v>39</v>
      </c>
      <c r="V586" s="450">
        <v>33</v>
      </c>
      <c r="W586" s="450">
        <v>31</v>
      </c>
      <c r="X586" s="450">
        <v>29</v>
      </c>
      <c r="Y586" s="450"/>
      <c r="Z586" s="450">
        <v>45.000000000000007</v>
      </c>
      <c r="AA586" s="450">
        <v>27</v>
      </c>
      <c r="AB586" s="450">
        <v>28</v>
      </c>
      <c r="AC586" s="450">
        <v>28</v>
      </c>
      <c r="AD586" s="450">
        <v>41</v>
      </c>
    </row>
    <row r="587" spans="1:30" ht="12.75" customHeight="1" x14ac:dyDescent="0.2">
      <c r="A587" s="450">
        <v>2016</v>
      </c>
      <c r="B587" s="457">
        <v>42586</v>
      </c>
      <c r="C587" s="450">
        <v>46</v>
      </c>
      <c r="D587" s="450">
        <v>50</v>
      </c>
      <c r="E587" s="450">
        <v>44.000000000000007</v>
      </c>
      <c r="F587" s="450">
        <v>44.000000000000007</v>
      </c>
      <c r="G587" s="450">
        <v>38</v>
      </c>
      <c r="H587" s="450" t="s">
        <v>78</v>
      </c>
      <c r="I587" s="450">
        <v>28</v>
      </c>
      <c r="J587" s="450">
        <v>35</v>
      </c>
      <c r="K587" s="452">
        <v>16</v>
      </c>
      <c r="L587" s="452">
        <v>33</v>
      </c>
      <c r="M587" s="452">
        <v>30</v>
      </c>
      <c r="N587" s="452">
        <v>43</v>
      </c>
      <c r="O587" s="452">
        <v>40</v>
      </c>
      <c r="P587" s="452">
        <v>28</v>
      </c>
      <c r="Q587" s="452">
        <v>45.000000000000007</v>
      </c>
      <c r="R587" s="452">
        <v>53.000000000000007</v>
      </c>
      <c r="S587" s="452">
        <v>39</v>
      </c>
      <c r="T587" s="450">
        <v>31</v>
      </c>
      <c r="U587" s="450">
        <v>33</v>
      </c>
      <c r="V587" s="450">
        <v>29</v>
      </c>
      <c r="W587" s="450">
        <v>28</v>
      </c>
      <c r="X587" s="450">
        <v>31</v>
      </c>
      <c r="Y587" s="450"/>
      <c r="Z587" s="450">
        <v>53.000000000000007</v>
      </c>
      <c r="AA587" s="450">
        <v>29</v>
      </c>
      <c r="AB587" s="450">
        <v>33</v>
      </c>
      <c r="AC587" s="450">
        <v>34</v>
      </c>
      <c r="AD587" s="450">
        <v>47</v>
      </c>
    </row>
    <row r="588" spans="1:30" ht="12.75" customHeight="1" x14ac:dyDescent="0.2">
      <c r="A588" s="450">
        <v>2016</v>
      </c>
      <c r="B588" s="457">
        <v>42587</v>
      </c>
      <c r="C588" s="450">
        <v>57</v>
      </c>
      <c r="D588" s="450">
        <v>65</v>
      </c>
      <c r="E588" s="450">
        <v>57</v>
      </c>
      <c r="F588" s="450">
        <v>61.000000000000007</v>
      </c>
      <c r="G588" s="450">
        <v>69</v>
      </c>
      <c r="H588" s="450" t="s">
        <v>78</v>
      </c>
      <c r="I588" s="450">
        <v>63</v>
      </c>
      <c r="J588" s="450">
        <v>56</v>
      </c>
      <c r="K588" s="452">
        <v>54</v>
      </c>
      <c r="L588" s="452">
        <v>53.000000000000007</v>
      </c>
      <c r="M588" s="452">
        <v>45.000000000000007</v>
      </c>
      <c r="N588" s="452">
        <v>54</v>
      </c>
      <c r="O588" s="452">
        <v>55</v>
      </c>
      <c r="P588" s="452">
        <v>32</v>
      </c>
      <c r="Q588" s="452">
        <v>48</v>
      </c>
      <c r="R588" s="452">
        <v>46</v>
      </c>
      <c r="S588" s="452">
        <v>32</v>
      </c>
      <c r="T588" s="450">
        <v>43</v>
      </c>
      <c r="U588" s="450">
        <v>46</v>
      </c>
      <c r="V588" s="450">
        <v>44.000000000000007</v>
      </c>
      <c r="W588" s="450">
        <v>43</v>
      </c>
      <c r="X588" s="450">
        <v>47</v>
      </c>
      <c r="Y588" s="450"/>
      <c r="Z588" s="450">
        <v>53.000000000000007</v>
      </c>
      <c r="AA588" s="450">
        <v>36.000000000000007</v>
      </c>
      <c r="AB588" s="450">
        <v>43</v>
      </c>
      <c r="AC588" s="450">
        <v>39</v>
      </c>
      <c r="AD588" s="450">
        <v>58</v>
      </c>
    </row>
    <row r="589" spans="1:30" ht="12.75" customHeight="1" x14ac:dyDescent="0.2">
      <c r="A589" s="450">
        <v>2016</v>
      </c>
      <c r="B589" s="457">
        <v>42588</v>
      </c>
      <c r="C589" s="450">
        <v>60</v>
      </c>
      <c r="D589" s="450">
        <v>48</v>
      </c>
      <c r="E589" s="450">
        <v>67</v>
      </c>
      <c r="F589" s="450" t="s">
        <v>78</v>
      </c>
      <c r="G589" s="450">
        <v>62</v>
      </c>
      <c r="H589" s="450" t="s">
        <v>78</v>
      </c>
      <c r="I589" s="450">
        <v>57</v>
      </c>
      <c r="J589" s="450">
        <v>66</v>
      </c>
      <c r="K589" s="452">
        <v>50</v>
      </c>
      <c r="L589" s="452">
        <v>42</v>
      </c>
      <c r="M589" s="452">
        <v>42</v>
      </c>
      <c r="N589" s="452">
        <v>42</v>
      </c>
      <c r="O589" s="452" t="s">
        <v>78</v>
      </c>
      <c r="P589" s="452">
        <v>48</v>
      </c>
      <c r="Q589" s="452">
        <v>43</v>
      </c>
      <c r="R589" s="452">
        <v>42</v>
      </c>
      <c r="S589" s="452">
        <v>37.000000000000007</v>
      </c>
      <c r="T589" s="450">
        <v>51.000000000000007</v>
      </c>
      <c r="U589" s="450">
        <v>51.000000000000007</v>
      </c>
      <c r="V589" s="450">
        <v>50</v>
      </c>
      <c r="W589" s="450">
        <v>51.000000000000007</v>
      </c>
      <c r="X589" s="450">
        <v>48</v>
      </c>
      <c r="Y589" s="450"/>
      <c r="Z589" s="450">
        <v>43</v>
      </c>
      <c r="AA589" s="450">
        <v>44.000000000000007</v>
      </c>
      <c r="AB589" s="450">
        <v>44.000000000000007</v>
      </c>
      <c r="AC589" s="450">
        <v>43</v>
      </c>
      <c r="AD589" s="450">
        <v>50</v>
      </c>
    </row>
    <row r="590" spans="1:30" ht="12.75" customHeight="1" x14ac:dyDescent="0.2">
      <c r="A590" s="450">
        <v>2016</v>
      </c>
      <c r="B590" s="457">
        <v>42589</v>
      </c>
      <c r="C590" s="450">
        <v>37.000000000000007</v>
      </c>
      <c r="D590" s="450">
        <v>31</v>
      </c>
      <c r="E590" s="450">
        <v>41</v>
      </c>
      <c r="F590" s="450" t="s">
        <v>78</v>
      </c>
      <c r="G590" s="450">
        <v>33</v>
      </c>
      <c r="H590" s="450" t="s">
        <v>78</v>
      </c>
      <c r="I590" s="450">
        <v>36.000000000000007</v>
      </c>
      <c r="J590" s="450">
        <v>45.000000000000007</v>
      </c>
      <c r="K590" s="452">
        <v>34</v>
      </c>
      <c r="L590" s="452">
        <v>34</v>
      </c>
      <c r="M590" s="452">
        <v>35</v>
      </c>
      <c r="N590" s="452">
        <v>39</v>
      </c>
      <c r="O590" s="452" t="s">
        <v>78</v>
      </c>
      <c r="P590" s="452">
        <v>45.000000000000007</v>
      </c>
      <c r="Q590" s="452">
        <v>34</v>
      </c>
      <c r="R590" s="452">
        <v>33</v>
      </c>
      <c r="S590" s="452">
        <v>31</v>
      </c>
      <c r="T590" s="450">
        <v>35</v>
      </c>
      <c r="U590" s="450">
        <v>33</v>
      </c>
      <c r="V590" s="450">
        <v>33</v>
      </c>
      <c r="W590" s="450">
        <v>38</v>
      </c>
      <c r="X590" s="450">
        <v>40</v>
      </c>
      <c r="Y590" s="450"/>
      <c r="Z590" s="450">
        <v>31</v>
      </c>
      <c r="AA590" s="450">
        <v>37.000000000000007</v>
      </c>
      <c r="AB590" s="450">
        <v>38</v>
      </c>
      <c r="AC590" s="450">
        <v>46</v>
      </c>
      <c r="AD590" s="450">
        <v>32</v>
      </c>
    </row>
    <row r="591" spans="1:30" ht="12.75" customHeight="1" x14ac:dyDescent="0.2">
      <c r="A591" s="450">
        <v>2016</v>
      </c>
      <c r="B591" s="457">
        <v>42590</v>
      </c>
      <c r="C591" s="450">
        <v>52.000000000000007</v>
      </c>
      <c r="D591" s="450">
        <v>32</v>
      </c>
      <c r="E591" s="450">
        <v>45.000000000000007</v>
      </c>
      <c r="F591" s="450">
        <v>47</v>
      </c>
      <c r="G591" s="450">
        <v>37.000000000000007</v>
      </c>
      <c r="H591" s="450" t="s">
        <v>78</v>
      </c>
      <c r="I591" s="450">
        <v>39</v>
      </c>
      <c r="J591" s="450">
        <v>41</v>
      </c>
      <c r="K591" s="452">
        <v>42</v>
      </c>
      <c r="L591" s="452">
        <v>47</v>
      </c>
      <c r="M591" s="452">
        <v>46</v>
      </c>
      <c r="N591" s="452">
        <v>45.000000000000007</v>
      </c>
      <c r="O591" s="452">
        <v>51.000000000000007</v>
      </c>
      <c r="P591" s="452">
        <v>42</v>
      </c>
      <c r="Q591" s="452">
        <v>34</v>
      </c>
      <c r="R591" s="452">
        <v>37.000000000000007</v>
      </c>
      <c r="S591" s="452">
        <v>28</v>
      </c>
      <c r="T591" s="450">
        <v>47</v>
      </c>
      <c r="U591" s="450">
        <v>48</v>
      </c>
      <c r="V591" s="450">
        <v>46</v>
      </c>
      <c r="W591" s="450">
        <v>48</v>
      </c>
      <c r="X591" s="450">
        <v>53.000000000000007</v>
      </c>
      <c r="Y591" s="450"/>
      <c r="Z591" s="450">
        <v>35</v>
      </c>
      <c r="AA591" s="450">
        <v>45.000000000000007</v>
      </c>
      <c r="AB591" s="450">
        <v>37.000000000000007</v>
      </c>
      <c r="AC591" s="450">
        <v>40</v>
      </c>
      <c r="AD591" s="450">
        <v>39</v>
      </c>
    </row>
    <row r="592" spans="1:30" ht="12.75" customHeight="1" x14ac:dyDescent="0.2">
      <c r="A592" s="450">
        <v>2016</v>
      </c>
      <c r="B592" s="457">
        <v>42591</v>
      </c>
      <c r="C592" s="450">
        <v>67</v>
      </c>
      <c r="D592" s="450">
        <v>67</v>
      </c>
      <c r="E592" s="450">
        <v>56</v>
      </c>
      <c r="F592" s="450">
        <v>63</v>
      </c>
      <c r="G592" s="450">
        <v>59.000000000000007</v>
      </c>
      <c r="H592" s="450" t="s">
        <v>78</v>
      </c>
      <c r="I592" s="450">
        <v>49</v>
      </c>
      <c r="J592" s="450">
        <v>58</v>
      </c>
      <c r="K592" s="452">
        <v>62</v>
      </c>
      <c r="L592" s="452">
        <v>56</v>
      </c>
      <c r="M592" s="452">
        <v>56</v>
      </c>
      <c r="N592" s="452">
        <v>56</v>
      </c>
      <c r="O592" s="452">
        <v>58</v>
      </c>
      <c r="P592" s="452">
        <v>45.000000000000007</v>
      </c>
      <c r="Q592" s="452" t="s">
        <v>78</v>
      </c>
      <c r="R592" s="452">
        <v>66</v>
      </c>
      <c r="S592" s="452">
        <v>51.000000000000007</v>
      </c>
      <c r="T592" s="450">
        <v>57</v>
      </c>
      <c r="U592" s="450">
        <v>60</v>
      </c>
      <c r="V592" s="450">
        <v>56</v>
      </c>
      <c r="W592" s="450">
        <v>56</v>
      </c>
      <c r="X592" s="450">
        <v>57</v>
      </c>
      <c r="Y592" s="450"/>
      <c r="Z592" s="450">
        <v>73.000000000000014</v>
      </c>
      <c r="AA592" s="450">
        <v>52.000000000000007</v>
      </c>
      <c r="AB592" s="450">
        <v>56</v>
      </c>
      <c r="AC592" s="450">
        <v>55</v>
      </c>
      <c r="AD592" s="450">
        <v>67</v>
      </c>
    </row>
    <row r="593" spans="1:30" ht="12.75" customHeight="1" x14ac:dyDescent="0.2">
      <c r="A593" s="450">
        <v>2016</v>
      </c>
      <c r="B593" s="457">
        <v>42592</v>
      </c>
      <c r="C593" s="450">
        <v>37.000000000000007</v>
      </c>
      <c r="D593" s="450">
        <v>38</v>
      </c>
      <c r="E593" s="450">
        <v>35</v>
      </c>
      <c r="F593" s="450">
        <v>36.000000000000007</v>
      </c>
      <c r="G593" s="450">
        <v>33</v>
      </c>
      <c r="H593" s="450" t="s">
        <v>78</v>
      </c>
      <c r="I593" s="450">
        <v>25</v>
      </c>
      <c r="J593" s="450">
        <v>33</v>
      </c>
      <c r="K593" s="452">
        <v>35</v>
      </c>
      <c r="L593" s="452">
        <v>38</v>
      </c>
      <c r="M593" s="452">
        <v>32</v>
      </c>
      <c r="N593" s="452">
        <v>40</v>
      </c>
      <c r="O593" s="452">
        <v>40</v>
      </c>
      <c r="P593" s="452">
        <v>28</v>
      </c>
      <c r="Q593" s="452" t="s">
        <v>78</v>
      </c>
      <c r="R593" s="452">
        <v>30</v>
      </c>
      <c r="S593" s="452">
        <v>29</v>
      </c>
      <c r="T593" s="450">
        <v>26.000000000000004</v>
      </c>
      <c r="U593" s="450">
        <v>29</v>
      </c>
      <c r="V593" s="450">
        <v>33</v>
      </c>
      <c r="W593" s="450">
        <v>28</v>
      </c>
      <c r="X593" s="450">
        <v>39</v>
      </c>
      <c r="Y593" s="450"/>
      <c r="Z593" s="450">
        <v>33</v>
      </c>
      <c r="AA593" s="450">
        <v>27</v>
      </c>
      <c r="AB593" s="450">
        <v>29</v>
      </c>
      <c r="AC593" s="450">
        <v>29</v>
      </c>
      <c r="AD593" s="450">
        <v>30</v>
      </c>
    </row>
    <row r="594" spans="1:30" ht="12.75" customHeight="1" x14ac:dyDescent="0.2">
      <c r="A594" s="450">
        <v>2016</v>
      </c>
      <c r="B594" s="457">
        <v>42593</v>
      </c>
      <c r="C594" s="450">
        <v>76</v>
      </c>
      <c r="D594" s="450">
        <v>57</v>
      </c>
      <c r="E594" s="450">
        <v>82</v>
      </c>
      <c r="F594" s="450">
        <v>87.000000000000014</v>
      </c>
      <c r="G594" s="450">
        <v>73.000000000000014</v>
      </c>
      <c r="H594" s="450" t="s">
        <v>78</v>
      </c>
      <c r="I594" s="450">
        <v>72.000000000000014</v>
      </c>
      <c r="J594" s="450">
        <v>61.000000000000007</v>
      </c>
      <c r="K594" s="452">
        <v>55</v>
      </c>
      <c r="L594" s="452">
        <v>50</v>
      </c>
      <c r="M594" s="452">
        <v>50</v>
      </c>
      <c r="N594" s="452">
        <v>46</v>
      </c>
      <c r="O594" s="452">
        <v>59.000000000000007</v>
      </c>
      <c r="P594" s="452">
        <v>37.000000000000007</v>
      </c>
      <c r="Q594" s="452" t="s">
        <v>78</v>
      </c>
      <c r="R594" s="452">
        <v>45.000000000000007</v>
      </c>
      <c r="S594" s="452">
        <v>45.000000000000007</v>
      </c>
      <c r="T594" s="450">
        <v>54</v>
      </c>
      <c r="U594" s="450">
        <v>57</v>
      </c>
      <c r="V594" s="450">
        <v>59.000000000000007</v>
      </c>
      <c r="W594" s="450">
        <v>65</v>
      </c>
      <c r="X594" s="450">
        <v>64</v>
      </c>
      <c r="Y594" s="450"/>
      <c r="Z594" s="450">
        <v>43</v>
      </c>
      <c r="AA594" s="450">
        <v>48</v>
      </c>
      <c r="AB594" s="450">
        <v>53.000000000000007</v>
      </c>
      <c r="AC594" s="450">
        <v>50</v>
      </c>
      <c r="AD594" s="450">
        <v>57</v>
      </c>
    </row>
    <row r="595" spans="1:30" ht="12.75" customHeight="1" x14ac:dyDescent="0.2">
      <c r="A595" s="450">
        <v>2016</v>
      </c>
      <c r="B595" s="457">
        <v>42594</v>
      </c>
      <c r="C595" s="450">
        <v>58</v>
      </c>
      <c r="D595" s="450">
        <v>49</v>
      </c>
      <c r="E595" s="450">
        <v>79</v>
      </c>
      <c r="F595" s="450">
        <v>68</v>
      </c>
      <c r="G595" s="450">
        <v>75</v>
      </c>
      <c r="H595" s="450" t="s">
        <v>78</v>
      </c>
      <c r="I595" s="450">
        <v>73.000000000000014</v>
      </c>
      <c r="J595" s="450">
        <v>75</v>
      </c>
      <c r="K595" s="452">
        <v>53.000000000000007</v>
      </c>
      <c r="L595" s="452">
        <v>47</v>
      </c>
      <c r="M595" s="452">
        <v>45.000000000000007</v>
      </c>
      <c r="N595" s="452">
        <v>49</v>
      </c>
      <c r="O595" s="452">
        <v>50</v>
      </c>
      <c r="P595" s="452">
        <v>60</v>
      </c>
      <c r="Q595" s="452" t="s">
        <v>78</v>
      </c>
      <c r="R595" s="452">
        <v>41</v>
      </c>
      <c r="S595" s="452">
        <v>34</v>
      </c>
      <c r="T595" s="450">
        <v>52.000000000000007</v>
      </c>
      <c r="U595" s="450">
        <v>53.000000000000007</v>
      </c>
      <c r="V595" s="450">
        <v>50</v>
      </c>
      <c r="W595" s="450">
        <v>61.000000000000007</v>
      </c>
      <c r="X595" s="450">
        <v>54</v>
      </c>
      <c r="Y595" s="450"/>
      <c r="Z595" s="450">
        <v>37.000000000000007</v>
      </c>
      <c r="AA595" s="450">
        <v>56</v>
      </c>
      <c r="AB595" s="450">
        <v>53.000000000000007</v>
      </c>
      <c r="AC595" s="450">
        <v>50</v>
      </c>
      <c r="AD595" s="450">
        <v>49</v>
      </c>
    </row>
    <row r="596" spans="1:30" ht="12.75" customHeight="1" x14ac:dyDescent="0.2">
      <c r="A596" s="450">
        <v>2016</v>
      </c>
      <c r="B596" s="457">
        <v>42595</v>
      </c>
      <c r="C596" s="450">
        <v>77</v>
      </c>
      <c r="D596" s="450">
        <v>68</v>
      </c>
      <c r="E596" s="450">
        <v>69</v>
      </c>
      <c r="F596" s="450">
        <v>72.000000000000014</v>
      </c>
      <c r="G596" s="450">
        <v>69</v>
      </c>
      <c r="H596" s="450" t="s">
        <v>78</v>
      </c>
      <c r="I596" s="450">
        <v>59.000000000000007</v>
      </c>
      <c r="J596" s="450">
        <v>77</v>
      </c>
      <c r="K596" s="452">
        <v>69</v>
      </c>
      <c r="L596" s="452">
        <v>54</v>
      </c>
      <c r="M596" s="452">
        <v>59.000000000000007</v>
      </c>
      <c r="N596" s="452">
        <v>57</v>
      </c>
      <c r="O596" s="452" t="s">
        <v>78</v>
      </c>
      <c r="P596" s="452">
        <v>43</v>
      </c>
      <c r="Q596" s="452" t="s">
        <v>78</v>
      </c>
      <c r="R596" s="452">
        <v>48</v>
      </c>
      <c r="S596" s="452">
        <v>50</v>
      </c>
      <c r="T596" s="450">
        <v>59.000000000000007</v>
      </c>
      <c r="U596" s="450">
        <v>62</v>
      </c>
      <c r="V596" s="450">
        <v>61.000000000000007</v>
      </c>
      <c r="W596" s="450">
        <v>59.000000000000007</v>
      </c>
      <c r="X596" s="450">
        <v>60</v>
      </c>
      <c r="Y596" s="450"/>
      <c r="Z596" s="450">
        <v>50</v>
      </c>
      <c r="AA596" s="450">
        <v>51.000000000000007</v>
      </c>
      <c r="AB596" s="450">
        <v>54</v>
      </c>
      <c r="AC596" s="450">
        <v>54</v>
      </c>
      <c r="AD596" s="450">
        <v>66</v>
      </c>
    </row>
    <row r="597" spans="1:30" ht="12.75" customHeight="1" x14ac:dyDescent="0.2">
      <c r="A597" s="450">
        <v>2016</v>
      </c>
      <c r="B597" s="457">
        <v>42596</v>
      </c>
      <c r="C597" s="450" t="s">
        <v>78</v>
      </c>
      <c r="D597" s="450">
        <v>39</v>
      </c>
      <c r="E597" s="450">
        <v>58</v>
      </c>
      <c r="F597" s="450">
        <v>48</v>
      </c>
      <c r="G597" s="450">
        <v>43</v>
      </c>
      <c r="H597" s="450" t="s">
        <v>78</v>
      </c>
      <c r="I597" s="450">
        <v>40</v>
      </c>
      <c r="J597" s="450">
        <v>56</v>
      </c>
      <c r="K597" s="452">
        <v>45.000000000000007</v>
      </c>
      <c r="L597" s="452">
        <v>44.000000000000007</v>
      </c>
      <c r="M597" s="452">
        <v>44.000000000000007</v>
      </c>
      <c r="N597" s="452">
        <v>44.000000000000007</v>
      </c>
      <c r="O597" s="452" t="s">
        <v>78</v>
      </c>
      <c r="P597" s="452">
        <v>49</v>
      </c>
      <c r="Q597" s="452">
        <v>17</v>
      </c>
      <c r="R597" s="452">
        <v>33</v>
      </c>
      <c r="S597" s="452">
        <v>33</v>
      </c>
      <c r="T597" s="450">
        <v>46</v>
      </c>
      <c r="U597" s="450">
        <v>45.000000000000007</v>
      </c>
      <c r="V597" s="450">
        <v>43</v>
      </c>
      <c r="W597" s="450">
        <v>53.000000000000007</v>
      </c>
      <c r="X597" s="450">
        <v>48</v>
      </c>
      <c r="Y597" s="450"/>
      <c r="Z597" s="450">
        <v>34</v>
      </c>
      <c r="AA597" s="450">
        <v>59.000000000000007</v>
      </c>
      <c r="AB597" s="450">
        <v>53.000000000000007</v>
      </c>
      <c r="AC597" s="450">
        <v>60</v>
      </c>
      <c r="AD597" s="450">
        <v>41</v>
      </c>
    </row>
    <row r="598" spans="1:30" ht="12.75" customHeight="1" x14ac:dyDescent="0.2">
      <c r="A598" s="450">
        <v>2016</v>
      </c>
      <c r="B598" s="457">
        <v>42597</v>
      </c>
      <c r="C598" s="450" t="s">
        <v>78</v>
      </c>
      <c r="D598" s="450">
        <v>37.000000000000007</v>
      </c>
      <c r="E598" s="450">
        <v>57</v>
      </c>
      <c r="F598" s="450">
        <v>56</v>
      </c>
      <c r="G598" s="450">
        <v>38</v>
      </c>
      <c r="H598" s="450" t="s">
        <v>78</v>
      </c>
      <c r="I598" s="450">
        <v>42</v>
      </c>
      <c r="J598" s="450">
        <v>54</v>
      </c>
      <c r="K598" s="452">
        <v>42</v>
      </c>
      <c r="L598" s="452">
        <v>44.000000000000007</v>
      </c>
      <c r="M598" s="452">
        <v>49</v>
      </c>
      <c r="N598" s="452">
        <v>50</v>
      </c>
      <c r="O598" s="452">
        <v>48</v>
      </c>
      <c r="P598" s="452">
        <v>49</v>
      </c>
      <c r="Q598" s="452">
        <v>36.000000000000007</v>
      </c>
      <c r="R598" s="452">
        <v>31</v>
      </c>
      <c r="S598" s="452">
        <v>31</v>
      </c>
      <c r="T598" s="450">
        <v>47</v>
      </c>
      <c r="U598" s="450">
        <v>41</v>
      </c>
      <c r="V598" s="450">
        <v>46</v>
      </c>
      <c r="W598" s="450">
        <v>54</v>
      </c>
      <c r="X598" s="450">
        <v>59.000000000000007</v>
      </c>
      <c r="Y598" s="450"/>
      <c r="Z598" s="450">
        <v>35</v>
      </c>
      <c r="AA598" s="450">
        <v>56</v>
      </c>
      <c r="AB598" s="450">
        <v>51.000000000000007</v>
      </c>
      <c r="AC598" s="450">
        <v>55</v>
      </c>
      <c r="AD598" s="450">
        <v>40</v>
      </c>
    </row>
    <row r="599" spans="1:30" ht="12.75" customHeight="1" x14ac:dyDescent="0.2">
      <c r="A599" s="450">
        <v>2016</v>
      </c>
      <c r="B599" s="457">
        <v>42598</v>
      </c>
      <c r="C599" s="450">
        <v>42</v>
      </c>
      <c r="D599" s="450">
        <v>61.000000000000007</v>
      </c>
      <c r="E599" s="450">
        <v>48</v>
      </c>
      <c r="F599" s="450">
        <v>52.000000000000007</v>
      </c>
      <c r="G599" s="450">
        <v>49</v>
      </c>
      <c r="H599" s="450" t="s">
        <v>78</v>
      </c>
      <c r="I599" s="450">
        <v>49</v>
      </c>
      <c r="J599" s="450">
        <v>48</v>
      </c>
      <c r="K599" s="452">
        <v>48</v>
      </c>
      <c r="L599" s="452">
        <v>51.000000000000007</v>
      </c>
      <c r="M599" s="452">
        <v>46</v>
      </c>
      <c r="N599" s="452">
        <v>58</v>
      </c>
      <c r="O599" s="452">
        <v>51.000000000000007</v>
      </c>
      <c r="P599" s="452">
        <v>41</v>
      </c>
      <c r="Q599" s="452">
        <v>55</v>
      </c>
      <c r="R599" s="452">
        <v>56</v>
      </c>
      <c r="S599" s="452">
        <v>38</v>
      </c>
      <c r="T599" s="450">
        <v>46</v>
      </c>
      <c r="U599" s="450">
        <v>47</v>
      </c>
      <c r="V599" s="450">
        <v>45.000000000000007</v>
      </c>
      <c r="W599" s="450">
        <v>30</v>
      </c>
      <c r="X599" s="450">
        <v>48</v>
      </c>
      <c r="Y599" s="450"/>
      <c r="Z599" s="450">
        <v>53.000000000000007</v>
      </c>
      <c r="AA599" s="450">
        <v>41</v>
      </c>
      <c r="AB599" s="450">
        <v>45.000000000000007</v>
      </c>
      <c r="AC599" s="450">
        <v>46</v>
      </c>
      <c r="AD599" s="450">
        <v>51.000000000000007</v>
      </c>
    </row>
    <row r="600" spans="1:30" ht="12.75" customHeight="1" x14ac:dyDescent="0.2">
      <c r="A600" s="450">
        <v>2016</v>
      </c>
      <c r="B600" s="457">
        <v>42599</v>
      </c>
      <c r="C600" s="450">
        <v>41</v>
      </c>
      <c r="D600" s="450">
        <v>32</v>
      </c>
      <c r="E600" s="450">
        <v>37.000000000000007</v>
      </c>
      <c r="F600" s="450">
        <v>31</v>
      </c>
      <c r="G600" s="450">
        <v>33</v>
      </c>
      <c r="H600" s="450" t="s">
        <v>78</v>
      </c>
      <c r="I600" s="450">
        <v>32</v>
      </c>
      <c r="J600" s="450">
        <v>32</v>
      </c>
      <c r="K600" s="452">
        <v>34</v>
      </c>
      <c r="L600" s="452">
        <v>36.000000000000007</v>
      </c>
      <c r="M600" s="452">
        <v>35</v>
      </c>
      <c r="N600" s="452">
        <v>43</v>
      </c>
      <c r="O600" s="452">
        <v>45.000000000000007</v>
      </c>
      <c r="P600" s="452">
        <v>48</v>
      </c>
      <c r="Q600" s="452">
        <v>34</v>
      </c>
      <c r="R600" s="452">
        <v>29</v>
      </c>
      <c r="S600" s="452">
        <v>30</v>
      </c>
      <c r="T600" s="450">
        <v>34</v>
      </c>
      <c r="U600" s="450">
        <v>33</v>
      </c>
      <c r="V600" s="450">
        <v>33</v>
      </c>
      <c r="W600" s="450">
        <v>38</v>
      </c>
      <c r="X600" s="450">
        <v>41</v>
      </c>
      <c r="Y600" s="450"/>
      <c r="Z600" s="450">
        <v>33</v>
      </c>
      <c r="AA600" s="450">
        <v>41</v>
      </c>
      <c r="AB600" s="450">
        <v>38</v>
      </c>
      <c r="AC600" s="450">
        <v>42</v>
      </c>
      <c r="AD600" s="450">
        <v>34</v>
      </c>
    </row>
    <row r="601" spans="1:30" ht="12.75" customHeight="1" x14ac:dyDescent="0.2">
      <c r="A601" s="450">
        <v>2016</v>
      </c>
      <c r="B601" s="457">
        <v>42600</v>
      </c>
      <c r="C601" s="450">
        <v>64</v>
      </c>
      <c r="D601" s="450">
        <v>50</v>
      </c>
      <c r="E601" s="450">
        <v>68</v>
      </c>
      <c r="F601" s="450">
        <v>67</v>
      </c>
      <c r="G601" s="450">
        <v>56</v>
      </c>
      <c r="H601" s="450" t="s">
        <v>78</v>
      </c>
      <c r="I601" s="450">
        <v>65</v>
      </c>
      <c r="J601" s="450">
        <v>59.000000000000007</v>
      </c>
      <c r="K601" s="452">
        <v>47</v>
      </c>
      <c r="L601" s="452">
        <v>44.000000000000007</v>
      </c>
      <c r="M601" s="452">
        <v>44.000000000000007</v>
      </c>
      <c r="N601" s="452">
        <v>46</v>
      </c>
      <c r="O601" s="452">
        <v>46</v>
      </c>
      <c r="P601" s="452">
        <v>60</v>
      </c>
      <c r="Q601" s="452">
        <v>41</v>
      </c>
      <c r="R601" s="452">
        <v>40</v>
      </c>
      <c r="S601" s="452">
        <v>34</v>
      </c>
      <c r="T601" s="450">
        <v>51.000000000000007</v>
      </c>
      <c r="U601" s="450">
        <v>51.000000000000007</v>
      </c>
      <c r="V601" s="450">
        <v>47</v>
      </c>
      <c r="W601" s="450">
        <v>56</v>
      </c>
      <c r="X601" s="450">
        <v>50</v>
      </c>
      <c r="Y601" s="450"/>
      <c r="Z601" s="450">
        <v>43</v>
      </c>
      <c r="AA601" s="450">
        <v>55</v>
      </c>
      <c r="AB601" s="450">
        <v>53.000000000000007</v>
      </c>
      <c r="AC601" s="450">
        <v>54</v>
      </c>
      <c r="AD601" s="450">
        <v>53.000000000000007</v>
      </c>
    </row>
    <row r="602" spans="1:30" ht="12.75" customHeight="1" x14ac:dyDescent="0.2">
      <c r="A602" s="450">
        <v>2016</v>
      </c>
      <c r="B602" s="457">
        <v>42601</v>
      </c>
      <c r="C602" s="450">
        <v>50</v>
      </c>
      <c r="D602" s="450">
        <v>35</v>
      </c>
      <c r="E602" s="450">
        <v>57</v>
      </c>
      <c r="F602" s="450">
        <v>47</v>
      </c>
      <c r="G602" s="450">
        <v>43</v>
      </c>
      <c r="H602" s="450" t="s">
        <v>78</v>
      </c>
      <c r="I602" s="450">
        <v>48</v>
      </c>
      <c r="J602" s="450">
        <v>53.000000000000007</v>
      </c>
      <c r="K602" s="452">
        <v>52.000000000000007</v>
      </c>
      <c r="L602" s="452">
        <v>51.000000000000007</v>
      </c>
      <c r="M602" s="452">
        <v>58</v>
      </c>
      <c r="N602" s="452">
        <v>48</v>
      </c>
      <c r="O602" s="452">
        <v>66</v>
      </c>
      <c r="P602" s="452">
        <v>63</v>
      </c>
      <c r="Q602" s="452">
        <v>41</v>
      </c>
      <c r="R602" s="452">
        <v>54</v>
      </c>
      <c r="S602" s="452">
        <v>25</v>
      </c>
      <c r="T602" s="450">
        <v>50</v>
      </c>
      <c r="U602" s="450">
        <v>50</v>
      </c>
      <c r="V602" s="450">
        <v>54</v>
      </c>
      <c r="W602" s="450">
        <v>59.000000000000007</v>
      </c>
      <c r="X602" s="450">
        <v>62</v>
      </c>
      <c r="Y602" s="450"/>
      <c r="Z602" s="450">
        <v>39</v>
      </c>
      <c r="AA602" s="450">
        <v>61.000000000000007</v>
      </c>
      <c r="AB602" s="450">
        <v>54</v>
      </c>
      <c r="AC602" s="450">
        <v>56</v>
      </c>
      <c r="AD602" s="450">
        <v>43</v>
      </c>
    </row>
    <row r="603" spans="1:30" ht="12.75" customHeight="1" x14ac:dyDescent="0.2">
      <c r="A603" s="450">
        <v>2016</v>
      </c>
      <c r="B603" s="457">
        <v>42602</v>
      </c>
      <c r="C603" s="450">
        <v>53.000000000000007</v>
      </c>
      <c r="D603" s="450">
        <v>52.000000000000007</v>
      </c>
      <c r="E603" s="450">
        <v>57</v>
      </c>
      <c r="F603" s="450">
        <v>55</v>
      </c>
      <c r="G603" s="450">
        <v>53.000000000000007</v>
      </c>
      <c r="H603" s="450" t="s">
        <v>78</v>
      </c>
      <c r="I603" s="450">
        <v>58</v>
      </c>
      <c r="J603" s="450">
        <v>54</v>
      </c>
      <c r="K603" s="452">
        <v>54</v>
      </c>
      <c r="L603" s="452">
        <v>52.000000000000007</v>
      </c>
      <c r="M603" s="452">
        <v>53.000000000000007</v>
      </c>
      <c r="N603" s="452">
        <v>60</v>
      </c>
      <c r="O603" s="452">
        <v>60</v>
      </c>
      <c r="P603" s="452">
        <v>57</v>
      </c>
      <c r="Q603" s="452">
        <v>64</v>
      </c>
      <c r="R603" s="452">
        <v>56</v>
      </c>
      <c r="S603" s="452">
        <v>56</v>
      </c>
      <c r="T603" s="450">
        <v>51.000000000000007</v>
      </c>
      <c r="U603" s="450">
        <v>52.000000000000007</v>
      </c>
      <c r="V603" s="450">
        <v>54</v>
      </c>
      <c r="W603" s="450">
        <v>48</v>
      </c>
      <c r="X603" s="450">
        <v>55</v>
      </c>
      <c r="Y603" s="450"/>
      <c r="Z603" s="450">
        <v>53.000000000000007</v>
      </c>
      <c r="AA603" s="450">
        <v>52.000000000000007</v>
      </c>
      <c r="AB603" s="450">
        <v>48</v>
      </c>
      <c r="AC603" s="450">
        <v>50</v>
      </c>
      <c r="AD603" s="450">
        <v>53.000000000000007</v>
      </c>
    </row>
    <row r="604" spans="1:30" ht="12.75" customHeight="1" x14ac:dyDescent="0.2">
      <c r="A604" s="450">
        <v>2016</v>
      </c>
      <c r="B604" s="457">
        <v>42603</v>
      </c>
      <c r="C604" s="450">
        <v>45.000000000000007</v>
      </c>
      <c r="D604" s="450">
        <v>41</v>
      </c>
      <c r="E604" s="450">
        <v>44.000000000000007</v>
      </c>
      <c r="F604" s="450">
        <v>41</v>
      </c>
      <c r="G604" s="450">
        <v>31</v>
      </c>
      <c r="H604" s="450" t="s">
        <v>78</v>
      </c>
      <c r="I604" s="450">
        <v>35</v>
      </c>
      <c r="J604" s="450">
        <v>32</v>
      </c>
      <c r="K604" s="452">
        <v>46</v>
      </c>
      <c r="L604" s="452">
        <v>44.000000000000007</v>
      </c>
      <c r="M604" s="452">
        <v>45.000000000000007</v>
      </c>
      <c r="N604" s="452">
        <v>44.000000000000007</v>
      </c>
      <c r="O604" s="452">
        <v>46</v>
      </c>
      <c r="P604" s="452">
        <v>47</v>
      </c>
      <c r="Q604" s="452">
        <v>42</v>
      </c>
      <c r="R604" s="452">
        <v>46</v>
      </c>
      <c r="S604" s="452">
        <v>34</v>
      </c>
      <c r="T604" s="450">
        <v>45.000000000000007</v>
      </c>
      <c r="U604" s="450">
        <v>47</v>
      </c>
      <c r="V604" s="450">
        <v>47</v>
      </c>
      <c r="W604" s="450">
        <v>46</v>
      </c>
      <c r="X604" s="450">
        <v>47</v>
      </c>
      <c r="Y604" s="450"/>
      <c r="Z604" s="450">
        <v>47</v>
      </c>
      <c r="AA604" s="450">
        <v>41</v>
      </c>
      <c r="AB604" s="450">
        <v>34</v>
      </c>
      <c r="AC604" s="450">
        <v>40</v>
      </c>
      <c r="AD604" s="450">
        <v>46</v>
      </c>
    </row>
    <row r="605" spans="1:30" ht="12.75" customHeight="1" x14ac:dyDescent="0.2">
      <c r="A605" s="450">
        <v>2016</v>
      </c>
      <c r="B605" s="457">
        <v>42604</v>
      </c>
      <c r="C605" s="450">
        <v>34</v>
      </c>
      <c r="D605" s="450">
        <v>30</v>
      </c>
      <c r="E605" s="450">
        <v>33</v>
      </c>
      <c r="F605" s="450">
        <v>34</v>
      </c>
      <c r="G605" s="450">
        <v>36.000000000000007</v>
      </c>
      <c r="H605" s="450" t="s">
        <v>78</v>
      </c>
      <c r="I605" s="450">
        <v>37.000000000000007</v>
      </c>
      <c r="J605" s="450">
        <v>36.000000000000007</v>
      </c>
      <c r="K605" s="452">
        <v>30</v>
      </c>
      <c r="L605" s="452">
        <v>30</v>
      </c>
      <c r="M605" s="452">
        <v>29</v>
      </c>
      <c r="N605" s="452">
        <v>33</v>
      </c>
      <c r="O605" s="452">
        <v>33</v>
      </c>
      <c r="P605" s="452">
        <v>32</v>
      </c>
      <c r="Q605" s="452">
        <v>32</v>
      </c>
      <c r="R605" s="452">
        <v>31</v>
      </c>
      <c r="S605" s="452">
        <v>26.000000000000004</v>
      </c>
      <c r="T605" s="450">
        <v>29</v>
      </c>
      <c r="U605" s="450">
        <v>29</v>
      </c>
      <c r="V605" s="450">
        <v>28</v>
      </c>
      <c r="W605" s="450">
        <v>29</v>
      </c>
      <c r="X605" s="450">
        <v>33</v>
      </c>
      <c r="Y605" s="450"/>
      <c r="Z605" s="450">
        <v>32</v>
      </c>
      <c r="AA605" s="450">
        <v>32</v>
      </c>
      <c r="AB605" s="450">
        <v>36.000000000000007</v>
      </c>
      <c r="AC605" s="450">
        <v>34</v>
      </c>
      <c r="AD605" s="450">
        <v>31</v>
      </c>
    </row>
    <row r="606" spans="1:30" ht="12.75" customHeight="1" x14ac:dyDescent="0.2">
      <c r="A606" s="450">
        <v>2016</v>
      </c>
      <c r="B606" s="457">
        <v>42605</v>
      </c>
      <c r="C606" s="450">
        <v>59.000000000000007</v>
      </c>
      <c r="D606" s="450">
        <v>40</v>
      </c>
      <c r="E606" s="450">
        <v>60</v>
      </c>
      <c r="F606" s="450">
        <v>58</v>
      </c>
      <c r="G606" s="450">
        <v>47</v>
      </c>
      <c r="H606" s="450" t="s">
        <v>78</v>
      </c>
      <c r="I606" s="450">
        <v>54</v>
      </c>
      <c r="J606" s="450">
        <v>55</v>
      </c>
      <c r="K606" s="452">
        <v>51.000000000000007</v>
      </c>
      <c r="L606" s="452">
        <v>49</v>
      </c>
      <c r="M606" s="452">
        <v>51.000000000000007</v>
      </c>
      <c r="N606" s="452">
        <v>48</v>
      </c>
      <c r="O606" s="452">
        <v>48</v>
      </c>
      <c r="P606" s="452">
        <v>51.000000000000007</v>
      </c>
      <c r="Q606" s="452">
        <v>48</v>
      </c>
      <c r="R606" s="452">
        <v>43</v>
      </c>
      <c r="S606" s="452">
        <v>40</v>
      </c>
      <c r="T606" s="450">
        <v>52.000000000000007</v>
      </c>
      <c r="U606" s="450">
        <v>49</v>
      </c>
      <c r="V606" s="450">
        <v>50</v>
      </c>
      <c r="W606" s="450">
        <v>53.000000000000007</v>
      </c>
      <c r="X606" s="450">
        <v>58</v>
      </c>
      <c r="Y606" s="450"/>
      <c r="Z606" s="450">
        <v>38</v>
      </c>
      <c r="AA606" s="450">
        <v>51.000000000000007</v>
      </c>
      <c r="AB606" s="450">
        <v>46</v>
      </c>
      <c r="AC606" s="450">
        <v>53.000000000000007</v>
      </c>
      <c r="AD606" s="450">
        <v>43</v>
      </c>
    </row>
    <row r="607" spans="1:30" ht="12.75" customHeight="1" x14ac:dyDescent="0.2">
      <c r="A607" s="450">
        <v>2016</v>
      </c>
      <c r="B607" s="457">
        <v>42606</v>
      </c>
      <c r="C607" s="450">
        <v>81</v>
      </c>
      <c r="D607" s="450">
        <v>71.000000000000014</v>
      </c>
      <c r="E607" s="450">
        <v>76</v>
      </c>
      <c r="F607" s="450">
        <v>79</v>
      </c>
      <c r="G607" s="450">
        <v>68</v>
      </c>
      <c r="H607" s="450" t="s">
        <v>78</v>
      </c>
      <c r="I607" s="450">
        <v>66</v>
      </c>
      <c r="J607" s="450">
        <v>66</v>
      </c>
      <c r="K607" s="452">
        <v>72.000000000000014</v>
      </c>
      <c r="L607" s="452">
        <v>66</v>
      </c>
      <c r="M607" s="452">
        <v>64</v>
      </c>
      <c r="N607" s="452">
        <v>64</v>
      </c>
      <c r="O607" s="452">
        <v>75</v>
      </c>
      <c r="P607" s="452">
        <v>63</v>
      </c>
      <c r="Q607" s="452">
        <v>60</v>
      </c>
      <c r="R607" s="452">
        <v>61.000000000000007</v>
      </c>
      <c r="S607" s="452">
        <v>55</v>
      </c>
      <c r="T607" s="450">
        <v>64</v>
      </c>
      <c r="U607" s="450">
        <v>68</v>
      </c>
      <c r="V607" s="450">
        <v>66</v>
      </c>
      <c r="W607" s="450">
        <v>66</v>
      </c>
      <c r="X607" s="450">
        <v>67</v>
      </c>
      <c r="Y607" s="450"/>
      <c r="Z607" s="450">
        <v>60</v>
      </c>
      <c r="AA607" s="450">
        <v>64</v>
      </c>
      <c r="AB607" s="450">
        <v>63</v>
      </c>
      <c r="AC607" s="450">
        <v>70</v>
      </c>
      <c r="AD607" s="450">
        <v>69</v>
      </c>
    </row>
    <row r="608" spans="1:30" ht="12.75" customHeight="1" x14ac:dyDescent="0.2">
      <c r="A608" s="450">
        <v>2016</v>
      </c>
      <c r="B608" s="457">
        <v>42607</v>
      </c>
      <c r="C608" s="450">
        <v>63</v>
      </c>
      <c r="D608" s="450">
        <v>67</v>
      </c>
      <c r="E608" s="450">
        <v>63</v>
      </c>
      <c r="F608" s="450">
        <v>64</v>
      </c>
      <c r="G608" s="450">
        <v>63</v>
      </c>
      <c r="H608" s="450" t="s">
        <v>78</v>
      </c>
      <c r="I608" s="450">
        <v>45.000000000000007</v>
      </c>
      <c r="J608" s="450">
        <v>62</v>
      </c>
      <c r="K608" s="452">
        <v>53.000000000000007</v>
      </c>
      <c r="L608" s="452">
        <v>55</v>
      </c>
      <c r="M608" s="452">
        <v>50</v>
      </c>
      <c r="N608" s="452">
        <v>60</v>
      </c>
      <c r="O608" s="452">
        <v>55</v>
      </c>
      <c r="P608" s="452">
        <v>53.000000000000007</v>
      </c>
      <c r="Q608" s="452">
        <v>56</v>
      </c>
      <c r="R608" s="452">
        <v>55</v>
      </c>
      <c r="S608" s="452">
        <v>44.000000000000007</v>
      </c>
      <c r="T608" s="450">
        <v>48</v>
      </c>
      <c r="U608" s="450">
        <v>54</v>
      </c>
      <c r="V608" s="450">
        <v>51.000000000000007</v>
      </c>
      <c r="W608" s="450">
        <v>54</v>
      </c>
      <c r="X608" s="450">
        <v>55</v>
      </c>
      <c r="Y608" s="450"/>
      <c r="Z608" s="450">
        <v>60</v>
      </c>
      <c r="AA608" s="450">
        <v>54</v>
      </c>
      <c r="AB608" s="450">
        <v>55</v>
      </c>
      <c r="AC608" s="450">
        <v>57</v>
      </c>
      <c r="AD608" s="450">
        <v>58</v>
      </c>
    </row>
    <row r="609" spans="1:30" ht="12.75" customHeight="1" x14ac:dyDescent="0.2">
      <c r="A609" s="450">
        <v>2016</v>
      </c>
      <c r="B609" s="457">
        <v>42608</v>
      </c>
      <c r="C609" s="450">
        <v>51.000000000000007</v>
      </c>
      <c r="D609" s="450">
        <v>42</v>
      </c>
      <c r="E609" s="450">
        <v>54</v>
      </c>
      <c r="F609" s="450">
        <v>49</v>
      </c>
      <c r="G609" s="450">
        <v>51.000000000000007</v>
      </c>
      <c r="H609" s="450" t="s">
        <v>78</v>
      </c>
      <c r="I609" s="450">
        <v>48</v>
      </c>
      <c r="J609" s="450">
        <v>69</v>
      </c>
      <c r="K609" s="452">
        <v>43</v>
      </c>
      <c r="L609" s="452">
        <v>42</v>
      </c>
      <c r="M609" s="452">
        <v>41</v>
      </c>
      <c r="N609" s="452">
        <v>49</v>
      </c>
      <c r="O609" s="452">
        <v>49</v>
      </c>
      <c r="P609" s="452">
        <v>56</v>
      </c>
      <c r="Q609" s="452">
        <v>40</v>
      </c>
      <c r="R609" s="452">
        <v>37.000000000000007</v>
      </c>
      <c r="S609" s="452">
        <v>34</v>
      </c>
      <c r="T609" s="450">
        <v>43</v>
      </c>
      <c r="U609" s="450">
        <v>43</v>
      </c>
      <c r="V609" s="450">
        <v>42</v>
      </c>
      <c r="W609" s="450">
        <v>47</v>
      </c>
      <c r="X609" s="450">
        <v>48</v>
      </c>
      <c r="Y609" s="450"/>
      <c r="Z609" s="450">
        <v>40</v>
      </c>
      <c r="AA609" s="450">
        <v>52.000000000000007</v>
      </c>
      <c r="AB609" s="450">
        <v>61.000000000000007</v>
      </c>
      <c r="AC609" s="450">
        <v>58</v>
      </c>
      <c r="AD609" s="450">
        <v>43</v>
      </c>
    </row>
    <row r="610" spans="1:30" ht="12.75" customHeight="1" x14ac:dyDescent="0.2">
      <c r="A610" s="450">
        <v>2016</v>
      </c>
      <c r="B610" s="457">
        <v>42609</v>
      </c>
      <c r="C610" s="450">
        <v>44.000000000000007</v>
      </c>
      <c r="D610" s="450">
        <v>44.000000000000007</v>
      </c>
      <c r="E610" s="450">
        <v>48</v>
      </c>
      <c r="F610" s="450">
        <v>47</v>
      </c>
      <c r="G610" s="450">
        <v>43</v>
      </c>
      <c r="H610" s="450" t="s">
        <v>78</v>
      </c>
      <c r="I610" s="450">
        <v>44.000000000000007</v>
      </c>
      <c r="J610" s="450">
        <v>48</v>
      </c>
      <c r="K610" s="452">
        <v>48</v>
      </c>
      <c r="L610" s="452">
        <v>44.000000000000007</v>
      </c>
      <c r="M610" s="452">
        <v>44.000000000000007</v>
      </c>
      <c r="N610" s="452">
        <v>53.000000000000007</v>
      </c>
      <c r="O610" s="452" t="s">
        <v>78</v>
      </c>
      <c r="P610" s="452">
        <v>48</v>
      </c>
      <c r="Q610" s="452">
        <v>66</v>
      </c>
      <c r="R610" s="452">
        <v>56</v>
      </c>
      <c r="S610" s="452">
        <v>39</v>
      </c>
      <c r="T610" s="450">
        <v>44.000000000000007</v>
      </c>
      <c r="U610" s="450">
        <v>44.000000000000007</v>
      </c>
      <c r="V610" s="450">
        <v>47</v>
      </c>
      <c r="W610" s="450">
        <v>45.000000000000007</v>
      </c>
      <c r="X610" s="450">
        <v>48</v>
      </c>
      <c r="Y610" s="450"/>
      <c r="Z610" s="450">
        <v>47</v>
      </c>
      <c r="AA610" s="450">
        <v>42</v>
      </c>
      <c r="AB610" s="450">
        <v>43</v>
      </c>
      <c r="AC610" s="450">
        <v>43</v>
      </c>
      <c r="AD610" s="450">
        <v>46</v>
      </c>
    </row>
    <row r="611" spans="1:30" ht="12.75" customHeight="1" x14ac:dyDescent="0.2">
      <c r="A611" s="450">
        <v>2016</v>
      </c>
      <c r="B611" s="457">
        <v>42610</v>
      </c>
      <c r="C611" s="450">
        <v>47</v>
      </c>
      <c r="D611" s="450">
        <v>51.000000000000007</v>
      </c>
      <c r="E611" s="450">
        <v>40</v>
      </c>
      <c r="F611" s="450">
        <v>45.000000000000007</v>
      </c>
      <c r="G611" s="450">
        <v>39</v>
      </c>
      <c r="H611" s="450" t="s">
        <v>78</v>
      </c>
      <c r="I611" s="450">
        <v>41</v>
      </c>
      <c r="J611" s="450">
        <v>36.000000000000007</v>
      </c>
      <c r="K611" s="452">
        <v>50</v>
      </c>
      <c r="L611" s="452">
        <v>42</v>
      </c>
      <c r="M611" s="452">
        <v>38</v>
      </c>
      <c r="N611" s="452">
        <v>51.000000000000007</v>
      </c>
      <c r="O611" s="452" t="s">
        <v>78</v>
      </c>
      <c r="P611" s="452">
        <v>31</v>
      </c>
      <c r="Q611" s="452">
        <v>46</v>
      </c>
      <c r="R611" s="452">
        <v>47</v>
      </c>
      <c r="S611" s="452">
        <v>47</v>
      </c>
      <c r="T611" s="450">
        <v>43</v>
      </c>
      <c r="U611" s="450">
        <v>45.000000000000007</v>
      </c>
      <c r="V611" s="450">
        <v>42</v>
      </c>
      <c r="W611" s="450">
        <v>37.000000000000007</v>
      </c>
      <c r="X611" s="450">
        <v>35</v>
      </c>
      <c r="Y611" s="450"/>
      <c r="Z611" s="450">
        <v>64</v>
      </c>
      <c r="AA611" s="450">
        <v>36.000000000000007</v>
      </c>
      <c r="AB611" s="450">
        <v>35</v>
      </c>
      <c r="AC611" s="450">
        <v>35</v>
      </c>
      <c r="AD611" s="450">
        <v>55</v>
      </c>
    </row>
    <row r="612" spans="1:30" ht="12.75" customHeight="1" x14ac:dyDescent="0.2">
      <c r="A612" s="450">
        <v>2016</v>
      </c>
      <c r="B612" s="457">
        <v>42611</v>
      </c>
      <c r="C612" s="450">
        <v>49</v>
      </c>
      <c r="D612" s="450">
        <v>38</v>
      </c>
      <c r="E612" s="450">
        <v>44.000000000000007</v>
      </c>
      <c r="F612" s="450">
        <v>47</v>
      </c>
      <c r="G612" s="450">
        <v>43</v>
      </c>
      <c r="H612" s="450" t="s">
        <v>78</v>
      </c>
      <c r="I612" s="450">
        <v>43</v>
      </c>
      <c r="J612" s="450">
        <v>44.000000000000007</v>
      </c>
      <c r="K612" s="452">
        <v>45.000000000000007</v>
      </c>
      <c r="L612" s="452">
        <v>42</v>
      </c>
      <c r="M612" s="452">
        <v>44.000000000000007</v>
      </c>
      <c r="N612" s="452">
        <v>52.000000000000007</v>
      </c>
      <c r="O612" s="452">
        <v>53.000000000000007</v>
      </c>
      <c r="P612" s="452">
        <v>68</v>
      </c>
      <c r="Q612" s="452">
        <v>40</v>
      </c>
      <c r="R612" s="452">
        <v>36.000000000000007</v>
      </c>
      <c r="S612" s="452">
        <v>36.000000000000007</v>
      </c>
      <c r="T612" s="450">
        <v>46</v>
      </c>
      <c r="U612" s="450">
        <v>45.000000000000007</v>
      </c>
      <c r="V612" s="450">
        <v>41</v>
      </c>
      <c r="W612" s="450">
        <v>50</v>
      </c>
      <c r="X612" s="450">
        <v>50</v>
      </c>
      <c r="Y612" s="450"/>
      <c r="Z612" s="450">
        <v>40</v>
      </c>
      <c r="AA612" s="450">
        <v>52.000000000000007</v>
      </c>
      <c r="AB612" s="450">
        <v>49</v>
      </c>
      <c r="AC612" s="450">
        <v>53.000000000000007</v>
      </c>
      <c r="AD612" s="450">
        <v>45.000000000000007</v>
      </c>
    </row>
    <row r="613" spans="1:30" ht="12.75" customHeight="1" x14ac:dyDescent="0.2">
      <c r="A613" s="450">
        <v>2016</v>
      </c>
      <c r="B613" s="457">
        <v>42612</v>
      </c>
      <c r="C613" s="450">
        <v>57</v>
      </c>
      <c r="D613" s="450">
        <v>45.000000000000007</v>
      </c>
      <c r="E613" s="450">
        <v>48</v>
      </c>
      <c r="F613" s="450">
        <v>54</v>
      </c>
      <c r="G613" s="450">
        <v>45.000000000000007</v>
      </c>
      <c r="H613" s="450" t="s">
        <v>78</v>
      </c>
      <c r="I613" s="450">
        <v>47</v>
      </c>
      <c r="J613" s="450">
        <v>42</v>
      </c>
      <c r="K613" s="452">
        <v>48</v>
      </c>
      <c r="L613" s="452">
        <v>36.000000000000007</v>
      </c>
      <c r="M613" s="452">
        <v>36.000000000000007</v>
      </c>
      <c r="N613" s="452">
        <v>50</v>
      </c>
      <c r="O613" s="452">
        <v>45.000000000000007</v>
      </c>
      <c r="P613" s="452">
        <v>34</v>
      </c>
      <c r="Q613" s="452">
        <v>52.000000000000007</v>
      </c>
      <c r="R613" s="452">
        <v>54</v>
      </c>
      <c r="S613" s="452">
        <v>44.000000000000007</v>
      </c>
      <c r="T613" s="450">
        <v>38</v>
      </c>
      <c r="U613" s="450">
        <v>42</v>
      </c>
      <c r="V613" s="450">
        <v>42</v>
      </c>
      <c r="W613" s="450">
        <v>38</v>
      </c>
      <c r="X613" s="450">
        <v>36.000000000000007</v>
      </c>
      <c r="Y613" s="450"/>
      <c r="Z613" s="450">
        <v>54</v>
      </c>
      <c r="AA613" s="450">
        <v>36.000000000000007</v>
      </c>
      <c r="AB613" s="450">
        <v>38</v>
      </c>
      <c r="AC613" s="450">
        <v>38</v>
      </c>
      <c r="AD613" s="450">
        <v>56</v>
      </c>
    </row>
    <row r="614" spans="1:30" ht="12.75" customHeight="1" x14ac:dyDescent="0.2">
      <c r="A614" s="450">
        <v>2016</v>
      </c>
      <c r="B614" s="457">
        <v>42613</v>
      </c>
      <c r="C614" s="450">
        <v>76</v>
      </c>
      <c r="D614" s="450">
        <v>51.000000000000007</v>
      </c>
      <c r="E614" s="450">
        <v>75</v>
      </c>
      <c r="F614" s="450">
        <v>76</v>
      </c>
      <c r="G614" s="450">
        <v>54</v>
      </c>
      <c r="H614" s="450" t="s">
        <v>78</v>
      </c>
      <c r="I614" s="450">
        <v>64</v>
      </c>
      <c r="J614" s="450">
        <v>66</v>
      </c>
      <c r="K614" s="452">
        <v>63</v>
      </c>
      <c r="L614" s="452">
        <v>57</v>
      </c>
      <c r="M614" s="452">
        <v>58</v>
      </c>
      <c r="N614" s="452">
        <v>64</v>
      </c>
      <c r="O614" s="452">
        <v>67</v>
      </c>
      <c r="P614" s="452">
        <v>54</v>
      </c>
      <c r="Q614" s="452">
        <v>62</v>
      </c>
      <c r="R614" s="452">
        <v>58</v>
      </c>
      <c r="S614" s="452">
        <v>50</v>
      </c>
      <c r="T614" s="450">
        <v>58</v>
      </c>
      <c r="U614" s="450">
        <v>61.000000000000007</v>
      </c>
      <c r="V614" s="450">
        <v>57</v>
      </c>
      <c r="W614" s="450">
        <v>62</v>
      </c>
      <c r="X614" s="450">
        <v>63</v>
      </c>
      <c r="Y614" s="450"/>
      <c r="Z614" s="450">
        <v>51.000000000000007</v>
      </c>
      <c r="AA614" s="450">
        <v>60</v>
      </c>
      <c r="AB614" s="450">
        <v>60</v>
      </c>
      <c r="AC614" s="450">
        <v>60</v>
      </c>
      <c r="AD614" s="450">
        <v>62</v>
      </c>
    </row>
    <row r="615" spans="1:30" ht="12.75" customHeight="1" x14ac:dyDescent="0.2">
      <c r="A615" s="450">
        <v>2016</v>
      </c>
      <c r="B615" s="457">
        <v>42614</v>
      </c>
      <c r="C615" s="450">
        <v>54</v>
      </c>
      <c r="D615" s="450">
        <v>31</v>
      </c>
      <c r="E615" s="450">
        <v>55</v>
      </c>
      <c r="F615" s="450">
        <v>49</v>
      </c>
      <c r="G615" s="450">
        <v>41</v>
      </c>
      <c r="H615" s="450" t="s">
        <v>78</v>
      </c>
      <c r="I615" s="450">
        <v>38</v>
      </c>
      <c r="J615" s="450">
        <v>56</v>
      </c>
      <c r="K615" s="452">
        <v>33</v>
      </c>
      <c r="L615" s="452">
        <v>33</v>
      </c>
      <c r="M615" s="452">
        <v>30</v>
      </c>
      <c r="N615" s="452">
        <v>34</v>
      </c>
      <c r="O615" s="452">
        <v>9.0000000000000018</v>
      </c>
      <c r="P615" s="452">
        <v>47</v>
      </c>
      <c r="Q615" s="452">
        <v>32</v>
      </c>
      <c r="R615" s="452">
        <v>36.000000000000007</v>
      </c>
      <c r="S615" s="452">
        <v>20</v>
      </c>
      <c r="T615" s="450">
        <v>37.000000000000007</v>
      </c>
      <c r="U615" s="450">
        <v>36.000000000000007</v>
      </c>
      <c r="V615" s="450">
        <v>36.000000000000007</v>
      </c>
      <c r="W615" s="450">
        <v>32</v>
      </c>
      <c r="X615" s="450">
        <v>42</v>
      </c>
      <c r="Y615" s="450"/>
      <c r="Z615" s="450">
        <v>33</v>
      </c>
      <c r="AA615" s="450">
        <v>43</v>
      </c>
      <c r="AB615" s="450">
        <v>42</v>
      </c>
      <c r="AC615" s="450">
        <v>41</v>
      </c>
      <c r="AD615" s="450">
        <v>37.000000000000007</v>
      </c>
    </row>
    <row r="616" spans="1:30" ht="12.75" customHeight="1" x14ac:dyDescent="0.2">
      <c r="A616" s="450">
        <v>2016</v>
      </c>
      <c r="B616" s="457">
        <v>42615</v>
      </c>
      <c r="C616" s="450">
        <v>31</v>
      </c>
      <c r="D616" s="450">
        <v>26.000000000000004</v>
      </c>
      <c r="E616" s="450">
        <v>43</v>
      </c>
      <c r="F616" s="450">
        <v>32</v>
      </c>
      <c r="G616" s="450">
        <v>29</v>
      </c>
      <c r="H616" s="450" t="s">
        <v>78</v>
      </c>
      <c r="I616" s="450">
        <v>36.000000000000007</v>
      </c>
      <c r="J616" s="450">
        <v>26.000000000000004</v>
      </c>
      <c r="K616" s="452">
        <v>30</v>
      </c>
      <c r="L616" s="452">
        <v>32</v>
      </c>
      <c r="M616" s="452">
        <v>32</v>
      </c>
      <c r="N616" s="452">
        <v>29</v>
      </c>
      <c r="O616" s="452">
        <v>15.000000000000002</v>
      </c>
      <c r="P616" s="452">
        <v>39</v>
      </c>
      <c r="Q616" s="452">
        <v>26.000000000000004</v>
      </c>
      <c r="R616" s="452">
        <v>30</v>
      </c>
      <c r="S616" s="452">
        <v>16</v>
      </c>
      <c r="T616" s="450">
        <v>30</v>
      </c>
      <c r="U616" s="450">
        <v>28</v>
      </c>
      <c r="V616" s="450">
        <v>30</v>
      </c>
      <c r="W616" s="450">
        <v>32</v>
      </c>
      <c r="X616" s="450">
        <v>32</v>
      </c>
      <c r="Y616" s="450"/>
      <c r="Z616" s="450">
        <v>28</v>
      </c>
      <c r="AA616" s="450">
        <v>31</v>
      </c>
      <c r="AB616" s="450">
        <v>32</v>
      </c>
      <c r="AC616" s="450">
        <v>36.000000000000007</v>
      </c>
      <c r="AD616" s="450">
        <v>28</v>
      </c>
    </row>
    <row r="617" spans="1:30" ht="12.75" customHeight="1" x14ac:dyDescent="0.2">
      <c r="A617" s="450">
        <v>2016</v>
      </c>
      <c r="B617" s="457">
        <v>42616</v>
      </c>
      <c r="C617" s="450">
        <v>36.000000000000007</v>
      </c>
      <c r="D617" s="450">
        <v>30</v>
      </c>
      <c r="E617" s="450">
        <v>35</v>
      </c>
      <c r="F617" s="450">
        <v>33</v>
      </c>
      <c r="G617" s="450">
        <v>27</v>
      </c>
      <c r="H617" s="450" t="s">
        <v>78</v>
      </c>
      <c r="I617" s="450">
        <v>31</v>
      </c>
      <c r="J617" s="450">
        <v>30</v>
      </c>
      <c r="K617" s="452">
        <v>33</v>
      </c>
      <c r="L617" s="452">
        <v>32</v>
      </c>
      <c r="M617" s="452">
        <v>31</v>
      </c>
      <c r="N617" s="452">
        <v>35</v>
      </c>
      <c r="O617" s="452">
        <v>15.000000000000002</v>
      </c>
      <c r="P617" s="452">
        <v>25</v>
      </c>
      <c r="Q617" s="452">
        <v>31</v>
      </c>
      <c r="R617" s="452">
        <v>31</v>
      </c>
      <c r="S617" s="452">
        <v>25</v>
      </c>
      <c r="T617" s="450">
        <v>32</v>
      </c>
      <c r="U617" s="450">
        <v>33</v>
      </c>
      <c r="V617" s="450">
        <v>32</v>
      </c>
      <c r="W617" s="450">
        <v>31</v>
      </c>
      <c r="X617" s="450">
        <v>33</v>
      </c>
      <c r="Y617" s="450"/>
      <c r="Z617" s="450">
        <v>28</v>
      </c>
      <c r="AA617" s="450">
        <v>27</v>
      </c>
      <c r="AB617" s="450">
        <v>26.000000000000004</v>
      </c>
      <c r="AC617" s="450">
        <v>26.000000000000004</v>
      </c>
      <c r="AD617" s="450">
        <v>31</v>
      </c>
    </row>
    <row r="618" spans="1:30" ht="12.75" customHeight="1" x14ac:dyDescent="0.2">
      <c r="A618" s="450">
        <v>2016</v>
      </c>
      <c r="B618" s="457">
        <v>42617</v>
      </c>
      <c r="C618" s="450">
        <v>36.000000000000007</v>
      </c>
      <c r="D618" s="450">
        <v>30</v>
      </c>
      <c r="E618" s="450">
        <v>34</v>
      </c>
      <c r="F618" s="450">
        <v>34</v>
      </c>
      <c r="G618" s="450">
        <v>31</v>
      </c>
      <c r="H618" s="450" t="s">
        <v>78</v>
      </c>
      <c r="I618" s="450">
        <v>32</v>
      </c>
      <c r="J618" s="450">
        <v>29</v>
      </c>
      <c r="K618" s="452">
        <v>35</v>
      </c>
      <c r="L618" s="452">
        <v>37.000000000000007</v>
      </c>
      <c r="M618" s="452">
        <v>35</v>
      </c>
      <c r="N618" s="452">
        <v>40</v>
      </c>
      <c r="O618" s="452">
        <v>21</v>
      </c>
      <c r="P618" s="452">
        <v>32</v>
      </c>
      <c r="Q618" s="452">
        <v>33</v>
      </c>
      <c r="R618" s="452">
        <v>31</v>
      </c>
      <c r="S618" s="452">
        <v>27</v>
      </c>
      <c r="T618" s="450">
        <v>35</v>
      </c>
      <c r="U618" s="450">
        <v>35</v>
      </c>
      <c r="V618" s="450">
        <v>36.000000000000007</v>
      </c>
      <c r="W618" s="450">
        <v>36.000000000000007</v>
      </c>
      <c r="X618" s="450">
        <v>37.000000000000007</v>
      </c>
      <c r="Y618" s="450"/>
      <c r="Z618" s="450">
        <v>30</v>
      </c>
      <c r="AA618" s="450">
        <v>31</v>
      </c>
      <c r="AB618" s="450">
        <v>30</v>
      </c>
      <c r="AC618" s="450">
        <v>31</v>
      </c>
      <c r="AD618" s="450">
        <v>32</v>
      </c>
    </row>
    <row r="619" spans="1:30" ht="12.75" customHeight="1" x14ac:dyDescent="0.2">
      <c r="A619" s="450">
        <v>2016</v>
      </c>
      <c r="B619" s="457">
        <v>42618</v>
      </c>
      <c r="C619" s="450">
        <v>31</v>
      </c>
      <c r="D619" s="450">
        <v>30</v>
      </c>
      <c r="E619" s="450">
        <v>30</v>
      </c>
      <c r="F619" s="450">
        <v>31</v>
      </c>
      <c r="G619" s="450">
        <v>32</v>
      </c>
      <c r="H619" s="450" t="s">
        <v>78</v>
      </c>
      <c r="I619" s="450">
        <v>31</v>
      </c>
      <c r="J619" s="450">
        <v>32</v>
      </c>
      <c r="K619" s="452">
        <v>34</v>
      </c>
      <c r="L619" s="452">
        <v>34</v>
      </c>
      <c r="M619" s="452">
        <v>34</v>
      </c>
      <c r="N619" s="452">
        <v>31</v>
      </c>
      <c r="O619" s="452" t="s">
        <v>78</v>
      </c>
      <c r="P619" s="452">
        <v>32</v>
      </c>
      <c r="Q619" s="452">
        <v>31</v>
      </c>
      <c r="R619" s="452">
        <v>34</v>
      </c>
      <c r="S619" s="452">
        <v>24</v>
      </c>
      <c r="T619" s="450">
        <v>31</v>
      </c>
      <c r="U619" s="450">
        <v>30</v>
      </c>
      <c r="V619" s="450">
        <v>33</v>
      </c>
      <c r="W619" s="450">
        <v>31</v>
      </c>
      <c r="X619" s="450">
        <v>36.000000000000007</v>
      </c>
      <c r="Y619" s="450"/>
      <c r="Z619" s="450">
        <v>32</v>
      </c>
      <c r="AA619" s="450">
        <v>29</v>
      </c>
      <c r="AB619" s="450">
        <v>32</v>
      </c>
      <c r="AC619" s="450">
        <v>30</v>
      </c>
      <c r="AD619" s="450">
        <v>30</v>
      </c>
    </row>
    <row r="620" spans="1:30" ht="12.75" customHeight="1" x14ac:dyDescent="0.2">
      <c r="A620" s="450">
        <v>2016</v>
      </c>
      <c r="B620" s="457">
        <v>42619</v>
      </c>
      <c r="C620" s="450">
        <v>32</v>
      </c>
      <c r="D620" s="450">
        <v>30</v>
      </c>
      <c r="E620" s="450">
        <v>28</v>
      </c>
      <c r="F620" s="450">
        <v>32</v>
      </c>
      <c r="G620" s="450">
        <v>28</v>
      </c>
      <c r="H620" s="450" t="s">
        <v>78</v>
      </c>
      <c r="I620" s="450">
        <v>23</v>
      </c>
      <c r="J620" s="450">
        <v>34</v>
      </c>
      <c r="K620" s="452">
        <v>30</v>
      </c>
      <c r="L620" s="452">
        <v>30</v>
      </c>
      <c r="M620" s="452">
        <v>31</v>
      </c>
      <c r="N620" s="452">
        <v>31</v>
      </c>
      <c r="O620" s="452">
        <v>33</v>
      </c>
      <c r="P620" s="452">
        <v>26.000000000000004</v>
      </c>
      <c r="Q620" s="452">
        <v>32</v>
      </c>
      <c r="R620" s="452">
        <v>32</v>
      </c>
      <c r="S620" s="452">
        <v>22.000000000000004</v>
      </c>
      <c r="T620" s="450">
        <v>29</v>
      </c>
      <c r="U620" s="450">
        <v>29</v>
      </c>
      <c r="V620" s="450">
        <v>29</v>
      </c>
      <c r="W620" s="450">
        <v>28</v>
      </c>
      <c r="X620" s="450">
        <v>30</v>
      </c>
      <c r="Y620" s="450"/>
      <c r="Z620" s="450">
        <v>31</v>
      </c>
      <c r="AA620" s="450">
        <v>32</v>
      </c>
      <c r="AB620" s="450">
        <v>37.000000000000007</v>
      </c>
      <c r="AC620" s="450">
        <v>34</v>
      </c>
      <c r="AD620" s="450">
        <v>33</v>
      </c>
    </row>
    <row r="621" spans="1:30" ht="12.75" customHeight="1" x14ac:dyDescent="0.2">
      <c r="A621" s="450">
        <v>2016</v>
      </c>
      <c r="B621" s="457">
        <v>42620</v>
      </c>
      <c r="C621" s="450">
        <v>42</v>
      </c>
      <c r="D621" s="450">
        <v>34</v>
      </c>
      <c r="E621" s="450">
        <v>41</v>
      </c>
      <c r="F621" s="450">
        <v>38</v>
      </c>
      <c r="G621" s="450">
        <v>35</v>
      </c>
      <c r="H621" s="450" t="s">
        <v>78</v>
      </c>
      <c r="I621" s="450">
        <v>29</v>
      </c>
      <c r="J621" s="450">
        <v>42</v>
      </c>
      <c r="K621" s="452">
        <v>39</v>
      </c>
      <c r="L621" s="452">
        <v>40</v>
      </c>
      <c r="M621" s="452">
        <v>40</v>
      </c>
      <c r="N621" s="452">
        <v>42</v>
      </c>
      <c r="O621" s="452">
        <v>44.000000000000007</v>
      </c>
      <c r="P621" s="452">
        <v>40</v>
      </c>
      <c r="Q621" s="452">
        <v>39</v>
      </c>
      <c r="R621" s="452" t="s">
        <v>78</v>
      </c>
      <c r="S621" s="452">
        <v>29</v>
      </c>
      <c r="T621" s="450">
        <v>37.000000000000007</v>
      </c>
      <c r="U621" s="450">
        <v>39</v>
      </c>
      <c r="V621" s="450">
        <v>39</v>
      </c>
      <c r="W621" s="450">
        <v>42</v>
      </c>
      <c r="X621" s="450">
        <v>39</v>
      </c>
      <c r="Y621" s="450"/>
      <c r="Z621" s="450">
        <v>35</v>
      </c>
      <c r="AA621" s="450">
        <v>33</v>
      </c>
      <c r="AB621" s="450">
        <v>38</v>
      </c>
      <c r="AC621" s="450">
        <v>39</v>
      </c>
      <c r="AD621" s="450">
        <v>38</v>
      </c>
    </row>
    <row r="622" spans="1:30" ht="12.75" customHeight="1" x14ac:dyDescent="0.2">
      <c r="A622" s="450">
        <v>2016</v>
      </c>
      <c r="B622" s="457">
        <v>42621</v>
      </c>
      <c r="C622" s="450">
        <v>69</v>
      </c>
      <c r="D622" s="450">
        <v>80</v>
      </c>
      <c r="E622" s="450">
        <v>65</v>
      </c>
      <c r="F622" s="450">
        <v>71.000000000000014</v>
      </c>
      <c r="G622" s="450">
        <v>64</v>
      </c>
      <c r="H622" s="450" t="s">
        <v>78</v>
      </c>
      <c r="I622" s="450">
        <v>60</v>
      </c>
      <c r="J622" s="450">
        <v>56</v>
      </c>
      <c r="K622" s="452">
        <v>64</v>
      </c>
      <c r="L622" s="452">
        <v>56</v>
      </c>
      <c r="M622" s="452">
        <v>51.000000000000007</v>
      </c>
      <c r="N622" s="452">
        <v>62</v>
      </c>
      <c r="O622" s="452">
        <v>62</v>
      </c>
      <c r="P622" s="452">
        <v>44.000000000000007</v>
      </c>
      <c r="Q622" s="452">
        <v>60</v>
      </c>
      <c r="R622" s="452" t="s">
        <v>78</v>
      </c>
      <c r="S622" s="452">
        <v>48</v>
      </c>
      <c r="T622" s="450">
        <v>52.000000000000007</v>
      </c>
      <c r="U622" s="450">
        <v>58</v>
      </c>
      <c r="V622" s="450">
        <v>56</v>
      </c>
      <c r="W622" s="450">
        <v>50</v>
      </c>
      <c r="X622" s="450">
        <v>57</v>
      </c>
      <c r="Y622" s="450"/>
      <c r="Z622" s="450">
        <v>61.000000000000007</v>
      </c>
      <c r="AA622" s="450">
        <v>53.000000000000007</v>
      </c>
      <c r="AB622" s="450">
        <v>51.000000000000007</v>
      </c>
      <c r="AC622" s="450">
        <v>51.000000000000007</v>
      </c>
      <c r="AD622" s="450">
        <v>69</v>
      </c>
    </row>
    <row r="623" spans="1:30" ht="12.75" customHeight="1" x14ac:dyDescent="0.2">
      <c r="A623" s="450">
        <v>2016</v>
      </c>
      <c r="B623" s="457">
        <v>42622</v>
      </c>
      <c r="C623" s="450">
        <v>51.000000000000007</v>
      </c>
      <c r="D623" s="450">
        <v>39</v>
      </c>
      <c r="E623" s="450">
        <v>54</v>
      </c>
      <c r="F623" s="450">
        <v>52.000000000000007</v>
      </c>
      <c r="G623" s="450">
        <v>41</v>
      </c>
      <c r="H623" s="450" t="s">
        <v>78</v>
      </c>
      <c r="I623" s="450">
        <v>44.000000000000007</v>
      </c>
      <c r="J623" s="450">
        <v>60</v>
      </c>
      <c r="K623" s="452">
        <v>42</v>
      </c>
      <c r="L623" s="452">
        <v>45.000000000000007</v>
      </c>
      <c r="M623" s="452">
        <v>46</v>
      </c>
      <c r="N623" s="452">
        <v>50</v>
      </c>
      <c r="O623" s="452">
        <v>52.000000000000007</v>
      </c>
      <c r="P623" s="452">
        <v>59.000000000000007</v>
      </c>
      <c r="Q623" s="452">
        <v>41</v>
      </c>
      <c r="R623" s="452" t="s">
        <v>78</v>
      </c>
      <c r="S623" s="452">
        <v>28</v>
      </c>
      <c r="T623" s="450">
        <v>43</v>
      </c>
      <c r="U623" s="450">
        <v>41</v>
      </c>
      <c r="V623" s="450">
        <v>40</v>
      </c>
      <c r="W623" s="450">
        <v>47</v>
      </c>
      <c r="X623" s="450">
        <v>59.000000000000007</v>
      </c>
      <c r="Y623" s="450"/>
      <c r="Z623" s="450">
        <v>34</v>
      </c>
      <c r="AA623" s="450">
        <v>58</v>
      </c>
      <c r="AB623" s="450">
        <v>50</v>
      </c>
      <c r="AC623" s="450">
        <v>55</v>
      </c>
      <c r="AD623" s="450">
        <v>38</v>
      </c>
    </row>
    <row r="624" spans="1:30" ht="12.75" customHeight="1" x14ac:dyDescent="0.2">
      <c r="A624" s="450">
        <v>2016</v>
      </c>
      <c r="B624" s="457">
        <v>42623</v>
      </c>
      <c r="C624" s="450">
        <v>49</v>
      </c>
      <c r="D624" s="450">
        <v>59.000000000000007</v>
      </c>
      <c r="E624" s="450">
        <v>54</v>
      </c>
      <c r="F624" s="450">
        <v>55</v>
      </c>
      <c r="G624" s="450">
        <v>53.000000000000007</v>
      </c>
      <c r="H624" s="450" t="s">
        <v>78</v>
      </c>
      <c r="I624" s="450">
        <v>55</v>
      </c>
      <c r="J624" s="450">
        <v>49</v>
      </c>
      <c r="K624" s="452">
        <v>56</v>
      </c>
      <c r="L624" s="452">
        <v>57</v>
      </c>
      <c r="M624" s="452">
        <v>57</v>
      </c>
      <c r="N624" s="452">
        <v>57</v>
      </c>
      <c r="O624" s="452">
        <v>61.000000000000007</v>
      </c>
      <c r="P624" s="452">
        <v>39</v>
      </c>
      <c r="Q624" s="452">
        <v>57</v>
      </c>
      <c r="R624" s="452" t="s">
        <v>78</v>
      </c>
      <c r="S624" s="452">
        <v>49</v>
      </c>
      <c r="T624" s="450">
        <v>48</v>
      </c>
      <c r="U624" s="450">
        <v>49</v>
      </c>
      <c r="V624" s="450">
        <v>58</v>
      </c>
      <c r="W624" s="450">
        <v>50</v>
      </c>
      <c r="X624" s="450">
        <v>53.000000000000007</v>
      </c>
      <c r="Y624" s="450"/>
      <c r="Z624" s="450">
        <v>70</v>
      </c>
      <c r="AA624" s="450">
        <v>46</v>
      </c>
      <c r="AB624" s="450">
        <v>47</v>
      </c>
      <c r="AC624" s="450">
        <v>48</v>
      </c>
      <c r="AD624" s="450">
        <v>60</v>
      </c>
    </row>
    <row r="625" spans="1:30" ht="12.75" customHeight="1" x14ac:dyDescent="0.2">
      <c r="A625" s="450">
        <v>2016</v>
      </c>
      <c r="B625" s="457">
        <v>42624</v>
      </c>
      <c r="C625" s="450">
        <v>39</v>
      </c>
      <c r="D625" s="450">
        <v>36.000000000000007</v>
      </c>
      <c r="E625" s="450">
        <v>40</v>
      </c>
      <c r="F625" s="450">
        <v>40</v>
      </c>
      <c r="G625" s="450">
        <v>37.000000000000007</v>
      </c>
      <c r="H625" s="450" t="s">
        <v>78</v>
      </c>
      <c r="I625" s="450">
        <v>40</v>
      </c>
      <c r="J625" s="450">
        <v>39</v>
      </c>
      <c r="K625" s="452">
        <v>36.000000000000007</v>
      </c>
      <c r="L625" s="452">
        <v>35</v>
      </c>
      <c r="M625" s="452">
        <v>35</v>
      </c>
      <c r="N625" s="452">
        <v>39</v>
      </c>
      <c r="O625" s="452">
        <v>38</v>
      </c>
      <c r="P625" s="452">
        <v>35</v>
      </c>
      <c r="Q625" s="452">
        <v>35</v>
      </c>
      <c r="R625" s="452" t="s">
        <v>78</v>
      </c>
      <c r="S625" s="452">
        <v>31</v>
      </c>
      <c r="T625" s="450">
        <v>36.000000000000007</v>
      </c>
      <c r="U625" s="450">
        <v>35</v>
      </c>
      <c r="V625" s="450">
        <v>32</v>
      </c>
      <c r="W625" s="450">
        <v>37.000000000000007</v>
      </c>
      <c r="X625" s="450">
        <v>38</v>
      </c>
      <c r="Y625" s="450"/>
      <c r="Z625" s="450">
        <v>35</v>
      </c>
      <c r="AA625" s="450">
        <v>37.000000000000007</v>
      </c>
      <c r="AB625" s="450">
        <v>40</v>
      </c>
      <c r="AC625" s="450">
        <v>39</v>
      </c>
      <c r="AD625" s="450">
        <v>35</v>
      </c>
    </row>
    <row r="626" spans="1:30" ht="12.75" customHeight="1" x14ac:dyDescent="0.2">
      <c r="A626" s="450">
        <v>2016</v>
      </c>
      <c r="B626" s="457">
        <v>42625</v>
      </c>
      <c r="C626" s="450">
        <v>39</v>
      </c>
      <c r="D626" s="450">
        <v>35</v>
      </c>
      <c r="E626" s="450">
        <v>37.000000000000007</v>
      </c>
      <c r="F626" s="450">
        <v>37.000000000000007</v>
      </c>
      <c r="G626" s="450">
        <v>42</v>
      </c>
      <c r="H626" s="450" t="s">
        <v>78</v>
      </c>
      <c r="I626" s="450">
        <v>35</v>
      </c>
      <c r="J626" s="450">
        <v>38</v>
      </c>
      <c r="K626" s="452">
        <v>32</v>
      </c>
      <c r="L626" s="452">
        <v>31</v>
      </c>
      <c r="M626" s="452">
        <v>34</v>
      </c>
      <c r="N626" s="452">
        <v>43</v>
      </c>
      <c r="O626" s="452">
        <v>37.000000000000007</v>
      </c>
      <c r="P626" s="452">
        <v>28</v>
      </c>
      <c r="Q626" s="452">
        <v>43</v>
      </c>
      <c r="R626" s="452" t="s">
        <v>78</v>
      </c>
      <c r="S626" s="452">
        <v>29</v>
      </c>
      <c r="T626" s="450">
        <v>32</v>
      </c>
      <c r="U626" s="450">
        <v>34</v>
      </c>
      <c r="V626" s="450">
        <v>30</v>
      </c>
      <c r="W626" s="450">
        <v>29</v>
      </c>
      <c r="X626" s="450">
        <v>35</v>
      </c>
      <c r="Y626" s="450"/>
      <c r="Z626" s="450">
        <v>38</v>
      </c>
      <c r="AA626" s="450">
        <v>32</v>
      </c>
      <c r="AB626" s="450">
        <v>32</v>
      </c>
      <c r="AC626" s="450">
        <v>33</v>
      </c>
      <c r="AD626" s="450">
        <v>40</v>
      </c>
    </row>
    <row r="627" spans="1:30" ht="12.75" customHeight="1" x14ac:dyDescent="0.2">
      <c r="A627" s="450">
        <v>2016</v>
      </c>
      <c r="B627" s="457">
        <v>42626</v>
      </c>
      <c r="C627" s="450">
        <v>52.000000000000007</v>
      </c>
      <c r="D627" s="450">
        <v>58</v>
      </c>
      <c r="E627" s="450">
        <v>50</v>
      </c>
      <c r="F627" s="450">
        <v>53.000000000000007</v>
      </c>
      <c r="G627" s="450">
        <v>54</v>
      </c>
      <c r="H627" s="450" t="s">
        <v>78</v>
      </c>
      <c r="I627" s="450">
        <v>47</v>
      </c>
      <c r="J627" s="450">
        <v>55</v>
      </c>
      <c r="K627" s="452">
        <v>42</v>
      </c>
      <c r="L627" s="452">
        <v>40</v>
      </c>
      <c r="M627" s="452">
        <v>41</v>
      </c>
      <c r="N627" s="452">
        <v>58</v>
      </c>
      <c r="O627" s="452">
        <v>54</v>
      </c>
      <c r="P627" s="452">
        <v>42</v>
      </c>
      <c r="Q627" s="452">
        <v>57</v>
      </c>
      <c r="R627" s="452" t="s">
        <v>78</v>
      </c>
      <c r="S627" s="452">
        <v>43</v>
      </c>
      <c r="T627" s="450">
        <v>39</v>
      </c>
      <c r="U627" s="450">
        <v>43</v>
      </c>
      <c r="V627" s="450">
        <v>39</v>
      </c>
      <c r="W627" s="450">
        <v>46</v>
      </c>
      <c r="X627" s="450">
        <v>48</v>
      </c>
      <c r="Y627" s="450"/>
      <c r="Z627" s="450">
        <v>50</v>
      </c>
      <c r="AA627" s="450">
        <v>42</v>
      </c>
      <c r="AB627" s="450">
        <v>44.000000000000007</v>
      </c>
      <c r="AC627" s="450">
        <v>41</v>
      </c>
      <c r="AD627" s="450">
        <v>45.000000000000007</v>
      </c>
    </row>
    <row r="628" spans="1:30" ht="12.75" customHeight="1" x14ac:dyDescent="0.2">
      <c r="A628" s="450">
        <v>2016</v>
      </c>
      <c r="B628" s="457">
        <v>42627</v>
      </c>
      <c r="C628" s="450">
        <v>69</v>
      </c>
      <c r="D628" s="450">
        <v>55</v>
      </c>
      <c r="E628" s="450">
        <v>73.000000000000014</v>
      </c>
      <c r="F628" s="450">
        <v>73.000000000000014</v>
      </c>
      <c r="G628" s="450">
        <v>63</v>
      </c>
      <c r="H628" s="450" t="s">
        <v>78</v>
      </c>
      <c r="I628" s="450">
        <v>75</v>
      </c>
      <c r="J628" s="450">
        <v>80</v>
      </c>
      <c r="K628" s="452">
        <v>59.000000000000007</v>
      </c>
      <c r="L628" s="452">
        <v>60</v>
      </c>
      <c r="M628" s="452">
        <v>55</v>
      </c>
      <c r="N628" s="452">
        <v>62</v>
      </c>
      <c r="O628" s="452">
        <v>62</v>
      </c>
      <c r="P628" s="452">
        <v>52.000000000000007</v>
      </c>
      <c r="Q628" s="452">
        <v>56</v>
      </c>
      <c r="R628" s="452">
        <v>51.000000000000007</v>
      </c>
      <c r="S628" s="452">
        <v>47</v>
      </c>
      <c r="T628" s="450">
        <v>59.000000000000007</v>
      </c>
      <c r="U628" s="450">
        <v>58</v>
      </c>
      <c r="V628" s="450">
        <v>58</v>
      </c>
      <c r="W628" s="450">
        <v>58</v>
      </c>
      <c r="X628" s="450">
        <v>66</v>
      </c>
      <c r="Y628" s="450"/>
      <c r="Z628" s="450">
        <v>55</v>
      </c>
      <c r="AA628" s="450">
        <v>58</v>
      </c>
      <c r="AB628" s="450">
        <v>69</v>
      </c>
      <c r="AC628" s="450">
        <v>63</v>
      </c>
      <c r="AD628" s="450">
        <v>59.000000000000007</v>
      </c>
    </row>
    <row r="629" spans="1:30" ht="12.75" customHeight="1" x14ac:dyDescent="0.2">
      <c r="A629" s="450">
        <v>2016</v>
      </c>
      <c r="B629" s="457">
        <v>42628</v>
      </c>
      <c r="C629" s="450">
        <v>38</v>
      </c>
      <c r="D629" s="450">
        <v>31</v>
      </c>
      <c r="E629" s="450">
        <v>36.000000000000007</v>
      </c>
      <c r="F629" s="450">
        <v>36.000000000000007</v>
      </c>
      <c r="G629" s="450">
        <v>34</v>
      </c>
      <c r="H629" s="450" t="s">
        <v>78</v>
      </c>
      <c r="I629" s="450">
        <v>33</v>
      </c>
      <c r="J629" s="450">
        <v>35</v>
      </c>
      <c r="K629" s="452">
        <v>37.000000000000007</v>
      </c>
      <c r="L629" s="452">
        <v>34</v>
      </c>
      <c r="M629" s="452">
        <v>32</v>
      </c>
      <c r="N629" s="452">
        <v>41</v>
      </c>
      <c r="O629" s="452">
        <v>37.000000000000007</v>
      </c>
      <c r="P629" s="452">
        <v>34</v>
      </c>
      <c r="Q629" s="452">
        <v>36.000000000000007</v>
      </c>
      <c r="R629" s="452">
        <v>35</v>
      </c>
      <c r="S629" s="452">
        <v>25</v>
      </c>
      <c r="T629" s="450">
        <v>33</v>
      </c>
      <c r="U629" s="450">
        <v>35</v>
      </c>
      <c r="V629" s="450">
        <v>36.000000000000007</v>
      </c>
      <c r="W629" s="450">
        <v>35</v>
      </c>
      <c r="X629" s="450">
        <v>37.000000000000007</v>
      </c>
      <c r="Y629" s="450"/>
      <c r="Z629" s="450">
        <v>32</v>
      </c>
      <c r="AA629" s="450">
        <v>32</v>
      </c>
      <c r="AB629" s="450">
        <v>31</v>
      </c>
      <c r="AC629" s="450">
        <v>30</v>
      </c>
      <c r="AD629" s="450">
        <v>36.000000000000007</v>
      </c>
    </row>
    <row r="630" spans="1:30" ht="12.75" customHeight="1" x14ac:dyDescent="0.2">
      <c r="A630" s="450">
        <v>2016</v>
      </c>
      <c r="B630" s="457">
        <v>42629</v>
      </c>
      <c r="C630" s="450">
        <v>41</v>
      </c>
      <c r="D630" s="450">
        <v>40</v>
      </c>
      <c r="E630" s="450">
        <v>39</v>
      </c>
      <c r="F630" s="450">
        <v>39</v>
      </c>
      <c r="G630" s="450">
        <v>37.000000000000007</v>
      </c>
      <c r="H630" s="450" t="s">
        <v>78</v>
      </c>
      <c r="I630" s="450">
        <v>39</v>
      </c>
      <c r="J630" s="450">
        <v>38</v>
      </c>
      <c r="K630" s="452">
        <v>34</v>
      </c>
      <c r="L630" s="452">
        <v>33</v>
      </c>
      <c r="M630" s="452">
        <v>34</v>
      </c>
      <c r="N630" s="452">
        <v>42</v>
      </c>
      <c r="O630" s="452">
        <v>38</v>
      </c>
      <c r="P630" s="452">
        <v>29</v>
      </c>
      <c r="Q630" s="452">
        <v>39</v>
      </c>
      <c r="R630" s="452">
        <v>33</v>
      </c>
      <c r="S630" s="452">
        <v>45.000000000000007</v>
      </c>
      <c r="T630" s="450">
        <v>28</v>
      </c>
      <c r="U630" s="450">
        <v>37.000000000000007</v>
      </c>
      <c r="V630" s="450">
        <v>33</v>
      </c>
      <c r="W630" s="450">
        <v>35</v>
      </c>
      <c r="X630" s="450">
        <v>36.000000000000007</v>
      </c>
      <c r="Y630" s="450"/>
      <c r="Z630" s="450">
        <v>41</v>
      </c>
      <c r="AA630" s="450">
        <v>31</v>
      </c>
      <c r="AB630" s="450">
        <v>34</v>
      </c>
      <c r="AC630" s="450">
        <v>33</v>
      </c>
      <c r="AD630" s="450">
        <v>41</v>
      </c>
    </row>
    <row r="631" spans="1:30" ht="12.75" customHeight="1" x14ac:dyDescent="0.2">
      <c r="A631" s="450">
        <v>2016</v>
      </c>
      <c r="B631" s="457">
        <v>42630</v>
      </c>
      <c r="C631" s="450">
        <v>39</v>
      </c>
      <c r="D631" s="450">
        <v>45.000000000000007</v>
      </c>
      <c r="E631" s="450">
        <v>41</v>
      </c>
      <c r="F631" s="450">
        <v>42</v>
      </c>
      <c r="G631" s="450">
        <v>39</v>
      </c>
      <c r="H631" s="450" t="s">
        <v>78</v>
      </c>
      <c r="I631" s="450">
        <v>37.000000000000007</v>
      </c>
      <c r="J631" s="450">
        <v>37.000000000000007</v>
      </c>
      <c r="K631" s="452">
        <v>33</v>
      </c>
      <c r="L631" s="452">
        <v>34</v>
      </c>
      <c r="M631" s="452">
        <v>32</v>
      </c>
      <c r="N631" s="452">
        <v>44.000000000000007</v>
      </c>
      <c r="O631" s="452">
        <v>38</v>
      </c>
      <c r="P631" s="452">
        <v>28</v>
      </c>
      <c r="Q631" s="452">
        <v>43</v>
      </c>
      <c r="R631" s="452">
        <v>43</v>
      </c>
      <c r="S631" s="452">
        <v>43</v>
      </c>
      <c r="T631" s="450">
        <v>32</v>
      </c>
      <c r="U631" s="450">
        <v>34</v>
      </c>
      <c r="V631" s="450">
        <v>33</v>
      </c>
      <c r="W631" s="450">
        <v>32</v>
      </c>
      <c r="X631" s="450">
        <v>34</v>
      </c>
      <c r="Y631" s="450"/>
      <c r="Z631" s="450">
        <v>45.000000000000007</v>
      </c>
      <c r="AA631" s="450">
        <v>32</v>
      </c>
      <c r="AB631" s="450">
        <v>33</v>
      </c>
      <c r="AC631" s="450">
        <v>32</v>
      </c>
      <c r="AD631" s="450">
        <v>37.000000000000007</v>
      </c>
    </row>
    <row r="632" spans="1:30" ht="12.75" customHeight="1" x14ac:dyDescent="0.2">
      <c r="A632" s="450">
        <v>2016</v>
      </c>
      <c r="B632" s="457">
        <v>42631</v>
      </c>
      <c r="C632" s="450" t="s">
        <v>78</v>
      </c>
      <c r="D632" s="450">
        <v>37.000000000000007</v>
      </c>
      <c r="E632" s="450">
        <v>33</v>
      </c>
      <c r="F632" s="450">
        <v>38</v>
      </c>
      <c r="G632" s="450">
        <v>37.000000000000007</v>
      </c>
      <c r="H632" s="450" t="s">
        <v>78</v>
      </c>
      <c r="I632" s="450">
        <v>36.000000000000007</v>
      </c>
      <c r="J632" s="450">
        <v>35</v>
      </c>
      <c r="K632" s="452">
        <v>32</v>
      </c>
      <c r="L632" s="452">
        <v>31</v>
      </c>
      <c r="M632" s="452">
        <v>29</v>
      </c>
      <c r="N632" s="452">
        <v>37.000000000000007</v>
      </c>
      <c r="O632" s="452">
        <v>37.000000000000007</v>
      </c>
      <c r="P632" s="452">
        <v>27</v>
      </c>
      <c r="Q632" s="452">
        <v>38</v>
      </c>
      <c r="R632" s="452">
        <v>36.000000000000007</v>
      </c>
      <c r="S632" s="452">
        <v>29</v>
      </c>
      <c r="T632" s="450">
        <v>25</v>
      </c>
      <c r="U632" s="450">
        <v>29</v>
      </c>
      <c r="V632" s="450">
        <v>29</v>
      </c>
      <c r="W632" s="450">
        <v>31</v>
      </c>
      <c r="X632" s="450">
        <v>33</v>
      </c>
      <c r="Y632" s="450"/>
      <c r="Z632" s="450">
        <v>32</v>
      </c>
      <c r="AA632" s="450">
        <v>30</v>
      </c>
      <c r="AB632" s="450">
        <v>30</v>
      </c>
      <c r="AC632" s="450">
        <v>32</v>
      </c>
      <c r="AD632" s="450">
        <v>32</v>
      </c>
    </row>
    <row r="633" spans="1:30" ht="12.75" customHeight="1" x14ac:dyDescent="0.2">
      <c r="A633" s="450">
        <v>2016</v>
      </c>
      <c r="B633" s="457">
        <v>42632</v>
      </c>
      <c r="C633" s="450">
        <v>28</v>
      </c>
      <c r="D633" s="450">
        <v>15.000000000000002</v>
      </c>
      <c r="E633" s="450">
        <v>35</v>
      </c>
      <c r="F633" s="450">
        <v>27</v>
      </c>
      <c r="G633" s="450">
        <v>25</v>
      </c>
      <c r="H633" s="450" t="s">
        <v>78</v>
      </c>
      <c r="I633" s="450">
        <v>26.000000000000004</v>
      </c>
      <c r="J633" s="450">
        <v>33</v>
      </c>
      <c r="K633" s="452">
        <v>11.000000000000002</v>
      </c>
      <c r="L633" s="452">
        <v>10</v>
      </c>
      <c r="M633" s="452">
        <v>21</v>
      </c>
      <c r="N633" s="452">
        <v>24</v>
      </c>
      <c r="O633" s="452">
        <v>23</v>
      </c>
      <c r="P633" s="452">
        <v>27</v>
      </c>
      <c r="Q633" s="452">
        <v>23</v>
      </c>
      <c r="R633" s="452">
        <v>16</v>
      </c>
      <c r="S633" s="452">
        <v>18.000000000000004</v>
      </c>
      <c r="T633" s="450">
        <v>13.000000000000002</v>
      </c>
      <c r="U633" s="450">
        <v>18.000000000000004</v>
      </c>
      <c r="V633" s="450">
        <v>14</v>
      </c>
      <c r="W633" s="450">
        <v>22.000000000000004</v>
      </c>
      <c r="X633" s="450">
        <v>27</v>
      </c>
      <c r="Y633" s="450"/>
      <c r="Z633" s="450">
        <v>12</v>
      </c>
      <c r="AA633" s="450">
        <v>24</v>
      </c>
      <c r="AB633" s="450">
        <v>27</v>
      </c>
      <c r="AC633" s="450">
        <v>22.000000000000004</v>
      </c>
      <c r="AD633" s="450">
        <v>18.000000000000004</v>
      </c>
    </row>
    <row r="634" spans="1:30" ht="12.75" customHeight="1" x14ac:dyDescent="0.2">
      <c r="A634" s="450">
        <v>2016</v>
      </c>
      <c r="B634" s="457">
        <v>42633</v>
      </c>
      <c r="C634" s="450">
        <v>39</v>
      </c>
      <c r="D634" s="450">
        <v>34</v>
      </c>
      <c r="E634" s="450">
        <v>37.000000000000007</v>
      </c>
      <c r="F634" s="450">
        <v>36.000000000000007</v>
      </c>
      <c r="G634" s="450">
        <v>38</v>
      </c>
      <c r="H634" s="450" t="s">
        <v>78</v>
      </c>
      <c r="I634" s="450">
        <v>27</v>
      </c>
      <c r="J634" s="450">
        <v>35</v>
      </c>
      <c r="K634" s="452">
        <v>41</v>
      </c>
      <c r="L634" s="452">
        <v>36.000000000000007</v>
      </c>
      <c r="M634" s="452">
        <v>33</v>
      </c>
      <c r="N634" s="452">
        <v>43</v>
      </c>
      <c r="O634" s="452">
        <v>40</v>
      </c>
      <c r="P634" s="452">
        <v>30</v>
      </c>
      <c r="Q634" s="452">
        <v>37.000000000000007</v>
      </c>
      <c r="R634" s="452">
        <v>37.000000000000007</v>
      </c>
      <c r="S634" s="452">
        <v>23</v>
      </c>
      <c r="T634" s="450">
        <v>32</v>
      </c>
      <c r="U634" s="450">
        <v>36.000000000000007</v>
      </c>
      <c r="V634" s="450">
        <v>34</v>
      </c>
      <c r="W634" s="450">
        <v>34</v>
      </c>
      <c r="X634" s="450">
        <v>31</v>
      </c>
      <c r="Y634" s="450"/>
      <c r="Z634" s="450">
        <v>36.000000000000007</v>
      </c>
      <c r="AA634" s="450">
        <v>33</v>
      </c>
      <c r="AB634" s="450">
        <v>29</v>
      </c>
      <c r="AC634" s="450">
        <v>29</v>
      </c>
      <c r="AD634" s="450">
        <v>37.000000000000007</v>
      </c>
    </row>
    <row r="635" spans="1:30" ht="12.75" customHeight="1" x14ac:dyDescent="0.2">
      <c r="A635" s="450">
        <v>2016</v>
      </c>
      <c r="B635" s="457">
        <v>42634</v>
      </c>
      <c r="C635" s="450">
        <v>50</v>
      </c>
      <c r="D635" s="450">
        <v>35</v>
      </c>
      <c r="E635" s="450">
        <v>57</v>
      </c>
      <c r="F635" s="450">
        <v>46</v>
      </c>
      <c r="G635" s="450">
        <v>46</v>
      </c>
      <c r="H635" s="450" t="s">
        <v>78</v>
      </c>
      <c r="I635" s="450">
        <v>51.000000000000007</v>
      </c>
      <c r="J635" s="450">
        <v>50</v>
      </c>
      <c r="K635" s="452">
        <v>44.000000000000007</v>
      </c>
      <c r="L635" s="452">
        <v>47</v>
      </c>
      <c r="M635" s="452">
        <v>46</v>
      </c>
      <c r="N635" s="452">
        <v>51.000000000000007</v>
      </c>
      <c r="O635" s="452">
        <v>47</v>
      </c>
      <c r="P635" s="452">
        <v>43</v>
      </c>
      <c r="Q635" s="452">
        <v>46</v>
      </c>
      <c r="R635" s="452">
        <v>47</v>
      </c>
      <c r="S635" s="452">
        <v>22.000000000000004</v>
      </c>
      <c r="T635" s="450">
        <v>44.000000000000007</v>
      </c>
      <c r="U635" s="450">
        <v>41</v>
      </c>
      <c r="V635" s="450">
        <v>44.000000000000007</v>
      </c>
      <c r="W635" s="450">
        <v>50</v>
      </c>
      <c r="X635" s="450">
        <v>50</v>
      </c>
      <c r="Y635" s="450"/>
      <c r="Z635" s="450">
        <v>41</v>
      </c>
      <c r="AA635" s="450">
        <v>45.000000000000007</v>
      </c>
      <c r="AB635" s="450">
        <v>50</v>
      </c>
      <c r="AC635" s="450">
        <v>49</v>
      </c>
      <c r="AD635" s="450">
        <v>40</v>
      </c>
    </row>
    <row r="636" spans="1:30" ht="12.75" customHeight="1" x14ac:dyDescent="0.2">
      <c r="A636" s="450">
        <v>2016</v>
      </c>
      <c r="B636" s="457">
        <v>42635</v>
      </c>
      <c r="C636" s="450">
        <v>54</v>
      </c>
      <c r="D636" s="450">
        <v>47</v>
      </c>
      <c r="E636" s="450">
        <v>56</v>
      </c>
      <c r="F636" s="450">
        <v>51.000000000000007</v>
      </c>
      <c r="G636" s="450">
        <v>44.000000000000007</v>
      </c>
      <c r="H636" s="450" t="s">
        <v>78</v>
      </c>
      <c r="I636" s="450">
        <v>44.000000000000007</v>
      </c>
      <c r="J636" s="450">
        <v>55</v>
      </c>
      <c r="K636" s="452">
        <v>48</v>
      </c>
      <c r="L636" s="452">
        <v>33</v>
      </c>
      <c r="M636" s="452">
        <v>41</v>
      </c>
      <c r="N636" s="452">
        <v>54</v>
      </c>
      <c r="O636" s="452">
        <v>50</v>
      </c>
      <c r="P636" s="452">
        <v>48</v>
      </c>
      <c r="Q636" s="452">
        <v>51.000000000000007</v>
      </c>
      <c r="R636" s="452">
        <v>50</v>
      </c>
      <c r="S636" s="452">
        <v>49</v>
      </c>
      <c r="T636" s="450">
        <v>51.000000000000007</v>
      </c>
      <c r="U636" s="450">
        <v>52.000000000000007</v>
      </c>
      <c r="V636" s="450">
        <v>44.000000000000007</v>
      </c>
      <c r="W636" s="450">
        <v>44.000000000000007</v>
      </c>
      <c r="X636" s="450">
        <v>50</v>
      </c>
      <c r="Y636" s="450"/>
      <c r="Z636" s="450">
        <v>58</v>
      </c>
      <c r="AA636" s="450">
        <v>38</v>
      </c>
      <c r="AB636" s="450">
        <v>43</v>
      </c>
      <c r="AC636" s="450">
        <v>40</v>
      </c>
      <c r="AD636" s="450">
        <v>56</v>
      </c>
    </row>
    <row r="637" spans="1:30" ht="12.75" customHeight="1" x14ac:dyDescent="0.2">
      <c r="A637" s="450">
        <v>2016</v>
      </c>
      <c r="B637" s="457">
        <v>42636</v>
      </c>
      <c r="C637" s="450">
        <v>62</v>
      </c>
      <c r="D637" s="450">
        <v>54</v>
      </c>
      <c r="E637" s="450">
        <v>61.000000000000007</v>
      </c>
      <c r="F637" s="450">
        <v>59.000000000000007</v>
      </c>
      <c r="G637" s="450">
        <v>62</v>
      </c>
      <c r="H637" s="450" t="s">
        <v>78</v>
      </c>
      <c r="I637" s="450">
        <v>51.000000000000007</v>
      </c>
      <c r="J637" s="450">
        <v>48</v>
      </c>
      <c r="K637" s="452">
        <v>69</v>
      </c>
      <c r="L637" s="452">
        <v>62</v>
      </c>
      <c r="M637" s="452">
        <v>66</v>
      </c>
      <c r="N637" s="452">
        <v>78</v>
      </c>
      <c r="O637" s="452">
        <v>69</v>
      </c>
      <c r="P637" s="452">
        <v>38</v>
      </c>
      <c r="Q637" s="452">
        <v>66</v>
      </c>
      <c r="R637" s="452">
        <v>64</v>
      </c>
      <c r="S637" s="452">
        <v>52.000000000000007</v>
      </c>
      <c r="T637" s="450">
        <v>60</v>
      </c>
      <c r="U637" s="450">
        <v>61.000000000000007</v>
      </c>
      <c r="V637" s="450">
        <v>62</v>
      </c>
      <c r="W637" s="450">
        <v>53.000000000000007</v>
      </c>
      <c r="X637" s="450">
        <v>68</v>
      </c>
      <c r="Y637" s="450"/>
      <c r="Z637" s="450">
        <v>59.000000000000007</v>
      </c>
      <c r="AA637" s="450">
        <v>49</v>
      </c>
      <c r="AB637" s="450">
        <v>57</v>
      </c>
      <c r="AC637" s="450">
        <v>50</v>
      </c>
      <c r="AD637" s="450">
        <v>60</v>
      </c>
    </row>
    <row r="638" spans="1:30" ht="12.75" customHeight="1" x14ac:dyDescent="0.2">
      <c r="A638" s="450">
        <v>2016</v>
      </c>
      <c r="B638" s="457">
        <v>42637</v>
      </c>
      <c r="C638" s="450">
        <v>34</v>
      </c>
      <c r="D638" s="450">
        <v>31</v>
      </c>
      <c r="E638" s="450">
        <v>33</v>
      </c>
      <c r="F638" s="450">
        <v>33</v>
      </c>
      <c r="G638" s="450">
        <v>31</v>
      </c>
      <c r="H638" s="450" t="s">
        <v>78</v>
      </c>
      <c r="I638" s="450">
        <v>33</v>
      </c>
      <c r="J638" s="450">
        <v>31</v>
      </c>
      <c r="K638" s="452">
        <v>33</v>
      </c>
      <c r="L638" s="452">
        <v>31</v>
      </c>
      <c r="M638" s="452">
        <v>33</v>
      </c>
      <c r="N638" s="452">
        <v>31</v>
      </c>
      <c r="O638" s="452">
        <v>32</v>
      </c>
      <c r="P638" s="452">
        <v>26.000000000000004</v>
      </c>
      <c r="Q638" s="452">
        <v>32</v>
      </c>
      <c r="R638" s="452">
        <v>31</v>
      </c>
      <c r="S638" s="452">
        <v>25</v>
      </c>
      <c r="T638" s="450">
        <v>31</v>
      </c>
      <c r="U638" s="450">
        <v>31</v>
      </c>
      <c r="V638" s="450">
        <v>32</v>
      </c>
      <c r="W638" s="450">
        <v>32</v>
      </c>
      <c r="X638" s="450">
        <v>33</v>
      </c>
      <c r="Y638" s="450"/>
      <c r="Z638" s="450">
        <v>32</v>
      </c>
      <c r="AA638" s="450">
        <v>31</v>
      </c>
      <c r="AB638" s="450">
        <v>32</v>
      </c>
      <c r="AC638" s="450">
        <v>32</v>
      </c>
      <c r="AD638" s="450">
        <v>31</v>
      </c>
    </row>
    <row r="639" spans="1:30" ht="12.75" customHeight="1" x14ac:dyDescent="0.2">
      <c r="A639" s="450">
        <v>2016</v>
      </c>
      <c r="B639" s="457">
        <v>42638</v>
      </c>
      <c r="C639" s="450">
        <v>37.000000000000007</v>
      </c>
      <c r="D639" s="450">
        <v>34</v>
      </c>
      <c r="E639" s="450">
        <v>38</v>
      </c>
      <c r="F639" s="450">
        <v>38</v>
      </c>
      <c r="G639" s="450">
        <v>35</v>
      </c>
      <c r="H639" s="450" t="s">
        <v>78</v>
      </c>
      <c r="I639" s="450">
        <v>39</v>
      </c>
      <c r="J639" s="450">
        <v>36.000000000000007</v>
      </c>
      <c r="K639" s="452">
        <v>36.000000000000007</v>
      </c>
      <c r="L639" s="452">
        <v>33</v>
      </c>
      <c r="M639" s="452">
        <v>35</v>
      </c>
      <c r="N639" s="452">
        <v>32</v>
      </c>
      <c r="O639" s="452">
        <v>34</v>
      </c>
      <c r="P639" s="452">
        <v>34</v>
      </c>
      <c r="Q639" s="452">
        <v>33</v>
      </c>
      <c r="R639" s="452">
        <v>33</v>
      </c>
      <c r="S639" s="452">
        <v>26.000000000000004</v>
      </c>
      <c r="T639" s="450">
        <v>34</v>
      </c>
      <c r="U639" s="450">
        <v>34</v>
      </c>
      <c r="V639" s="450">
        <v>35</v>
      </c>
      <c r="W639" s="450">
        <v>36.000000000000007</v>
      </c>
      <c r="X639" s="450">
        <v>36.000000000000007</v>
      </c>
      <c r="Y639" s="450"/>
      <c r="Z639" s="450">
        <v>34</v>
      </c>
      <c r="AA639" s="450">
        <v>35</v>
      </c>
      <c r="AB639" s="450">
        <v>38</v>
      </c>
      <c r="AC639" s="450">
        <v>37.000000000000007</v>
      </c>
      <c r="AD639" s="450">
        <v>34</v>
      </c>
    </row>
    <row r="640" spans="1:30" ht="12.75" customHeight="1" x14ac:dyDescent="0.2">
      <c r="A640" s="450">
        <v>2016</v>
      </c>
      <c r="B640" s="457">
        <v>42639</v>
      </c>
      <c r="C640" s="450">
        <v>49</v>
      </c>
      <c r="D640" s="450">
        <v>44.000000000000007</v>
      </c>
      <c r="E640" s="450">
        <v>48</v>
      </c>
      <c r="F640" s="450">
        <v>49</v>
      </c>
      <c r="G640" s="450">
        <v>42</v>
      </c>
      <c r="H640" s="450" t="s">
        <v>78</v>
      </c>
      <c r="I640" s="450">
        <v>44.000000000000007</v>
      </c>
      <c r="J640" s="450">
        <v>46</v>
      </c>
      <c r="K640" s="452">
        <v>45.000000000000007</v>
      </c>
      <c r="L640" s="452">
        <v>37.000000000000007</v>
      </c>
      <c r="M640" s="452">
        <v>43</v>
      </c>
      <c r="N640" s="452">
        <v>45.000000000000007</v>
      </c>
      <c r="O640" s="452">
        <v>43</v>
      </c>
      <c r="P640" s="452">
        <v>40</v>
      </c>
      <c r="Q640" s="452">
        <v>43</v>
      </c>
      <c r="R640" s="452">
        <v>43</v>
      </c>
      <c r="S640" s="452">
        <v>37.000000000000007</v>
      </c>
      <c r="T640" s="450">
        <v>42</v>
      </c>
      <c r="U640" s="450">
        <v>44.000000000000007</v>
      </c>
      <c r="V640" s="450">
        <v>43</v>
      </c>
      <c r="W640" s="450">
        <v>44.000000000000007</v>
      </c>
      <c r="X640" s="450">
        <v>48</v>
      </c>
      <c r="Y640" s="450"/>
      <c r="Z640" s="450">
        <v>43</v>
      </c>
      <c r="AA640" s="450">
        <v>43</v>
      </c>
      <c r="AB640" s="450">
        <v>40</v>
      </c>
      <c r="AC640" s="450">
        <v>44.000000000000007</v>
      </c>
      <c r="AD640" s="450">
        <v>45.000000000000007</v>
      </c>
    </row>
    <row r="641" spans="1:30" ht="12.75" customHeight="1" x14ac:dyDescent="0.2">
      <c r="A641" s="450">
        <v>2016</v>
      </c>
      <c r="B641" s="457">
        <v>42640</v>
      </c>
      <c r="C641" s="450">
        <v>41</v>
      </c>
      <c r="D641" s="450">
        <v>37.000000000000007</v>
      </c>
      <c r="E641" s="450">
        <v>43</v>
      </c>
      <c r="F641" s="450">
        <v>42</v>
      </c>
      <c r="G641" s="450">
        <v>37.000000000000007</v>
      </c>
      <c r="H641" s="450" t="s">
        <v>78</v>
      </c>
      <c r="I641" s="450">
        <v>36.000000000000007</v>
      </c>
      <c r="J641" s="450">
        <v>41</v>
      </c>
      <c r="K641" s="452">
        <v>38</v>
      </c>
      <c r="L641" s="452">
        <v>35</v>
      </c>
      <c r="M641" s="452">
        <v>32</v>
      </c>
      <c r="N641" s="452">
        <v>40</v>
      </c>
      <c r="O641" s="452">
        <v>39</v>
      </c>
      <c r="P641" s="452">
        <v>31</v>
      </c>
      <c r="Q641" s="452">
        <v>40</v>
      </c>
      <c r="R641" s="452">
        <v>46</v>
      </c>
      <c r="S641" s="452">
        <v>35</v>
      </c>
      <c r="T641" s="450">
        <v>29</v>
      </c>
      <c r="U641" s="450">
        <v>32</v>
      </c>
      <c r="V641" s="450">
        <v>32</v>
      </c>
      <c r="W641" s="450">
        <v>34</v>
      </c>
      <c r="X641" s="450">
        <v>42</v>
      </c>
      <c r="Y641" s="450"/>
      <c r="Z641" s="450">
        <v>39</v>
      </c>
      <c r="AA641" s="450">
        <v>32</v>
      </c>
      <c r="AB641" s="450">
        <v>35</v>
      </c>
      <c r="AC641" s="450">
        <v>30</v>
      </c>
      <c r="AD641" s="450">
        <v>35</v>
      </c>
    </row>
    <row r="642" spans="1:30" ht="12.75" customHeight="1" x14ac:dyDescent="0.2">
      <c r="A642" s="450">
        <v>2016</v>
      </c>
      <c r="B642" s="457">
        <v>42641</v>
      </c>
      <c r="C642" s="450">
        <v>33</v>
      </c>
      <c r="D642" s="450">
        <v>25</v>
      </c>
      <c r="E642" s="450">
        <v>35</v>
      </c>
      <c r="F642" s="450">
        <v>30</v>
      </c>
      <c r="G642" s="450">
        <v>30</v>
      </c>
      <c r="H642" s="450" t="s">
        <v>78</v>
      </c>
      <c r="I642" s="450">
        <v>33</v>
      </c>
      <c r="J642" s="450">
        <v>33</v>
      </c>
      <c r="K642" s="452">
        <v>32</v>
      </c>
      <c r="L642" s="452">
        <v>27</v>
      </c>
      <c r="M642" s="452">
        <v>28</v>
      </c>
      <c r="N642" s="452">
        <v>30</v>
      </c>
      <c r="O642" s="452">
        <v>33</v>
      </c>
      <c r="P642" s="452">
        <v>28</v>
      </c>
      <c r="Q642" s="452">
        <v>33</v>
      </c>
      <c r="R642" s="452">
        <v>31</v>
      </c>
      <c r="S642" s="452">
        <v>21</v>
      </c>
      <c r="T642" s="450">
        <v>28</v>
      </c>
      <c r="U642" s="450">
        <v>31</v>
      </c>
      <c r="V642" s="450">
        <v>30</v>
      </c>
      <c r="W642" s="450">
        <v>32</v>
      </c>
      <c r="X642" s="450">
        <v>32</v>
      </c>
      <c r="Y642" s="450"/>
      <c r="Z642" s="450">
        <v>30</v>
      </c>
      <c r="AA642" s="450">
        <v>29</v>
      </c>
      <c r="AB642" s="450">
        <v>34</v>
      </c>
      <c r="AC642" s="450">
        <v>31</v>
      </c>
      <c r="AD642" s="450">
        <v>29</v>
      </c>
    </row>
    <row r="643" spans="1:30" ht="12.75" customHeight="1" x14ac:dyDescent="0.2">
      <c r="A643" s="450">
        <v>2016</v>
      </c>
      <c r="B643" s="457">
        <v>42642</v>
      </c>
      <c r="C643" s="450">
        <v>35</v>
      </c>
      <c r="D643" s="450">
        <v>25</v>
      </c>
      <c r="E643" s="450">
        <v>35</v>
      </c>
      <c r="F643" s="450">
        <v>32</v>
      </c>
      <c r="G643" s="450">
        <v>29</v>
      </c>
      <c r="H643" s="450" t="s">
        <v>78</v>
      </c>
      <c r="I643" s="450">
        <v>34</v>
      </c>
      <c r="J643" s="450">
        <v>33</v>
      </c>
      <c r="K643" s="452">
        <v>31</v>
      </c>
      <c r="L643" s="452">
        <v>22.000000000000004</v>
      </c>
      <c r="M643" s="452">
        <v>23</v>
      </c>
      <c r="N643" s="452">
        <v>24</v>
      </c>
      <c r="O643" s="452">
        <v>26.000000000000004</v>
      </c>
      <c r="P643" s="452">
        <v>25</v>
      </c>
      <c r="Q643" s="452">
        <v>28</v>
      </c>
      <c r="R643" s="452">
        <v>28</v>
      </c>
      <c r="S643" s="452">
        <v>13.000000000000002</v>
      </c>
      <c r="T643" s="450">
        <v>25</v>
      </c>
      <c r="U643" s="450">
        <v>30</v>
      </c>
      <c r="V643" s="450">
        <v>29</v>
      </c>
      <c r="W643" s="450">
        <v>26.000000000000004</v>
      </c>
      <c r="X643" s="450">
        <v>26.000000000000004</v>
      </c>
      <c r="Y643" s="450"/>
      <c r="Z643" s="450">
        <v>29</v>
      </c>
      <c r="AA643" s="450">
        <v>27</v>
      </c>
      <c r="AB643" s="450">
        <v>30</v>
      </c>
      <c r="AC643" s="450">
        <v>29</v>
      </c>
      <c r="AD643" s="450">
        <v>31</v>
      </c>
    </row>
    <row r="644" spans="1:30" ht="12.75" customHeight="1" x14ac:dyDescent="0.2">
      <c r="A644" s="450">
        <v>2016</v>
      </c>
      <c r="B644" s="457">
        <v>42643</v>
      </c>
      <c r="C644" s="450">
        <v>25</v>
      </c>
      <c r="D644" s="450">
        <v>21</v>
      </c>
      <c r="E644" s="450">
        <v>25</v>
      </c>
      <c r="F644" s="450">
        <v>25</v>
      </c>
      <c r="G644" s="450">
        <v>24</v>
      </c>
      <c r="H644" s="450" t="s">
        <v>78</v>
      </c>
      <c r="I644" s="450">
        <v>24</v>
      </c>
      <c r="J644" s="450">
        <v>30</v>
      </c>
      <c r="K644" s="452">
        <v>22.000000000000004</v>
      </c>
      <c r="L644" s="452">
        <v>20</v>
      </c>
      <c r="M644" s="452">
        <v>18.000000000000004</v>
      </c>
      <c r="N644" s="452">
        <v>21</v>
      </c>
      <c r="O644" s="452">
        <v>17</v>
      </c>
      <c r="P644" s="452">
        <v>24</v>
      </c>
      <c r="Q644" s="452">
        <v>24</v>
      </c>
      <c r="R644" s="452">
        <v>24</v>
      </c>
      <c r="S644" s="452">
        <v>16</v>
      </c>
      <c r="T644" s="450">
        <v>21</v>
      </c>
      <c r="U644" s="450">
        <v>22.000000000000004</v>
      </c>
      <c r="V644" s="450">
        <v>20</v>
      </c>
      <c r="W644" s="450">
        <v>25</v>
      </c>
      <c r="X644" s="450">
        <v>20</v>
      </c>
      <c r="Y644" s="450"/>
      <c r="Z644" s="450">
        <v>22.000000000000004</v>
      </c>
      <c r="AA644" s="450">
        <v>27</v>
      </c>
      <c r="AB644" s="450">
        <v>33</v>
      </c>
      <c r="AC644" s="450">
        <v>31</v>
      </c>
      <c r="AD644" s="450">
        <v>23</v>
      </c>
    </row>
    <row r="645" spans="1:30" ht="12.75" customHeight="1" x14ac:dyDescent="0.2">
      <c r="A645" s="450">
        <v>2016</v>
      </c>
      <c r="B645" s="457">
        <v>42644</v>
      </c>
      <c r="C645" s="450" t="s">
        <v>78</v>
      </c>
      <c r="D645" s="450" t="s">
        <v>78</v>
      </c>
      <c r="E645" s="450" t="s">
        <v>78</v>
      </c>
      <c r="F645" s="450" t="s">
        <v>78</v>
      </c>
      <c r="G645" s="450" t="s">
        <v>78</v>
      </c>
      <c r="H645" s="450" t="s">
        <v>78</v>
      </c>
      <c r="I645" s="450">
        <v>23</v>
      </c>
      <c r="J645" s="450" t="s">
        <v>78</v>
      </c>
      <c r="K645" s="452">
        <v>22.000000000000004</v>
      </c>
      <c r="L645" s="452">
        <v>18.000000000000004</v>
      </c>
      <c r="M645" s="452">
        <v>16</v>
      </c>
      <c r="N645" s="452">
        <v>19</v>
      </c>
      <c r="O645" s="452">
        <v>17</v>
      </c>
      <c r="P645" s="452">
        <v>22.000000000000004</v>
      </c>
      <c r="Q645" s="452">
        <v>21</v>
      </c>
      <c r="R645" s="452">
        <v>21</v>
      </c>
      <c r="S645" s="452">
        <v>14</v>
      </c>
      <c r="T645" s="450">
        <v>20</v>
      </c>
      <c r="U645" s="450">
        <v>22.000000000000004</v>
      </c>
      <c r="V645" s="450">
        <v>20</v>
      </c>
      <c r="W645" s="450">
        <v>24</v>
      </c>
      <c r="X645" s="450">
        <v>21</v>
      </c>
      <c r="Y645" s="450"/>
      <c r="Z645" s="450">
        <v>21</v>
      </c>
      <c r="AA645" s="450">
        <v>24</v>
      </c>
      <c r="AB645" s="450">
        <v>32</v>
      </c>
      <c r="AC645" s="450">
        <v>26.000000000000004</v>
      </c>
      <c r="AD645" s="450">
        <v>24</v>
      </c>
    </row>
    <row r="646" spans="1:30" ht="12.75" customHeight="1" x14ac:dyDescent="0.2">
      <c r="A646" s="450">
        <v>2016</v>
      </c>
      <c r="B646" s="457">
        <v>42645</v>
      </c>
      <c r="C646" s="450" t="s">
        <v>78</v>
      </c>
      <c r="D646" s="450" t="s">
        <v>78</v>
      </c>
      <c r="E646" s="450" t="s">
        <v>78</v>
      </c>
      <c r="F646" s="450" t="s">
        <v>78</v>
      </c>
      <c r="G646" s="450" t="s">
        <v>78</v>
      </c>
      <c r="H646" s="450" t="s">
        <v>78</v>
      </c>
      <c r="I646" s="450">
        <v>18.000000000000004</v>
      </c>
      <c r="J646" s="450" t="s">
        <v>78</v>
      </c>
      <c r="K646" s="452">
        <v>15.000000000000002</v>
      </c>
      <c r="L646" s="452">
        <v>12</v>
      </c>
      <c r="M646" s="452">
        <v>10</v>
      </c>
      <c r="N646" s="452">
        <v>15.000000000000002</v>
      </c>
      <c r="O646" s="452">
        <v>12</v>
      </c>
      <c r="P646" s="452">
        <v>18.000000000000004</v>
      </c>
      <c r="Q646" s="452">
        <v>17</v>
      </c>
      <c r="R646" s="452">
        <v>16</v>
      </c>
      <c r="S646" s="452">
        <v>11.000000000000002</v>
      </c>
      <c r="T646" s="450">
        <v>15.000000000000002</v>
      </c>
      <c r="U646" s="450">
        <v>16</v>
      </c>
      <c r="V646" s="450">
        <v>14</v>
      </c>
      <c r="W646" s="450">
        <v>18.000000000000004</v>
      </c>
      <c r="X646" s="450">
        <v>14</v>
      </c>
      <c r="Y646" s="450"/>
      <c r="Z646" s="450">
        <v>17</v>
      </c>
      <c r="AA646" s="450" t="s">
        <v>78</v>
      </c>
      <c r="AB646" s="450">
        <v>24</v>
      </c>
      <c r="AC646" s="450">
        <v>21</v>
      </c>
      <c r="AD646" s="450">
        <v>17</v>
      </c>
    </row>
    <row r="647" spans="1:30" ht="12.75" customHeight="1" x14ac:dyDescent="0.2">
      <c r="A647" s="450">
        <v>2016</v>
      </c>
      <c r="B647" s="457">
        <v>42646</v>
      </c>
      <c r="C647" s="450" t="s">
        <v>78</v>
      </c>
      <c r="D647" s="450" t="s">
        <v>78</v>
      </c>
      <c r="E647" s="450" t="s">
        <v>78</v>
      </c>
      <c r="F647" s="450" t="s">
        <v>78</v>
      </c>
      <c r="G647" s="450" t="s">
        <v>78</v>
      </c>
      <c r="H647" s="450" t="s">
        <v>78</v>
      </c>
      <c r="I647" s="450">
        <v>25</v>
      </c>
      <c r="J647" s="450" t="s">
        <v>78</v>
      </c>
      <c r="K647" s="452">
        <v>34</v>
      </c>
      <c r="L647" s="452">
        <v>27</v>
      </c>
      <c r="M647" s="452">
        <v>25</v>
      </c>
      <c r="N647" s="452">
        <v>37.000000000000007</v>
      </c>
      <c r="O647" s="452">
        <v>29</v>
      </c>
      <c r="P647" s="452">
        <v>22.000000000000004</v>
      </c>
      <c r="Q647" s="452">
        <v>35</v>
      </c>
      <c r="R647" s="452">
        <v>36.000000000000007</v>
      </c>
      <c r="S647" s="452">
        <v>30</v>
      </c>
      <c r="T647" s="450">
        <v>25</v>
      </c>
      <c r="U647" s="450">
        <v>28</v>
      </c>
      <c r="V647" s="450">
        <v>29</v>
      </c>
      <c r="W647" s="450">
        <v>31</v>
      </c>
      <c r="X647" s="450">
        <v>27</v>
      </c>
      <c r="Y647" s="450"/>
      <c r="Z647" s="450">
        <v>31</v>
      </c>
      <c r="AA647" s="450">
        <v>33</v>
      </c>
      <c r="AB647" s="450">
        <v>39</v>
      </c>
      <c r="AC647" s="450">
        <v>32</v>
      </c>
      <c r="AD647" s="450">
        <v>27</v>
      </c>
    </row>
    <row r="648" spans="1:30" ht="12.75" customHeight="1" x14ac:dyDescent="0.2">
      <c r="A648" s="450">
        <v>2016</v>
      </c>
      <c r="B648" s="457">
        <v>42647</v>
      </c>
      <c r="C648" s="450" t="s">
        <v>78</v>
      </c>
      <c r="D648" s="450" t="s">
        <v>78</v>
      </c>
      <c r="E648" s="450" t="s">
        <v>78</v>
      </c>
      <c r="F648" s="450" t="s">
        <v>78</v>
      </c>
      <c r="G648" s="450" t="s">
        <v>78</v>
      </c>
      <c r="H648" s="450" t="s">
        <v>78</v>
      </c>
      <c r="I648" s="450">
        <v>27</v>
      </c>
      <c r="J648" s="450" t="s">
        <v>78</v>
      </c>
      <c r="K648" s="452">
        <v>30</v>
      </c>
      <c r="L648" s="452">
        <v>25</v>
      </c>
      <c r="M648" s="452">
        <v>25</v>
      </c>
      <c r="N648" s="452">
        <v>26.000000000000004</v>
      </c>
      <c r="O648" s="452">
        <v>23</v>
      </c>
      <c r="P648" s="452">
        <v>25</v>
      </c>
      <c r="Q648" s="452">
        <v>28</v>
      </c>
      <c r="R648" s="452">
        <v>31</v>
      </c>
      <c r="S648" s="452">
        <v>13.000000000000002</v>
      </c>
      <c r="T648" s="450">
        <v>28</v>
      </c>
      <c r="U648" s="450">
        <v>30</v>
      </c>
      <c r="V648" s="450">
        <v>29</v>
      </c>
      <c r="W648" s="450">
        <v>29</v>
      </c>
      <c r="X648" s="450">
        <v>27</v>
      </c>
      <c r="Y648" s="450"/>
      <c r="Z648" s="450">
        <v>30</v>
      </c>
      <c r="AA648" s="450">
        <v>27</v>
      </c>
      <c r="AB648" s="450">
        <v>29</v>
      </c>
      <c r="AC648" s="450">
        <v>27</v>
      </c>
      <c r="AD648" s="450">
        <v>29</v>
      </c>
    </row>
    <row r="649" spans="1:30" ht="12.75" customHeight="1" x14ac:dyDescent="0.2">
      <c r="A649" s="450">
        <v>2016</v>
      </c>
      <c r="B649" s="457">
        <v>42648</v>
      </c>
      <c r="C649" s="450" t="s">
        <v>78</v>
      </c>
      <c r="D649" s="450" t="s">
        <v>78</v>
      </c>
      <c r="E649" s="450" t="s">
        <v>78</v>
      </c>
      <c r="F649" s="450" t="s">
        <v>78</v>
      </c>
      <c r="G649" s="450" t="s">
        <v>78</v>
      </c>
      <c r="H649" s="450" t="s">
        <v>78</v>
      </c>
      <c r="I649" s="450">
        <v>32</v>
      </c>
      <c r="J649" s="450" t="s">
        <v>78</v>
      </c>
      <c r="K649" s="452">
        <v>31</v>
      </c>
      <c r="L649" s="452">
        <v>24</v>
      </c>
      <c r="M649" s="452">
        <v>27</v>
      </c>
      <c r="N649" s="452">
        <v>28</v>
      </c>
      <c r="O649" s="452">
        <v>27</v>
      </c>
      <c r="P649" s="452">
        <v>32</v>
      </c>
      <c r="Q649" s="452">
        <v>34</v>
      </c>
      <c r="R649" s="452">
        <v>38</v>
      </c>
      <c r="S649" s="452">
        <v>28</v>
      </c>
      <c r="T649" s="450">
        <v>30</v>
      </c>
      <c r="U649" s="450">
        <v>32</v>
      </c>
      <c r="V649" s="450">
        <v>32</v>
      </c>
      <c r="W649" s="450">
        <v>33</v>
      </c>
      <c r="X649" s="450">
        <v>32</v>
      </c>
      <c r="Y649" s="450"/>
      <c r="Z649" s="450">
        <v>37.000000000000007</v>
      </c>
      <c r="AA649" s="450">
        <v>33</v>
      </c>
      <c r="AB649" s="450">
        <v>36.000000000000007</v>
      </c>
      <c r="AC649" s="450">
        <v>34</v>
      </c>
      <c r="AD649" s="450">
        <v>34</v>
      </c>
    </row>
    <row r="650" spans="1:30" ht="12.75" customHeight="1" x14ac:dyDescent="0.2">
      <c r="A650" s="450">
        <v>2016</v>
      </c>
      <c r="B650" s="457">
        <v>42649</v>
      </c>
      <c r="C650" s="450" t="s">
        <v>78</v>
      </c>
      <c r="D650" s="450" t="s">
        <v>78</v>
      </c>
      <c r="E650" s="450" t="s">
        <v>78</v>
      </c>
      <c r="F650" s="450" t="s">
        <v>78</v>
      </c>
      <c r="G650" s="450" t="s">
        <v>78</v>
      </c>
      <c r="H650" s="450" t="s">
        <v>78</v>
      </c>
      <c r="I650" s="450">
        <v>33</v>
      </c>
      <c r="J650" s="450" t="s">
        <v>78</v>
      </c>
      <c r="K650" s="452">
        <v>43</v>
      </c>
      <c r="L650" s="452">
        <v>24</v>
      </c>
      <c r="M650" s="452">
        <v>25</v>
      </c>
      <c r="N650" s="452">
        <v>43</v>
      </c>
      <c r="O650" s="452">
        <v>37.000000000000007</v>
      </c>
      <c r="P650" s="452">
        <v>36.000000000000007</v>
      </c>
      <c r="Q650" s="452">
        <v>50</v>
      </c>
      <c r="R650" s="452">
        <v>51.000000000000007</v>
      </c>
      <c r="S650" s="452">
        <v>33</v>
      </c>
      <c r="T650" s="450">
        <v>29</v>
      </c>
      <c r="U650" s="450">
        <v>37.000000000000007</v>
      </c>
      <c r="V650" s="450">
        <v>32</v>
      </c>
      <c r="W650" s="450">
        <v>35</v>
      </c>
      <c r="X650" s="450" t="s">
        <v>78</v>
      </c>
      <c r="Y650" s="450"/>
      <c r="Z650" s="450">
        <v>45.000000000000007</v>
      </c>
      <c r="AA650" s="450">
        <v>36.000000000000007</v>
      </c>
      <c r="AB650" s="450">
        <v>44.000000000000007</v>
      </c>
      <c r="AC650" s="450">
        <v>41</v>
      </c>
      <c r="AD650" s="450">
        <v>44.000000000000007</v>
      </c>
    </row>
    <row r="651" spans="1:30" ht="12.75" customHeight="1" x14ac:dyDescent="0.2">
      <c r="A651" s="450">
        <v>2016</v>
      </c>
      <c r="B651" s="457">
        <v>42650</v>
      </c>
      <c r="C651" s="450" t="s">
        <v>78</v>
      </c>
      <c r="D651" s="450" t="s">
        <v>78</v>
      </c>
      <c r="E651" s="450" t="s">
        <v>78</v>
      </c>
      <c r="F651" s="450" t="s">
        <v>78</v>
      </c>
      <c r="G651" s="450" t="s">
        <v>78</v>
      </c>
      <c r="H651" s="450" t="s">
        <v>78</v>
      </c>
      <c r="I651" s="450">
        <v>53.000000000000007</v>
      </c>
      <c r="J651" s="450" t="s">
        <v>78</v>
      </c>
      <c r="K651" s="452">
        <v>36.000000000000007</v>
      </c>
      <c r="L651" s="452">
        <v>27</v>
      </c>
      <c r="M651" s="452">
        <v>36.000000000000007</v>
      </c>
      <c r="N651" s="452">
        <v>43</v>
      </c>
      <c r="O651" s="452">
        <v>42</v>
      </c>
      <c r="P651" s="452">
        <v>38</v>
      </c>
      <c r="Q651" s="452">
        <v>43</v>
      </c>
      <c r="R651" s="452">
        <v>45.000000000000007</v>
      </c>
      <c r="S651" s="452">
        <v>38</v>
      </c>
      <c r="T651" s="450">
        <v>35</v>
      </c>
      <c r="U651" s="450">
        <v>43</v>
      </c>
      <c r="V651" s="450">
        <v>33</v>
      </c>
      <c r="W651" s="450">
        <v>38</v>
      </c>
      <c r="X651" s="450">
        <v>36.000000000000007</v>
      </c>
      <c r="Y651" s="450"/>
      <c r="Z651" s="450">
        <v>53.000000000000007</v>
      </c>
      <c r="AA651" s="450">
        <v>40</v>
      </c>
      <c r="AB651" s="450">
        <v>48</v>
      </c>
      <c r="AC651" s="450">
        <v>44.000000000000007</v>
      </c>
      <c r="AD651" s="450">
        <v>52.000000000000007</v>
      </c>
    </row>
    <row r="652" spans="1:30" ht="12.75" customHeight="1" x14ac:dyDescent="0.2">
      <c r="A652" s="450">
        <v>2016</v>
      </c>
      <c r="B652" s="457">
        <v>42651</v>
      </c>
      <c r="C652" s="450" t="s">
        <v>78</v>
      </c>
      <c r="D652" s="450" t="s">
        <v>78</v>
      </c>
      <c r="E652" s="450" t="s">
        <v>78</v>
      </c>
      <c r="F652" s="450" t="s">
        <v>78</v>
      </c>
      <c r="G652" s="450" t="s">
        <v>78</v>
      </c>
      <c r="H652" s="450" t="s">
        <v>78</v>
      </c>
      <c r="I652" s="450">
        <v>33</v>
      </c>
      <c r="J652" s="450" t="s">
        <v>78</v>
      </c>
      <c r="K652" s="452">
        <v>21</v>
      </c>
      <c r="L652" s="452">
        <v>18.000000000000004</v>
      </c>
      <c r="M652" s="452">
        <v>18.000000000000004</v>
      </c>
      <c r="N652" s="452">
        <v>20</v>
      </c>
      <c r="O652" s="452">
        <v>18.000000000000004</v>
      </c>
      <c r="P652" s="452">
        <v>31</v>
      </c>
      <c r="Q652" s="452">
        <v>24</v>
      </c>
      <c r="R652" s="452">
        <v>26.000000000000004</v>
      </c>
      <c r="S652" s="452">
        <v>24</v>
      </c>
      <c r="T652" s="450">
        <v>23</v>
      </c>
      <c r="U652" s="450">
        <v>24</v>
      </c>
      <c r="V652" s="450">
        <v>23</v>
      </c>
      <c r="W652" s="450">
        <v>28</v>
      </c>
      <c r="X652" s="450">
        <v>22.000000000000004</v>
      </c>
      <c r="Y652" s="450"/>
      <c r="Z652" s="450">
        <v>25</v>
      </c>
      <c r="AA652" s="450">
        <v>30</v>
      </c>
      <c r="AB652" s="450">
        <v>34</v>
      </c>
      <c r="AC652" s="450">
        <v>30</v>
      </c>
      <c r="AD652" s="450">
        <v>24</v>
      </c>
    </row>
    <row r="653" spans="1:30" ht="12.75" customHeight="1" x14ac:dyDescent="0.2">
      <c r="A653" s="450">
        <v>2016</v>
      </c>
      <c r="B653" s="457">
        <v>42652</v>
      </c>
      <c r="C653" s="450" t="s">
        <v>78</v>
      </c>
      <c r="D653" s="450" t="s">
        <v>78</v>
      </c>
      <c r="E653" s="450" t="s">
        <v>78</v>
      </c>
      <c r="F653" s="450" t="s">
        <v>78</v>
      </c>
      <c r="G653" s="450" t="s">
        <v>78</v>
      </c>
      <c r="H653" s="450" t="s">
        <v>78</v>
      </c>
      <c r="I653" s="450">
        <v>22.000000000000004</v>
      </c>
      <c r="J653" s="450" t="s">
        <v>78</v>
      </c>
      <c r="K653" s="452">
        <v>22.000000000000004</v>
      </c>
      <c r="L653" s="452">
        <v>19</v>
      </c>
      <c r="M653" s="452">
        <v>21</v>
      </c>
      <c r="N653" s="452">
        <v>22.000000000000004</v>
      </c>
      <c r="O653" s="452">
        <v>20</v>
      </c>
      <c r="P653" s="452">
        <v>19</v>
      </c>
      <c r="Q653" s="452">
        <v>21</v>
      </c>
      <c r="R653" s="452">
        <v>21</v>
      </c>
      <c r="S653" s="452">
        <v>18.000000000000004</v>
      </c>
      <c r="T653" s="450">
        <v>19</v>
      </c>
      <c r="U653" s="450">
        <v>22.000000000000004</v>
      </c>
      <c r="V653" s="450">
        <v>23</v>
      </c>
      <c r="W653" s="450">
        <v>22.000000000000004</v>
      </c>
      <c r="X653" s="450">
        <v>21</v>
      </c>
      <c r="Y653" s="450"/>
      <c r="Z653" s="450">
        <v>21</v>
      </c>
      <c r="AA653" s="450">
        <v>23</v>
      </c>
      <c r="AB653" s="450">
        <v>29</v>
      </c>
      <c r="AC653" s="450">
        <v>26.000000000000004</v>
      </c>
      <c r="AD653" s="450">
        <v>22.000000000000004</v>
      </c>
    </row>
    <row r="654" spans="1:30" ht="12.75" customHeight="1" x14ac:dyDescent="0.2">
      <c r="A654" s="450">
        <v>2016</v>
      </c>
      <c r="B654" s="457">
        <v>42653</v>
      </c>
      <c r="C654" s="450" t="s">
        <v>78</v>
      </c>
      <c r="D654" s="450" t="s">
        <v>78</v>
      </c>
      <c r="E654" s="450" t="s">
        <v>78</v>
      </c>
      <c r="F654" s="450" t="s">
        <v>78</v>
      </c>
      <c r="G654" s="450" t="s">
        <v>78</v>
      </c>
      <c r="H654" s="450" t="s">
        <v>78</v>
      </c>
      <c r="I654" s="450">
        <v>33</v>
      </c>
      <c r="J654" s="450" t="s">
        <v>78</v>
      </c>
      <c r="K654" s="452">
        <v>33</v>
      </c>
      <c r="L654" s="452">
        <v>32</v>
      </c>
      <c r="M654" s="452">
        <v>32</v>
      </c>
      <c r="N654" s="452">
        <v>36.000000000000007</v>
      </c>
      <c r="O654" s="452">
        <v>34</v>
      </c>
      <c r="P654" s="452">
        <v>30</v>
      </c>
      <c r="Q654" s="452">
        <v>35</v>
      </c>
      <c r="R654" s="452">
        <v>35</v>
      </c>
      <c r="S654" s="452">
        <v>28</v>
      </c>
      <c r="T654" s="450">
        <v>30</v>
      </c>
      <c r="U654" s="450">
        <v>30</v>
      </c>
      <c r="V654" s="450">
        <v>32</v>
      </c>
      <c r="W654" s="450">
        <v>32</v>
      </c>
      <c r="X654" s="450">
        <v>33</v>
      </c>
      <c r="Y654" s="450"/>
      <c r="Z654" s="450">
        <v>33</v>
      </c>
      <c r="AA654" s="450">
        <v>29</v>
      </c>
      <c r="AB654" s="450">
        <v>36.000000000000007</v>
      </c>
      <c r="AC654" s="450">
        <v>33</v>
      </c>
      <c r="AD654" s="450">
        <v>32</v>
      </c>
    </row>
    <row r="655" spans="1:30" ht="12.75" customHeight="1" x14ac:dyDescent="0.2">
      <c r="A655" s="450">
        <v>2016</v>
      </c>
      <c r="B655" s="457">
        <v>42654</v>
      </c>
      <c r="C655" s="450" t="s">
        <v>78</v>
      </c>
      <c r="D655" s="450" t="s">
        <v>78</v>
      </c>
      <c r="E655" s="450" t="s">
        <v>78</v>
      </c>
      <c r="F655" s="450" t="s">
        <v>78</v>
      </c>
      <c r="G655" s="450" t="s">
        <v>78</v>
      </c>
      <c r="H655" s="450" t="s">
        <v>78</v>
      </c>
      <c r="I655" s="450">
        <v>26.000000000000004</v>
      </c>
      <c r="J655" s="450" t="s">
        <v>78</v>
      </c>
      <c r="K655" s="452">
        <v>22.000000000000004</v>
      </c>
      <c r="L655" s="452">
        <v>19</v>
      </c>
      <c r="M655" s="452">
        <v>23</v>
      </c>
      <c r="N655" s="452">
        <v>27</v>
      </c>
      <c r="O655" s="452">
        <v>26.000000000000004</v>
      </c>
      <c r="P655" s="452">
        <v>28</v>
      </c>
      <c r="Q655" s="452">
        <v>29</v>
      </c>
      <c r="R655" s="452">
        <v>30</v>
      </c>
      <c r="S655" s="452">
        <v>30</v>
      </c>
      <c r="T655" s="450">
        <v>23</v>
      </c>
      <c r="U655" s="450">
        <v>25</v>
      </c>
      <c r="V655" s="450">
        <v>23</v>
      </c>
      <c r="W655" s="450">
        <v>26.000000000000004</v>
      </c>
      <c r="X655" s="450">
        <v>29</v>
      </c>
      <c r="Y655" s="450"/>
      <c r="Z655" s="450">
        <v>30</v>
      </c>
      <c r="AA655" s="450">
        <v>29</v>
      </c>
      <c r="AB655" s="450">
        <v>30</v>
      </c>
      <c r="AC655" s="450">
        <v>30</v>
      </c>
      <c r="AD655" s="450">
        <v>28</v>
      </c>
    </row>
    <row r="656" spans="1:30" ht="12.75" customHeight="1" x14ac:dyDescent="0.2">
      <c r="A656" s="450">
        <v>2016</v>
      </c>
      <c r="B656" s="457">
        <v>42655</v>
      </c>
      <c r="C656" s="450" t="s">
        <v>78</v>
      </c>
      <c r="D656" s="450" t="s">
        <v>78</v>
      </c>
      <c r="E656" s="450" t="s">
        <v>78</v>
      </c>
      <c r="F656" s="450" t="s">
        <v>78</v>
      </c>
      <c r="G656" s="450" t="s">
        <v>78</v>
      </c>
      <c r="H656" s="450" t="s">
        <v>78</v>
      </c>
      <c r="I656" s="450">
        <v>30</v>
      </c>
      <c r="J656" s="450" t="s">
        <v>78</v>
      </c>
      <c r="K656" s="452">
        <v>25</v>
      </c>
      <c r="L656" s="452">
        <v>23</v>
      </c>
      <c r="M656" s="452">
        <v>28</v>
      </c>
      <c r="N656" s="452">
        <v>37.000000000000007</v>
      </c>
      <c r="O656" s="452">
        <v>34</v>
      </c>
      <c r="P656" s="452">
        <v>30</v>
      </c>
      <c r="Q656" s="452">
        <v>35</v>
      </c>
      <c r="R656" s="452">
        <v>24</v>
      </c>
      <c r="S656" s="452">
        <v>31</v>
      </c>
      <c r="T656" s="450">
        <v>27</v>
      </c>
      <c r="U656" s="450">
        <v>29</v>
      </c>
      <c r="V656" s="450">
        <v>27</v>
      </c>
      <c r="W656" s="450">
        <v>32</v>
      </c>
      <c r="X656" s="450">
        <v>35</v>
      </c>
      <c r="Y656" s="450"/>
      <c r="Z656" s="450">
        <v>25</v>
      </c>
      <c r="AA656" s="450">
        <v>28</v>
      </c>
      <c r="AB656" s="450">
        <v>31</v>
      </c>
      <c r="AC656" s="450">
        <v>30</v>
      </c>
      <c r="AD656" s="450">
        <v>30</v>
      </c>
    </row>
    <row r="657" spans="1:30" ht="12.75" customHeight="1" x14ac:dyDescent="0.2">
      <c r="A657" s="450">
        <v>2016</v>
      </c>
      <c r="B657" s="457">
        <v>42656</v>
      </c>
      <c r="C657" s="450" t="s">
        <v>78</v>
      </c>
      <c r="D657" s="450" t="s">
        <v>78</v>
      </c>
      <c r="E657" s="450" t="s">
        <v>78</v>
      </c>
      <c r="F657" s="450" t="s">
        <v>78</v>
      </c>
      <c r="G657" s="450" t="s">
        <v>78</v>
      </c>
      <c r="H657" s="450" t="s">
        <v>78</v>
      </c>
      <c r="I657" s="450">
        <v>23</v>
      </c>
      <c r="J657" s="450" t="s">
        <v>78</v>
      </c>
      <c r="K657" s="452">
        <v>22.000000000000004</v>
      </c>
      <c r="L657" s="452">
        <v>22.000000000000004</v>
      </c>
      <c r="M657" s="452">
        <v>20</v>
      </c>
      <c r="N657" s="452">
        <v>23</v>
      </c>
      <c r="O657" s="452">
        <v>21</v>
      </c>
      <c r="P657" s="452">
        <v>28</v>
      </c>
      <c r="Q657" s="452">
        <v>26.000000000000004</v>
      </c>
      <c r="R657" s="452">
        <v>25</v>
      </c>
      <c r="S657" s="452">
        <v>18.000000000000004</v>
      </c>
      <c r="T657" s="450">
        <v>20</v>
      </c>
      <c r="U657" s="450">
        <v>22.000000000000004</v>
      </c>
      <c r="V657" s="450">
        <v>21</v>
      </c>
      <c r="W657" s="450">
        <v>25</v>
      </c>
      <c r="X657" s="450">
        <v>24</v>
      </c>
      <c r="Y657" s="450"/>
      <c r="Z657" s="450">
        <v>24</v>
      </c>
      <c r="AA657" s="450">
        <v>29</v>
      </c>
      <c r="AB657" s="450">
        <v>30</v>
      </c>
      <c r="AC657" s="450">
        <v>32</v>
      </c>
      <c r="AD657" s="450">
        <v>24</v>
      </c>
    </row>
    <row r="658" spans="1:30" ht="12.75" customHeight="1" x14ac:dyDescent="0.2">
      <c r="A658" s="450">
        <v>2016</v>
      </c>
      <c r="B658" s="457">
        <v>42657</v>
      </c>
      <c r="C658" s="450" t="s">
        <v>78</v>
      </c>
      <c r="D658" s="450" t="s">
        <v>78</v>
      </c>
      <c r="E658" s="450" t="s">
        <v>78</v>
      </c>
      <c r="F658" s="450" t="s">
        <v>78</v>
      </c>
      <c r="G658" s="450" t="s">
        <v>78</v>
      </c>
      <c r="H658" s="450" t="s">
        <v>78</v>
      </c>
      <c r="I658" s="450">
        <v>29</v>
      </c>
      <c r="J658" s="450" t="s">
        <v>78</v>
      </c>
      <c r="K658" s="452">
        <v>28</v>
      </c>
      <c r="L658" s="452">
        <v>25</v>
      </c>
      <c r="M658" s="452">
        <v>22.000000000000004</v>
      </c>
      <c r="N658" s="452">
        <v>30</v>
      </c>
      <c r="O658" s="452">
        <v>24</v>
      </c>
      <c r="P658" s="452">
        <v>16</v>
      </c>
      <c r="Q658" s="452">
        <v>29</v>
      </c>
      <c r="R658" s="452">
        <v>32</v>
      </c>
      <c r="S658" s="452">
        <v>23</v>
      </c>
      <c r="T658" s="450">
        <v>27</v>
      </c>
      <c r="U658" s="450">
        <v>27</v>
      </c>
      <c r="V658" s="450">
        <v>27</v>
      </c>
      <c r="W658" s="450">
        <v>28</v>
      </c>
      <c r="X658" s="450">
        <v>20</v>
      </c>
      <c r="Y658" s="450"/>
      <c r="Z658" s="450">
        <v>31</v>
      </c>
      <c r="AA658" s="450">
        <v>29</v>
      </c>
      <c r="AB658" s="450">
        <v>30</v>
      </c>
      <c r="AC658" s="450">
        <v>30</v>
      </c>
      <c r="AD658" s="450">
        <v>30</v>
      </c>
    </row>
    <row r="659" spans="1:30" ht="12.75" customHeight="1" x14ac:dyDescent="0.2">
      <c r="A659" s="450">
        <v>2016</v>
      </c>
      <c r="B659" s="457">
        <v>42658</v>
      </c>
      <c r="C659" s="450" t="s">
        <v>78</v>
      </c>
      <c r="D659" s="450" t="s">
        <v>78</v>
      </c>
      <c r="E659" s="450" t="s">
        <v>78</v>
      </c>
      <c r="F659" s="450" t="s">
        <v>78</v>
      </c>
      <c r="G659" s="450" t="s">
        <v>78</v>
      </c>
      <c r="H659" s="450" t="s">
        <v>78</v>
      </c>
      <c r="I659" s="450">
        <v>35</v>
      </c>
      <c r="J659" s="450" t="s">
        <v>78</v>
      </c>
      <c r="K659" s="452">
        <v>31</v>
      </c>
      <c r="L659" s="452">
        <v>31</v>
      </c>
      <c r="M659" s="452">
        <v>35</v>
      </c>
      <c r="N659" s="452">
        <v>32</v>
      </c>
      <c r="O659" s="452">
        <v>34</v>
      </c>
      <c r="P659" s="452">
        <v>35</v>
      </c>
      <c r="Q659" s="452">
        <v>34</v>
      </c>
      <c r="R659" s="452">
        <v>32</v>
      </c>
      <c r="S659" s="452">
        <v>29</v>
      </c>
      <c r="T659" s="450">
        <v>33</v>
      </c>
      <c r="U659" s="450">
        <v>33</v>
      </c>
      <c r="V659" s="450">
        <v>35</v>
      </c>
      <c r="W659" s="450">
        <v>36.000000000000007</v>
      </c>
      <c r="X659" s="450">
        <v>42</v>
      </c>
      <c r="Y659" s="450"/>
      <c r="Z659" s="450">
        <v>30</v>
      </c>
      <c r="AA659" s="450">
        <v>37.000000000000007</v>
      </c>
      <c r="AB659" s="450">
        <v>33</v>
      </c>
      <c r="AC659" s="450">
        <v>35</v>
      </c>
      <c r="AD659" s="450">
        <v>28</v>
      </c>
    </row>
    <row r="660" spans="1:30" ht="12.75" customHeight="1" x14ac:dyDescent="0.2">
      <c r="A660" s="450">
        <v>2016</v>
      </c>
      <c r="B660" s="457">
        <v>42659</v>
      </c>
      <c r="C660" s="450" t="s">
        <v>78</v>
      </c>
      <c r="D660" s="450" t="s">
        <v>78</v>
      </c>
      <c r="E660" s="450" t="s">
        <v>78</v>
      </c>
      <c r="F660" s="450" t="s">
        <v>78</v>
      </c>
      <c r="G660" s="450" t="s">
        <v>78</v>
      </c>
      <c r="H660" s="450" t="s">
        <v>78</v>
      </c>
      <c r="I660" s="450">
        <v>41</v>
      </c>
      <c r="J660" s="450" t="s">
        <v>78</v>
      </c>
      <c r="K660" s="452">
        <v>38</v>
      </c>
      <c r="L660" s="452">
        <v>37.000000000000007</v>
      </c>
      <c r="M660" s="452">
        <v>37.000000000000007</v>
      </c>
      <c r="N660" s="452">
        <v>40</v>
      </c>
      <c r="O660" s="452">
        <v>40</v>
      </c>
      <c r="P660" s="452">
        <v>35</v>
      </c>
      <c r="Q660" s="452">
        <v>39</v>
      </c>
      <c r="R660" s="452">
        <v>38</v>
      </c>
      <c r="S660" s="452">
        <v>32</v>
      </c>
      <c r="T660" s="450">
        <v>34</v>
      </c>
      <c r="U660" s="450">
        <v>35</v>
      </c>
      <c r="V660" s="450">
        <v>33</v>
      </c>
      <c r="W660" s="450">
        <v>39</v>
      </c>
      <c r="X660" s="450">
        <v>43</v>
      </c>
      <c r="Y660" s="450"/>
      <c r="Z660" s="450">
        <v>39</v>
      </c>
      <c r="AA660" s="450">
        <v>42</v>
      </c>
      <c r="AB660" s="450">
        <v>42</v>
      </c>
      <c r="AC660" s="450">
        <v>43</v>
      </c>
      <c r="AD660" s="450">
        <v>38</v>
      </c>
    </row>
    <row r="661" spans="1:30" ht="12.75" customHeight="1" x14ac:dyDescent="0.2">
      <c r="A661" s="450">
        <v>2016</v>
      </c>
      <c r="B661" s="457">
        <v>42660</v>
      </c>
      <c r="C661" s="450" t="s">
        <v>78</v>
      </c>
      <c r="D661" s="450" t="s">
        <v>78</v>
      </c>
      <c r="E661" s="450" t="s">
        <v>78</v>
      </c>
      <c r="F661" s="450" t="s">
        <v>78</v>
      </c>
      <c r="G661" s="450" t="s">
        <v>78</v>
      </c>
      <c r="H661" s="450" t="s">
        <v>78</v>
      </c>
      <c r="I661" s="450">
        <v>36.000000000000007</v>
      </c>
      <c r="J661" s="450" t="s">
        <v>78</v>
      </c>
      <c r="K661" s="452">
        <v>39</v>
      </c>
      <c r="L661" s="452">
        <v>39</v>
      </c>
      <c r="M661" s="452">
        <v>31</v>
      </c>
      <c r="N661" s="452">
        <v>47</v>
      </c>
      <c r="O661" s="452">
        <v>44.000000000000007</v>
      </c>
      <c r="P661" s="452">
        <v>38</v>
      </c>
      <c r="Q661" s="452">
        <v>44.000000000000007</v>
      </c>
      <c r="R661" s="452">
        <v>42</v>
      </c>
      <c r="S661" s="452">
        <v>33</v>
      </c>
      <c r="T661" s="450">
        <v>29</v>
      </c>
      <c r="U661" s="450">
        <v>31</v>
      </c>
      <c r="V661" s="450">
        <v>29</v>
      </c>
      <c r="W661" s="450">
        <v>22.000000000000004</v>
      </c>
      <c r="X661" s="450">
        <v>49</v>
      </c>
      <c r="Y661" s="450"/>
      <c r="Z661" s="450">
        <v>38</v>
      </c>
      <c r="AA661" s="450">
        <v>36.000000000000007</v>
      </c>
      <c r="AB661" s="450">
        <v>44.000000000000007</v>
      </c>
      <c r="AC661" s="450">
        <v>39</v>
      </c>
      <c r="AD661" s="450">
        <v>38</v>
      </c>
    </row>
    <row r="662" spans="1:30" ht="12.75" customHeight="1" x14ac:dyDescent="0.2">
      <c r="A662" s="450">
        <v>2016</v>
      </c>
      <c r="B662" s="457">
        <v>42661</v>
      </c>
      <c r="C662" s="450" t="s">
        <v>78</v>
      </c>
      <c r="D662" s="450" t="s">
        <v>78</v>
      </c>
      <c r="E662" s="450" t="s">
        <v>78</v>
      </c>
      <c r="F662" s="450" t="s">
        <v>78</v>
      </c>
      <c r="G662" s="450" t="s">
        <v>78</v>
      </c>
      <c r="H662" s="450" t="s">
        <v>78</v>
      </c>
      <c r="I662" s="450">
        <v>49</v>
      </c>
      <c r="J662" s="450" t="s">
        <v>78</v>
      </c>
      <c r="K662" s="452">
        <v>39</v>
      </c>
      <c r="L662" s="452">
        <v>41</v>
      </c>
      <c r="M662" s="452">
        <v>44.000000000000007</v>
      </c>
      <c r="N662" s="452">
        <v>50</v>
      </c>
      <c r="O662" s="452">
        <v>47</v>
      </c>
      <c r="P662" s="452">
        <v>37.000000000000007</v>
      </c>
      <c r="Q662" s="452">
        <v>49</v>
      </c>
      <c r="R662" s="452">
        <v>49</v>
      </c>
      <c r="S662" s="452">
        <v>42</v>
      </c>
      <c r="T662" s="450">
        <v>30</v>
      </c>
      <c r="U662" s="450">
        <v>32</v>
      </c>
      <c r="V662" s="450">
        <v>30</v>
      </c>
      <c r="W662" s="450">
        <v>41</v>
      </c>
      <c r="X662" s="450">
        <v>46</v>
      </c>
      <c r="Y662" s="450"/>
      <c r="Z662" s="450">
        <v>48</v>
      </c>
      <c r="AA662" s="450">
        <v>45.000000000000007</v>
      </c>
      <c r="AB662" s="450">
        <v>48</v>
      </c>
      <c r="AC662" s="450">
        <v>47</v>
      </c>
      <c r="AD662" s="450">
        <v>37.000000000000007</v>
      </c>
    </row>
    <row r="663" spans="1:30" ht="12.75" customHeight="1" x14ac:dyDescent="0.2">
      <c r="A663" s="450">
        <v>2016</v>
      </c>
      <c r="B663" s="457">
        <v>42662</v>
      </c>
      <c r="C663" s="450" t="s">
        <v>78</v>
      </c>
      <c r="D663" s="450" t="s">
        <v>78</v>
      </c>
      <c r="E663" s="450" t="s">
        <v>78</v>
      </c>
      <c r="F663" s="450" t="s">
        <v>78</v>
      </c>
      <c r="G663" s="450" t="s">
        <v>78</v>
      </c>
      <c r="H663" s="450" t="s">
        <v>78</v>
      </c>
      <c r="I663" s="450">
        <v>35</v>
      </c>
      <c r="J663" s="450" t="s">
        <v>78</v>
      </c>
      <c r="K663" s="452" t="s">
        <v>78</v>
      </c>
      <c r="L663" s="452">
        <v>40</v>
      </c>
      <c r="M663" s="452">
        <v>36.000000000000007</v>
      </c>
      <c r="N663" s="452">
        <v>48</v>
      </c>
      <c r="O663" s="452">
        <v>46</v>
      </c>
      <c r="P663" s="452">
        <v>41</v>
      </c>
      <c r="Q663" s="452">
        <v>43</v>
      </c>
      <c r="R663" s="452">
        <v>40</v>
      </c>
      <c r="S663" s="452">
        <v>32</v>
      </c>
      <c r="T663" s="450">
        <v>39</v>
      </c>
      <c r="U663" s="450">
        <v>37.000000000000007</v>
      </c>
      <c r="V663" s="450">
        <v>37.000000000000007</v>
      </c>
      <c r="W663" s="450">
        <v>38</v>
      </c>
      <c r="X663" s="450">
        <v>43</v>
      </c>
      <c r="Y663" s="450"/>
      <c r="Z663" s="450">
        <v>40</v>
      </c>
      <c r="AA663" s="450">
        <v>39</v>
      </c>
      <c r="AB663" s="450">
        <v>45.000000000000007</v>
      </c>
      <c r="AC663" s="450">
        <v>43</v>
      </c>
      <c r="AD663" s="450">
        <v>38</v>
      </c>
    </row>
    <row r="664" spans="1:30" ht="12.75" customHeight="1" x14ac:dyDescent="0.2">
      <c r="A664" s="450">
        <v>2016</v>
      </c>
      <c r="B664" s="457">
        <v>42663</v>
      </c>
      <c r="C664" s="450" t="s">
        <v>78</v>
      </c>
      <c r="D664" s="450" t="s">
        <v>78</v>
      </c>
      <c r="E664" s="450" t="s">
        <v>78</v>
      </c>
      <c r="F664" s="450" t="s">
        <v>78</v>
      </c>
      <c r="G664" s="450" t="s">
        <v>78</v>
      </c>
      <c r="H664" s="450" t="s">
        <v>78</v>
      </c>
      <c r="I664" s="450">
        <v>33</v>
      </c>
      <c r="J664" s="450" t="s">
        <v>78</v>
      </c>
      <c r="K664" s="452">
        <v>26.000000000000004</v>
      </c>
      <c r="L664" s="452">
        <v>21</v>
      </c>
      <c r="M664" s="452">
        <v>28</v>
      </c>
      <c r="N664" s="452">
        <v>34</v>
      </c>
      <c r="O664" s="452">
        <v>31</v>
      </c>
      <c r="P664" s="452">
        <v>32</v>
      </c>
      <c r="Q664" s="452">
        <v>36.000000000000007</v>
      </c>
      <c r="R664" s="452">
        <v>33</v>
      </c>
      <c r="S664" s="452">
        <v>28</v>
      </c>
      <c r="T664" s="450">
        <v>21</v>
      </c>
      <c r="U664" s="450">
        <v>27</v>
      </c>
      <c r="V664" s="450">
        <v>25</v>
      </c>
      <c r="W664" s="450">
        <v>36.000000000000007</v>
      </c>
      <c r="X664" s="450">
        <v>35</v>
      </c>
      <c r="Y664" s="450"/>
      <c r="Z664" s="450">
        <v>33</v>
      </c>
      <c r="AA664" s="450">
        <v>33</v>
      </c>
      <c r="AB664" s="450">
        <v>34</v>
      </c>
      <c r="AC664" s="450">
        <v>34</v>
      </c>
      <c r="AD664" s="450">
        <v>32</v>
      </c>
    </row>
    <row r="665" spans="1:30" ht="12.75" customHeight="1" x14ac:dyDescent="0.2">
      <c r="A665" s="450">
        <v>2016</v>
      </c>
      <c r="B665" s="457">
        <v>42664</v>
      </c>
      <c r="C665" s="450" t="s">
        <v>78</v>
      </c>
      <c r="D665" s="450" t="s">
        <v>78</v>
      </c>
      <c r="E665" s="450" t="s">
        <v>78</v>
      </c>
      <c r="F665" s="450" t="s">
        <v>78</v>
      </c>
      <c r="G665" s="450" t="s">
        <v>78</v>
      </c>
      <c r="H665" s="450" t="s">
        <v>78</v>
      </c>
      <c r="I665" s="450">
        <v>30</v>
      </c>
      <c r="J665" s="450" t="s">
        <v>78</v>
      </c>
      <c r="K665" s="452">
        <v>16</v>
      </c>
      <c r="L665" s="452">
        <v>11.000000000000002</v>
      </c>
      <c r="M665" s="452">
        <v>16</v>
      </c>
      <c r="N665" s="452">
        <v>33</v>
      </c>
      <c r="O665" s="452">
        <v>20</v>
      </c>
      <c r="P665" s="452">
        <v>23</v>
      </c>
      <c r="Q665" s="452">
        <v>31</v>
      </c>
      <c r="R665" s="452">
        <v>20</v>
      </c>
      <c r="S665" s="452">
        <v>36.000000000000007</v>
      </c>
      <c r="T665" s="450">
        <v>12</v>
      </c>
      <c r="U665" s="450">
        <v>15.000000000000002</v>
      </c>
      <c r="V665" s="450">
        <v>11.000000000000002</v>
      </c>
      <c r="W665" s="450">
        <v>22.000000000000004</v>
      </c>
      <c r="X665" s="450">
        <v>25</v>
      </c>
      <c r="Y665" s="450"/>
      <c r="Z665" s="450">
        <v>20</v>
      </c>
      <c r="AA665" s="450">
        <v>24</v>
      </c>
      <c r="AB665" s="450">
        <v>31</v>
      </c>
      <c r="AC665" s="450">
        <v>30</v>
      </c>
      <c r="AD665" s="450">
        <v>18.000000000000004</v>
      </c>
    </row>
    <row r="666" spans="1:30" ht="12.75" customHeight="1" x14ac:dyDescent="0.2">
      <c r="A666" s="450">
        <v>2016</v>
      </c>
      <c r="B666" s="457">
        <v>42665</v>
      </c>
      <c r="C666" s="450" t="s">
        <v>78</v>
      </c>
      <c r="D666" s="450" t="s">
        <v>78</v>
      </c>
      <c r="E666" s="450" t="s">
        <v>78</v>
      </c>
      <c r="F666" s="450" t="s">
        <v>78</v>
      </c>
      <c r="G666" s="450" t="s">
        <v>78</v>
      </c>
      <c r="H666" s="450" t="s">
        <v>78</v>
      </c>
      <c r="I666" s="450">
        <v>19</v>
      </c>
      <c r="J666" s="450" t="s">
        <v>78</v>
      </c>
      <c r="K666" s="452">
        <v>21</v>
      </c>
      <c r="L666" s="452">
        <v>21</v>
      </c>
      <c r="M666" s="452">
        <v>20</v>
      </c>
      <c r="N666" s="452">
        <v>25</v>
      </c>
      <c r="O666" s="452">
        <v>23</v>
      </c>
      <c r="P666" s="452">
        <v>18.000000000000004</v>
      </c>
      <c r="Q666" s="452">
        <v>25</v>
      </c>
      <c r="R666" s="452">
        <v>22.000000000000004</v>
      </c>
      <c r="S666" s="452">
        <v>23</v>
      </c>
      <c r="T666" s="450">
        <v>19</v>
      </c>
      <c r="U666" s="450">
        <v>20</v>
      </c>
      <c r="V666" s="450">
        <v>21</v>
      </c>
      <c r="W666" s="450">
        <v>20</v>
      </c>
      <c r="X666" s="450">
        <v>25</v>
      </c>
      <c r="Y666" s="450"/>
      <c r="Z666" s="450">
        <v>22.000000000000004</v>
      </c>
      <c r="AA666" s="450">
        <v>21</v>
      </c>
      <c r="AB666" s="450">
        <v>23</v>
      </c>
      <c r="AC666" s="450">
        <v>22.000000000000004</v>
      </c>
      <c r="AD666" s="450">
        <v>21</v>
      </c>
    </row>
    <row r="667" spans="1:30" ht="12.75" customHeight="1" x14ac:dyDescent="0.2">
      <c r="A667" s="450">
        <v>2016</v>
      </c>
      <c r="B667" s="457">
        <v>42666</v>
      </c>
      <c r="C667" s="450" t="s">
        <v>78</v>
      </c>
      <c r="D667" s="450" t="s">
        <v>78</v>
      </c>
      <c r="E667" s="450" t="s">
        <v>78</v>
      </c>
      <c r="F667" s="450" t="s">
        <v>78</v>
      </c>
      <c r="G667" s="450" t="s">
        <v>78</v>
      </c>
      <c r="H667" s="450" t="s">
        <v>78</v>
      </c>
      <c r="I667" s="450">
        <v>36.000000000000007</v>
      </c>
      <c r="J667" s="450" t="s">
        <v>78</v>
      </c>
      <c r="K667" s="452">
        <v>33</v>
      </c>
      <c r="L667" s="452">
        <v>31</v>
      </c>
      <c r="M667" s="452">
        <v>31</v>
      </c>
      <c r="N667" s="452">
        <v>37.000000000000007</v>
      </c>
      <c r="O667" s="452">
        <v>35</v>
      </c>
      <c r="P667" s="452">
        <v>29</v>
      </c>
      <c r="Q667" s="452">
        <v>34</v>
      </c>
      <c r="R667" s="452">
        <v>33</v>
      </c>
      <c r="S667" s="452">
        <v>33</v>
      </c>
      <c r="T667" s="450">
        <v>31</v>
      </c>
      <c r="U667" s="450">
        <v>31</v>
      </c>
      <c r="V667" s="450">
        <v>32</v>
      </c>
      <c r="W667" s="450">
        <v>32</v>
      </c>
      <c r="X667" s="450">
        <v>34</v>
      </c>
      <c r="Y667" s="450"/>
      <c r="Z667" s="450">
        <v>33</v>
      </c>
      <c r="AA667" s="450">
        <v>33</v>
      </c>
      <c r="AB667" s="450">
        <v>36.000000000000007</v>
      </c>
      <c r="AC667" s="450">
        <v>34</v>
      </c>
      <c r="AD667" s="450">
        <v>33</v>
      </c>
    </row>
    <row r="668" spans="1:30" ht="12.75" customHeight="1" x14ac:dyDescent="0.2">
      <c r="A668" s="450">
        <v>2016</v>
      </c>
      <c r="B668" s="457">
        <v>42667</v>
      </c>
      <c r="C668" s="450" t="s">
        <v>78</v>
      </c>
      <c r="D668" s="450" t="s">
        <v>78</v>
      </c>
      <c r="E668" s="450" t="s">
        <v>78</v>
      </c>
      <c r="F668" s="450" t="s">
        <v>78</v>
      </c>
      <c r="G668" s="450" t="s">
        <v>78</v>
      </c>
      <c r="H668" s="450" t="s">
        <v>78</v>
      </c>
      <c r="I668" s="450">
        <v>32</v>
      </c>
      <c r="J668" s="450" t="s">
        <v>78</v>
      </c>
      <c r="K668" s="452">
        <v>32</v>
      </c>
      <c r="L668" s="452">
        <v>33</v>
      </c>
      <c r="M668" s="452">
        <v>28</v>
      </c>
      <c r="N668" s="452">
        <v>36.000000000000007</v>
      </c>
      <c r="O668" s="452">
        <v>33</v>
      </c>
      <c r="P668" s="452">
        <v>29</v>
      </c>
      <c r="Q668" s="452">
        <v>35</v>
      </c>
      <c r="R668" s="452">
        <v>32</v>
      </c>
      <c r="S668" s="452">
        <v>30</v>
      </c>
      <c r="T668" s="450">
        <v>30</v>
      </c>
      <c r="U668" s="450">
        <v>30</v>
      </c>
      <c r="V668" s="450">
        <v>31</v>
      </c>
      <c r="W668" s="450">
        <v>32</v>
      </c>
      <c r="X668" s="450">
        <v>35</v>
      </c>
      <c r="Y668" s="450"/>
      <c r="Z668" s="450">
        <v>32</v>
      </c>
      <c r="AA668" s="450">
        <v>31</v>
      </c>
      <c r="AB668" s="450">
        <v>35</v>
      </c>
      <c r="AC668" s="450">
        <v>34</v>
      </c>
      <c r="AD668" s="450">
        <v>30</v>
      </c>
    </row>
    <row r="669" spans="1:30" ht="12.75" customHeight="1" x14ac:dyDescent="0.2">
      <c r="A669" s="450">
        <v>2016</v>
      </c>
      <c r="B669" s="457">
        <v>42668</v>
      </c>
      <c r="C669" s="450" t="s">
        <v>78</v>
      </c>
      <c r="D669" s="450" t="s">
        <v>78</v>
      </c>
      <c r="E669" s="450" t="s">
        <v>78</v>
      </c>
      <c r="F669" s="450" t="s">
        <v>78</v>
      </c>
      <c r="G669" s="450" t="s">
        <v>78</v>
      </c>
      <c r="H669" s="450" t="s">
        <v>78</v>
      </c>
      <c r="I669" s="450">
        <v>30</v>
      </c>
      <c r="J669" s="450" t="s">
        <v>78</v>
      </c>
      <c r="K669" s="452">
        <v>24</v>
      </c>
      <c r="L669" s="452">
        <v>23</v>
      </c>
      <c r="M669" s="452">
        <v>20</v>
      </c>
      <c r="N669" s="452">
        <v>29</v>
      </c>
      <c r="O669" s="452">
        <v>26.000000000000004</v>
      </c>
      <c r="P669" s="452">
        <v>22.000000000000004</v>
      </c>
      <c r="Q669" s="452">
        <v>27</v>
      </c>
      <c r="R669" s="452">
        <v>30</v>
      </c>
      <c r="S669" s="452">
        <v>22.000000000000004</v>
      </c>
      <c r="T669" s="450">
        <v>22.000000000000004</v>
      </c>
      <c r="U669" s="450">
        <v>25</v>
      </c>
      <c r="V669" s="450">
        <v>23</v>
      </c>
      <c r="W669" s="450">
        <v>24</v>
      </c>
      <c r="X669" s="450">
        <v>25</v>
      </c>
      <c r="Y669" s="450"/>
      <c r="Z669" s="450">
        <v>30</v>
      </c>
      <c r="AA669" s="450">
        <v>26.000000000000004</v>
      </c>
      <c r="AB669" s="450">
        <v>35</v>
      </c>
      <c r="AC669" s="450">
        <v>34</v>
      </c>
      <c r="AD669" s="450">
        <v>27</v>
      </c>
    </row>
    <row r="670" spans="1:30" ht="12.75" customHeight="1" x14ac:dyDescent="0.2">
      <c r="A670" s="450">
        <v>2016</v>
      </c>
      <c r="B670" s="457">
        <v>42669</v>
      </c>
      <c r="C670" s="450" t="s">
        <v>78</v>
      </c>
      <c r="D670" s="450" t="s">
        <v>78</v>
      </c>
      <c r="E670" s="450" t="s">
        <v>78</v>
      </c>
      <c r="F670" s="450" t="s">
        <v>78</v>
      </c>
      <c r="G670" s="450" t="s">
        <v>78</v>
      </c>
      <c r="H670" s="450" t="s">
        <v>78</v>
      </c>
      <c r="I670" s="450">
        <v>30</v>
      </c>
      <c r="J670" s="450" t="s">
        <v>78</v>
      </c>
      <c r="K670" s="452">
        <v>28</v>
      </c>
      <c r="L670" s="452">
        <v>28</v>
      </c>
      <c r="M670" s="452">
        <v>28</v>
      </c>
      <c r="N670" s="452">
        <v>33</v>
      </c>
      <c r="O670" s="452">
        <v>31</v>
      </c>
      <c r="P670" s="452">
        <v>25</v>
      </c>
      <c r="Q670" s="452">
        <v>33</v>
      </c>
      <c r="R670" s="452">
        <v>30</v>
      </c>
      <c r="S670" s="452">
        <v>27</v>
      </c>
      <c r="T670" s="450">
        <v>24</v>
      </c>
      <c r="U670" s="450">
        <v>26.000000000000004</v>
      </c>
      <c r="V670" s="450">
        <v>25</v>
      </c>
      <c r="W670" s="450">
        <v>26.000000000000004</v>
      </c>
      <c r="X670" s="450">
        <v>29</v>
      </c>
      <c r="Y670" s="450"/>
      <c r="Z670" s="450">
        <v>31</v>
      </c>
      <c r="AA670" s="450">
        <v>28</v>
      </c>
      <c r="AB670" s="450">
        <v>33</v>
      </c>
      <c r="AC670" s="450">
        <v>33</v>
      </c>
      <c r="AD670" s="450">
        <v>29</v>
      </c>
    </row>
    <row r="671" spans="1:30" ht="12.75" customHeight="1" x14ac:dyDescent="0.2">
      <c r="A671" s="450">
        <v>2016</v>
      </c>
      <c r="B671" s="457">
        <v>42670</v>
      </c>
      <c r="C671" s="450" t="s">
        <v>78</v>
      </c>
      <c r="D671" s="450" t="s">
        <v>78</v>
      </c>
      <c r="E671" s="450" t="s">
        <v>78</v>
      </c>
      <c r="F671" s="450" t="s">
        <v>78</v>
      </c>
      <c r="G671" s="450" t="s">
        <v>78</v>
      </c>
      <c r="H671" s="450" t="s">
        <v>78</v>
      </c>
      <c r="I671" s="450">
        <v>18.000000000000004</v>
      </c>
      <c r="J671" s="450" t="s">
        <v>78</v>
      </c>
      <c r="K671" s="452">
        <v>11.000000000000002</v>
      </c>
      <c r="L671" s="452">
        <v>8</v>
      </c>
      <c r="M671" s="452">
        <v>16</v>
      </c>
      <c r="N671" s="452">
        <v>12</v>
      </c>
      <c r="O671" s="452">
        <v>22.000000000000004</v>
      </c>
      <c r="P671" s="452">
        <v>31</v>
      </c>
      <c r="Q671" s="452">
        <v>15.000000000000002</v>
      </c>
      <c r="R671" s="452">
        <v>19</v>
      </c>
      <c r="S671" s="452">
        <v>3</v>
      </c>
      <c r="T671" s="450">
        <v>9.0000000000000018</v>
      </c>
      <c r="U671" s="450">
        <v>14</v>
      </c>
      <c r="V671" s="450">
        <v>11.000000000000002</v>
      </c>
      <c r="W671" s="450">
        <v>21</v>
      </c>
      <c r="X671" s="450">
        <v>36.000000000000007</v>
      </c>
      <c r="Y671" s="450"/>
      <c r="Z671" s="450">
        <v>20</v>
      </c>
      <c r="AA671" s="450">
        <v>34</v>
      </c>
      <c r="AB671" s="450">
        <v>37.000000000000007</v>
      </c>
      <c r="AC671" s="450">
        <v>37.000000000000007</v>
      </c>
      <c r="AD671" s="450">
        <v>24</v>
      </c>
    </row>
    <row r="672" spans="1:30" ht="12.75" customHeight="1" x14ac:dyDescent="0.2">
      <c r="A672" s="450">
        <v>2016</v>
      </c>
      <c r="B672" s="457">
        <v>42671</v>
      </c>
      <c r="C672" s="450" t="s">
        <v>78</v>
      </c>
      <c r="D672" s="450" t="s">
        <v>78</v>
      </c>
      <c r="E672" s="450" t="s">
        <v>78</v>
      </c>
      <c r="F672" s="450" t="s">
        <v>78</v>
      </c>
      <c r="G672" s="450" t="s">
        <v>78</v>
      </c>
      <c r="H672" s="450" t="s">
        <v>78</v>
      </c>
      <c r="I672" s="450">
        <v>23</v>
      </c>
      <c r="J672" s="450" t="s">
        <v>78</v>
      </c>
      <c r="K672" s="452">
        <v>23</v>
      </c>
      <c r="L672" s="452">
        <v>25</v>
      </c>
      <c r="M672" s="452">
        <v>21</v>
      </c>
      <c r="N672" s="452">
        <v>34</v>
      </c>
      <c r="O672" s="452">
        <v>30</v>
      </c>
      <c r="P672" s="452">
        <v>26.000000000000004</v>
      </c>
      <c r="Q672" s="452">
        <v>32</v>
      </c>
      <c r="R672" s="452">
        <v>25</v>
      </c>
      <c r="S672" s="452">
        <v>27</v>
      </c>
      <c r="T672" s="450">
        <v>19</v>
      </c>
      <c r="U672" s="450">
        <v>19</v>
      </c>
      <c r="V672" s="450">
        <v>23</v>
      </c>
      <c r="W672" s="450">
        <v>22.000000000000004</v>
      </c>
      <c r="X672" s="450">
        <v>26.000000000000004</v>
      </c>
      <c r="Y672" s="450"/>
      <c r="Z672" s="450">
        <v>24</v>
      </c>
      <c r="AA672" s="450">
        <v>23</v>
      </c>
      <c r="AB672" s="450">
        <v>27</v>
      </c>
      <c r="AC672" s="450">
        <v>25</v>
      </c>
      <c r="AD672" s="450">
        <v>23</v>
      </c>
    </row>
    <row r="673" spans="1:30" ht="12.75" customHeight="1" x14ac:dyDescent="0.2">
      <c r="A673" s="450">
        <v>2016</v>
      </c>
      <c r="B673" s="457">
        <v>42672</v>
      </c>
      <c r="C673" s="450" t="s">
        <v>78</v>
      </c>
      <c r="D673" s="450" t="s">
        <v>78</v>
      </c>
      <c r="E673" s="450" t="s">
        <v>78</v>
      </c>
      <c r="F673" s="450" t="s">
        <v>78</v>
      </c>
      <c r="G673" s="450" t="s">
        <v>78</v>
      </c>
      <c r="H673" s="450" t="s">
        <v>78</v>
      </c>
      <c r="I673" s="450">
        <v>26.000000000000004</v>
      </c>
      <c r="J673" s="450" t="s">
        <v>78</v>
      </c>
      <c r="K673" s="452">
        <v>20</v>
      </c>
      <c r="L673" s="452">
        <v>24</v>
      </c>
      <c r="M673" s="452">
        <v>26.000000000000004</v>
      </c>
      <c r="N673" s="452">
        <v>37.000000000000007</v>
      </c>
      <c r="O673" s="452">
        <v>35</v>
      </c>
      <c r="P673" s="452">
        <v>33</v>
      </c>
      <c r="Q673" s="452">
        <v>35</v>
      </c>
      <c r="R673" s="452">
        <v>32</v>
      </c>
      <c r="S673" s="452">
        <v>25</v>
      </c>
      <c r="T673" s="450">
        <v>19</v>
      </c>
      <c r="U673" s="450">
        <v>18.000000000000004</v>
      </c>
      <c r="V673" s="450">
        <v>20</v>
      </c>
      <c r="W673" s="450">
        <v>26.000000000000004</v>
      </c>
      <c r="X673" s="450">
        <v>35</v>
      </c>
      <c r="Y673" s="450"/>
      <c r="Z673" s="450">
        <v>30</v>
      </c>
      <c r="AA673" s="450">
        <v>32</v>
      </c>
      <c r="AB673" s="450">
        <v>38</v>
      </c>
      <c r="AC673" s="450">
        <v>33</v>
      </c>
      <c r="AD673" s="450">
        <v>29</v>
      </c>
    </row>
    <row r="674" spans="1:30" ht="12.75" customHeight="1" x14ac:dyDescent="0.2">
      <c r="A674" s="450">
        <v>2016</v>
      </c>
      <c r="B674" s="457">
        <v>42673</v>
      </c>
      <c r="C674" s="450" t="s">
        <v>78</v>
      </c>
      <c r="D674" s="450" t="s">
        <v>78</v>
      </c>
      <c r="E674" s="450" t="s">
        <v>78</v>
      </c>
      <c r="F674" s="450" t="s">
        <v>78</v>
      </c>
      <c r="G674" s="450" t="s">
        <v>78</v>
      </c>
      <c r="H674" s="450" t="s">
        <v>78</v>
      </c>
      <c r="I674" s="450">
        <v>26.000000000000004</v>
      </c>
      <c r="J674" s="450" t="s">
        <v>78</v>
      </c>
      <c r="K674" s="452">
        <v>33</v>
      </c>
      <c r="L674" s="452">
        <v>36.000000000000007</v>
      </c>
      <c r="M674" s="452">
        <v>37.000000000000007</v>
      </c>
      <c r="N674" s="452">
        <v>48</v>
      </c>
      <c r="O674" s="452">
        <v>45.000000000000007</v>
      </c>
      <c r="P674" s="452">
        <v>39</v>
      </c>
      <c r="Q674" s="452">
        <v>40</v>
      </c>
      <c r="R674" s="452">
        <v>35</v>
      </c>
      <c r="S674" s="452">
        <v>29</v>
      </c>
      <c r="T674" s="450">
        <v>30</v>
      </c>
      <c r="U674" s="450">
        <v>27</v>
      </c>
      <c r="V674" s="450">
        <v>30</v>
      </c>
      <c r="W674" s="450">
        <v>32</v>
      </c>
      <c r="X674" s="450">
        <v>42</v>
      </c>
      <c r="Y674" s="450"/>
      <c r="Z674" s="450">
        <v>33</v>
      </c>
      <c r="AA674" s="450">
        <v>38</v>
      </c>
      <c r="AB674" s="450">
        <v>41</v>
      </c>
      <c r="AC674" s="450">
        <v>41</v>
      </c>
      <c r="AD674" s="450">
        <v>33</v>
      </c>
    </row>
    <row r="675" spans="1:30" ht="12.75" customHeight="1" x14ac:dyDescent="0.2">
      <c r="A675" s="450">
        <v>2016</v>
      </c>
      <c r="B675" s="457">
        <v>42674</v>
      </c>
      <c r="C675" s="450" t="s">
        <v>78</v>
      </c>
      <c r="D675" s="450" t="s">
        <v>78</v>
      </c>
      <c r="E675" s="450" t="s">
        <v>78</v>
      </c>
      <c r="F675" s="450" t="s">
        <v>78</v>
      </c>
      <c r="G675" s="450" t="s">
        <v>78</v>
      </c>
      <c r="H675" s="450" t="s">
        <v>78</v>
      </c>
      <c r="I675" s="450">
        <v>22.000000000000004</v>
      </c>
      <c r="J675" s="450" t="s">
        <v>78</v>
      </c>
      <c r="K675" s="452">
        <v>26.000000000000004</v>
      </c>
      <c r="L675" s="452">
        <v>25</v>
      </c>
      <c r="M675" s="452">
        <v>24</v>
      </c>
      <c r="N675" s="452">
        <v>27</v>
      </c>
      <c r="O675" s="452">
        <v>26.000000000000004</v>
      </c>
      <c r="P675" s="452">
        <v>20</v>
      </c>
      <c r="Q675" s="452">
        <v>26.000000000000004</v>
      </c>
      <c r="R675" s="452">
        <v>28</v>
      </c>
      <c r="S675" s="452">
        <v>19</v>
      </c>
      <c r="T675" s="450">
        <v>23</v>
      </c>
      <c r="U675" s="450">
        <v>20</v>
      </c>
      <c r="V675" s="450">
        <v>24</v>
      </c>
      <c r="W675" s="450">
        <v>24</v>
      </c>
      <c r="X675" s="450">
        <v>24</v>
      </c>
      <c r="Y675" s="450"/>
      <c r="Z675" s="450">
        <v>29</v>
      </c>
      <c r="AA675" s="450">
        <v>25</v>
      </c>
      <c r="AB675" s="450">
        <v>26.000000000000004</v>
      </c>
      <c r="AC675" s="450">
        <v>25</v>
      </c>
      <c r="AD675" s="450">
        <v>28</v>
      </c>
    </row>
    <row r="676" spans="1:30" ht="12.75" customHeight="1" x14ac:dyDescent="0.2">
      <c r="A676" s="450">
        <v>2016</v>
      </c>
      <c r="B676" s="457">
        <v>42675</v>
      </c>
      <c r="C676" s="450" t="s">
        <v>78</v>
      </c>
      <c r="D676" s="450" t="s">
        <v>78</v>
      </c>
      <c r="E676" s="450" t="s">
        <v>78</v>
      </c>
      <c r="F676" s="450" t="s">
        <v>78</v>
      </c>
      <c r="G676" s="450" t="s">
        <v>78</v>
      </c>
      <c r="H676" s="450" t="s">
        <v>78</v>
      </c>
      <c r="I676" s="450">
        <v>29</v>
      </c>
      <c r="J676" s="450" t="s">
        <v>78</v>
      </c>
      <c r="K676" s="452" t="s">
        <v>78</v>
      </c>
      <c r="L676" s="452">
        <v>18.000000000000004</v>
      </c>
      <c r="M676" s="452">
        <v>25</v>
      </c>
      <c r="N676" s="452">
        <v>27</v>
      </c>
      <c r="O676" s="452">
        <v>26.000000000000004</v>
      </c>
      <c r="P676" s="452" t="s">
        <v>78</v>
      </c>
      <c r="Q676" s="452">
        <v>26.000000000000004</v>
      </c>
      <c r="R676" s="452" t="s">
        <v>78</v>
      </c>
      <c r="S676" s="452">
        <v>19</v>
      </c>
      <c r="T676" s="450">
        <v>20</v>
      </c>
      <c r="U676" s="450">
        <v>20</v>
      </c>
      <c r="V676" s="450">
        <v>22.000000000000004</v>
      </c>
      <c r="W676" s="450">
        <v>25</v>
      </c>
      <c r="X676" s="450">
        <v>33</v>
      </c>
      <c r="Y676" s="450"/>
      <c r="Z676" s="450">
        <v>16</v>
      </c>
      <c r="AA676" s="450">
        <v>28</v>
      </c>
      <c r="AB676" s="450">
        <v>27</v>
      </c>
      <c r="AC676" s="450">
        <v>28</v>
      </c>
      <c r="AD676" s="450">
        <v>19</v>
      </c>
    </row>
    <row r="677" spans="1:30" ht="12.75" customHeight="1" x14ac:dyDescent="0.2">
      <c r="A677" s="450">
        <v>2016</v>
      </c>
      <c r="B677" s="457">
        <v>42676</v>
      </c>
      <c r="C677" s="450" t="s">
        <v>78</v>
      </c>
      <c r="D677" s="450" t="s">
        <v>78</v>
      </c>
      <c r="E677" s="450" t="s">
        <v>78</v>
      </c>
      <c r="F677" s="450" t="s">
        <v>78</v>
      </c>
      <c r="G677" s="450" t="s">
        <v>78</v>
      </c>
      <c r="H677" s="450" t="s">
        <v>78</v>
      </c>
      <c r="I677" s="450">
        <v>12</v>
      </c>
      <c r="J677" s="450" t="s">
        <v>78</v>
      </c>
      <c r="K677" s="452" t="s">
        <v>78</v>
      </c>
      <c r="L677" s="452">
        <v>23</v>
      </c>
      <c r="M677" s="452">
        <v>17</v>
      </c>
      <c r="N677" s="452">
        <v>32</v>
      </c>
      <c r="O677" s="452">
        <v>23</v>
      </c>
      <c r="P677" s="452" t="s">
        <v>78</v>
      </c>
      <c r="Q677" s="452">
        <v>31</v>
      </c>
      <c r="R677" s="452" t="s">
        <v>78</v>
      </c>
      <c r="S677" s="452">
        <v>18.000000000000004</v>
      </c>
      <c r="T677" s="450">
        <v>14</v>
      </c>
      <c r="U677" s="450">
        <v>12</v>
      </c>
      <c r="V677" s="450">
        <v>13.000000000000002</v>
      </c>
      <c r="W677" s="450">
        <v>0</v>
      </c>
      <c r="X677" s="450">
        <v>23</v>
      </c>
      <c r="Y677" s="450"/>
      <c r="Z677" s="450">
        <v>23</v>
      </c>
      <c r="AA677" s="450">
        <v>23</v>
      </c>
      <c r="AB677" s="450">
        <v>28</v>
      </c>
      <c r="AC677" s="450">
        <v>28</v>
      </c>
      <c r="AD677" s="450">
        <v>21</v>
      </c>
    </row>
    <row r="678" spans="1:30" ht="12.75" customHeight="1" x14ac:dyDescent="0.2">
      <c r="A678" s="450">
        <v>2016</v>
      </c>
      <c r="B678" s="457">
        <v>42677</v>
      </c>
      <c r="C678" s="450" t="s">
        <v>78</v>
      </c>
      <c r="D678" s="450" t="s">
        <v>78</v>
      </c>
      <c r="E678" s="450" t="s">
        <v>78</v>
      </c>
      <c r="F678" s="450" t="s">
        <v>78</v>
      </c>
      <c r="G678" s="450" t="s">
        <v>78</v>
      </c>
      <c r="H678" s="450" t="s">
        <v>78</v>
      </c>
      <c r="I678" s="450">
        <v>29</v>
      </c>
      <c r="J678" s="450" t="s">
        <v>78</v>
      </c>
      <c r="K678" s="452" t="s">
        <v>78</v>
      </c>
      <c r="L678" s="452">
        <v>28</v>
      </c>
      <c r="M678" s="452">
        <v>26.000000000000004</v>
      </c>
      <c r="N678" s="452">
        <v>36.000000000000007</v>
      </c>
      <c r="O678" s="452">
        <v>34</v>
      </c>
      <c r="P678" s="452" t="s">
        <v>78</v>
      </c>
      <c r="Q678" s="452">
        <v>35</v>
      </c>
      <c r="R678" s="452" t="s">
        <v>78</v>
      </c>
      <c r="S678" s="452">
        <v>27</v>
      </c>
      <c r="T678" s="450">
        <v>27</v>
      </c>
      <c r="U678" s="450">
        <v>26.000000000000004</v>
      </c>
      <c r="V678" s="450">
        <v>27</v>
      </c>
      <c r="W678" s="450">
        <v>27</v>
      </c>
      <c r="X678" s="450">
        <v>31</v>
      </c>
      <c r="Y678" s="450"/>
      <c r="Z678" s="450">
        <v>36.000000000000007</v>
      </c>
      <c r="AA678" s="450">
        <v>29</v>
      </c>
      <c r="AB678" s="450">
        <v>34</v>
      </c>
      <c r="AC678" s="450">
        <v>34</v>
      </c>
      <c r="AD678" s="450">
        <v>32</v>
      </c>
    </row>
    <row r="679" spans="1:30" ht="12.75" customHeight="1" x14ac:dyDescent="0.2">
      <c r="A679" s="450">
        <v>2016</v>
      </c>
      <c r="B679" s="457">
        <v>42678</v>
      </c>
      <c r="C679" s="450" t="s">
        <v>78</v>
      </c>
      <c r="D679" s="450" t="s">
        <v>78</v>
      </c>
      <c r="E679" s="450" t="s">
        <v>78</v>
      </c>
      <c r="F679" s="450" t="s">
        <v>78</v>
      </c>
      <c r="G679" s="450" t="s">
        <v>78</v>
      </c>
      <c r="H679" s="450" t="s">
        <v>78</v>
      </c>
      <c r="I679" s="450">
        <v>25</v>
      </c>
      <c r="J679" s="450" t="s">
        <v>78</v>
      </c>
      <c r="K679" s="452" t="s">
        <v>78</v>
      </c>
      <c r="L679" s="452">
        <v>25</v>
      </c>
      <c r="M679" s="452">
        <v>25</v>
      </c>
      <c r="N679" s="452">
        <v>34</v>
      </c>
      <c r="O679" s="452">
        <v>28</v>
      </c>
      <c r="P679" s="452" t="s">
        <v>78</v>
      </c>
      <c r="Q679" s="452">
        <v>32</v>
      </c>
      <c r="R679" s="452" t="s">
        <v>78</v>
      </c>
      <c r="S679" s="452">
        <v>26.000000000000004</v>
      </c>
      <c r="T679" s="450">
        <v>23</v>
      </c>
      <c r="U679" s="450">
        <v>23</v>
      </c>
      <c r="V679" s="450" t="s">
        <v>78</v>
      </c>
      <c r="W679" s="450">
        <v>24</v>
      </c>
      <c r="X679" s="450">
        <v>33</v>
      </c>
      <c r="Y679" s="450"/>
      <c r="Z679" s="450">
        <v>30</v>
      </c>
      <c r="AA679" s="450">
        <v>26.000000000000004</v>
      </c>
      <c r="AB679" s="450">
        <v>34</v>
      </c>
      <c r="AC679" s="450">
        <v>29</v>
      </c>
      <c r="AD679" s="450">
        <v>28</v>
      </c>
    </row>
    <row r="680" spans="1:30" ht="12.75" customHeight="1" x14ac:dyDescent="0.2">
      <c r="A680" s="450">
        <v>2016</v>
      </c>
      <c r="B680" s="457">
        <v>42679</v>
      </c>
      <c r="C680" s="450" t="s">
        <v>78</v>
      </c>
      <c r="D680" s="450" t="s">
        <v>78</v>
      </c>
      <c r="E680" s="450" t="s">
        <v>78</v>
      </c>
      <c r="F680" s="450" t="s">
        <v>78</v>
      </c>
      <c r="G680" s="450" t="s">
        <v>78</v>
      </c>
      <c r="H680" s="450" t="s">
        <v>78</v>
      </c>
      <c r="I680" s="450">
        <v>28</v>
      </c>
      <c r="J680" s="450" t="s">
        <v>78</v>
      </c>
      <c r="K680" s="452" t="s">
        <v>78</v>
      </c>
      <c r="L680" s="452">
        <v>28</v>
      </c>
      <c r="M680" s="452">
        <v>27</v>
      </c>
      <c r="N680" s="452">
        <v>34</v>
      </c>
      <c r="O680" s="452">
        <v>31</v>
      </c>
      <c r="P680" s="452" t="s">
        <v>78</v>
      </c>
      <c r="Q680" s="452">
        <v>33</v>
      </c>
      <c r="R680" s="452" t="s">
        <v>78</v>
      </c>
      <c r="S680" s="452">
        <v>30</v>
      </c>
      <c r="T680" s="450">
        <v>26.000000000000004</v>
      </c>
      <c r="U680" s="450">
        <v>26.000000000000004</v>
      </c>
      <c r="V680" s="450" t="s">
        <v>78</v>
      </c>
      <c r="W680" s="450">
        <v>28</v>
      </c>
      <c r="X680" s="450">
        <v>31</v>
      </c>
      <c r="Y680" s="450"/>
      <c r="Z680" s="450">
        <v>30</v>
      </c>
      <c r="AA680" s="450">
        <v>27</v>
      </c>
      <c r="AB680" s="450">
        <v>30</v>
      </c>
      <c r="AC680" s="450">
        <v>29</v>
      </c>
      <c r="AD680" s="450">
        <v>28</v>
      </c>
    </row>
    <row r="681" spans="1:30" ht="12.75" customHeight="1" x14ac:dyDescent="0.2">
      <c r="A681" s="450">
        <v>2016</v>
      </c>
      <c r="B681" s="457">
        <v>42680</v>
      </c>
      <c r="C681" s="450" t="s">
        <v>78</v>
      </c>
      <c r="D681" s="450" t="s">
        <v>78</v>
      </c>
      <c r="E681" s="450" t="s">
        <v>78</v>
      </c>
      <c r="F681" s="450" t="s">
        <v>78</v>
      </c>
      <c r="G681" s="450" t="s">
        <v>78</v>
      </c>
      <c r="H681" s="450" t="s">
        <v>78</v>
      </c>
      <c r="I681" s="450">
        <v>27</v>
      </c>
      <c r="J681" s="450" t="s">
        <v>78</v>
      </c>
      <c r="K681" s="452" t="s">
        <v>78</v>
      </c>
      <c r="L681" s="452">
        <v>28</v>
      </c>
      <c r="M681" s="452">
        <v>28</v>
      </c>
      <c r="N681" s="452">
        <v>36.000000000000007</v>
      </c>
      <c r="O681" s="452">
        <v>33</v>
      </c>
      <c r="P681" s="452" t="s">
        <v>78</v>
      </c>
      <c r="Q681" s="452">
        <v>34</v>
      </c>
      <c r="R681" s="452" t="s">
        <v>78</v>
      </c>
      <c r="S681" s="452">
        <v>30</v>
      </c>
      <c r="T681" s="450">
        <v>27</v>
      </c>
      <c r="U681" s="450">
        <v>28</v>
      </c>
      <c r="V681" s="450" t="s">
        <v>78</v>
      </c>
      <c r="W681" s="450">
        <v>29</v>
      </c>
      <c r="X681" s="450">
        <v>30</v>
      </c>
      <c r="Y681" s="450"/>
      <c r="Z681" s="450">
        <v>30</v>
      </c>
      <c r="AA681" s="450">
        <v>28</v>
      </c>
      <c r="AB681" s="450">
        <v>28</v>
      </c>
      <c r="AC681" s="450">
        <v>29</v>
      </c>
      <c r="AD681" s="450">
        <v>29</v>
      </c>
    </row>
    <row r="682" spans="1:30" ht="12.75" customHeight="1" x14ac:dyDescent="0.2">
      <c r="A682" s="450">
        <v>2016</v>
      </c>
      <c r="B682" s="457">
        <v>42681</v>
      </c>
      <c r="C682" s="450" t="s">
        <v>78</v>
      </c>
      <c r="D682" s="450" t="s">
        <v>78</v>
      </c>
      <c r="E682" s="450" t="s">
        <v>78</v>
      </c>
      <c r="F682" s="450" t="s">
        <v>78</v>
      </c>
      <c r="G682" s="450" t="s">
        <v>78</v>
      </c>
      <c r="H682" s="450" t="s">
        <v>78</v>
      </c>
      <c r="I682" s="450">
        <v>20</v>
      </c>
      <c r="J682" s="450" t="s">
        <v>78</v>
      </c>
      <c r="K682" s="452" t="s">
        <v>78</v>
      </c>
      <c r="L682" s="452">
        <v>20</v>
      </c>
      <c r="M682" s="452">
        <v>20</v>
      </c>
      <c r="N682" s="452">
        <v>27</v>
      </c>
      <c r="O682" s="452">
        <v>23</v>
      </c>
      <c r="P682" s="452" t="s">
        <v>78</v>
      </c>
      <c r="Q682" s="452">
        <v>27</v>
      </c>
      <c r="R682" s="452" t="s">
        <v>78</v>
      </c>
      <c r="S682" s="452">
        <v>22.000000000000004</v>
      </c>
      <c r="T682" s="450">
        <v>19</v>
      </c>
      <c r="U682" s="450">
        <v>20</v>
      </c>
      <c r="V682" s="450" t="s">
        <v>78</v>
      </c>
      <c r="W682" s="450">
        <v>22.000000000000004</v>
      </c>
      <c r="X682" s="450">
        <v>18.000000000000004</v>
      </c>
      <c r="Y682" s="450"/>
      <c r="Z682" s="450">
        <v>26.000000000000004</v>
      </c>
      <c r="AA682" s="450">
        <v>22.000000000000004</v>
      </c>
      <c r="AB682" s="450">
        <v>25</v>
      </c>
      <c r="AC682" s="450">
        <v>22.000000000000004</v>
      </c>
      <c r="AD682" s="450">
        <v>25</v>
      </c>
    </row>
    <row r="683" spans="1:30" ht="12.75" customHeight="1" x14ac:dyDescent="0.2">
      <c r="A683" s="450">
        <v>2016</v>
      </c>
      <c r="B683" s="457">
        <v>42682</v>
      </c>
      <c r="C683" s="450" t="s">
        <v>78</v>
      </c>
      <c r="D683" s="450" t="s">
        <v>78</v>
      </c>
      <c r="E683" s="450" t="s">
        <v>78</v>
      </c>
      <c r="F683" s="450" t="s">
        <v>78</v>
      </c>
      <c r="G683" s="450" t="s">
        <v>78</v>
      </c>
      <c r="H683" s="450" t="s">
        <v>78</v>
      </c>
      <c r="I683" s="450">
        <v>14</v>
      </c>
      <c r="J683" s="450" t="s">
        <v>78</v>
      </c>
      <c r="K683" s="452" t="s">
        <v>78</v>
      </c>
      <c r="L683" s="452">
        <v>11.000000000000002</v>
      </c>
      <c r="M683" s="452">
        <v>13.000000000000002</v>
      </c>
      <c r="N683" s="452">
        <v>28</v>
      </c>
      <c r="O683" s="452">
        <v>28</v>
      </c>
      <c r="P683" s="452" t="s">
        <v>78</v>
      </c>
      <c r="Q683" s="452">
        <v>36.000000000000007</v>
      </c>
      <c r="R683" s="452" t="s">
        <v>78</v>
      </c>
      <c r="S683" s="452">
        <v>19</v>
      </c>
      <c r="T683" s="450">
        <v>12</v>
      </c>
      <c r="U683" s="450">
        <v>14</v>
      </c>
      <c r="V683" s="450">
        <v>5</v>
      </c>
      <c r="W683" s="450">
        <v>12</v>
      </c>
      <c r="X683" s="450">
        <v>23</v>
      </c>
      <c r="Y683" s="450"/>
      <c r="Z683" s="450">
        <v>24</v>
      </c>
      <c r="AA683" s="450">
        <v>27</v>
      </c>
      <c r="AB683" s="450">
        <v>31</v>
      </c>
      <c r="AC683" s="450">
        <v>31</v>
      </c>
      <c r="AD683" s="450">
        <v>26.000000000000004</v>
      </c>
    </row>
    <row r="684" spans="1:30" ht="12.75" customHeight="1" x14ac:dyDescent="0.2">
      <c r="A684" s="450">
        <v>2016</v>
      </c>
      <c r="B684" s="457">
        <v>42683</v>
      </c>
      <c r="C684" s="450" t="s">
        <v>78</v>
      </c>
      <c r="D684" s="450" t="s">
        <v>78</v>
      </c>
      <c r="E684" s="450" t="s">
        <v>78</v>
      </c>
      <c r="F684" s="450" t="s">
        <v>78</v>
      </c>
      <c r="G684" s="450" t="s">
        <v>78</v>
      </c>
      <c r="H684" s="450" t="s">
        <v>78</v>
      </c>
      <c r="I684" s="450">
        <v>22.000000000000004</v>
      </c>
      <c r="J684" s="450" t="s">
        <v>78</v>
      </c>
      <c r="K684" s="452" t="s">
        <v>78</v>
      </c>
      <c r="L684" s="452">
        <v>20</v>
      </c>
      <c r="M684" s="452">
        <v>18.000000000000004</v>
      </c>
      <c r="N684" s="452">
        <v>26.000000000000004</v>
      </c>
      <c r="O684" s="452">
        <v>20</v>
      </c>
      <c r="P684" s="452" t="s">
        <v>78</v>
      </c>
      <c r="Q684" s="452">
        <v>30</v>
      </c>
      <c r="R684" s="452" t="s">
        <v>78</v>
      </c>
      <c r="S684" s="452">
        <v>17</v>
      </c>
      <c r="T684" s="450">
        <v>16</v>
      </c>
      <c r="U684" s="450">
        <v>18.000000000000004</v>
      </c>
      <c r="V684" s="450">
        <v>17</v>
      </c>
      <c r="W684" s="450">
        <v>16</v>
      </c>
      <c r="X684" s="450">
        <v>24</v>
      </c>
      <c r="Y684" s="450"/>
      <c r="Z684" s="450">
        <v>22.000000000000004</v>
      </c>
      <c r="AA684" s="450">
        <v>20</v>
      </c>
      <c r="AB684" s="450">
        <v>30</v>
      </c>
      <c r="AC684" s="450">
        <v>27</v>
      </c>
      <c r="AD684" s="450">
        <v>20</v>
      </c>
    </row>
    <row r="685" spans="1:30" ht="12.75" customHeight="1" x14ac:dyDescent="0.2">
      <c r="A685" s="450">
        <v>2016</v>
      </c>
      <c r="B685" s="457">
        <v>42684</v>
      </c>
      <c r="C685" s="450" t="s">
        <v>78</v>
      </c>
      <c r="D685" s="450" t="s">
        <v>78</v>
      </c>
      <c r="E685" s="450" t="s">
        <v>78</v>
      </c>
      <c r="F685" s="450" t="s">
        <v>78</v>
      </c>
      <c r="G685" s="450" t="s">
        <v>78</v>
      </c>
      <c r="H685" s="450" t="s">
        <v>78</v>
      </c>
      <c r="I685" s="450">
        <v>27</v>
      </c>
      <c r="J685" s="450" t="s">
        <v>78</v>
      </c>
      <c r="K685" s="452" t="s">
        <v>78</v>
      </c>
      <c r="L685" s="452">
        <v>25</v>
      </c>
      <c r="M685" s="452">
        <v>22.000000000000004</v>
      </c>
      <c r="N685" s="452" t="s">
        <v>78</v>
      </c>
      <c r="O685" s="452">
        <v>29</v>
      </c>
      <c r="P685" s="452" t="s">
        <v>78</v>
      </c>
      <c r="Q685" s="452">
        <v>31</v>
      </c>
      <c r="R685" s="452" t="s">
        <v>78</v>
      </c>
      <c r="S685" s="452">
        <v>29</v>
      </c>
      <c r="T685" s="450">
        <v>21</v>
      </c>
      <c r="U685" s="450">
        <v>24</v>
      </c>
      <c r="V685" s="450">
        <v>17</v>
      </c>
      <c r="W685" s="450">
        <v>21</v>
      </c>
      <c r="X685" s="450">
        <v>27</v>
      </c>
      <c r="Y685" s="450"/>
      <c r="Z685" s="450">
        <v>32</v>
      </c>
      <c r="AA685" s="450">
        <v>26.000000000000004</v>
      </c>
      <c r="AB685" s="450">
        <v>31</v>
      </c>
      <c r="AC685" s="450">
        <v>31</v>
      </c>
      <c r="AD685" s="450">
        <v>28</v>
      </c>
    </row>
    <row r="686" spans="1:30" ht="12.75" customHeight="1" x14ac:dyDescent="0.2">
      <c r="A686" s="450">
        <v>2016</v>
      </c>
      <c r="B686" s="457">
        <v>42685</v>
      </c>
      <c r="C686" s="450" t="s">
        <v>78</v>
      </c>
      <c r="D686" s="450" t="s">
        <v>78</v>
      </c>
      <c r="E686" s="450" t="s">
        <v>78</v>
      </c>
      <c r="F686" s="450" t="s">
        <v>78</v>
      </c>
      <c r="G686" s="450" t="s">
        <v>78</v>
      </c>
      <c r="H686" s="450" t="s">
        <v>78</v>
      </c>
      <c r="I686" s="450">
        <v>32</v>
      </c>
      <c r="J686" s="450" t="s">
        <v>78</v>
      </c>
      <c r="K686" s="452" t="s">
        <v>78</v>
      </c>
      <c r="L686" s="452">
        <v>30</v>
      </c>
      <c r="M686" s="452">
        <v>28</v>
      </c>
      <c r="N686" s="452" t="s">
        <v>78</v>
      </c>
      <c r="O686" s="452">
        <v>31</v>
      </c>
      <c r="P686" s="452" t="s">
        <v>78</v>
      </c>
      <c r="Q686" s="452">
        <v>35</v>
      </c>
      <c r="R686" s="452" t="s">
        <v>78</v>
      </c>
      <c r="S686" s="452">
        <v>26.000000000000004</v>
      </c>
      <c r="T686" s="450">
        <v>27</v>
      </c>
      <c r="U686" s="450">
        <v>30</v>
      </c>
      <c r="V686" s="450">
        <v>26.000000000000004</v>
      </c>
      <c r="W686" s="450">
        <v>29</v>
      </c>
      <c r="X686" s="450">
        <v>34</v>
      </c>
      <c r="Y686" s="450"/>
      <c r="Z686" s="450">
        <v>33</v>
      </c>
      <c r="AA686" s="450">
        <v>32</v>
      </c>
      <c r="AB686" s="450">
        <v>31</v>
      </c>
      <c r="AC686" s="450">
        <v>34</v>
      </c>
      <c r="AD686" s="450">
        <v>31</v>
      </c>
    </row>
    <row r="687" spans="1:30" ht="12.75" customHeight="1" x14ac:dyDescent="0.2">
      <c r="A687" s="450">
        <v>2016</v>
      </c>
      <c r="B687" s="457">
        <v>42686</v>
      </c>
      <c r="C687" s="450" t="s">
        <v>78</v>
      </c>
      <c r="D687" s="450" t="s">
        <v>78</v>
      </c>
      <c r="E687" s="450" t="s">
        <v>78</v>
      </c>
      <c r="F687" s="450" t="s">
        <v>78</v>
      </c>
      <c r="G687" s="450" t="s">
        <v>78</v>
      </c>
      <c r="H687" s="450" t="s">
        <v>78</v>
      </c>
      <c r="I687" s="450">
        <v>36.000000000000007</v>
      </c>
      <c r="J687" s="450" t="s">
        <v>78</v>
      </c>
      <c r="K687" s="452" t="s">
        <v>78</v>
      </c>
      <c r="L687" s="452">
        <v>33</v>
      </c>
      <c r="M687" s="452">
        <v>33</v>
      </c>
      <c r="N687" s="452" t="s">
        <v>78</v>
      </c>
      <c r="O687" s="452">
        <v>34</v>
      </c>
      <c r="P687" s="452" t="s">
        <v>78</v>
      </c>
      <c r="Q687" s="452">
        <v>36.000000000000007</v>
      </c>
      <c r="R687" s="452" t="s">
        <v>78</v>
      </c>
      <c r="S687" s="452">
        <v>33</v>
      </c>
      <c r="T687" s="450">
        <v>30</v>
      </c>
      <c r="U687" s="450">
        <v>31</v>
      </c>
      <c r="V687" s="450">
        <v>31</v>
      </c>
      <c r="W687" s="450">
        <v>31</v>
      </c>
      <c r="X687" s="450">
        <v>34</v>
      </c>
      <c r="Y687" s="450"/>
      <c r="Z687" s="450">
        <v>37.000000000000007</v>
      </c>
      <c r="AA687" s="450">
        <v>21</v>
      </c>
      <c r="AB687" s="450" t="s">
        <v>78</v>
      </c>
      <c r="AC687" s="450">
        <v>36.000000000000007</v>
      </c>
      <c r="AD687" s="450">
        <v>35</v>
      </c>
    </row>
    <row r="688" spans="1:30" ht="12.75" customHeight="1" x14ac:dyDescent="0.2">
      <c r="A688" s="450">
        <v>2016</v>
      </c>
      <c r="B688" s="457">
        <v>42687</v>
      </c>
      <c r="C688" s="450" t="s">
        <v>78</v>
      </c>
      <c r="D688" s="450" t="s">
        <v>78</v>
      </c>
      <c r="E688" s="450" t="s">
        <v>78</v>
      </c>
      <c r="F688" s="450" t="s">
        <v>78</v>
      </c>
      <c r="G688" s="450" t="s">
        <v>78</v>
      </c>
      <c r="H688" s="450" t="s">
        <v>78</v>
      </c>
      <c r="I688" s="450">
        <v>27</v>
      </c>
      <c r="J688" s="450" t="s">
        <v>78</v>
      </c>
      <c r="K688" s="452" t="s">
        <v>78</v>
      </c>
      <c r="L688" s="452">
        <v>32</v>
      </c>
      <c r="M688" s="452">
        <v>28</v>
      </c>
      <c r="N688" s="452" t="s">
        <v>78</v>
      </c>
      <c r="O688" s="452">
        <v>40</v>
      </c>
      <c r="P688" s="452" t="s">
        <v>78</v>
      </c>
      <c r="Q688" s="452">
        <v>41</v>
      </c>
      <c r="R688" s="452" t="s">
        <v>78</v>
      </c>
      <c r="S688" s="452">
        <v>38</v>
      </c>
      <c r="T688" s="450">
        <v>27</v>
      </c>
      <c r="U688" s="450">
        <v>31</v>
      </c>
      <c r="V688" s="450">
        <v>29</v>
      </c>
      <c r="W688" s="450">
        <v>30</v>
      </c>
      <c r="X688" s="450">
        <v>39</v>
      </c>
      <c r="Y688" s="450"/>
      <c r="Z688" s="450">
        <v>41</v>
      </c>
      <c r="AA688" s="450">
        <v>29</v>
      </c>
      <c r="AB688" s="450" t="s">
        <v>78</v>
      </c>
      <c r="AC688" s="450">
        <v>33</v>
      </c>
      <c r="AD688" s="450">
        <v>38</v>
      </c>
    </row>
    <row r="689" spans="1:30" ht="12.75" customHeight="1" x14ac:dyDescent="0.2">
      <c r="A689" s="450">
        <v>2016</v>
      </c>
      <c r="B689" s="457">
        <v>42688</v>
      </c>
      <c r="C689" s="450" t="s">
        <v>78</v>
      </c>
      <c r="D689" s="450" t="s">
        <v>78</v>
      </c>
      <c r="E689" s="450" t="s">
        <v>78</v>
      </c>
      <c r="F689" s="450" t="s">
        <v>78</v>
      </c>
      <c r="G689" s="450" t="s">
        <v>78</v>
      </c>
      <c r="H689" s="450" t="s">
        <v>78</v>
      </c>
      <c r="I689" s="450">
        <v>13.000000000000002</v>
      </c>
      <c r="J689" s="450" t="s">
        <v>78</v>
      </c>
      <c r="K689" s="452" t="s">
        <v>78</v>
      </c>
      <c r="L689" s="452">
        <v>17</v>
      </c>
      <c r="M689" s="452">
        <v>15.000000000000002</v>
      </c>
      <c r="N689" s="452">
        <v>30</v>
      </c>
      <c r="O689" s="452">
        <v>23</v>
      </c>
      <c r="P689" s="452" t="s">
        <v>78</v>
      </c>
      <c r="Q689" s="452">
        <v>38</v>
      </c>
      <c r="R689" s="452" t="s">
        <v>78</v>
      </c>
      <c r="S689" s="452">
        <v>22.000000000000004</v>
      </c>
      <c r="T689" s="450">
        <v>11.000000000000002</v>
      </c>
      <c r="U689" s="450">
        <v>13.000000000000002</v>
      </c>
      <c r="V689" s="450">
        <v>12</v>
      </c>
      <c r="W689" s="450">
        <v>12</v>
      </c>
      <c r="X689" s="450">
        <v>27</v>
      </c>
      <c r="Y689" s="450"/>
      <c r="Z689" s="450">
        <v>46</v>
      </c>
      <c r="AA689" s="450">
        <v>18.000000000000004</v>
      </c>
      <c r="AB689" s="450" t="s">
        <v>78</v>
      </c>
      <c r="AC689" s="450">
        <v>23</v>
      </c>
      <c r="AD689" s="450">
        <v>28</v>
      </c>
    </row>
    <row r="690" spans="1:30" ht="12.75" customHeight="1" x14ac:dyDescent="0.2">
      <c r="A690" s="450">
        <v>2016</v>
      </c>
      <c r="B690" s="457">
        <v>42689</v>
      </c>
      <c r="C690" s="450" t="s">
        <v>78</v>
      </c>
      <c r="D690" s="450" t="s">
        <v>78</v>
      </c>
      <c r="E690" s="450" t="s">
        <v>78</v>
      </c>
      <c r="F690" s="450" t="s">
        <v>78</v>
      </c>
      <c r="G690" s="450" t="s">
        <v>78</v>
      </c>
      <c r="H690" s="450" t="s">
        <v>78</v>
      </c>
      <c r="I690" s="450">
        <v>16</v>
      </c>
      <c r="J690" s="450" t="s">
        <v>78</v>
      </c>
      <c r="K690" s="452" t="s">
        <v>78</v>
      </c>
      <c r="L690" s="452">
        <v>25</v>
      </c>
      <c r="M690" s="452">
        <v>21</v>
      </c>
      <c r="N690" s="452">
        <v>35</v>
      </c>
      <c r="O690" s="452">
        <v>29</v>
      </c>
      <c r="P690" s="452" t="s">
        <v>78</v>
      </c>
      <c r="Q690" s="452">
        <v>36.000000000000007</v>
      </c>
      <c r="R690" s="452" t="s">
        <v>78</v>
      </c>
      <c r="S690" s="452">
        <v>28</v>
      </c>
      <c r="T690" s="450">
        <v>21</v>
      </c>
      <c r="U690" s="450">
        <v>24</v>
      </c>
      <c r="V690" s="450">
        <v>22.000000000000004</v>
      </c>
      <c r="W690" s="450">
        <v>21</v>
      </c>
      <c r="X690" s="450">
        <v>28</v>
      </c>
      <c r="Y690" s="450"/>
      <c r="Z690" s="450">
        <v>33</v>
      </c>
      <c r="AA690" s="450">
        <v>24</v>
      </c>
      <c r="AB690" s="450" t="s">
        <v>78</v>
      </c>
      <c r="AC690" s="450">
        <v>34</v>
      </c>
      <c r="AD690" s="450">
        <v>27</v>
      </c>
    </row>
    <row r="691" spans="1:30" ht="12.75" customHeight="1" x14ac:dyDescent="0.2">
      <c r="A691" s="450">
        <v>2016</v>
      </c>
      <c r="B691" s="457">
        <v>42690</v>
      </c>
      <c r="C691" s="450" t="s">
        <v>78</v>
      </c>
      <c r="D691" s="450" t="s">
        <v>78</v>
      </c>
      <c r="E691" s="450" t="s">
        <v>78</v>
      </c>
      <c r="F691" s="450" t="s">
        <v>78</v>
      </c>
      <c r="G691" s="450" t="s">
        <v>78</v>
      </c>
      <c r="H691" s="450" t="s">
        <v>78</v>
      </c>
      <c r="I691" s="450">
        <v>24</v>
      </c>
      <c r="J691" s="450" t="s">
        <v>78</v>
      </c>
      <c r="K691" s="452" t="s">
        <v>78</v>
      </c>
      <c r="L691" s="452">
        <v>31</v>
      </c>
      <c r="M691" s="452">
        <v>22.000000000000004</v>
      </c>
      <c r="N691" s="452">
        <v>38</v>
      </c>
      <c r="O691" s="452">
        <v>37.000000000000007</v>
      </c>
      <c r="P691" s="452" t="s">
        <v>78</v>
      </c>
      <c r="Q691" s="452">
        <v>37.000000000000007</v>
      </c>
      <c r="R691" s="452" t="s">
        <v>78</v>
      </c>
      <c r="S691" s="452">
        <v>35</v>
      </c>
      <c r="T691" s="450">
        <v>25</v>
      </c>
      <c r="U691" s="450">
        <v>27</v>
      </c>
      <c r="V691" s="450">
        <v>26.000000000000004</v>
      </c>
      <c r="W691" s="450">
        <v>23</v>
      </c>
      <c r="X691" s="450">
        <v>36.000000000000007</v>
      </c>
      <c r="Y691" s="450"/>
      <c r="Z691" s="450">
        <v>41</v>
      </c>
      <c r="AA691" s="450">
        <v>25</v>
      </c>
      <c r="AB691" s="450" t="s">
        <v>78</v>
      </c>
      <c r="AC691" s="450">
        <v>33</v>
      </c>
      <c r="AD691" s="450">
        <v>36.000000000000007</v>
      </c>
    </row>
    <row r="692" spans="1:30" ht="12.75" customHeight="1" x14ac:dyDescent="0.2">
      <c r="A692" s="450">
        <v>2016</v>
      </c>
      <c r="B692" s="457">
        <v>42691</v>
      </c>
      <c r="C692" s="450" t="s">
        <v>78</v>
      </c>
      <c r="D692" s="450" t="s">
        <v>78</v>
      </c>
      <c r="E692" s="450" t="s">
        <v>78</v>
      </c>
      <c r="F692" s="450" t="s">
        <v>78</v>
      </c>
      <c r="G692" s="450" t="s">
        <v>78</v>
      </c>
      <c r="H692" s="450" t="s">
        <v>78</v>
      </c>
      <c r="I692" s="450">
        <v>30</v>
      </c>
      <c r="J692" s="450" t="s">
        <v>78</v>
      </c>
      <c r="K692" s="452" t="s">
        <v>78</v>
      </c>
      <c r="L692" s="452">
        <v>27</v>
      </c>
      <c r="M692" s="452">
        <v>25</v>
      </c>
      <c r="N692" s="452">
        <v>32</v>
      </c>
      <c r="O692" s="452">
        <v>29</v>
      </c>
      <c r="P692" s="452" t="s">
        <v>78</v>
      </c>
      <c r="Q692" s="452">
        <v>30</v>
      </c>
      <c r="R692" s="452" t="s">
        <v>78</v>
      </c>
      <c r="S692" s="452">
        <v>20</v>
      </c>
      <c r="T692" s="450">
        <v>25</v>
      </c>
      <c r="U692" s="450">
        <v>27</v>
      </c>
      <c r="V692" s="450">
        <v>24</v>
      </c>
      <c r="W692" s="450">
        <v>27</v>
      </c>
      <c r="X692" s="450">
        <v>28</v>
      </c>
      <c r="Y692" s="450"/>
      <c r="Z692" s="450">
        <v>32</v>
      </c>
      <c r="AA692" s="450">
        <v>28</v>
      </c>
      <c r="AB692" s="450" t="s">
        <v>78</v>
      </c>
      <c r="AC692" s="450">
        <v>32</v>
      </c>
      <c r="AD692" s="450">
        <v>33</v>
      </c>
    </row>
    <row r="693" spans="1:30" ht="12.75" customHeight="1" x14ac:dyDescent="0.2">
      <c r="A693" s="450">
        <v>2016</v>
      </c>
      <c r="B693" s="457">
        <v>42692</v>
      </c>
      <c r="C693" s="450" t="s">
        <v>78</v>
      </c>
      <c r="D693" s="450" t="s">
        <v>78</v>
      </c>
      <c r="E693" s="450" t="s">
        <v>78</v>
      </c>
      <c r="F693" s="450" t="s">
        <v>78</v>
      </c>
      <c r="G693" s="450" t="s">
        <v>78</v>
      </c>
      <c r="H693" s="450" t="s">
        <v>78</v>
      </c>
      <c r="I693" s="450">
        <v>14</v>
      </c>
      <c r="J693" s="450" t="s">
        <v>78</v>
      </c>
      <c r="K693" s="452" t="s">
        <v>78</v>
      </c>
      <c r="L693" s="452">
        <v>20</v>
      </c>
      <c r="M693" s="452">
        <v>12</v>
      </c>
      <c r="N693" s="452">
        <v>26.000000000000004</v>
      </c>
      <c r="O693" s="452">
        <v>23</v>
      </c>
      <c r="P693" s="452" t="s">
        <v>78</v>
      </c>
      <c r="Q693" s="452">
        <v>32</v>
      </c>
      <c r="R693" s="452" t="s">
        <v>78</v>
      </c>
      <c r="S693" s="452">
        <v>13.000000000000002</v>
      </c>
      <c r="T693" s="450">
        <v>14</v>
      </c>
      <c r="U693" s="450">
        <v>17</v>
      </c>
      <c r="V693" s="450">
        <v>14</v>
      </c>
      <c r="W693" s="450">
        <v>14</v>
      </c>
      <c r="X693" s="450">
        <v>13.000000000000002</v>
      </c>
      <c r="Y693" s="450"/>
      <c r="Z693" s="450">
        <v>26.000000000000004</v>
      </c>
      <c r="AA693" s="450">
        <v>25</v>
      </c>
      <c r="AB693" s="450" t="s">
        <v>78</v>
      </c>
      <c r="AC693" s="450">
        <v>31</v>
      </c>
      <c r="AD693" s="450">
        <v>24</v>
      </c>
    </row>
    <row r="694" spans="1:30" ht="12.75" customHeight="1" x14ac:dyDescent="0.2">
      <c r="A694" s="450">
        <v>2016</v>
      </c>
      <c r="B694" s="457">
        <v>42693</v>
      </c>
      <c r="C694" s="450" t="s">
        <v>78</v>
      </c>
      <c r="D694" s="450" t="s">
        <v>78</v>
      </c>
      <c r="E694" s="450" t="s">
        <v>78</v>
      </c>
      <c r="F694" s="450" t="s">
        <v>78</v>
      </c>
      <c r="G694" s="450" t="s">
        <v>78</v>
      </c>
      <c r="H694" s="450" t="s">
        <v>78</v>
      </c>
      <c r="I694" s="450">
        <v>28</v>
      </c>
      <c r="J694" s="450" t="s">
        <v>78</v>
      </c>
      <c r="K694" s="452" t="s">
        <v>78</v>
      </c>
      <c r="L694" s="452">
        <v>21</v>
      </c>
      <c r="M694" s="452">
        <v>24</v>
      </c>
      <c r="N694" s="452">
        <v>32</v>
      </c>
      <c r="O694" s="452">
        <v>32</v>
      </c>
      <c r="P694" s="452" t="s">
        <v>78</v>
      </c>
      <c r="Q694" s="452">
        <v>32</v>
      </c>
      <c r="R694" s="452" t="s">
        <v>78</v>
      </c>
      <c r="S694" s="452">
        <v>26.000000000000004</v>
      </c>
      <c r="T694" s="450">
        <v>19</v>
      </c>
      <c r="U694" s="450">
        <v>23</v>
      </c>
      <c r="V694" s="450">
        <v>20</v>
      </c>
      <c r="W694" s="450">
        <v>27</v>
      </c>
      <c r="X694" s="450">
        <v>31</v>
      </c>
      <c r="Y694" s="450"/>
      <c r="Z694" s="450">
        <v>27</v>
      </c>
      <c r="AA694" s="450">
        <v>26.000000000000004</v>
      </c>
      <c r="AB694" s="450" t="s">
        <v>78</v>
      </c>
      <c r="AC694" s="450">
        <v>27</v>
      </c>
      <c r="AD694" s="450">
        <v>25</v>
      </c>
    </row>
    <row r="695" spans="1:30" ht="12.75" customHeight="1" x14ac:dyDescent="0.2">
      <c r="A695" s="450">
        <v>2016</v>
      </c>
      <c r="B695" s="457">
        <v>42694</v>
      </c>
      <c r="C695" s="450" t="s">
        <v>78</v>
      </c>
      <c r="D695" s="450" t="s">
        <v>78</v>
      </c>
      <c r="E695" s="450" t="s">
        <v>78</v>
      </c>
      <c r="F695" s="450" t="s">
        <v>78</v>
      </c>
      <c r="G695" s="450" t="s">
        <v>78</v>
      </c>
      <c r="H695" s="450" t="s">
        <v>78</v>
      </c>
      <c r="I695" s="450">
        <v>30</v>
      </c>
      <c r="J695" s="450" t="s">
        <v>78</v>
      </c>
      <c r="K695" s="452" t="s">
        <v>78</v>
      </c>
      <c r="L695" s="452">
        <v>33</v>
      </c>
      <c r="M695" s="452">
        <v>31</v>
      </c>
      <c r="N695" s="452">
        <v>38</v>
      </c>
      <c r="O695" s="452">
        <v>35</v>
      </c>
      <c r="P695" s="452" t="s">
        <v>78</v>
      </c>
      <c r="Q695" s="452">
        <v>37.000000000000007</v>
      </c>
      <c r="R695" s="452" t="s">
        <v>78</v>
      </c>
      <c r="S695" s="452">
        <v>35</v>
      </c>
      <c r="T695" s="450">
        <v>31</v>
      </c>
      <c r="U695" s="450">
        <v>32</v>
      </c>
      <c r="V695" s="450">
        <v>33</v>
      </c>
      <c r="W695" s="450">
        <v>32</v>
      </c>
      <c r="X695" s="450">
        <v>42</v>
      </c>
      <c r="Y695" s="450"/>
      <c r="Z695" s="450">
        <v>34</v>
      </c>
      <c r="AA695" s="450">
        <v>32</v>
      </c>
      <c r="AB695" s="450" t="s">
        <v>78</v>
      </c>
      <c r="AC695" s="450">
        <v>33</v>
      </c>
      <c r="AD695" s="450">
        <v>33</v>
      </c>
    </row>
    <row r="696" spans="1:30" ht="12.75" customHeight="1" x14ac:dyDescent="0.2">
      <c r="A696" s="450">
        <v>2016</v>
      </c>
      <c r="B696" s="457">
        <v>42695</v>
      </c>
      <c r="C696" s="450" t="s">
        <v>78</v>
      </c>
      <c r="D696" s="450" t="s">
        <v>78</v>
      </c>
      <c r="E696" s="450" t="s">
        <v>78</v>
      </c>
      <c r="F696" s="450" t="s">
        <v>78</v>
      </c>
      <c r="G696" s="450" t="s">
        <v>78</v>
      </c>
      <c r="H696" s="450" t="s">
        <v>78</v>
      </c>
      <c r="I696" s="450">
        <v>30</v>
      </c>
      <c r="J696" s="450" t="s">
        <v>78</v>
      </c>
      <c r="K696" s="452" t="s">
        <v>78</v>
      </c>
      <c r="L696" s="452">
        <v>33</v>
      </c>
      <c r="M696" s="452">
        <v>28</v>
      </c>
      <c r="N696" s="452">
        <v>40</v>
      </c>
      <c r="O696" s="452">
        <v>36.000000000000007</v>
      </c>
      <c r="P696" s="452" t="s">
        <v>78</v>
      </c>
      <c r="Q696" s="452">
        <v>40</v>
      </c>
      <c r="R696" s="452" t="s">
        <v>78</v>
      </c>
      <c r="S696" s="452">
        <v>38</v>
      </c>
      <c r="T696" s="450">
        <v>30</v>
      </c>
      <c r="U696" s="450">
        <v>32</v>
      </c>
      <c r="V696" s="450">
        <v>33</v>
      </c>
      <c r="W696" s="450">
        <v>33</v>
      </c>
      <c r="X696" s="450">
        <v>38</v>
      </c>
      <c r="Y696" s="450"/>
      <c r="Z696" s="450">
        <v>37.000000000000007</v>
      </c>
      <c r="AA696" s="450">
        <v>35</v>
      </c>
      <c r="AB696" s="450" t="s">
        <v>78</v>
      </c>
      <c r="AC696" s="450">
        <v>36.000000000000007</v>
      </c>
      <c r="AD696" s="450">
        <v>35</v>
      </c>
    </row>
    <row r="697" spans="1:30" ht="12.75" customHeight="1" x14ac:dyDescent="0.2">
      <c r="A697" s="450">
        <v>2016</v>
      </c>
      <c r="B697" s="457">
        <v>42696</v>
      </c>
      <c r="C697" s="450" t="s">
        <v>78</v>
      </c>
      <c r="D697" s="450" t="s">
        <v>78</v>
      </c>
      <c r="E697" s="450" t="s">
        <v>78</v>
      </c>
      <c r="F697" s="450" t="s">
        <v>78</v>
      </c>
      <c r="G697" s="450" t="s">
        <v>78</v>
      </c>
      <c r="H697" s="450" t="s">
        <v>78</v>
      </c>
      <c r="I697" s="450">
        <v>32</v>
      </c>
      <c r="J697" s="450" t="s">
        <v>78</v>
      </c>
      <c r="K697" s="452" t="s">
        <v>78</v>
      </c>
      <c r="L697" s="452">
        <v>31</v>
      </c>
      <c r="M697" s="452">
        <v>26.000000000000004</v>
      </c>
      <c r="N697" s="452">
        <v>37.000000000000007</v>
      </c>
      <c r="O697" s="452">
        <v>33</v>
      </c>
      <c r="P697" s="452" t="s">
        <v>78</v>
      </c>
      <c r="Q697" s="452">
        <v>36.000000000000007</v>
      </c>
      <c r="R697" s="452" t="s">
        <v>78</v>
      </c>
      <c r="S697" s="452">
        <v>31</v>
      </c>
      <c r="T697" s="450">
        <v>28</v>
      </c>
      <c r="U697" s="450">
        <v>30</v>
      </c>
      <c r="V697" s="450">
        <v>31</v>
      </c>
      <c r="W697" s="450">
        <v>30</v>
      </c>
      <c r="X697" s="450">
        <v>32</v>
      </c>
      <c r="Y697" s="450"/>
      <c r="Z697" s="450">
        <v>35</v>
      </c>
      <c r="AA697" s="450">
        <v>32</v>
      </c>
      <c r="AB697" s="450" t="s">
        <v>78</v>
      </c>
      <c r="AC697" s="450">
        <v>35</v>
      </c>
      <c r="AD697" s="450">
        <v>33</v>
      </c>
    </row>
    <row r="698" spans="1:30" ht="12.75" customHeight="1" x14ac:dyDescent="0.2">
      <c r="A698" s="450">
        <v>2016</v>
      </c>
      <c r="B698" s="457">
        <v>42697</v>
      </c>
      <c r="C698" s="450" t="s">
        <v>78</v>
      </c>
      <c r="D698" s="450" t="s">
        <v>78</v>
      </c>
      <c r="E698" s="450" t="s">
        <v>78</v>
      </c>
      <c r="F698" s="450" t="s">
        <v>78</v>
      </c>
      <c r="G698" s="450" t="s">
        <v>78</v>
      </c>
      <c r="H698" s="450" t="s">
        <v>78</v>
      </c>
      <c r="I698" s="450">
        <v>33</v>
      </c>
      <c r="J698" s="450" t="s">
        <v>78</v>
      </c>
      <c r="K698" s="452" t="s">
        <v>78</v>
      </c>
      <c r="L698" s="452">
        <v>29</v>
      </c>
      <c r="M698" s="452">
        <v>27</v>
      </c>
      <c r="N698" s="452">
        <v>34</v>
      </c>
      <c r="O698" s="452">
        <v>30</v>
      </c>
      <c r="P698" s="452" t="s">
        <v>78</v>
      </c>
      <c r="Q698" s="452">
        <v>35</v>
      </c>
      <c r="R698" s="452" t="s">
        <v>78</v>
      </c>
      <c r="S698" s="452">
        <v>29</v>
      </c>
      <c r="T698" s="450">
        <v>26.000000000000004</v>
      </c>
      <c r="U698" s="450">
        <v>29</v>
      </c>
      <c r="V698" s="450">
        <v>27</v>
      </c>
      <c r="W698" s="450">
        <v>27</v>
      </c>
      <c r="X698" s="450">
        <v>27</v>
      </c>
      <c r="Y698" s="450"/>
      <c r="Z698" s="450">
        <v>35</v>
      </c>
      <c r="AA698" s="450">
        <v>30</v>
      </c>
      <c r="AB698" s="450" t="s">
        <v>78</v>
      </c>
      <c r="AC698" s="450">
        <v>35</v>
      </c>
      <c r="AD698" s="450">
        <v>33</v>
      </c>
    </row>
    <row r="699" spans="1:30" ht="12.75" customHeight="1" x14ac:dyDescent="0.2">
      <c r="A699" s="450">
        <v>2016</v>
      </c>
      <c r="B699" s="457">
        <v>42698</v>
      </c>
      <c r="C699" s="450" t="s">
        <v>78</v>
      </c>
      <c r="D699" s="450" t="s">
        <v>78</v>
      </c>
      <c r="E699" s="450" t="s">
        <v>78</v>
      </c>
      <c r="F699" s="450" t="s">
        <v>78</v>
      </c>
      <c r="G699" s="450" t="s">
        <v>78</v>
      </c>
      <c r="H699" s="450" t="s">
        <v>78</v>
      </c>
      <c r="I699" s="450">
        <v>14</v>
      </c>
      <c r="J699" s="450" t="s">
        <v>78</v>
      </c>
      <c r="K699" s="452" t="s">
        <v>78</v>
      </c>
      <c r="L699" s="452">
        <v>6</v>
      </c>
      <c r="M699" s="452">
        <v>8</v>
      </c>
      <c r="N699" s="452">
        <v>8</v>
      </c>
      <c r="O699" s="452">
        <v>14</v>
      </c>
      <c r="P699" s="452" t="s">
        <v>78</v>
      </c>
      <c r="Q699" s="452">
        <v>15.000000000000002</v>
      </c>
      <c r="R699" s="452" t="s">
        <v>78</v>
      </c>
      <c r="S699" s="452">
        <v>14</v>
      </c>
      <c r="T699" s="450">
        <v>14</v>
      </c>
      <c r="U699" s="450">
        <v>16</v>
      </c>
      <c r="V699" s="450">
        <v>11.000000000000002</v>
      </c>
      <c r="W699" s="450">
        <v>18.000000000000004</v>
      </c>
      <c r="X699" s="450">
        <v>13.000000000000002</v>
      </c>
      <c r="Y699" s="450"/>
      <c r="Z699" s="450">
        <v>20</v>
      </c>
      <c r="AA699" s="450">
        <v>21</v>
      </c>
      <c r="AB699" s="450" t="s">
        <v>78</v>
      </c>
      <c r="AC699" s="450">
        <v>23</v>
      </c>
      <c r="AD699" s="450">
        <v>22.000000000000004</v>
      </c>
    </row>
    <row r="700" spans="1:30" ht="12.75" customHeight="1" x14ac:dyDescent="0.2">
      <c r="A700" s="450">
        <v>2016</v>
      </c>
      <c r="B700" s="457">
        <v>42699</v>
      </c>
      <c r="C700" s="450" t="s">
        <v>78</v>
      </c>
      <c r="D700" s="450" t="s">
        <v>78</v>
      </c>
      <c r="E700" s="450" t="s">
        <v>78</v>
      </c>
      <c r="F700" s="450" t="s">
        <v>78</v>
      </c>
      <c r="G700" s="450" t="s">
        <v>78</v>
      </c>
      <c r="H700" s="450" t="s">
        <v>78</v>
      </c>
      <c r="I700" s="450">
        <v>8</v>
      </c>
      <c r="J700" s="450" t="s">
        <v>78</v>
      </c>
      <c r="K700" s="452" t="s">
        <v>78</v>
      </c>
      <c r="L700" s="452">
        <v>6</v>
      </c>
      <c r="M700" s="452">
        <v>2</v>
      </c>
      <c r="N700" s="452">
        <v>12</v>
      </c>
      <c r="O700" s="452">
        <v>9.0000000000000018</v>
      </c>
      <c r="P700" s="452" t="s">
        <v>78</v>
      </c>
      <c r="Q700" s="452">
        <v>14</v>
      </c>
      <c r="R700" s="452" t="s">
        <v>78</v>
      </c>
      <c r="S700" s="452">
        <v>2</v>
      </c>
      <c r="T700" s="450">
        <v>3</v>
      </c>
      <c r="U700" s="450">
        <v>3</v>
      </c>
      <c r="V700" s="450">
        <v>3</v>
      </c>
      <c r="W700" s="450">
        <v>3</v>
      </c>
      <c r="X700" s="450">
        <v>8</v>
      </c>
      <c r="Y700" s="450"/>
      <c r="Z700" s="450">
        <v>10</v>
      </c>
      <c r="AA700" s="450">
        <v>7</v>
      </c>
      <c r="AB700" s="450" t="s">
        <v>78</v>
      </c>
      <c r="AC700" s="450">
        <v>13.000000000000002</v>
      </c>
      <c r="AD700" s="450">
        <v>6</v>
      </c>
    </row>
    <row r="701" spans="1:30" ht="12.75" customHeight="1" x14ac:dyDescent="0.2">
      <c r="A701" s="450">
        <v>2016</v>
      </c>
      <c r="B701" s="457">
        <v>42700</v>
      </c>
      <c r="C701" s="450" t="s">
        <v>78</v>
      </c>
      <c r="D701" s="450" t="s">
        <v>78</v>
      </c>
      <c r="E701" s="450" t="s">
        <v>78</v>
      </c>
      <c r="F701" s="450" t="s">
        <v>78</v>
      </c>
      <c r="G701" s="450" t="s">
        <v>78</v>
      </c>
      <c r="H701" s="450" t="s">
        <v>78</v>
      </c>
      <c r="I701" s="450">
        <v>22.000000000000004</v>
      </c>
      <c r="J701" s="450" t="s">
        <v>78</v>
      </c>
      <c r="K701" s="452" t="s">
        <v>78</v>
      </c>
      <c r="L701" s="452">
        <v>18.000000000000004</v>
      </c>
      <c r="M701" s="452">
        <v>18.000000000000004</v>
      </c>
      <c r="N701" s="452">
        <v>19</v>
      </c>
      <c r="O701" s="452">
        <v>18.000000000000004</v>
      </c>
      <c r="P701" s="452" t="s">
        <v>78</v>
      </c>
      <c r="Q701" s="452">
        <v>20</v>
      </c>
      <c r="R701" s="452" t="s">
        <v>78</v>
      </c>
      <c r="S701" s="452">
        <v>15.000000000000002</v>
      </c>
      <c r="T701" s="450">
        <v>16</v>
      </c>
      <c r="U701" s="450">
        <v>17</v>
      </c>
      <c r="V701" s="450">
        <v>15.000000000000002</v>
      </c>
      <c r="W701" s="450">
        <v>18.000000000000004</v>
      </c>
      <c r="X701" s="450">
        <v>17</v>
      </c>
      <c r="Y701" s="450"/>
      <c r="Z701" s="450">
        <v>23</v>
      </c>
      <c r="AA701" s="450">
        <v>21</v>
      </c>
      <c r="AB701" s="450" t="s">
        <v>78</v>
      </c>
      <c r="AC701" s="450">
        <v>25</v>
      </c>
      <c r="AD701" s="450">
        <v>20</v>
      </c>
    </row>
    <row r="702" spans="1:30" ht="12.75" customHeight="1" x14ac:dyDescent="0.2">
      <c r="A702" s="450">
        <v>2016</v>
      </c>
      <c r="B702" s="457">
        <v>42701</v>
      </c>
      <c r="C702" s="450" t="s">
        <v>78</v>
      </c>
      <c r="D702" s="450" t="s">
        <v>78</v>
      </c>
      <c r="E702" s="450" t="s">
        <v>78</v>
      </c>
      <c r="F702" s="450" t="s">
        <v>78</v>
      </c>
      <c r="G702" s="450" t="s">
        <v>78</v>
      </c>
      <c r="H702" s="450" t="s">
        <v>78</v>
      </c>
      <c r="I702" s="450">
        <v>28</v>
      </c>
      <c r="J702" s="450" t="s">
        <v>78</v>
      </c>
      <c r="K702" s="452" t="s">
        <v>78</v>
      </c>
      <c r="L702" s="452">
        <v>26.000000000000004</v>
      </c>
      <c r="M702" s="452">
        <v>26.000000000000004</v>
      </c>
      <c r="N702" s="452">
        <v>28</v>
      </c>
      <c r="O702" s="452">
        <v>26.000000000000004</v>
      </c>
      <c r="P702" s="452" t="s">
        <v>78</v>
      </c>
      <c r="Q702" s="452">
        <v>29</v>
      </c>
      <c r="R702" s="452" t="s">
        <v>78</v>
      </c>
      <c r="S702" s="452">
        <v>25</v>
      </c>
      <c r="T702" s="450">
        <v>23</v>
      </c>
      <c r="U702" s="450">
        <v>25</v>
      </c>
      <c r="V702" s="450">
        <v>23</v>
      </c>
      <c r="W702" s="450">
        <v>26.000000000000004</v>
      </c>
      <c r="X702" s="450">
        <v>38</v>
      </c>
      <c r="Y702" s="450"/>
      <c r="Z702" s="450">
        <v>28</v>
      </c>
      <c r="AA702" s="450">
        <v>27</v>
      </c>
      <c r="AB702" s="450" t="s">
        <v>78</v>
      </c>
      <c r="AC702" s="450">
        <v>28</v>
      </c>
      <c r="AD702" s="450">
        <v>27</v>
      </c>
    </row>
    <row r="703" spans="1:30" ht="12.75" customHeight="1" x14ac:dyDescent="0.2">
      <c r="A703" s="450">
        <v>2016</v>
      </c>
      <c r="B703" s="457">
        <v>42702</v>
      </c>
      <c r="C703" s="450" t="s">
        <v>78</v>
      </c>
      <c r="D703" s="450" t="s">
        <v>78</v>
      </c>
      <c r="E703" s="450" t="s">
        <v>78</v>
      </c>
      <c r="F703" s="450" t="s">
        <v>78</v>
      </c>
      <c r="G703" s="450" t="s">
        <v>78</v>
      </c>
      <c r="H703" s="450" t="s">
        <v>78</v>
      </c>
      <c r="I703" s="450">
        <v>21</v>
      </c>
      <c r="J703" s="450" t="s">
        <v>78</v>
      </c>
      <c r="K703" s="452" t="s">
        <v>78</v>
      </c>
      <c r="L703" s="452">
        <v>19</v>
      </c>
      <c r="M703" s="452">
        <v>20</v>
      </c>
      <c r="N703" s="452">
        <v>25</v>
      </c>
      <c r="O703" s="452">
        <v>23</v>
      </c>
      <c r="P703" s="452" t="s">
        <v>78</v>
      </c>
      <c r="Q703" s="452">
        <v>29</v>
      </c>
      <c r="R703" s="452" t="s">
        <v>78</v>
      </c>
      <c r="S703" s="452">
        <v>21</v>
      </c>
      <c r="T703" s="450">
        <v>19</v>
      </c>
      <c r="U703" s="450">
        <v>20</v>
      </c>
      <c r="V703" s="450">
        <v>22.000000000000004</v>
      </c>
      <c r="W703" s="450">
        <v>27</v>
      </c>
      <c r="X703" s="450">
        <v>33</v>
      </c>
      <c r="Y703" s="450"/>
      <c r="Z703" s="450">
        <v>29</v>
      </c>
      <c r="AA703" s="450">
        <v>24</v>
      </c>
      <c r="AB703" s="450" t="s">
        <v>78</v>
      </c>
      <c r="AC703" s="450">
        <v>25</v>
      </c>
      <c r="AD703" s="450">
        <v>22.000000000000004</v>
      </c>
    </row>
    <row r="704" spans="1:30" ht="12.75" customHeight="1" x14ac:dyDescent="0.2">
      <c r="A704" s="450">
        <v>2016</v>
      </c>
      <c r="B704" s="457">
        <v>42703</v>
      </c>
      <c r="C704" s="450" t="s">
        <v>78</v>
      </c>
      <c r="D704" s="450" t="s">
        <v>78</v>
      </c>
      <c r="E704" s="450" t="s">
        <v>78</v>
      </c>
      <c r="F704" s="450" t="s">
        <v>78</v>
      </c>
      <c r="G704" s="450" t="s">
        <v>78</v>
      </c>
      <c r="H704" s="450" t="s">
        <v>78</v>
      </c>
      <c r="I704" s="450">
        <v>34</v>
      </c>
      <c r="J704" s="450" t="s">
        <v>78</v>
      </c>
      <c r="K704" s="452" t="s">
        <v>78</v>
      </c>
      <c r="L704" s="452">
        <v>16</v>
      </c>
      <c r="M704" s="452">
        <v>27</v>
      </c>
      <c r="N704" s="452">
        <v>34</v>
      </c>
      <c r="O704" s="452">
        <v>33</v>
      </c>
      <c r="P704" s="452" t="s">
        <v>78</v>
      </c>
      <c r="Q704" s="452">
        <v>34</v>
      </c>
      <c r="R704" s="452" t="s">
        <v>78</v>
      </c>
      <c r="S704" s="452">
        <v>9.0000000000000018</v>
      </c>
      <c r="T704" s="450">
        <v>22.000000000000004</v>
      </c>
      <c r="U704" s="450">
        <v>26.000000000000004</v>
      </c>
      <c r="V704" s="450">
        <v>22.000000000000004</v>
      </c>
      <c r="W704" s="450">
        <v>33</v>
      </c>
      <c r="X704" s="450">
        <v>36.000000000000007</v>
      </c>
      <c r="Y704" s="450"/>
      <c r="Z704" s="450">
        <v>27</v>
      </c>
      <c r="AA704" s="450">
        <v>37.000000000000007</v>
      </c>
      <c r="AB704" s="450" t="s">
        <v>78</v>
      </c>
      <c r="AC704" s="450">
        <v>40</v>
      </c>
      <c r="AD704" s="450">
        <v>32</v>
      </c>
    </row>
    <row r="705" spans="1:30" ht="12.75" customHeight="1" x14ac:dyDescent="0.2">
      <c r="A705" s="450">
        <v>2016</v>
      </c>
      <c r="B705" s="457">
        <v>42704</v>
      </c>
      <c r="C705" s="450" t="s">
        <v>78</v>
      </c>
      <c r="D705" s="450" t="s">
        <v>78</v>
      </c>
      <c r="E705" s="450" t="s">
        <v>78</v>
      </c>
      <c r="F705" s="450" t="s">
        <v>78</v>
      </c>
      <c r="G705" s="450" t="s">
        <v>78</v>
      </c>
      <c r="H705" s="450" t="s">
        <v>78</v>
      </c>
      <c r="I705" s="450">
        <v>25</v>
      </c>
      <c r="J705" s="450" t="s">
        <v>78</v>
      </c>
      <c r="K705" s="452" t="s">
        <v>78</v>
      </c>
      <c r="L705" s="452">
        <v>15.000000000000002</v>
      </c>
      <c r="M705" s="452">
        <v>6</v>
      </c>
      <c r="N705" s="452">
        <v>19</v>
      </c>
      <c r="O705" s="452">
        <v>13.000000000000002</v>
      </c>
      <c r="P705" s="452" t="s">
        <v>78</v>
      </c>
      <c r="Q705" s="452">
        <v>25</v>
      </c>
      <c r="R705" s="452" t="s">
        <v>78</v>
      </c>
      <c r="S705" s="452">
        <v>16</v>
      </c>
      <c r="T705" s="450">
        <v>19</v>
      </c>
      <c r="U705" s="450">
        <v>23</v>
      </c>
      <c r="V705" s="450">
        <v>18.000000000000004</v>
      </c>
      <c r="W705" s="450">
        <v>18.000000000000004</v>
      </c>
      <c r="X705" s="450">
        <v>14</v>
      </c>
      <c r="Y705" s="450"/>
      <c r="Z705" s="450">
        <v>26.000000000000004</v>
      </c>
      <c r="AA705" s="450">
        <v>29</v>
      </c>
      <c r="AB705" s="450" t="s">
        <v>78</v>
      </c>
      <c r="AC705" s="450">
        <v>29</v>
      </c>
      <c r="AD705" s="450">
        <v>26.000000000000004</v>
      </c>
    </row>
    <row r="706" spans="1:30" ht="12.75" customHeight="1" x14ac:dyDescent="0.2">
      <c r="A706" s="450">
        <v>2016</v>
      </c>
      <c r="B706" s="457">
        <v>42705</v>
      </c>
      <c r="C706" s="450" t="s">
        <v>78</v>
      </c>
      <c r="D706" s="450" t="s">
        <v>78</v>
      </c>
      <c r="E706" s="450" t="s">
        <v>78</v>
      </c>
      <c r="F706" s="450" t="s">
        <v>78</v>
      </c>
      <c r="G706" s="450" t="s">
        <v>78</v>
      </c>
      <c r="H706" s="450" t="s">
        <v>78</v>
      </c>
      <c r="I706" s="450">
        <v>25</v>
      </c>
      <c r="J706" s="450" t="s">
        <v>78</v>
      </c>
      <c r="K706" s="452" t="s">
        <v>78</v>
      </c>
      <c r="L706" s="452">
        <v>24</v>
      </c>
      <c r="M706" s="452">
        <v>18.000000000000004</v>
      </c>
      <c r="N706" s="452">
        <v>23</v>
      </c>
      <c r="O706" s="452">
        <v>23</v>
      </c>
      <c r="P706" s="452" t="s">
        <v>78</v>
      </c>
      <c r="Q706" s="452">
        <v>26.000000000000004</v>
      </c>
      <c r="R706" s="452" t="s">
        <v>78</v>
      </c>
      <c r="S706" s="452">
        <v>23</v>
      </c>
      <c r="T706" s="450">
        <v>20</v>
      </c>
      <c r="U706" s="450">
        <v>21</v>
      </c>
      <c r="V706" s="450">
        <v>22.000000000000004</v>
      </c>
      <c r="W706" s="450">
        <v>10</v>
      </c>
      <c r="X706" s="450">
        <v>25</v>
      </c>
      <c r="Y706" s="450"/>
      <c r="Z706" s="450">
        <v>29</v>
      </c>
      <c r="AA706" s="450">
        <v>23</v>
      </c>
      <c r="AB706" s="450" t="s">
        <v>78</v>
      </c>
      <c r="AC706" s="450">
        <v>29</v>
      </c>
      <c r="AD706" s="450">
        <v>26.000000000000004</v>
      </c>
    </row>
    <row r="707" spans="1:30" ht="12.75" customHeight="1" x14ac:dyDescent="0.2">
      <c r="A707" s="450">
        <v>2016</v>
      </c>
      <c r="B707" s="457">
        <v>42706</v>
      </c>
      <c r="C707" s="450" t="s">
        <v>78</v>
      </c>
      <c r="D707" s="450" t="s">
        <v>78</v>
      </c>
      <c r="E707" s="450" t="s">
        <v>78</v>
      </c>
      <c r="F707" s="450" t="s">
        <v>78</v>
      </c>
      <c r="G707" s="450" t="s">
        <v>78</v>
      </c>
      <c r="H707" s="450" t="s">
        <v>78</v>
      </c>
      <c r="I707" s="450">
        <v>19</v>
      </c>
      <c r="J707" s="450" t="s">
        <v>78</v>
      </c>
      <c r="K707" s="452" t="s">
        <v>78</v>
      </c>
      <c r="L707" s="452">
        <v>16</v>
      </c>
      <c r="M707" s="452">
        <v>13.000000000000002</v>
      </c>
      <c r="N707" s="452">
        <v>21</v>
      </c>
      <c r="O707" s="452">
        <v>18.000000000000004</v>
      </c>
      <c r="P707" s="452" t="s">
        <v>78</v>
      </c>
      <c r="Q707" s="452">
        <v>22.000000000000004</v>
      </c>
      <c r="R707" s="452" t="s">
        <v>78</v>
      </c>
      <c r="S707" s="452">
        <v>20</v>
      </c>
      <c r="T707" s="450">
        <v>16</v>
      </c>
      <c r="U707" s="450">
        <v>18.000000000000004</v>
      </c>
      <c r="V707" s="450">
        <v>18.000000000000004</v>
      </c>
      <c r="W707" s="450">
        <v>16</v>
      </c>
      <c r="X707" s="450">
        <v>21</v>
      </c>
      <c r="Y707" s="450"/>
      <c r="Z707" s="450">
        <v>26.000000000000004</v>
      </c>
      <c r="AA707" s="450">
        <v>19</v>
      </c>
      <c r="AB707" s="450" t="s">
        <v>78</v>
      </c>
      <c r="AC707" s="450">
        <v>25</v>
      </c>
      <c r="AD707" s="450">
        <v>25</v>
      </c>
    </row>
    <row r="708" spans="1:30" ht="12.75" customHeight="1" x14ac:dyDescent="0.2">
      <c r="A708" s="450">
        <v>2016</v>
      </c>
      <c r="B708" s="457">
        <v>42707</v>
      </c>
      <c r="C708" s="450" t="s">
        <v>78</v>
      </c>
      <c r="D708" s="450" t="s">
        <v>78</v>
      </c>
      <c r="E708" s="450" t="s">
        <v>78</v>
      </c>
      <c r="F708" s="450" t="s">
        <v>78</v>
      </c>
      <c r="G708" s="450" t="s">
        <v>78</v>
      </c>
      <c r="H708" s="450" t="s">
        <v>78</v>
      </c>
      <c r="I708" s="450">
        <v>27</v>
      </c>
      <c r="J708" s="450" t="s">
        <v>78</v>
      </c>
      <c r="K708" s="452" t="s">
        <v>78</v>
      </c>
      <c r="L708" s="452">
        <v>32</v>
      </c>
      <c r="M708" s="452">
        <v>32</v>
      </c>
      <c r="N708" s="452">
        <v>34</v>
      </c>
      <c r="O708" s="452">
        <v>31</v>
      </c>
      <c r="P708" s="452" t="s">
        <v>78</v>
      </c>
      <c r="Q708" s="452">
        <v>34</v>
      </c>
      <c r="R708" s="452" t="s">
        <v>78</v>
      </c>
      <c r="S708" s="452">
        <v>30</v>
      </c>
      <c r="T708" s="450">
        <v>27</v>
      </c>
      <c r="U708" s="450">
        <v>30</v>
      </c>
      <c r="V708" s="450">
        <v>29</v>
      </c>
      <c r="W708" s="450">
        <v>30</v>
      </c>
      <c r="X708" s="450">
        <v>45.000000000000007</v>
      </c>
      <c r="Y708" s="450"/>
      <c r="Z708" s="450">
        <v>34</v>
      </c>
      <c r="AA708" s="450">
        <v>30</v>
      </c>
      <c r="AB708" s="450" t="s">
        <v>78</v>
      </c>
      <c r="AC708" s="450">
        <v>32</v>
      </c>
      <c r="AD708" s="450">
        <v>31</v>
      </c>
    </row>
    <row r="709" spans="1:30" ht="12.75" customHeight="1" x14ac:dyDescent="0.2">
      <c r="A709" s="450">
        <v>2016</v>
      </c>
      <c r="B709" s="457">
        <v>42708</v>
      </c>
      <c r="C709" s="450" t="s">
        <v>78</v>
      </c>
      <c r="D709" s="450" t="s">
        <v>78</v>
      </c>
      <c r="E709" s="450" t="s">
        <v>78</v>
      </c>
      <c r="F709" s="450" t="s">
        <v>78</v>
      </c>
      <c r="G709" s="450" t="s">
        <v>78</v>
      </c>
      <c r="H709" s="450" t="s">
        <v>78</v>
      </c>
      <c r="I709" s="450">
        <v>33</v>
      </c>
      <c r="J709" s="450" t="s">
        <v>78</v>
      </c>
      <c r="K709" s="452" t="s">
        <v>78</v>
      </c>
      <c r="L709" s="452">
        <v>32</v>
      </c>
      <c r="M709" s="452">
        <v>33</v>
      </c>
      <c r="N709" s="452">
        <v>36.000000000000007</v>
      </c>
      <c r="O709" s="452">
        <v>34</v>
      </c>
      <c r="P709" s="452" t="s">
        <v>78</v>
      </c>
      <c r="Q709" s="452">
        <v>36.000000000000007</v>
      </c>
      <c r="R709" s="452" t="s">
        <v>78</v>
      </c>
      <c r="S709" s="452">
        <v>30</v>
      </c>
      <c r="T709" s="450">
        <v>30</v>
      </c>
      <c r="U709" s="450">
        <v>32</v>
      </c>
      <c r="V709" s="450">
        <v>31</v>
      </c>
      <c r="W709" s="450">
        <v>32</v>
      </c>
      <c r="X709" s="450">
        <v>42</v>
      </c>
      <c r="Y709" s="450"/>
      <c r="Z709" s="450">
        <v>35</v>
      </c>
      <c r="AA709" s="450">
        <v>32</v>
      </c>
      <c r="AB709" s="450" t="s">
        <v>78</v>
      </c>
      <c r="AC709" s="450">
        <v>34</v>
      </c>
      <c r="AD709" s="450">
        <v>33</v>
      </c>
    </row>
    <row r="710" spans="1:30" ht="12.75" customHeight="1" x14ac:dyDescent="0.2">
      <c r="A710" s="450">
        <v>2016</v>
      </c>
      <c r="B710" s="457">
        <v>42709</v>
      </c>
      <c r="C710" s="450" t="s">
        <v>78</v>
      </c>
      <c r="D710" s="450" t="s">
        <v>78</v>
      </c>
      <c r="E710" s="450" t="s">
        <v>78</v>
      </c>
      <c r="F710" s="450" t="s">
        <v>78</v>
      </c>
      <c r="G710" s="450" t="s">
        <v>78</v>
      </c>
      <c r="H710" s="450" t="s">
        <v>78</v>
      </c>
      <c r="I710" s="450">
        <v>11.000000000000002</v>
      </c>
      <c r="J710" s="450" t="s">
        <v>78</v>
      </c>
      <c r="K710" s="452" t="s">
        <v>78</v>
      </c>
      <c r="L710" s="452">
        <v>16</v>
      </c>
      <c r="M710" s="452">
        <v>11.000000000000002</v>
      </c>
      <c r="N710" s="452">
        <v>19</v>
      </c>
      <c r="O710" s="452">
        <v>19</v>
      </c>
      <c r="P710" s="452" t="s">
        <v>78</v>
      </c>
      <c r="Q710" s="452">
        <v>20</v>
      </c>
      <c r="R710" s="452" t="s">
        <v>78</v>
      </c>
      <c r="S710" s="452">
        <v>17</v>
      </c>
      <c r="T710" s="450">
        <v>13.000000000000002</v>
      </c>
      <c r="U710" s="450">
        <v>16</v>
      </c>
      <c r="V710" s="450">
        <v>16</v>
      </c>
      <c r="W710" s="450">
        <v>16</v>
      </c>
      <c r="X710" s="450">
        <v>19</v>
      </c>
      <c r="Y710" s="450"/>
      <c r="Z710" s="450">
        <v>24</v>
      </c>
      <c r="AA710" s="450">
        <v>17</v>
      </c>
      <c r="AB710" s="450" t="s">
        <v>78</v>
      </c>
      <c r="AC710" s="450">
        <v>22.000000000000004</v>
      </c>
      <c r="AD710" s="450">
        <v>20</v>
      </c>
    </row>
    <row r="711" spans="1:30" ht="12.75" customHeight="1" x14ac:dyDescent="0.2">
      <c r="A711" s="450">
        <v>2016</v>
      </c>
      <c r="B711" s="457">
        <v>42710</v>
      </c>
      <c r="C711" s="450" t="s">
        <v>78</v>
      </c>
      <c r="D711" s="450" t="s">
        <v>78</v>
      </c>
      <c r="E711" s="450" t="s">
        <v>78</v>
      </c>
      <c r="F711" s="450" t="s">
        <v>78</v>
      </c>
      <c r="G711" s="450" t="s">
        <v>78</v>
      </c>
      <c r="H711" s="450" t="s">
        <v>78</v>
      </c>
      <c r="I711" s="450">
        <v>18.000000000000004</v>
      </c>
      <c r="J711" s="450" t="s">
        <v>78</v>
      </c>
      <c r="K711" s="452" t="s">
        <v>78</v>
      </c>
      <c r="L711" s="452">
        <v>15.000000000000002</v>
      </c>
      <c r="M711" s="452">
        <v>17</v>
      </c>
      <c r="N711" s="452">
        <v>18.000000000000004</v>
      </c>
      <c r="O711" s="452">
        <v>15.000000000000002</v>
      </c>
      <c r="P711" s="452" t="s">
        <v>78</v>
      </c>
      <c r="Q711" s="452">
        <v>23</v>
      </c>
      <c r="R711" s="452" t="s">
        <v>78</v>
      </c>
      <c r="S711" s="452">
        <v>7</v>
      </c>
      <c r="T711" s="450">
        <v>14</v>
      </c>
      <c r="U711" s="450">
        <v>19</v>
      </c>
      <c r="V711" s="450">
        <v>15.000000000000002</v>
      </c>
      <c r="W711" s="450">
        <v>24</v>
      </c>
      <c r="X711" s="450">
        <v>27</v>
      </c>
      <c r="Y711" s="450"/>
      <c r="Z711" s="450">
        <v>23</v>
      </c>
      <c r="AA711" s="450">
        <v>26.000000000000004</v>
      </c>
      <c r="AB711" s="450" t="s">
        <v>78</v>
      </c>
      <c r="AC711" s="450">
        <v>31</v>
      </c>
      <c r="AD711" s="450">
        <v>25</v>
      </c>
    </row>
    <row r="712" spans="1:30" ht="12.75" customHeight="1" x14ac:dyDescent="0.2">
      <c r="A712" s="450">
        <v>2016</v>
      </c>
      <c r="B712" s="457">
        <v>42711</v>
      </c>
      <c r="C712" s="450" t="s">
        <v>78</v>
      </c>
      <c r="D712" s="450" t="s">
        <v>78</v>
      </c>
      <c r="E712" s="450" t="s">
        <v>78</v>
      </c>
      <c r="F712" s="450" t="s">
        <v>78</v>
      </c>
      <c r="G712" s="450" t="s">
        <v>78</v>
      </c>
      <c r="H712" s="450" t="s">
        <v>78</v>
      </c>
      <c r="I712" s="450">
        <v>13.000000000000002</v>
      </c>
      <c r="J712" s="450" t="s">
        <v>78</v>
      </c>
      <c r="K712" s="452" t="s">
        <v>78</v>
      </c>
      <c r="L712" s="452">
        <v>9.0000000000000018</v>
      </c>
      <c r="M712" s="452">
        <v>4</v>
      </c>
      <c r="N712" s="452">
        <v>17</v>
      </c>
      <c r="O712" s="452">
        <v>13.000000000000002</v>
      </c>
      <c r="P712" s="452" t="s">
        <v>78</v>
      </c>
      <c r="Q712" s="452">
        <v>20</v>
      </c>
      <c r="R712" s="452" t="s">
        <v>78</v>
      </c>
      <c r="S712" s="452">
        <v>18.000000000000004</v>
      </c>
      <c r="T712" s="450">
        <v>5</v>
      </c>
      <c r="U712" s="450">
        <v>8</v>
      </c>
      <c r="V712" s="450">
        <v>7</v>
      </c>
      <c r="W712" s="450">
        <v>9.0000000000000018</v>
      </c>
      <c r="X712" s="450">
        <v>8</v>
      </c>
      <c r="Y712" s="450"/>
      <c r="Z712" s="450">
        <v>20</v>
      </c>
      <c r="AA712" s="450">
        <v>18.000000000000004</v>
      </c>
      <c r="AB712" s="450" t="s">
        <v>78</v>
      </c>
      <c r="AC712" s="450">
        <v>25</v>
      </c>
      <c r="AD712" s="450">
        <v>16</v>
      </c>
    </row>
    <row r="713" spans="1:30" ht="12.75" customHeight="1" x14ac:dyDescent="0.2">
      <c r="A713" s="450">
        <v>2016</v>
      </c>
      <c r="B713" s="457">
        <v>42712</v>
      </c>
      <c r="C713" s="450" t="s">
        <v>78</v>
      </c>
      <c r="D713" s="450" t="s">
        <v>78</v>
      </c>
      <c r="E713" s="450" t="s">
        <v>78</v>
      </c>
      <c r="F713" s="450" t="s">
        <v>78</v>
      </c>
      <c r="G713" s="450" t="s">
        <v>78</v>
      </c>
      <c r="H713" s="450" t="s">
        <v>78</v>
      </c>
      <c r="I713" s="450">
        <v>16</v>
      </c>
      <c r="J713" s="450" t="s">
        <v>78</v>
      </c>
      <c r="K713" s="452" t="s">
        <v>78</v>
      </c>
      <c r="L713" s="452">
        <v>16</v>
      </c>
      <c r="M713" s="452">
        <v>10</v>
      </c>
      <c r="N713" s="452">
        <v>22.000000000000004</v>
      </c>
      <c r="O713" s="452">
        <v>19</v>
      </c>
      <c r="P713" s="452" t="s">
        <v>78</v>
      </c>
      <c r="Q713" s="452">
        <v>23</v>
      </c>
      <c r="R713" s="452" t="s">
        <v>78</v>
      </c>
      <c r="S713" s="452">
        <v>23</v>
      </c>
      <c r="T713" s="450">
        <v>11.000000000000002</v>
      </c>
      <c r="U713" s="450">
        <v>11.000000000000002</v>
      </c>
      <c r="V713" s="450">
        <v>13.000000000000002</v>
      </c>
      <c r="W713" s="450">
        <v>12</v>
      </c>
      <c r="X713" s="450">
        <v>28</v>
      </c>
      <c r="Y713" s="450"/>
      <c r="Z713" s="450">
        <v>25</v>
      </c>
      <c r="AA713" s="450">
        <v>14</v>
      </c>
      <c r="AB713" s="450" t="s">
        <v>78</v>
      </c>
      <c r="AC713" s="450">
        <v>16</v>
      </c>
      <c r="AD713" s="450">
        <v>19</v>
      </c>
    </row>
    <row r="714" spans="1:30" ht="12.75" customHeight="1" x14ac:dyDescent="0.2">
      <c r="A714" s="450">
        <v>2016</v>
      </c>
      <c r="B714" s="457">
        <v>42713</v>
      </c>
      <c r="C714" s="450" t="s">
        <v>78</v>
      </c>
      <c r="D714" s="450" t="s">
        <v>78</v>
      </c>
      <c r="E714" s="450" t="s">
        <v>78</v>
      </c>
      <c r="F714" s="450" t="s">
        <v>78</v>
      </c>
      <c r="G714" s="450" t="s">
        <v>78</v>
      </c>
      <c r="H714" s="450" t="s">
        <v>78</v>
      </c>
      <c r="I714" s="450">
        <v>32</v>
      </c>
      <c r="J714" s="450" t="s">
        <v>78</v>
      </c>
      <c r="K714" s="452" t="s">
        <v>78</v>
      </c>
      <c r="L714" s="452">
        <v>29</v>
      </c>
      <c r="M714" s="452">
        <v>25</v>
      </c>
      <c r="N714" s="452">
        <v>27</v>
      </c>
      <c r="O714" s="452">
        <v>24</v>
      </c>
      <c r="P714" s="452" t="s">
        <v>78</v>
      </c>
      <c r="Q714" s="452">
        <v>33</v>
      </c>
      <c r="R714" s="452" t="s">
        <v>78</v>
      </c>
      <c r="S714" s="452">
        <v>28</v>
      </c>
      <c r="T714" s="450">
        <v>26.000000000000004</v>
      </c>
      <c r="U714" s="450">
        <v>29</v>
      </c>
      <c r="V714" s="450">
        <v>27</v>
      </c>
      <c r="W714" s="450">
        <v>29</v>
      </c>
      <c r="X714" s="450" t="s">
        <v>78</v>
      </c>
      <c r="Y714" s="450"/>
      <c r="Z714" s="450">
        <v>35</v>
      </c>
      <c r="AA714" s="450">
        <v>32</v>
      </c>
      <c r="AB714" s="450" t="s">
        <v>78</v>
      </c>
      <c r="AC714" s="450">
        <v>35</v>
      </c>
      <c r="AD714" s="450">
        <v>33</v>
      </c>
    </row>
    <row r="715" spans="1:30" ht="12.75" customHeight="1" x14ac:dyDescent="0.2">
      <c r="A715" s="450">
        <v>2016</v>
      </c>
      <c r="B715" s="457">
        <v>42714</v>
      </c>
      <c r="C715" s="450" t="s">
        <v>78</v>
      </c>
      <c r="D715" s="450" t="s">
        <v>78</v>
      </c>
      <c r="E715" s="450" t="s">
        <v>78</v>
      </c>
      <c r="F715" s="450" t="s">
        <v>78</v>
      </c>
      <c r="G715" s="450" t="s">
        <v>78</v>
      </c>
      <c r="H715" s="450" t="s">
        <v>78</v>
      </c>
      <c r="I715" s="450">
        <v>33</v>
      </c>
      <c r="J715" s="450" t="s">
        <v>78</v>
      </c>
      <c r="K715" s="452" t="s">
        <v>78</v>
      </c>
      <c r="L715" s="452">
        <v>21</v>
      </c>
      <c r="M715" s="452">
        <v>22.000000000000004</v>
      </c>
      <c r="N715" s="452">
        <v>27</v>
      </c>
      <c r="O715" s="452">
        <v>23</v>
      </c>
      <c r="P715" s="452" t="s">
        <v>78</v>
      </c>
      <c r="Q715" s="452">
        <v>27</v>
      </c>
      <c r="R715" s="452" t="s">
        <v>78</v>
      </c>
      <c r="S715" s="452">
        <v>27</v>
      </c>
      <c r="T715" s="450">
        <v>20</v>
      </c>
      <c r="U715" s="450">
        <v>22.000000000000004</v>
      </c>
      <c r="V715" s="450">
        <v>21</v>
      </c>
      <c r="W715" s="450">
        <v>23</v>
      </c>
      <c r="X715" s="450" t="s">
        <v>78</v>
      </c>
      <c r="Y715" s="450"/>
      <c r="Z715" s="450">
        <v>32</v>
      </c>
      <c r="AA715" s="450">
        <v>28</v>
      </c>
      <c r="AB715" s="450" t="s">
        <v>78</v>
      </c>
      <c r="AC715" s="450">
        <v>33</v>
      </c>
      <c r="AD715" s="450">
        <v>31</v>
      </c>
    </row>
    <row r="716" spans="1:30" ht="12.75" customHeight="1" x14ac:dyDescent="0.2">
      <c r="A716" s="450">
        <v>2016</v>
      </c>
      <c r="B716" s="457">
        <v>42715</v>
      </c>
      <c r="C716" s="450" t="s">
        <v>78</v>
      </c>
      <c r="D716" s="450" t="s">
        <v>78</v>
      </c>
      <c r="E716" s="450" t="s">
        <v>78</v>
      </c>
      <c r="F716" s="450" t="s">
        <v>78</v>
      </c>
      <c r="G716" s="450" t="s">
        <v>78</v>
      </c>
      <c r="H716" s="450" t="s">
        <v>78</v>
      </c>
      <c r="I716" s="450">
        <v>21</v>
      </c>
      <c r="J716" s="450" t="s">
        <v>78</v>
      </c>
      <c r="K716" s="452" t="s">
        <v>78</v>
      </c>
      <c r="L716" s="452">
        <v>17</v>
      </c>
      <c r="M716" s="452">
        <v>20</v>
      </c>
      <c r="N716" s="452">
        <v>22.000000000000004</v>
      </c>
      <c r="O716" s="452">
        <v>23</v>
      </c>
      <c r="P716" s="452" t="s">
        <v>78</v>
      </c>
      <c r="Q716" s="452">
        <v>24</v>
      </c>
      <c r="R716" s="452" t="s">
        <v>78</v>
      </c>
      <c r="S716" s="452">
        <v>21</v>
      </c>
      <c r="T716" s="450">
        <v>14</v>
      </c>
      <c r="U716" s="450">
        <v>14</v>
      </c>
      <c r="V716" s="450">
        <v>15.000000000000002</v>
      </c>
      <c r="W716" s="450">
        <v>21</v>
      </c>
      <c r="X716" s="450" t="s">
        <v>78</v>
      </c>
      <c r="Y716" s="450"/>
      <c r="Z716" s="450">
        <v>22.000000000000004</v>
      </c>
      <c r="AA716" s="450">
        <v>22.000000000000004</v>
      </c>
      <c r="AB716" s="450" t="s">
        <v>78</v>
      </c>
      <c r="AC716" s="450">
        <v>26.000000000000004</v>
      </c>
      <c r="AD716" s="450">
        <v>18.000000000000004</v>
      </c>
    </row>
    <row r="717" spans="1:30" ht="12.75" customHeight="1" x14ac:dyDescent="0.2">
      <c r="A717" s="450">
        <v>2016</v>
      </c>
      <c r="B717" s="457">
        <v>42716</v>
      </c>
      <c r="C717" s="450" t="s">
        <v>78</v>
      </c>
      <c r="D717" s="450" t="s">
        <v>78</v>
      </c>
      <c r="E717" s="450" t="s">
        <v>78</v>
      </c>
      <c r="F717" s="450" t="s">
        <v>78</v>
      </c>
      <c r="G717" s="450" t="s">
        <v>78</v>
      </c>
      <c r="H717" s="450" t="s">
        <v>78</v>
      </c>
      <c r="I717" s="450">
        <v>11.000000000000002</v>
      </c>
      <c r="J717" s="450" t="s">
        <v>78</v>
      </c>
      <c r="K717" s="452" t="s">
        <v>78</v>
      </c>
      <c r="L717" s="452">
        <v>10</v>
      </c>
      <c r="M717" s="452">
        <v>5</v>
      </c>
      <c r="N717" s="452">
        <v>22.000000000000004</v>
      </c>
      <c r="O717" s="452">
        <v>20</v>
      </c>
      <c r="P717" s="452" t="s">
        <v>78</v>
      </c>
      <c r="Q717" s="452">
        <v>24</v>
      </c>
      <c r="R717" s="452" t="s">
        <v>78</v>
      </c>
      <c r="S717" s="452">
        <v>12</v>
      </c>
      <c r="T717" s="450">
        <v>10</v>
      </c>
      <c r="U717" s="450">
        <v>13.000000000000002</v>
      </c>
      <c r="V717" s="450">
        <v>11.000000000000002</v>
      </c>
      <c r="W717" s="450">
        <v>13.000000000000002</v>
      </c>
      <c r="X717" s="450" t="s">
        <v>78</v>
      </c>
      <c r="Y717" s="450"/>
      <c r="Z717" s="450">
        <v>23</v>
      </c>
      <c r="AA717" s="450">
        <v>14</v>
      </c>
      <c r="AB717" s="450" t="s">
        <v>78</v>
      </c>
      <c r="AC717" s="450">
        <v>22.000000000000004</v>
      </c>
      <c r="AD717" s="450">
        <v>18.000000000000004</v>
      </c>
    </row>
    <row r="718" spans="1:30" ht="12.75" customHeight="1" x14ac:dyDescent="0.2">
      <c r="A718" s="450">
        <v>2016</v>
      </c>
      <c r="B718" s="457">
        <v>42717</v>
      </c>
      <c r="C718" s="450" t="s">
        <v>78</v>
      </c>
      <c r="D718" s="450" t="s">
        <v>78</v>
      </c>
      <c r="E718" s="450" t="s">
        <v>78</v>
      </c>
      <c r="F718" s="450" t="s">
        <v>78</v>
      </c>
      <c r="G718" s="450" t="s">
        <v>78</v>
      </c>
      <c r="H718" s="450" t="s">
        <v>78</v>
      </c>
      <c r="I718" s="450">
        <v>20</v>
      </c>
      <c r="J718" s="450" t="s">
        <v>78</v>
      </c>
      <c r="K718" s="452" t="s">
        <v>78</v>
      </c>
      <c r="L718" s="452">
        <v>15.000000000000002</v>
      </c>
      <c r="M718" s="452">
        <v>12</v>
      </c>
      <c r="N718" s="452">
        <v>22.000000000000004</v>
      </c>
      <c r="O718" s="452">
        <v>18.000000000000004</v>
      </c>
      <c r="P718" s="452" t="s">
        <v>78</v>
      </c>
      <c r="Q718" s="452">
        <v>22.000000000000004</v>
      </c>
      <c r="R718" s="452" t="s">
        <v>78</v>
      </c>
      <c r="S718" s="452">
        <v>12</v>
      </c>
      <c r="T718" s="450">
        <v>10</v>
      </c>
      <c r="U718" s="450">
        <v>13.000000000000002</v>
      </c>
      <c r="V718" s="450">
        <v>12</v>
      </c>
      <c r="W718" s="450">
        <v>13.000000000000002</v>
      </c>
      <c r="X718" s="450" t="s">
        <v>78</v>
      </c>
      <c r="Y718" s="450"/>
      <c r="Z718" s="450">
        <v>25</v>
      </c>
      <c r="AA718" s="450">
        <v>19</v>
      </c>
      <c r="AB718" s="450" t="s">
        <v>78</v>
      </c>
      <c r="AC718" s="450">
        <v>22.000000000000004</v>
      </c>
      <c r="AD718" s="450">
        <v>18.000000000000004</v>
      </c>
    </row>
    <row r="719" spans="1:30" ht="12.75" customHeight="1" x14ac:dyDescent="0.2">
      <c r="A719" s="450">
        <v>2016</v>
      </c>
      <c r="B719" s="457">
        <v>42718</v>
      </c>
      <c r="C719" s="450" t="s">
        <v>78</v>
      </c>
      <c r="D719" s="450" t="s">
        <v>78</v>
      </c>
      <c r="E719" s="450" t="s">
        <v>78</v>
      </c>
      <c r="F719" s="450" t="s">
        <v>78</v>
      </c>
      <c r="G719" s="450" t="s">
        <v>78</v>
      </c>
      <c r="H719" s="450" t="s">
        <v>78</v>
      </c>
      <c r="I719" s="450">
        <v>24</v>
      </c>
      <c r="J719" s="450" t="s">
        <v>78</v>
      </c>
      <c r="K719" s="452" t="s">
        <v>78</v>
      </c>
      <c r="L719" s="452">
        <v>26.000000000000004</v>
      </c>
      <c r="M719" s="452">
        <v>21</v>
      </c>
      <c r="N719" s="452">
        <v>30</v>
      </c>
      <c r="O719" s="452">
        <v>26.000000000000004</v>
      </c>
      <c r="P719" s="452" t="s">
        <v>78</v>
      </c>
      <c r="Q719" s="452">
        <v>32</v>
      </c>
      <c r="R719" s="452" t="s">
        <v>78</v>
      </c>
      <c r="S719" s="452">
        <v>32</v>
      </c>
      <c r="T719" s="450">
        <v>21</v>
      </c>
      <c r="U719" s="450">
        <v>23</v>
      </c>
      <c r="V719" s="450">
        <v>23</v>
      </c>
      <c r="W719" s="450">
        <v>24</v>
      </c>
      <c r="X719" s="450" t="s">
        <v>78</v>
      </c>
      <c r="Y719" s="450"/>
      <c r="Z719" s="450">
        <v>33</v>
      </c>
      <c r="AA719" s="450">
        <v>25</v>
      </c>
      <c r="AB719" s="450" t="s">
        <v>78</v>
      </c>
      <c r="AC719" s="450">
        <v>28</v>
      </c>
      <c r="AD719" s="450">
        <v>28</v>
      </c>
    </row>
    <row r="720" spans="1:30" ht="12.75" customHeight="1" x14ac:dyDescent="0.2">
      <c r="A720" s="450">
        <v>2016</v>
      </c>
      <c r="B720" s="457">
        <v>42719</v>
      </c>
      <c r="C720" s="450" t="s">
        <v>78</v>
      </c>
      <c r="D720" s="450" t="s">
        <v>78</v>
      </c>
      <c r="E720" s="450" t="s">
        <v>78</v>
      </c>
      <c r="F720" s="450" t="s">
        <v>78</v>
      </c>
      <c r="G720" s="450" t="s">
        <v>78</v>
      </c>
      <c r="H720" s="450" t="s">
        <v>78</v>
      </c>
      <c r="I720" s="450">
        <v>32</v>
      </c>
      <c r="J720" s="450" t="s">
        <v>78</v>
      </c>
      <c r="K720" s="452" t="s">
        <v>78</v>
      </c>
      <c r="L720" s="452">
        <v>32</v>
      </c>
      <c r="M720" s="452">
        <v>27</v>
      </c>
      <c r="N720" s="452">
        <v>35</v>
      </c>
      <c r="O720" s="452">
        <v>32</v>
      </c>
      <c r="P720" s="452" t="s">
        <v>78</v>
      </c>
      <c r="Q720" s="452">
        <v>36.000000000000007</v>
      </c>
      <c r="R720" s="452" t="s">
        <v>78</v>
      </c>
      <c r="S720" s="452">
        <v>34</v>
      </c>
      <c r="T720" s="450">
        <v>26.000000000000004</v>
      </c>
      <c r="U720" s="450">
        <v>30</v>
      </c>
      <c r="V720" s="450">
        <v>31</v>
      </c>
      <c r="W720" s="450">
        <v>31</v>
      </c>
      <c r="X720" s="450" t="s">
        <v>78</v>
      </c>
      <c r="Y720" s="450"/>
      <c r="Z720" s="450">
        <v>36.000000000000007</v>
      </c>
      <c r="AA720" s="450">
        <v>33</v>
      </c>
      <c r="AB720" s="450" t="s">
        <v>78</v>
      </c>
      <c r="AC720" s="450">
        <v>35</v>
      </c>
      <c r="AD720" s="450">
        <v>34</v>
      </c>
    </row>
    <row r="721" spans="1:30" ht="12.75" customHeight="1" x14ac:dyDescent="0.2">
      <c r="A721" s="450">
        <v>2016</v>
      </c>
      <c r="B721" s="457">
        <v>42720</v>
      </c>
      <c r="C721" s="450" t="s">
        <v>78</v>
      </c>
      <c r="D721" s="450" t="s">
        <v>78</v>
      </c>
      <c r="E721" s="450" t="s">
        <v>78</v>
      </c>
      <c r="F721" s="450" t="s">
        <v>78</v>
      </c>
      <c r="G721" s="450" t="s">
        <v>78</v>
      </c>
      <c r="H721" s="450" t="s">
        <v>78</v>
      </c>
      <c r="I721" s="450">
        <v>26.000000000000004</v>
      </c>
      <c r="J721" s="450" t="s">
        <v>78</v>
      </c>
      <c r="K721" s="452" t="s">
        <v>78</v>
      </c>
      <c r="L721" s="452">
        <v>21</v>
      </c>
      <c r="M721" s="452">
        <v>19</v>
      </c>
      <c r="N721" s="452">
        <v>27</v>
      </c>
      <c r="O721" s="452">
        <v>25</v>
      </c>
      <c r="P721" s="452" t="s">
        <v>78</v>
      </c>
      <c r="Q721" s="452">
        <v>27</v>
      </c>
      <c r="R721" s="452" t="s">
        <v>78</v>
      </c>
      <c r="S721" s="452">
        <v>27</v>
      </c>
      <c r="T721" s="450">
        <v>16</v>
      </c>
      <c r="U721" s="450">
        <v>19</v>
      </c>
      <c r="V721" s="450">
        <v>17</v>
      </c>
      <c r="W721" s="450">
        <v>15.000000000000002</v>
      </c>
      <c r="X721" s="450" t="s">
        <v>78</v>
      </c>
      <c r="Y721" s="450"/>
      <c r="Z721" s="450">
        <v>31</v>
      </c>
      <c r="AA721" s="450">
        <v>18.000000000000004</v>
      </c>
      <c r="AB721" s="450" t="s">
        <v>78</v>
      </c>
      <c r="AC721" s="450">
        <v>26.000000000000004</v>
      </c>
      <c r="AD721" s="450">
        <v>26.000000000000004</v>
      </c>
    </row>
    <row r="722" spans="1:30" ht="12.75" customHeight="1" x14ac:dyDescent="0.2">
      <c r="A722" s="450">
        <v>2016</v>
      </c>
      <c r="B722" s="457">
        <v>42721</v>
      </c>
      <c r="C722" s="450" t="s">
        <v>78</v>
      </c>
      <c r="D722" s="450" t="s">
        <v>78</v>
      </c>
      <c r="E722" s="450" t="s">
        <v>78</v>
      </c>
      <c r="F722" s="450" t="s">
        <v>78</v>
      </c>
      <c r="G722" s="450" t="s">
        <v>78</v>
      </c>
      <c r="H722" s="450" t="s">
        <v>78</v>
      </c>
      <c r="I722" s="450">
        <v>5</v>
      </c>
      <c r="J722" s="450" t="s">
        <v>78</v>
      </c>
      <c r="K722" s="452" t="s">
        <v>78</v>
      </c>
      <c r="L722" s="452">
        <v>3</v>
      </c>
      <c r="M722" s="452">
        <v>4</v>
      </c>
      <c r="N722" s="452">
        <v>13.000000000000002</v>
      </c>
      <c r="O722" s="452">
        <v>10</v>
      </c>
      <c r="P722" s="452" t="s">
        <v>78</v>
      </c>
      <c r="Q722" s="452">
        <v>25</v>
      </c>
      <c r="R722" s="452" t="s">
        <v>78</v>
      </c>
      <c r="S722" s="452">
        <v>14</v>
      </c>
      <c r="T722" s="450">
        <v>2</v>
      </c>
      <c r="U722" s="450">
        <v>4</v>
      </c>
      <c r="V722" s="450">
        <v>2</v>
      </c>
      <c r="W722" s="450">
        <v>4</v>
      </c>
      <c r="X722" s="450" t="s">
        <v>78</v>
      </c>
      <c r="Y722" s="450"/>
      <c r="Z722" s="450">
        <v>11.000000000000002</v>
      </c>
      <c r="AA722" s="450">
        <v>14</v>
      </c>
      <c r="AB722" s="450" t="s">
        <v>78</v>
      </c>
      <c r="AC722" s="450">
        <v>22.000000000000004</v>
      </c>
      <c r="AD722" s="450">
        <v>10</v>
      </c>
    </row>
    <row r="723" spans="1:30" ht="12.75" customHeight="1" x14ac:dyDescent="0.2">
      <c r="A723" s="450">
        <v>2016</v>
      </c>
      <c r="B723" s="457">
        <v>42722</v>
      </c>
      <c r="C723" s="450" t="s">
        <v>78</v>
      </c>
      <c r="D723" s="450" t="s">
        <v>78</v>
      </c>
      <c r="E723" s="450" t="s">
        <v>78</v>
      </c>
      <c r="F723" s="450" t="s">
        <v>78</v>
      </c>
      <c r="G723" s="450" t="s">
        <v>78</v>
      </c>
      <c r="H723" s="450" t="s">
        <v>78</v>
      </c>
      <c r="I723" s="450">
        <v>33</v>
      </c>
      <c r="J723" s="450" t="s">
        <v>78</v>
      </c>
      <c r="K723" s="452" t="s">
        <v>78</v>
      </c>
      <c r="L723" s="452">
        <v>29</v>
      </c>
      <c r="M723" s="452">
        <v>27</v>
      </c>
      <c r="N723" s="452">
        <v>33</v>
      </c>
      <c r="O723" s="452">
        <v>29</v>
      </c>
      <c r="P723" s="452" t="s">
        <v>78</v>
      </c>
      <c r="Q723" s="452">
        <v>34</v>
      </c>
      <c r="R723" s="452" t="s">
        <v>78</v>
      </c>
      <c r="S723" s="452">
        <v>24</v>
      </c>
      <c r="T723" s="450">
        <v>25</v>
      </c>
      <c r="U723" s="450">
        <v>29</v>
      </c>
      <c r="V723" s="450">
        <v>24</v>
      </c>
      <c r="W723" s="450">
        <v>28</v>
      </c>
      <c r="X723" s="450" t="s">
        <v>78</v>
      </c>
      <c r="Y723" s="450"/>
      <c r="Z723" s="450">
        <v>35</v>
      </c>
      <c r="AA723" s="450">
        <v>29</v>
      </c>
      <c r="AB723" s="450" t="s">
        <v>78</v>
      </c>
      <c r="AC723" s="450">
        <v>33</v>
      </c>
      <c r="AD723" s="450">
        <v>32</v>
      </c>
    </row>
    <row r="724" spans="1:30" ht="12.75" customHeight="1" x14ac:dyDescent="0.2">
      <c r="A724" s="450">
        <v>2016</v>
      </c>
      <c r="B724" s="457">
        <v>42723</v>
      </c>
      <c r="C724" s="450" t="s">
        <v>78</v>
      </c>
      <c r="D724" s="450" t="s">
        <v>78</v>
      </c>
      <c r="E724" s="450" t="s">
        <v>78</v>
      </c>
      <c r="F724" s="450" t="s">
        <v>78</v>
      </c>
      <c r="G724" s="450" t="s">
        <v>78</v>
      </c>
      <c r="H724" s="450" t="s">
        <v>78</v>
      </c>
      <c r="I724" s="450">
        <v>34</v>
      </c>
      <c r="J724" s="450" t="s">
        <v>78</v>
      </c>
      <c r="K724" s="452" t="s">
        <v>78</v>
      </c>
      <c r="L724" s="452">
        <v>26.000000000000004</v>
      </c>
      <c r="M724" s="452">
        <v>25</v>
      </c>
      <c r="N724" s="452">
        <v>36.000000000000007</v>
      </c>
      <c r="O724" s="452">
        <v>31</v>
      </c>
      <c r="P724" s="452" t="s">
        <v>78</v>
      </c>
      <c r="Q724" s="452">
        <v>35</v>
      </c>
      <c r="R724" s="452" t="s">
        <v>78</v>
      </c>
      <c r="S724" s="452">
        <v>25</v>
      </c>
      <c r="T724" s="450">
        <v>25</v>
      </c>
      <c r="U724" s="450">
        <v>29</v>
      </c>
      <c r="V724" s="450">
        <v>28</v>
      </c>
      <c r="W724" s="450">
        <v>28</v>
      </c>
      <c r="X724" s="450" t="s">
        <v>78</v>
      </c>
      <c r="Y724" s="450"/>
      <c r="Z724" s="450">
        <v>36.000000000000007</v>
      </c>
      <c r="AA724" s="450">
        <v>30</v>
      </c>
      <c r="AB724" s="450" t="s">
        <v>78</v>
      </c>
      <c r="AC724" s="450">
        <v>38</v>
      </c>
      <c r="AD724" s="450">
        <v>36.000000000000007</v>
      </c>
    </row>
    <row r="725" spans="1:30" ht="12.75" customHeight="1" x14ac:dyDescent="0.2">
      <c r="A725" s="450">
        <v>2016</v>
      </c>
      <c r="B725" s="457">
        <v>42724</v>
      </c>
      <c r="C725" s="450" t="s">
        <v>78</v>
      </c>
      <c r="D725" s="450" t="s">
        <v>78</v>
      </c>
      <c r="E725" s="450" t="s">
        <v>78</v>
      </c>
      <c r="F725" s="450" t="s">
        <v>78</v>
      </c>
      <c r="G725" s="450" t="s">
        <v>78</v>
      </c>
      <c r="H725" s="450" t="s">
        <v>78</v>
      </c>
      <c r="I725" s="450">
        <v>21</v>
      </c>
      <c r="J725" s="450" t="s">
        <v>78</v>
      </c>
      <c r="K725" s="452" t="s">
        <v>78</v>
      </c>
      <c r="L725" s="452">
        <v>18.000000000000004</v>
      </c>
      <c r="M725" s="452">
        <v>11.000000000000002</v>
      </c>
      <c r="N725" s="452">
        <v>30</v>
      </c>
      <c r="O725" s="452">
        <v>24</v>
      </c>
      <c r="P725" s="452" t="s">
        <v>78</v>
      </c>
      <c r="Q725" s="452">
        <v>32</v>
      </c>
      <c r="R725" s="452" t="s">
        <v>78</v>
      </c>
      <c r="S725" s="452">
        <v>22.000000000000004</v>
      </c>
      <c r="T725" s="450">
        <v>8</v>
      </c>
      <c r="U725" s="450">
        <v>13.000000000000002</v>
      </c>
      <c r="V725" s="450">
        <v>13.000000000000002</v>
      </c>
      <c r="W725" s="450">
        <v>18.000000000000004</v>
      </c>
      <c r="X725" s="450" t="s">
        <v>78</v>
      </c>
      <c r="Y725" s="450"/>
      <c r="Z725" s="450">
        <v>24</v>
      </c>
      <c r="AA725" s="450">
        <v>21</v>
      </c>
      <c r="AB725" s="450" t="s">
        <v>78</v>
      </c>
      <c r="AC725" s="450">
        <v>27</v>
      </c>
      <c r="AD725" s="450">
        <v>22.000000000000004</v>
      </c>
    </row>
    <row r="726" spans="1:30" ht="12.75" customHeight="1" x14ac:dyDescent="0.2">
      <c r="A726" s="450">
        <v>2016</v>
      </c>
      <c r="B726" s="457">
        <v>42725</v>
      </c>
      <c r="C726" s="450" t="s">
        <v>78</v>
      </c>
      <c r="D726" s="450" t="s">
        <v>78</v>
      </c>
      <c r="E726" s="450" t="s">
        <v>78</v>
      </c>
      <c r="F726" s="450" t="s">
        <v>78</v>
      </c>
      <c r="G726" s="450" t="s">
        <v>78</v>
      </c>
      <c r="H726" s="450" t="s">
        <v>78</v>
      </c>
      <c r="I726" s="450">
        <v>10</v>
      </c>
      <c r="J726" s="450" t="s">
        <v>78</v>
      </c>
      <c r="K726" s="452" t="s">
        <v>78</v>
      </c>
      <c r="L726" s="452">
        <v>11.000000000000002</v>
      </c>
      <c r="M726" s="452">
        <v>3</v>
      </c>
      <c r="N726" s="452">
        <v>20</v>
      </c>
      <c r="O726" s="452">
        <v>14</v>
      </c>
      <c r="P726" s="452" t="s">
        <v>78</v>
      </c>
      <c r="Q726" s="452">
        <v>22.000000000000004</v>
      </c>
      <c r="R726" s="452" t="s">
        <v>78</v>
      </c>
      <c r="S726" s="452">
        <v>16</v>
      </c>
      <c r="T726" s="450">
        <v>6</v>
      </c>
      <c r="U726" s="450">
        <v>7</v>
      </c>
      <c r="V726" s="450">
        <v>8</v>
      </c>
      <c r="W726" s="450">
        <v>8</v>
      </c>
      <c r="X726" s="450" t="s">
        <v>78</v>
      </c>
      <c r="Y726" s="450"/>
      <c r="Z726" s="450">
        <v>28</v>
      </c>
      <c r="AA726" s="450">
        <v>10</v>
      </c>
      <c r="AB726" s="450" t="s">
        <v>78</v>
      </c>
      <c r="AC726" s="450">
        <v>18.000000000000004</v>
      </c>
      <c r="AD726" s="450">
        <v>14</v>
      </c>
    </row>
    <row r="727" spans="1:30" ht="12.75" customHeight="1" x14ac:dyDescent="0.2">
      <c r="A727" s="450">
        <v>2016</v>
      </c>
      <c r="B727" s="457">
        <v>42726</v>
      </c>
      <c r="C727" s="450" t="s">
        <v>78</v>
      </c>
      <c r="D727" s="450" t="s">
        <v>78</v>
      </c>
      <c r="E727" s="450" t="s">
        <v>78</v>
      </c>
      <c r="F727" s="450" t="s">
        <v>78</v>
      </c>
      <c r="G727" s="450" t="s">
        <v>78</v>
      </c>
      <c r="H727" s="450" t="s">
        <v>78</v>
      </c>
      <c r="I727" s="450">
        <v>18.000000000000004</v>
      </c>
      <c r="J727" s="450" t="s">
        <v>78</v>
      </c>
      <c r="K727" s="452" t="s">
        <v>78</v>
      </c>
      <c r="L727" s="452">
        <v>25</v>
      </c>
      <c r="M727" s="452">
        <v>18.000000000000004</v>
      </c>
      <c r="N727" s="452">
        <v>29</v>
      </c>
      <c r="O727" s="452">
        <v>22.000000000000004</v>
      </c>
      <c r="P727" s="452" t="s">
        <v>78</v>
      </c>
      <c r="Q727" s="452">
        <v>32</v>
      </c>
      <c r="R727" s="452" t="s">
        <v>78</v>
      </c>
      <c r="S727" s="452">
        <v>25</v>
      </c>
      <c r="T727" s="450">
        <v>21</v>
      </c>
      <c r="U727" s="450">
        <v>24</v>
      </c>
      <c r="V727" s="450">
        <v>23</v>
      </c>
      <c r="W727" s="450">
        <v>22.000000000000004</v>
      </c>
      <c r="X727" s="450" t="s">
        <v>78</v>
      </c>
      <c r="Y727" s="450"/>
      <c r="Z727" s="450">
        <v>30</v>
      </c>
      <c r="AA727" s="450">
        <v>21</v>
      </c>
      <c r="AB727" s="450" t="s">
        <v>78</v>
      </c>
      <c r="AC727" s="450">
        <v>26.000000000000004</v>
      </c>
      <c r="AD727" s="450">
        <v>25</v>
      </c>
    </row>
    <row r="728" spans="1:30" ht="12.75" customHeight="1" x14ac:dyDescent="0.2">
      <c r="A728" s="450">
        <v>2016</v>
      </c>
      <c r="B728" s="457">
        <v>42727</v>
      </c>
      <c r="C728" s="450" t="s">
        <v>78</v>
      </c>
      <c r="D728" s="450" t="s">
        <v>78</v>
      </c>
      <c r="E728" s="450" t="s">
        <v>78</v>
      </c>
      <c r="F728" s="450" t="s">
        <v>78</v>
      </c>
      <c r="G728" s="450" t="s">
        <v>78</v>
      </c>
      <c r="H728" s="450" t="s">
        <v>78</v>
      </c>
      <c r="I728" s="450">
        <v>28</v>
      </c>
      <c r="J728" s="450" t="s">
        <v>78</v>
      </c>
      <c r="K728" s="452" t="s">
        <v>78</v>
      </c>
      <c r="L728" s="452">
        <v>26.000000000000004</v>
      </c>
      <c r="M728" s="452">
        <v>17</v>
      </c>
      <c r="N728" s="452">
        <v>32</v>
      </c>
      <c r="O728" s="452">
        <v>30</v>
      </c>
      <c r="P728" s="452" t="s">
        <v>78</v>
      </c>
      <c r="Q728" s="452">
        <v>32</v>
      </c>
      <c r="R728" s="452" t="s">
        <v>78</v>
      </c>
      <c r="S728" s="452">
        <v>30</v>
      </c>
      <c r="T728" s="450">
        <v>20</v>
      </c>
      <c r="U728" s="450">
        <v>23</v>
      </c>
      <c r="V728" s="450">
        <v>21</v>
      </c>
      <c r="W728" s="450">
        <v>23</v>
      </c>
      <c r="X728" s="450" t="s">
        <v>78</v>
      </c>
      <c r="Y728" s="450"/>
      <c r="Z728" s="450">
        <v>37.000000000000007</v>
      </c>
      <c r="AA728" s="450">
        <v>21</v>
      </c>
      <c r="AB728" s="450" t="s">
        <v>78</v>
      </c>
      <c r="AC728" s="450">
        <v>29</v>
      </c>
      <c r="AD728" s="450">
        <v>31</v>
      </c>
    </row>
    <row r="729" spans="1:30" ht="12.75" customHeight="1" x14ac:dyDescent="0.2">
      <c r="A729" s="450">
        <v>2016</v>
      </c>
      <c r="B729" s="457">
        <v>42728</v>
      </c>
      <c r="C729" s="450" t="s">
        <v>78</v>
      </c>
      <c r="D729" s="450" t="s">
        <v>78</v>
      </c>
      <c r="E729" s="450" t="s">
        <v>78</v>
      </c>
      <c r="F729" s="450" t="s">
        <v>78</v>
      </c>
      <c r="G729" s="450" t="s">
        <v>78</v>
      </c>
      <c r="H729" s="450" t="s">
        <v>78</v>
      </c>
      <c r="I729" s="450">
        <v>10</v>
      </c>
      <c r="J729" s="450" t="s">
        <v>78</v>
      </c>
      <c r="K729" s="452" t="s">
        <v>78</v>
      </c>
      <c r="L729" s="452">
        <v>17</v>
      </c>
      <c r="M729" s="452">
        <v>18.000000000000004</v>
      </c>
      <c r="N729" s="452">
        <v>20</v>
      </c>
      <c r="O729" s="452">
        <v>17</v>
      </c>
      <c r="P729" s="452" t="s">
        <v>78</v>
      </c>
      <c r="Q729" s="452">
        <v>32</v>
      </c>
      <c r="R729" s="452" t="s">
        <v>78</v>
      </c>
      <c r="S729" s="452">
        <v>25</v>
      </c>
      <c r="T729" s="450">
        <v>25</v>
      </c>
      <c r="U729" s="450">
        <v>27</v>
      </c>
      <c r="V729" s="450">
        <v>26.000000000000004</v>
      </c>
      <c r="W729" s="450">
        <v>27</v>
      </c>
      <c r="X729" s="450" t="s">
        <v>78</v>
      </c>
      <c r="Y729" s="450"/>
      <c r="Z729" s="450">
        <v>32</v>
      </c>
      <c r="AA729" s="450">
        <v>23</v>
      </c>
      <c r="AB729" s="450" t="s">
        <v>78</v>
      </c>
      <c r="AC729" s="450">
        <v>19</v>
      </c>
      <c r="AD729" s="450">
        <v>26.000000000000004</v>
      </c>
    </row>
    <row r="730" spans="1:30" ht="12.75" customHeight="1" x14ac:dyDescent="0.2">
      <c r="A730" s="450">
        <v>2016</v>
      </c>
      <c r="B730" s="457">
        <v>42729</v>
      </c>
      <c r="C730" s="450" t="s">
        <v>78</v>
      </c>
      <c r="D730" s="450" t="s">
        <v>78</v>
      </c>
      <c r="E730" s="450" t="s">
        <v>78</v>
      </c>
      <c r="F730" s="450" t="s">
        <v>78</v>
      </c>
      <c r="G730" s="450" t="s">
        <v>78</v>
      </c>
      <c r="H730" s="450" t="s">
        <v>78</v>
      </c>
      <c r="I730" s="450">
        <v>32</v>
      </c>
      <c r="J730" s="450" t="s">
        <v>78</v>
      </c>
      <c r="K730" s="452" t="s">
        <v>78</v>
      </c>
      <c r="L730" s="452">
        <v>31</v>
      </c>
      <c r="M730" s="452">
        <v>30</v>
      </c>
      <c r="N730" s="452">
        <v>35</v>
      </c>
      <c r="O730" s="452">
        <v>32</v>
      </c>
      <c r="P730" s="452" t="s">
        <v>78</v>
      </c>
      <c r="Q730" s="452">
        <v>35</v>
      </c>
      <c r="R730" s="452" t="s">
        <v>78</v>
      </c>
      <c r="S730" s="452">
        <v>32</v>
      </c>
      <c r="T730" s="450">
        <v>28</v>
      </c>
      <c r="U730" s="450">
        <v>31</v>
      </c>
      <c r="V730" s="450">
        <v>28</v>
      </c>
      <c r="W730" s="450">
        <v>32</v>
      </c>
      <c r="X730" s="450" t="s">
        <v>78</v>
      </c>
      <c r="Y730" s="450"/>
      <c r="Z730" s="450">
        <v>35</v>
      </c>
      <c r="AA730" s="450">
        <v>32</v>
      </c>
      <c r="AB730" s="450" t="s">
        <v>78</v>
      </c>
      <c r="AC730" s="450">
        <v>32</v>
      </c>
      <c r="AD730" s="450">
        <v>34</v>
      </c>
    </row>
    <row r="731" spans="1:30" ht="12.75" customHeight="1" x14ac:dyDescent="0.2">
      <c r="A731" s="450">
        <v>2016</v>
      </c>
      <c r="B731" s="457">
        <v>42730</v>
      </c>
      <c r="C731" s="450" t="s">
        <v>78</v>
      </c>
      <c r="D731" s="450" t="s">
        <v>78</v>
      </c>
      <c r="E731" s="450" t="s">
        <v>78</v>
      </c>
      <c r="F731" s="450" t="s">
        <v>78</v>
      </c>
      <c r="G731" s="450" t="s">
        <v>78</v>
      </c>
      <c r="H731" s="450" t="s">
        <v>78</v>
      </c>
      <c r="I731" s="450">
        <v>29</v>
      </c>
      <c r="J731" s="450" t="s">
        <v>78</v>
      </c>
      <c r="K731" s="452" t="s">
        <v>78</v>
      </c>
      <c r="L731" s="452">
        <v>11.000000000000002</v>
      </c>
      <c r="M731" s="452">
        <v>18.000000000000004</v>
      </c>
      <c r="N731" s="452">
        <v>17</v>
      </c>
      <c r="O731" s="452">
        <v>23</v>
      </c>
      <c r="P731" s="452" t="s">
        <v>78</v>
      </c>
      <c r="Q731" s="452">
        <v>22.000000000000004</v>
      </c>
      <c r="R731" s="452" t="s">
        <v>78</v>
      </c>
      <c r="S731" s="452">
        <v>19</v>
      </c>
      <c r="T731" s="450">
        <v>20</v>
      </c>
      <c r="U731" s="450">
        <v>20</v>
      </c>
      <c r="V731" s="450">
        <v>21</v>
      </c>
      <c r="W731" s="450">
        <v>25</v>
      </c>
      <c r="X731" s="450" t="s">
        <v>78</v>
      </c>
      <c r="Y731" s="450"/>
      <c r="Z731" s="450">
        <v>26.000000000000004</v>
      </c>
      <c r="AA731" s="450">
        <v>34</v>
      </c>
      <c r="AB731" s="450" t="s">
        <v>78</v>
      </c>
      <c r="AC731" s="450">
        <v>37.000000000000007</v>
      </c>
      <c r="AD731" s="450">
        <v>29</v>
      </c>
    </row>
    <row r="732" spans="1:30" ht="12.75" customHeight="1" x14ac:dyDescent="0.2">
      <c r="A732" s="450">
        <v>2016</v>
      </c>
      <c r="B732" s="457">
        <v>42731</v>
      </c>
      <c r="C732" s="450" t="s">
        <v>78</v>
      </c>
      <c r="D732" s="450" t="s">
        <v>78</v>
      </c>
      <c r="E732" s="450" t="s">
        <v>78</v>
      </c>
      <c r="F732" s="450" t="s">
        <v>78</v>
      </c>
      <c r="G732" s="450" t="s">
        <v>78</v>
      </c>
      <c r="H732" s="450" t="s">
        <v>78</v>
      </c>
      <c r="I732" s="450">
        <v>25</v>
      </c>
      <c r="J732" s="450" t="s">
        <v>78</v>
      </c>
      <c r="K732" s="452" t="s">
        <v>78</v>
      </c>
      <c r="L732" s="452">
        <v>26.000000000000004</v>
      </c>
      <c r="M732" s="452">
        <v>15.000000000000002</v>
      </c>
      <c r="N732" s="452">
        <v>31</v>
      </c>
      <c r="O732" s="452">
        <v>27</v>
      </c>
      <c r="P732" s="452" t="s">
        <v>78</v>
      </c>
      <c r="Q732" s="452">
        <v>34</v>
      </c>
      <c r="R732" s="452" t="s">
        <v>78</v>
      </c>
      <c r="S732" s="452">
        <v>32</v>
      </c>
      <c r="T732" s="450">
        <v>22.000000000000004</v>
      </c>
      <c r="U732" s="450">
        <v>22.000000000000004</v>
      </c>
      <c r="V732" s="450">
        <v>25</v>
      </c>
      <c r="W732" s="450">
        <v>24</v>
      </c>
      <c r="X732" s="450" t="s">
        <v>78</v>
      </c>
      <c r="Y732" s="450"/>
      <c r="Z732" s="450">
        <v>31</v>
      </c>
      <c r="AA732" s="450">
        <v>23</v>
      </c>
      <c r="AB732" s="450" t="s">
        <v>78</v>
      </c>
      <c r="AC732" s="450">
        <v>27</v>
      </c>
      <c r="AD732" s="450">
        <v>29</v>
      </c>
    </row>
    <row r="733" spans="1:30" ht="12.75" customHeight="1" x14ac:dyDescent="0.2">
      <c r="A733" s="450">
        <v>2016</v>
      </c>
      <c r="B733" s="457">
        <v>42732</v>
      </c>
      <c r="C733" s="450" t="s">
        <v>78</v>
      </c>
      <c r="D733" s="450" t="s">
        <v>78</v>
      </c>
      <c r="E733" s="450" t="s">
        <v>78</v>
      </c>
      <c r="F733" s="450" t="s">
        <v>78</v>
      </c>
      <c r="G733" s="450" t="s">
        <v>78</v>
      </c>
      <c r="H733" s="450" t="s">
        <v>78</v>
      </c>
      <c r="I733" s="450">
        <v>22.000000000000004</v>
      </c>
      <c r="J733" s="450" t="s">
        <v>78</v>
      </c>
      <c r="K733" s="452" t="s">
        <v>78</v>
      </c>
      <c r="L733" s="452">
        <v>22.000000000000004</v>
      </c>
      <c r="M733" s="452">
        <v>17</v>
      </c>
      <c r="N733" s="452">
        <v>26.000000000000004</v>
      </c>
      <c r="O733" s="452">
        <v>23</v>
      </c>
      <c r="P733" s="452" t="s">
        <v>78</v>
      </c>
      <c r="Q733" s="452">
        <v>27</v>
      </c>
      <c r="R733" s="452" t="s">
        <v>78</v>
      </c>
      <c r="S733" s="452">
        <v>19</v>
      </c>
      <c r="T733" s="450">
        <v>19</v>
      </c>
      <c r="U733" s="450">
        <v>22.000000000000004</v>
      </c>
      <c r="V733" s="450">
        <v>20</v>
      </c>
      <c r="W733" s="450">
        <v>21</v>
      </c>
      <c r="X733" s="450" t="s">
        <v>78</v>
      </c>
      <c r="Y733" s="450"/>
      <c r="Z733" s="450">
        <v>29</v>
      </c>
      <c r="AA733" s="450">
        <v>24</v>
      </c>
      <c r="AB733" s="450" t="s">
        <v>78</v>
      </c>
      <c r="AC733" s="450">
        <v>28</v>
      </c>
      <c r="AD733" s="450">
        <v>27</v>
      </c>
    </row>
    <row r="734" spans="1:30" ht="12.75" customHeight="1" x14ac:dyDescent="0.2">
      <c r="A734" s="450">
        <v>2016</v>
      </c>
      <c r="B734" s="457">
        <v>42733</v>
      </c>
      <c r="C734" s="450" t="s">
        <v>78</v>
      </c>
      <c r="D734" s="450" t="s">
        <v>78</v>
      </c>
      <c r="E734" s="450" t="s">
        <v>78</v>
      </c>
      <c r="F734" s="450" t="s">
        <v>78</v>
      </c>
      <c r="G734" s="450" t="s">
        <v>78</v>
      </c>
      <c r="H734" s="450" t="s">
        <v>78</v>
      </c>
      <c r="I734" s="450">
        <v>20</v>
      </c>
      <c r="J734" s="450" t="s">
        <v>78</v>
      </c>
      <c r="K734" s="452" t="s">
        <v>78</v>
      </c>
      <c r="L734" s="452">
        <v>15.000000000000002</v>
      </c>
      <c r="M734" s="452">
        <v>16</v>
      </c>
      <c r="N734" s="452">
        <v>28</v>
      </c>
      <c r="O734" s="452">
        <v>25</v>
      </c>
      <c r="P734" s="452" t="s">
        <v>78</v>
      </c>
      <c r="Q734" s="452">
        <v>29</v>
      </c>
      <c r="R734" s="452" t="s">
        <v>78</v>
      </c>
      <c r="S734" s="452">
        <v>29</v>
      </c>
      <c r="T734" s="450">
        <v>15.000000000000002</v>
      </c>
      <c r="U734" s="450">
        <v>17</v>
      </c>
      <c r="V734" s="450">
        <v>16</v>
      </c>
      <c r="W734" s="450">
        <v>17</v>
      </c>
      <c r="X734" s="450" t="s">
        <v>78</v>
      </c>
      <c r="Y734" s="450"/>
      <c r="Z734" s="450">
        <v>30</v>
      </c>
      <c r="AA734" s="450">
        <v>18.000000000000004</v>
      </c>
      <c r="AB734" s="450" t="s">
        <v>78</v>
      </c>
      <c r="AC734" s="450">
        <v>26.000000000000004</v>
      </c>
      <c r="AD734" s="450">
        <v>24</v>
      </c>
    </row>
    <row r="735" spans="1:30" ht="12.75" customHeight="1" x14ac:dyDescent="0.2">
      <c r="A735" s="450">
        <v>2016</v>
      </c>
      <c r="B735" s="457">
        <v>42734</v>
      </c>
      <c r="C735" s="450" t="s">
        <v>78</v>
      </c>
      <c r="D735" s="450" t="s">
        <v>78</v>
      </c>
      <c r="E735" s="450" t="s">
        <v>78</v>
      </c>
      <c r="F735" s="450" t="s">
        <v>78</v>
      </c>
      <c r="G735" s="450" t="s">
        <v>78</v>
      </c>
      <c r="H735" s="450" t="s">
        <v>78</v>
      </c>
      <c r="I735" s="450">
        <v>27</v>
      </c>
      <c r="J735" s="450" t="s">
        <v>78</v>
      </c>
      <c r="K735" s="452" t="s">
        <v>78</v>
      </c>
      <c r="L735" s="452">
        <v>25</v>
      </c>
      <c r="M735" s="452">
        <v>21</v>
      </c>
      <c r="N735" s="452">
        <v>30</v>
      </c>
      <c r="O735" s="452">
        <v>27</v>
      </c>
      <c r="P735" s="452" t="s">
        <v>78</v>
      </c>
      <c r="Q735" s="452">
        <v>29</v>
      </c>
      <c r="R735" s="452" t="s">
        <v>78</v>
      </c>
      <c r="S735" s="452">
        <v>29</v>
      </c>
      <c r="T735" s="450">
        <v>21</v>
      </c>
      <c r="U735" s="450">
        <v>22.000000000000004</v>
      </c>
      <c r="V735" s="450">
        <v>24</v>
      </c>
      <c r="W735" s="450">
        <v>23</v>
      </c>
      <c r="X735" s="450" t="s">
        <v>78</v>
      </c>
      <c r="Y735" s="450"/>
      <c r="Z735" s="450">
        <v>30</v>
      </c>
      <c r="AA735" s="450">
        <v>24</v>
      </c>
      <c r="AB735" s="450" t="s">
        <v>78</v>
      </c>
      <c r="AC735" s="450">
        <v>29</v>
      </c>
      <c r="AD735" s="450">
        <v>27</v>
      </c>
    </row>
    <row r="736" spans="1:30" ht="12.75" customHeight="1" x14ac:dyDescent="0.2">
      <c r="A736" s="450">
        <v>2016</v>
      </c>
      <c r="B736" s="457">
        <v>42735</v>
      </c>
      <c r="C736" s="450" t="s">
        <v>78</v>
      </c>
      <c r="D736" s="450" t="s">
        <v>78</v>
      </c>
      <c r="E736" s="450" t="s">
        <v>78</v>
      </c>
      <c r="F736" s="450" t="s">
        <v>78</v>
      </c>
      <c r="G736" s="450" t="s">
        <v>78</v>
      </c>
      <c r="H736" s="450" t="s">
        <v>78</v>
      </c>
      <c r="I736" s="450">
        <v>32</v>
      </c>
      <c r="J736" s="450" t="s">
        <v>78</v>
      </c>
      <c r="K736" s="452" t="s">
        <v>78</v>
      </c>
      <c r="L736" s="452">
        <v>29</v>
      </c>
      <c r="M736" s="452">
        <v>31</v>
      </c>
      <c r="N736" s="452">
        <v>35</v>
      </c>
      <c r="O736" s="452">
        <v>34</v>
      </c>
      <c r="P736" s="452" t="s">
        <v>78</v>
      </c>
      <c r="Q736" s="452">
        <v>34</v>
      </c>
      <c r="R736" s="452" t="s">
        <v>78</v>
      </c>
      <c r="S736" s="452">
        <v>31</v>
      </c>
      <c r="T736" s="450">
        <v>25</v>
      </c>
      <c r="U736" s="450">
        <v>27</v>
      </c>
      <c r="V736" s="450">
        <v>26.000000000000004</v>
      </c>
      <c r="W736" s="450">
        <v>31</v>
      </c>
      <c r="X736" s="450" t="s">
        <v>78</v>
      </c>
      <c r="Y736" s="450"/>
      <c r="Z736" s="450">
        <v>30</v>
      </c>
      <c r="AA736" s="450">
        <v>37.000000000000007</v>
      </c>
      <c r="AB736" s="450" t="s">
        <v>78</v>
      </c>
      <c r="AC736" s="450">
        <v>37.000000000000007</v>
      </c>
      <c r="AD736" s="450">
        <v>28</v>
      </c>
    </row>
    <row r="737" spans="1:30" ht="12.75" customHeight="1" x14ac:dyDescent="0.2">
      <c r="A737" s="450">
        <v>2017</v>
      </c>
      <c r="B737" s="457">
        <v>42736</v>
      </c>
      <c r="C737" s="450" t="s">
        <v>78</v>
      </c>
      <c r="D737" s="450" t="s">
        <v>78</v>
      </c>
      <c r="E737" s="450" t="s">
        <v>78</v>
      </c>
      <c r="F737" s="450" t="s">
        <v>78</v>
      </c>
      <c r="G737" s="450" t="s">
        <v>78</v>
      </c>
      <c r="H737" s="450" t="s">
        <v>78</v>
      </c>
      <c r="I737" s="450">
        <v>33</v>
      </c>
      <c r="J737" s="450" t="s">
        <v>78</v>
      </c>
      <c r="K737" s="452" t="s">
        <v>78</v>
      </c>
      <c r="L737" s="452">
        <v>32</v>
      </c>
      <c r="M737" s="452">
        <v>32</v>
      </c>
      <c r="N737" s="452">
        <v>34</v>
      </c>
      <c r="O737" s="452">
        <v>32</v>
      </c>
      <c r="P737" s="452" t="s">
        <v>78</v>
      </c>
      <c r="Q737" s="452">
        <v>37.000000000000007</v>
      </c>
      <c r="R737" s="452" t="s">
        <v>78</v>
      </c>
      <c r="S737" s="452">
        <v>33</v>
      </c>
      <c r="T737" s="450">
        <v>28</v>
      </c>
      <c r="U737" s="450">
        <v>30</v>
      </c>
      <c r="V737" s="450">
        <v>29</v>
      </c>
      <c r="W737" s="450">
        <v>31</v>
      </c>
      <c r="X737" s="450" t="s">
        <v>78</v>
      </c>
      <c r="Y737" s="450"/>
      <c r="Z737" s="450">
        <v>35</v>
      </c>
      <c r="AA737" s="450">
        <v>31</v>
      </c>
      <c r="AB737" s="450" t="s">
        <v>78</v>
      </c>
      <c r="AC737" s="450">
        <v>33</v>
      </c>
      <c r="AD737" s="450">
        <v>33</v>
      </c>
    </row>
    <row r="738" spans="1:30" ht="12.75" customHeight="1" x14ac:dyDescent="0.2">
      <c r="A738" s="450">
        <v>2017</v>
      </c>
      <c r="B738" s="457">
        <v>42737</v>
      </c>
      <c r="C738" s="450" t="s">
        <v>78</v>
      </c>
      <c r="D738" s="450" t="s">
        <v>78</v>
      </c>
      <c r="E738" s="450" t="s">
        <v>78</v>
      </c>
      <c r="F738" s="450" t="s">
        <v>78</v>
      </c>
      <c r="G738" s="450" t="s">
        <v>78</v>
      </c>
      <c r="H738" s="450" t="s">
        <v>78</v>
      </c>
      <c r="I738" s="450">
        <v>9.0000000000000018</v>
      </c>
      <c r="J738" s="450" t="s">
        <v>78</v>
      </c>
      <c r="K738" s="452" t="s">
        <v>78</v>
      </c>
      <c r="L738" s="452">
        <v>16</v>
      </c>
      <c r="M738" s="452">
        <v>14</v>
      </c>
      <c r="N738" s="452">
        <v>19</v>
      </c>
      <c r="O738" s="452">
        <v>15.000000000000002</v>
      </c>
      <c r="P738" s="452" t="s">
        <v>78</v>
      </c>
      <c r="Q738" s="452">
        <v>28</v>
      </c>
      <c r="R738" s="452" t="s">
        <v>78</v>
      </c>
      <c r="S738" s="452">
        <v>15.000000000000002</v>
      </c>
      <c r="T738" s="450">
        <v>22.000000000000004</v>
      </c>
      <c r="U738" s="450">
        <v>24</v>
      </c>
      <c r="V738" s="450">
        <v>21</v>
      </c>
      <c r="W738" s="450">
        <v>22.000000000000004</v>
      </c>
      <c r="X738" s="450" t="s">
        <v>78</v>
      </c>
      <c r="Y738" s="450"/>
      <c r="Z738" s="450">
        <v>23</v>
      </c>
      <c r="AA738" s="450">
        <v>32</v>
      </c>
      <c r="AB738" s="450" t="s">
        <v>78</v>
      </c>
      <c r="AC738" s="450">
        <v>36.000000000000007</v>
      </c>
      <c r="AD738" s="450">
        <v>29</v>
      </c>
    </row>
    <row r="739" spans="1:30" ht="12.75" customHeight="1" x14ac:dyDescent="0.2">
      <c r="A739" s="450">
        <v>2017</v>
      </c>
      <c r="B739" s="457">
        <v>42738</v>
      </c>
      <c r="C739" s="450" t="s">
        <v>78</v>
      </c>
      <c r="D739" s="450" t="s">
        <v>78</v>
      </c>
      <c r="E739" s="450" t="s">
        <v>78</v>
      </c>
      <c r="F739" s="450" t="s">
        <v>78</v>
      </c>
      <c r="G739" s="450" t="s">
        <v>78</v>
      </c>
      <c r="H739" s="450" t="s">
        <v>78</v>
      </c>
      <c r="I739" s="450">
        <v>22.000000000000004</v>
      </c>
      <c r="J739" s="450" t="s">
        <v>78</v>
      </c>
      <c r="K739" s="452" t="s">
        <v>78</v>
      </c>
      <c r="L739" s="452">
        <v>19</v>
      </c>
      <c r="M739" s="452">
        <v>20</v>
      </c>
      <c r="N739" s="452">
        <v>23</v>
      </c>
      <c r="O739" s="452">
        <v>13.000000000000002</v>
      </c>
      <c r="P739" s="452" t="s">
        <v>78</v>
      </c>
      <c r="Q739" s="452">
        <v>29</v>
      </c>
      <c r="R739" s="452" t="s">
        <v>78</v>
      </c>
      <c r="S739" s="452">
        <v>13.000000000000002</v>
      </c>
      <c r="T739" s="450">
        <v>22.000000000000004</v>
      </c>
      <c r="U739" s="450">
        <v>26.000000000000004</v>
      </c>
      <c r="V739" s="450">
        <v>24</v>
      </c>
      <c r="W739" s="450">
        <v>28</v>
      </c>
      <c r="X739" s="450" t="s">
        <v>78</v>
      </c>
      <c r="Y739" s="450"/>
      <c r="Z739" s="450">
        <v>26.000000000000004</v>
      </c>
      <c r="AA739" s="450">
        <v>29</v>
      </c>
      <c r="AB739" s="450" t="s">
        <v>78</v>
      </c>
      <c r="AC739" s="450">
        <v>33</v>
      </c>
      <c r="AD739" s="450">
        <v>30</v>
      </c>
    </row>
    <row r="740" spans="1:30" ht="12.75" customHeight="1" x14ac:dyDescent="0.2">
      <c r="A740" s="450">
        <v>2017</v>
      </c>
      <c r="B740" s="457">
        <v>42739</v>
      </c>
      <c r="C740" s="450" t="s">
        <v>78</v>
      </c>
      <c r="D740" s="450" t="s">
        <v>78</v>
      </c>
      <c r="E740" s="450" t="s">
        <v>78</v>
      </c>
      <c r="F740" s="450" t="s">
        <v>78</v>
      </c>
      <c r="G740" s="450" t="s">
        <v>78</v>
      </c>
      <c r="H740" s="450" t="s">
        <v>78</v>
      </c>
      <c r="I740" s="450">
        <v>28</v>
      </c>
      <c r="J740" s="450" t="s">
        <v>78</v>
      </c>
      <c r="K740" s="452" t="s">
        <v>78</v>
      </c>
      <c r="L740" s="452">
        <v>29</v>
      </c>
      <c r="M740" s="452">
        <v>22.000000000000004</v>
      </c>
      <c r="N740" s="452">
        <v>31</v>
      </c>
      <c r="O740" s="452">
        <v>29</v>
      </c>
      <c r="P740" s="452" t="s">
        <v>78</v>
      </c>
      <c r="Q740" s="452">
        <v>35</v>
      </c>
      <c r="R740" s="452" t="s">
        <v>78</v>
      </c>
      <c r="S740" s="452">
        <v>32</v>
      </c>
      <c r="T740" s="450">
        <v>24</v>
      </c>
      <c r="U740" s="450">
        <v>26.000000000000004</v>
      </c>
      <c r="V740" s="450">
        <v>26.000000000000004</v>
      </c>
      <c r="W740" s="450">
        <v>27</v>
      </c>
      <c r="X740" s="450" t="s">
        <v>78</v>
      </c>
      <c r="Y740" s="450"/>
      <c r="Z740" s="450">
        <v>33</v>
      </c>
      <c r="AA740" s="450">
        <v>28</v>
      </c>
      <c r="AB740" s="450" t="s">
        <v>78</v>
      </c>
      <c r="AC740" s="450">
        <v>30</v>
      </c>
      <c r="AD740" s="450">
        <v>32</v>
      </c>
    </row>
    <row r="741" spans="1:30" ht="12.75" customHeight="1" x14ac:dyDescent="0.2">
      <c r="A741" s="450">
        <v>2017</v>
      </c>
      <c r="B741" s="457">
        <v>42740</v>
      </c>
      <c r="C741" s="450" t="s">
        <v>78</v>
      </c>
      <c r="D741" s="450" t="s">
        <v>78</v>
      </c>
      <c r="E741" s="450" t="s">
        <v>78</v>
      </c>
      <c r="F741" s="450" t="s">
        <v>78</v>
      </c>
      <c r="G741" s="450" t="s">
        <v>78</v>
      </c>
      <c r="H741" s="450" t="s">
        <v>78</v>
      </c>
      <c r="I741" s="450">
        <v>27</v>
      </c>
      <c r="J741" s="450" t="s">
        <v>78</v>
      </c>
      <c r="K741" s="452" t="s">
        <v>78</v>
      </c>
      <c r="L741" s="452">
        <v>25</v>
      </c>
      <c r="M741" s="452">
        <v>23</v>
      </c>
      <c r="N741" s="452">
        <v>30</v>
      </c>
      <c r="O741" s="452">
        <v>29</v>
      </c>
      <c r="P741" s="452" t="s">
        <v>78</v>
      </c>
      <c r="Q741" s="452">
        <v>33</v>
      </c>
      <c r="R741" s="452" t="s">
        <v>78</v>
      </c>
      <c r="S741" s="452">
        <v>32</v>
      </c>
      <c r="T741" s="450">
        <v>21</v>
      </c>
      <c r="U741" s="450">
        <v>24</v>
      </c>
      <c r="V741" s="450">
        <v>21</v>
      </c>
      <c r="W741" s="450">
        <v>22.000000000000004</v>
      </c>
      <c r="X741" s="450" t="s">
        <v>78</v>
      </c>
      <c r="Y741" s="450"/>
      <c r="Z741" s="450">
        <v>33</v>
      </c>
      <c r="AA741" s="450">
        <v>22.000000000000004</v>
      </c>
      <c r="AB741" s="450" t="s">
        <v>78</v>
      </c>
      <c r="AC741" s="450">
        <v>29</v>
      </c>
      <c r="AD741" s="450">
        <v>31</v>
      </c>
    </row>
    <row r="742" spans="1:30" ht="12.75" customHeight="1" x14ac:dyDescent="0.2">
      <c r="A742" s="450">
        <v>2017</v>
      </c>
      <c r="B742" s="457">
        <v>42741</v>
      </c>
      <c r="C742" s="450" t="s">
        <v>78</v>
      </c>
      <c r="D742" s="450" t="s">
        <v>78</v>
      </c>
      <c r="E742" s="450" t="s">
        <v>78</v>
      </c>
      <c r="F742" s="450" t="s">
        <v>78</v>
      </c>
      <c r="G742" s="450" t="s">
        <v>78</v>
      </c>
      <c r="H742" s="450" t="s">
        <v>78</v>
      </c>
      <c r="I742" s="450">
        <v>26.000000000000004</v>
      </c>
      <c r="J742" s="450" t="s">
        <v>78</v>
      </c>
      <c r="K742" s="452" t="s">
        <v>78</v>
      </c>
      <c r="L742" s="452">
        <v>28</v>
      </c>
      <c r="M742" s="452">
        <v>25</v>
      </c>
      <c r="N742" s="452">
        <v>30</v>
      </c>
      <c r="O742" s="452">
        <v>27</v>
      </c>
      <c r="P742" s="452" t="s">
        <v>78</v>
      </c>
      <c r="Q742" s="452">
        <v>34</v>
      </c>
      <c r="R742" s="452" t="s">
        <v>78</v>
      </c>
      <c r="S742" s="452">
        <v>25</v>
      </c>
      <c r="T742" s="450">
        <v>22.000000000000004</v>
      </c>
      <c r="U742" s="450">
        <v>24</v>
      </c>
      <c r="V742" s="450">
        <v>23</v>
      </c>
      <c r="W742" s="450">
        <v>25</v>
      </c>
      <c r="X742" s="450" t="s">
        <v>78</v>
      </c>
      <c r="Y742" s="450"/>
      <c r="Z742" s="450">
        <v>32</v>
      </c>
      <c r="AA742" s="450">
        <v>26.000000000000004</v>
      </c>
      <c r="AB742" s="450" t="s">
        <v>78</v>
      </c>
      <c r="AC742" s="450">
        <v>30</v>
      </c>
      <c r="AD742" s="450">
        <v>31</v>
      </c>
    </row>
    <row r="743" spans="1:30" ht="12.75" customHeight="1" x14ac:dyDescent="0.2">
      <c r="A743" s="450">
        <v>2017</v>
      </c>
      <c r="B743" s="457">
        <v>42742</v>
      </c>
      <c r="C743" s="450" t="s">
        <v>78</v>
      </c>
      <c r="D743" s="450" t="s">
        <v>78</v>
      </c>
      <c r="E743" s="450" t="s">
        <v>78</v>
      </c>
      <c r="F743" s="450" t="s">
        <v>78</v>
      </c>
      <c r="G743" s="450" t="s">
        <v>78</v>
      </c>
      <c r="H743" s="450" t="s">
        <v>78</v>
      </c>
      <c r="I743" s="450">
        <v>29</v>
      </c>
      <c r="J743" s="450" t="s">
        <v>78</v>
      </c>
      <c r="K743" s="452" t="s">
        <v>78</v>
      </c>
      <c r="L743" s="452">
        <v>25</v>
      </c>
      <c r="M743" s="452">
        <v>23</v>
      </c>
      <c r="N743" s="452">
        <v>31</v>
      </c>
      <c r="O743" s="452">
        <v>25</v>
      </c>
      <c r="P743" s="452" t="s">
        <v>78</v>
      </c>
      <c r="Q743" s="452">
        <v>35</v>
      </c>
      <c r="R743" s="452" t="s">
        <v>78</v>
      </c>
      <c r="S743" s="452">
        <v>28</v>
      </c>
      <c r="T743" s="450">
        <v>21</v>
      </c>
      <c r="U743" s="450">
        <v>24</v>
      </c>
      <c r="V743" s="450">
        <v>22.000000000000004</v>
      </c>
      <c r="W743" s="450">
        <v>23</v>
      </c>
      <c r="X743" s="450" t="s">
        <v>78</v>
      </c>
      <c r="Y743" s="450"/>
      <c r="Z743" s="450">
        <v>31</v>
      </c>
      <c r="AA743" s="450">
        <v>26.000000000000004</v>
      </c>
      <c r="AB743" s="450" t="s">
        <v>78</v>
      </c>
      <c r="AC743" s="450">
        <v>31</v>
      </c>
      <c r="AD743" s="450">
        <v>29</v>
      </c>
    </row>
    <row r="744" spans="1:30" ht="12.75" customHeight="1" x14ac:dyDescent="0.2">
      <c r="A744" s="450">
        <v>2017</v>
      </c>
      <c r="B744" s="457">
        <v>42743</v>
      </c>
      <c r="C744" s="450" t="s">
        <v>78</v>
      </c>
      <c r="D744" s="450" t="s">
        <v>78</v>
      </c>
      <c r="E744" s="450" t="s">
        <v>78</v>
      </c>
      <c r="F744" s="450" t="s">
        <v>78</v>
      </c>
      <c r="G744" s="450" t="s">
        <v>78</v>
      </c>
      <c r="H744" s="450" t="s">
        <v>78</v>
      </c>
      <c r="I744" s="450">
        <v>32</v>
      </c>
      <c r="J744" s="450" t="s">
        <v>78</v>
      </c>
      <c r="K744" s="452" t="s">
        <v>78</v>
      </c>
      <c r="L744" s="452">
        <v>32</v>
      </c>
      <c r="M744" s="452">
        <v>27</v>
      </c>
      <c r="N744" s="452">
        <v>32</v>
      </c>
      <c r="O744" s="452">
        <v>31</v>
      </c>
      <c r="P744" s="452" t="s">
        <v>78</v>
      </c>
      <c r="Q744" s="452">
        <v>36.000000000000007</v>
      </c>
      <c r="R744" s="452" t="s">
        <v>78</v>
      </c>
      <c r="S744" s="452">
        <v>31</v>
      </c>
      <c r="T744" s="450">
        <v>25</v>
      </c>
      <c r="U744" s="450">
        <v>27</v>
      </c>
      <c r="V744" s="450">
        <v>28</v>
      </c>
      <c r="W744" s="450">
        <v>29</v>
      </c>
      <c r="X744" s="450" t="s">
        <v>78</v>
      </c>
      <c r="Y744" s="450"/>
      <c r="Z744" s="450">
        <v>35</v>
      </c>
      <c r="AA744" s="450">
        <v>31</v>
      </c>
      <c r="AB744" s="450" t="s">
        <v>78</v>
      </c>
      <c r="AC744" s="450">
        <v>35</v>
      </c>
      <c r="AD744" s="450">
        <v>33</v>
      </c>
    </row>
    <row r="745" spans="1:30" ht="12.75" customHeight="1" x14ac:dyDescent="0.2">
      <c r="A745" s="450">
        <v>2017</v>
      </c>
      <c r="B745" s="457">
        <v>42744</v>
      </c>
      <c r="C745" s="450" t="s">
        <v>78</v>
      </c>
      <c r="D745" s="450" t="s">
        <v>78</v>
      </c>
      <c r="E745" s="450" t="s">
        <v>78</v>
      </c>
      <c r="F745" s="450" t="s">
        <v>78</v>
      </c>
      <c r="G745" s="450" t="s">
        <v>78</v>
      </c>
      <c r="H745" s="450" t="s">
        <v>78</v>
      </c>
      <c r="I745" s="450">
        <v>25</v>
      </c>
      <c r="J745" s="450" t="s">
        <v>78</v>
      </c>
      <c r="K745" s="452" t="s">
        <v>78</v>
      </c>
      <c r="L745" s="452">
        <v>23</v>
      </c>
      <c r="M745" s="452">
        <v>20</v>
      </c>
      <c r="N745" s="452">
        <v>28</v>
      </c>
      <c r="O745" s="452">
        <v>27</v>
      </c>
      <c r="P745" s="452" t="s">
        <v>78</v>
      </c>
      <c r="Q745" s="452">
        <v>32</v>
      </c>
      <c r="R745" s="452" t="s">
        <v>78</v>
      </c>
      <c r="S745" s="452">
        <v>27</v>
      </c>
      <c r="T745" s="450">
        <v>14</v>
      </c>
      <c r="U745" s="450">
        <v>17</v>
      </c>
      <c r="V745" s="450">
        <v>15.000000000000002</v>
      </c>
      <c r="W745" s="450">
        <v>16</v>
      </c>
      <c r="X745" s="450" t="s">
        <v>78</v>
      </c>
      <c r="Y745" s="450"/>
      <c r="Z745" s="450">
        <v>29</v>
      </c>
      <c r="AA745" s="450">
        <v>17</v>
      </c>
      <c r="AB745" s="450" t="s">
        <v>78</v>
      </c>
      <c r="AC745" s="450">
        <v>22.000000000000004</v>
      </c>
      <c r="AD745" s="450">
        <v>21</v>
      </c>
    </row>
    <row r="746" spans="1:30" ht="12.75" customHeight="1" x14ac:dyDescent="0.2">
      <c r="A746" s="450">
        <v>2017</v>
      </c>
      <c r="B746" s="457">
        <v>42745</v>
      </c>
      <c r="C746" s="450" t="s">
        <v>78</v>
      </c>
      <c r="D746" s="450" t="s">
        <v>78</v>
      </c>
      <c r="E746" s="450" t="s">
        <v>78</v>
      </c>
      <c r="F746" s="450" t="s">
        <v>78</v>
      </c>
      <c r="G746" s="450" t="s">
        <v>78</v>
      </c>
      <c r="H746" s="450" t="s">
        <v>78</v>
      </c>
      <c r="I746" s="450">
        <v>33</v>
      </c>
      <c r="J746" s="450" t="s">
        <v>78</v>
      </c>
      <c r="K746" s="452" t="s">
        <v>78</v>
      </c>
      <c r="L746" s="452">
        <v>23</v>
      </c>
      <c r="M746" s="452">
        <v>26.000000000000004</v>
      </c>
      <c r="N746" s="452">
        <v>32</v>
      </c>
      <c r="O746" s="452">
        <v>32</v>
      </c>
      <c r="P746" s="452" t="s">
        <v>78</v>
      </c>
      <c r="Q746" s="452">
        <v>34</v>
      </c>
      <c r="R746" s="452" t="s">
        <v>78</v>
      </c>
      <c r="S746" s="452">
        <v>27</v>
      </c>
      <c r="T746" s="450">
        <v>21</v>
      </c>
      <c r="U746" s="450">
        <v>23</v>
      </c>
      <c r="V746" s="450">
        <v>25</v>
      </c>
      <c r="W746" s="450">
        <v>27</v>
      </c>
      <c r="X746" s="450" t="s">
        <v>78</v>
      </c>
      <c r="Y746" s="450"/>
      <c r="Z746" s="450">
        <v>29</v>
      </c>
      <c r="AA746" s="450">
        <v>35</v>
      </c>
      <c r="AB746" s="450" t="s">
        <v>78</v>
      </c>
      <c r="AC746" s="450">
        <v>39</v>
      </c>
      <c r="AD746" s="450">
        <v>28</v>
      </c>
    </row>
    <row r="747" spans="1:30" ht="12.75" customHeight="1" x14ac:dyDescent="0.2">
      <c r="A747" s="450">
        <v>2017</v>
      </c>
      <c r="B747" s="457">
        <v>42746</v>
      </c>
      <c r="C747" s="450" t="s">
        <v>78</v>
      </c>
      <c r="D747" s="450" t="s">
        <v>78</v>
      </c>
      <c r="E747" s="450" t="s">
        <v>78</v>
      </c>
      <c r="F747" s="450" t="s">
        <v>78</v>
      </c>
      <c r="G747" s="450" t="s">
        <v>78</v>
      </c>
      <c r="H747" s="450" t="s">
        <v>78</v>
      </c>
      <c r="I747" s="450">
        <v>17</v>
      </c>
      <c r="J747" s="450" t="s">
        <v>78</v>
      </c>
      <c r="K747" s="452" t="s">
        <v>78</v>
      </c>
      <c r="L747" s="452">
        <v>16</v>
      </c>
      <c r="M747" s="452">
        <v>18.000000000000004</v>
      </c>
      <c r="N747" s="452">
        <v>24</v>
      </c>
      <c r="O747" s="452">
        <v>26.000000000000004</v>
      </c>
      <c r="P747" s="452" t="s">
        <v>78</v>
      </c>
      <c r="Q747" s="452">
        <v>29</v>
      </c>
      <c r="R747" s="452" t="s">
        <v>78</v>
      </c>
      <c r="S747" s="452">
        <v>17</v>
      </c>
      <c r="T747" s="450">
        <v>12</v>
      </c>
      <c r="U747" s="450">
        <v>15.000000000000002</v>
      </c>
      <c r="V747" s="450">
        <v>16</v>
      </c>
      <c r="W747" s="450">
        <v>13.000000000000002</v>
      </c>
      <c r="X747" s="450" t="s">
        <v>78</v>
      </c>
      <c r="Y747" s="450"/>
      <c r="Z747" s="450">
        <v>27</v>
      </c>
      <c r="AA747" s="450">
        <v>26.000000000000004</v>
      </c>
      <c r="AB747" s="450" t="s">
        <v>78</v>
      </c>
      <c r="AC747" s="450">
        <v>32</v>
      </c>
      <c r="AD747" s="450">
        <v>22.000000000000004</v>
      </c>
    </row>
    <row r="748" spans="1:30" ht="12.75" customHeight="1" x14ac:dyDescent="0.2">
      <c r="A748" s="450">
        <v>2017</v>
      </c>
      <c r="B748" s="457">
        <v>42747</v>
      </c>
      <c r="C748" s="450" t="s">
        <v>78</v>
      </c>
      <c r="D748" s="450" t="s">
        <v>78</v>
      </c>
      <c r="E748" s="450" t="s">
        <v>78</v>
      </c>
      <c r="F748" s="450" t="s">
        <v>78</v>
      </c>
      <c r="G748" s="450" t="s">
        <v>78</v>
      </c>
      <c r="H748" s="450" t="s">
        <v>78</v>
      </c>
      <c r="I748" s="450">
        <v>14</v>
      </c>
      <c r="J748" s="450" t="s">
        <v>78</v>
      </c>
      <c r="K748" s="452" t="s">
        <v>78</v>
      </c>
      <c r="L748" s="452">
        <v>23</v>
      </c>
      <c r="M748" s="452">
        <v>25</v>
      </c>
      <c r="N748" s="452">
        <v>32</v>
      </c>
      <c r="O748" s="452">
        <v>34</v>
      </c>
      <c r="P748" s="452" t="s">
        <v>78</v>
      </c>
      <c r="Q748" s="452">
        <v>33</v>
      </c>
      <c r="R748" s="452" t="s">
        <v>78</v>
      </c>
      <c r="S748" s="452">
        <v>18.000000000000004</v>
      </c>
      <c r="T748" s="450">
        <v>19</v>
      </c>
      <c r="U748" s="450">
        <v>20</v>
      </c>
      <c r="V748" s="450">
        <v>19</v>
      </c>
      <c r="W748" s="450">
        <v>17</v>
      </c>
      <c r="X748" s="450" t="s">
        <v>78</v>
      </c>
      <c r="Y748" s="450"/>
      <c r="Z748" s="450">
        <v>28</v>
      </c>
      <c r="AA748" s="450">
        <v>27</v>
      </c>
      <c r="AB748" s="450" t="s">
        <v>78</v>
      </c>
      <c r="AC748" s="450">
        <v>32</v>
      </c>
      <c r="AD748" s="450">
        <v>26.000000000000004</v>
      </c>
    </row>
    <row r="749" spans="1:30" ht="12.75" customHeight="1" x14ac:dyDescent="0.2">
      <c r="A749" s="450">
        <v>2017</v>
      </c>
      <c r="B749" s="457">
        <v>42748</v>
      </c>
      <c r="C749" s="450" t="s">
        <v>78</v>
      </c>
      <c r="D749" s="450" t="s">
        <v>78</v>
      </c>
      <c r="E749" s="450" t="s">
        <v>78</v>
      </c>
      <c r="F749" s="450" t="s">
        <v>78</v>
      </c>
      <c r="G749" s="450" t="s">
        <v>78</v>
      </c>
      <c r="H749" s="450" t="s">
        <v>78</v>
      </c>
      <c r="I749" s="450">
        <v>38</v>
      </c>
      <c r="J749" s="450" t="s">
        <v>78</v>
      </c>
      <c r="K749" s="452" t="s">
        <v>78</v>
      </c>
      <c r="L749" s="452">
        <v>36.000000000000007</v>
      </c>
      <c r="M749" s="452">
        <v>32</v>
      </c>
      <c r="N749" s="452">
        <v>39</v>
      </c>
      <c r="O749" s="452">
        <v>37.000000000000007</v>
      </c>
      <c r="P749" s="452" t="s">
        <v>78</v>
      </c>
      <c r="Q749" s="452">
        <v>43</v>
      </c>
      <c r="R749" s="452" t="s">
        <v>78</v>
      </c>
      <c r="S749" s="452">
        <v>32</v>
      </c>
      <c r="T749" s="450">
        <v>31</v>
      </c>
      <c r="U749" s="450">
        <v>35</v>
      </c>
      <c r="V749" s="450">
        <v>30</v>
      </c>
      <c r="W749" s="450">
        <v>32</v>
      </c>
      <c r="X749" s="450" t="s">
        <v>78</v>
      </c>
      <c r="Y749" s="450"/>
      <c r="Z749" s="450">
        <v>40</v>
      </c>
      <c r="AA749" s="450">
        <v>36.000000000000007</v>
      </c>
      <c r="AB749" s="450" t="s">
        <v>78</v>
      </c>
      <c r="AC749" s="450">
        <v>40</v>
      </c>
      <c r="AD749" s="450">
        <v>38</v>
      </c>
    </row>
    <row r="750" spans="1:30" ht="12.75" customHeight="1" x14ac:dyDescent="0.2">
      <c r="A750" s="450">
        <v>2017</v>
      </c>
      <c r="B750" s="457">
        <v>42749</v>
      </c>
      <c r="C750" s="450" t="s">
        <v>78</v>
      </c>
      <c r="D750" s="450" t="s">
        <v>78</v>
      </c>
      <c r="E750" s="450" t="s">
        <v>78</v>
      </c>
      <c r="F750" s="450" t="s">
        <v>78</v>
      </c>
      <c r="G750" s="450" t="s">
        <v>78</v>
      </c>
      <c r="H750" s="450" t="s">
        <v>78</v>
      </c>
      <c r="I750" s="450">
        <v>32</v>
      </c>
      <c r="J750" s="450" t="s">
        <v>78</v>
      </c>
      <c r="K750" s="452" t="s">
        <v>78</v>
      </c>
      <c r="L750" s="452">
        <v>20</v>
      </c>
      <c r="M750" s="452">
        <v>23</v>
      </c>
      <c r="N750" s="452">
        <v>26.000000000000004</v>
      </c>
      <c r="O750" s="452">
        <v>29</v>
      </c>
      <c r="P750" s="452" t="s">
        <v>78</v>
      </c>
      <c r="Q750" s="452">
        <v>28</v>
      </c>
      <c r="R750" s="452" t="s">
        <v>78</v>
      </c>
      <c r="S750" s="452">
        <v>29</v>
      </c>
      <c r="T750" s="450">
        <v>19</v>
      </c>
      <c r="U750" s="450">
        <v>25</v>
      </c>
      <c r="V750" s="450">
        <v>18.000000000000004</v>
      </c>
      <c r="W750" s="450">
        <v>25</v>
      </c>
      <c r="X750" s="450" t="s">
        <v>78</v>
      </c>
      <c r="Y750" s="450"/>
      <c r="Z750" s="450">
        <v>27</v>
      </c>
      <c r="AA750" s="450">
        <v>32</v>
      </c>
      <c r="AB750" s="450" t="s">
        <v>78</v>
      </c>
      <c r="AC750" s="450">
        <v>34</v>
      </c>
      <c r="AD750" s="450">
        <v>31</v>
      </c>
    </row>
    <row r="751" spans="1:30" ht="12.75" customHeight="1" x14ac:dyDescent="0.2">
      <c r="A751" s="450">
        <v>2017</v>
      </c>
      <c r="B751" s="457">
        <v>42750</v>
      </c>
      <c r="C751" s="450" t="s">
        <v>78</v>
      </c>
      <c r="D751" s="450" t="s">
        <v>78</v>
      </c>
      <c r="E751" s="450" t="s">
        <v>78</v>
      </c>
      <c r="F751" s="450" t="s">
        <v>78</v>
      </c>
      <c r="G751" s="450" t="s">
        <v>78</v>
      </c>
      <c r="H751" s="450" t="s">
        <v>78</v>
      </c>
      <c r="I751" s="450">
        <v>37.000000000000007</v>
      </c>
      <c r="J751" s="450" t="s">
        <v>78</v>
      </c>
      <c r="K751" s="452" t="s">
        <v>78</v>
      </c>
      <c r="L751" s="452">
        <v>33</v>
      </c>
      <c r="M751" s="452">
        <v>32</v>
      </c>
      <c r="N751" s="452">
        <v>35</v>
      </c>
      <c r="O751" s="452">
        <v>33</v>
      </c>
      <c r="P751" s="452" t="s">
        <v>78</v>
      </c>
      <c r="Q751" s="452">
        <v>39</v>
      </c>
      <c r="R751" s="452" t="s">
        <v>78</v>
      </c>
      <c r="S751" s="452">
        <v>31</v>
      </c>
      <c r="T751" s="450">
        <v>27</v>
      </c>
      <c r="U751" s="450">
        <v>30</v>
      </c>
      <c r="V751" s="450">
        <v>28</v>
      </c>
      <c r="W751" s="450">
        <v>29</v>
      </c>
      <c r="X751" s="450" t="s">
        <v>78</v>
      </c>
      <c r="Y751" s="450"/>
      <c r="Z751" s="450">
        <v>36.000000000000007</v>
      </c>
      <c r="AA751" s="450">
        <v>30</v>
      </c>
      <c r="AB751" s="450" t="s">
        <v>78</v>
      </c>
      <c r="AC751" s="450">
        <v>35</v>
      </c>
      <c r="AD751" s="450">
        <v>32</v>
      </c>
    </row>
    <row r="752" spans="1:30" ht="12.75" customHeight="1" x14ac:dyDescent="0.2">
      <c r="A752" s="450">
        <v>2017</v>
      </c>
      <c r="B752" s="457">
        <v>42751</v>
      </c>
      <c r="C752" s="450" t="s">
        <v>78</v>
      </c>
      <c r="D752" s="450" t="s">
        <v>78</v>
      </c>
      <c r="E752" s="450" t="s">
        <v>78</v>
      </c>
      <c r="F752" s="450" t="s">
        <v>78</v>
      </c>
      <c r="G752" s="450" t="s">
        <v>78</v>
      </c>
      <c r="H752" s="450" t="s">
        <v>78</v>
      </c>
      <c r="I752" s="450">
        <v>13.000000000000002</v>
      </c>
      <c r="J752" s="450" t="s">
        <v>78</v>
      </c>
      <c r="K752" s="452" t="s">
        <v>78</v>
      </c>
      <c r="L752" s="452">
        <v>20</v>
      </c>
      <c r="M752" s="452">
        <v>16</v>
      </c>
      <c r="N752" s="452">
        <v>31</v>
      </c>
      <c r="O752" s="452">
        <v>26.000000000000004</v>
      </c>
      <c r="P752" s="452" t="s">
        <v>78</v>
      </c>
      <c r="Q752" s="452">
        <v>34</v>
      </c>
      <c r="R752" s="452" t="s">
        <v>78</v>
      </c>
      <c r="S752" s="452">
        <v>22.000000000000004</v>
      </c>
      <c r="T752" s="450">
        <v>10</v>
      </c>
      <c r="U752" s="450">
        <v>12</v>
      </c>
      <c r="V752" s="450">
        <v>11.000000000000002</v>
      </c>
      <c r="W752" s="450">
        <v>13.000000000000002</v>
      </c>
      <c r="X752" s="450" t="s">
        <v>78</v>
      </c>
      <c r="Y752" s="450"/>
      <c r="Z752" s="450">
        <v>27</v>
      </c>
      <c r="AA752" s="450">
        <v>21</v>
      </c>
      <c r="AB752" s="450" t="s">
        <v>78</v>
      </c>
      <c r="AC752" s="450">
        <v>26.000000000000004</v>
      </c>
      <c r="AD752" s="450">
        <v>20</v>
      </c>
    </row>
    <row r="753" spans="1:30" ht="12.75" customHeight="1" x14ac:dyDescent="0.2">
      <c r="A753" s="450">
        <v>2017</v>
      </c>
      <c r="B753" s="457">
        <v>42752</v>
      </c>
      <c r="C753" s="450" t="s">
        <v>78</v>
      </c>
      <c r="D753" s="450" t="s">
        <v>78</v>
      </c>
      <c r="E753" s="450" t="s">
        <v>78</v>
      </c>
      <c r="F753" s="450" t="s">
        <v>78</v>
      </c>
      <c r="G753" s="450" t="s">
        <v>78</v>
      </c>
      <c r="H753" s="450" t="s">
        <v>78</v>
      </c>
      <c r="I753" s="450">
        <v>15.000000000000002</v>
      </c>
      <c r="J753" s="450" t="s">
        <v>78</v>
      </c>
      <c r="K753" s="452" t="s">
        <v>78</v>
      </c>
      <c r="L753" s="452">
        <v>11.000000000000002</v>
      </c>
      <c r="M753" s="452">
        <v>3</v>
      </c>
      <c r="N753" s="452">
        <v>6</v>
      </c>
      <c r="O753" s="452">
        <v>7</v>
      </c>
      <c r="P753" s="452" t="s">
        <v>78</v>
      </c>
      <c r="Q753" s="452">
        <v>15.000000000000002</v>
      </c>
      <c r="R753" s="452" t="s">
        <v>78</v>
      </c>
      <c r="S753" s="452">
        <v>3</v>
      </c>
      <c r="T753" s="450">
        <v>18.000000000000004</v>
      </c>
      <c r="U753" s="450">
        <v>21</v>
      </c>
      <c r="V753" s="450">
        <v>13.000000000000002</v>
      </c>
      <c r="W753" s="450">
        <v>18.000000000000004</v>
      </c>
      <c r="X753" s="450" t="s">
        <v>78</v>
      </c>
      <c r="Y753" s="450"/>
      <c r="Z753" s="450">
        <v>22.000000000000004</v>
      </c>
      <c r="AA753" s="450">
        <v>22.000000000000004</v>
      </c>
      <c r="AB753" s="450" t="s">
        <v>78</v>
      </c>
      <c r="AC753" s="450">
        <v>26.000000000000004</v>
      </c>
      <c r="AD753" s="450">
        <v>26.000000000000004</v>
      </c>
    </row>
    <row r="754" spans="1:30" ht="12.75" customHeight="1" x14ac:dyDescent="0.2">
      <c r="A754" s="450">
        <v>2017</v>
      </c>
      <c r="B754" s="457">
        <v>42753</v>
      </c>
      <c r="C754" s="450" t="s">
        <v>78</v>
      </c>
      <c r="D754" s="450" t="s">
        <v>78</v>
      </c>
      <c r="E754" s="450" t="s">
        <v>78</v>
      </c>
      <c r="F754" s="450" t="s">
        <v>78</v>
      </c>
      <c r="G754" s="450" t="s">
        <v>78</v>
      </c>
      <c r="H754" s="450" t="s">
        <v>78</v>
      </c>
      <c r="I754" s="450">
        <v>20</v>
      </c>
      <c r="J754" s="450" t="s">
        <v>78</v>
      </c>
      <c r="K754" s="452" t="s">
        <v>78</v>
      </c>
      <c r="L754" s="452">
        <v>17</v>
      </c>
      <c r="M754" s="452">
        <v>16</v>
      </c>
      <c r="N754" s="452">
        <v>12</v>
      </c>
      <c r="O754" s="452">
        <v>17</v>
      </c>
      <c r="P754" s="452" t="s">
        <v>78</v>
      </c>
      <c r="Q754" s="452">
        <v>22.000000000000004</v>
      </c>
      <c r="R754" s="452" t="s">
        <v>78</v>
      </c>
      <c r="S754" s="452">
        <v>9.0000000000000018</v>
      </c>
      <c r="T754" s="450">
        <v>16</v>
      </c>
      <c r="U754" s="450">
        <v>18.000000000000004</v>
      </c>
      <c r="V754" s="450">
        <v>16</v>
      </c>
      <c r="W754" s="450">
        <v>25</v>
      </c>
      <c r="X754" s="450" t="s">
        <v>78</v>
      </c>
      <c r="Y754" s="450"/>
      <c r="Z754" s="450">
        <v>28</v>
      </c>
      <c r="AA754" s="450">
        <v>25</v>
      </c>
      <c r="AB754" s="450" t="s">
        <v>78</v>
      </c>
      <c r="AC754" s="450">
        <v>30</v>
      </c>
      <c r="AD754" s="450">
        <v>28</v>
      </c>
    </row>
    <row r="755" spans="1:30" ht="12.75" customHeight="1" x14ac:dyDescent="0.2">
      <c r="A755" s="450">
        <v>2017</v>
      </c>
      <c r="B755" s="457">
        <v>42754</v>
      </c>
      <c r="C755" s="450" t="s">
        <v>78</v>
      </c>
      <c r="D755" s="450" t="s">
        <v>78</v>
      </c>
      <c r="E755" s="450" t="s">
        <v>78</v>
      </c>
      <c r="F755" s="450" t="s">
        <v>78</v>
      </c>
      <c r="G755" s="450" t="s">
        <v>78</v>
      </c>
      <c r="H755" s="450" t="s">
        <v>78</v>
      </c>
      <c r="I755" s="450">
        <v>24</v>
      </c>
      <c r="J755" s="450" t="s">
        <v>78</v>
      </c>
      <c r="K755" s="452" t="s">
        <v>78</v>
      </c>
      <c r="L755" s="452">
        <v>18.000000000000004</v>
      </c>
      <c r="M755" s="452">
        <v>15.000000000000002</v>
      </c>
      <c r="N755" s="452">
        <v>20</v>
      </c>
      <c r="O755" s="452">
        <v>21</v>
      </c>
      <c r="P755" s="452" t="s">
        <v>78</v>
      </c>
      <c r="Q755" s="452">
        <v>24</v>
      </c>
      <c r="R755" s="452" t="s">
        <v>78</v>
      </c>
      <c r="S755" s="452">
        <v>11.000000000000002</v>
      </c>
      <c r="T755" s="450">
        <v>17</v>
      </c>
      <c r="U755" s="450">
        <v>19</v>
      </c>
      <c r="V755" s="450">
        <v>18.000000000000004</v>
      </c>
      <c r="W755" s="450">
        <v>17</v>
      </c>
      <c r="X755" s="450" t="s">
        <v>78</v>
      </c>
      <c r="Y755" s="450"/>
      <c r="Z755" s="450">
        <v>25</v>
      </c>
      <c r="AA755" s="450">
        <v>19</v>
      </c>
      <c r="AB755" s="450" t="s">
        <v>78</v>
      </c>
      <c r="AC755" s="450">
        <v>22.000000000000004</v>
      </c>
      <c r="AD755" s="450">
        <v>23</v>
      </c>
    </row>
    <row r="756" spans="1:30" ht="12.75" customHeight="1" x14ac:dyDescent="0.2">
      <c r="A756" s="450">
        <v>2017</v>
      </c>
      <c r="B756" s="457">
        <v>42755</v>
      </c>
      <c r="C756" s="450" t="s">
        <v>78</v>
      </c>
      <c r="D756" s="450" t="s">
        <v>78</v>
      </c>
      <c r="E756" s="450" t="s">
        <v>78</v>
      </c>
      <c r="F756" s="450" t="s">
        <v>78</v>
      </c>
      <c r="G756" s="450" t="s">
        <v>78</v>
      </c>
      <c r="H756" s="450" t="s">
        <v>78</v>
      </c>
      <c r="I756" s="450">
        <v>21</v>
      </c>
      <c r="J756" s="450" t="s">
        <v>78</v>
      </c>
      <c r="K756" s="452" t="s">
        <v>78</v>
      </c>
      <c r="L756" s="452">
        <v>5</v>
      </c>
      <c r="M756" s="452">
        <v>11.000000000000002</v>
      </c>
      <c r="N756" s="452">
        <v>8</v>
      </c>
      <c r="O756" s="452">
        <v>12</v>
      </c>
      <c r="P756" s="452" t="s">
        <v>78</v>
      </c>
      <c r="Q756" s="452">
        <v>13.000000000000002</v>
      </c>
      <c r="R756" s="452" t="s">
        <v>78</v>
      </c>
      <c r="S756" s="452">
        <v>9.0000000000000018</v>
      </c>
      <c r="T756" s="450">
        <v>7</v>
      </c>
      <c r="U756" s="450">
        <v>14</v>
      </c>
      <c r="V756" s="450">
        <v>7</v>
      </c>
      <c r="W756" s="450">
        <v>12</v>
      </c>
      <c r="X756" s="450" t="s">
        <v>78</v>
      </c>
      <c r="Y756" s="450"/>
      <c r="Z756" s="450">
        <v>17</v>
      </c>
      <c r="AA756" s="450">
        <v>16</v>
      </c>
      <c r="AB756" s="450" t="s">
        <v>78</v>
      </c>
      <c r="AC756" s="450">
        <v>21</v>
      </c>
      <c r="AD756" s="450">
        <v>22.000000000000004</v>
      </c>
    </row>
    <row r="757" spans="1:30" ht="12.75" customHeight="1" x14ac:dyDescent="0.2">
      <c r="A757" s="450">
        <v>2017</v>
      </c>
      <c r="B757" s="457">
        <v>42756</v>
      </c>
      <c r="C757" s="450" t="s">
        <v>78</v>
      </c>
      <c r="D757" s="450" t="s">
        <v>78</v>
      </c>
      <c r="E757" s="450" t="s">
        <v>78</v>
      </c>
      <c r="F757" s="450" t="s">
        <v>78</v>
      </c>
      <c r="G757" s="450" t="s">
        <v>78</v>
      </c>
      <c r="H757" s="450" t="s">
        <v>78</v>
      </c>
      <c r="I757" s="450">
        <v>6</v>
      </c>
      <c r="J757" s="450" t="s">
        <v>78</v>
      </c>
      <c r="K757" s="452" t="s">
        <v>78</v>
      </c>
      <c r="L757" s="452">
        <v>6</v>
      </c>
      <c r="M757" s="452">
        <v>5</v>
      </c>
      <c r="N757" s="452">
        <v>12</v>
      </c>
      <c r="O757" s="452">
        <v>10</v>
      </c>
      <c r="P757" s="452" t="s">
        <v>78</v>
      </c>
      <c r="Q757" s="452">
        <v>13.000000000000002</v>
      </c>
      <c r="R757" s="452" t="s">
        <v>78</v>
      </c>
      <c r="S757" s="452">
        <v>8</v>
      </c>
      <c r="T757" s="450">
        <v>4</v>
      </c>
      <c r="U757" s="450">
        <v>4</v>
      </c>
      <c r="V757" s="450">
        <v>4</v>
      </c>
      <c r="W757" s="450">
        <v>4</v>
      </c>
      <c r="X757" s="450" t="s">
        <v>78</v>
      </c>
      <c r="Y757" s="450"/>
      <c r="Z757" s="450">
        <v>12</v>
      </c>
      <c r="AA757" s="450">
        <v>4</v>
      </c>
      <c r="AB757" s="450" t="s">
        <v>78</v>
      </c>
      <c r="AC757" s="450">
        <v>5</v>
      </c>
      <c r="AD757" s="450">
        <v>9.0000000000000018</v>
      </c>
    </row>
    <row r="758" spans="1:30" ht="12.75" customHeight="1" x14ac:dyDescent="0.2">
      <c r="A758" s="450">
        <v>2017</v>
      </c>
      <c r="B758" s="457">
        <v>42757</v>
      </c>
      <c r="C758" s="450" t="s">
        <v>78</v>
      </c>
      <c r="D758" s="450" t="s">
        <v>78</v>
      </c>
      <c r="E758" s="450" t="s">
        <v>78</v>
      </c>
      <c r="F758" s="450" t="s">
        <v>78</v>
      </c>
      <c r="G758" s="450" t="s">
        <v>78</v>
      </c>
      <c r="H758" s="450" t="s">
        <v>78</v>
      </c>
      <c r="I758" s="450">
        <v>26.000000000000004</v>
      </c>
      <c r="J758" s="450" t="s">
        <v>78</v>
      </c>
      <c r="K758" s="452" t="s">
        <v>78</v>
      </c>
      <c r="L758" s="452">
        <v>22.000000000000004</v>
      </c>
      <c r="M758" s="452">
        <v>20</v>
      </c>
      <c r="N758" s="452">
        <v>20</v>
      </c>
      <c r="O758" s="452">
        <v>21</v>
      </c>
      <c r="P758" s="452" t="s">
        <v>78</v>
      </c>
      <c r="Q758" s="452">
        <v>24</v>
      </c>
      <c r="R758" s="452" t="s">
        <v>78</v>
      </c>
      <c r="S758" s="452">
        <v>16</v>
      </c>
      <c r="T758" s="450">
        <v>21</v>
      </c>
      <c r="U758" s="450">
        <v>24</v>
      </c>
      <c r="V758" s="450">
        <v>23</v>
      </c>
      <c r="W758" s="450">
        <v>25</v>
      </c>
      <c r="X758" s="450" t="s">
        <v>78</v>
      </c>
      <c r="Y758" s="450"/>
      <c r="Z758" s="450">
        <v>23</v>
      </c>
      <c r="AA758" s="450">
        <v>27</v>
      </c>
      <c r="AB758" s="450" t="s">
        <v>78</v>
      </c>
      <c r="AC758" s="450">
        <v>28</v>
      </c>
      <c r="AD758" s="450">
        <v>25</v>
      </c>
    </row>
    <row r="759" spans="1:30" ht="12.75" customHeight="1" x14ac:dyDescent="0.2">
      <c r="A759" s="450">
        <v>2017</v>
      </c>
      <c r="B759" s="457">
        <v>42758</v>
      </c>
      <c r="C759" s="450" t="s">
        <v>78</v>
      </c>
      <c r="D759" s="450" t="s">
        <v>78</v>
      </c>
      <c r="E759" s="450" t="s">
        <v>78</v>
      </c>
      <c r="F759" s="450" t="s">
        <v>78</v>
      </c>
      <c r="G759" s="450" t="s">
        <v>78</v>
      </c>
      <c r="H759" s="450" t="s">
        <v>78</v>
      </c>
      <c r="I759" s="450">
        <v>33</v>
      </c>
      <c r="J759" s="450" t="s">
        <v>78</v>
      </c>
      <c r="K759" s="452" t="s">
        <v>78</v>
      </c>
      <c r="L759" s="452">
        <v>29</v>
      </c>
      <c r="M759" s="452">
        <v>29</v>
      </c>
      <c r="N759" s="452">
        <v>33</v>
      </c>
      <c r="O759" s="452">
        <v>30</v>
      </c>
      <c r="P759" s="452" t="s">
        <v>78</v>
      </c>
      <c r="Q759" s="452">
        <v>35</v>
      </c>
      <c r="R759" s="452" t="s">
        <v>78</v>
      </c>
      <c r="S759" s="452">
        <v>28</v>
      </c>
      <c r="T759" s="450">
        <v>30</v>
      </c>
      <c r="U759" s="450">
        <v>33</v>
      </c>
      <c r="V759" s="450">
        <v>29</v>
      </c>
      <c r="W759" s="450">
        <v>35</v>
      </c>
      <c r="X759" s="450" t="s">
        <v>78</v>
      </c>
      <c r="Y759" s="450"/>
      <c r="Z759" s="450">
        <v>36.000000000000007</v>
      </c>
      <c r="AA759" s="450">
        <v>36.000000000000007</v>
      </c>
      <c r="AB759" s="450" t="s">
        <v>78</v>
      </c>
      <c r="AC759" s="450">
        <v>39</v>
      </c>
      <c r="AD759" s="450">
        <v>36.000000000000007</v>
      </c>
    </row>
    <row r="760" spans="1:30" ht="12.75" customHeight="1" x14ac:dyDescent="0.2">
      <c r="A760" s="450">
        <v>2017</v>
      </c>
      <c r="B760" s="457">
        <v>42759</v>
      </c>
      <c r="C760" s="450" t="s">
        <v>78</v>
      </c>
      <c r="D760" s="450" t="s">
        <v>78</v>
      </c>
      <c r="E760" s="450" t="s">
        <v>78</v>
      </c>
      <c r="F760" s="450" t="s">
        <v>78</v>
      </c>
      <c r="G760" s="450" t="s">
        <v>78</v>
      </c>
      <c r="H760" s="450" t="s">
        <v>78</v>
      </c>
      <c r="I760" s="450">
        <v>34</v>
      </c>
      <c r="J760" s="450" t="s">
        <v>78</v>
      </c>
      <c r="K760" s="452" t="s">
        <v>78</v>
      </c>
      <c r="L760" s="452">
        <v>29</v>
      </c>
      <c r="M760" s="452">
        <v>24</v>
      </c>
      <c r="N760" s="452">
        <v>35</v>
      </c>
      <c r="O760" s="452">
        <v>30</v>
      </c>
      <c r="P760" s="452" t="s">
        <v>78</v>
      </c>
      <c r="Q760" s="452">
        <v>36.000000000000007</v>
      </c>
      <c r="R760" s="452" t="s">
        <v>78</v>
      </c>
      <c r="S760" s="452">
        <v>27</v>
      </c>
      <c r="T760" s="450">
        <v>25</v>
      </c>
      <c r="U760" s="450">
        <v>29</v>
      </c>
      <c r="V760" s="450">
        <v>29</v>
      </c>
      <c r="W760" s="450">
        <v>28</v>
      </c>
      <c r="X760" s="450" t="s">
        <v>78</v>
      </c>
      <c r="Y760" s="450"/>
      <c r="Z760" s="450">
        <v>35</v>
      </c>
      <c r="AA760" s="450">
        <v>33</v>
      </c>
      <c r="AB760" s="450" t="s">
        <v>78</v>
      </c>
      <c r="AC760" s="450">
        <v>34</v>
      </c>
      <c r="AD760" s="450">
        <v>34</v>
      </c>
    </row>
    <row r="761" spans="1:30" ht="12.75" customHeight="1" x14ac:dyDescent="0.2">
      <c r="A761" s="450">
        <v>2017</v>
      </c>
      <c r="B761" s="457">
        <v>42760</v>
      </c>
      <c r="C761" s="450" t="s">
        <v>78</v>
      </c>
      <c r="D761" s="450" t="s">
        <v>78</v>
      </c>
      <c r="E761" s="450" t="s">
        <v>78</v>
      </c>
      <c r="F761" s="450" t="s">
        <v>78</v>
      </c>
      <c r="G761" s="450" t="s">
        <v>78</v>
      </c>
      <c r="H761" s="450" t="s">
        <v>78</v>
      </c>
      <c r="I761" s="450">
        <v>29</v>
      </c>
      <c r="J761" s="450" t="s">
        <v>78</v>
      </c>
      <c r="K761" s="452" t="s">
        <v>78</v>
      </c>
      <c r="L761" s="452">
        <v>28</v>
      </c>
      <c r="M761" s="452">
        <v>22.000000000000004</v>
      </c>
      <c r="N761" s="452">
        <v>30</v>
      </c>
      <c r="O761" s="452">
        <v>28</v>
      </c>
      <c r="P761" s="452" t="s">
        <v>78</v>
      </c>
      <c r="Q761" s="452">
        <v>31</v>
      </c>
      <c r="R761" s="452" t="s">
        <v>78</v>
      </c>
      <c r="S761" s="452">
        <v>28</v>
      </c>
      <c r="T761" s="450">
        <v>24</v>
      </c>
      <c r="U761" s="450">
        <v>27</v>
      </c>
      <c r="V761" s="450">
        <v>9.0000000000000018</v>
      </c>
      <c r="W761" s="450">
        <v>27</v>
      </c>
      <c r="X761" s="450" t="s">
        <v>78</v>
      </c>
      <c r="Y761" s="450"/>
      <c r="Z761" s="450">
        <v>33</v>
      </c>
      <c r="AA761" s="450">
        <v>29</v>
      </c>
      <c r="AB761" s="450" t="s">
        <v>78</v>
      </c>
      <c r="AC761" s="450">
        <v>33</v>
      </c>
      <c r="AD761" s="450">
        <v>31</v>
      </c>
    </row>
    <row r="762" spans="1:30" ht="12.75" customHeight="1" x14ac:dyDescent="0.2">
      <c r="A762" s="450">
        <v>2017</v>
      </c>
      <c r="B762" s="457">
        <v>42761</v>
      </c>
      <c r="C762" s="450" t="s">
        <v>78</v>
      </c>
      <c r="D762" s="450" t="s">
        <v>78</v>
      </c>
      <c r="E762" s="450" t="s">
        <v>78</v>
      </c>
      <c r="F762" s="450" t="s">
        <v>78</v>
      </c>
      <c r="G762" s="450" t="s">
        <v>78</v>
      </c>
      <c r="H762" s="450" t="s">
        <v>78</v>
      </c>
      <c r="I762" s="450">
        <v>18.000000000000004</v>
      </c>
      <c r="J762" s="450" t="s">
        <v>78</v>
      </c>
      <c r="K762" s="452" t="s">
        <v>78</v>
      </c>
      <c r="L762" s="452">
        <v>20</v>
      </c>
      <c r="M762" s="452">
        <v>16</v>
      </c>
      <c r="N762" s="452">
        <v>28</v>
      </c>
      <c r="O762" s="452">
        <v>22.000000000000004</v>
      </c>
      <c r="P762" s="452" t="s">
        <v>78</v>
      </c>
      <c r="Q762" s="452">
        <v>31</v>
      </c>
      <c r="R762" s="452" t="s">
        <v>78</v>
      </c>
      <c r="S762" s="452">
        <v>24</v>
      </c>
      <c r="T762" s="450">
        <v>16</v>
      </c>
      <c r="U762" s="450">
        <v>18.000000000000004</v>
      </c>
      <c r="V762" s="450">
        <v>19</v>
      </c>
      <c r="W762" s="450">
        <v>14</v>
      </c>
      <c r="X762" s="450" t="s">
        <v>78</v>
      </c>
      <c r="Y762" s="450"/>
      <c r="Z762" s="450">
        <v>36.000000000000007</v>
      </c>
      <c r="AA762" s="450">
        <v>18.000000000000004</v>
      </c>
      <c r="AB762" s="450" t="s">
        <v>78</v>
      </c>
      <c r="AC762" s="450">
        <v>20</v>
      </c>
      <c r="AD762" s="450">
        <v>23</v>
      </c>
    </row>
    <row r="763" spans="1:30" ht="12.75" customHeight="1" x14ac:dyDescent="0.2">
      <c r="A763" s="450">
        <v>2017</v>
      </c>
      <c r="B763" s="457">
        <v>42762</v>
      </c>
      <c r="C763" s="450" t="s">
        <v>78</v>
      </c>
      <c r="D763" s="450" t="s">
        <v>78</v>
      </c>
      <c r="E763" s="450" t="s">
        <v>78</v>
      </c>
      <c r="F763" s="450" t="s">
        <v>78</v>
      </c>
      <c r="G763" s="450" t="s">
        <v>78</v>
      </c>
      <c r="H763" s="450" t="s">
        <v>78</v>
      </c>
      <c r="I763" s="450">
        <v>23</v>
      </c>
      <c r="J763" s="450" t="s">
        <v>78</v>
      </c>
      <c r="K763" s="452" t="s">
        <v>78</v>
      </c>
      <c r="L763" s="452">
        <v>22.000000000000004</v>
      </c>
      <c r="M763" s="452">
        <v>18.000000000000004</v>
      </c>
      <c r="N763" s="452">
        <v>26.000000000000004</v>
      </c>
      <c r="O763" s="452">
        <v>25</v>
      </c>
      <c r="P763" s="452" t="s">
        <v>78</v>
      </c>
      <c r="Q763" s="452">
        <v>26.000000000000004</v>
      </c>
      <c r="R763" s="452" t="s">
        <v>78</v>
      </c>
      <c r="S763" s="452">
        <v>27</v>
      </c>
      <c r="T763" s="450">
        <v>18.000000000000004</v>
      </c>
      <c r="U763" s="450">
        <v>20</v>
      </c>
      <c r="V763" s="450">
        <v>21</v>
      </c>
      <c r="W763" s="450">
        <v>18.000000000000004</v>
      </c>
      <c r="X763" s="450" t="s">
        <v>78</v>
      </c>
      <c r="Y763" s="450"/>
      <c r="Z763" s="450">
        <v>27</v>
      </c>
      <c r="AA763" s="450">
        <v>22.000000000000004</v>
      </c>
      <c r="AB763" s="450" t="s">
        <v>78</v>
      </c>
      <c r="AC763" s="450">
        <v>25</v>
      </c>
      <c r="AD763" s="450">
        <v>25</v>
      </c>
    </row>
    <row r="764" spans="1:30" ht="12.75" customHeight="1" x14ac:dyDescent="0.2">
      <c r="A764" s="450">
        <v>2017</v>
      </c>
      <c r="B764" s="457">
        <v>42763</v>
      </c>
      <c r="C764" s="450" t="s">
        <v>78</v>
      </c>
      <c r="D764" s="450" t="s">
        <v>78</v>
      </c>
      <c r="E764" s="450" t="s">
        <v>78</v>
      </c>
      <c r="F764" s="450" t="s">
        <v>78</v>
      </c>
      <c r="G764" s="450" t="s">
        <v>78</v>
      </c>
      <c r="H764" s="450" t="s">
        <v>78</v>
      </c>
      <c r="I764" s="450">
        <v>25</v>
      </c>
      <c r="J764" s="450" t="s">
        <v>78</v>
      </c>
      <c r="K764" s="452" t="s">
        <v>78</v>
      </c>
      <c r="L764" s="452">
        <v>19</v>
      </c>
      <c r="M764" s="452">
        <v>21</v>
      </c>
      <c r="N764" s="452">
        <v>27</v>
      </c>
      <c r="O764" s="452">
        <v>26.000000000000004</v>
      </c>
      <c r="P764" s="452" t="s">
        <v>78</v>
      </c>
      <c r="Q764" s="452">
        <v>25</v>
      </c>
      <c r="R764" s="452" t="s">
        <v>78</v>
      </c>
      <c r="S764" s="452">
        <v>25</v>
      </c>
      <c r="T764" s="450">
        <v>18.000000000000004</v>
      </c>
      <c r="U764" s="450">
        <v>20</v>
      </c>
      <c r="V764" s="450" t="s">
        <v>78</v>
      </c>
      <c r="W764" s="450">
        <v>21</v>
      </c>
      <c r="X764" s="450" t="s">
        <v>78</v>
      </c>
      <c r="Y764" s="450"/>
      <c r="Z764" s="450">
        <v>28</v>
      </c>
      <c r="AA764" s="450">
        <v>21</v>
      </c>
      <c r="AB764" s="450" t="s">
        <v>78</v>
      </c>
      <c r="AC764" s="450">
        <v>25</v>
      </c>
      <c r="AD764" s="450">
        <v>27</v>
      </c>
    </row>
    <row r="765" spans="1:30" ht="12.75" customHeight="1" x14ac:dyDescent="0.2">
      <c r="A765" s="450">
        <v>2017</v>
      </c>
      <c r="B765" s="457">
        <v>42764</v>
      </c>
      <c r="C765" s="450" t="s">
        <v>78</v>
      </c>
      <c r="D765" s="450" t="s">
        <v>78</v>
      </c>
      <c r="E765" s="450" t="s">
        <v>78</v>
      </c>
      <c r="F765" s="450" t="s">
        <v>78</v>
      </c>
      <c r="G765" s="450" t="s">
        <v>78</v>
      </c>
      <c r="H765" s="450" t="s">
        <v>78</v>
      </c>
      <c r="I765" s="450">
        <v>31</v>
      </c>
      <c r="J765" s="450" t="s">
        <v>78</v>
      </c>
      <c r="K765" s="452" t="s">
        <v>78</v>
      </c>
      <c r="L765" s="452">
        <v>31</v>
      </c>
      <c r="M765" s="452">
        <v>29</v>
      </c>
      <c r="N765" s="452">
        <v>34</v>
      </c>
      <c r="O765" s="452">
        <v>33</v>
      </c>
      <c r="P765" s="452" t="s">
        <v>78</v>
      </c>
      <c r="Q765" s="452">
        <v>35</v>
      </c>
      <c r="R765" s="452" t="s">
        <v>78</v>
      </c>
      <c r="S765" s="452">
        <v>36.000000000000007</v>
      </c>
      <c r="T765" s="450">
        <v>28</v>
      </c>
      <c r="U765" s="450">
        <v>30</v>
      </c>
      <c r="V765" s="450" t="s">
        <v>78</v>
      </c>
      <c r="W765" s="450">
        <v>33</v>
      </c>
      <c r="X765" s="450" t="s">
        <v>78</v>
      </c>
      <c r="Y765" s="450"/>
      <c r="Z765" s="450">
        <v>35</v>
      </c>
      <c r="AA765" s="450">
        <v>31</v>
      </c>
      <c r="AB765" s="450" t="s">
        <v>78</v>
      </c>
      <c r="AC765" s="450">
        <v>33</v>
      </c>
      <c r="AD765" s="450">
        <v>35</v>
      </c>
    </row>
    <row r="766" spans="1:30" ht="12.75" customHeight="1" x14ac:dyDescent="0.2">
      <c r="A766" s="450">
        <v>2017</v>
      </c>
      <c r="B766" s="457">
        <v>42765</v>
      </c>
      <c r="C766" s="450" t="s">
        <v>78</v>
      </c>
      <c r="D766" s="450" t="s">
        <v>78</v>
      </c>
      <c r="E766" s="450" t="s">
        <v>78</v>
      </c>
      <c r="F766" s="450" t="s">
        <v>78</v>
      </c>
      <c r="G766" s="450" t="s">
        <v>78</v>
      </c>
      <c r="H766" s="450" t="s">
        <v>78</v>
      </c>
      <c r="I766" s="450">
        <v>35</v>
      </c>
      <c r="J766" s="450" t="s">
        <v>78</v>
      </c>
      <c r="K766" s="452" t="s">
        <v>78</v>
      </c>
      <c r="L766" s="452">
        <v>32</v>
      </c>
      <c r="M766" s="452">
        <v>30</v>
      </c>
      <c r="N766" s="452">
        <v>38</v>
      </c>
      <c r="O766" s="452">
        <v>35</v>
      </c>
      <c r="P766" s="452" t="s">
        <v>78</v>
      </c>
      <c r="Q766" s="452">
        <v>39</v>
      </c>
      <c r="R766" s="452" t="s">
        <v>78</v>
      </c>
      <c r="S766" s="452">
        <v>32</v>
      </c>
      <c r="T766" s="450">
        <v>29</v>
      </c>
      <c r="U766" s="450">
        <v>32</v>
      </c>
      <c r="V766" s="450">
        <v>25</v>
      </c>
      <c r="W766" s="450">
        <v>31</v>
      </c>
      <c r="X766" s="450" t="s">
        <v>78</v>
      </c>
      <c r="Y766" s="450"/>
      <c r="Z766" s="450">
        <v>38</v>
      </c>
      <c r="AA766" s="450">
        <v>34</v>
      </c>
      <c r="AB766" s="450" t="s">
        <v>78</v>
      </c>
      <c r="AC766" s="450">
        <v>37.000000000000007</v>
      </c>
      <c r="AD766" s="450">
        <v>37.000000000000007</v>
      </c>
    </row>
    <row r="767" spans="1:30" ht="12.75" customHeight="1" x14ac:dyDescent="0.2">
      <c r="A767" s="450">
        <v>2017</v>
      </c>
      <c r="B767" s="457">
        <v>42766</v>
      </c>
      <c r="C767" s="450" t="s">
        <v>78</v>
      </c>
      <c r="D767" s="450" t="s">
        <v>78</v>
      </c>
      <c r="E767" s="450" t="s">
        <v>78</v>
      </c>
      <c r="F767" s="450" t="s">
        <v>78</v>
      </c>
      <c r="G767" s="450" t="s">
        <v>78</v>
      </c>
      <c r="H767" s="450" t="s">
        <v>78</v>
      </c>
      <c r="I767" s="450">
        <v>27</v>
      </c>
      <c r="J767" s="450" t="s">
        <v>78</v>
      </c>
      <c r="K767" s="452" t="s">
        <v>78</v>
      </c>
      <c r="L767" s="452">
        <v>1</v>
      </c>
      <c r="M767" s="452">
        <v>18.000000000000004</v>
      </c>
      <c r="N767" s="452">
        <v>26.000000000000004</v>
      </c>
      <c r="O767" s="452">
        <v>25</v>
      </c>
      <c r="P767" s="452" t="s">
        <v>78</v>
      </c>
      <c r="Q767" s="452">
        <v>25</v>
      </c>
      <c r="R767" s="452" t="s">
        <v>78</v>
      </c>
      <c r="S767" s="452">
        <v>20</v>
      </c>
      <c r="T767" s="450">
        <v>14</v>
      </c>
      <c r="U767" s="450">
        <v>23</v>
      </c>
      <c r="V767" s="450">
        <v>14</v>
      </c>
      <c r="W767" s="450">
        <v>22.000000000000004</v>
      </c>
      <c r="X767" s="450" t="s">
        <v>78</v>
      </c>
      <c r="Y767" s="450"/>
      <c r="Z767" s="450">
        <v>25</v>
      </c>
      <c r="AA767" s="450">
        <v>26.000000000000004</v>
      </c>
      <c r="AB767" s="450" t="s">
        <v>78</v>
      </c>
      <c r="AC767" s="450">
        <v>30</v>
      </c>
      <c r="AD767" s="450">
        <v>29</v>
      </c>
    </row>
    <row r="768" spans="1:30" ht="12.75" customHeight="1" x14ac:dyDescent="0.2">
      <c r="A768" s="450">
        <v>2017</v>
      </c>
      <c r="B768" s="457">
        <v>42767</v>
      </c>
      <c r="C768" s="450" t="s">
        <v>78</v>
      </c>
      <c r="D768" s="450" t="s">
        <v>78</v>
      </c>
      <c r="E768" s="450" t="s">
        <v>78</v>
      </c>
      <c r="F768" s="450" t="s">
        <v>78</v>
      </c>
      <c r="G768" s="450" t="s">
        <v>78</v>
      </c>
      <c r="H768" s="450" t="s">
        <v>78</v>
      </c>
      <c r="I768" s="450">
        <v>28</v>
      </c>
      <c r="J768" s="450" t="s">
        <v>78</v>
      </c>
      <c r="K768" s="452" t="s">
        <v>78</v>
      </c>
      <c r="L768" s="452">
        <v>28</v>
      </c>
      <c r="M768" s="452">
        <v>22.000000000000004</v>
      </c>
      <c r="N768" s="452">
        <v>35</v>
      </c>
      <c r="O768" s="452">
        <v>33</v>
      </c>
      <c r="P768" s="452" t="s">
        <v>78</v>
      </c>
      <c r="Q768" s="452">
        <v>36.000000000000007</v>
      </c>
      <c r="R768" s="452" t="s">
        <v>78</v>
      </c>
      <c r="S768" s="452">
        <v>35</v>
      </c>
      <c r="T768" s="450">
        <v>24</v>
      </c>
      <c r="U768" s="450">
        <v>25</v>
      </c>
      <c r="V768" s="450">
        <v>24</v>
      </c>
      <c r="W768" s="450">
        <v>26.000000000000004</v>
      </c>
      <c r="X768" s="450" t="s">
        <v>78</v>
      </c>
      <c r="Y768" s="450"/>
      <c r="Z768" s="450">
        <v>37.000000000000007</v>
      </c>
      <c r="AA768" s="450">
        <v>25</v>
      </c>
      <c r="AB768" s="450" t="s">
        <v>78</v>
      </c>
      <c r="AC768" s="450">
        <v>29</v>
      </c>
      <c r="AD768" s="450">
        <v>34</v>
      </c>
    </row>
    <row r="769" spans="1:30" ht="12.75" customHeight="1" x14ac:dyDescent="0.2">
      <c r="A769" s="450">
        <v>2017</v>
      </c>
      <c r="B769" s="457">
        <v>42768</v>
      </c>
      <c r="C769" s="450" t="s">
        <v>78</v>
      </c>
      <c r="D769" s="450" t="s">
        <v>78</v>
      </c>
      <c r="E769" s="450" t="s">
        <v>78</v>
      </c>
      <c r="F769" s="450" t="s">
        <v>78</v>
      </c>
      <c r="G769" s="450" t="s">
        <v>78</v>
      </c>
      <c r="H769" s="450" t="s">
        <v>78</v>
      </c>
      <c r="I769" s="450">
        <v>33</v>
      </c>
      <c r="J769" s="450" t="s">
        <v>78</v>
      </c>
      <c r="K769" s="452" t="s">
        <v>78</v>
      </c>
      <c r="L769" s="452">
        <v>32</v>
      </c>
      <c r="M769" s="452">
        <v>28</v>
      </c>
      <c r="N769" s="452">
        <v>36.000000000000007</v>
      </c>
      <c r="O769" s="452">
        <v>33</v>
      </c>
      <c r="P769" s="452" t="s">
        <v>78</v>
      </c>
      <c r="Q769" s="452">
        <v>37.000000000000007</v>
      </c>
      <c r="R769" s="452" t="s">
        <v>78</v>
      </c>
      <c r="S769" s="452">
        <v>35</v>
      </c>
      <c r="T769" s="450">
        <v>26.000000000000004</v>
      </c>
      <c r="U769" s="450">
        <v>30</v>
      </c>
      <c r="V769" s="450">
        <v>28</v>
      </c>
      <c r="W769" s="450">
        <v>31</v>
      </c>
      <c r="X769" s="450" t="s">
        <v>78</v>
      </c>
      <c r="Y769" s="450"/>
      <c r="Z769" s="450">
        <v>37.000000000000007</v>
      </c>
      <c r="AA769" s="450" t="s">
        <v>78</v>
      </c>
      <c r="AB769" s="450" t="s">
        <v>78</v>
      </c>
      <c r="AC769" s="450">
        <v>36.000000000000007</v>
      </c>
      <c r="AD769" s="450">
        <v>36.000000000000007</v>
      </c>
    </row>
    <row r="770" spans="1:30" ht="12.75" customHeight="1" x14ac:dyDescent="0.2">
      <c r="A770" s="450">
        <v>2017</v>
      </c>
      <c r="B770" s="457">
        <v>42769</v>
      </c>
      <c r="C770" s="450" t="s">
        <v>78</v>
      </c>
      <c r="D770" s="450" t="s">
        <v>78</v>
      </c>
      <c r="E770" s="450" t="s">
        <v>78</v>
      </c>
      <c r="F770" s="450" t="s">
        <v>78</v>
      </c>
      <c r="G770" s="450" t="s">
        <v>78</v>
      </c>
      <c r="H770" s="450" t="s">
        <v>78</v>
      </c>
      <c r="I770" s="450">
        <v>35</v>
      </c>
      <c r="J770" s="450" t="s">
        <v>78</v>
      </c>
      <c r="K770" s="452" t="s">
        <v>78</v>
      </c>
      <c r="L770" s="452">
        <v>31</v>
      </c>
      <c r="M770" s="452">
        <v>31</v>
      </c>
      <c r="N770" s="452">
        <v>37.000000000000007</v>
      </c>
      <c r="O770" s="452">
        <v>34</v>
      </c>
      <c r="P770" s="452">
        <v>20</v>
      </c>
      <c r="Q770" s="452">
        <v>37.000000000000007</v>
      </c>
      <c r="R770" s="452" t="s">
        <v>78</v>
      </c>
      <c r="S770" s="452">
        <v>36.000000000000007</v>
      </c>
      <c r="T770" s="450">
        <v>30</v>
      </c>
      <c r="U770" s="450">
        <v>32</v>
      </c>
      <c r="V770" s="450">
        <v>30</v>
      </c>
      <c r="W770" s="450">
        <v>32</v>
      </c>
      <c r="X770" s="450" t="s">
        <v>78</v>
      </c>
      <c r="Y770" s="450"/>
      <c r="Z770" s="450">
        <v>39</v>
      </c>
      <c r="AA770" s="450" t="s">
        <v>78</v>
      </c>
      <c r="AB770" s="450" t="s">
        <v>78</v>
      </c>
      <c r="AC770" s="450">
        <v>37.000000000000007</v>
      </c>
      <c r="AD770" s="450">
        <v>37.000000000000007</v>
      </c>
    </row>
    <row r="771" spans="1:30" ht="12.75" customHeight="1" x14ac:dyDescent="0.2">
      <c r="A771" s="450">
        <v>2017</v>
      </c>
      <c r="B771" s="457">
        <v>42770</v>
      </c>
      <c r="C771" s="450" t="s">
        <v>78</v>
      </c>
      <c r="D771" s="450" t="s">
        <v>78</v>
      </c>
      <c r="E771" s="450" t="s">
        <v>78</v>
      </c>
      <c r="F771" s="450" t="s">
        <v>78</v>
      </c>
      <c r="G771" s="450" t="s">
        <v>78</v>
      </c>
      <c r="H771" s="450" t="s">
        <v>78</v>
      </c>
      <c r="I771" s="450">
        <v>38</v>
      </c>
      <c r="J771" s="450" t="s">
        <v>78</v>
      </c>
      <c r="K771" s="452" t="s">
        <v>78</v>
      </c>
      <c r="L771" s="452">
        <v>35</v>
      </c>
      <c r="M771" s="452">
        <v>37.000000000000007</v>
      </c>
      <c r="N771" s="452">
        <v>40</v>
      </c>
      <c r="O771" s="452">
        <v>39</v>
      </c>
      <c r="P771" s="452">
        <v>21</v>
      </c>
      <c r="Q771" s="452">
        <v>40</v>
      </c>
      <c r="R771" s="452" t="s">
        <v>78</v>
      </c>
      <c r="S771" s="452">
        <v>40</v>
      </c>
      <c r="T771" s="450">
        <v>31</v>
      </c>
      <c r="U771" s="450">
        <v>35</v>
      </c>
      <c r="V771" s="450">
        <v>31</v>
      </c>
      <c r="W771" s="450">
        <v>34</v>
      </c>
      <c r="X771" s="450" t="s">
        <v>78</v>
      </c>
      <c r="Y771" s="450"/>
      <c r="Z771" s="450">
        <v>40</v>
      </c>
      <c r="AA771" s="450" t="s">
        <v>78</v>
      </c>
      <c r="AB771" s="450" t="s">
        <v>78</v>
      </c>
      <c r="AC771" s="450">
        <v>38</v>
      </c>
      <c r="AD771" s="450">
        <v>39</v>
      </c>
    </row>
    <row r="772" spans="1:30" ht="12.75" customHeight="1" x14ac:dyDescent="0.2">
      <c r="A772" s="450">
        <v>2017</v>
      </c>
      <c r="B772" s="457">
        <v>42771</v>
      </c>
      <c r="C772" s="450" t="s">
        <v>78</v>
      </c>
      <c r="D772" s="450" t="s">
        <v>78</v>
      </c>
      <c r="E772" s="450" t="s">
        <v>78</v>
      </c>
      <c r="F772" s="450" t="s">
        <v>78</v>
      </c>
      <c r="G772" s="450" t="s">
        <v>78</v>
      </c>
      <c r="H772" s="450" t="s">
        <v>78</v>
      </c>
      <c r="I772" s="450">
        <v>27</v>
      </c>
      <c r="J772" s="450" t="s">
        <v>78</v>
      </c>
      <c r="K772" s="452" t="s">
        <v>78</v>
      </c>
      <c r="L772" s="452">
        <v>25</v>
      </c>
      <c r="M772" s="452">
        <v>27</v>
      </c>
      <c r="N772" s="452">
        <v>32</v>
      </c>
      <c r="O772" s="452">
        <v>31</v>
      </c>
      <c r="P772" s="452">
        <v>19</v>
      </c>
      <c r="Q772" s="452">
        <v>33</v>
      </c>
      <c r="R772" s="452" t="s">
        <v>78</v>
      </c>
      <c r="S772" s="452">
        <v>31</v>
      </c>
      <c r="T772" s="450">
        <v>23</v>
      </c>
      <c r="U772" s="450">
        <v>23</v>
      </c>
      <c r="V772" s="450">
        <v>22.000000000000004</v>
      </c>
      <c r="W772" s="450">
        <v>25</v>
      </c>
      <c r="X772" s="450" t="s">
        <v>78</v>
      </c>
      <c r="Y772" s="450"/>
      <c r="Z772" s="450">
        <v>35</v>
      </c>
      <c r="AA772" s="450" t="s">
        <v>78</v>
      </c>
      <c r="AB772" s="450" t="s">
        <v>78</v>
      </c>
      <c r="AC772" s="450">
        <v>35</v>
      </c>
      <c r="AD772" s="450">
        <v>33</v>
      </c>
    </row>
    <row r="773" spans="1:30" ht="12.75" customHeight="1" x14ac:dyDescent="0.2">
      <c r="A773" s="450">
        <v>2017</v>
      </c>
      <c r="B773" s="457">
        <v>42772</v>
      </c>
      <c r="C773" s="450" t="s">
        <v>78</v>
      </c>
      <c r="D773" s="450" t="s">
        <v>78</v>
      </c>
      <c r="E773" s="450" t="s">
        <v>78</v>
      </c>
      <c r="F773" s="450" t="s">
        <v>78</v>
      </c>
      <c r="G773" s="450" t="s">
        <v>78</v>
      </c>
      <c r="H773" s="450" t="s">
        <v>78</v>
      </c>
      <c r="I773" s="450">
        <v>39</v>
      </c>
      <c r="J773" s="450" t="s">
        <v>78</v>
      </c>
      <c r="K773" s="452" t="s">
        <v>78</v>
      </c>
      <c r="L773" s="452">
        <v>32</v>
      </c>
      <c r="M773" s="452">
        <v>29</v>
      </c>
      <c r="N773" s="452">
        <v>37.000000000000007</v>
      </c>
      <c r="O773" s="452">
        <v>36.000000000000007</v>
      </c>
      <c r="P773" s="452">
        <v>18.000000000000004</v>
      </c>
      <c r="Q773" s="452">
        <v>37.000000000000007</v>
      </c>
      <c r="R773" s="452" t="s">
        <v>78</v>
      </c>
      <c r="S773" s="452">
        <v>35</v>
      </c>
      <c r="T773" s="450">
        <v>28</v>
      </c>
      <c r="U773" s="450">
        <v>32</v>
      </c>
      <c r="V773" s="450">
        <v>27</v>
      </c>
      <c r="W773" s="450">
        <v>30</v>
      </c>
      <c r="X773" s="450" t="s">
        <v>78</v>
      </c>
      <c r="Y773" s="450"/>
      <c r="Z773" s="450">
        <v>40</v>
      </c>
      <c r="AA773" s="450">
        <v>32</v>
      </c>
      <c r="AB773" s="450" t="s">
        <v>78</v>
      </c>
      <c r="AC773" s="450">
        <v>39</v>
      </c>
      <c r="AD773" s="450">
        <v>38</v>
      </c>
    </row>
    <row r="774" spans="1:30" ht="12.75" customHeight="1" x14ac:dyDescent="0.2">
      <c r="A774" s="450">
        <v>2017</v>
      </c>
      <c r="B774" s="457">
        <v>42773</v>
      </c>
      <c r="C774" s="450" t="s">
        <v>78</v>
      </c>
      <c r="D774" s="450" t="s">
        <v>78</v>
      </c>
      <c r="E774" s="450" t="s">
        <v>78</v>
      </c>
      <c r="F774" s="450" t="s">
        <v>78</v>
      </c>
      <c r="G774" s="450" t="s">
        <v>78</v>
      </c>
      <c r="H774" s="450" t="s">
        <v>78</v>
      </c>
      <c r="I774" s="450">
        <v>12</v>
      </c>
      <c r="J774" s="450" t="s">
        <v>78</v>
      </c>
      <c r="K774" s="452" t="s">
        <v>78</v>
      </c>
      <c r="L774" s="452">
        <v>3</v>
      </c>
      <c r="M774" s="452">
        <v>1</v>
      </c>
      <c r="N774" s="452">
        <v>0</v>
      </c>
      <c r="O774" s="452">
        <v>5</v>
      </c>
      <c r="P774" s="452">
        <v>12</v>
      </c>
      <c r="Q774" s="452">
        <v>14</v>
      </c>
      <c r="R774" s="452" t="s">
        <v>78</v>
      </c>
      <c r="S774" s="452">
        <v>10</v>
      </c>
      <c r="T774" s="450">
        <v>13.000000000000002</v>
      </c>
      <c r="U774" s="450">
        <v>18.000000000000004</v>
      </c>
      <c r="V774" s="450">
        <v>11.000000000000002</v>
      </c>
      <c r="W774" s="450" t="s">
        <v>78</v>
      </c>
      <c r="X774" s="450" t="s">
        <v>78</v>
      </c>
      <c r="Y774" s="450"/>
      <c r="Z774" s="450">
        <v>22.000000000000004</v>
      </c>
      <c r="AA774" s="450">
        <v>23</v>
      </c>
      <c r="AB774" s="450" t="s">
        <v>78</v>
      </c>
      <c r="AC774" s="450">
        <v>28</v>
      </c>
      <c r="AD774" s="450">
        <v>25</v>
      </c>
    </row>
    <row r="775" spans="1:30" ht="12.75" customHeight="1" x14ac:dyDescent="0.2">
      <c r="A775" s="450">
        <v>2017</v>
      </c>
      <c r="B775" s="457">
        <v>42774</v>
      </c>
      <c r="C775" s="450" t="s">
        <v>78</v>
      </c>
      <c r="D775" s="450" t="s">
        <v>78</v>
      </c>
      <c r="E775" s="450" t="s">
        <v>78</v>
      </c>
      <c r="F775" s="450" t="s">
        <v>78</v>
      </c>
      <c r="G775" s="450" t="s">
        <v>78</v>
      </c>
      <c r="H775" s="450" t="s">
        <v>78</v>
      </c>
      <c r="I775" s="450">
        <v>26.000000000000004</v>
      </c>
      <c r="J775" s="450" t="s">
        <v>78</v>
      </c>
      <c r="K775" s="452">
        <v>29</v>
      </c>
      <c r="L775" s="452">
        <v>24</v>
      </c>
      <c r="M775" s="452">
        <v>20</v>
      </c>
      <c r="N775" s="452">
        <v>31</v>
      </c>
      <c r="O775" s="452">
        <v>28</v>
      </c>
      <c r="P775" s="452">
        <v>16</v>
      </c>
      <c r="Q775" s="452">
        <v>32</v>
      </c>
      <c r="R775" s="452">
        <v>30</v>
      </c>
      <c r="S775" s="452">
        <v>22.000000000000004</v>
      </c>
      <c r="T775" s="450">
        <v>21</v>
      </c>
      <c r="U775" s="450">
        <v>24</v>
      </c>
      <c r="V775" s="450">
        <v>20</v>
      </c>
      <c r="W775" s="450" t="s">
        <v>78</v>
      </c>
      <c r="X775" s="450" t="s">
        <v>78</v>
      </c>
      <c r="Y775" s="450"/>
      <c r="Z775" s="450">
        <v>31</v>
      </c>
      <c r="AA775" s="450" t="s">
        <v>78</v>
      </c>
      <c r="AB775" s="450" t="s">
        <v>78</v>
      </c>
      <c r="AC775" s="450">
        <v>31</v>
      </c>
      <c r="AD775" s="450">
        <v>30</v>
      </c>
    </row>
    <row r="776" spans="1:30" ht="12.75" customHeight="1" x14ac:dyDescent="0.2">
      <c r="A776" s="450">
        <v>2017</v>
      </c>
      <c r="B776" s="457">
        <v>42775</v>
      </c>
      <c r="C776" s="450" t="s">
        <v>78</v>
      </c>
      <c r="D776" s="450" t="s">
        <v>78</v>
      </c>
      <c r="E776" s="450" t="s">
        <v>78</v>
      </c>
      <c r="F776" s="450" t="s">
        <v>78</v>
      </c>
      <c r="G776" s="450" t="s">
        <v>78</v>
      </c>
      <c r="H776" s="450" t="s">
        <v>78</v>
      </c>
      <c r="I776" s="450">
        <v>36.000000000000007</v>
      </c>
      <c r="J776" s="450" t="s">
        <v>78</v>
      </c>
      <c r="K776" s="452">
        <v>38</v>
      </c>
      <c r="L776" s="452">
        <v>36.000000000000007</v>
      </c>
      <c r="M776" s="452">
        <v>33</v>
      </c>
      <c r="N776" s="452">
        <v>41</v>
      </c>
      <c r="O776" s="452">
        <v>38</v>
      </c>
      <c r="P776" s="452">
        <v>20</v>
      </c>
      <c r="Q776" s="452">
        <v>41</v>
      </c>
      <c r="R776" s="452">
        <v>39</v>
      </c>
      <c r="S776" s="452">
        <v>37.000000000000007</v>
      </c>
      <c r="T776" s="450">
        <v>31</v>
      </c>
      <c r="U776" s="450">
        <v>35</v>
      </c>
      <c r="V776" s="450">
        <v>34</v>
      </c>
      <c r="W776" s="450" t="s">
        <v>78</v>
      </c>
      <c r="X776" s="450" t="s">
        <v>78</v>
      </c>
      <c r="Y776" s="450"/>
      <c r="Z776" s="450">
        <v>40</v>
      </c>
      <c r="AA776" s="450" t="s">
        <v>78</v>
      </c>
      <c r="AB776" s="450" t="s">
        <v>78</v>
      </c>
      <c r="AC776" s="450">
        <v>39</v>
      </c>
      <c r="AD776" s="450">
        <v>38</v>
      </c>
    </row>
    <row r="777" spans="1:30" ht="12.75" customHeight="1" x14ac:dyDescent="0.2">
      <c r="A777" s="450">
        <v>2017</v>
      </c>
      <c r="B777" s="457">
        <v>42776</v>
      </c>
      <c r="C777" s="450" t="s">
        <v>78</v>
      </c>
      <c r="D777" s="450" t="s">
        <v>78</v>
      </c>
      <c r="E777" s="450" t="s">
        <v>78</v>
      </c>
      <c r="F777" s="450" t="s">
        <v>78</v>
      </c>
      <c r="G777" s="450" t="s">
        <v>78</v>
      </c>
      <c r="H777" s="450" t="s">
        <v>78</v>
      </c>
      <c r="I777" s="450">
        <v>35</v>
      </c>
      <c r="J777" s="450" t="s">
        <v>78</v>
      </c>
      <c r="K777" s="452">
        <v>37.000000000000007</v>
      </c>
      <c r="L777" s="452">
        <v>34</v>
      </c>
      <c r="M777" s="452">
        <v>30</v>
      </c>
      <c r="N777" s="452">
        <v>40</v>
      </c>
      <c r="O777" s="452">
        <v>38</v>
      </c>
      <c r="P777" s="452" t="s">
        <v>78</v>
      </c>
      <c r="Q777" s="452">
        <v>40</v>
      </c>
      <c r="R777" s="452">
        <v>40</v>
      </c>
      <c r="S777" s="452">
        <v>39</v>
      </c>
      <c r="T777" s="450">
        <v>30</v>
      </c>
      <c r="U777" s="450">
        <v>33</v>
      </c>
      <c r="V777" s="450">
        <v>30</v>
      </c>
      <c r="W777" s="450" t="s">
        <v>78</v>
      </c>
      <c r="X777" s="450" t="s">
        <v>78</v>
      </c>
      <c r="Y777" s="450"/>
      <c r="Z777" s="450">
        <v>40</v>
      </c>
      <c r="AA777" s="450" t="s">
        <v>78</v>
      </c>
      <c r="AB777" s="450" t="s">
        <v>78</v>
      </c>
      <c r="AC777" s="450">
        <v>39</v>
      </c>
      <c r="AD777" s="450">
        <v>38</v>
      </c>
    </row>
    <row r="778" spans="1:30" ht="12.75" customHeight="1" x14ac:dyDescent="0.2">
      <c r="A778" s="450">
        <v>2017</v>
      </c>
      <c r="B778" s="457">
        <v>42777</v>
      </c>
      <c r="C778" s="450" t="s">
        <v>78</v>
      </c>
      <c r="D778" s="450" t="s">
        <v>78</v>
      </c>
      <c r="E778" s="450" t="s">
        <v>78</v>
      </c>
      <c r="F778" s="450" t="s">
        <v>78</v>
      </c>
      <c r="G778" s="450" t="s">
        <v>78</v>
      </c>
      <c r="H778" s="450" t="s">
        <v>78</v>
      </c>
      <c r="I778" s="450">
        <v>18.000000000000004</v>
      </c>
      <c r="J778" s="450" t="s">
        <v>78</v>
      </c>
      <c r="K778" s="452">
        <v>18.000000000000004</v>
      </c>
      <c r="L778" s="452">
        <v>21</v>
      </c>
      <c r="M778" s="452">
        <v>18.000000000000004</v>
      </c>
      <c r="N778" s="452">
        <v>31</v>
      </c>
      <c r="O778" s="452">
        <v>28</v>
      </c>
      <c r="P778" s="452" t="s">
        <v>78</v>
      </c>
      <c r="Q778" s="452">
        <v>37.000000000000007</v>
      </c>
      <c r="R778" s="452">
        <v>36.000000000000007</v>
      </c>
      <c r="S778" s="452">
        <v>29</v>
      </c>
      <c r="T778" s="450">
        <v>11.000000000000002</v>
      </c>
      <c r="U778" s="450">
        <v>12</v>
      </c>
      <c r="V778" s="450">
        <v>11.000000000000002</v>
      </c>
      <c r="W778" s="450" t="s">
        <v>78</v>
      </c>
      <c r="X778" s="450" t="s">
        <v>78</v>
      </c>
      <c r="Y778" s="450"/>
      <c r="Z778" s="450">
        <v>23</v>
      </c>
      <c r="AA778" s="450" t="s">
        <v>78</v>
      </c>
      <c r="AB778" s="450" t="s">
        <v>78</v>
      </c>
      <c r="AC778" s="450">
        <v>24</v>
      </c>
      <c r="AD778" s="450">
        <v>21</v>
      </c>
    </row>
    <row r="779" spans="1:30" ht="12.75" customHeight="1" x14ac:dyDescent="0.2">
      <c r="A779" s="450">
        <v>2017</v>
      </c>
      <c r="B779" s="457">
        <v>42778</v>
      </c>
      <c r="C779" s="450" t="s">
        <v>78</v>
      </c>
      <c r="D779" s="450" t="s">
        <v>78</v>
      </c>
      <c r="E779" s="450" t="s">
        <v>78</v>
      </c>
      <c r="F779" s="450" t="s">
        <v>78</v>
      </c>
      <c r="G779" s="450" t="s">
        <v>78</v>
      </c>
      <c r="H779" s="450" t="s">
        <v>78</v>
      </c>
      <c r="I779" s="450">
        <v>18.000000000000004</v>
      </c>
      <c r="J779" s="450" t="s">
        <v>78</v>
      </c>
      <c r="K779" s="452">
        <v>21</v>
      </c>
      <c r="L779" s="452">
        <v>24</v>
      </c>
      <c r="M779" s="452">
        <v>20</v>
      </c>
      <c r="N779" s="452">
        <v>32</v>
      </c>
      <c r="O779" s="452">
        <v>21</v>
      </c>
      <c r="P779" s="452" t="s">
        <v>78</v>
      </c>
      <c r="Q779" s="452">
        <v>32</v>
      </c>
      <c r="R779" s="452">
        <v>32</v>
      </c>
      <c r="S779" s="452">
        <v>29</v>
      </c>
      <c r="T779" s="450">
        <v>20</v>
      </c>
      <c r="U779" s="450">
        <v>21</v>
      </c>
      <c r="V779" s="450">
        <v>22.000000000000004</v>
      </c>
      <c r="W779" s="450" t="s">
        <v>78</v>
      </c>
      <c r="X779" s="450" t="s">
        <v>78</v>
      </c>
      <c r="Y779" s="450"/>
      <c r="Z779" s="450">
        <v>30</v>
      </c>
      <c r="AA779" s="450">
        <v>28</v>
      </c>
      <c r="AB779" s="450" t="s">
        <v>78</v>
      </c>
      <c r="AC779" s="450">
        <v>30</v>
      </c>
      <c r="AD779" s="450">
        <v>29</v>
      </c>
    </row>
    <row r="780" spans="1:30" ht="12.75" customHeight="1" x14ac:dyDescent="0.2">
      <c r="A780" s="450">
        <v>2017</v>
      </c>
      <c r="B780" s="457">
        <v>42779</v>
      </c>
      <c r="C780" s="450" t="s">
        <v>78</v>
      </c>
      <c r="D780" s="450" t="s">
        <v>78</v>
      </c>
      <c r="E780" s="450" t="s">
        <v>78</v>
      </c>
      <c r="F780" s="450" t="s">
        <v>78</v>
      </c>
      <c r="G780" s="450" t="s">
        <v>78</v>
      </c>
      <c r="H780" s="450" t="s">
        <v>78</v>
      </c>
      <c r="I780" s="450">
        <v>35</v>
      </c>
      <c r="J780" s="450" t="s">
        <v>78</v>
      </c>
      <c r="K780" s="452">
        <v>31</v>
      </c>
      <c r="L780" s="452">
        <v>28</v>
      </c>
      <c r="M780" s="452">
        <v>25</v>
      </c>
      <c r="N780" s="452">
        <v>38</v>
      </c>
      <c r="O780" s="452">
        <v>33</v>
      </c>
      <c r="P780" s="452">
        <v>19</v>
      </c>
      <c r="Q780" s="452">
        <v>38</v>
      </c>
      <c r="R780" s="452">
        <v>37.000000000000007</v>
      </c>
      <c r="S780" s="452">
        <v>32</v>
      </c>
      <c r="T780" s="450">
        <v>26.000000000000004</v>
      </c>
      <c r="U780" s="450">
        <v>30</v>
      </c>
      <c r="V780" s="450">
        <v>28</v>
      </c>
      <c r="W780" s="450" t="s">
        <v>78</v>
      </c>
      <c r="X780" s="450" t="s">
        <v>78</v>
      </c>
      <c r="Y780" s="450"/>
      <c r="Z780" s="450">
        <v>35</v>
      </c>
      <c r="AA780" s="450">
        <v>32</v>
      </c>
      <c r="AB780" s="450">
        <v>37.000000000000007</v>
      </c>
      <c r="AC780" s="450">
        <v>35</v>
      </c>
      <c r="AD780" s="450">
        <v>32</v>
      </c>
    </row>
    <row r="781" spans="1:30" ht="12.75" customHeight="1" x14ac:dyDescent="0.2">
      <c r="A781" s="450">
        <v>2017</v>
      </c>
      <c r="B781" s="457">
        <v>42780</v>
      </c>
      <c r="C781" s="450" t="s">
        <v>78</v>
      </c>
      <c r="D781" s="450" t="s">
        <v>78</v>
      </c>
      <c r="E781" s="450" t="s">
        <v>78</v>
      </c>
      <c r="F781" s="450" t="s">
        <v>78</v>
      </c>
      <c r="G781" s="450" t="s">
        <v>78</v>
      </c>
      <c r="H781" s="450" t="s">
        <v>78</v>
      </c>
      <c r="I781" s="450">
        <v>26.000000000000004</v>
      </c>
      <c r="J781" s="450" t="s">
        <v>78</v>
      </c>
      <c r="K781" s="452">
        <v>31</v>
      </c>
      <c r="L781" s="452">
        <v>29</v>
      </c>
      <c r="M781" s="452">
        <v>27</v>
      </c>
      <c r="N781" s="452">
        <v>35</v>
      </c>
      <c r="O781" s="452">
        <v>32</v>
      </c>
      <c r="P781" s="452">
        <v>19</v>
      </c>
      <c r="Q781" s="452">
        <v>37.000000000000007</v>
      </c>
      <c r="R781" s="452">
        <v>39</v>
      </c>
      <c r="S781" s="452">
        <v>35</v>
      </c>
      <c r="T781" s="450">
        <v>20</v>
      </c>
      <c r="U781" s="450">
        <v>25</v>
      </c>
      <c r="V781" s="450">
        <v>22.000000000000004</v>
      </c>
      <c r="W781" s="450" t="s">
        <v>78</v>
      </c>
      <c r="X781" s="450" t="s">
        <v>78</v>
      </c>
      <c r="Y781" s="450"/>
      <c r="Z781" s="450">
        <v>39</v>
      </c>
      <c r="AA781" s="450">
        <v>29</v>
      </c>
      <c r="AB781" s="450">
        <v>36.000000000000007</v>
      </c>
      <c r="AC781" s="450">
        <v>33</v>
      </c>
      <c r="AD781" s="450">
        <v>34</v>
      </c>
    </row>
    <row r="782" spans="1:30" ht="12.75" customHeight="1" x14ac:dyDescent="0.2">
      <c r="A782" s="450">
        <v>2017</v>
      </c>
      <c r="B782" s="457">
        <v>42781</v>
      </c>
      <c r="C782" s="450" t="s">
        <v>78</v>
      </c>
      <c r="D782" s="450" t="s">
        <v>78</v>
      </c>
      <c r="E782" s="450" t="s">
        <v>78</v>
      </c>
      <c r="F782" s="450" t="s">
        <v>78</v>
      </c>
      <c r="G782" s="450" t="s">
        <v>78</v>
      </c>
      <c r="H782" s="450" t="s">
        <v>78</v>
      </c>
      <c r="I782" s="450">
        <v>37.000000000000007</v>
      </c>
      <c r="J782" s="450" t="s">
        <v>78</v>
      </c>
      <c r="K782" s="452">
        <v>38</v>
      </c>
      <c r="L782" s="452">
        <v>34</v>
      </c>
      <c r="M782" s="452">
        <v>21</v>
      </c>
      <c r="N782" s="452">
        <v>41</v>
      </c>
      <c r="O782" s="452">
        <v>37.000000000000007</v>
      </c>
      <c r="P782" s="452">
        <v>21</v>
      </c>
      <c r="Q782" s="452">
        <v>41</v>
      </c>
      <c r="R782" s="452">
        <v>40</v>
      </c>
      <c r="S782" s="452">
        <v>37.000000000000007</v>
      </c>
      <c r="T782" s="450">
        <v>30</v>
      </c>
      <c r="U782" s="450">
        <v>32</v>
      </c>
      <c r="V782" s="450">
        <v>32</v>
      </c>
      <c r="W782" s="450" t="s">
        <v>78</v>
      </c>
      <c r="X782" s="450" t="s">
        <v>78</v>
      </c>
      <c r="Y782" s="450"/>
      <c r="Z782" s="450">
        <v>39</v>
      </c>
      <c r="AA782" s="450">
        <v>36.000000000000007</v>
      </c>
      <c r="AB782" s="450">
        <v>39</v>
      </c>
      <c r="AC782" s="450">
        <v>38</v>
      </c>
      <c r="AD782" s="450">
        <v>36.000000000000007</v>
      </c>
    </row>
    <row r="783" spans="1:30" ht="12.75" customHeight="1" x14ac:dyDescent="0.2">
      <c r="A783" s="450">
        <v>2017</v>
      </c>
      <c r="B783" s="457">
        <v>42782</v>
      </c>
      <c r="C783" s="450" t="s">
        <v>78</v>
      </c>
      <c r="D783" s="450" t="s">
        <v>78</v>
      </c>
      <c r="E783" s="450" t="s">
        <v>78</v>
      </c>
      <c r="F783" s="450" t="s">
        <v>78</v>
      </c>
      <c r="G783" s="450" t="s">
        <v>78</v>
      </c>
      <c r="H783" s="450" t="s">
        <v>78</v>
      </c>
      <c r="I783" s="450">
        <v>34</v>
      </c>
      <c r="J783" s="450" t="s">
        <v>78</v>
      </c>
      <c r="K783" s="452">
        <v>33</v>
      </c>
      <c r="L783" s="452">
        <v>29</v>
      </c>
      <c r="M783" s="452">
        <v>25</v>
      </c>
      <c r="N783" s="452">
        <v>35</v>
      </c>
      <c r="O783" s="452">
        <v>32</v>
      </c>
      <c r="P783" s="452">
        <v>18.000000000000004</v>
      </c>
      <c r="Q783" s="452">
        <v>34</v>
      </c>
      <c r="R783" s="452">
        <v>35</v>
      </c>
      <c r="S783" s="452">
        <v>30</v>
      </c>
      <c r="T783" s="450">
        <v>26.000000000000004</v>
      </c>
      <c r="U783" s="450">
        <v>29</v>
      </c>
      <c r="V783" s="450">
        <v>28</v>
      </c>
      <c r="W783" s="450">
        <v>28</v>
      </c>
      <c r="X783" s="450" t="s">
        <v>78</v>
      </c>
      <c r="Y783" s="450"/>
      <c r="Z783" s="450">
        <v>34</v>
      </c>
      <c r="AA783" s="450">
        <v>34</v>
      </c>
      <c r="AB783" s="450">
        <v>37.000000000000007</v>
      </c>
      <c r="AC783" s="450">
        <v>34</v>
      </c>
      <c r="AD783" s="450">
        <v>34</v>
      </c>
    </row>
    <row r="784" spans="1:30" ht="12.75" customHeight="1" x14ac:dyDescent="0.2">
      <c r="A784" s="450">
        <v>2017</v>
      </c>
      <c r="B784" s="457">
        <v>42783</v>
      </c>
      <c r="C784" s="450" t="s">
        <v>78</v>
      </c>
      <c r="D784" s="450" t="s">
        <v>78</v>
      </c>
      <c r="E784" s="450" t="s">
        <v>78</v>
      </c>
      <c r="F784" s="450" t="s">
        <v>78</v>
      </c>
      <c r="G784" s="450" t="s">
        <v>78</v>
      </c>
      <c r="H784" s="450" t="s">
        <v>78</v>
      </c>
      <c r="I784" s="450">
        <v>39</v>
      </c>
      <c r="J784" s="450" t="s">
        <v>78</v>
      </c>
      <c r="K784" s="452">
        <v>40</v>
      </c>
      <c r="L784" s="452">
        <v>35</v>
      </c>
      <c r="M784" s="452">
        <v>31</v>
      </c>
      <c r="N784" s="452">
        <v>39</v>
      </c>
      <c r="O784" s="452">
        <v>37.000000000000007</v>
      </c>
      <c r="P784" s="452">
        <v>21</v>
      </c>
      <c r="Q784" s="452">
        <v>42</v>
      </c>
      <c r="R784" s="452">
        <v>43</v>
      </c>
      <c r="S784" s="452">
        <v>36.000000000000007</v>
      </c>
      <c r="T784" s="450">
        <v>30</v>
      </c>
      <c r="U784" s="450">
        <v>34</v>
      </c>
      <c r="V784" s="450">
        <v>32</v>
      </c>
      <c r="W784" s="450">
        <v>34</v>
      </c>
      <c r="X784" s="450" t="s">
        <v>78</v>
      </c>
      <c r="Y784" s="450"/>
      <c r="Z784" s="450">
        <v>42</v>
      </c>
      <c r="AA784" s="450">
        <v>37.000000000000007</v>
      </c>
      <c r="AB784" s="450">
        <v>42</v>
      </c>
      <c r="AC784" s="450">
        <v>41</v>
      </c>
      <c r="AD784" s="450">
        <v>39</v>
      </c>
    </row>
    <row r="785" spans="1:30" ht="12.75" customHeight="1" x14ac:dyDescent="0.2">
      <c r="A785" s="450">
        <v>2017</v>
      </c>
      <c r="B785" s="457">
        <v>42784</v>
      </c>
      <c r="C785" s="450" t="s">
        <v>78</v>
      </c>
      <c r="D785" s="450" t="s">
        <v>78</v>
      </c>
      <c r="E785" s="450" t="s">
        <v>78</v>
      </c>
      <c r="F785" s="450" t="s">
        <v>78</v>
      </c>
      <c r="G785" s="450" t="s">
        <v>78</v>
      </c>
      <c r="H785" s="450" t="s">
        <v>78</v>
      </c>
      <c r="I785" s="450">
        <v>19</v>
      </c>
      <c r="J785" s="450" t="s">
        <v>78</v>
      </c>
      <c r="K785" s="452">
        <v>35</v>
      </c>
      <c r="L785" s="452">
        <v>34</v>
      </c>
      <c r="M785" s="452">
        <v>30</v>
      </c>
      <c r="N785" s="452">
        <v>48</v>
      </c>
      <c r="O785" s="452">
        <v>40</v>
      </c>
      <c r="P785" s="452">
        <v>30</v>
      </c>
      <c r="Q785" s="452">
        <v>55</v>
      </c>
      <c r="R785" s="452">
        <v>52.000000000000007</v>
      </c>
      <c r="S785" s="452">
        <v>41</v>
      </c>
      <c r="T785" s="450">
        <v>28</v>
      </c>
      <c r="U785" s="450">
        <v>28</v>
      </c>
      <c r="V785" s="450">
        <v>27</v>
      </c>
      <c r="W785" s="450">
        <v>28</v>
      </c>
      <c r="X785" s="450" t="s">
        <v>78</v>
      </c>
      <c r="Y785" s="450"/>
      <c r="Z785" s="450">
        <v>46</v>
      </c>
      <c r="AA785" s="450">
        <v>36.000000000000007</v>
      </c>
      <c r="AB785" s="450">
        <v>44.000000000000007</v>
      </c>
      <c r="AC785" s="450">
        <v>40</v>
      </c>
      <c r="AD785" s="450">
        <v>35</v>
      </c>
    </row>
    <row r="786" spans="1:30" ht="12.75" customHeight="1" x14ac:dyDescent="0.2">
      <c r="A786" s="450">
        <v>2017</v>
      </c>
      <c r="B786" s="457">
        <v>42785</v>
      </c>
      <c r="C786" s="450" t="s">
        <v>78</v>
      </c>
      <c r="D786" s="450" t="s">
        <v>78</v>
      </c>
      <c r="E786" s="450" t="s">
        <v>78</v>
      </c>
      <c r="F786" s="450" t="s">
        <v>78</v>
      </c>
      <c r="G786" s="450" t="s">
        <v>78</v>
      </c>
      <c r="H786" s="450" t="s">
        <v>78</v>
      </c>
      <c r="I786" s="450">
        <v>35</v>
      </c>
      <c r="J786" s="450" t="s">
        <v>78</v>
      </c>
      <c r="K786" s="452">
        <v>49</v>
      </c>
      <c r="L786" s="452">
        <v>44.000000000000007</v>
      </c>
      <c r="M786" s="452">
        <v>39</v>
      </c>
      <c r="N786" s="452">
        <v>49</v>
      </c>
      <c r="O786" s="452">
        <v>47</v>
      </c>
      <c r="P786" s="452">
        <v>28</v>
      </c>
      <c r="Q786" s="452">
        <v>48</v>
      </c>
      <c r="R786" s="452">
        <v>47</v>
      </c>
      <c r="S786" s="452">
        <v>45.000000000000007</v>
      </c>
      <c r="T786" s="450">
        <v>41</v>
      </c>
      <c r="U786" s="450">
        <v>43</v>
      </c>
      <c r="V786" s="450">
        <v>43</v>
      </c>
      <c r="W786" s="450">
        <v>45.000000000000007</v>
      </c>
      <c r="X786" s="450" t="s">
        <v>78</v>
      </c>
      <c r="Y786" s="450"/>
      <c r="Z786" s="450">
        <v>48</v>
      </c>
      <c r="AA786" s="450">
        <v>46</v>
      </c>
      <c r="AB786" s="450">
        <v>50</v>
      </c>
      <c r="AC786" s="450">
        <v>48</v>
      </c>
      <c r="AD786" s="450">
        <v>47</v>
      </c>
    </row>
    <row r="787" spans="1:30" ht="12.75" customHeight="1" x14ac:dyDescent="0.2">
      <c r="A787" s="450">
        <v>2017</v>
      </c>
      <c r="B787" s="457">
        <v>42786</v>
      </c>
      <c r="C787" s="450" t="s">
        <v>78</v>
      </c>
      <c r="D787" s="450" t="s">
        <v>78</v>
      </c>
      <c r="E787" s="450" t="s">
        <v>78</v>
      </c>
      <c r="F787" s="450" t="s">
        <v>78</v>
      </c>
      <c r="G787" s="450" t="s">
        <v>78</v>
      </c>
      <c r="H787" s="450" t="s">
        <v>78</v>
      </c>
      <c r="I787" s="450">
        <v>45.000000000000007</v>
      </c>
      <c r="J787" s="450" t="s">
        <v>78</v>
      </c>
      <c r="K787" s="452">
        <v>46</v>
      </c>
      <c r="L787" s="452">
        <v>41</v>
      </c>
      <c r="M787" s="452">
        <v>39</v>
      </c>
      <c r="N787" s="452">
        <v>47</v>
      </c>
      <c r="O787" s="452">
        <v>44.000000000000007</v>
      </c>
      <c r="P787" s="452">
        <v>24</v>
      </c>
      <c r="Q787" s="452">
        <v>48</v>
      </c>
      <c r="R787" s="452">
        <v>47</v>
      </c>
      <c r="S787" s="452">
        <v>37.000000000000007</v>
      </c>
      <c r="T787" s="450">
        <v>39</v>
      </c>
      <c r="U787" s="450">
        <v>42</v>
      </c>
      <c r="V787" s="450">
        <v>36.000000000000007</v>
      </c>
      <c r="W787" s="450">
        <v>42</v>
      </c>
      <c r="X787" s="450" t="s">
        <v>78</v>
      </c>
      <c r="Y787" s="450"/>
      <c r="Z787" s="450">
        <v>45.000000000000007</v>
      </c>
      <c r="AA787" s="450">
        <v>45.000000000000007</v>
      </c>
      <c r="AB787" s="450">
        <v>47</v>
      </c>
      <c r="AC787" s="450">
        <v>46</v>
      </c>
      <c r="AD787" s="450">
        <v>47</v>
      </c>
    </row>
    <row r="788" spans="1:30" ht="12.75" customHeight="1" x14ac:dyDescent="0.2">
      <c r="A788" s="450">
        <v>2017</v>
      </c>
      <c r="B788" s="457">
        <v>42787</v>
      </c>
      <c r="C788" s="450" t="s">
        <v>78</v>
      </c>
      <c r="D788" s="450" t="s">
        <v>78</v>
      </c>
      <c r="E788" s="450" t="s">
        <v>78</v>
      </c>
      <c r="F788" s="450" t="s">
        <v>78</v>
      </c>
      <c r="G788" s="450" t="s">
        <v>78</v>
      </c>
      <c r="H788" s="450" t="s">
        <v>78</v>
      </c>
      <c r="I788" s="450">
        <v>36.000000000000007</v>
      </c>
      <c r="J788" s="450" t="s">
        <v>78</v>
      </c>
      <c r="K788" s="452">
        <v>35</v>
      </c>
      <c r="L788" s="452">
        <v>26.000000000000004</v>
      </c>
      <c r="M788" s="452">
        <v>36.000000000000007</v>
      </c>
      <c r="N788" s="452">
        <v>43</v>
      </c>
      <c r="O788" s="452">
        <v>40</v>
      </c>
      <c r="P788" s="452">
        <v>27</v>
      </c>
      <c r="Q788" s="452">
        <v>40</v>
      </c>
      <c r="R788" s="452">
        <v>34</v>
      </c>
      <c r="S788" s="452">
        <v>37.000000000000007</v>
      </c>
      <c r="T788" s="450">
        <v>32</v>
      </c>
      <c r="U788" s="450">
        <v>37.000000000000007</v>
      </c>
      <c r="V788" s="450">
        <v>32</v>
      </c>
      <c r="W788" s="450">
        <v>39</v>
      </c>
      <c r="X788" s="450" t="s">
        <v>78</v>
      </c>
      <c r="Y788" s="450"/>
      <c r="Z788" s="450">
        <v>34</v>
      </c>
      <c r="AA788" s="450">
        <v>44.000000000000007</v>
      </c>
      <c r="AB788" s="450">
        <v>45.000000000000007</v>
      </c>
      <c r="AC788" s="450">
        <v>45.000000000000007</v>
      </c>
      <c r="AD788" s="450">
        <v>39</v>
      </c>
    </row>
    <row r="789" spans="1:30" ht="12.75" customHeight="1" x14ac:dyDescent="0.2">
      <c r="A789" s="450">
        <v>2017</v>
      </c>
      <c r="B789" s="457">
        <v>42788</v>
      </c>
      <c r="C789" s="450" t="s">
        <v>78</v>
      </c>
      <c r="D789" s="450" t="s">
        <v>78</v>
      </c>
      <c r="E789" s="450" t="s">
        <v>78</v>
      </c>
      <c r="F789" s="450" t="s">
        <v>78</v>
      </c>
      <c r="G789" s="450" t="s">
        <v>78</v>
      </c>
      <c r="H789" s="450" t="s">
        <v>78</v>
      </c>
      <c r="I789" s="450">
        <v>15.000000000000002</v>
      </c>
      <c r="J789" s="450" t="s">
        <v>78</v>
      </c>
      <c r="K789" s="452">
        <v>13.000000000000002</v>
      </c>
      <c r="L789" s="452">
        <v>21</v>
      </c>
      <c r="M789" s="452">
        <v>13.000000000000002</v>
      </c>
      <c r="N789" s="452">
        <v>30</v>
      </c>
      <c r="O789" s="452">
        <v>29</v>
      </c>
      <c r="P789" s="452">
        <v>20</v>
      </c>
      <c r="Q789" s="452">
        <v>34</v>
      </c>
      <c r="R789" s="452">
        <v>26.000000000000004</v>
      </c>
      <c r="S789" s="452">
        <v>28</v>
      </c>
      <c r="T789" s="450">
        <v>5</v>
      </c>
      <c r="U789" s="450">
        <v>8</v>
      </c>
      <c r="V789" s="450">
        <v>7</v>
      </c>
      <c r="W789" s="450">
        <v>18.000000000000004</v>
      </c>
      <c r="X789" s="450" t="s">
        <v>78</v>
      </c>
      <c r="Y789" s="450"/>
      <c r="Z789" s="450">
        <v>18.000000000000004</v>
      </c>
      <c r="AA789" s="450">
        <v>32</v>
      </c>
      <c r="AB789" s="450">
        <v>36.000000000000007</v>
      </c>
      <c r="AC789" s="450">
        <v>36.000000000000007</v>
      </c>
      <c r="AD789" s="450">
        <v>15.000000000000002</v>
      </c>
    </row>
    <row r="790" spans="1:30" ht="12.75" customHeight="1" x14ac:dyDescent="0.2">
      <c r="A790" s="450">
        <v>2017</v>
      </c>
      <c r="B790" s="457">
        <v>42789</v>
      </c>
      <c r="C790" s="450" t="s">
        <v>78</v>
      </c>
      <c r="D790" s="450" t="s">
        <v>78</v>
      </c>
      <c r="E790" s="450" t="s">
        <v>78</v>
      </c>
      <c r="F790" s="450" t="s">
        <v>78</v>
      </c>
      <c r="G790" s="450" t="s">
        <v>78</v>
      </c>
      <c r="H790" s="450" t="s">
        <v>78</v>
      </c>
      <c r="I790" s="450">
        <v>13.000000000000002</v>
      </c>
      <c r="J790" s="450" t="s">
        <v>78</v>
      </c>
      <c r="K790" s="452">
        <v>13.000000000000002</v>
      </c>
      <c r="L790" s="452">
        <v>16</v>
      </c>
      <c r="M790" s="452">
        <v>13.000000000000002</v>
      </c>
      <c r="N790" s="452">
        <v>32</v>
      </c>
      <c r="O790" s="452">
        <v>26.000000000000004</v>
      </c>
      <c r="P790" s="452">
        <v>21</v>
      </c>
      <c r="Q790" s="452">
        <v>35</v>
      </c>
      <c r="R790" s="452">
        <v>33</v>
      </c>
      <c r="S790" s="452">
        <v>27</v>
      </c>
      <c r="T790" s="450">
        <v>9.0000000000000018</v>
      </c>
      <c r="U790" s="450">
        <v>11.000000000000002</v>
      </c>
      <c r="V790" s="450">
        <v>10</v>
      </c>
      <c r="W790" s="450">
        <v>20</v>
      </c>
      <c r="X790" s="450" t="s">
        <v>78</v>
      </c>
      <c r="Y790" s="450"/>
      <c r="Z790" s="450">
        <v>29</v>
      </c>
      <c r="AA790" s="450">
        <v>32</v>
      </c>
      <c r="AB790" s="450">
        <v>40</v>
      </c>
      <c r="AC790" s="450">
        <v>36.000000000000007</v>
      </c>
      <c r="AD790" s="450">
        <v>16</v>
      </c>
    </row>
    <row r="791" spans="1:30" ht="12.75" customHeight="1" x14ac:dyDescent="0.2">
      <c r="A791" s="450">
        <v>2017</v>
      </c>
      <c r="B791" s="457">
        <v>42790</v>
      </c>
      <c r="C791" s="450" t="s">
        <v>78</v>
      </c>
      <c r="D791" s="450" t="s">
        <v>78</v>
      </c>
      <c r="E791" s="450" t="s">
        <v>78</v>
      </c>
      <c r="F791" s="450" t="s">
        <v>78</v>
      </c>
      <c r="G791" s="450" t="s">
        <v>78</v>
      </c>
      <c r="H791" s="450" t="s">
        <v>78</v>
      </c>
      <c r="I791" s="450">
        <v>33</v>
      </c>
      <c r="J791" s="450" t="s">
        <v>78</v>
      </c>
      <c r="K791" s="452">
        <v>35</v>
      </c>
      <c r="L791" s="452">
        <v>25</v>
      </c>
      <c r="M791" s="452">
        <v>32</v>
      </c>
      <c r="N791" s="452">
        <v>46</v>
      </c>
      <c r="O791" s="452">
        <v>44.000000000000007</v>
      </c>
      <c r="P791" s="452">
        <v>24</v>
      </c>
      <c r="Q791" s="452">
        <v>47</v>
      </c>
      <c r="R791" s="452">
        <v>41</v>
      </c>
      <c r="S791" s="452">
        <v>46</v>
      </c>
      <c r="T791" s="450">
        <v>30</v>
      </c>
      <c r="U791" s="450">
        <v>34</v>
      </c>
      <c r="V791" s="450">
        <v>28</v>
      </c>
      <c r="W791" s="450">
        <v>38</v>
      </c>
      <c r="X791" s="450" t="s">
        <v>78</v>
      </c>
      <c r="Y791" s="450"/>
      <c r="Z791" s="450">
        <v>39</v>
      </c>
      <c r="AA791" s="450">
        <v>39</v>
      </c>
      <c r="AB791" s="450">
        <v>45.000000000000007</v>
      </c>
      <c r="AC791" s="450">
        <v>42</v>
      </c>
      <c r="AD791" s="450">
        <v>40</v>
      </c>
    </row>
    <row r="792" spans="1:30" ht="12.75" customHeight="1" x14ac:dyDescent="0.2">
      <c r="A792" s="450">
        <v>2017</v>
      </c>
      <c r="B792" s="457">
        <v>42791</v>
      </c>
      <c r="C792" s="450" t="s">
        <v>78</v>
      </c>
      <c r="D792" s="450" t="s">
        <v>78</v>
      </c>
      <c r="E792" s="450" t="s">
        <v>78</v>
      </c>
      <c r="F792" s="450" t="s">
        <v>78</v>
      </c>
      <c r="G792" s="450" t="s">
        <v>78</v>
      </c>
      <c r="H792" s="450" t="s">
        <v>78</v>
      </c>
      <c r="I792" s="450">
        <v>40</v>
      </c>
      <c r="J792" s="450" t="s">
        <v>78</v>
      </c>
      <c r="K792" s="452">
        <v>38</v>
      </c>
      <c r="L792" s="452">
        <v>33</v>
      </c>
      <c r="M792" s="452">
        <v>33</v>
      </c>
      <c r="N792" s="452">
        <v>43</v>
      </c>
      <c r="O792" s="452">
        <v>40</v>
      </c>
      <c r="P792" s="452">
        <v>22.000000000000004</v>
      </c>
      <c r="Q792" s="452">
        <v>42</v>
      </c>
      <c r="R792" s="452">
        <v>40</v>
      </c>
      <c r="S792" s="452">
        <v>40</v>
      </c>
      <c r="T792" s="450">
        <v>33</v>
      </c>
      <c r="U792" s="450">
        <v>35</v>
      </c>
      <c r="V792" s="450">
        <v>34</v>
      </c>
      <c r="W792" s="450">
        <v>35</v>
      </c>
      <c r="X792" s="450" t="s">
        <v>78</v>
      </c>
      <c r="Y792" s="450"/>
      <c r="Z792" s="450">
        <v>38</v>
      </c>
      <c r="AA792" s="450">
        <v>40</v>
      </c>
      <c r="AB792" s="450">
        <v>42</v>
      </c>
      <c r="AC792" s="450">
        <v>40</v>
      </c>
      <c r="AD792" s="450">
        <v>38</v>
      </c>
    </row>
    <row r="793" spans="1:30" ht="12.75" customHeight="1" x14ac:dyDescent="0.2">
      <c r="A793" s="450">
        <v>2017</v>
      </c>
      <c r="B793" s="457">
        <v>42792</v>
      </c>
      <c r="C793" s="450" t="s">
        <v>78</v>
      </c>
      <c r="D793" s="450" t="s">
        <v>78</v>
      </c>
      <c r="E793" s="450" t="s">
        <v>78</v>
      </c>
      <c r="F793" s="450" t="s">
        <v>78</v>
      </c>
      <c r="G793" s="450" t="s">
        <v>78</v>
      </c>
      <c r="H793" s="450" t="s">
        <v>78</v>
      </c>
      <c r="I793" s="450">
        <v>39</v>
      </c>
      <c r="J793" s="450" t="s">
        <v>78</v>
      </c>
      <c r="K793" s="452">
        <v>39</v>
      </c>
      <c r="L793" s="452">
        <v>36.000000000000007</v>
      </c>
      <c r="M793" s="452">
        <v>36.000000000000007</v>
      </c>
      <c r="N793" s="452">
        <v>36.000000000000007</v>
      </c>
      <c r="O793" s="452">
        <v>35</v>
      </c>
      <c r="P793" s="452">
        <v>20</v>
      </c>
      <c r="Q793" s="452">
        <v>37.000000000000007</v>
      </c>
      <c r="R793" s="452">
        <v>37.000000000000007</v>
      </c>
      <c r="S793" s="452">
        <v>36.000000000000007</v>
      </c>
      <c r="T793" s="450">
        <v>33</v>
      </c>
      <c r="U793" s="450">
        <v>34</v>
      </c>
      <c r="V793" s="450">
        <v>34</v>
      </c>
      <c r="W793" s="450">
        <v>36.000000000000007</v>
      </c>
      <c r="X793" s="450" t="s">
        <v>78</v>
      </c>
      <c r="Y793" s="450"/>
      <c r="Z793" s="450">
        <v>36.000000000000007</v>
      </c>
      <c r="AA793" s="450">
        <v>37.000000000000007</v>
      </c>
      <c r="AB793" s="450">
        <v>38</v>
      </c>
      <c r="AC793" s="450">
        <v>37.000000000000007</v>
      </c>
      <c r="AD793" s="450">
        <v>36.000000000000007</v>
      </c>
    </row>
    <row r="794" spans="1:30" ht="12.75" customHeight="1" x14ac:dyDescent="0.2">
      <c r="A794" s="450">
        <v>2017</v>
      </c>
      <c r="B794" s="457">
        <v>42793</v>
      </c>
      <c r="C794" s="450" t="s">
        <v>78</v>
      </c>
      <c r="D794" s="450" t="s">
        <v>78</v>
      </c>
      <c r="E794" s="450" t="s">
        <v>78</v>
      </c>
      <c r="F794" s="450" t="s">
        <v>78</v>
      </c>
      <c r="G794" s="450" t="s">
        <v>78</v>
      </c>
      <c r="H794" s="450" t="s">
        <v>78</v>
      </c>
      <c r="I794" s="450">
        <v>25</v>
      </c>
      <c r="J794" s="450" t="s">
        <v>78</v>
      </c>
      <c r="K794" s="452">
        <v>34</v>
      </c>
      <c r="L794" s="452">
        <v>32</v>
      </c>
      <c r="M794" s="452">
        <v>30</v>
      </c>
      <c r="N794" s="452">
        <v>40</v>
      </c>
      <c r="O794" s="452">
        <v>31</v>
      </c>
      <c r="P794" s="452">
        <v>23</v>
      </c>
      <c r="Q794" s="452">
        <v>40</v>
      </c>
      <c r="R794" s="452">
        <v>39</v>
      </c>
      <c r="S794" s="452">
        <v>36.000000000000007</v>
      </c>
      <c r="T794" s="450">
        <v>21</v>
      </c>
      <c r="U794" s="450">
        <v>24</v>
      </c>
      <c r="V794" s="450">
        <v>21</v>
      </c>
      <c r="W794" s="450">
        <v>31</v>
      </c>
      <c r="X794" s="450" t="s">
        <v>78</v>
      </c>
      <c r="Y794" s="450"/>
      <c r="Z794" s="450">
        <v>38</v>
      </c>
      <c r="AA794" s="450">
        <v>39</v>
      </c>
      <c r="AB794" s="450">
        <v>42</v>
      </c>
      <c r="AC794" s="450">
        <v>40</v>
      </c>
      <c r="AD794" s="450">
        <v>31</v>
      </c>
    </row>
    <row r="795" spans="1:30" ht="12.75" customHeight="1" x14ac:dyDescent="0.2">
      <c r="A795" s="450">
        <v>2017</v>
      </c>
      <c r="B795" s="457">
        <v>42794</v>
      </c>
      <c r="C795" s="450">
        <v>36.000000000000007</v>
      </c>
      <c r="D795" s="450">
        <v>33</v>
      </c>
      <c r="E795" s="450">
        <v>37.000000000000007</v>
      </c>
      <c r="F795" s="450">
        <v>25</v>
      </c>
      <c r="G795" s="450">
        <v>38</v>
      </c>
      <c r="H795" s="450" t="s">
        <v>78</v>
      </c>
      <c r="I795" s="450">
        <v>42</v>
      </c>
      <c r="J795" s="450" t="s">
        <v>78</v>
      </c>
      <c r="K795" s="452">
        <v>27</v>
      </c>
      <c r="L795" s="452">
        <v>24</v>
      </c>
      <c r="M795" s="452">
        <v>33</v>
      </c>
      <c r="N795" s="452">
        <v>37.000000000000007</v>
      </c>
      <c r="O795" s="452">
        <v>33</v>
      </c>
      <c r="P795" s="452">
        <v>23</v>
      </c>
      <c r="Q795" s="452">
        <v>38</v>
      </c>
      <c r="R795" s="452">
        <v>25</v>
      </c>
      <c r="S795" s="452">
        <v>40</v>
      </c>
      <c r="T795" s="450">
        <v>19</v>
      </c>
      <c r="U795" s="450">
        <v>25</v>
      </c>
      <c r="V795" s="450">
        <v>22.000000000000004</v>
      </c>
      <c r="W795" s="450">
        <v>35</v>
      </c>
      <c r="X795" s="450">
        <v>40</v>
      </c>
      <c r="Y795" s="450"/>
      <c r="Z795" s="450">
        <v>34</v>
      </c>
      <c r="AA795" s="450">
        <v>39</v>
      </c>
      <c r="AB795" s="450">
        <v>43</v>
      </c>
      <c r="AC795" s="450">
        <v>40</v>
      </c>
      <c r="AD795" s="450">
        <v>35</v>
      </c>
    </row>
    <row r="796" spans="1:30" ht="12.75" customHeight="1" x14ac:dyDescent="0.2">
      <c r="A796" s="450">
        <v>2017</v>
      </c>
      <c r="B796" s="457">
        <v>42795</v>
      </c>
      <c r="C796" s="450">
        <v>37.000000000000007</v>
      </c>
      <c r="D796" s="450">
        <v>37.000000000000007</v>
      </c>
      <c r="E796" s="450">
        <v>38</v>
      </c>
      <c r="F796" s="450">
        <v>36.000000000000007</v>
      </c>
      <c r="G796" s="450">
        <v>35</v>
      </c>
      <c r="H796" s="450" t="s">
        <v>78</v>
      </c>
      <c r="I796" s="450">
        <v>28</v>
      </c>
      <c r="J796" s="450" t="s">
        <v>78</v>
      </c>
      <c r="K796" s="452">
        <v>33</v>
      </c>
      <c r="L796" s="452">
        <v>34</v>
      </c>
      <c r="M796" s="452">
        <v>27</v>
      </c>
      <c r="N796" s="452">
        <v>37.000000000000007</v>
      </c>
      <c r="O796" s="452">
        <v>35</v>
      </c>
      <c r="P796" s="452">
        <v>21</v>
      </c>
      <c r="Q796" s="452">
        <v>35</v>
      </c>
      <c r="R796" s="452">
        <v>36.000000000000007</v>
      </c>
      <c r="S796" s="452">
        <v>37.000000000000007</v>
      </c>
      <c r="T796" s="450">
        <v>32</v>
      </c>
      <c r="U796" s="450">
        <v>32</v>
      </c>
      <c r="V796" s="450">
        <v>31</v>
      </c>
      <c r="W796" s="450">
        <v>34</v>
      </c>
      <c r="X796" s="450">
        <v>35</v>
      </c>
      <c r="Y796" s="450"/>
      <c r="Z796" s="450">
        <v>36.000000000000007</v>
      </c>
      <c r="AA796" s="450">
        <v>34</v>
      </c>
      <c r="AB796" s="450">
        <v>36.000000000000007</v>
      </c>
      <c r="AC796" s="450">
        <v>34</v>
      </c>
      <c r="AD796" s="450">
        <v>36.000000000000007</v>
      </c>
    </row>
    <row r="797" spans="1:30" ht="12.75" customHeight="1" x14ac:dyDescent="0.2">
      <c r="A797" s="450">
        <v>2017</v>
      </c>
      <c r="B797" s="457">
        <v>42796</v>
      </c>
      <c r="C797" s="450">
        <v>47</v>
      </c>
      <c r="D797" s="450">
        <v>46</v>
      </c>
      <c r="E797" s="450">
        <v>48</v>
      </c>
      <c r="F797" s="450">
        <v>45.000000000000007</v>
      </c>
      <c r="G797" s="450">
        <v>44.000000000000007</v>
      </c>
      <c r="H797" s="450" t="s">
        <v>78</v>
      </c>
      <c r="I797" s="450">
        <v>43</v>
      </c>
      <c r="J797" s="450">
        <v>48</v>
      </c>
      <c r="K797" s="452">
        <v>47</v>
      </c>
      <c r="L797" s="452">
        <v>43</v>
      </c>
      <c r="M797" s="452">
        <v>35</v>
      </c>
      <c r="N797" s="452">
        <v>46</v>
      </c>
      <c r="O797" s="452">
        <v>43</v>
      </c>
      <c r="P797" s="452">
        <v>26.000000000000004</v>
      </c>
      <c r="Q797" s="452">
        <v>45.000000000000007</v>
      </c>
      <c r="R797" s="452">
        <v>45.000000000000007</v>
      </c>
      <c r="S797" s="452">
        <v>43</v>
      </c>
      <c r="T797" s="450">
        <v>40</v>
      </c>
      <c r="U797" s="450">
        <v>42</v>
      </c>
      <c r="V797" s="450">
        <v>41</v>
      </c>
      <c r="W797" s="450">
        <v>42</v>
      </c>
      <c r="X797" s="450">
        <v>45.000000000000007</v>
      </c>
      <c r="Y797" s="450"/>
      <c r="Z797" s="450">
        <v>46</v>
      </c>
      <c r="AA797" s="450">
        <v>45.000000000000007</v>
      </c>
      <c r="AB797" s="450">
        <v>47</v>
      </c>
      <c r="AC797" s="450">
        <v>46</v>
      </c>
      <c r="AD797" s="450">
        <v>45.000000000000007</v>
      </c>
    </row>
    <row r="798" spans="1:30" ht="12.75" customHeight="1" x14ac:dyDescent="0.2">
      <c r="A798" s="450">
        <v>2017</v>
      </c>
      <c r="B798" s="457">
        <v>42797</v>
      </c>
      <c r="C798" s="450">
        <v>42</v>
      </c>
      <c r="D798" s="450">
        <v>41</v>
      </c>
      <c r="E798" s="450">
        <v>44.000000000000007</v>
      </c>
      <c r="F798" s="450">
        <v>41</v>
      </c>
      <c r="G798" s="450">
        <v>42</v>
      </c>
      <c r="H798" s="450" t="s">
        <v>78</v>
      </c>
      <c r="I798" s="450">
        <v>40</v>
      </c>
      <c r="J798" s="450">
        <v>43</v>
      </c>
      <c r="K798" s="452">
        <v>41</v>
      </c>
      <c r="L798" s="452">
        <v>37.000000000000007</v>
      </c>
      <c r="M798" s="452">
        <v>34</v>
      </c>
      <c r="N798" s="452">
        <v>42</v>
      </c>
      <c r="O798" s="452">
        <v>39</v>
      </c>
      <c r="P798" s="452">
        <v>23</v>
      </c>
      <c r="Q798" s="452">
        <v>42</v>
      </c>
      <c r="R798" s="452">
        <v>41</v>
      </c>
      <c r="S798" s="452">
        <v>39</v>
      </c>
      <c r="T798" s="450">
        <v>34</v>
      </c>
      <c r="U798" s="450">
        <v>36.000000000000007</v>
      </c>
      <c r="V798" s="450">
        <v>35</v>
      </c>
      <c r="W798" s="450">
        <v>37.000000000000007</v>
      </c>
      <c r="X798" s="450">
        <v>41</v>
      </c>
      <c r="Y798" s="450"/>
      <c r="Z798" s="450">
        <v>41</v>
      </c>
      <c r="AA798" s="450">
        <v>39</v>
      </c>
      <c r="AB798" s="450">
        <v>41</v>
      </c>
      <c r="AC798" s="450">
        <v>40</v>
      </c>
      <c r="AD798" s="450">
        <v>40</v>
      </c>
    </row>
    <row r="799" spans="1:30" ht="12.75" customHeight="1" x14ac:dyDescent="0.2">
      <c r="A799" s="450">
        <v>2017</v>
      </c>
      <c r="B799" s="457">
        <v>42798</v>
      </c>
      <c r="C799" s="450">
        <v>43</v>
      </c>
      <c r="D799" s="450">
        <v>42</v>
      </c>
      <c r="E799" s="450">
        <v>43</v>
      </c>
      <c r="F799" s="450">
        <v>42</v>
      </c>
      <c r="G799" s="450">
        <v>42</v>
      </c>
      <c r="H799" s="450" t="s">
        <v>78</v>
      </c>
      <c r="I799" s="450">
        <v>41</v>
      </c>
      <c r="J799" s="450">
        <v>43</v>
      </c>
      <c r="K799" s="452">
        <v>43</v>
      </c>
      <c r="L799" s="452">
        <v>38</v>
      </c>
      <c r="M799" s="452">
        <v>38</v>
      </c>
      <c r="N799" s="452" t="s">
        <v>78</v>
      </c>
      <c r="O799" s="452">
        <v>40</v>
      </c>
      <c r="P799" s="452">
        <v>23</v>
      </c>
      <c r="Q799" s="452">
        <v>42</v>
      </c>
      <c r="R799" s="452">
        <v>42</v>
      </c>
      <c r="S799" s="452">
        <v>39</v>
      </c>
      <c r="T799" s="450">
        <v>35</v>
      </c>
      <c r="U799" s="450">
        <v>38</v>
      </c>
      <c r="V799" s="450">
        <v>35</v>
      </c>
      <c r="W799" s="450">
        <v>38</v>
      </c>
      <c r="X799" s="450">
        <v>41</v>
      </c>
      <c r="Y799" s="450"/>
      <c r="Z799" s="450">
        <v>41</v>
      </c>
      <c r="AA799" s="450">
        <v>42</v>
      </c>
      <c r="AB799" s="450">
        <v>43</v>
      </c>
      <c r="AC799" s="450">
        <v>42</v>
      </c>
      <c r="AD799" s="450">
        <v>42</v>
      </c>
    </row>
    <row r="800" spans="1:30" ht="12.75" customHeight="1" x14ac:dyDescent="0.2">
      <c r="A800" s="450">
        <v>2017</v>
      </c>
      <c r="B800" s="457">
        <v>42799</v>
      </c>
      <c r="C800" s="450">
        <v>43</v>
      </c>
      <c r="D800" s="450">
        <v>41</v>
      </c>
      <c r="E800" s="450">
        <v>42</v>
      </c>
      <c r="F800" s="450">
        <v>42</v>
      </c>
      <c r="G800" s="450">
        <v>43</v>
      </c>
      <c r="H800" s="450" t="s">
        <v>78</v>
      </c>
      <c r="I800" s="450">
        <v>41</v>
      </c>
      <c r="J800" s="450">
        <v>43</v>
      </c>
      <c r="K800" s="452">
        <v>43</v>
      </c>
      <c r="L800" s="452">
        <v>38</v>
      </c>
      <c r="M800" s="452">
        <v>39</v>
      </c>
      <c r="N800" s="452" t="s">
        <v>78</v>
      </c>
      <c r="O800" s="452">
        <v>40</v>
      </c>
      <c r="P800" s="452">
        <v>22.000000000000004</v>
      </c>
      <c r="Q800" s="452">
        <v>42</v>
      </c>
      <c r="R800" s="452">
        <v>41</v>
      </c>
      <c r="S800" s="452">
        <v>39</v>
      </c>
      <c r="T800" s="450">
        <v>35</v>
      </c>
      <c r="U800" s="450">
        <v>38</v>
      </c>
      <c r="V800" s="450">
        <v>34</v>
      </c>
      <c r="W800" s="450">
        <v>37.000000000000007</v>
      </c>
      <c r="X800" s="450">
        <v>38</v>
      </c>
      <c r="Y800" s="450"/>
      <c r="Z800" s="450">
        <v>41</v>
      </c>
      <c r="AA800" s="450">
        <v>42</v>
      </c>
      <c r="AB800" s="450">
        <v>42</v>
      </c>
      <c r="AC800" s="450">
        <v>42</v>
      </c>
      <c r="AD800" s="450">
        <v>41</v>
      </c>
    </row>
    <row r="801" spans="1:30" ht="12.75" customHeight="1" x14ac:dyDescent="0.2">
      <c r="A801" s="450">
        <v>2017</v>
      </c>
      <c r="B801" s="457">
        <v>42800</v>
      </c>
      <c r="C801" s="450">
        <v>32</v>
      </c>
      <c r="D801" s="450">
        <v>36.000000000000007</v>
      </c>
      <c r="E801" s="450">
        <v>38</v>
      </c>
      <c r="F801" s="450">
        <v>34</v>
      </c>
      <c r="G801" s="450">
        <v>38</v>
      </c>
      <c r="H801" s="450" t="s">
        <v>78</v>
      </c>
      <c r="I801" s="450">
        <v>33</v>
      </c>
      <c r="J801" s="450">
        <v>40</v>
      </c>
      <c r="K801" s="452">
        <v>31</v>
      </c>
      <c r="L801" s="452">
        <v>22.000000000000004</v>
      </c>
      <c r="M801" s="452">
        <v>30</v>
      </c>
      <c r="N801" s="452">
        <v>36.000000000000007</v>
      </c>
      <c r="O801" s="452">
        <v>37.000000000000007</v>
      </c>
      <c r="P801" s="452">
        <v>34</v>
      </c>
      <c r="Q801" s="452">
        <v>36.000000000000007</v>
      </c>
      <c r="R801" s="452">
        <v>33</v>
      </c>
      <c r="S801" s="452">
        <v>35</v>
      </c>
      <c r="T801" s="450">
        <v>24</v>
      </c>
      <c r="U801" s="450">
        <v>29</v>
      </c>
      <c r="V801" s="450">
        <v>20</v>
      </c>
      <c r="W801" s="450">
        <v>33</v>
      </c>
      <c r="X801" s="450">
        <v>42</v>
      </c>
      <c r="Y801" s="450"/>
      <c r="Z801" s="450">
        <v>32</v>
      </c>
      <c r="AA801" s="450">
        <v>38</v>
      </c>
      <c r="AB801" s="450">
        <v>40</v>
      </c>
      <c r="AC801" s="450">
        <v>35</v>
      </c>
      <c r="AD801" s="450">
        <v>28</v>
      </c>
    </row>
    <row r="802" spans="1:30" ht="12.75" customHeight="1" x14ac:dyDescent="0.2">
      <c r="A802" s="450">
        <v>2017</v>
      </c>
      <c r="B802" s="457">
        <v>42801</v>
      </c>
      <c r="C802" s="450">
        <v>39</v>
      </c>
      <c r="D802" s="450">
        <v>38</v>
      </c>
      <c r="E802" s="450">
        <v>47</v>
      </c>
      <c r="F802" s="450">
        <v>39</v>
      </c>
      <c r="G802" s="450">
        <v>47</v>
      </c>
      <c r="H802" s="450" t="s">
        <v>78</v>
      </c>
      <c r="I802" s="450">
        <v>35</v>
      </c>
      <c r="J802" s="450">
        <v>50</v>
      </c>
      <c r="K802" s="452">
        <v>24</v>
      </c>
      <c r="L802" s="452">
        <v>26.000000000000004</v>
      </c>
      <c r="M802" s="452">
        <v>34</v>
      </c>
      <c r="N802" s="452">
        <v>31</v>
      </c>
      <c r="O802" s="452">
        <v>40</v>
      </c>
      <c r="P802" s="452" t="s">
        <v>78</v>
      </c>
      <c r="Q802" s="452">
        <v>35</v>
      </c>
      <c r="R802" s="452">
        <v>24</v>
      </c>
      <c r="S802" s="452">
        <v>15.000000000000002</v>
      </c>
      <c r="T802" s="450">
        <v>19</v>
      </c>
      <c r="U802" s="450">
        <v>25</v>
      </c>
      <c r="V802" s="450">
        <v>16</v>
      </c>
      <c r="W802" s="450">
        <v>31</v>
      </c>
      <c r="X802" s="450">
        <v>42</v>
      </c>
      <c r="Y802" s="450"/>
      <c r="Z802" s="450">
        <v>19</v>
      </c>
      <c r="AA802" s="450">
        <v>48</v>
      </c>
      <c r="AB802" s="450">
        <v>51.000000000000007</v>
      </c>
      <c r="AC802" s="450">
        <v>48</v>
      </c>
      <c r="AD802" s="450">
        <v>31</v>
      </c>
    </row>
    <row r="803" spans="1:30" ht="12.75" customHeight="1" x14ac:dyDescent="0.2">
      <c r="A803" s="450">
        <v>2017</v>
      </c>
      <c r="B803" s="457">
        <v>42802</v>
      </c>
      <c r="C803" s="450">
        <v>48</v>
      </c>
      <c r="D803" s="450">
        <v>45.000000000000007</v>
      </c>
      <c r="E803" s="450">
        <v>49</v>
      </c>
      <c r="F803" s="450">
        <v>48</v>
      </c>
      <c r="G803" s="450">
        <v>48</v>
      </c>
      <c r="H803" s="450" t="s">
        <v>78</v>
      </c>
      <c r="I803" s="450">
        <v>41</v>
      </c>
      <c r="J803" s="450">
        <v>49</v>
      </c>
      <c r="K803" s="452">
        <v>47</v>
      </c>
      <c r="L803" s="452">
        <v>43</v>
      </c>
      <c r="M803" s="452">
        <v>42</v>
      </c>
      <c r="N803" s="452">
        <v>49</v>
      </c>
      <c r="O803" s="452">
        <v>46</v>
      </c>
      <c r="P803" s="452">
        <v>40</v>
      </c>
      <c r="Q803" s="452">
        <v>48</v>
      </c>
      <c r="R803" s="452">
        <v>47</v>
      </c>
      <c r="S803" s="452">
        <v>47</v>
      </c>
      <c r="T803" s="450">
        <v>41</v>
      </c>
      <c r="U803" s="450">
        <v>42</v>
      </c>
      <c r="V803" s="450">
        <v>42</v>
      </c>
      <c r="W803" s="450">
        <v>43</v>
      </c>
      <c r="X803" s="450">
        <v>51.000000000000007</v>
      </c>
      <c r="Y803" s="450"/>
      <c r="Z803" s="450">
        <v>46</v>
      </c>
      <c r="AA803" s="450">
        <v>44.000000000000007</v>
      </c>
      <c r="AB803" s="450">
        <v>48</v>
      </c>
      <c r="AC803" s="450">
        <v>45.000000000000007</v>
      </c>
      <c r="AD803" s="450">
        <v>47</v>
      </c>
    </row>
    <row r="804" spans="1:30" ht="12.75" customHeight="1" x14ac:dyDescent="0.2">
      <c r="A804" s="450">
        <v>2017</v>
      </c>
      <c r="B804" s="457">
        <v>42803</v>
      </c>
      <c r="C804" s="450">
        <v>50</v>
      </c>
      <c r="D804" s="450">
        <v>47</v>
      </c>
      <c r="E804" s="450">
        <v>50</v>
      </c>
      <c r="F804" s="450">
        <v>48</v>
      </c>
      <c r="G804" s="450">
        <v>48</v>
      </c>
      <c r="H804" s="450" t="s">
        <v>78</v>
      </c>
      <c r="I804" s="450">
        <v>46</v>
      </c>
      <c r="J804" s="450">
        <v>50</v>
      </c>
      <c r="K804" s="452">
        <v>48</v>
      </c>
      <c r="L804" s="452">
        <v>46</v>
      </c>
      <c r="M804" s="452">
        <v>44.000000000000007</v>
      </c>
      <c r="N804" s="452">
        <v>51.000000000000007</v>
      </c>
      <c r="O804" s="452">
        <v>49</v>
      </c>
      <c r="P804" s="452">
        <v>44.000000000000007</v>
      </c>
      <c r="Q804" s="452">
        <v>49</v>
      </c>
      <c r="R804" s="452">
        <v>47</v>
      </c>
      <c r="S804" s="452">
        <v>47</v>
      </c>
      <c r="T804" s="450">
        <v>42</v>
      </c>
      <c r="U804" s="450">
        <v>44.000000000000007</v>
      </c>
      <c r="V804" s="450">
        <v>43</v>
      </c>
      <c r="W804" s="450">
        <v>43</v>
      </c>
      <c r="X804" s="450">
        <v>50</v>
      </c>
      <c r="Y804" s="450"/>
      <c r="Z804" s="450">
        <v>48</v>
      </c>
      <c r="AA804" s="450">
        <v>45.000000000000007</v>
      </c>
      <c r="AB804" s="450">
        <v>48</v>
      </c>
      <c r="AC804" s="450">
        <v>48</v>
      </c>
      <c r="AD804" s="450">
        <v>47</v>
      </c>
    </row>
    <row r="805" spans="1:30" ht="12.75" customHeight="1" x14ac:dyDescent="0.2">
      <c r="A805" s="450">
        <v>2017</v>
      </c>
      <c r="B805" s="457">
        <v>42804</v>
      </c>
      <c r="C805" s="450">
        <v>44.000000000000007</v>
      </c>
      <c r="D805" s="450">
        <v>42</v>
      </c>
      <c r="E805" s="450">
        <v>44.000000000000007</v>
      </c>
      <c r="F805" s="450">
        <v>41</v>
      </c>
      <c r="G805" s="450">
        <v>42</v>
      </c>
      <c r="H805" s="450" t="s">
        <v>78</v>
      </c>
      <c r="I805" s="450">
        <v>42</v>
      </c>
      <c r="J805" s="450">
        <v>42</v>
      </c>
      <c r="K805" s="452">
        <v>42</v>
      </c>
      <c r="L805" s="452">
        <v>36.000000000000007</v>
      </c>
      <c r="M805" s="452">
        <v>36.000000000000007</v>
      </c>
      <c r="N805" s="452">
        <v>42</v>
      </c>
      <c r="O805" s="452">
        <v>38</v>
      </c>
      <c r="P805" s="452">
        <v>36.000000000000007</v>
      </c>
      <c r="Q805" s="452">
        <v>43</v>
      </c>
      <c r="R805" s="452">
        <v>43</v>
      </c>
      <c r="S805" s="452">
        <v>37.000000000000007</v>
      </c>
      <c r="T805" s="450">
        <v>33</v>
      </c>
      <c r="U805" s="450">
        <v>37.000000000000007</v>
      </c>
      <c r="V805" s="450">
        <v>34</v>
      </c>
      <c r="W805" s="450">
        <v>36.000000000000007</v>
      </c>
      <c r="X805" s="450">
        <v>40</v>
      </c>
      <c r="Y805" s="450"/>
      <c r="Z805" s="450">
        <v>43</v>
      </c>
      <c r="AA805" s="450">
        <v>40</v>
      </c>
      <c r="AB805" s="450">
        <v>44.000000000000007</v>
      </c>
      <c r="AC805" s="450">
        <v>42</v>
      </c>
      <c r="AD805" s="450">
        <v>41</v>
      </c>
    </row>
    <row r="806" spans="1:30" ht="12.75" customHeight="1" x14ac:dyDescent="0.2">
      <c r="A806" s="450">
        <v>2017</v>
      </c>
      <c r="B806" s="457">
        <v>42805</v>
      </c>
      <c r="C806" s="450">
        <v>42</v>
      </c>
      <c r="D806" s="450">
        <v>41</v>
      </c>
      <c r="E806" s="450">
        <v>43</v>
      </c>
      <c r="F806" s="450">
        <v>41</v>
      </c>
      <c r="G806" s="450">
        <v>40</v>
      </c>
      <c r="H806" s="450" t="s">
        <v>78</v>
      </c>
      <c r="I806" s="450">
        <v>40</v>
      </c>
      <c r="J806" s="450" t="s">
        <v>78</v>
      </c>
      <c r="K806" s="452">
        <v>42</v>
      </c>
      <c r="L806" s="452">
        <v>38</v>
      </c>
      <c r="M806" s="452">
        <v>39</v>
      </c>
      <c r="N806" s="452">
        <v>44.000000000000007</v>
      </c>
      <c r="O806" s="452">
        <v>40</v>
      </c>
      <c r="P806" s="452">
        <v>41</v>
      </c>
      <c r="Q806" s="452">
        <v>43</v>
      </c>
      <c r="R806" s="452">
        <v>41</v>
      </c>
      <c r="S806" s="452">
        <v>40</v>
      </c>
      <c r="T806" s="450">
        <v>34</v>
      </c>
      <c r="U806" s="450">
        <v>36.000000000000007</v>
      </c>
      <c r="V806" s="450">
        <v>36.000000000000007</v>
      </c>
      <c r="W806" s="450">
        <v>37.000000000000007</v>
      </c>
      <c r="X806" s="450">
        <v>41</v>
      </c>
      <c r="Y806" s="450"/>
      <c r="Z806" s="450">
        <v>41</v>
      </c>
      <c r="AA806" s="450">
        <v>39</v>
      </c>
      <c r="AB806" s="450">
        <v>42</v>
      </c>
      <c r="AC806" s="450">
        <v>42</v>
      </c>
      <c r="AD806" s="450">
        <v>41</v>
      </c>
    </row>
    <row r="807" spans="1:30" ht="12.75" customHeight="1" x14ac:dyDescent="0.2">
      <c r="A807" s="450">
        <v>2017</v>
      </c>
      <c r="B807" s="457">
        <v>42806</v>
      </c>
      <c r="C807" s="450">
        <v>40</v>
      </c>
      <c r="D807" s="450">
        <v>37.000000000000007</v>
      </c>
      <c r="E807" s="450">
        <v>39</v>
      </c>
      <c r="F807" s="450">
        <v>38</v>
      </c>
      <c r="G807" s="450">
        <v>38</v>
      </c>
      <c r="H807" s="450" t="s">
        <v>78</v>
      </c>
      <c r="I807" s="450">
        <v>35</v>
      </c>
      <c r="J807" s="450" t="s">
        <v>78</v>
      </c>
      <c r="K807" s="452">
        <v>40</v>
      </c>
      <c r="L807" s="452">
        <v>37.000000000000007</v>
      </c>
      <c r="M807" s="452">
        <v>36.000000000000007</v>
      </c>
      <c r="N807" s="452" t="s">
        <v>78</v>
      </c>
      <c r="O807" s="452">
        <v>39</v>
      </c>
      <c r="P807" s="452">
        <v>36.000000000000007</v>
      </c>
      <c r="Q807" s="452">
        <v>40</v>
      </c>
      <c r="R807" s="452">
        <v>39</v>
      </c>
      <c r="S807" s="452">
        <v>37.000000000000007</v>
      </c>
      <c r="T807" s="450">
        <v>34</v>
      </c>
      <c r="U807" s="450">
        <v>35</v>
      </c>
      <c r="V807" s="450">
        <v>34</v>
      </c>
      <c r="W807" s="450">
        <v>37.000000000000007</v>
      </c>
      <c r="X807" s="450">
        <v>40</v>
      </c>
      <c r="Y807" s="450"/>
      <c r="Z807" s="450">
        <v>38</v>
      </c>
      <c r="AA807" s="450">
        <v>37.000000000000007</v>
      </c>
      <c r="AB807" s="450">
        <v>41</v>
      </c>
      <c r="AC807" s="450">
        <v>39</v>
      </c>
      <c r="AD807" s="450">
        <v>38</v>
      </c>
    </row>
    <row r="808" spans="1:30" ht="12.75" customHeight="1" x14ac:dyDescent="0.2">
      <c r="A808" s="450">
        <v>2017</v>
      </c>
      <c r="B808" s="457">
        <v>42807</v>
      </c>
      <c r="C808" s="450">
        <v>44.000000000000007</v>
      </c>
      <c r="D808" s="450">
        <v>41</v>
      </c>
      <c r="E808" s="450">
        <v>45.000000000000007</v>
      </c>
      <c r="F808" s="450">
        <v>41</v>
      </c>
      <c r="G808" s="450">
        <v>40</v>
      </c>
      <c r="H808" s="450" t="s">
        <v>78</v>
      </c>
      <c r="I808" s="450">
        <v>35</v>
      </c>
      <c r="J808" s="450" t="s">
        <v>78</v>
      </c>
      <c r="K808" s="452">
        <v>39</v>
      </c>
      <c r="L808" s="452">
        <v>29</v>
      </c>
      <c r="M808" s="452">
        <v>32</v>
      </c>
      <c r="N808" s="452" t="s">
        <v>78</v>
      </c>
      <c r="O808" s="452">
        <v>37.000000000000007</v>
      </c>
      <c r="P808" s="452">
        <v>40</v>
      </c>
      <c r="Q808" s="452">
        <v>42</v>
      </c>
      <c r="R808" s="452">
        <v>41</v>
      </c>
      <c r="S808" s="452">
        <v>38</v>
      </c>
      <c r="T808" s="450">
        <v>32</v>
      </c>
      <c r="U808" s="450">
        <v>36.000000000000007</v>
      </c>
      <c r="V808" s="450">
        <v>29</v>
      </c>
      <c r="W808" s="450">
        <v>37.000000000000007</v>
      </c>
      <c r="X808" s="450">
        <v>40</v>
      </c>
      <c r="Y808" s="450"/>
      <c r="Z808" s="450">
        <v>38</v>
      </c>
      <c r="AA808" s="450">
        <v>37.000000000000007</v>
      </c>
      <c r="AB808" s="450">
        <v>42</v>
      </c>
      <c r="AC808" s="450">
        <v>41</v>
      </c>
      <c r="AD808" s="450">
        <v>40</v>
      </c>
    </row>
    <row r="809" spans="1:30" ht="12.75" customHeight="1" x14ac:dyDescent="0.2">
      <c r="A809" s="450">
        <v>2017</v>
      </c>
      <c r="B809" s="457">
        <v>42808</v>
      </c>
      <c r="C809" s="450">
        <v>37.000000000000007</v>
      </c>
      <c r="D809" s="450">
        <v>36.000000000000007</v>
      </c>
      <c r="E809" s="450">
        <v>37.000000000000007</v>
      </c>
      <c r="F809" s="450" t="s">
        <v>78</v>
      </c>
      <c r="G809" s="450">
        <v>36.000000000000007</v>
      </c>
      <c r="H809" s="450" t="s">
        <v>78</v>
      </c>
      <c r="I809" s="450">
        <v>35</v>
      </c>
      <c r="J809" s="450" t="s">
        <v>78</v>
      </c>
      <c r="K809" s="452">
        <v>37.000000000000007</v>
      </c>
      <c r="L809" s="452">
        <v>32</v>
      </c>
      <c r="M809" s="452">
        <v>32</v>
      </c>
      <c r="N809" s="452" t="s">
        <v>78</v>
      </c>
      <c r="O809" s="452">
        <v>36.000000000000007</v>
      </c>
      <c r="P809" s="452">
        <v>30</v>
      </c>
      <c r="Q809" s="452">
        <v>39</v>
      </c>
      <c r="R809" s="452">
        <v>37.000000000000007</v>
      </c>
      <c r="S809" s="452">
        <v>39</v>
      </c>
      <c r="T809" s="450">
        <v>30</v>
      </c>
      <c r="U809" s="450">
        <v>32</v>
      </c>
      <c r="V809" s="450">
        <v>29</v>
      </c>
      <c r="W809" s="450">
        <v>34</v>
      </c>
      <c r="X809" s="450">
        <v>43</v>
      </c>
      <c r="Y809" s="450"/>
      <c r="Z809" s="450">
        <v>37.000000000000007</v>
      </c>
      <c r="AA809" s="450">
        <v>34</v>
      </c>
      <c r="AB809" s="450">
        <v>39</v>
      </c>
      <c r="AC809" s="450">
        <v>37.000000000000007</v>
      </c>
      <c r="AD809" s="450">
        <v>37.000000000000007</v>
      </c>
    </row>
    <row r="810" spans="1:30" ht="12.75" customHeight="1" x14ac:dyDescent="0.2">
      <c r="A810" s="450">
        <v>2017</v>
      </c>
      <c r="B810" s="457">
        <v>42809</v>
      </c>
      <c r="C810" s="450">
        <v>43</v>
      </c>
      <c r="D810" s="450">
        <v>41</v>
      </c>
      <c r="E810" s="450">
        <v>43</v>
      </c>
      <c r="F810" s="450">
        <v>40</v>
      </c>
      <c r="G810" s="450">
        <v>39</v>
      </c>
      <c r="H810" s="450" t="s">
        <v>78</v>
      </c>
      <c r="I810" s="450">
        <v>36.000000000000007</v>
      </c>
      <c r="J810" s="450">
        <v>43</v>
      </c>
      <c r="K810" s="452">
        <v>42</v>
      </c>
      <c r="L810" s="452">
        <v>36.000000000000007</v>
      </c>
      <c r="M810" s="452">
        <v>30</v>
      </c>
      <c r="N810" s="452" t="s">
        <v>78</v>
      </c>
      <c r="O810" s="452">
        <v>41</v>
      </c>
      <c r="P810" s="452">
        <v>37.000000000000007</v>
      </c>
      <c r="Q810" s="452">
        <v>44.000000000000007</v>
      </c>
      <c r="R810" s="452">
        <v>43</v>
      </c>
      <c r="S810" s="452">
        <v>43</v>
      </c>
      <c r="T810" s="450">
        <v>33</v>
      </c>
      <c r="U810" s="450">
        <v>36.000000000000007</v>
      </c>
      <c r="V810" s="450">
        <v>35</v>
      </c>
      <c r="W810" s="450">
        <v>36.000000000000007</v>
      </c>
      <c r="X810" s="450">
        <v>40</v>
      </c>
      <c r="Y810" s="450"/>
      <c r="Z810" s="450">
        <v>43</v>
      </c>
      <c r="AA810" s="450">
        <v>38</v>
      </c>
      <c r="AB810" s="450">
        <v>43</v>
      </c>
      <c r="AC810" s="450">
        <v>41</v>
      </c>
      <c r="AD810" s="450">
        <v>42</v>
      </c>
    </row>
    <row r="811" spans="1:30" ht="12.75" customHeight="1" x14ac:dyDescent="0.2">
      <c r="A811" s="450">
        <v>2017</v>
      </c>
      <c r="B811" s="457">
        <v>42810</v>
      </c>
      <c r="C811" s="450">
        <v>52.000000000000007</v>
      </c>
      <c r="D811" s="450">
        <v>49</v>
      </c>
      <c r="E811" s="450">
        <v>52.000000000000007</v>
      </c>
      <c r="F811" s="450">
        <v>50</v>
      </c>
      <c r="G811" s="450">
        <v>51.000000000000007</v>
      </c>
      <c r="H811" s="450" t="s">
        <v>78</v>
      </c>
      <c r="I811" s="450">
        <v>47</v>
      </c>
      <c r="J811" s="450">
        <v>52.000000000000007</v>
      </c>
      <c r="K811" s="452">
        <v>51.000000000000007</v>
      </c>
      <c r="L811" s="452">
        <v>45.000000000000007</v>
      </c>
      <c r="M811" s="452">
        <v>38</v>
      </c>
      <c r="N811" s="452" t="s">
        <v>78</v>
      </c>
      <c r="O811" s="452">
        <v>47</v>
      </c>
      <c r="P811" s="452">
        <v>44.000000000000007</v>
      </c>
      <c r="Q811" s="452">
        <v>52.000000000000007</v>
      </c>
      <c r="R811" s="452">
        <v>52.000000000000007</v>
      </c>
      <c r="S811" s="452">
        <v>47</v>
      </c>
      <c r="T811" s="450">
        <v>43</v>
      </c>
      <c r="U811" s="450">
        <v>44.000000000000007</v>
      </c>
      <c r="V811" s="450">
        <v>44.000000000000007</v>
      </c>
      <c r="W811" s="450">
        <v>47</v>
      </c>
      <c r="X811" s="450">
        <v>47</v>
      </c>
      <c r="Y811" s="450"/>
      <c r="Z811" s="450">
        <v>51.000000000000007</v>
      </c>
      <c r="AA811" s="450">
        <v>48</v>
      </c>
      <c r="AB811" s="450">
        <v>51.000000000000007</v>
      </c>
      <c r="AC811" s="450">
        <v>50</v>
      </c>
      <c r="AD811" s="450">
        <v>50</v>
      </c>
    </row>
    <row r="812" spans="1:30" ht="12.75" customHeight="1" x14ac:dyDescent="0.2">
      <c r="A812" s="450">
        <v>2017</v>
      </c>
      <c r="B812" s="457">
        <v>42811</v>
      </c>
      <c r="C812" s="450">
        <v>52.000000000000007</v>
      </c>
      <c r="D812" s="450">
        <v>50</v>
      </c>
      <c r="E812" s="450">
        <v>50</v>
      </c>
      <c r="F812" s="450">
        <v>51.000000000000007</v>
      </c>
      <c r="G812" s="450">
        <v>53.000000000000007</v>
      </c>
      <c r="H812" s="450" t="s">
        <v>78</v>
      </c>
      <c r="I812" s="450">
        <v>49</v>
      </c>
      <c r="J812" s="450">
        <v>52.000000000000007</v>
      </c>
      <c r="K812" s="452">
        <v>51.000000000000007</v>
      </c>
      <c r="L812" s="452">
        <v>44.000000000000007</v>
      </c>
      <c r="M812" s="452">
        <v>39</v>
      </c>
      <c r="N812" s="452">
        <v>55</v>
      </c>
      <c r="O812" s="452">
        <v>49</v>
      </c>
      <c r="P812" s="452">
        <v>45.000000000000007</v>
      </c>
      <c r="Q812" s="452">
        <v>53.000000000000007</v>
      </c>
      <c r="R812" s="452">
        <v>53.000000000000007</v>
      </c>
      <c r="S812" s="452">
        <v>49</v>
      </c>
      <c r="T812" s="450">
        <v>39</v>
      </c>
      <c r="U812" s="450">
        <v>43</v>
      </c>
      <c r="V812" s="450">
        <v>41</v>
      </c>
      <c r="W812" s="450">
        <v>43</v>
      </c>
      <c r="X812" s="450">
        <v>48</v>
      </c>
      <c r="Y812" s="450"/>
      <c r="Z812" s="450">
        <v>51.000000000000007</v>
      </c>
      <c r="AA812" s="450">
        <v>46</v>
      </c>
      <c r="AB812" s="450">
        <v>50</v>
      </c>
      <c r="AC812" s="450">
        <v>49</v>
      </c>
      <c r="AD812" s="450">
        <v>50</v>
      </c>
    </row>
    <row r="813" spans="1:30" ht="12.75" customHeight="1" x14ac:dyDescent="0.2">
      <c r="A813" s="450">
        <v>2017</v>
      </c>
      <c r="B813" s="457">
        <v>42812</v>
      </c>
      <c r="C813" s="450">
        <v>50</v>
      </c>
      <c r="D813" s="450">
        <v>50</v>
      </c>
      <c r="E813" s="450">
        <v>51.000000000000007</v>
      </c>
      <c r="F813" s="450">
        <v>47</v>
      </c>
      <c r="G813" s="450">
        <v>48</v>
      </c>
      <c r="H813" s="450" t="s">
        <v>78</v>
      </c>
      <c r="I813" s="450">
        <v>49</v>
      </c>
      <c r="J813" s="450">
        <v>49</v>
      </c>
      <c r="K813" s="452">
        <v>50</v>
      </c>
      <c r="L813" s="452">
        <v>38</v>
      </c>
      <c r="M813" s="452">
        <v>40</v>
      </c>
      <c r="N813" s="452">
        <v>44.000000000000007</v>
      </c>
      <c r="O813" s="452">
        <v>39</v>
      </c>
      <c r="P813" s="452">
        <v>45.000000000000007</v>
      </c>
      <c r="Q813" s="452">
        <v>47</v>
      </c>
      <c r="R813" s="452">
        <v>47</v>
      </c>
      <c r="S813" s="452">
        <v>40</v>
      </c>
      <c r="T813" s="450">
        <v>40</v>
      </c>
      <c r="U813" s="450">
        <v>44.000000000000007</v>
      </c>
      <c r="V813" s="450">
        <v>39</v>
      </c>
      <c r="W813" s="450">
        <v>43</v>
      </c>
      <c r="X813" s="450">
        <v>42</v>
      </c>
      <c r="Y813" s="450"/>
      <c r="Z813" s="450">
        <v>47</v>
      </c>
      <c r="AA813" s="450">
        <v>45.000000000000007</v>
      </c>
      <c r="AB813" s="450">
        <v>49</v>
      </c>
      <c r="AC813" s="450">
        <v>48</v>
      </c>
      <c r="AD813" s="450">
        <v>48</v>
      </c>
    </row>
    <row r="814" spans="1:30" ht="12.75" customHeight="1" x14ac:dyDescent="0.2">
      <c r="A814" s="450">
        <v>2017</v>
      </c>
      <c r="B814" s="457">
        <v>42813</v>
      </c>
      <c r="C814" s="450">
        <v>50</v>
      </c>
      <c r="D814" s="450">
        <v>49</v>
      </c>
      <c r="E814" s="450">
        <v>49</v>
      </c>
      <c r="F814" s="450">
        <v>48</v>
      </c>
      <c r="G814" s="450">
        <v>46</v>
      </c>
      <c r="H814" s="450" t="s">
        <v>78</v>
      </c>
      <c r="I814" s="450">
        <v>46</v>
      </c>
      <c r="J814" s="450">
        <v>46</v>
      </c>
      <c r="K814" s="452">
        <v>55</v>
      </c>
      <c r="L814" s="452">
        <v>48</v>
      </c>
      <c r="M814" s="452">
        <v>50</v>
      </c>
      <c r="N814" s="452">
        <v>55</v>
      </c>
      <c r="O814" s="452">
        <v>52.000000000000007</v>
      </c>
      <c r="P814" s="452" t="s">
        <v>78</v>
      </c>
      <c r="Q814" s="452">
        <v>55</v>
      </c>
      <c r="R814" s="452">
        <v>55</v>
      </c>
      <c r="S814" s="452">
        <v>47</v>
      </c>
      <c r="T814" s="450">
        <v>44.000000000000007</v>
      </c>
      <c r="U814" s="450">
        <v>47</v>
      </c>
      <c r="V814" s="450">
        <v>45.000000000000007</v>
      </c>
      <c r="W814" s="450">
        <v>48</v>
      </c>
      <c r="X814" s="450">
        <v>48</v>
      </c>
      <c r="Y814" s="450"/>
      <c r="Z814" s="450">
        <v>53.000000000000007</v>
      </c>
      <c r="AA814" s="450">
        <v>46</v>
      </c>
      <c r="AB814" s="450">
        <v>46</v>
      </c>
      <c r="AC814" s="450">
        <v>46</v>
      </c>
      <c r="AD814" s="450">
        <v>51.000000000000007</v>
      </c>
    </row>
    <row r="815" spans="1:30" ht="12.75" customHeight="1" x14ac:dyDescent="0.2">
      <c r="A815" s="450">
        <v>2017</v>
      </c>
      <c r="B815" s="457">
        <v>42814</v>
      </c>
      <c r="C815" s="450">
        <v>53.000000000000007</v>
      </c>
      <c r="D815" s="450">
        <v>49</v>
      </c>
      <c r="E815" s="450">
        <v>53.000000000000007</v>
      </c>
      <c r="F815" s="450">
        <v>52.000000000000007</v>
      </c>
      <c r="G815" s="450">
        <v>51.000000000000007</v>
      </c>
      <c r="H815" s="450" t="s">
        <v>78</v>
      </c>
      <c r="I815" s="450">
        <v>50</v>
      </c>
      <c r="J815" s="450">
        <v>52.000000000000007</v>
      </c>
      <c r="K815" s="452">
        <v>53.000000000000007</v>
      </c>
      <c r="L815" s="452">
        <v>49</v>
      </c>
      <c r="M815" s="452">
        <v>46</v>
      </c>
      <c r="N815" s="452">
        <v>60</v>
      </c>
      <c r="O815" s="452">
        <v>52.000000000000007</v>
      </c>
      <c r="P815" s="452" t="s">
        <v>78</v>
      </c>
      <c r="Q815" s="452">
        <v>58</v>
      </c>
      <c r="R815" s="452">
        <v>56</v>
      </c>
      <c r="S815" s="452">
        <v>51.000000000000007</v>
      </c>
      <c r="T815" s="450">
        <v>43</v>
      </c>
      <c r="U815" s="450">
        <v>46</v>
      </c>
      <c r="V815" s="450">
        <v>35</v>
      </c>
      <c r="W815" s="450">
        <v>44.000000000000007</v>
      </c>
      <c r="X815" s="450">
        <v>51.000000000000007</v>
      </c>
      <c r="Y815" s="450"/>
      <c r="Z815" s="450">
        <v>54</v>
      </c>
      <c r="AA815" s="450">
        <v>49</v>
      </c>
      <c r="AB815" s="450">
        <v>52.000000000000007</v>
      </c>
      <c r="AC815" s="450">
        <v>51.000000000000007</v>
      </c>
      <c r="AD815" s="450">
        <v>51.000000000000007</v>
      </c>
    </row>
    <row r="816" spans="1:30" ht="12.75" customHeight="1" x14ac:dyDescent="0.2">
      <c r="A816" s="450">
        <v>2017</v>
      </c>
      <c r="B816" s="457">
        <v>42815</v>
      </c>
      <c r="C816" s="450">
        <v>46</v>
      </c>
      <c r="D816" s="450">
        <v>54</v>
      </c>
      <c r="E816" s="450">
        <v>48</v>
      </c>
      <c r="F816" s="450">
        <v>46</v>
      </c>
      <c r="G816" s="450">
        <v>50</v>
      </c>
      <c r="H816" s="450" t="s">
        <v>78</v>
      </c>
      <c r="I816" s="450">
        <v>38</v>
      </c>
      <c r="J816" s="450">
        <v>49</v>
      </c>
      <c r="K816" s="452">
        <v>52.000000000000007</v>
      </c>
      <c r="L816" s="452">
        <v>46</v>
      </c>
      <c r="M816" s="452">
        <v>41</v>
      </c>
      <c r="N816" s="452">
        <v>50</v>
      </c>
      <c r="O816" s="452">
        <v>47</v>
      </c>
      <c r="P816" s="452" t="s">
        <v>78</v>
      </c>
      <c r="Q816" s="452">
        <v>51.000000000000007</v>
      </c>
      <c r="R816" s="452">
        <v>53.000000000000007</v>
      </c>
      <c r="S816" s="452">
        <v>43</v>
      </c>
      <c r="T816" s="450">
        <v>43</v>
      </c>
      <c r="U816" s="450">
        <v>45.000000000000007</v>
      </c>
      <c r="V816" s="450">
        <v>44.000000000000007</v>
      </c>
      <c r="W816" s="450">
        <v>40</v>
      </c>
      <c r="X816" s="450">
        <v>57</v>
      </c>
      <c r="Y816" s="450"/>
      <c r="Z816" s="450">
        <v>51.000000000000007</v>
      </c>
      <c r="AA816" s="450">
        <v>40</v>
      </c>
      <c r="AB816" s="450">
        <v>50</v>
      </c>
      <c r="AC816" s="450">
        <v>47</v>
      </c>
      <c r="AD816" s="450">
        <v>49</v>
      </c>
    </row>
    <row r="817" spans="1:30" ht="12.75" customHeight="1" x14ac:dyDescent="0.2">
      <c r="A817" s="450">
        <v>2017</v>
      </c>
      <c r="B817" s="457">
        <v>42816</v>
      </c>
      <c r="C817" s="450">
        <v>47</v>
      </c>
      <c r="D817" s="450">
        <v>44.000000000000007</v>
      </c>
      <c r="E817" s="450">
        <v>47</v>
      </c>
      <c r="F817" s="450">
        <v>45.000000000000007</v>
      </c>
      <c r="G817" s="450">
        <v>44.000000000000007</v>
      </c>
      <c r="H817" s="450" t="s">
        <v>78</v>
      </c>
      <c r="I817" s="450">
        <v>45.000000000000007</v>
      </c>
      <c r="J817" s="450">
        <v>46</v>
      </c>
      <c r="K817" s="452">
        <v>46</v>
      </c>
      <c r="L817" s="452">
        <v>42</v>
      </c>
      <c r="M817" s="452">
        <v>40</v>
      </c>
      <c r="N817" s="452">
        <v>46</v>
      </c>
      <c r="O817" s="452">
        <v>43</v>
      </c>
      <c r="P817" s="452" t="s">
        <v>78</v>
      </c>
      <c r="Q817" s="452">
        <v>46</v>
      </c>
      <c r="R817" s="452">
        <v>45.000000000000007</v>
      </c>
      <c r="S817" s="452">
        <v>41</v>
      </c>
      <c r="T817" s="450">
        <v>39</v>
      </c>
      <c r="U817" s="450">
        <v>42</v>
      </c>
      <c r="V817" s="450">
        <v>39</v>
      </c>
      <c r="W817" s="450">
        <v>41</v>
      </c>
      <c r="X817" s="450">
        <v>44.000000000000007</v>
      </c>
      <c r="Y817" s="450"/>
      <c r="Z817" s="450">
        <v>45.000000000000007</v>
      </c>
      <c r="AA817" s="450">
        <v>44.000000000000007</v>
      </c>
      <c r="AB817" s="450">
        <v>47</v>
      </c>
      <c r="AC817" s="450">
        <v>46</v>
      </c>
      <c r="AD817" s="450">
        <v>45.000000000000007</v>
      </c>
    </row>
    <row r="818" spans="1:30" ht="12.75" customHeight="1" x14ac:dyDescent="0.2">
      <c r="A818" s="450">
        <v>2017</v>
      </c>
      <c r="B818" s="457">
        <v>42817</v>
      </c>
      <c r="C818" s="450">
        <v>47</v>
      </c>
      <c r="D818" s="450">
        <v>45.000000000000007</v>
      </c>
      <c r="E818" s="450">
        <v>48</v>
      </c>
      <c r="F818" s="450">
        <v>46</v>
      </c>
      <c r="G818" s="450">
        <v>45.000000000000007</v>
      </c>
      <c r="H818" s="450" t="s">
        <v>78</v>
      </c>
      <c r="I818" s="450">
        <v>45.000000000000007</v>
      </c>
      <c r="J818" s="450">
        <v>48</v>
      </c>
      <c r="K818" s="452">
        <v>47</v>
      </c>
      <c r="L818" s="452">
        <v>42</v>
      </c>
      <c r="M818" s="452">
        <v>41</v>
      </c>
      <c r="N818" s="452">
        <v>45.000000000000007</v>
      </c>
      <c r="O818" s="452">
        <v>43</v>
      </c>
      <c r="P818" s="452">
        <v>38</v>
      </c>
      <c r="Q818" s="452">
        <v>47</v>
      </c>
      <c r="R818" s="452">
        <v>48</v>
      </c>
      <c r="S818" s="452">
        <v>43</v>
      </c>
      <c r="T818" s="450">
        <v>38</v>
      </c>
      <c r="U818" s="450">
        <v>41</v>
      </c>
      <c r="V818" s="450">
        <v>38</v>
      </c>
      <c r="W818" s="450">
        <v>40</v>
      </c>
      <c r="X818" s="450">
        <v>44.000000000000007</v>
      </c>
      <c r="Y818" s="450"/>
      <c r="Z818" s="450">
        <v>46</v>
      </c>
      <c r="AA818" s="450">
        <v>42</v>
      </c>
      <c r="AB818" s="450">
        <v>46</v>
      </c>
      <c r="AC818" s="450">
        <v>45.000000000000007</v>
      </c>
      <c r="AD818" s="450">
        <v>45.000000000000007</v>
      </c>
    </row>
    <row r="819" spans="1:30" ht="12.75" customHeight="1" x14ac:dyDescent="0.2">
      <c r="A819" s="450">
        <v>2017</v>
      </c>
      <c r="B819" s="457">
        <v>42818</v>
      </c>
      <c r="C819" s="450">
        <v>43</v>
      </c>
      <c r="D819" s="450">
        <v>38</v>
      </c>
      <c r="E819" s="450">
        <v>48</v>
      </c>
      <c r="F819" s="450">
        <v>44.000000000000007</v>
      </c>
      <c r="G819" s="450">
        <v>47</v>
      </c>
      <c r="H819" s="450" t="s">
        <v>78</v>
      </c>
      <c r="I819" s="450">
        <v>32</v>
      </c>
      <c r="J819" s="450">
        <v>51.000000000000007</v>
      </c>
      <c r="K819" s="452">
        <v>40</v>
      </c>
      <c r="L819" s="452">
        <v>37.000000000000007</v>
      </c>
      <c r="M819" s="452">
        <v>40</v>
      </c>
      <c r="N819" s="452">
        <v>46</v>
      </c>
      <c r="O819" s="452">
        <v>47</v>
      </c>
      <c r="P819" s="452">
        <v>44.000000000000007</v>
      </c>
      <c r="Q819" s="452">
        <v>47</v>
      </c>
      <c r="R819" s="452">
        <v>45.000000000000007</v>
      </c>
      <c r="S819" s="452">
        <v>41</v>
      </c>
      <c r="T819" s="450">
        <v>28</v>
      </c>
      <c r="U819" s="450">
        <v>31</v>
      </c>
      <c r="V819" s="450">
        <v>30</v>
      </c>
      <c r="W819" s="450">
        <v>37.000000000000007</v>
      </c>
      <c r="X819" s="450">
        <v>50</v>
      </c>
      <c r="Y819" s="450"/>
      <c r="Z819" s="450">
        <v>38</v>
      </c>
      <c r="AA819" s="450">
        <v>46</v>
      </c>
      <c r="AB819" s="450">
        <v>52.000000000000007</v>
      </c>
      <c r="AC819" s="450">
        <v>48</v>
      </c>
      <c r="AD819" s="450">
        <v>33</v>
      </c>
    </row>
    <row r="820" spans="1:30" ht="12.75" customHeight="1" x14ac:dyDescent="0.2">
      <c r="A820" s="450">
        <v>2017</v>
      </c>
      <c r="B820" s="457">
        <v>42819</v>
      </c>
      <c r="C820" s="450">
        <v>34</v>
      </c>
      <c r="D820" s="450">
        <v>34</v>
      </c>
      <c r="E820" s="450">
        <v>32</v>
      </c>
      <c r="F820" s="450">
        <v>33</v>
      </c>
      <c r="G820" s="450">
        <v>27</v>
      </c>
      <c r="H820" s="450" t="s">
        <v>78</v>
      </c>
      <c r="I820" s="450">
        <v>27</v>
      </c>
      <c r="J820" s="450">
        <v>33</v>
      </c>
      <c r="K820" s="452">
        <v>32</v>
      </c>
      <c r="L820" s="452">
        <v>26.000000000000004</v>
      </c>
      <c r="M820" s="452">
        <v>26.000000000000004</v>
      </c>
      <c r="N820" s="452">
        <v>33</v>
      </c>
      <c r="O820" s="452">
        <v>31</v>
      </c>
      <c r="P820" s="452">
        <v>32</v>
      </c>
      <c r="Q820" s="452">
        <v>38</v>
      </c>
      <c r="R820" s="452">
        <v>35</v>
      </c>
      <c r="S820" s="452">
        <v>32</v>
      </c>
      <c r="T820" s="450">
        <v>29</v>
      </c>
      <c r="U820" s="450">
        <v>31</v>
      </c>
      <c r="V820" s="450">
        <v>29</v>
      </c>
      <c r="W820" s="450">
        <v>33</v>
      </c>
      <c r="X820" s="450">
        <v>28</v>
      </c>
      <c r="Y820" s="450"/>
      <c r="Z820" s="450">
        <v>35</v>
      </c>
      <c r="AA820" s="450">
        <v>35</v>
      </c>
      <c r="AB820" s="450">
        <v>36.000000000000007</v>
      </c>
      <c r="AC820" s="450">
        <v>37.000000000000007</v>
      </c>
      <c r="AD820" s="450">
        <v>33</v>
      </c>
    </row>
    <row r="821" spans="1:30" ht="12.75" customHeight="1" x14ac:dyDescent="0.2">
      <c r="A821" s="450">
        <v>2017</v>
      </c>
      <c r="B821" s="457">
        <v>42820</v>
      </c>
      <c r="C821" s="450">
        <v>44.000000000000007</v>
      </c>
      <c r="D821" s="450">
        <v>42</v>
      </c>
      <c r="E821" s="450">
        <v>49</v>
      </c>
      <c r="F821" s="450">
        <v>42</v>
      </c>
      <c r="G821" s="450">
        <v>43</v>
      </c>
      <c r="H821" s="450" t="s">
        <v>78</v>
      </c>
      <c r="I821" s="450">
        <v>44.000000000000007</v>
      </c>
      <c r="J821" s="450">
        <v>47</v>
      </c>
      <c r="K821" s="452">
        <v>39</v>
      </c>
      <c r="L821" s="452">
        <v>23</v>
      </c>
      <c r="M821" s="452">
        <v>27</v>
      </c>
      <c r="N821" s="452">
        <v>39</v>
      </c>
      <c r="O821" s="452">
        <v>39</v>
      </c>
      <c r="P821" s="452">
        <v>37.000000000000007</v>
      </c>
      <c r="Q821" s="452">
        <v>29</v>
      </c>
      <c r="R821" s="452">
        <v>38</v>
      </c>
      <c r="S821" s="452">
        <v>22.000000000000004</v>
      </c>
      <c r="T821" s="450">
        <v>33</v>
      </c>
      <c r="U821" s="450">
        <v>38</v>
      </c>
      <c r="V821" s="450">
        <v>32</v>
      </c>
      <c r="W821" s="450">
        <v>35</v>
      </c>
      <c r="X821" s="450">
        <v>37.000000000000007</v>
      </c>
      <c r="Y821" s="450"/>
      <c r="Z821" s="450">
        <v>39</v>
      </c>
      <c r="AA821" s="450">
        <v>40</v>
      </c>
      <c r="AB821" s="450">
        <v>43</v>
      </c>
      <c r="AC821" s="450">
        <v>41</v>
      </c>
      <c r="AD821" s="450">
        <v>41</v>
      </c>
    </row>
    <row r="822" spans="1:30" ht="12.75" customHeight="1" x14ac:dyDescent="0.2">
      <c r="A822" s="450">
        <v>2017</v>
      </c>
      <c r="B822" s="457">
        <v>42821</v>
      </c>
      <c r="C822" s="450">
        <v>37.000000000000007</v>
      </c>
      <c r="D822" s="450">
        <v>23</v>
      </c>
      <c r="E822" s="450">
        <v>32</v>
      </c>
      <c r="F822" s="450">
        <v>24</v>
      </c>
      <c r="G822" s="450">
        <v>21</v>
      </c>
      <c r="H822" s="450" t="s">
        <v>78</v>
      </c>
      <c r="I822" s="450">
        <v>15.000000000000002</v>
      </c>
      <c r="J822" s="450">
        <v>35</v>
      </c>
      <c r="K822" s="452">
        <v>17</v>
      </c>
      <c r="L822" s="452">
        <v>15.000000000000002</v>
      </c>
      <c r="M822" s="452">
        <v>9.0000000000000018</v>
      </c>
      <c r="N822" s="452">
        <v>21</v>
      </c>
      <c r="O822" s="452">
        <v>25</v>
      </c>
      <c r="P822" s="452">
        <v>24</v>
      </c>
      <c r="Q822" s="452">
        <v>28</v>
      </c>
      <c r="R822" s="452">
        <v>27</v>
      </c>
      <c r="S822" s="452">
        <v>22.000000000000004</v>
      </c>
      <c r="T822" s="450">
        <v>4</v>
      </c>
      <c r="U822" s="450">
        <v>21</v>
      </c>
      <c r="V822" s="450">
        <v>7</v>
      </c>
      <c r="W822" s="450">
        <v>14</v>
      </c>
      <c r="X822" s="450">
        <v>18.000000000000004</v>
      </c>
      <c r="Y822" s="450"/>
      <c r="Z822" s="450">
        <v>29</v>
      </c>
      <c r="AA822" s="450">
        <v>22.000000000000004</v>
      </c>
      <c r="AB822" s="450">
        <v>35</v>
      </c>
      <c r="AC822" s="450">
        <v>22.000000000000004</v>
      </c>
      <c r="AD822" s="450">
        <v>26.000000000000004</v>
      </c>
    </row>
    <row r="823" spans="1:30" ht="12.75" customHeight="1" x14ac:dyDescent="0.2">
      <c r="A823" s="450">
        <v>2017</v>
      </c>
      <c r="B823" s="457">
        <v>42822</v>
      </c>
      <c r="C823" s="450">
        <v>41</v>
      </c>
      <c r="D823" s="450">
        <v>24</v>
      </c>
      <c r="E823" s="450">
        <v>45.000000000000007</v>
      </c>
      <c r="F823" s="450">
        <v>34</v>
      </c>
      <c r="G823" s="450">
        <v>23</v>
      </c>
      <c r="H823" s="450" t="s">
        <v>78</v>
      </c>
      <c r="I823" s="450">
        <v>33</v>
      </c>
      <c r="J823" s="450">
        <v>42</v>
      </c>
      <c r="K823" s="452">
        <v>27</v>
      </c>
      <c r="L823" s="452">
        <v>18.000000000000004</v>
      </c>
      <c r="M823" s="452">
        <v>14</v>
      </c>
      <c r="N823" s="452">
        <v>16</v>
      </c>
      <c r="O823" s="452">
        <v>15.000000000000002</v>
      </c>
      <c r="P823" s="452">
        <v>27</v>
      </c>
      <c r="Q823" s="452">
        <v>25</v>
      </c>
      <c r="R823" s="452">
        <v>19</v>
      </c>
      <c r="S823" s="452">
        <v>17</v>
      </c>
      <c r="T823" s="450">
        <v>25</v>
      </c>
      <c r="U823" s="450">
        <v>31</v>
      </c>
      <c r="V823" s="450">
        <v>19</v>
      </c>
      <c r="W823" s="450">
        <v>29</v>
      </c>
      <c r="X823" s="450">
        <v>8</v>
      </c>
      <c r="Y823" s="450"/>
      <c r="Z823" s="450">
        <v>21</v>
      </c>
      <c r="AA823" s="450">
        <v>29</v>
      </c>
      <c r="AB823" s="450">
        <v>40</v>
      </c>
      <c r="AC823" s="450">
        <v>19</v>
      </c>
      <c r="AD823" s="450">
        <v>28</v>
      </c>
    </row>
    <row r="824" spans="1:30" ht="12.75" customHeight="1" x14ac:dyDescent="0.2">
      <c r="A824" s="450">
        <v>2017</v>
      </c>
      <c r="B824" s="457">
        <v>42823</v>
      </c>
      <c r="C824" s="450">
        <v>45.000000000000007</v>
      </c>
      <c r="D824" s="450">
        <v>43</v>
      </c>
      <c r="E824" s="450">
        <v>46</v>
      </c>
      <c r="F824" s="450">
        <v>43</v>
      </c>
      <c r="G824" s="450">
        <v>42</v>
      </c>
      <c r="H824" s="450" t="s">
        <v>78</v>
      </c>
      <c r="I824" s="450">
        <v>42</v>
      </c>
      <c r="J824" s="450">
        <v>43</v>
      </c>
      <c r="K824" s="452">
        <v>44.000000000000007</v>
      </c>
      <c r="L824" s="452">
        <v>39</v>
      </c>
      <c r="M824" s="452">
        <v>40</v>
      </c>
      <c r="N824" s="452">
        <v>46</v>
      </c>
      <c r="O824" s="452">
        <v>43</v>
      </c>
      <c r="P824" s="452">
        <v>37.000000000000007</v>
      </c>
      <c r="Q824" s="452">
        <v>44.000000000000007</v>
      </c>
      <c r="R824" s="452">
        <v>43</v>
      </c>
      <c r="S824" s="452">
        <v>39</v>
      </c>
      <c r="T824" s="450">
        <v>37.000000000000007</v>
      </c>
      <c r="U824" s="450">
        <v>38</v>
      </c>
      <c r="V824" s="450">
        <v>36.000000000000007</v>
      </c>
      <c r="W824" s="450">
        <v>38</v>
      </c>
      <c r="X824" s="450">
        <v>50</v>
      </c>
      <c r="Y824" s="450"/>
      <c r="Z824" s="450">
        <v>43</v>
      </c>
      <c r="AA824" s="450">
        <v>42</v>
      </c>
      <c r="AB824" s="450">
        <v>43</v>
      </c>
      <c r="AC824" s="450">
        <v>42</v>
      </c>
      <c r="AD824" s="450">
        <v>43</v>
      </c>
    </row>
    <row r="825" spans="1:30" ht="12.75" customHeight="1" x14ac:dyDescent="0.2">
      <c r="A825" s="450">
        <v>2017</v>
      </c>
      <c r="B825" s="457">
        <v>42824</v>
      </c>
      <c r="C825" s="450">
        <v>42</v>
      </c>
      <c r="D825" s="450">
        <v>46</v>
      </c>
      <c r="E825" s="450">
        <v>47</v>
      </c>
      <c r="F825" s="450">
        <v>43</v>
      </c>
      <c r="G825" s="450">
        <v>48</v>
      </c>
      <c r="H825" s="450" t="s">
        <v>78</v>
      </c>
      <c r="I825" s="450">
        <v>41</v>
      </c>
      <c r="J825" s="450">
        <v>46</v>
      </c>
      <c r="K825" s="452">
        <v>36.000000000000007</v>
      </c>
      <c r="L825" s="452">
        <v>28</v>
      </c>
      <c r="M825" s="452">
        <v>32</v>
      </c>
      <c r="N825" s="452">
        <v>40</v>
      </c>
      <c r="O825" s="452">
        <v>38</v>
      </c>
      <c r="P825" s="452">
        <v>40</v>
      </c>
      <c r="Q825" s="452">
        <v>41</v>
      </c>
      <c r="R825" s="452">
        <v>41</v>
      </c>
      <c r="S825" s="452">
        <v>34</v>
      </c>
      <c r="T825" s="450">
        <v>31</v>
      </c>
      <c r="U825" s="450">
        <v>35</v>
      </c>
      <c r="V825" s="450">
        <v>32</v>
      </c>
      <c r="W825" s="450">
        <v>32</v>
      </c>
      <c r="X825" s="450">
        <v>42</v>
      </c>
      <c r="Y825" s="450"/>
      <c r="Z825" s="450">
        <v>44.000000000000007</v>
      </c>
      <c r="AA825" s="450">
        <v>39</v>
      </c>
      <c r="AB825" s="450">
        <v>47</v>
      </c>
      <c r="AC825" s="450">
        <v>43</v>
      </c>
      <c r="AD825" s="450">
        <v>42</v>
      </c>
    </row>
    <row r="826" spans="1:30" ht="12.75" customHeight="1" x14ac:dyDescent="0.2">
      <c r="A826" s="450">
        <v>2017</v>
      </c>
      <c r="B826" s="457">
        <v>42825</v>
      </c>
      <c r="C826" s="450">
        <v>46</v>
      </c>
      <c r="D826" s="450">
        <v>44.000000000000007</v>
      </c>
      <c r="E826" s="450">
        <v>49</v>
      </c>
      <c r="F826" s="450">
        <v>44.000000000000007</v>
      </c>
      <c r="G826" s="450">
        <v>45.000000000000007</v>
      </c>
      <c r="H826" s="450" t="s">
        <v>78</v>
      </c>
      <c r="I826" s="450">
        <v>44.000000000000007</v>
      </c>
      <c r="J826" s="450">
        <v>49</v>
      </c>
      <c r="K826" s="452">
        <v>45.000000000000007</v>
      </c>
      <c r="L826" s="452">
        <v>36.000000000000007</v>
      </c>
      <c r="M826" s="452">
        <v>35</v>
      </c>
      <c r="N826" s="452">
        <v>43</v>
      </c>
      <c r="O826" s="452">
        <v>41</v>
      </c>
      <c r="P826" s="452">
        <v>40</v>
      </c>
      <c r="Q826" s="452">
        <v>42</v>
      </c>
      <c r="R826" s="452">
        <v>43</v>
      </c>
      <c r="S826" s="452">
        <v>33</v>
      </c>
      <c r="T826" s="450">
        <v>39</v>
      </c>
      <c r="U826" s="450">
        <v>41</v>
      </c>
      <c r="V826" s="450">
        <v>37.000000000000007</v>
      </c>
      <c r="W826" s="450">
        <v>40</v>
      </c>
      <c r="X826" s="450">
        <v>47</v>
      </c>
      <c r="Y826" s="450"/>
      <c r="Z826" s="450">
        <v>43</v>
      </c>
      <c r="AA826" s="450">
        <v>43</v>
      </c>
      <c r="AB826" s="450">
        <v>46</v>
      </c>
      <c r="AC826" s="450">
        <v>44.000000000000007</v>
      </c>
      <c r="AD826" s="450">
        <v>45.000000000000007</v>
      </c>
    </row>
    <row r="827" spans="1:30" ht="12.75" customHeight="1" x14ac:dyDescent="0.2">
      <c r="A827" s="450">
        <v>2017</v>
      </c>
      <c r="B827" s="457">
        <v>42826</v>
      </c>
      <c r="C827" s="450">
        <v>42</v>
      </c>
      <c r="D827" s="450">
        <v>41</v>
      </c>
      <c r="E827" s="450">
        <v>42</v>
      </c>
      <c r="F827" s="450">
        <v>42</v>
      </c>
      <c r="G827" s="450">
        <v>29</v>
      </c>
      <c r="H827" s="450" t="s">
        <v>78</v>
      </c>
      <c r="I827" s="450">
        <v>41</v>
      </c>
      <c r="J827" s="450">
        <v>43</v>
      </c>
      <c r="K827" s="452">
        <v>42</v>
      </c>
      <c r="L827" s="452">
        <v>37.000000000000007</v>
      </c>
      <c r="M827" s="452">
        <v>39</v>
      </c>
      <c r="N827" s="452">
        <v>41</v>
      </c>
      <c r="O827" s="452">
        <v>40</v>
      </c>
      <c r="P827" s="452">
        <v>32</v>
      </c>
      <c r="Q827" s="452">
        <v>41</v>
      </c>
      <c r="R827" s="452">
        <v>41</v>
      </c>
      <c r="S827" s="452">
        <v>35</v>
      </c>
      <c r="T827" s="450">
        <v>34</v>
      </c>
      <c r="U827" s="450">
        <v>36.000000000000007</v>
      </c>
      <c r="V827" s="450">
        <v>35</v>
      </c>
      <c r="W827" s="450">
        <v>34</v>
      </c>
      <c r="X827" s="450">
        <v>37.000000000000007</v>
      </c>
      <c r="Y827" s="450"/>
      <c r="Z827" s="450">
        <v>41</v>
      </c>
      <c r="AA827" s="450">
        <v>39</v>
      </c>
      <c r="AB827" s="450">
        <v>43</v>
      </c>
      <c r="AC827" s="450">
        <v>41</v>
      </c>
      <c r="AD827" s="450">
        <v>40</v>
      </c>
    </row>
    <row r="828" spans="1:30" ht="12.75" customHeight="1" x14ac:dyDescent="0.2">
      <c r="A828" s="450">
        <v>2017</v>
      </c>
      <c r="B828" s="457">
        <v>42827</v>
      </c>
      <c r="C828" s="450">
        <v>49</v>
      </c>
      <c r="D828" s="450">
        <v>46</v>
      </c>
      <c r="E828" s="450">
        <v>46</v>
      </c>
      <c r="F828" s="450">
        <v>47</v>
      </c>
      <c r="G828" s="450">
        <v>47</v>
      </c>
      <c r="H828" s="450" t="s">
        <v>78</v>
      </c>
      <c r="I828" s="450">
        <v>46</v>
      </c>
      <c r="J828" s="450">
        <v>48</v>
      </c>
      <c r="K828" s="452">
        <v>49</v>
      </c>
      <c r="L828" s="452">
        <v>44.000000000000007</v>
      </c>
      <c r="M828" s="452">
        <v>43</v>
      </c>
      <c r="N828" s="452">
        <v>48</v>
      </c>
      <c r="O828" s="452">
        <v>46</v>
      </c>
      <c r="P828" s="452">
        <v>43</v>
      </c>
      <c r="Q828" s="452">
        <v>47</v>
      </c>
      <c r="R828" s="452">
        <v>46</v>
      </c>
      <c r="S828" s="452">
        <v>44.000000000000007</v>
      </c>
      <c r="T828" s="450">
        <v>43</v>
      </c>
      <c r="U828" s="450">
        <v>44.000000000000007</v>
      </c>
      <c r="V828" s="450">
        <v>39</v>
      </c>
      <c r="W828" s="450">
        <v>44.000000000000007</v>
      </c>
      <c r="X828" s="450">
        <v>47</v>
      </c>
      <c r="Y828" s="450"/>
      <c r="Z828" s="450">
        <v>46</v>
      </c>
      <c r="AA828" s="450">
        <v>46</v>
      </c>
      <c r="AB828" s="450">
        <v>48</v>
      </c>
      <c r="AC828" s="450">
        <v>46</v>
      </c>
      <c r="AD828" s="450">
        <v>47</v>
      </c>
    </row>
    <row r="829" spans="1:30" ht="12.75" customHeight="1" x14ac:dyDescent="0.2">
      <c r="A829" s="450">
        <v>2017</v>
      </c>
      <c r="B829" s="457">
        <v>42828</v>
      </c>
      <c r="C829" s="450">
        <v>47</v>
      </c>
      <c r="D829" s="450">
        <v>48</v>
      </c>
      <c r="E829" s="450">
        <v>48</v>
      </c>
      <c r="F829" s="450">
        <v>46</v>
      </c>
      <c r="G829" s="450">
        <v>47</v>
      </c>
      <c r="H829" s="450" t="s">
        <v>78</v>
      </c>
      <c r="I829" s="450">
        <v>46</v>
      </c>
      <c r="J829" s="450">
        <v>47</v>
      </c>
      <c r="K829" s="452">
        <v>43</v>
      </c>
      <c r="L829" s="452">
        <v>33</v>
      </c>
      <c r="M829" s="452">
        <v>41</v>
      </c>
      <c r="N829" s="452">
        <v>52.000000000000007</v>
      </c>
      <c r="O829" s="452">
        <v>50</v>
      </c>
      <c r="P829" s="452">
        <v>47</v>
      </c>
      <c r="Q829" s="452">
        <v>49</v>
      </c>
      <c r="R829" s="452">
        <v>44.000000000000007</v>
      </c>
      <c r="S829" s="452">
        <v>50</v>
      </c>
      <c r="T829" s="450">
        <v>38</v>
      </c>
      <c r="U829" s="450">
        <v>44.000000000000007</v>
      </c>
      <c r="V829" s="450">
        <v>41</v>
      </c>
      <c r="W829" s="450">
        <v>45.000000000000007</v>
      </c>
      <c r="X829" s="450">
        <v>47</v>
      </c>
      <c r="Y829" s="450"/>
      <c r="Z829" s="450">
        <v>45.000000000000007</v>
      </c>
      <c r="AA829" s="450">
        <v>49</v>
      </c>
      <c r="AB829" s="450">
        <v>49</v>
      </c>
      <c r="AC829" s="450">
        <v>29</v>
      </c>
      <c r="AD829" s="450">
        <v>47</v>
      </c>
    </row>
    <row r="830" spans="1:30" ht="12.75" customHeight="1" x14ac:dyDescent="0.2">
      <c r="A830" s="450">
        <v>2017</v>
      </c>
      <c r="B830" s="457">
        <v>42829</v>
      </c>
      <c r="C830" s="450">
        <v>42</v>
      </c>
      <c r="D830" s="450">
        <v>36.000000000000007</v>
      </c>
      <c r="E830" s="450">
        <v>43</v>
      </c>
      <c r="F830" s="450">
        <v>36.000000000000007</v>
      </c>
      <c r="G830" s="450">
        <v>43</v>
      </c>
      <c r="H830" s="450" t="s">
        <v>78</v>
      </c>
      <c r="I830" s="450">
        <v>41</v>
      </c>
      <c r="J830" s="450">
        <v>45.000000000000007</v>
      </c>
      <c r="K830" s="452">
        <v>35</v>
      </c>
      <c r="L830" s="452">
        <v>23</v>
      </c>
      <c r="M830" s="452">
        <v>20</v>
      </c>
      <c r="N830" s="452">
        <v>18.000000000000004</v>
      </c>
      <c r="O830" s="452">
        <v>20</v>
      </c>
      <c r="P830" s="452">
        <v>28</v>
      </c>
      <c r="Q830" s="452">
        <v>29</v>
      </c>
      <c r="R830" s="452">
        <v>36.000000000000007</v>
      </c>
      <c r="S830" s="452">
        <v>20</v>
      </c>
      <c r="T830" s="450">
        <v>33</v>
      </c>
      <c r="U830" s="450">
        <v>36.000000000000007</v>
      </c>
      <c r="V830" s="450">
        <v>29</v>
      </c>
      <c r="W830" s="450">
        <v>36.000000000000007</v>
      </c>
      <c r="X830" s="450">
        <v>23</v>
      </c>
      <c r="Y830" s="450"/>
      <c r="Z830" s="450">
        <v>38</v>
      </c>
      <c r="AA830" s="450">
        <v>36.000000000000007</v>
      </c>
      <c r="AB830" s="450">
        <v>44.000000000000007</v>
      </c>
      <c r="AC830" s="450">
        <v>37.000000000000007</v>
      </c>
      <c r="AD830" s="450">
        <v>39</v>
      </c>
    </row>
    <row r="831" spans="1:30" ht="12.75" customHeight="1" x14ac:dyDescent="0.2">
      <c r="A831" s="450">
        <v>2017</v>
      </c>
      <c r="B831" s="457">
        <v>42830</v>
      </c>
      <c r="C831" s="450">
        <v>41</v>
      </c>
      <c r="D831" s="450">
        <v>40</v>
      </c>
      <c r="E831" s="450">
        <v>44.000000000000007</v>
      </c>
      <c r="F831" s="450">
        <v>40</v>
      </c>
      <c r="G831" s="450">
        <v>38</v>
      </c>
      <c r="H831" s="450" t="s">
        <v>78</v>
      </c>
      <c r="I831" s="450">
        <v>39</v>
      </c>
      <c r="J831" s="450">
        <v>43</v>
      </c>
      <c r="K831" s="452">
        <v>39</v>
      </c>
      <c r="L831" s="452">
        <v>29</v>
      </c>
      <c r="M831" s="452">
        <v>35</v>
      </c>
      <c r="N831" s="452">
        <v>46</v>
      </c>
      <c r="O831" s="452">
        <v>39</v>
      </c>
      <c r="P831" s="452">
        <v>37.000000000000007</v>
      </c>
      <c r="Q831" s="452">
        <v>45.000000000000007</v>
      </c>
      <c r="R831" s="452">
        <v>42</v>
      </c>
      <c r="S831" s="452">
        <v>44.000000000000007</v>
      </c>
      <c r="T831" s="450">
        <v>32</v>
      </c>
      <c r="U831" s="450">
        <v>36.000000000000007</v>
      </c>
      <c r="V831" s="450">
        <v>32</v>
      </c>
      <c r="W831" s="450">
        <v>40</v>
      </c>
      <c r="X831" s="450">
        <v>40</v>
      </c>
      <c r="Y831" s="450"/>
      <c r="Z831" s="450">
        <v>41</v>
      </c>
      <c r="AA831" s="450">
        <v>40</v>
      </c>
      <c r="AB831" s="450">
        <v>42</v>
      </c>
      <c r="AC831" s="450">
        <v>40</v>
      </c>
      <c r="AD831" s="450">
        <v>39</v>
      </c>
    </row>
    <row r="832" spans="1:30" ht="12.75" customHeight="1" x14ac:dyDescent="0.2">
      <c r="A832" s="450">
        <v>2017</v>
      </c>
      <c r="B832" s="457">
        <v>42831</v>
      </c>
      <c r="C832" s="450">
        <v>43</v>
      </c>
      <c r="D832" s="450">
        <v>32</v>
      </c>
      <c r="E832" s="450">
        <v>40</v>
      </c>
      <c r="F832" s="450">
        <v>41</v>
      </c>
      <c r="G832" s="450">
        <v>28</v>
      </c>
      <c r="H832" s="450" t="s">
        <v>78</v>
      </c>
      <c r="I832" s="450">
        <v>38</v>
      </c>
      <c r="J832" s="450">
        <v>46</v>
      </c>
      <c r="K832" s="452">
        <v>38</v>
      </c>
      <c r="L832" s="452">
        <v>20</v>
      </c>
      <c r="M832" s="452">
        <v>20</v>
      </c>
      <c r="N832" s="452">
        <v>32</v>
      </c>
      <c r="O832" s="452">
        <v>33</v>
      </c>
      <c r="P832" s="452">
        <v>35</v>
      </c>
      <c r="Q832" s="452">
        <v>35</v>
      </c>
      <c r="R832" s="452">
        <v>38</v>
      </c>
      <c r="S832" s="452">
        <v>28</v>
      </c>
      <c r="T832" s="450">
        <v>29</v>
      </c>
      <c r="U832" s="450">
        <v>37.000000000000007</v>
      </c>
      <c r="V832" s="450">
        <v>29</v>
      </c>
      <c r="W832" s="450">
        <v>28</v>
      </c>
      <c r="X832" s="450">
        <v>31</v>
      </c>
      <c r="Y832" s="450"/>
      <c r="Z832" s="450">
        <v>37.000000000000007</v>
      </c>
      <c r="AA832" s="450">
        <v>41</v>
      </c>
      <c r="AB832" s="450">
        <v>45.000000000000007</v>
      </c>
      <c r="AC832" s="450">
        <v>41</v>
      </c>
      <c r="AD832" s="450">
        <v>41</v>
      </c>
    </row>
    <row r="833" spans="1:30" ht="12.75" customHeight="1" x14ac:dyDescent="0.2">
      <c r="A833" s="450">
        <v>2017</v>
      </c>
      <c r="B833" s="457">
        <v>42832</v>
      </c>
      <c r="C833" s="450">
        <v>37.000000000000007</v>
      </c>
      <c r="D833" s="450">
        <v>35</v>
      </c>
      <c r="E833" s="450">
        <v>32</v>
      </c>
      <c r="F833" s="450">
        <v>35</v>
      </c>
      <c r="G833" s="450">
        <v>34</v>
      </c>
      <c r="H833" s="450" t="s">
        <v>78</v>
      </c>
      <c r="I833" s="450">
        <v>30</v>
      </c>
      <c r="J833" s="450">
        <v>33</v>
      </c>
      <c r="K833" s="452">
        <v>35</v>
      </c>
      <c r="L833" s="452">
        <v>33</v>
      </c>
      <c r="M833" s="452">
        <v>32</v>
      </c>
      <c r="N833" s="452">
        <v>37.000000000000007</v>
      </c>
      <c r="O833" s="452">
        <v>34</v>
      </c>
      <c r="P833" s="452">
        <v>31</v>
      </c>
      <c r="Q833" s="452">
        <v>37.000000000000007</v>
      </c>
      <c r="R833" s="452">
        <v>36.000000000000007</v>
      </c>
      <c r="S833" s="452">
        <v>36.000000000000007</v>
      </c>
      <c r="T833" s="450">
        <v>30</v>
      </c>
      <c r="U833" s="450">
        <v>32</v>
      </c>
      <c r="V833" s="450" t="s">
        <v>78</v>
      </c>
      <c r="W833" s="450">
        <v>32</v>
      </c>
      <c r="X833" s="450">
        <v>42</v>
      </c>
      <c r="Y833" s="450"/>
      <c r="Z833" s="450">
        <v>36.000000000000007</v>
      </c>
      <c r="AA833" s="450">
        <v>35</v>
      </c>
      <c r="AB833" s="450">
        <v>35</v>
      </c>
      <c r="AC833" s="450">
        <v>35</v>
      </c>
      <c r="AD833" s="450">
        <v>36.000000000000007</v>
      </c>
    </row>
    <row r="834" spans="1:30" ht="12.75" customHeight="1" x14ac:dyDescent="0.2">
      <c r="A834" s="450">
        <v>2017</v>
      </c>
      <c r="B834" s="457">
        <v>42833</v>
      </c>
      <c r="C834" s="450">
        <v>44.000000000000007</v>
      </c>
      <c r="D834" s="450">
        <v>41</v>
      </c>
      <c r="E834" s="450">
        <v>41</v>
      </c>
      <c r="F834" s="450">
        <v>42</v>
      </c>
      <c r="G834" s="450">
        <v>40</v>
      </c>
      <c r="H834" s="450" t="s">
        <v>78</v>
      </c>
      <c r="I834" s="450">
        <v>40</v>
      </c>
      <c r="J834" s="450">
        <v>41</v>
      </c>
      <c r="K834" s="452">
        <v>46</v>
      </c>
      <c r="L834" s="452">
        <v>43</v>
      </c>
      <c r="M834" s="452">
        <v>41</v>
      </c>
      <c r="N834" s="452">
        <v>48</v>
      </c>
      <c r="O834" s="452">
        <v>44.000000000000007</v>
      </c>
      <c r="P834" s="452">
        <v>42</v>
      </c>
      <c r="Q834" s="452">
        <v>46</v>
      </c>
      <c r="R834" s="452">
        <v>45.000000000000007</v>
      </c>
      <c r="S834" s="452">
        <v>43</v>
      </c>
      <c r="T834" s="450">
        <v>39</v>
      </c>
      <c r="U834" s="450">
        <v>41</v>
      </c>
      <c r="V834" s="450" t="s">
        <v>78</v>
      </c>
      <c r="W834" s="450">
        <v>42</v>
      </c>
      <c r="X834" s="450">
        <v>47</v>
      </c>
      <c r="Y834" s="450"/>
      <c r="Z834" s="450">
        <v>43</v>
      </c>
      <c r="AA834" s="450">
        <v>41</v>
      </c>
      <c r="AB834" s="450">
        <v>42</v>
      </c>
      <c r="AC834" s="450">
        <v>42</v>
      </c>
      <c r="AD834" s="450">
        <v>42</v>
      </c>
    </row>
    <row r="835" spans="1:30" ht="12.75" customHeight="1" x14ac:dyDescent="0.2">
      <c r="A835" s="450">
        <v>2017</v>
      </c>
      <c r="B835" s="457">
        <v>42834</v>
      </c>
      <c r="C835" s="450">
        <v>49</v>
      </c>
      <c r="D835" s="450">
        <v>53.000000000000007</v>
      </c>
      <c r="E835" s="450">
        <v>49</v>
      </c>
      <c r="F835" s="450">
        <v>50</v>
      </c>
      <c r="G835" s="450">
        <v>52.000000000000007</v>
      </c>
      <c r="H835" s="450" t="s">
        <v>78</v>
      </c>
      <c r="I835" s="450">
        <v>38</v>
      </c>
      <c r="J835" s="450">
        <v>50</v>
      </c>
      <c r="K835" s="452">
        <v>49</v>
      </c>
      <c r="L835" s="452">
        <v>48</v>
      </c>
      <c r="M835" s="452">
        <v>43</v>
      </c>
      <c r="N835" s="452">
        <v>57</v>
      </c>
      <c r="O835" s="452">
        <v>55</v>
      </c>
      <c r="P835" s="452">
        <v>49</v>
      </c>
      <c r="Q835" s="452">
        <v>58</v>
      </c>
      <c r="R835" s="452">
        <v>55</v>
      </c>
      <c r="S835" s="452">
        <v>52.000000000000007</v>
      </c>
      <c r="T835" s="450">
        <v>43</v>
      </c>
      <c r="U835" s="450">
        <v>45.000000000000007</v>
      </c>
      <c r="V835" s="450" t="s">
        <v>78</v>
      </c>
      <c r="W835" s="450">
        <v>45.000000000000007</v>
      </c>
      <c r="X835" s="450">
        <v>57</v>
      </c>
      <c r="Y835" s="450"/>
      <c r="Z835" s="450">
        <v>51.000000000000007</v>
      </c>
      <c r="AA835" s="450">
        <v>50</v>
      </c>
      <c r="AB835" s="450">
        <v>52.000000000000007</v>
      </c>
      <c r="AC835" s="450">
        <v>50</v>
      </c>
      <c r="AD835" s="450">
        <v>49</v>
      </c>
    </row>
    <row r="836" spans="1:30" ht="12.75" customHeight="1" x14ac:dyDescent="0.2">
      <c r="A836" s="450">
        <v>2017</v>
      </c>
      <c r="B836" s="457">
        <v>42835</v>
      </c>
      <c r="C836" s="450">
        <v>52.000000000000007</v>
      </c>
      <c r="D836" s="450">
        <v>62</v>
      </c>
      <c r="E836" s="450">
        <v>58</v>
      </c>
      <c r="F836" s="450">
        <v>58</v>
      </c>
      <c r="G836" s="450">
        <v>65</v>
      </c>
      <c r="H836" s="450" t="s">
        <v>78</v>
      </c>
      <c r="I836" s="450">
        <v>49</v>
      </c>
      <c r="J836" s="450">
        <v>60</v>
      </c>
      <c r="K836" s="452">
        <v>44.000000000000007</v>
      </c>
      <c r="L836" s="452">
        <v>59.000000000000007</v>
      </c>
      <c r="M836" s="452">
        <v>56</v>
      </c>
      <c r="N836" s="452">
        <v>68</v>
      </c>
      <c r="O836" s="452">
        <v>64</v>
      </c>
      <c r="P836" s="452">
        <v>50</v>
      </c>
      <c r="Q836" s="452">
        <v>69</v>
      </c>
      <c r="R836" s="452">
        <v>67</v>
      </c>
      <c r="S836" s="452">
        <v>66</v>
      </c>
      <c r="T836" s="450">
        <v>39</v>
      </c>
      <c r="U836" s="450">
        <v>43</v>
      </c>
      <c r="V836" s="450">
        <v>42</v>
      </c>
      <c r="W836" s="450">
        <v>48</v>
      </c>
      <c r="X836" s="450">
        <v>61.000000000000007</v>
      </c>
      <c r="Y836" s="450"/>
      <c r="Z836" s="450">
        <v>56</v>
      </c>
      <c r="AA836" s="450">
        <v>59.000000000000007</v>
      </c>
      <c r="AB836" s="450">
        <v>60</v>
      </c>
      <c r="AC836" s="450">
        <v>43</v>
      </c>
      <c r="AD836" s="450">
        <v>52.000000000000007</v>
      </c>
    </row>
    <row r="837" spans="1:30" ht="12.75" customHeight="1" x14ac:dyDescent="0.2">
      <c r="A837" s="450">
        <v>2017</v>
      </c>
      <c r="B837" s="457">
        <v>42836</v>
      </c>
      <c r="C837" s="450">
        <v>48</v>
      </c>
      <c r="D837" s="450">
        <v>63</v>
      </c>
      <c r="E837" s="450">
        <v>50</v>
      </c>
      <c r="F837" s="450">
        <v>52.000000000000007</v>
      </c>
      <c r="G837" s="450">
        <v>63</v>
      </c>
      <c r="H837" s="450" t="s">
        <v>78</v>
      </c>
      <c r="I837" s="450">
        <v>51.000000000000007</v>
      </c>
      <c r="J837" s="450">
        <v>55</v>
      </c>
      <c r="K837" s="452">
        <v>45.000000000000007</v>
      </c>
      <c r="L837" s="452">
        <v>46</v>
      </c>
      <c r="M837" s="452">
        <v>42</v>
      </c>
      <c r="N837" s="452">
        <v>77</v>
      </c>
      <c r="O837" s="452">
        <v>71.000000000000014</v>
      </c>
      <c r="P837" s="452">
        <v>46</v>
      </c>
      <c r="Q837" s="452">
        <v>75</v>
      </c>
      <c r="R837" s="452">
        <v>74.000000000000014</v>
      </c>
      <c r="S837" s="452">
        <v>65</v>
      </c>
      <c r="T837" s="450">
        <v>37.000000000000007</v>
      </c>
      <c r="U837" s="450">
        <v>42</v>
      </c>
      <c r="V837" s="450">
        <v>37.000000000000007</v>
      </c>
      <c r="W837" s="450">
        <v>43</v>
      </c>
      <c r="X837" s="450">
        <v>61.000000000000007</v>
      </c>
      <c r="Y837" s="450"/>
      <c r="Z837" s="450">
        <v>59.000000000000007</v>
      </c>
      <c r="AA837" s="450">
        <v>48</v>
      </c>
      <c r="AB837" s="450">
        <v>53.000000000000007</v>
      </c>
      <c r="AC837" s="450">
        <v>48</v>
      </c>
      <c r="AD837" s="450">
        <v>51.000000000000007</v>
      </c>
    </row>
    <row r="838" spans="1:30" ht="12.75" customHeight="1" x14ac:dyDescent="0.2">
      <c r="A838" s="450">
        <v>2017</v>
      </c>
      <c r="B838" s="457">
        <v>42837</v>
      </c>
      <c r="C838" s="450">
        <v>48</v>
      </c>
      <c r="D838" s="450">
        <v>47</v>
      </c>
      <c r="E838" s="450">
        <v>51.000000000000007</v>
      </c>
      <c r="F838" s="450">
        <v>45.000000000000007</v>
      </c>
      <c r="G838" s="450">
        <v>47</v>
      </c>
      <c r="H838" s="450" t="s">
        <v>78</v>
      </c>
      <c r="I838" s="450">
        <v>36.000000000000007</v>
      </c>
      <c r="J838" s="450">
        <v>48</v>
      </c>
      <c r="K838" s="452">
        <v>47</v>
      </c>
      <c r="L838" s="452">
        <v>46</v>
      </c>
      <c r="M838" s="452">
        <v>38</v>
      </c>
      <c r="N838" s="452">
        <v>54</v>
      </c>
      <c r="O838" s="452">
        <v>51.000000000000007</v>
      </c>
      <c r="P838" s="452">
        <v>42</v>
      </c>
      <c r="Q838" s="452">
        <v>53.000000000000007</v>
      </c>
      <c r="R838" s="452">
        <v>49</v>
      </c>
      <c r="S838" s="452">
        <v>50</v>
      </c>
      <c r="T838" s="450">
        <v>42</v>
      </c>
      <c r="U838" s="450">
        <v>43</v>
      </c>
      <c r="V838" s="450">
        <v>41</v>
      </c>
      <c r="W838" s="450">
        <v>40</v>
      </c>
      <c r="X838" s="450">
        <v>56</v>
      </c>
      <c r="Y838" s="450"/>
      <c r="Z838" s="450">
        <v>45.000000000000007</v>
      </c>
      <c r="AA838" s="450">
        <v>46</v>
      </c>
      <c r="AB838" s="450">
        <v>52.000000000000007</v>
      </c>
      <c r="AC838" s="450">
        <v>51.000000000000007</v>
      </c>
      <c r="AD838" s="450">
        <v>46</v>
      </c>
    </row>
    <row r="839" spans="1:30" ht="12.75" customHeight="1" x14ac:dyDescent="0.2">
      <c r="A839" s="450">
        <v>2017</v>
      </c>
      <c r="B839" s="457">
        <v>42838</v>
      </c>
      <c r="C839" s="450">
        <v>50</v>
      </c>
      <c r="D839" s="450">
        <v>46</v>
      </c>
      <c r="E839" s="450">
        <v>47</v>
      </c>
      <c r="F839" s="450">
        <v>48</v>
      </c>
      <c r="G839" s="450">
        <v>48</v>
      </c>
      <c r="H839" s="450" t="s">
        <v>78</v>
      </c>
      <c r="I839" s="450">
        <v>45.000000000000007</v>
      </c>
      <c r="J839" s="450">
        <v>49</v>
      </c>
      <c r="K839" s="452">
        <v>49</v>
      </c>
      <c r="L839" s="452">
        <v>45.000000000000007</v>
      </c>
      <c r="M839" s="452">
        <v>42</v>
      </c>
      <c r="N839" s="452">
        <v>52.000000000000007</v>
      </c>
      <c r="O839" s="452">
        <v>48</v>
      </c>
      <c r="P839" s="452">
        <v>45.000000000000007</v>
      </c>
      <c r="Q839" s="452">
        <v>48</v>
      </c>
      <c r="R839" s="452">
        <v>48</v>
      </c>
      <c r="S839" s="452">
        <v>42</v>
      </c>
      <c r="T839" s="450">
        <v>44.000000000000007</v>
      </c>
      <c r="U839" s="450">
        <v>46</v>
      </c>
      <c r="V839" s="450">
        <v>36.000000000000007</v>
      </c>
      <c r="W839" s="450">
        <v>43</v>
      </c>
      <c r="X839" s="450">
        <v>52.000000000000007</v>
      </c>
      <c r="Y839" s="450"/>
      <c r="Z839" s="450">
        <v>48</v>
      </c>
      <c r="AA839" s="450">
        <v>47</v>
      </c>
      <c r="AB839" s="450">
        <v>48</v>
      </c>
      <c r="AC839" s="450">
        <v>47</v>
      </c>
      <c r="AD839" s="450">
        <v>48</v>
      </c>
    </row>
    <row r="840" spans="1:30" ht="12.75" customHeight="1" x14ac:dyDescent="0.2">
      <c r="A840" s="450">
        <v>2017</v>
      </c>
      <c r="B840" s="457">
        <v>42839</v>
      </c>
      <c r="C840" s="450">
        <v>47</v>
      </c>
      <c r="D840" s="450">
        <v>48</v>
      </c>
      <c r="E840" s="450">
        <v>47</v>
      </c>
      <c r="F840" s="450">
        <v>48</v>
      </c>
      <c r="G840" s="450">
        <v>51.000000000000007</v>
      </c>
      <c r="H840" s="450" t="s">
        <v>78</v>
      </c>
      <c r="I840" s="450" t="s">
        <v>78</v>
      </c>
      <c r="J840" s="450">
        <v>48</v>
      </c>
      <c r="K840" s="452">
        <v>48</v>
      </c>
      <c r="L840" s="452">
        <v>35</v>
      </c>
      <c r="M840" s="452">
        <v>39</v>
      </c>
      <c r="N840" s="452">
        <v>53.000000000000007</v>
      </c>
      <c r="O840" s="452">
        <v>47</v>
      </c>
      <c r="P840" s="452">
        <v>44.000000000000007</v>
      </c>
      <c r="Q840" s="452">
        <v>50</v>
      </c>
      <c r="R840" s="452">
        <v>51.000000000000007</v>
      </c>
      <c r="S840" s="452">
        <v>47</v>
      </c>
      <c r="T840" s="450">
        <v>41</v>
      </c>
      <c r="U840" s="450">
        <v>45.000000000000007</v>
      </c>
      <c r="V840" s="450">
        <v>41</v>
      </c>
      <c r="W840" s="450">
        <v>44.000000000000007</v>
      </c>
      <c r="X840" s="450">
        <v>58</v>
      </c>
      <c r="Y840" s="450"/>
      <c r="Z840" s="450">
        <v>49</v>
      </c>
      <c r="AA840" s="450">
        <v>45.000000000000007</v>
      </c>
      <c r="AB840" s="450">
        <v>49</v>
      </c>
      <c r="AC840" s="450">
        <v>47</v>
      </c>
      <c r="AD840" s="450">
        <v>47</v>
      </c>
    </row>
    <row r="841" spans="1:30" ht="12.75" customHeight="1" x14ac:dyDescent="0.2">
      <c r="A841" s="450">
        <v>2017</v>
      </c>
      <c r="B841" s="457">
        <v>42840</v>
      </c>
      <c r="C841" s="450">
        <v>49</v>
      </c>
      <c r="D841" s="450">
        <v>54</v>
      </c>
      <c r="E841" s="450">
        <v>51.000000000000007</v>
      </c>
      <c r="F841" s="450">
        <v>49</v>
      </c>
      <c r="G841" s="450">
        <v>57</v>
      </c>
      <c r="H841" s="450" t="s">
        <v>78</v>
      </c>
      <c r="I841" s="450" t="s">
        <v>78</v>
      </c>
      <c r="J841" s="450">
        <v>52.000000000000007</v>
      </c>
      <c r="K841" s="452">
        <v>46</v>
      </c>
      <c r="L841" s="452">
        <v>40</v>
      </c>
      <c r="M841" s="452">
        <v>41</v>
      </c>
      <c r="N841" s="452">
        <v>51.000000000000007</v>
      </c>
      <c r="O841" s="452">
        <v>49</v>
      </c>
      <c r="P841" s="452">
        <v>43</v>
      </c>
      <c r="Q841" s="452">
        <v>52.000000000000007</v>
      </c>
      <c r="R841" s="452">
        <v>52.000000000000007</v>
      </c>
      <c r="S841" s="452">
        <v>51.000000000000007</v>
      </c>
      <c r="T841" s="450">
        <v>40</v>
      </c>
      <c r="U841" s="450">
        <v>44.000000000000007</v>
      </c>
      <c r="V841" s="450">
        <v>41</v>
      </c>
      <c r="W841" s="450">
        <v>43</v>
      </c>
      <c r="X841" s="450">
        <v>46</v>
      </c>
      <c r="Y841" s="450"/>
      <c r="Z841" s="450">
        <v>48</v>
      </c>
      <c r="AA841" s="450">
        <v>46</v>
      </c>
      <c r="AB841" s="450">
        <v>51.000000000000007</v>
      </c>
      <c r="AC841" s="450">
        <v>48</v>
      </c>
      <c r="AD841" s="450">
        <v>46</v>
      </c>
    </row>
    <row r="842" spans="1:30" ht="12.75" customHeight="1" x14ac:dyDescent="0.2">
      <c r="A842" s="450">
        <v>2017</v>
      </c>
      <c r="B842" s="457">
        <v>42841</v>
      </c>
      <c r="C842" s="450">
        <v>57</v>
      </c>
      <c r="D842" s="450">
        <v>54</v>
      </c>
      <c r="E842" s="450">
        <v>60</v>
      </c>
      <c r="F842" s="450">
        <v>57</v>
      </c>
      <c r="G842" s="450">
        <v>59.000000000000007</v>
      </c>
      <c r="H842" s="450" t="s">
        <v>78</v>
      </c>
      <c r="I842" s="450">
        <v>45.000000000000007</v>
      </c>
      <c r="J842" s="450">
        <v>63</v>
      </c>
      <c r="K842" s="452">
        <v>56</v>
      </c>
      <c r="L842" s="452">
        <v>50</v>
      </c>
      <c r="M842" s="452">
        <v>52.000000000000007</v>
      </c>
      <c r="N842" s="452">
        <v>55</v>
      </c>
      <c r="O842" s="452">
        <v>54</v>
      </c>
      <c r="P842" s="452">
        <v>54</v>
      </c>
      <c r="Q842" s="452">
        <v>54</v>
      </c>
      <c r="R842" s="452">
        <v>54</v>
      </c>
      <c r="S842" s="452">
        <v>50</v>
      </c>
      <c r="T842" s="450">
        <v>50</v>
      </c>
      <c r="U842" s="450">
        <v>51.000000000000007</v>
      </c>
      <c r="V842" s="450">
        <v>51.000000000000007</v>
      </c>
      <c r="W842" s="450">
        <v>54</v>
      </c>
      <c r="X842" s="450">
        <v>56</v>
      </c>
      <c r="Y842" s="450"/>
      <c r="Z842" s="450">
        <v>53.000000000000007</v>
      </c>
      <c r="AA842" s="450">
        <v>55</v>
      </c>
      <c r="AB842" s="450">
        <v>60</v>
      </c>
      <c r="AC842" s="450">
        <v>55</v>
      </c>
      <c r="AD842" s="450">
        <v>56</v>
      </c>
    </row>
    <row r="843" spans="1:30" ht="12.75" customHeight="1" x14ac:dyDescent="0.2">
      <c r="A843" s="450">
        <v>2017</v>
      </c>
      <c r="B843" s="457">
        <v>42842</v>
      </c>
      <c r="C843" s="450">
        <v>50</v>
      </c>
      <c r="D843" s="450">
        <v>46</v>
      </c>
      <c r="E843" s="450">
        <v>49</v>
      </c>
      <c r="F843" s="450">
        <v>48</v>
      </c>
      <c r="G843" s="450">
        <v>48</v>
      </c>
      <c r="H843" s="450" t="s">
        <v>78</v>
      </c>
      <c r="I843" s="450">
        <v>45.000000000000007</v>
      </c>
      <c r="J843" s="450">
        <v>47</v>
      </c>
      <c r="K843" s="452">
        <v>48</v>
      </c>
      <c r="L843" s="452">
        <v>44.000000000000007</v>
      </c>
      <c r="M843" s="452">
        <v>41</v>
      </c>
      <c r="N843" s="452">
        <v>49</v>
      </c>
      <c r="O843" s="452">
        <v>45.000000000000007</v>
      </c>
      <c r="P843" s="452">
        <v>41</v>
      </c>
      <c r="Q843" s="452">
        <v>47</v>
      </c>
      <c r="R843" s="452">
        <v>47</v>
      </c>
      <c r="S843" s="452">
        <v>42</v>
      </c>
      <c r="T843" s="450">
        <v>43</v>
      </c>
      <c r="U843" s="450">
        <v>44.000000000000007</v>
      </c>
      <c r="V843" s="450">
        <v>40</v>
      </c>
      <c r="W843" s="450">
        <v>43</v>
      </c>
      <c r="X843" s="450">
        <v>55</v>
      </c>
      <c r="Y843" s="450"/>
      <c r="Z843" s="450">
        <v>47</v>
      </c>
      <c r="AA843" s="450">
        <v>46</v>
      </c>
      <c r="AB843" s="450">
        <v>47</v>
      </c>
      <c r="AC843" s="450">
        <v>47</v>
      </c>
      <c r="AD843" s="450">
        <v>47</v>
      </c>
    </row>
    <row r="844" spans="1:30" ht="12.75" customHeight="1" x14ac:dyDescent="0.2">
      <c r="A844" s="450">
        <v>2017</v>
      </c>
      <c r="B844" s="457">
        <v>42843</v>
      </c>
      <c r="C844" s="450">
        <v>44.000000000000007</v>
      </c>
      <c r="D844" s="450">
        <v>43</v>
      </c>
      <c r="E844" s="450">
        <v>46</v>
      </c>
      <c r="F844" s="450">
        <v>43</v>
      </c>
      <c r="G844" s="450">
        <v>45.000000000000007</v>
      </c>
      <c r="H844" s="450" t="s">
        <v>78</v>
      </c>
      <c r="I844" s="450">
        <v>41</v>
      </c>
      <c r="J844" s="450">
        <v>43</v>
      </c>
      <c r="K844" s="452">
        <v>43</v>
      </c>
      <c r="L844" s="452">
        <v>32</v>
      </c>
      <c r="M844" s="452">
        <v>37.000000000000007</v>
      </c>
      <c r="N844" s="452">
        <v>46</v>
      </c>
      <c r="O844" s="452">
        <v>41</v>
      </c>
      <c r="P844" s="452">
        <v>38</v>
      </c>
      <c r="Q844" s="452">
        <v>44.000000000000007</v>
      </c>
      <c r="R844" s="452">
        <v>43</v>
      </c>
      <c r="S844" s="452">
        <v>43</v>
      </c>
      <c r="T844" s="450">
        <v>38</v>
      </c>
      <c r="U844" s="450">
        <v>40</v>
      </c>
      <c r="V844" s="450">
        <v>40</v>
      </c>
      <c r="W844" s="450">
        <v>39</v>
      </c>
      <c r="X844" s="450">
        <v>56</v>
      </c>
      <c r="Y844" s="450"/>
      <c r="Z844" s="450">
        <v>43</v>
      </c>
      <c r="AA844" s="450">
        <v>42</v>
      </c>
      <c r="AB844" s="450">
        <v>43</v>
      </c>
      <c r="AC844" s="450">
        <v>42</v>
      </c>
      <c r="AD844" s="450">
        <v>43</v>
      </c>
    </row>
    <row r="845" spans="1:30" ht="12.75" customHeight="1" x14ac:dyDescent="0.2">
      <c r="A845" s="450">
        <v>2017</v>
      </c>
      <c r="B845" s="457">
        <v>42844</v>
      </c>
      <c r="C845" s="450">
        <v>40</v>
      </c>
      <c r="D845" s="450">
        <v>42</v>
      </c>
      <c r="E845" s="450">
        <v>45.000000000000007</v>
      </c>
      <c r="F845" s="450">
        <v>41</v>
      </c>
      <c r="G845" s="450">
        <v>43</v>
      </c>
      <c r="H845" s="450" t="s">
        <v>78</v>
      </c>
      <c r="I845" s="450">
        <v>41</v>
      </c>
      <c r="J845" s="450">
        <v>43</v>
      </c>
      <c r="K845" s="452">
        <v>37.000000000000007</v>
      </c>
      <c r="L845" s="452">
        <v>31</v>
      </c>
      <c r="M845" s="452">
        <v>36.000000000000007</v>
      </c>
      <c r="N845" s="452">
        <v>44.000000000000007</v>
      </c>
      <c r="O845" s="452">
        <v>41</v>
      </c>
      <c r="P845" s="452">
        <v>39</v>
      </c>
      <c r="Q845" s="452">
        <v>41</v>
      </c>
      <c r="R845" s="452">
        <v>38</v>
      </c>
      <c r="S845" s="452">
        <v>43</v>
      </c>
      <c r="T845" s="450">
        <v>31</v>
      </c>
      <c r="U845" s="450">
        <v>36.000000000000007</v>
      </c>
      <c r="V845" s="450">
        <v>34</v>
      </c>
      <c r="W845" s="450">
        <v>38</v>
      </c>
      <c r="X845" s="450">
        <v>46</v>
      </c>
      <c r="Y845" s="450"/>
      <c r="Z845" s="450">
        <v>38</v>
      </c>
      <c r="AA845" s="450">
        <v>38</v>
      </c>
      <c r="AB845" s="450">
        <v>41</v>
      </c>
      <c r="AC845" s="450" t="s">
        <v>78</v>
      </c>
      <c r="AD845" s="450">
        <v>39</v>
      </c>
    </row>
    <row r="846" spans="1:30" ht="12.75" customHeight="1" x14ac:dyDescent="0.2">
      <c r="A846" s="450">
        <v>2017</v>
      </c>
      <c r="B846" s="457">
        <v>42845</v>
      </c>
      <c r="C846" s="450">
        <v>39</v>
      </c>
      <c r="D846" s="450">
        <v>39</v>
      </c>
      <c r="E846" s="450">
        <v>44.000000000000007</v>
      </c>
      <c r="F846" s="450">
        <v>38</v>
      </c>
      <c r="G846" s="450">
        <v>42</v>
      </c>
      <c r="H846" s="450" t="s">
        <v>78</v>
      </c>
      <c r="I846" s="450">
        <v>41</v>
      </c>
      <c r="J846" s="450">
        <v>43</v>
      </c>
      <c r="K846" s="452">
        <v>35</v>
      </c>
      <c r="L846" s="452">
        <v>27</v>
      </c>
      <c r="M846" s="452">
        <v>35</v>
      </c>
      <c r="N846" s="452">
        <v>38</v>
      </c>
      <c r="O846" s="452">
        <v>39</v>
      </c>
      <c r="P846" s="452">
        <v>37.000000000000007</v>
      </c>
      <c r="Q846" s="452">
        <v>39</v>
      </c>
      <c r="R846" s="452">
        <v>36.000000000000007</v>
      </c>
      <c r="S846" s="452">
        <v>27</v>
      </c>
      <c r="T846" s="450">
        <v>33</v>
      </c>
      <c r="U846" s="450">
        <v>35</v>
      </c>
      <c r="V846" s="450">
        <v>31</v>
      </c>
      <c r="W846" s="450">
        <v>40</v>
      </c>
      <c r="X846" s="450">
        <v>39</v>
      </c>
      <c r="Y846" s="450"/>
      <c r="Z846" s="450">
        <v>37.000000000000007</v>
      </c>
      <c r="AA846" s="450">
        <v>40</v>
      </c>
      <c r="AB846" s="450">
        <v>42</v>
      </c>
      <c r="AC846" s="450">
        <v>38</v>
      </c>
      <c r="AD846" s="450">
        <v>39</v>
      </c>
    </row>
    <row r="847" spans="1:30" ht="12.75" customHeight="1" x14ac:dyDescent="0.2">
      <c r="A847" s="450">
        <v>2017</v>
      </c>
      <c r="B847" s="457">
        <v>42846</v>
      </c>
      <c r="C847" s="450">
        <v>44.000000000000007</v>
      </c>
      <c r="D847" s="450">
        <v>39</v>
      </c>
      <c r="E847" s="450">
        <v>48</v>
      </c>
      <c r="F847" s="450">
        <v>41</v>
      </c>
      <c r="G847" s="450">
        <v>43</v>
      </c>
      <c r="H847" s="450" t="s">
        <v>78</v>
      </c>
      <c r="I847" s="450">
        <v>41</v>
      </c>
      <c r="J847" s="450">
        <v>46</v>
      </c>
      <c r="K847" s="452">
        <v>41</v>
      </c>
      <c r="L847" s="452">
        <v>27</v>
      </c>
      <c r="M847" s="452">
        <v>27</v>
      </c>
      <c r="N847" s="452">
        <v>19</v>
      </c>
      <c r="O847" s="452">
        <v>29</v>
      </c>
      <c r="P847" s="452">
        <v>39</v>
      </c>
      <c r="Q847" s="452">
        <v>34</v>
      </c>
      <c r="R847" s="452">
        <v>37.000000000000007</v>
      </c>
      <c r="S847" s="452">
        <v>21</v>
      </c>
      <c r="T847" s="450">
        <v>36.000000000000007</v>
      </c>
      <c r="U847" s="450">
        <v>39</v>
      </c>
      <c r="V847" s="450">
        <v>35</v>
      </c>
      <c r="W847" s="450">
        <v>36.000000000000007</v>
      </c>
      <c r="X847" s="450">
        <v>19</v>
      </c>
      <c r="Y847" s="450"/>
      <c r="Z847" s="450">
        <v>39</v>
      </c>
      <c r="AA847" s="450">
        <v>36.000000000000007</v>
      </c>
      <c r="AB847" s="450">
        <v>44.000000000000007</v>
      </c>
      <c r="AC847" s="450">
        <v>36.000000000000007</v>
      </c>
      <c r="AD847" s="450">
        <v>41</v>
      </c>
    </row>
    <row r="848" spans="1:30" ht="12.75" customHeight="1" x14ac:dyDescent="0.2">
      <c r="A848" s="450">
        <v>2017</v>
      </c>
      <c r="B848" s="457">
        <v>42847</v>
      </c>
      <c r="C848" s="450">
        <v>28</v>
      </c>
      <c r="D848" s="450">
        <v>27</v>
      </c>
      <c r="E848" s="450">
        <v>31</v>
      </c>
      <c r="F848" s="450">
        <v>29</v>
      </c>
      <c r="G848" s="450">
        <v>30</v>
      </c>
      <c r="H848" s="450" t="s">
        <v>78</v>
      </c>
      <c r="I848" s="450">
        <v>27</v>
      </c>
      <c r="J848" s="450">
        <v>31</v>
      </c>
      <c r="K848" s="452">
        <v>28</v>
      </c>
      <c r="L848" s="452">
        <v>23</v>
      </c>
      <c r="M848" s="452">
        <v>25</v>
      </c>
      <c r="N848" s="452">
        <v>29</v>
      </c>
      <c r="O848" s="452">
        <v>26.000000000000004</v>
      </c>
      <c r="P848" s="452">
        <v>23</v>
      </c>
      <c r="Q848" s="452">
        <v>29</v>
      </c>
      <c r="R848" s="452">
        <v>28</v>
      </c>
      <c r="S848" s="452">
        <v>23</v>
      </c>
      <c r="T848" s="450">
        <v>19</v>
      </c>
      <c r="U848" s="450">
        <v>21</v>
      </c>
      <c r="V848" s="450">
        <v>22.000000000000004</v>
      </c>
      <c r="W848" s="450">
        <v>26.000000000000004</v>
      </c>
      <c r="X848" s="450">
        <v>19</v>
      </c>
      <c r="Y848" s="450"/>
      <c r="Z848" s="450">
        <v>26.000000000000004</v>
      </c>
      <c r="AA848" s="450">
        <v>28</v>
      </c>
      <c r="AB848" s="450">
        <v>31</v>
      </c>
      <c r="AC848" s="450">
        <v>29</v>
      </c>
      <c r="AD848" s="450">
        <v>28</v>
      </c>
    </row>
    <row r="849" spans="1:30" ht="12.75" customHeight="1" x14ac:dyDescent="0.2">
      <c r="A849" s="450">
        <v>2017</v>
      </c>
      <c r="B849" s="457">
        <v>42848</v>
      </c>
      <c r="C849" s="450">
        <v>35</v>
      </c>
      <c r="D849" s="450">
        <v>42</v>
      </c>
      <c r="E849" s="450">
        <v>36.000000000000007</v>
      </c>
      <c r="F849" s="450">
        <v>37.000000000000007</v>
      </c>
      <c r="G849" s="450">
        <v>43</v>
      </c>
      <c r="H849" s="450" t="s">
        <v>78</v>
      </c>
      <c r="I849" s="450">
        <v>29</v>
      </c>
      <c r="J849" s="450">
        <v>34</v>
      </c>
      <c r="K849" s="452">
        <v>41</v>
      </c>
      <c r="L849" s="452">
        <v>33</v>
      </c>
      <c r="M849" s="452">
        <v>33</v>
      </c>
      <c r="N849" s="452">
        <v>43</v>
      </c>
      <c r="O849" s="452">
        <v>37.000000000000007</v>
      </c>
      <c r="P849" s="452">
        <v>29</v>
      </c>
      <c r="Q849" s="452">
        <v>43</v>
      </c>
      <c r="R849" s="452">
        <v>42</v>
      </c>
      <c r="S849" s="452">
        <v>39</v>
      </c>
      <c r="T849" s="450">
        <v>32</v>
      </c>
      <c r="U849" s="450">
        <v>33</v>
      </c>
      <c r="V849" s="450">
        <v>33</v>
      </c>
      <c r="W849" s="450">
        <v>30</v>
      </c>
      <c r="X849" s="450">
        <v>28</v>
      </c>
      <c r="Y849" s="450"/>
      <c r="Z849" s="450">
        <v>42</v>
      </c>
      <c r="AA849" s="450">
        <v>34</v>
      </c>
      <c r="AB849" s="450">
        <v>34</v>
      </c>
      <c r="AC849" s="450">
        <v>34</v>
      </c>
      <c r="AD849" s="450">
        <v>38</v>
      </c>
    </row>
    <row r="850" spans="1:30" ht="12.75" customHeight="1" x14ac:dyDescent="0.2">
      <c r="A850" s="450">
        <v>2017</v>
      </c>
      <c r="B850" s="457">
        <v>42849</v>
      </c>
      <c r="C850" s="450">
        <v>35</v>
      </c>
      <c r="D850" s="450">
        <v>40</v>
      </c>
      <c r="E850" s="450">
        <v>36.000000000000007</v>
      </c>
      <c r="F850" s="450">
        <v>34</v>
      </c>
      <c r="G850" s="450">
        <v>39</v>
      </c>
      <c r="H850" s="450" t="s">
        <v>78</v>
      </c>
      <c r="I850" s="450">
        <v>32</v>
      </c>
      <c r="J850" s="450">
        <v>36.000000000000007</v>
      </c>
      <c r="K850" s="452">
        <v>34</v>
      </c>
      <c r="L850" s="452">
        <v>25</v>
      </c>
      <c r="M850" s="452">
        <v>26.000000000000004</v>
      </c>
      <c r="N850" s="452">
        <v>32</v>
      </c>
      <c r="O850" s="452">
        <v>32</v>
      </c>
      <c r="P850" s="452">
        <v>34</v>
      </c>
      <c r="Q850" s="452">
        <v>34</v>
      </c>
      <c r="R850" s="452">
        <v>37.000000000000007</v>
      </c>
      <c r="S850" s="452">
        <v>24</v>
      </c>
      <c r="T850" s="450">
        <v>30</v>
      </c>
      <c r="U850" s="450">
        <v>33</v>
      </c>
      <c r="V850" s="450">
        <v>29</v>
      </c>
      <c r="W850" s="450">
        <v>28</v>
      </c>
      <c r="X850" s="450">
        <v>24</v>
      </c>
      <c r="Y850" s="450"/>
      <c r="Z850" s="450">
        <v>35</v>
      </c>
      <c r="AA850" s="450">
        <v>33</v>
      </c>
      <c r="AB850" s="450">
        <v>35</v>
      </c>
      <c r="AC850" s="450">
        <v>34</v>
      </c>
      <c r="AD850" s="450">
        <v>35</v>
      </c>
    </row>
    <row r="851" spans="1:30" ht="12.75" customHeight="1" x14ac:dyDescent="0.2">
      <c r="A851" s="450">
        <v>2017</v>
      </c>
      <c r="B851" s="457">
        <v>42850</v>
      </c>
      <c r="C851" s="450">
        <v>35</v>
      </c>
      <c r="D851" s="450">
        <v>32</v>
      </c>
      <c r="E851" s="450">
        <v>39</v>
      </c>
      <c r="F851" s="450">
        <v>32</v>
      </c>
      <c r="G851" s="450">
        <v>36.000000000000007</v>
      </c>
      <c r="H851" s="450" t="s">
        <v>78</v>
      </c>
      <c r="I851" s="450">
        <v>33</v>
      </c>
      <c r="J851" s="450">
        <v>39</v>
      </c>
      <c r="K851" s="452">
        <v>40</v>
      </c>
      <c r="L851" s="452">
        <v>29</v>
      </c>
      <c r="M851" s="452">
        <v>30</v>
      </c>
      <c r="N851" s="452">
        <v>33</v>
      </c>
      <c r="O851" s="452">
        <v>23</v>
      </c>
      <c r="P851" s="452">
        <v>35</v>
      </c>
      <c r="Q851" s="452">
        <v>38</v>
      </c>
      <c r="R851" s="452">
        <v>37.000000000000007</v>
      </c>
      <c r="S851" s="452">
        <v>25</v>
      </c>
      <c r="T851" s="450">
        <v>32</v>
      </c>
      <c r="U851" s="450">
        <v>35</v>
      </c>
      <c r="V851" s="450">
        <v>34</v>
      </c>
      <c r="W851" s="450">
        <v>36.000000000000007</v>
      </c>
      <c r="X851" s="450">
        <v>21</v>
      </c>
      <c r="Y851" s="450"/>
      <c r="Z851" s="450">
        <v>33</v>
      </c>
      <c r="AA851" s="450">
        <v>37.000000000000007</v>
      </c>
      <c r="AB851" s="450">
        <v>42</v>
      </c>
      <c r="AC851" s="450">
        <v>37.000000000000007</v>
      </c>
      <c r="AD851" s="450">
        <v>39</v>
      </c>
    </row>
    <row r="852" spans="1:30" ht="12.75" customHeight="1" x14ac:dyDescent="0.2">
      <c r="A852" s="450">
        <v>2017</v>
      </c>
      <c r="B852" s="457">
        <v>42851</v>
      </c>
      <c r="C852" s="450">
        <v>25</v>
      </c>
      <c r="D852" s="450">
        <v>30</v>
      </c>
      <c r="E852" s="450">
        <v>35</v>
      </c>
      <c r="F852" s="450">
        <v>27</v>
      </c>
      <c r="G852" s="450">
        <v>26.000000000000004</v>
      </c>
      <c r="H852" s="450" t="s">
        <v>78</v>
      </c>
      <c r="I852" s="450">
        <v>23</v>
      </c>
      <c r="J852" s="450">
        <v>32</v>
      </c>
      <c r="K852" s="452">
        <v>23</v>
      </c>
      <c r="L852" s="452">
        <v>21</v>
      </c>
      <c r="M852" s="452">
        <v>16</v>
      </c>
      <c r="N852" s="452">
        <v>25</v>
      </c>
      <c r="O852" s="452">
        <v>17</v>
      </c>
      <c r="P852" s="452">
        <v>19</v>
      </c>
      <c r="Q852" s="452">
        <v>27</v>
      </c>
      <c r="R852" s="452">
        <v>28</v>
      </c>
      <c r="S852" s="452">
        <v>21</v>
      </c>
      <c r="T852" s="450">
        <v>22.000000000000004</v>
      </c>
      <c r="U852" s="450">
        <v>24</v>
      </c>
      <c r="V852" s="450">
        <v>12</v>
      </c>
      <c r="W852" s="450">
        <v>25</v>
      </c>
      <c r="X852" s="450">
        <v>13.000000000000002</v>
      </c>
      <c r="Y852" s="450"/>
      <c r="Z852" s="450">
        <v>28</v>
      </c>
      <c r="AA852" s="450">
        <v>24</v>
      </c>
      <c r="AB852" s="450">
        <v>35</v>
      </c>
      <c r="AC852" s="450">
        <v>31</v>
      </c>
      <c r="AD852" s="450">
        <v>31</v>
      </c>
    </row>
    <row r="853" spans="1:30" ht="12.75" customHeight="1" x14ac:dyDescent="0.2">
      <c r="A853" s="450">
        <v>2017</v>
      </c>
      <c r="B853" s="457">
        <v>42852</v>
      </c>
      <c r="C853" s="450">
        <v>32</v>
      </c>
      <c r="D853" s="450" t="s">
        <v>78</v>
      </c>
      <c r="E853" s="450">
        <v>39</v>
      </c>
      <c r="F853" s="450">
        <v>34</v>
      </c>
      <c r="G853" s="450">
        <v>45.000000000000007</v>
      </c>
      <c r="H853" s="450" t="s">
        <v>78</v>
      </c>
      <c r="I853" s="450">
        <v>39</v>
      </c>
      <c r="J853" s="450">
        <v>36.000000000000007</v>
      </c>
      <c r="K853" s="452">
        <v>36.000000000000007</v>
      </c>
      <c r="L853" s="452">
        <v>27</v>
      </c>
      <c r="M853" s="452">
        <v>34</v>
      </c>
      <c r="N853" s="452">
        <v>43</v>
      </c>
      <c r="O853" s="452">
        <v>40</v>
      </c>
      <c r="P853" s="452">
        <v>33</v>
      </c>
      <c r="Q853" s="452">
        <v>42</v>
      </c>
      <c r="R853" s="452">
        <v>36.000000000000007</v>
      </c>
      <c r="S853" s="452">
        <v>40</v>
      </c>
      <c r="T853" s="450">
        <v>31</v>
      </c>
      <c r="U853" s="450">
        <v>37.000000000000007</v>
      </c>
      <c r="V853" s="450">
        <v>33</v>
      </c>
      <c r="W853" s="450">
        <v>37.000000000000007</v>
      </c>
      <c r="X853" s="450">
        <v>32</v>
      </c>
      <c r="Y853" s="450"/>
      <c r="Z853" s="450">
        <v>36.000000000000007</v>
      </c>
      <c r="AA853" s="450">
        <v>38</v>
      </c>
      <c r="AB853" s="450">
        <v>40</v>
      </c>
      <c r="AC853" s="450">
        <v>38</v>
      </c>
      <c r="AD853" s="450">
        <v>38</v>
      </c>
    </row>
    <row r="854" spans="1:30" ht="12.75" customHeight="1" x14ac:dyDescent="0.2">
      <c r="A854" s="450">
        <v>2017</v>
      </c>
      <c r="B854" s="457">
        <v>42853</v>
      </c>
      <c r="C854" s="450">
        <v>51.000000000000007</v>
      </c>
      <c r="D854" s="450">
        <v>63</v>
      </c>
      <c r="E854" s="450">
        <v>54</v>
      </c>
      <c r="F854" s="450">
        <v>57</v>
      </c>
      <c r="G854" s="450">
        <v>64</v>
      </c>
      <c r="H854" s="450" t="s">
        <v>78</v>
      </c>
      <c r="I854" s="450">
        <v>46</v>
      </c>
      <c r="J854" s="450">
        <v>55</v>
      </c>
      <c r="K854" s="452">
        <v>58</v>
      </c>
      <c r="L854" s="452">
        <v>53.000000000000007</v>
      </c>
      <c r="M854" s="452">
        <v>44.000000000000007</v>
      </c>
      <c r="N854" s="452">
        <v>61.000000000000007</v>
      </c>
      <c r="O854" s="452">
        <v>59.000000000000007</v>
      </c>
      <c r="P854" s="452">
        <v>49</v>
      </c>
      <c r="Q854" s="452">
        <v>60</v>
      </c>
      <c r="R854" s="452">
        <v>59.000000000000007</v>
      </c>
      <c r="S854" s="452">
        <v>56</v>
      </c>
      <c r="T854" s="450">
        <v>41</v>
      </c>
      <c r="U854" s="450">
        <v>47</v>
      </c>
      <c r="V854" s="450">
        <v>45.000000000000007</v>
      </c>
      <c r="W854" s="450">
        <v>47</v>
      </c>
      <c r="X854" s="450">
        <v>64</v>
      </c>
      <c r="Y854" s="450"/>
      <c r="Z854" s="450">
        <v>56</v>
      </c>
      <c r="AA854" s="450">
        <v>51.000000000000007</v>
      </c>
      <c r="AB854" s="450">
        <v>58</v>
      </c>
      <c r="AC854" s="450">
        <v>50</v>
      </c>
      <c r="AD854" s="450">
        <v>55</v>
      </c>
    </row>
    <row r="855" spans="1:30" ht="12.75" customHeight="1" x14ac:dyDescent="0.2">
      <c r="A855" s="450">
        <v>2017</v>
      </c>
      <c r="B855" s="457">
        <v>42854</v>
      </c>
      <c r="C855" s="450">
        <v>50</v>
      </c>
      <c r="D855" s="450">
        <v>51.000000000000007</v>
      </c>
      <c r="E855" s="450">
        <v>52.000000000000007</v>
      </c>
      <c r="F855" s="450">
        <v>50</v>
      </c>
      <c r="G855" s="450">
        <v>55</v>
      </c>
      <c r="H855" s="450" t="s">
        <v>78</v>
      </c>
      <c r="I855" s="450">
        <v>48</v>
      </c>
      <c r="J855" s="450">
        <v>54</v>
      </c>
      <c r="K855" s="452">
        <v>51.000000000000007</v>
      </c>
      <c r="L855" s="452">
        <v>45.000000000000007</v>
      </c>
      <c r="M855" s="452">
        <v>44.000000000000007</v>
      </c>
      <c r="N855" s="452">
        <v>48</v>
      </c>
      <c r="O855" s="452">
        <v>47</v>
      </c>
      <c r="P855" s="452">
        <v>44.000000000000007</v>
      </c>
      <c r="Q855" s="452">
        <v>48</v>
      </c>
      <c r="R855" s="452">
        <v>47</v>
      </c>
      <c r="S855" s="452">
        <v>45.000000000000007</v>
      </c>
      <c r="T855" s="450">
        <v>45.000000000000007</v>
      </c>
      <c r="U855" s="450">
        <v>46</v>
      </c>
      <c r="V855" s="450">
        <v>47</v>
      </c>
      <c r="W855" s="450">
        <v>49</v>
      </c>
      <c r="X855" s="450">
        <v>44.000000000000007</v>
      </c>
      <c r="Y855" s="450"/>
      <c r="Z855" s="450">
        <v>48</v>
      </c>
      <c r="AA855" s="450">
        <v>50</v>
      </c>
      <c r="AB855" s="450">
        <v>55</v>
      </c>
      <c r="AC855" s="450">
        <v>48</v>
      </c>
      <c r="AD855" s="450">
        <v>50</v>
      </c>
    </row>
    <row r="856" spans="1:30" ht="12.75" customHeight="1" x14ac:dyDescent="0.2">
      <c r="A856" s="450">
        <v>2017</v>
      </c>
      <c r="B856" s="457">
        <v>42855</v>
      </c>
      <c r="C856" s="450">
        <v>38</v>
      </c>
      <c r="D856" s="450">
        <v>41</v>
      </c>
      <c r="E856" s="450">
        <v>39</v>
      </c>
      <c r="F856" s="450">
        <v>37.000000000000007</v>
      </c>
      <c r="G856" s="450">
        <v>39</v>
      </c>
      <c r="H856" s="450" t="s">
        <v>78</v>
      </c>
      <c r="I856" s="450">
        <v>38</v>
      </c>
      <c r="J856" s="450">
        <v>37.000000000000007</v>
      </c>
      <c r="K856" s="452">
        <v>40</v>
      </c>
      <c r="L856" s="452">
        <v>33</v>
      </c>
      <c r="M856" s="452">
        <v>34</v>
      </c>
      <c r="N856" s="452">
        <v>40</v>
      </c>
      <c r="O856" s="452">
        <v>38</v>
      </c>
      <c r="P856" s="452">
        <v>36.000000000000007</v>
      </c>
      <c r="Q856" s="452">
        <v>40</v>
      </c>
      <c r="R856" s="452">
        <v>40</v>
      </c>
      <c r="S856" s="452">
        <v>35</v>
      </c>
      <c r="T856" s="450">
        <v>36.000000000000007</v>
      </c>
      <c r="U856" s="450">
        <v>38</v>
      </c>
      <c r="V856" s="450">
        <v>36.000000000000007</v>
      </c>
      <c r="W856" s="450">
        <v>39</v>
      </c>
      <c r="X856" s="450">
        <v>43</v>
      </c>
      <c r="Y856" s="450"/>
      <c r="Z856" s="450">
        <v>40</v>
      </c>
      <c r="AA856" s="450">
        <v>37.000000000000007</v>
      </c>
      <c r="AB856" s="450">
        <v>37.000000000000007</v>
      </c>
      <c r="AC856" s="450">
        <v>37.000000000000007</v>
      </c>
      <c r="AD856" s="450">
        <v>41</v>
      </c>
    </row>
    <row r="857" spans="1:30" ht="12.75" customHeight="1" x14ac:dyDescent="0.2">
      <c r="A857" s="450">
        <v>2017</v>
      </c>
      <c r="B857" s="457">
        <v>42856</v>
      </c>
      <c r="C857" s="450">
        <v>35</v>
      </c>
      <c r="D857" s="450">
        <v>30</v>
      </c>
      <c r="E857" s="450">
        <v>36.000000000000007</v>
      </c>
      <c r="F857" s="450">
        <v>34</v>
      </c>
      <c r="G857" s="450">
        <v>33</v>
      </c>
      <c r="H857" s="450" t="s">
        <v>78</v>
      </c>
      <c r="I857" s="450">
        <v>32</v>
      </c>
      <c r="J857" s="450">
        <v>34</v>
      </c>
      <c r="K857" s="452">
        <v>22.000000000000004</v>
      </c>
      <c r="L857" s="452">
        <v>19</v>
      </c>
      <c r="M857" s="452">
        <v>22.000000000000004</v>
      </c>
      <c r="N857" s="452" t="s">
        <v>78</v>
      </c>
      <c r="O857" s="452">
        <v>29</v>
      </c>
      <c r="P857" s="452">
        <v>27</v>
      </c>
      <c r="Q857" s="452">
        <v>33</v>
      </c>
      <c r="R857" s="452">
        <v>28</v>
      </c>
      <c r="S857" s="452">
        <v>29</v>
      </c>
      <c r="T857" s="450">
        <v>20</v>
      </c>
      <c r="U857" s="450">
        <v>25</v>
      </c>
      <c r="V857" s="450">
        <v>18.000000000000004</v>
      </c>
      <c r="W857" s="450">
        <v>26.000000000000004</v>
      </c>
      <c r="X857" s="450">
        <v>26.000000000000004</v>
      </c>
      <c r="Y857" s="450"/>
      <c r="Z857" s="450">
        <v>25</v>
      </c>
      <c r="AA857" s="450">
        <v>27</v>
      </c>
      <c r="AB857" s="450">
        <v>29</v>
      </c>
      <c r="AC857" s="450">
        <v>27</v>
      </c>
      <c r="AD857" s="450">
        <v>30</v>
      </c>
    </row>
    <row r="858" spans="1:30" ht="12.75" customHeight="1" x14ac:dyDescent="0.2">
      <c r="A858" s="450">
        <v>2017</v>
      </c>
      <c r="B858" s="457">
        <v>42857</v>
      </c>
      <c r="C858" s="450">
        <v>54</v>
      </c>
      <c r="D858" s="450">
        <v>50</v>
      </c>
      <c r="E858" s="450">
        <v>56</v>
      </c>
      <c r="F858" s="450">
        <v>54</v>
      </c>
      <c r="G858" s="450">
        <v>54</v>
      </c>
      <c r="H858" s="450" t="s">
        <v>78</v>
      </c>
      <c r="I858" s="450">
        <v>51.000000000000007</v>
      </c>
      <c r="J858" s="450">
        <v>57</v>
      </c>
      <c r="K858" s="452">
        <v>51.000000000000007</v>
      </c>
      <c r="L858" s="452">
        <v>47</v>
      </c>
      <c r="M858" s="452">
        <v>44.000000000000007</v>
      </c>
      <c r="N858" s="452">
        <v>51.000000000000007</v>
      </c>
      <c r="O858" s="452">
        <v>49</v>
      </c>
      <c r="P858" s="452">
        <v>48</v>
      </c>
      <c r="Q858" s="452">
        <v>51.000000000000007</v>
      </c>
      <c r="R858" s="452">
        <v>50</v>
      </c>
      <c r="S858" s="452">
        <v>48</v>
      </c>
      <c r="T858" s="450">
        <v>47</v>
      </c>
      <c r="U858" s="450">
        <v>46</v>
      </c>
      <c r="V858" s="450">
        <v>48</v>
      </c>
      <c r="W858" s="450">
        <v>50</v>
      </c>
      <c r="X858" s="450">
        <v>61.000000000000007</v>
      </c>
      <c r="Y858" s="450"/>
      <c r="Z858" s="450">
        <v>50</v>
      </c>
      <c r="AA858" s="450">
        <v>51.000000000000007</v>
      </c>
      <c r="AB858" s="450">
        <v>55</v>
      </c>
      <c r="AC858" s="450">
        <v>51.000000000000007</v>
      </c>
      <c r="AD858" s="450" t="s">
        <v>78</v>
      </c>
    </row>
    <row r="859" spans="1:30" ht="12.75" customHeight="1" x14ac:dyDescent="0.2">
      <c r="A859" s="450">
        <v>2017</v>
      </c>
      <c r="B859" s="457">
        <v>42858</v>
      </c>
      <c r="C859" s="450">
        <v>42</v>
      </c>
      <c r="D859" s="450">
        <v>39</v>
      </c>
      <c r="E859" s="450">
        <v>40</v>
      </c>
      <c r="F859" s="450">
        <v>40</v>
      </c>
      <c r="G859" s="450">
        <v>36.000000000000007</v>
      </c>
      <c r="H859" s="450" t="s">
        <v>78</v>
      </c>
      <c r="I859" s="450">
        <v>39</v>
      </c>
      <c r="J859" s="450">
        <v>44.000000000000007</v>
      </c>
      <c r="K859" s="452">
        <v>41</v>
      </c>
      <c r="L859" s="452">
        <v>39</v>
      </c>
      <c r="M859" s="452">
        <v>38</v>
      </c>
      <c r="N859" s="452">
        <v>43</v>
      </c>
      <c r="O859" s="452">
        <v>40</v>
      </c>
      <c r="P859" s="452">
        <v>38</v>
      </c>
      <c r="Q859" s="452">
        <v>45.000000000000007</v>
      </c>
      <c r="R859" s="452">
        <v>43</v>
      </c>
      <c r="S859" s="452">
        <v>36.000000000000007</v>
      </c>
      <c r="T859" s="450">
        <v>37.000000000000007</v>
      </c>
      <c r="U859" s="450">
        <v>38</v>
      </c>
      <c r="V859" s="450">
        <v>37.000000000000007</v>
      </c>
      <c r="W859" s="450">
        <v>38</v>
      </c>
      <c r="X859" s="450">
        <v>40</v>
      </c>
      <c r="Y859" s="450"/>
      <c r="Z859" s="450">
        <v>41</v>
      </c>
      <c r="AA859" s="450">
        <v>39</v>
      </c>
      <c r="AB859" s="450">
        <v>43</v>
      </c>
      <c r="AC859" s="450">
        <v>42</v>
      </c>
      <c r="AD859" s="450" t="s">
        <v>78</v>
      </c>
    </row>
    <row r="860" spans="1:30" ht="12.75" customHeight="1" x14ac:dyDescent="0.2">
      <c r="A860" s="450">
        <v>2017</v>
      </c>
      <c r="B860" s="457">
        <v>42859</v>
      </c>
      <c r="C860" s="450">
        <v>46</v>
      </c>
      <c r="D860" s="450">
        <v>50</v>
      </c>
      <c r="E860" s="450">
        <v>49</v>
      </c>
      <c r="F860" s="450">
        <v>47</v>
      </c>
      <c r="G860" s="450">
        <v>49</v>
      </c>
      <c r="H860" s="450" t="s">
        <v>78</v>
      </c>
      <c r="I860" s="450">
        <v>48</v>
      </c>
      <c r="J860" s="450">
        <v>47</v>
      </c>
      <c r="K860" s="452">
        <v>45.000000000000007</v>
      </c>
      <c r="L860" s="452">
        <v>38</v>
      </c>
      <c r="M860" s="452">
        <v>42</v>
      </c>
      <c r="N860" s="452">
        <v>49</v>
      </c>
      <c r="O860" s="452">
        <v>45.000000000000007</v>
      </c>
      <c r="P860" s="452">
        <v>43</v>
      </c>
      <c r="Q860" s="452">
        <v>48</v>
      </c>
      <c r="R860" s="452">
        <v>43</v>
      </c>
      <c r="S860" s="452">
        <v>43</v>
      </c>
      <c r="T860" s="450">
        <v>40</v>
      </c>
      <c r="U860" s="450">
        <v>44.000000000000007</v>
      </c>
      <c r="V860" s="450">
        <v>42</v>
      </c>
      <c r="W860" s="450">
        <v>45.000000000000007</v>
      </c>
      <c r="X860" s="450">
        <v>44.000000000000007</v>
      </c>
      <c r="Y860" s="450"/>
      <c r="Z860" s="450">
        <v>48</v>
      </c>
      <c r="AA860" s="450">
        <v>43</v>
      </c>
      <c r="AB860" s="450">
        <v>45.000000000000007</v>
      </c>
      <c r="AC860" s="450">
        <v>44.000000000000007</v>
      </c>
      <c r="AD860" s="450">
        <v>47</v>
      </c>
    </row>
    <row r="861" spans="1:30" ht="12.75" customHeight="1" x14ac:dyDescent="0.2">
      <c r="A861" s="450">
        <v>2017</v>
      </c>
      <c r="B861" s="457">
        <v>42860</v>
      </c>
      <c r="C861" s="450">
        <v>40</v>
      </c>
      <c r="D861" s="450">
        <v>39</v>
      </c>
      <c r="E861" s="450">
        <v>42</v>
      </c>
      <c r="F861" s="450">
        <v>39</v>
      </c>
      <c r="G861" s="450">
        <v>37.000000000000007</v>
      </c>
      <c r="H861" s="450" t="s">
        <v>78</v>
      </c>
      <c r="I861" s="450">
        <v>41</v>
      </c>
      <c r="J861" s="450">
        <v>42</v>
      </c>
      <c r="K861" s="452">
        <v>39</v>
      </c>
      <c r="L861" s="452">
        <v>24</v>
      </c>
      <c r="M861" s="452">
        <v>34</v>
      </c>
      <c r="N861" s="452">
        <v>33</v>
      </c>
      <c r="O861" s="452">
        <v>36.000000000000007</v>
      </c>
      <c r="P861" s="452">
        <v>33</v>
      </c>
      <c r="Q861" s="452">
        <v>34</v>
      </c>
      <c r="R861" s="452">
        <v>36.000000000000007</v>
      </c>
      <c r="S861" s="452">
        <v>29</v>
      </c>
      <c r="T861" s="450">
        <v>35</v>
      </c>
      <c r="U861" s="450">
        <v>35</v>
      </c>
      <c r="V861" s="450">
        <v>36.000000000000007</v>
      </c>
      <c r="W861" s="450">
        <v>40</v>
      </c>
      <c r="X861" s="450">
        <v>39</v>
      </c>
      <c r="Y861" s="450"/>
      <c r="Z861" s="450">
        <v>36.000000000000007</v>
      </c>
      <c r="AA861" s="450">
        <v>41</v>
      </c>
      <c r="AB861" s="450">
        <v>43</v>
      </c>
      <c r="AC861" s="450">
        <v>40</v>
      </c>
      <c r="AD861" s="450">
        <v>38</v>
      </c>
    </row>
    <row r="862" spans="1:30" ht="12.75" customHeight="1" x14ac:dyDescent="0.2">
      <c r="A862" s="450">
        <v>2017</v>
      </c>
      <c r="B862" s="457">
        <v>42861</v>
      </c>
      <c r="C862" s="450">
        <v>41</v>
      </c>
      <c r="D862" s="450">
        <v>44.000000000000007</v>
      </c>
      <c r="E862" s="450">
        <v>43</v>
      </c>
      <c r="F862" s="450">
        <v>41</v>
      </c>
      <c r="G862" s="450">
        <v>45.000000000000007</v>
      </c>
      <c r="H862" s="450" t="s">
        <v>78</v>
      </c>
      <c r="I862" s="450">
        <v>42</v>
      </c>
      <c r="J862" s="450">
        <v>46</v>
      </c>
      <c r="K862" s="452">
        <v>38</v>
      </c>
      <c r="L862" s="452">
        <v>29</v>
      </c>
      <c r="M862" s="452">
        <v>34</v>
      </c>
      <c r="N862" s="452">
        <v>35</v>
      </c>
      <c r="O862" s="452">
        <v>36.000000000000007</v>
      </c>
      <c r="P862" s="452">
        <v>34</v>
      </c>
      <c r="Q862" s="452">
        <v>35</v>
      </c>
      <c r="R862" s="452">
        <v>34</v>
      </c>
      <c r="S862" s="452">
        <v>31</v>
      </c>
      <c r="T862" s="450">
        <v>36.000000000000007</v>
      </c>
      <c r="U862" s="450">
        <v>38</v>
      </c>
      <c r="V862" s="450">
        <v>36.000000000000007</v>
      </c>
      <c r="W862" s="450">
        <v>38</v>
      </c>
      <c r="X862" s="450">
        <v>36.000000000000007</v>
      </c>
      <c r="Y862" s="450"/>
      <c r="Z862" s="450">
        <v>38</v>
      </c>
      <c r="AA862" s="450">
        <v>39</v>
      </c>
      <c r="AB862" s="450">
        <v>44.000000000000007</v>
      </c>
      <c r="AC862" s="450">
        <v>40</v>
      </c>
      <c r="AD862" s="450">
        <v>41</v>
      </c>
    </row>
    <row r="863" spans="1:30" ht="12.75" customHeight="1" x14ac:dyDescent="0.2">
      <c r="A863" s="450">
        <v>2017</v>
      </c>
      <c r="B863" s="457">
        <v>42862</v>
      </c>
      <c r="C863" s="450">
        <v>33</v>
      </c>
      <c r="D863" s="450">
        <v>30</v>
      </c>
      <c r="E863" s="450">
        <v>33</v>
      </c>
      <c r="F863" s="450">
        <v>31</v>
      </c>
      <c r="G863" s="450">
        <v>37.000000000000007</v>
      </c>
      <c r="H863" s="450" t="s">
        <v>78</v>
      </c>
      <c r="I863" s="450">
        <v>30</v>
      </c>
      <c r="J863" s="450">
        <v>38</v>
      </c>
      <c r="K863" s="452">
        <v>32</v>
      </c>
      <c r="L863" s="452">
        <v>29</v>
      </c>
      <c r="M863" s="452">
        <v>29</v>
      </c>
      <c r="N863" s="452">
        <v>33</v>
      </c>
      <c r="O863" s="452">
        <v>31</v>
      </c>
      <c r="P863" s="452">
        <v>29</v>
      </c>
      <c r="Q863" s="452">
        <v>31</v>
      </c>
      <c r="R863" s="452">
        <v>31</v>
      </c>
      <c r="S863" s="452">
        <v>28</v>
      </c>
      <c r="T863" s="450">
        <v>28</v>
      </c>
      <c r="U863" s="450">
        <v>29</v>
      </c>
      <c r="V863" s="450">
        <v>30</v>
      </c>
      <c r="W863" s="450">
        <v>31</v>
      </c>
      <c r="X863" s="450">
        <v>32</v>
      </c>
      <c r="Y863" s="450"/>
      <c r="Z863" s="450">
        <v>32</v>
      </c>
      <c r="AA863" s="450">
        <v>33</v>
      </c>
      <c r="AB863" s="450">
        <v>39</v>
      </c>
      <c r="AC863" s="450">
        <v>36.000000000000007</v>
      </c>
      <c r="AD863" s="450">
        <v>32</v>
      </c>
    </row>
    <row r="864" spans="1:30" ht="12.75" customHeight="1" x14ac:dyDescent="0.2">
      <c r="A864" s="450">
        <v>2017</v>
      </c>
      <c r="B864" s="457">
        <v>42863</v>
      </c>
      <c r="C864" s="450">
        <v>39</v>
      </c>
      <c r="D864" s="450">
        <v>35</v>
      </c>
      <c r="E864" s="450">
        <v>37.000000000000007</v>
      </c>
      <c r="F864" s="450">
        <v>37.000000000000007</v>
      </c>
      <c r="G864" s="450">
        <v>35</v>
      </c>
      <c r="H864" s="450" t="s">
        <v>78</v>
      </c>
      <c r="I864" s="450">
        <v>35</v>
      </c>
      <c r="J864" s="450">
        <v>37.000000000000007</v>
      </c>
      <c r="K864" s="452">
        <v>38</v>
      </c>
      <c r="L864" s="452">
        <v>35</v>
      </c>
      <c r="M864" s="452">
        <v>32</v>
      </c>
      <c r="N864" s="452">
        <v>41</v>
      </c>
      <c r="O864" s="452">
        <v>38</v>
      </c>
      <c r="P864" s="452">
        <v>37.000000000000007</v>
      </c>
      <c r="Q864" s="452">
        <v>38</v>
      </c>
      <c r="R864" s="452">
        <v>37.000000000000007</v>
      </c>
      <c r="S864" s="452">
        <v>34</v>
      </c>
      <c r="T864" s="450">
        <v>33</v>
      </c>
      <c r="U864" s="450">
        <v>34</v>
      </c>
      <c r="V864" s="450">
        <v>34</v>
      </c>
      <c r="W864" s="450">
        <v>37.000000000000007</v>
      </c>
      <c r="X864" s="450">
        <v>39</v>
      </c>
      <c r="Y864" s="450"/>
      <c r="Z864" s="450">
        <v>36.000000000000007</v>
      </c>
      <c r="AA864" s="450">
        <v>37.000000000000007</v>
      </c>
      <c r="AB864" s="450">
        <v>37.000000000000007</v>
      </c>
      <c r="AC864" s="450">
        <v>38</v>
      </c>
      <c r="AD864" s="450">
        <v>36.000000000000007</v>
      </c>
    </row>
    <row r="865" spans="1:30" ht="12.75" customHeight="1" x14ac:dyDescent="0.2">
      <c r="A865" s="450">
        <v>2017</v>
      </c>
      <c r="B865" s="457">
        <v>42864</v>
      </c>
      <c r="C865" s="450">
        <v>45.000000000000007</v>
      </c>
      <c r="D865" s="450">
        <v>38</v>
      </c>
      <c r="E865" s="450">
        <v>46</v>
      </c>
      <c r="F865" s="450">
        <v>44.000000000000007</v>
      </c>
      <c r="G865" s="450">
        <v>37.000000000000007</v>
      </c>
      <c r="H865" s="450" t="s">
        <v>78</v>
      </c>
      <c r="I865" s="450">
        <v>41</v>
      </c>
      <c r="J865" s="450">
        <v>44.000000000000007</v>
      </c>
      <c r="K865" s="452">
        <v>45.000000000000007</v>
      </c>
      <c r="L865" s="452">
        <v>43</v>
      </c>
      <c r="M865" s="452">
        <v>42</v>
      </c>
      <c r="N865" s="452">
        <v>49</v>
      </c>
      <c r="O865" s="452">
        <v>48</v>
      </c>
      <c r="P865" s="452">
        <v>41</v>
      </c>
      <c r="Q865" s="452">
        <v>46</v>
      </c>
      <c r="R865" s="452">
        <v>43</v>
      </c>
      <c r="S865" s="452">
        <v>42</v>
      </c>
      <c r="T865" s="450">
        <v>36.000000000000007</v>
      </c>
      <c r="U865" s="450">
        <v>38</v>
      </c>
      <c r="V865" s="450">
        <v>39</v>
      </c>
      <c r="W865" s="450">
        <v>41</v>
      </c>
      <c r="X865" s="450">
        <v>47</v>
      </c>
      <c r="Y865" s="450"/>
      <c r="Z865" s="450">
        <v>41</v>
      </c>
      <c r="AA865" s="450">
        <v>37.000000000000007</v>
      </c>
      <c r="AB865" s="450">
        <v>45.000000000000007</v>
      </c>
      <c r="AC865" s="450">
        <v>42</v>
      </c>
      <c r="AD865" s="450">
        <v>40</v>
      </c>
    </row>
    <row r="866" spans="1:30" ht="12.75" customHeight="1" x14ac:dyDescent="0.2">
      <c r="A866" s="450">
        <v>2017</v>
      </c>
      <c r="B866" s="457">
        <v>42865</v>
      </c>
      <c r="C866" s="450">
        <v>42</v>
      </c>
      <c r="D866" s="450">
        <v>37.000000000000007</v>
      </c>
      <c r="E866" s="450">
        <v>45.000000000000007</v>
      </c>
      <c r="F866" s="450">
        <v>39</v>
      </c>
      <c r="G866" s="450">
        <v>34</v>
      </c>
      <c r="H866" s="450" t="s">
        <v>78</v>
      </c>
      <c r="I866" s="450">
        <v>32</v>
      </c>
      <c r="J866" s="450">
        <v>43</v>
      </c>
      <c r="K866" s="452">
        <v>41</v>
      </c>
      <c r="L866" s="452">
        <v>31</v>
      </c>
      <c r="M866" s="452">
        <v>35</v>
      </c>
      <c r="N866" s="452">
        <v>48</v>
      </c>
      <c r="O866" s="452">
        <v>43</v>
      </c>
      <c r="P866" s="452">
        <v>42</v>
      </c>
      <c r="Q866" s="452">
        <v>43</v>
      </c>
      <c r="R866" s="452">
        <v>38</v>
      </c>
      <c r="S866" s="452">
        <v>39</v>
      </c>
      <c r="T866" s="450">
        <v>35</v>
      </c>
      <c r="U866" s="450">
        <v>38</v>
      </c>
      <c r="V866" s="450">
        <v>37.000000000000007</v>
      </c>
      <c r="W866" s="450">
        <v>36.000000000000007</v>
      </c>
      <c r="X866" s="450">
        <v>42</v>
      </c>
      <c r="Y866" s="450"/>
      <c r="Z866" s="450">
        <v>38</v>
      </c>
      <c r="AA866" s="450">
        <v>44.000000000000007</v>
      </c>
      <c r="AB866" s="450">
        <v>43</v>
      </c>
      <c r="AC866" s="450">
        <v>43</v>
      </c>
      <c r="AD866" s="450">
        <v>40</v>
      </c>
    </row>
    <row r="867" spans="1:30" ht="12.75" customHeight="1" x14ac:dyDescent="0.2">
      <c r="A867" s="450">
        <v>2017</v>
      </c>
      <c r="B867" s="457">
        <v>42866</v>
      </c>
      <c r="C867" s="450">
        <v>44.000000000000007</v>
      </c>
      <c r="D867" s="450">
        <v>43</v>
      </c>
      <c r="E867" s="450">
        <v>43</v>
      </c>
      <c r="F867" s="450">
        <v>44.000000000000007</v>
      </c>
      <c r="G867" s="450">
        <v>41</v>
      </c>
      <c r="H867" s="450" t="s">
        <v>78</v>
      </c>
      <c r="I867" s="450">
        <v>41</v>
      </c>
      <c r="J867" s="450">
        <v>41</v>
      </c>
      <c r="K867" s="452">
        <v>39</v>
      </c>
      <c r="L867" s="452">
        <v>28</v>
      </c>
      <c r="M867" s="452">
        <v>34</v>
      </c>
      <c r="N867" s="452">
        <v>33</v>
      </c>
      <c r="O867" s="452">
        <v>35</v>
      </c>
      <c r="P867" s="452">
        <v>31</v>
      </c>
      <c r="Q867" s="452">
        <v>37.000000000000007</v>
      </c>
      <c r="R867" s="452">
        <v>41</v>
      </c>
      <c r="S867" s="452">
        <v>30</v>
      </c>
      <c r="T867" s="450">
        <v>34</v>
      </c>
      <c r="U867" s="450">
        <v>39</v>
      </c>
      <c r="V867" s="450">
        <v>35</v>
      </c>
      <c r="W867" s="450">
        <v>40</v>
      </c>
      <c r="X867" s="450">
        <v>39</v>
      </c>
      <c r="Y867" s="450"/>
      <c r="Z867" s="450">
        <v>43</v>
      </c>
      <c r="AA867" s="450">
        <v>39</v>
      </c>
      <c r="AB867" s="450">
        <v>42</v>
      </c>
      <c r="AC867" s="450">
        <v>39</v>
      </c>
      <c r="AD867" s="450">
        <v>42</v>
      </c>
    </row>
    <row r="868" spans="1:30" ht="12.75" customHeight="1" x14ac:dyDescent="0.2">
      <c r="A868" s="450">
        <v>2017</v>
      </c>
      <c r="B868" s="457">
        <v>42867</v>
      </c>
      <c r="C868" s="450">
        <v>39</v>
      </c>
      <c r="D868" s="450">
        <v>41</v>
      </c>
      <c r="E868" s="450">
        <v>41</v>
      </c>
      <c r="F868" s="450">
        <v>38</v>
      </c>
      <c r="G868" s="450">
        <v>35</v>
      </c>
      <c r="H868" s="450" t="s">
        <v>78</v>
      </c>
      <c r="I868" s="450">
        <v>34</v>
      </c>
      <c r="J868" s="450">
        <v>36.000000000000007</v>
      </c>
      <c r="K868" s="452">
        <v>38</v>
      </c>
      <c r="L868" s="452">
        <v>30</v>
      </c>
      <c r="M868" s="452">
        <v>34</v>
      </c>
      <c r="N868" s="452">
        <v>38</v>
      </c>
      <c r="O868" s="452">
        <v>37.000000000000007</v>
      </c>
      <c r="P868" s="452">
        <v>29</v>
      </c>
      <c r="Q868" s="452">
        <v>38</v>
      </c>
      <c r="R868" s="452">
        <v>38</v>
      </c>
      <c r="S868" s="452">
        <v>34</v>
      </c>
      <c r="T868" s="450">
        <v>34</v>
      </c>
      <c r="U868" s="450">
        <v>36.000000000000007</v>
      </c>
      <c r="V868" s="450">
        <v>35</v>
      </c>
      <c r="W868" s="450">
        <v>37.000000000000007</v>
      </c>
      <c r="X868" s="450">
        <v>37.000000000000007</v>
      </c>
      <c r="Y868" s="450"/>
      <c r="Z868" s="450">
        <v>38</v>
      </c>
      <c r="AA868" s="450">
        <v>37.000000000000007</v>
      </c>
      <c r="AB868" s="450">
        <v>38</v>
      </c>
      <c r="AC868" s="450">
        <v>38</v>
      </c>
      <c r="AD868" s="450">
        <v>39</v>
      </c>
    </row>
    <row r="869" spans="1:30" ht="12.75" customHeight="1" x14ac:dyDescent="0.2">
      <c r="A869" s="450">
        <v>2017</v>
      </c>
      <c r="B869" s="457">
        <v>42868</v>
      </c>
      <c r="C869" s="450">
        <v>39</v>
      </c>
      <c r="D869" s="450">
        <v>39</v>
      </c>
      <c r="E869" s="450">
        <v>37.000000000000007</v>
      </c>
      <c r="F869" s="450">
        <v>38</v>
      </c>
      <c r="G869" s="450">
        <v>35</v>
      </c>
      <c r="H869" s="450" t="s">
        <v>78</v>
      </c>
      <c r="I869" s="450">
        <v>35</v>
      </c>
      <c r="J869" s="450">
        <v>36.000000000000007</v>
      </c>
      <c r="K869" s="452">
        <v>38</v>
      </c>
      <c r="L869" s="452">
        <v>35</v>
      </c>
      <c r="M869" s="452">
        <v>35</v>
      </c>
      <c r="N869" s="452">
        <v>36.000000000000007</v>
      </c>
      <c r="O869" s="452">
        <v>35</v>
      </c>
      <c r="P869" s="452">
        <v>29</v>
      </c>
      <c r="Q869" s="452">
        <v>39</v>
      </c>
      <c r="R869" s="452">
        <v>39</v>
      </c>
      <c r="S869" s="452">
        <v>22.000000000000004</v>
      </c>
      <c r="T869" s="450">
        <v>33</v>
      </c>
      <c r="U869" s="450">
        <v>35</v>
      </c>
      <c r="V869" s="450">
        <v>33</v>
      </c>
      <c r="W869" s="450">
        <v>39</v>
      </c>
      <c r="X869" s="450">
        <v>30</v>
      </c>
      <c r="Y869" s="450"/>
      <c r="Z869" s="450">
        <v>40</v>
      </c>
      <c r="AA869" s="450">
        <v>39</v>
      </c>
      <c r="AB869" s="450">
        <v>38</v>
      </c>
      <c r="AC869" s="450">
        <v>37.000000000000007</v>
      </c>
      <c r="AD869" s="450">
        <v>40</v>
      </c>
    </row>
    <row r="870" spans="1:30" ht="12.75" customHeight="1" x14ac:dyDescent="0.2">
      <c r="A870" s="450">
        <v>2017</v>
      </c>
      <c r="B870" s="457">
        <v>42869</v>
      </c>
      <c r="C870" s="450">
        <v>45.000000000000007</v>
      </c>
      <c r="D870" s="450">
        <v>43</v>
      </c>
      <c r="E870" s="450">
        <v>43</v>
      </c>
      <c r="F870" s="450">
        <v>43</v>
      </c>
      <c r="G870" s="450">
        <v>42</v>
      </c>
      <c r="H870" s="450" t="s">
        <v>78</v>
      </c>
      <c r="I870" s="450">
        <v>44.000000000000007</v>
      </c>
      <c r="J870" s="450">
        <v>43</v>
      </c>
      <c r="K870" s="452">
        <v>49</v>
      </c>
      <c r="L870" s="452">
        <v>44.000000000000007</v>
      </c>
      <c r="M870" s="452">
        <v>42</v>
      </c>
      <c r="N870" s="452">
        <v>44.000000000000007</v>
      </c>
      <c r="O870" s="452">
        <v>40</v>
      </c>
      <c r="P870" s="452">
        <v>35</v>
      </c>
      <c r="Q870" s="452">
        <v>47</v>
      </c>
      <c r="R870" s="452">
        <v>44.000000000000007</v>
      </c>
      <c r="S870" s="452">
        <v>37.000000000000007</v>
      </c>
      <c r="T870" s="450">
        <v>43</v>
      </c>
      <c r="U870" s="450">
        <v>42</v>
      </c>
      <c r="V870" s="450">
        <v>41</v>
      </c>
      <c r="W870" s="450">
        <v>44.000000000000007</v>
      </c>
      <c r="X870" s="450">
        <v>44.000000000000007</v>
      </c>
      <c r="Y870" s="450"/>
      <c r="Z870" s="450">
        <v>45.000000000000007</v>
      </c>
      <c r="AA870" s="450">
        <v>42</v>
      </c>
      <c r="AB870" s="450">
        <v>44.000000000000007</v>
      </c>
      <c r="AC870" s="450">
        <v>42</v>
      </c>
      <c r="AD870" s="450">
        <v>42</v>
      </c>
    </row>
    <row r="871" spans="1:30" ht="12.75" customHeight="1" x14ac:dyDescent="0.2">
      <c r="A871" s="450">
        <v>2017</v>
      </c>
      <c r="B871" s="457">
        <v>42870</v>
      </c>
      <c r="C871" s="450">
        <v>35</v>
      </c>
      <c r="D871" s="450">
        <v>34</v>
      </c>
      <c r="E871" s="450">
        <v>35</v>
      </c>
      <c r="F871" s="450">
        <v>36.000000000000007</v>
      </c>
      <c r="G871" s="450">
        <v>32</v>
      </c>
      <c r="H871" s="450" t="s">
        <v>78</v>
      </c>
      <c r="I871" s="450">
        <v>34</v>
      </c>
      <c r="J871" s="450">
        <v>36.000000000000007</v>
      </c>
      <c r="K871" s="452">
        <v>37.000000000000007</v>
      </c>
      <c r="L871" s="452">
        <v>34</v>
      </c>
      <c r="M871" s="452">
        <v>33</v>
      </c>
      <c r="N871" s="452">
        <v>36.000000000000007</v>
      </c>
      <c r="O871" s="452">
        <v>37.000000000000007</v>
      </c>
      <c r="P871" s="452">
        <v>33</v>
      </c>
      <c r="Q871" s="452">
        <v>39</v>
      </c>
      <c r="R871" s="452">
        <v>36.000000000000007</v>
      </c>
      <c r="S871" s="452">
        <v>34</v>
      </c>
      <c r="T871" s="450">
        <v>33</v>
      </c>
      <c r="U871" s="450">
        <v>34</v>
      </c>
      <c r="V871" s="450">
        <v>31</v>
      </c>
      <c r="W871" s="450">
        <v>34</v>
      </c>
      <c r="X871" s="450">
        <v>36.000000000000007</v>
      </c>
      <c r="Y871" s="450"/>
      <c r="Z871" s="450">
        <v>36.000000000000007</v>
      </c>
      <c r="AA871" s="450">
        <v>35</v>
      </c>
      <c r="AB871" s="450">
        <v>36.000000000000007</v>
      </c>
      <c r="AC871" s="450">
        <v>35</v>
      </c>
      <c r="AD871" s="450">
        <v>36.000000000000007</v>
      </c>
    </row>
    <row r="872" spans="1:30" ht="12.75" customHeight="1" x14ac:dyDescent="0.2">
      <c r="A872" s="450">
        <v>2017</v>
      </c>
      <c r="B872" s="457">
        <v>42871</v>
      </c>
      <c r="C872" s="450">
        <v>43</v>
      </c>
      <c r="D872" s="450">
        <v>20</v>
      </c>
      <c r="E872" s="450">
        <v>45.000000000000007</v>
      </c>
      <c r="F872" s="450">
        <v>45.000000000000007</v>
      </c>
      <c r="G872" s="450">
        <v>44.000000000000007</v>
      </c>
      <c r="H872" s="450" t="s">
        <v>78</v>
      </c>
      <c r="I872" s="450">
        <v>42</v>
      </c>
      <c r="J872" s="450">
        <v>49</v>
      </c>
      <c r="K872" s="452">
        <v>44.000000000000007</v>
      </c>
      <c r="L872" s="452">
        <v>42</v>
      </c>
      <c r="M872" s="452">
        <v>39</v>
      </c>
      <c r="N872" s="452">
        <v>53.000000000000007</v>
      </c>
      <c r="O872" s="452">
        <v>51.000000000000007</v>
      </c>
      <c r="P872" s="452">
        <v>44.000000000000007</v>
      </c>
      <c r="Q872" s="452">
        <v>49</v>
      </c>
      <c r="R872" s="452">
        <v>46</v>
      </c>
      <c r="S872" s="452">
        <v>42</v>
      </c>
      <c r="T872" s="450">
        <v>40</v>
      </c>
      <c r="U872" s="450">
        <v>39</v>
      </c>
      <c r="V872" s="450">
        <v>40</v>
      </c>
      <c r="W872" s="450">
        <v>41</v>
      </c>
      <c r="X872" s="450">
        <v>48</v>
      </c>
      <c r="Y872" s="450"/>
      <c r="Z872" s="450">
        <v>40</v>
      </c>
      <c r="AA872" s="450">
        <v>46</v>
      </c>
      <c r="AB872" s="450">
        <v>47</v>
      </c>
      <c r="AC872" s="450">
        <v>45.000000000000007</v>
      </c>
      <c r="AD872" s="450">
        <v>41</v>
      </c>
    </row>
    <row r="873" spans="1:30" ht="12.75" customHeight="1" x14ac:dyDescent="0.2">
      <c r="A873" s="450">
        <v>2017</v>
      </c>
      <c r="B873" s="457">
        <v>42872</v>
      </c>
      <c r="C873" s="450">
        <v>74.000000000000014</v>
      </c>
      <c r="D873" s="450">
        <v>78</v>
      </c>
      <c r="E873" s="450">
        <v>71.000000000000014</v>
      </c>
      <c r="F873" s="450">
        <v>73.000000000000014</v>
      </c>
      <c r="G873" s="450">
        <v>81</v>
      </c>
      <c r="H873" s="450" t="s">
        <v>78</v>
      </c>
      <c r="I873" s="450">
        <v>65</v>
      </c>
      <c r="J873" s="450">
        <v>70</v>
      </c>
      <c r="K873" s="452">
        <v>74.000000000000014</v>
      </c>
      <c r="L873" s="452">
        <v>64</v>
      </c>
      <c r="M873" s="452">
        <v>64</v>
      </c>
      <c r="N873" s="452">
        <v>72.000000000000014</v>
      </c>
      <c r="O873" s="452">
        <v>80</v>
      </c>
      <c r="P873" s="452">
        <v>53.000000000000007</v>
      </c>
      <c r="Q873" s="452">
        <v>72.000000000000014</v>
      </c>
      <c r="R873" s="452">
        <v>70</v>
      </c>
      <c r="S873" s="452">
        <v>71.000000000000014</v>
      </c>
      <c r="T873" s="450">
        <v>67</v>
      </c>
      <c r="U873" s="450">
        <v>67</v>
      </c>
      <c r="V873" s="450">
        <v>67</v>
      </c>
      <c r="W873" s="450">
        <v>60</v>
      </c>
      <c r="X873" s="450">
        <v>81</v>
      </c>
      <c r="Y873" s="450"/>
      <c r="Z873" s="450">
        <v>70</v>
      </c>
      <c r="AA873" s="450">
        <v>61.000000000000007</v>
      </c>
      <c r="AB873" s="450">
        <v>64</v>
      </c>
      <c r="AC873" s="450">
        <v>57</v>
      </c>
      <c r="AD873" s="450">
        <v>74.000000000000014</v>
      </c>
    </row>
    <row r="874" spans="1:30" ht="12.75" customHeight="1" x14ac:dyDescent="0.2">
      <c r="A874" s="450">
        <v>2017</v>
      </c>
      <c r="B874" s="457">
        <v>42873</v>
      </c>
      <c r="C874" s="450">
        <v>86</v>
      </c>
      <c r="D874" s="450">
        <v>72.000000000000014</v>
      </c>
      <c r="E874" s="450">
        <v>91</v>
      </c>
      <c r="F874" s="450">
        <v>90</v>
      </c>
      <c r="G874" s="450">
        <v>86</v>
      </c>
      <c r="H874" s="450" t="s">
        <v>78</v>
      </c>
      <c r="I874" s="450">
        <v>85</v>
      </c>
      <c r="J874" s="450">
        <v>90</v>
      </c>
      <c r="K874" s="452">
        <v>74.000000000000014</v>
      </c>
      <c r="L874" s="452">
        <v>67</v>
      </c>
      <c r="M874" s="452">
        <v>66</v>
      </c>
      <c r="N874" s="452">
        <v>72.000000000000014</v>
      </c>
      <c r="O874" s="452">
        <v>75</v>
      </c>
      <c r="P874" s="452">
        <v>50</v>
      </c>
      <c r="Q874" s="452">
        <v>68</v>
      </c>
      <c r="R874" s="452">
        <v>66</v>
      </c>
      <c r="S874" s="452">
        <v>64</v>
      </c>
      <c r="T874" s="450">
        <v>69</v>
      </c>
      <c r="U874" s="450">
        <v>70</v>
      </c>
      <c r="V874" s="450">
        <v>68</v>
      </c>
      <c r="W874" s="450">
        <v>80</v>
      </c>
      <c r="X874" s="450">
        <v>74.000000000000014</v>
      </c>
      <c r="Y874" s="450"/>
      <c r="Z874" s="450">
        <v>66</v>
      </c>
      <c r="AA874" s="450">
        <v>75</v>
      </c>
      <c r="AB874" s="450">
        <v>82</v>
      </c>
      <c r="AC874" s="450">
        <v>71.000000000000014</v>
      </c>
      <c r="AD874" s="450">
        <v>68</v>
      </c>
    </row>
    <row r="875" spans="1:30" ht="12.75" customHeight="1" x14ac:dyDescent="0.2">
      <c r="A875" s="450">
        <v>2017</v>
      </c>
      <c r="B875" s="457">
        <v>42874</v>
      </c>
      <c r="C875" s="450">
        <v>58</v>
      </c>
      <c r="D875" s="450">
        <v>58</v>
      </c>
      <c r="E875" s="450">
        <v>69</v>
      </c>
      <c r="F875" s="450">
        <v>64</v>
      </c>
      <c r="G875" s="450">
        <v>59.000000000000007</v>
      </c>
      <c r="H875" s="450" t="s">
        <v>78</v>
      </c>
      <c r="I875" s="450">
        <v>60</v>
      </c>
      <c r="J875" s="450">
        <v>76</v>
      </c>
      <c r="K875" s="452">
        <v>62</v>
      </c>
      <c r="L875" s="452">
        <v>56</v>
      </c>
      <c r="M875" s="452">
        <v>52.000000000000007</v>
      </c>
      <c r="N875" s="452">
        <v>60</v>
      </c>
      <c r="O875" s="452">
        <v>57</v>
      </c>
      <c r="P875" s="452">
        <v>44.000000000000007</v>
      </c>
      <c r="Q875" s="452">
        <v>58</v>
      </c>
      <c r="R875" s="452">
        <v>51.000000000000007</v>
      </c>
      <c r="S875" s="452">
        <v>56</v>
      </c>
      <c r="T875" s="450">
        <v>58</v>
      </c>
      <c r="U875" s="450">
        <v>57</v>
      </c>
      <c r="V875" s="450">
        <v>58</v>
      </c>
      <c r="W875" s="450">
        <v>63</v>
      </c>
      <c r="X875" s="450">
        <v>62</v>
      </c>
      <c r="Y875" s="450"/>
      <c r="Z875" s="450">
        <v>55</v>
      </c>
      <c r="AA875" s="450">
        <v>71.000000000000014</v>
      </c>
      <c r="AB875" s="450">
        <v>70</v>
      </c>
      <c r="AC875" s="450">
        <v>67</v>
      </c>
      <c r="AD875" s="450">
        <v>55</v>
      </c>
    </row>
    <row r="876" spans="1:30" ht="12.75" customHeight="1" x14ac:dyDescent="0.2">
      <c r="A876" s="450">
        <v>2017</v>
      </c>
      <c r="B876" s="457">
        <v>42875</v>
      </c>
      <c r="C876" s="450">
        <v>42</v>
      </c>
      <c r="D876" s="450">
        <v>43</v>
      </c>
      <c r="E876" s="450">
        <v>43</v>
      </c>
      <c r="F876" s="450">
        <v>42</v>
      </c>
      <c r="G876" s="450">
        <v>47</v>
      </c>
      <c r="H876" s="450" t="s">
        <v>78</v>
      </c>
      <c r="I876" s="450">
        <v>40</v>
      </c>
      <c r="J876" s="450">
        <v>41</v>
      </c>
      <c r="K876" s="452">
        <v>41</v>
      </c>
      <c r="L876" s="452">
        <v>31</v>
      </c>
      <c r="M876" s="452">
        <v>34</v>
      </c>
      <c r="N876" s="452">
        <v>31</v>
      </c>
      <c r="O876" s="452">
        <v>33</v>
      </c>
      <c r="P876" s="452">
        <v>29</v>
      </c>
      <c r="Q876" s="452">
        <v>36.000000000000007</v>
      </c>
      <c r="R876" s="452">
        <v>40</v>
      </c>
      <c r="S876" s="452">
        <v>28</v>
      </c>
      <c r="T876" s="450">
        <v>37.000000000000007</v>
      </c>
      <c r="U876" s="450">
        <v>38</v>
      </c>
      <c r="V876" s="450">
        <v>35</v>
      </c>
      <c r="W876" s="450">
        <v>37.000000000000007</v>
      </c>
      <c r="X876" s="450">
        <v>37.000000000000007</v>
      </c>
      <c r="Y876" s="450"/>
      <c r="Z876" s="450">
        <v>40</v>
      </c>
      <c r="AA876" s="450">
        <v>39</v>
      </c>
      <c r="AB876" s="450">
        <v>41</v>
      </c>
      <c r="AC876" s="450">
        <v>38</v>
      </c>
      <c r="AD876" s="450">
        <v>40</v>
      </c>
    </row>
    <row r="877" spans="1:30" ht="12.75" customHeight="1" x14ac:dyDescent="0.2">
      <c r="A877" s="450">
        <v>2017</v>
      </c>
      <c r="B877" s="457">
        <v>42876</v>
      </c>
      <c r="C877" s="450">
        <v>40</v>
      </c>
      <c r="D877" s="450">
        <v>49</v>
      </c>
      <c r="E877" s="450">
        <v>41</v>
      </c>
      <c r="F877" s="450">
        <v>41</v>
      </c>
      <c r="G877" s="450">
        <v>45.000000000000007</v>
      </c>
      <c r="H877" s="450" t="s">
        <v>78</v>
      </c>
      <c r="I877" s="450">
        <v>38</v>
      </c>
      <c r="J877" s="450">
        <v>41</v>
      </c>
      <c r="K877" s="452">
        <v>40</v>
      </c>
      <c r="L877" s="452">
        <v>35</v>
      </c>
      <c r="M877" s="452">
        <v>34</v>
      </c>
      <c r="N877" s="452">
        <v>42</v>
      </c>
      <c r="O877" s="452">
        <v>38</v>
      </c>
      <c r="P877" s="452">
        <v>27</v>
      </c>
      <c r="Q877" s="452">
        <v>44.000000000000007</v>
      </c>
      <c r="R877" s="452">
        <v>42</v>
      </c>
      <c r="S877" s="452">
        <v>43</v>
      </c>
      <c r="T877" s="450">
        <v>36.000000000000007</v>
      </c>
      <c r="U877" s="450">
        <v>38</v>
      </c>
      <c r="V877" s="450">
        <v>36.000000000000007</v>
      </c>
      <c r="W877" s="450">
        <v>37.000000000000007</v>
      </c>
      <c r="X877" s="450">
        <v>37.000000000000007</v>
      </c>
      <c r="Y877" s="450"/>
      <c r="Z877" s="450">
        <v>45.000000000000007</v>
      </c>
      <c r="AA877" s="450">
        <v>35</v>
      </c>
      <c r="AB877" s="450">
        <v>36.000000000000007</v>
      </c>
      <c r="AC877" s="450">
        <v>35</v>
      </c>
      <c r="AD877" s="450">
        <v>43</v>
      </c>
    </row>
    <row r="878" spans="1:30" ht="12.75" customHeight="1" x14ac:dyDescent="0.2">
      <c r="A878" s="450">
        <v>2017</v>
      </c>
      <c r="B878" s="457">
        <v>42877</v>
      </c>
      <c r="C878" s="450">
        <v>30</v>
      </c>
      <c r="D878" s="450">
        <v>29</v>
      </c>
      <c r="E878" s="450">
        <v>38</v>
      </c>
      <c r="F878" s="450">
        <v>28</v>
      </c>
      <c r="G878" s="450">
        <v>34</v>
      </c>
      <c r="H878" s="450" t="s">
        <v>78</v>
      </c>
      <c r="I878" s="450">
        <v>35</v>
      </c>
      <c r="J878" s="450" t="s">
        <v>78</v>
      </c>
      <c r="K878" s="452">
        <v>16</v>
      </c>
      <c r="L878" s="452">
        <v>12</v>
      </c>
      <c r="M878" s="452">
        <v>22.000000000000004</v>
      </c>
      <c r="N878" s="452">
        <v>21</v>
      </c>
      <c r="O878" s="452">
        <v>19</v>
      </c>
      <c r="P878" s="452">
        <v>23</v>
      </c>
      <c r="Q878" s="452">
        <v>23</v>
      </c>
      <c r="R878" s="452">
        <v>17</v>
      </c>
      <c r="S878" s="452">
        <v>17</v>
      </c>
      <c r="T878" s="450">
        <v>13.000000000000002</v>
      </c>
      <c r="U878" s="450">
        <v>21</v>
      </c>
      <c r="V878" s="450">
        <v>15.000000000000002</v>
      </c>
      <c r="W878" s="450">
        <v>27</v>
      </c>
      <c r="X878" s="450">
        <v>29</v>
      </c>
      <c r="Y878" s="450"/>
      <c r="Z878" s="450">
        <v>25</v>
      </c>
      <c r="AA878" s="450">
        <v>32</v>
      </c>
      <c r="AB878" s="450">
        <v>36.000000000000007</v>
      </c>
      <c r="AC878" s="450">
        <v>30</v>
      </c>
      <c r="AD878" s="450">
        <v>25</v>
      </c>
    </row>
    <row r="879" spans="1:30" ht="12.75" customHeight="1" x14ac:dyDescent="0.2">
      <c r="A879" s="450">
        <v>2017</v>
      </c>
      <c r="B879" s="457">
        <v>42878</v>
      </c>
      <c r="C879" s="450" t="s">
        <v>78</v>
      </c>
      <c r="D879" s="450">
        <v>41</v>
      </c>
      <c r="E879" s="450">
        <v>46</v>
      </c>
      <c r="F879" s="450">
        <v>46</v>
      </c>
      <c r="G879" s="450">
        <v>42</v>
      </c>
      <c r="H879" s="450" t="s">
        <v>78</v>
      </c>
      <c r="I879" s="450">
        <v>37.000000000000007</v>
      </c>
      <c r="J879" s="450">
        <v>44.000000000000007</v>
      </c>
      <c r="K879" s="452">
        <v>50</v>
      </c>
      <c r="L879" s="452">
        <v>39</v>
      </c>
      <c r="M879" s="452">
        <v>37.000000000000007</v>
      </c>
      <c r="N879" s="452">
        <v>38</v>
      </c>
      <c r="O879" s="452">
        <v>31</v>
      </c>
      <c r="P879" s="452">
        <v>34</v>
      </c>
      <c r="Q879" s="452">
        <v>39</v>
      </c>
      <c r="R879" s="452">
        <v>39</v>
      </c>
      <c r="S879" s="452">
        <v>33</v>
      </c>
      <c r="T879" s="450">
        <v>37.000000000000007</v>
      </c>
      <c r="U879" s="450">
        <v>41</v>
      </c>
      <c r="V879" s="450">
        <v>41</v>
      </c>
      <c r="W879" s="450">
        <v>36.000000000000007</v>
      </c>
      <c r="X879" s="450">
        <v>37.000000000000007</v>
      </c>
      <c r="Y879" s="450"/>
      <c r="Z879" s="450">
        <v>43</v>
      </c>
      <c r="AA879" s="450">
        <v>44.000000000000007</v>
      </c>
      <c r="AB879" s="450">
        <v>43</v>
      </c>
      <c r="AC879" s="450">
        <v>44.000000000000007</v>
      </c>
      <c r="AD879" s="450">
        <v>43</v>
      </c>
    </row>
    <row r="880" spans="1:30" ht="12.75" customHeight="1" x14ac:dyDescent="0.2">
      <c r="A880" s="450">
        <v>2017</v>
      </c>
      <c r="B880" s="457">
        <v>42879</v>
      </c>
      <c r="C880" s="450" t="s">
        <v>78</v>
      </c>
      <c r="D880" s="450">
        <v>47</v>
      </c>
      <c r="E880" s="450">
        <v>45.000000000000007</v>
      </c>
      <c r="F880" s="450">
        <v>41</v>
      </c>
      <c r="G880" s="450">
        <v>41</v>
      </c>
      <c r="H880" s="450" t="s">
        <v>78</v>
      </c>
      <c r="I880" s="450">
        <v>43</v>
      </c>
      <c r="J880" s="450">
        <v>43</v>
      </c>
      <c r="K880" s="452">
        <v>47</v>
      </c>
      <c r="L880" s="452">
        <v>38</v>
      </c>
      <c r="M880" s="452">
        <v>42</v>
      </c>
      <c r="N880" s="452">
        <v>50</v>
      </c>
      <c r="O880" s="452">
        <v>47</v>
      </c>
      <c r="P880" s="452">
        <v>32</v>
      </c>
      <c r="Q880" s="452">
        <v>52.000000000000007</v>
      </c>
      <c r="R880" s="452">
        <v>50</v>
      </c>
      <c r="S880" s="452">
        <v>48</v>
      </c>
      <c r="T880" s="450">
        <v>40</v>
      </c>
      <c r="U880" s="450">
        <v>43</v>
      </c>
      <c r="V880" s="450">
        <v>42</v>
      </c>
      <c r="W880" s="450">
        <v>46</v>
      </c>
      <c r="X880" s="450">
        <v>46</v>
      </c>
      <c r="Y880" s="450"/>
      <c r="Z880" s="450">
        <v>48</v>
      </c>
      <c r="AA880" s="450">
        <v>46</v>
      </c>
      <c r="AB880" s="450">
        <v>46</v>
      </c>
      <c r="AC880" s="450">
        <v>44.000000000000007</v>
      </c>
      <c r="AD880" s="450">
        <v>45.000000000000007</v>
      </c>
    </row>
    <row r="881" spans="1:30" ht="12.75" customHeight="1" x14ac:dyDescent="0.2">
      <c r="A881" s="450">
        <v>2017</v>
      </c>
      <c r="B881" s="457">
        <v>42880</v>
      </c>
      <c r="C881" s="450" t="s">
        <v>78</v>
      </c>
      <c r="D881" s="450">
        <v>26.000000000000004</v>
      </c>
      <c r="E881" s="450">
        <v>38</v>
      </c>
      <c r="F881" s="450">
        <v>36.000000000000007</v>
      </c>
      <c r="G881" s="450">
        <v>32</v>
      </c>
      <c r="H881" s="450" t="s">
        <v>78</v>
      </c>
      <c r="I881" s="450">
        <v>28</v>
      </c>
      <c r="J881" s="450">
        <v>35</v>
      </c>
      <c r="K881" s="452">
        <v>35</v>
      </c>
      <c r="L881" s="452">
        <v>21</v>
      </c>
      <c r="M881" s="452">
        <v>17</v>
      </c>
      <c r="N881" s="452">
        <v>34</v>
      </c>
      <c r="O881" s="452">
        <v>34</v>
      </c>
      <c r="P881" s="452">
        <v>26.000000000000004</v>
      </c>
      <c r="Q881" s="452">
        <v>30</v>
      </c>
      <c r="R881" s="452">
        <v>33</v>
      </c>
      <c r="S881" s="452">
        <v>19</v>
      </c>
      <c r="T881" s="450">
        <v>29</v>
      </c>
      <c r="U881" s="450">
        <v>34</v>
      </c>
      <c r="V881" s="450">
        <v>29</v>
      </c>
      <c r="W881" s="450">
        <v>24</v>
      </c>
      <c r="X881" s="450">
        <v>31</v>
      </c>
      <c r="Y881" s="450"/>
      <c r="Z881" s="450">
        <v>32</v>
      </c>
      <c r="AA881" s="450">
        <v>31</v>
      </c>
      <c r="AB881" s="450">
        <v>38</v>
      </c>
      <c r="AC881" s="450">
        <v>31</v>
      </c>
      <c r="AD881" s="450">
        <v>36.000000000000007</v>
      </c>
    </row>
    <row r="882" spans="1:30" ht="12.75" customHeight="1" x14ac:dyDescent="0.2">
      <c r="A882" s="450">
        <v>2017</v>
      </c>
      <c r="B882" s="457">
        <v>42881</v>
      </c>
      <c r="C882" s="450" t="s">
        <v>78</v>
      </c>
      <c r="D882" s="450">
        <v>34</v>
      </c>
      <c r="E882" s="450">
        <v>34</v>
      </c>
      <c r="F882" s="450">
        <v>40</v>
      </c>
      <c r="G882" s="450">
        <v>21</v>
      </c>
      <c r="H882" s="450" t="s">
        <v>78</v>
      </c>
      <c r="I882" s="450">
        <v>24</v>
      </c>
      <c r="J882" s="450">
        <v>27</v>
      </c>
      <c r="K882" s="452">
        <v>41</v>
      </c>
      <c r="L882" s="452">
        <v>34</v>
      </c>
      <c r="M882" s="452">
        <v>29</v>
      </c>
      <c r="N882" s="452">
        <v>40</v>
      </c>
      <c r="O882" s="452">
        <v>39</v>
      </c>
      <c r="P882" s="452">
        <v>22.000000000000004</v>
      </c>
      <c r="Q882" s="452">
        <v>36.000000000000007</v>
      </c>
      <c r="R882" s="452">
        <v>37.000000000000007</v>
      </c>
      <c r="S882" s="452">
        <v>32</v>
      </c>
      <c r="T882" s="450">
        <v>37.000000000000007</v>
      </c>
      <c r="U882" s="450">
        <v>36.000000000000007</v>
      </c>
      <c r="V882" s="450">
        <v>38</v>
      </c>
      <c r="W882" s="450">
        <v>37.000000000000007</v>
      </c>
      <c r="X882" s="450">
        <v>39</v>
      </c>
      <c r="Y882" s="450"/>
      <c r="Z882" s="450">
        <v>39</v>
      </c>
      <c r="AA882" s="450">
        <v>43</v>
      </c>
      <c r="AB882" s="450">
        <v>37.000000000000007</v>
      </c>
      <c r="AC882" s="450">
        <v>41</v>
      </c>
      <c r="AD882" s="450">
        <v>41</v>
      </c>
    </row>
    <row r="883" spans="1:30" ht="12.75" customHeight="1" x14ac:dyDescent="0.2">
      <c r="A883" s="450">
        <v>2017</v>
      </c>
      <c r="B883" s="457">
        <v>42882</v>
      </c>
      <c r="C883" s="450" t="s">
        <v>78</v>
      </c>
      <c r="D883" s="450">
        <v>34</v>
      </c>
      <c r="E883" s="450">
        <v>36.000000000000007</v>
      </c>
      <c r="F883" s="450">
        <v>33</v>
      </c>
      <c r="G883" s="450">
        <v>34</v>
      </c>
      <c r="H883" s="450" t="s">
        <v>78</v>
      </c>
      <c r="I883" s="450">
        <v>34</v>
      </c>
      <c r="J883" s="450">
        <v>32</v>
      </c>
      <c r="K883" s="452">
        <v>31</v>
      </c>
      <c r="L883" s="452">
        <v>32</v>
      </c>
      <c r="M883" s="452">
        <v>31</v>
      </c>
      <c r="N883" s="452">
        <v>38</v>
      </c>
      <c r="O883" s="452">
        <v>37.000000000000007</v>
      </c>
      <c r="P883" s="452">
        <v>27</v>
      </c>
      <c r="Q883" s="452">
        <v>35</v>
      </c>
      <c r="R883" s="452">
        <v>25</v>
      </c>
      <c r="S883" s="452">
        <v>31</v>
      </c>
      <c r="T883" s="450">
        <v>28</v>
      </c>
      <c r="U883" s="450">
        <v>27</v>
      </c>
      <c r="V883" s="450">
        <v>27</v>
      </c>
      <c r="W883" s="450">
        <v>35</v>
      </c>
      <c r="X883" s="450">
        <v>36.000000000000007</v>
      </c>
      <c r="Y883" s="450"/>
      <c r="Z883" s="450">
        <v>25</v>
      </c>
      <c r="AA883" s="450">
        <v>41</v>
      </c>
      <c r="AB883" s="450">
        <v>32</v>
      </c>
      <c r="AC883" s="450">
        <v>35</v>
      </c>
      <c r="AD883" s="450">
        <v>31</v>
      </c>
    </row>
    <row r="884" spans="1:30" ht="12.75" customHeight="1" x14ac:dyDescent="0.2">
      <c r="A884" s="450">
        <v>2017</v>
      </c>
      <c r="B884" s="457">
        <v>42883</v>
      </c>
      <c r="C884" s="450" t="s">
        <v>78</v>
      </c>
      <c r="D884" s="450">
        <v>47</v>
      </c>
      <c r="E884" s="450">
        <v>39</v>
      </c>
      <c r="F884" s="450">
        <v>38</v>
      </c>
      <c r="G884" s="450">
        <v>39</v>
      </c>
      <c r="H884" s="450" t="s">
        <v>78</v>
      </c>
      <c r="I884" s="450">
        <v>39</v>
      </c>
      <c r="J884" s="450">
        <v>36.000000000000007</v>
      </c>
      <c r="K884" s="452">
        <v>44.000000000000007</v>
      </c>
      <c r="L884" s="452">
        <v>35</v>
      </c>
      <c r="M884" s="452">
        <v>37.000000000000007</v>
      </c>
      <c r="N884" s="452">
        <v>45.000000000000007</v>
      </c>
      <c r="O884" s="452">
        <v>43</v>
      </c>
      <c r="P884" s="452">
        <v>24</v>
      </c>
      <c r="Q884" s="452">
        <v>47</v>
      </c>
      <c r="R884" s="452">
        <v>44.000000000000007</v>
      </c>
      <c r="S884" s="452">
        <v>41</v>
      </c>
      <c r="T884" s="450">
        <v>38</v>
      </c>
      <c r="U884" s="450">
        <v>41</v>
      </c>
      <c r="V884" s="450">
        <v>40</v>
      </c>
      <c r="W884" s="450">
        <v>41</v>
      </c>
      <c r="X884" s="450">
        <v>37.000000000000007</v>
      </c>
      <c r="Y884" s="450"/>
      <c r="Z884" s="450">
        <v>46</v>
      </c>
      <c r="AA884" s="450">
        <v>38</v>
      </c>
      <c r="AB884" s="450">
        <v>38</v>
      </c>
      <c r="AC884" s="450">
        <v>35</v>
      </c>
      <c r="AD884" s="450">
        <v>44.000000000000007</v>
      </c>
    </row>
    <row r="885" spans="1:30" ht="12.75" customHeight="1" x14ac:dyDescent="0.2">
      <c r="A885" s="450">
        <v>2017</v>
      </c>
      <c r="B885" s="457">
        <v>42884</v>
      </c>
      <c r="C885" s="450" t="s">
        <v>78</v>
      </c>
      <c r="D885" s="450">
        <v>36.000000000000007</v>
      </c>
      <c r="E885" s="450">
        <v>36.000000000000007</v>
      </c>
      <c r="F885" s="450">
        <v>32</v>
      </c>
      <c r="G885" s="450">
        <v>34</v>
      </c>
      <c r="H885" s="450" t="s">
        <v>78</v>
      </c>
      <c r="I885" s="450">
        <v>33</v>
      </c>
      <c r="J885" s="450">
        <v>32</v>
      </c>
      <c r="K885" s="452">
        <v>33</v>
      </c>
      <c r="L885" s="452">
        <v>27</v>
      </c>
      <c r="M885" s="452">
        <v>29</v>
      </c>
      <c r="N885" s="452">
        <v>30</v>
      </c>
      <c r="O885" s="452">
        <v>33</v>
      </c>
      <c r="P885" s="452">
        <v>23</v>
      </c>
      <c r="Q885" s="452">
        <v>32</v>
      </c>
      <c r="R885" s="452">
        <v>32</v>
      </c>
      <c r="S885" s="452">
        <v>22.000000000000004</v>
      </c>
      <c r="T885" s="450">
        <v>29</v>
      </c>
      <c r="U885" s="450">
        <v>31</v>
      </c>
      <c r="V885" s="450">
        <v>29</v>
      </c>
      <c r="W885" s="450">
        <v>32</v>
      </c>
      <c r="X885" s="450">
        <v>33</v>
      </c>
      <c r="Y885" s="450"/>
      <c r="Z885" s="450">
        <v>32</v>
      </c>
      <c r="AA885" s="450">
        <v>31</v>
      </c>
      <c r="AB885" s="450">
        <v>32</v>
      </c>
      <c r="AC885" s="450">
        <v>28</v>
      </c>
      <c r="AD885" s="450">
        <v>32</v>
      </c>
    </row>
    <row r="886" spans="1:30" ht="12.75" customHeight="1" x14ac:dyDescent="0.2">
      <c r="A886" s="450">
        <v>2017</v>
      </c>
      <c r="B886" s="457">
        <v>42885</v>
      </c>
      <c r="C886" s="450" t="s">
        <v>78</v>
      </c>
      <c r="D886" s="450">
        <v>33</v>
      </c>
      <c r="E886" s="450">
        <v>34</v>
      </c>
      <c r="F886" s="450">
        <v>31</v>
      </c>
      <c r="G886" s="450">
        <v>33</v>
      </c>
      <c r="H886" s="450" t="s">
        <v>78</v>
      </c>
      <c r="I886" s="450">
        <v>32</v>
      </c>
      <c r="J886" s="450">
        <v>33</v>
      </c>
      <c r="K886" s="452">
        <v>28</v>
      </c>
      <c r="L886" s="452">
        <v>18.000000000000004</v>
      </c>
      <c r="M886" s="452">
        <v>28</v>
      </c>
      <c r="N886" s="452">
        <v>28</v>
      </c>
      <c r="O886" s="452">
        <v>30</v>
      </c>
      <c r="P886" s="452">
        <v>23</v>
      </c>
      <c r="Q886" s="452">
        <v>27</v>
      </c>
      <c r="R886" s="452">
        <v>22.000000000000004</v>
      </c>
      <c r="S886" s="452">
        <v>24</v>
      </c>
      <c r="T886" s="450">
        <v>24</v>
      </c>
      <c r="U886" s="450">
        <v>30</v>
      </c>
      <c r="V886" s="450">
        <v>26.000000000000004</v>
      </c>
      <c r="W886" s="450">
        <v>33</v>
      </c>
      <c r="X886" s="450">
        <v>31</v>
      </c>
      <c r="Y886" s="450"/>
      <c r="Z886" s="450">
        <v>30</v>
      </c>
      <c r="AA886" s="450">
        <v>30</v>
      </c>
      <c r="AB886" s="450">
        <v>33</v>
      </c>
      <c r="AC886" s="450">
        <v>30</v>
      </c>
      <c r="AD886" s="450">
        <v>32</v>
      </c>
    </row>
    <row r="887" spans="1:30" ht="12.75" customHeight="1" x14ac:dyDescent="0.2">
      <c r="A887" s="450">
        <v>2017</v>
      </c>
      <c r="B887" s="457">
        <v>42886</v>
      </c>
      <c r="C887" s="450">
        <v>38</v>
      </c>
      <c r="D887" s="450">
        <v>45.000000000000007</v>
      </c>
      <c r="E887" s="450">
        <v>39</v>
      </c>
      <c r="F887" s="450">
        <v>36.000000000000007</v>
      </c>
      <c r="G887" s="450">
        <v>38</v>
      </c>
      <c r="H887" s="450" t="s">
        <v>78</v>
      </c>
      <c r="I887" s="450">
        <v>36.000000000000007</v>
      </c>
      <c r="J887" s="450">
        <v>33</v>
      </c>
      <c r="K887" s="452">
        <v>40</v>
      </c>
      <c r="L887" s="452">
        <v>31</v>
      </c>
      <c r="M887" s="452">
        <v>36.000000000000007</v>
      </c>
      <c r="N887" s="452">
        <v>46</v>
      </c>
      <c r="O887" s="452">
        <v>57</v>
      </c>
      <c r="P887" s="452">
        <v>19</v>
      </c>
      <c r="Q887" s="452">
        <v>49</v>
      </c>
      <c r="R887" s="452">
        <v>46</v>
      </c>
      <c r="S887" s="452">
        <v>43</v>
      </c>
      <c r="T887" s="450">
        <v>32</v>
      </c>
      <c r="U887" s="450">
        <v>34</v>
      </c>
      <c r="V887" s="450">
        <v>31</v>
      </c>
      <c r="W887" s="450">
        <v>37.000000000000007</v>
      </c>
      <c r="X887" s="450">
        <v>39</v>
      </c>
      <c r="Y887" s="450"/>
      <c r="Z887" s="450">
        <v>44.000000000000007</v>
      </c>
      <c r="AA887" s="450">
        <v>40</v>
      </c>
      <c r="AB887" s="450">
        <v>32</v>
      </c>
      <c r="AC887" s="450">
        <v>32</v>
      </c>
      <c r="AD887" s="450">
        <v>37.000000000000007</v>
      </c>
    </row>
    <row r="888" spans="1:30" ht="12.75" customHeight="1" x14ac:dyDescent="0.2">
      <c r="A888" s="450">
        <v>2017</v>
      </c>
      <c r="B888" s="457">
        <v>42887</v>
      </c>
      <c r="C888" s="450">
        <v>49</v>
      </c>
      <c r="D888" s="450">
        <v>51.000000000000007</v>
      </c>
      <c r="E888" s="450">
        <v>47</v>
      </c>
      <c r="F888" s="450">
        <v>48</v>
      </c>
      <c r="G888" s="450">
        <v>51.000000000000007</v>
      </c>
      <c r="H888" s="450" t="s">
        <v>78</v>
      </c>
      <c r="I888" s="450">
        <v>46</v>
      </c>
      <c r="J888" s="450">
        <v>57</v>
      </c>
      <c r="K888" s="452">
        <v>56</v>
      </c>
      <c r="L888" s="452">
        <v>50</v>
      </c>
      <c r="M888" s="452">
        <v>49</v>
      </c>
      <c r="N888" s="452">
        <v>55</v>
      </c>
      <c r="O888" s="452">
        <v>54</v>
      </c>
      <c r="P888" s="452">
        <v>36.000000000000007</v>
      </c>
      <c r="Q888" s="452">
        <v>51.000000000000007</v>
      </c>
      <c r="R888" s="452">
        <v>47</v>
      </c>
      <c r="S888" s="452">
        <v>48</v>
      </c>
      <c r="T888" s="450">
        <v>53.000000000000007</v>
      </c>
      <c r="U888" s="450">
        <v>49</v>
      </c>
      <c r="V888" s="450">
        <v>51.000000000000007</v>
      </c>
      <c r="W888" s="450">
        <v>54</v>
      </c>
      <c r="X888" s="450">
        <v>57</v>
      </c>
      <c r="Y888" s="450"/>
      <c r="Z888" s="450">
        <v>48</v>
      </c>
      <c r="AA888" s="450">
        <v>56</v>
      </c>
      <c r="AB888" s="450">
        <v>61.000000000000007</v>
      </c>
      <c r="AC888" s="450">
        <v>58</v>
      </c>
      <c r="AD888" s="450">
        <v>51.000000000000007</v>
      </c>
    </row>
    <row r="889" spans="1:30" ht="12.75" customHeight="1" x14ac:dyDescent="0.2">
      <c r="A889" s="450">
        <v>2017</v>
      </c>
      <c r="B889" s="457">
        <v>42888</v>
      </c>
      <c r="C889" s="450">
        <v>47</v>
      </c>
      <c r="D889" s="450">
        <v>47</v>
      </c>
      <c r="E889" s="450">
        <v>48</v>
      </c>
      <c r="F889" s="450">
        <v>47</v>
      </c>
      <c r="G889" s="450">
        <v>50</v>
      </c>
      <c r="H889" s="450" t="s">
        <v>78</v>
      </c>
      <c r="I889" s="450">
        <v>46</v>
      </c>
      <c r="J889" s="450">
        <v>49</v>
      </c>
      <c r="K889" s="452">
        <v>51.000000000000007</v>
      </c>
      <c r="L889" s="452">
        <v>46</v>
      </c>
      <c r="M889" s="452">
        <v>44.000000000000007</v>
      </c>
      <c r="N889" s="452">
        <v>49</v>
      </c>
      <c r="O889" s="452">
        <v>48</v>
      </c>
      <c r="P889" s="452">
        <v>36.000000000000007</v>
      </c>
      <c r="Q889" s="452">
        <v>47</v>
      </c>
      <c r="R889" s="452">
        <v>45.000000000000007</v>
      </c>
      <c r="S889" s="452">
        <v>40</v>
      </c>
      <c r="T889" s="450">
        <v>45.000000000000007</v>
      </c>
      <c r="U889" s="450">
        <v>45.000000000000007</v>
      </c>
      <c r="V889" s="450">
        <v>43</v>
      </c>
      <c r="W889" s="450">
        <v>45.000000000000007</v>
      </c>
      <c r="X889" s="450">
        <v>49</v>
      </c>
      <c r="Y889" s="450"/>
      <c r="Z889" s="450">
        <v>45.000000000000007</v>
      </c>
      <c r="AA889" s="450">
        <v>46</v>
      </c>
      <c r="AB889" s="450">
        <v>46</v>
      </c>
      <c r="AC889" s="450">
        <v>46</v>
      </c>
      <c r="AD889" s="450">
        <v>47</v>
      </c>
    </row>
    <row r="890" spans="1:30" ht="12.75" customHeight="1" x14ac:dyDescent="0.2">
      <c r="A890" s="450">
        <v>2017</v>
      </c>
      <c r="B890" s="457">
        <v>42889</v>
      </c>
      <c r="C890" s="450">
        <v>39</v>
      </c>
      <c r="D890" s="450">
        <v>39</v>
      </c>
      <c r="E890" s="450">
        <v>39</v>
      </c>
      <c r="F890" s="450">
        <v>40</v>
      </c>
      <c r="G890" s="450">
        <v>37.000000000000007</v>
      </c>
      <c r="H890" s="450" t="s">
        <v>78</v>
      </c>
      <c r="I890" s="450">
        <v>38</v>
      </c>
      <c r="J890" s="450">
        <v>37.000000000000007</v>
      </c>
      <c r="K890" s="452">
        <v>42</v>
      </c>
      <c r="L890" s="452">
        <v>38</v>
      </c>
      <c r="M890" s="452">
        <v>38</v>
      </c>
      <c r="N890" s="452">
        <v>42</v>
      </c>
      <c r="O890" s="452">
        <v>40</v>
      </c>
      <c r="P890" s="452">
        <v>30</v>
      </c>
      <c r="Q890" s="452">
        <v>41</v>
      </c>
      <c r="R890" s="452">
        <v>40</v>
      </c>
      <c r="S890" s="452">
        <v>38</v>
      </c>
      <c r="T890" s="450">
        <v>37.000000000000007</v>
      </c>
      <c r="U890" s="450">
        <v>37.000000000000007</v>
      </c>
      <c r="V890" s="450">
        <v>36.000000000000007</v>
      </c>
      <c r="W890" s="450">
        <v>39</v>
      </c>
      <c r="X890" s="450">
        <v>41</v>
      </c>
      <c r="Y890" s="450"/>
      <c r="Z890" s="450">
        <v>39</v>
      </c>
      <c r="AA890" s="450">
        <v>39</v>
      </c>
      <c r="AB890" s="450">
        <v>39</v>
      </c>
      <c r="AC890" s="450">
        <v>39</v>
      </c>
      <c r="AD890" s="450">
        <v>39</v>
      </c>
    </row>
    <row r="891" spans="1:30" ht="12.75" customHeight="1" x14ac:dyDescent="0.2">
      <c r="A891" s="450">
        <v>2017</v>
      </c>
      <c r="B891" s="457">
        <v>42890</v>
      </c>
      <c r="C891" s="450">
        <v>32</v>
      </c>
      <c r="D891" s="450">
        <v>35</v>
      </c>
      <c r="E891" s="450">
        <v>41</v>
      </c>
      <c r="F891" s="450">
        <v>35</v>
      </c>
      <c r="G891" s="450">
        <v>36.000000000000007</v>
      </c>
      <c r="H891" s="450" t="s">
        <v>78</v>
      </c>
      <c r="I891" s="450">
        <v>32</v>
      </c>
      <c r="J891" s="450">
        <v>39</v>
      </c>
      <c r="K891" s="452">
        <v>29</v>
      </c>
      <c r="L891" s="452">
        <v>31</v>
      </c>
      <c r="M891" s="452">
        <v>37.000000000000007</v>
      </c>
      <c r="N891" s="452">
        <v>34</v>
      </c>
      <c r="O891" s="452">
        <v>41</v>
      </c>
      <c r="P891" s="452">
        <v>35</v>
      </c>
      <c r="Q891" s="452">
        <v>30</v>
      </c>
      <c r="R891" s="452">
        <v>30</v>
      </c>
      <c r="S891" s="452">
        <v>14</v>
      </c>
      <c r="T891" s="450">
        <v>31</v>
      </c>
      <c r="U891" s="450">
        <v>29</v>
      </c>
      <c r="V891" s="450">
        <v>32</v>
      </c>
      <c r="W891" s="450">
        <v>39</v>
      </c>
      <c r="X891" s="450">
        <v>42</v>
      </c>
      <c r="Y891" s="450"/>
      <c r="Z891" s="450">
        <v>29</v>
      </c>
      <c r="AA891" s="450">
        <v>41</v>
      </c>
      <c r="AB891" s="450">
        <v>38</v>
      </c>
      <c r="AC891" s="450">
        <v>34</v>
      </c>
      <c r="AD891" s="450">
        <v>29</v>
      </c>
    </row>
    <row r="892" spans="1:30" ht="12.75" customHeight="1" x14ac:dyDescent="0.2">
      <c r="A892" s="450">
        <v>2017</v>
      </c>
      <c r="B892" s="457">
        <v>42891</v>
      </c>
      <c r="C892" s="450">
        <v>29</v>
      </c>
      <c r="D892" s="450">
        <v>26.000000000000004</v>
      </c>
      <c r="E892" s="450">
        <v>30</v>
      </c>
      <c r="F892" s="450">
        <v>26.000000000000004</v>
      </c>
      <c r="G892" s="450">
        <v>28</v>
      </c>
      <c r="H892" s="450" t="s">
        <v>78</v>
      </c>
      <c r="I892" s="450">
        <v>24</v>
      </c>
      <c r="J892" s="450">
        <v>26.000000000000004</v>
      </c>
      <c r="K892" s="452">
        <v>35</v>
      </c>
      <c r="L892" s="452">
        <v>19</v>
      </c>
      <c r="M892" s="452">
        <v>26.000000000000004</v>
      </c>
      <c r="N892" s="452">
        <v>41</v>
      </c>
      <c r="O892" s="452">
        <v>33</v>
      </c>
      <c r="P892" s="452">
        <v>28</v>
      </c>
      <c r="Q892" s="452">
        <v>32</v>
      </c>
      <c r="R892" s="452">
        <v>31</v>
      </c>
      <c r="S892" s="452">
        <v>36.000000000000007</v>
      </c>
      <c r="T892" s="450">
        <v>29</v>
      </c>
      <c r="U892" s="450">
        <v>31</v>
      </c>
      <c r="V892" s="450">
        <v>27</v>
      </c>
      <c r="W892" s="450">
        <v>31</v>
      </c>
      <c r="X892" s="450">
        <v>33</v>
      </c>
      <c r="Y892" s="450"/>
      <c r="Z892" s="450">
        <v>29</v>
      </c>
      <c r="AA892" s="450">
        <v>30</v>
      </c>
      <c r="AB892" s="450">
        <v>34</v>
      </c>
      <c r="AC892" s="450">
        <v>31</v>
      </c>
      <c r="AD892" s="450">
        <v>32</v>
      </c>
    </row>
    <row r="893" spans="1:30" ht="12.75" customHeight="1" x14ac:dyDescent="0.2">
      <c r="A893" s="450">
        <v>2017</v>
      </c>
      <c r="B893" s="457">
        <v>42892</v>
      </c>
      <c r="C893" s="450">
        <v>22.000000000000004</v>
      </c>
      <c r="D893" s="450">
        <v>22.000000000000004</v>
      </c>
      <c r="E893" s="450">
        <v>24</v>
      </c>
      <c r="F893" s="450">
        <v>21</v>
      </c>
      <c r="G893" s="450">
        <v>23</v>
      </c>
      <c r="H893" s="450" t="s">
        <v>78</v>
      </c>
      <c r="I893" s="450">
        <v>21</v>
      </c>
      <c r="J893" s="450">
        <v>23</v>
      </c>
      <c r="K893" s="452">
        <v>21</v>
      </c>
      <c r="L893" s="452">
        <v>20</v>
      </c>
      <c r="M893" s="452">
        <v>17</v>
      </c>
      <c r="N893" s="452">
        <v>18.000000000000004</v>
      </c>
      <c r="O893" s="452">
        <v>16</v>
      </c>
      <c r="P893" s="452">
        <v>16</v>
      </c>
      <c r="Q893" s="452">
        <v>20</v>
      </c>
      <c r="R893" s="452">
        <v>22.000000000000004</v>
      </c>
      <c r="S893" s="452">
        <v>13.000000000000002</v>
      </c>
      <c r="T893" s="450">
        <v>19</v>
      </c>
      <c r="U893" s="450">
        <v>20</v>
      </c>
      <c r="V893" s="450">
        <v>19</v>
      </c>
      <c r="W893" s="450">
        <v>23</v>
      </c>
      <c r="X893" s="450">
        <v>17</v>
      </c>
      <c r="Y893" s="450"/>
      <c r="Z893" s="450">
        <v>23</v>
      </c>
      <c r="AA893" s="450">
        <v>24</v>
      </c>
      <c r="AB893" s="450">
        <v>28</v>
      </c>
      <c r="AC893" s="450">
        <v>24</v>
      </c>
      <c r="AD893" s="450">
        <v>23</v>
      </c>
    </row>
    <row r="894" spans="1:30" ht="12.75" customHeight="1" x14ac:dyDescent="0.2">
      <c r="A894" s="450">
        <v>2017</v>
      </c>
      <c r="B894" s="457">
        <v>42893</v>
      </c>
      <c r="C894" s="450">
        <v>43</v>
      </c>
      <c r="D894" s="450">
        <v>38</v>
      </c>
      <c r="E894" s="450">
        <v>47</v>
      </c>
      <c r="F894" s="450">
        <v>49</v>
      </c>
      <c r="G894" s="450">
        <v>43</v>
      </c>
      <c r="H894" s="450" t="s">
        <v>78</v>
      </c>
      <c r="I894" s="450">
        <v>42</v>
      </c>
      <c r="J894" s="450">
        <v>44.000000000000007</v>
      </c>
      <c r="K894" s="452">
        <v>44.000000000000007</v>
      </c>
      <c r="L894" s="452">
        <v>36.000000000000007</v>
      </c>
      <c r="M894" s="452">
        <v>38</v>
      </c>
      <c r="N894" s="452">
        <v>39</v>
      </c>
      <c r="O894" s="452">
        <v>38</v>
      </c>
      <c r="P894" s="452">
        <v>31</v>
      </c>
      <c r="Q894" s="452">
        <v>40</v>
      </c>
      <c r="R894" s="452">
        <v>38</v>
      </c>
      <c r="S894" s="452">
        <v>26.000000000000004</v>
      </c>
      <c r="T894" s="450">
        <v>39</v>
      </c>
      <c r="U894" s="450">
        <v>37.000000000000007</v>
      </c>
      <c r="V894" s="450">
        <v>37.000000000000007</v>
      </c>
      <c r="W894" s="450">
        <v>44.000000000000007</v>
      </c>
      <c r="X894" s="450">
        <v>39</v>
      </c>
      <c r="Y894" s="450"/>
      <c r="Z894" s="450">
        <v>37.000000000000007</v>
      </c>
      <c r="AA894" s="450">
        <v>43</v>
      </c>
      <c r="AB894" s="450">
        <v>39</v>
      </c>
      <c r="AC894" s="450">
        <v>37.000000000000007</v>
      </c>
      <c r="AD894" s="450">
        <v>39</v>
      </c>
    </row>
    <row r="895" spans="1:30" ht="12.75" customHeight="1" x14ac:dyDescent="0.2">
      <c r="A895" s="450">
        <v>2017</v>
      </c>
      <c r="B895" s="457">
        <v>42894</v>
      </c>
      <c r="C895" s="450">
        <v>40</v>
      </c>
      <c r="D895" s="450">
        <v>45.000000000000007</v>
      </c>
      <c r="E895" s="450">
        <v>42</v>
      </c>
      <c r="F895" s="450">
        <v>42</v>
      </c>
      <c r="G895" s="450">
        <v>41</v>
      </c>
      <c r="H895" s="450" t="s">
        <v>78</v>
      </c>
      <c r="I895" s="450">
        <v>42</v>
      </c>
      <c r="J895" s="450">
        <v>39</v>
      </c>
      <c r="K895" s="452">
        <v>37.000000000000007</v>
      </c>
      <c r="L895" s="452">
        <v>26.000000000000004</v>
      </c>
      <c r="M895" s="452">
        <v>37.000000000000007</v>
      </c>
      <c r="N895" s="452">
        <v>43</v>
      </c>
      <c r="O895" s="452">
        <v>39</v>
      </c>
      <c r="P895" s="452">
        <v>34</v>
      </c>
      <c r="Q895" s="452">
        <v>41</v>
      </c>
      <c r="R895" s="452">
        <v>43</v>
      </c>
      <c r="S895" s="452">
        <v>37.000000000000007</v>
      </c>
      <c r="T895" s="450">
        <v>32</v>
      </c>
      <c r="U895" s="450">
        <v>36.000000000000007</v>
      </c>
      <c r="V895" s="450">
        <v>34</v>
      </c>
      <c r="W895" s="450">
        <v>40</v>
      </c>
      <c r="X895" s="450">
        <v>40</v>
      </c>
      <c r="Y895" s="450"/>
      <c r="Z895" s="450">
        <v>46</v>
      </c>
      <c r="AA895" s="450">
        <v>37.000000000000007</v>
      </c>
      <c r="AB895" s="450">
        <v>40</v>
      </c>
      <c r="AC895" s="450">
        <v>36.000000000000007</v>
      </c>
      <c r="AD895" s="450">
        <v>44.000000000000007</v>
      </c>
    </row>
    <row r="896" spans="1:30" ht="12.75" customHeight="1" x14ac:dyDescent="0.2">
      <c r="A896" s="450">
        <v>2017</v>
      </c>
      <c r="B896" s="457">
        <v>42895</v>
      </c>
      <c r="C896" s="450">
        <v>49</v>
      </c>
      <c r="D896" s="450">
        <v>47</v>
      </c>
      <c r="E896" s="450">
        <v>50</v>
      </c>
      <c r="F896" s="450">
        <v>50</v>
      </c>
      <c r="G896" s="450">
        <v>48</v>
      </c>
      <c r="H896" s="450" t="s">
        <v>78</v>
      </c>
      <c r="I896" s="450">
        <v>47</v>
      </c>
      <c r="J896" s="450">
        <v>57</v>
      </c>
      <c r="K896" s="452">
        <v>50</v>
      </c>
      <c r="L896" s="452">
        <v>44.000000000000007</v>
      </c>
      <c r="M896" s="452">
        <v>43</v>
      </c>
      <c r="N896" s="452">
        <v>54</v>
      </c>
      <c r="O896" s="452">
        <v>53.000000000000007</v>
      </c>
      <c r="P896" s="452">
        <v>50</v>
      </c>
      <c r="Q896" s="452">
        <v>49</v>
      </c>
      <c r="R896" s="452">
        <v>45.000000000000007</v>
      </c>
      <c r="S896" s="452">
        <v>46</v>
      </c>
      <c r="T896" s="450">
        <v>45.000000000000007</v>
      </c>
      <c r="U896" s="450">
        <v>45.000000000000007</v>
      </c>
      <c r="V896" s="450">
        <v>44.000000000000007</v>
      </c>
      <c r="W896" s="450">
        <v>48</v>
      </c>
      <c r="X896" s="450">
        <v>49</v>
      </c>
      <c r="Y896" s="450"/>
      <c r="Z896" s="450">
        <v>47</v>
      </c>
      <c r="AA896" s="450">
        <v>51.000000000000007</v>
      </c>
      <c r="AB896" s="450">
        <v>54</v>
      </c>
      <c r="AC896" s="450">
        <v>51.000000000000007</v>
      </c>
      <c r="AD896" s="450">
        <v>48</v>
      </c>
    </row>
    <row r="897" spans="1:30" ht="12.75" customHeight="1" x14ac:dyDescent="0.2">
      <c r="A897" s="450">
        <v>2017</v>
      </c>
      <c r="B897" s="457">
        <v>42896</v>
      </c>
      <c r="C897" s="450">
        <v>70</v>
      </c>
      <c r="D897" s="450">
        <v>72.000000000000014</v>
      </c>
      <c r="E897" s="450">
        <v>72.000000000000014</v>
      </c>
      <c r="F897" s="450">
        <v>75</v>
      </c>
      <c r="G897" s="450">
        <v>76</v>
      </c>
      <c r="H897" s="450" t="s">
        <v>78</v>
      </c>
      <c r="I897" s="450">
        <v>62</v>
      </c>
      <c r="J897" s="450">
        <v>70</v>
      </c>
      <c r="K897" s="452">
        <v>74.000000000000014</v>
      </c>
      <c r="L897" s="452">
        <v>63</v>
      </c>
      <c r="M897" s="452">
        <v>65</v>
      </c>
      <c r="N897" s="452">
        <v>68</v>
      </c>
      <c r="O897" s="452">
        <v>70</v>
      </c>
      <c r="P897" s="452">
        <v>56</v>
      </c>
      <c r="Q897" s="452">
        <v>70</v>
      </c>
      <c r="R897" s="452">
        <v>66</v>
      </c>
      <c r="S897" s="452">
        <v>64</v>
      </c>
      <c r="T897" s="450">
        <v>66</v>
      </c>
      <c r="U897" s="450">
        <v>68</v>
      </c>
      <c r="V897" s="450">
        <v>66</v>
      </c>
      <c r="W897" s="450">
        <v>68</v>
      </c>
      <c r="X897" s="450">
        <v>71.000000000000014</v>
      </c>
      <c r="Y897" s="450"/>
      <c r="Z897" s="450">
        <v>67</v>
      </c>
      <c r="AA897" s="450">
        <v>68</v>
      </c>
      <c r="AB897" s="450">
        <v>69</v>
      </c>
      <c r="AC897" s="450">
        <v>64</v>
      </c>
      <c r="AD897" s="450">
        <v>72.000000000000014</v>
      </c>
    </row>
    <row r="898" spans="1:30" ht="12.75" customHeight="1" x14ac:dyDescent="0.2">
      <c r="A898" s="450">
        <v>2017</v>
      </c>
      <c r="B898" s="457">
        <v>42897</v>
      </c>
      <c r="C898" s="450">
        <v>72.000000000000014</v>
      </c>
      <c r="D898" s="450">
        <v>63</v>
      </c>
      <c r="E898" s="450">
        <v>80</v>
      </c>
      <c r="F898" s="450">
        <v>79</v>
      </c>
      <c r="G898" s="450">
        <v>79</v>
      </c>
      <c r="H898" s="450" t="s">
        <v>78</v>
      </c>
      <c r="I898" s="450">
        <v>75</v>
      </c>
      <c r="J898" s="450">
        <v>80</v>
      </c>
      <c r="K898" s="452">
        <v>68</v>
      </c>
      <c r="L898" s="452">
        <v>58</v>
      </c>
      <c r="M898" s="452">
        <v>60</v>
      </c>
      <c r="N898" s="452">
        <v>62</v>
      </c>
      <c r="O898" s="452">
        <v>61.000000000000007</v>
      </c>
      <c r="P898" s="452">
        <v>60</v>
      </c>
      <c r="Q898" s="452">
        <v>62</v>
      </c>
      <c r="R898" s="452">
        <v>60</v>
      </c>
      <c r="S898" s="452">
        <v>56</v>
      </c>
      <c r="T898" s="450">
        <v>64</v>
      </c>
      <c r="U898" s="450">
        <v>65</v>
      </c>
      <c r="V898" s="450">
        <v>63</v>
      </c>
      <c r="W898" s="450">
        <v>70</v>
      </c>
      <c r="X898" s="450">
        <v>63</v>
      </c>
      <c r="Y898" s="450"/>
      <c r="Z898" s="450">
        <v>59.000000000000007</v>
      </c>
      <c r="AA898" s="450">
        <v>73.000000000000014</v>
      </c>
      <c r="AB898" s="450">
        <v>72.000000000000014</v>
      </c>
      <c r="AC898" s="450">
        <v>67</v>
      </c>
      <c r="AD898" s="450">
        <v>65</v>
      </c>
    </row>
    <row r="899" spans="1:30" ht="12.75" customHeight="1" x14ac:dyDescent="0.2">
      <c r="A899" s="450">
        <v>2017</v>
      </c>
      <c r="B899" s="457">
        <v>42898</v>
      </c>
      <c r="C899" s="450">
        <v>90</v>
      </c>
      <c r="D899" s="450">
        <v>71.000000000000014</v>
      </c>
      <c r="E899" s="450">
        <v>95</v>
      </c>
      <c r="F899" s="450">
        <v>97</v>
      </c>
      <c r="G899" s="450">
        <v>85</v>
      </c>
      <c r="H899" s="450" t="s">
        <v>78</v>
      </c>
      <c r="I899" s="450">
        <v>89.000000000000014</v>
      </c>
      <c r="J899" s="450">
        <v>97</v>
      </c>
      <c r="K899" s="452">
        <v>82</v>
      </c>
      <c r="L899" s="452">
        <v>71.000000000000014</v>
      </c>
      <c r="M899" s="452">
        <v>74.000000000000014</v>
      </c>
      <c r="N899" s="452">
        <v>73.000000000000014</v>
      </c>
      <c r="O899" s="452">
        <v>72.000000000000014</v>
      </c>
      <c r="P899" s="452">
        <v>71.000000000000014</v>
      </c>
      <c r="Q899" s="452">
        <v>72.000000000000014</v>
      </c>
      <c r="R899" s="452">
        <v>61.000000000000007</v>
      </c>
      <c r="S899" s="452">
        <v>63</v>
      </c>
      <c r="T899" s="450">
        <v>78</v>
      </c>
      <c r="U899" s="450">
        <v>77</v>
      </c>
      <c r="V899" s="450">
        <v>77</v>
      </c>
      <c r="W899" s="450">
        <v>86</v>
      </c>
      <c r="X899" s="450">
        <v>79</v>
      </c>
      <c r="Y899" s="450"/>
      <c r="Z899" s="450">
        <v>62</v>
      </c>
      <c r="AA899" s="450">
        <v>89.000000000000014</v>
      </c>
      <c r="AB899" s="450">
        <v>89.000000000000014</v>
      </c>
      <c r="AC899" s="450">
        <v>80</v>
      </c>
      <c r="AD899" s="450">
        <v>73.000000000000014</v>
      </c>
    </row>
    <row r="900" spans="1:30" ht="12.75" customHeight="1" x14ac:dyDescent="0.2">
      <c r="A900" s="450">
        <v>2017</v>
      </c>
      <c r="B900" s="457">
        <v>42899</v>
      </c>
      <c r="C900" s="450">
        <v>74.000000000000014</v>
      </c>
      <c r="D900" s="450">
        <v>66</v>
      </c>
      <c r="E900" s="450">
        <v>88.000000000000014</v>
      </c>
      <c r="F900" s="450">
        <v>81</v>
      </c>
      <c r="G900" s="450">
        <v>71.000000000000014</v>
      </c>
      <c r="H900" s="450" t="s">
        <v>78</v>
      </c>
      <c r="I900" s="450">
        <v>50</v>
      </c>
      <c r="J900" s="450">
        <v>95</v>
      </c>
      <c r="K900" s="452">
        <v>74.000000000000014</v>
      </c>
      <c r="L900" s="452">
        <v>68</v>
      </c>
      <c r="M900" s="452">
        <v>64</v>
      </c>
      <c r="N900" s="452">
        <v>70</v>
      </c>
      <c r="O900" s="452">
        <v>70</v>
      </c>
      <c r="P900" s="452">
        <v>67</v>
      </c>
      <c r="Q900" s="452">
        <v>70</v>
      </c>
      <c r="R900" s="452">
        <v>59.000000000000007</v>
      </c>
      <c r="S900" s="452">
        <v>61.000000000000007</v>
      </c>
      <c r="T900" s="450">
        <v>70</v>
      </c>
      <c r="U900" s="450">
        <v>69</v>
      </c>
      <c r="V900" s="450">
        <v>70</v>
      </c>
      <c r="W900" s="450">
        <v>79</v>
      </c>
      <c r="X900" s="450">
        <v>72.000000000000014</v>
      </c>
      <c r="Y900" s="450"/>
      <c r="Z900" s="450">
        <v>62</v>
      </c>
      <c r="AA900" s="450">
        <v>86</v>
      </c>
      <c r="AB900" s="450">
        <v>88.000000000000014</v>
      </c>
      <c r="AC900" s="450">
        <v>83</v>
      </c>
      <c r="AD900" s="450">
        <v>69</v>
      </c>
    </row>
    <row r="901" spans="1:30" ht="12.75" customHeight="1" x14ac:dyDescent="0.2">
      <c r="A901" s="450">
        <v>2017</v>
      </c>
      <c r="B901" s="457">
        <v>42900</v>
      </c>
      <c r="C901" s="450">
        <v>56</v>
      </c>
      <c r="D901" s="450">
        <v>45.000000000000007</v>
      </c>
      <c r="E901" s="450">
        <v>54</v>
      </c>
      <c r="F901" s="450">
        <v>59.000000000000007</v>
      </c>
      <c r="G901" s="450">
        <v>52.000000000000007</v>
      </c>
      <c r="H901" s="450" t="s">
        <v>78</v>
      </c>
      <c r="I901" s="450">
        <v>52.000000000000007</v>
      </c>
      <c r="J901" s="450">
        <v>49</v>
      </c>
      <c r="K901" s="452">
        <v>55</v>
      </c>
      <c r="L901" s="452">
        <v>42</v>
      </c>
      <c r="M901" s="452">
        <v>45.000000000000007</v>
      </c>
      <c r="N901" s="452">
        <v>58</v>
      </c>
      <c r="O901" s="452">
        <v>55</v>
      </c>
      <c r="P901" s="452">
        <v>38</v>
      </c>
      <c r="Q901" s="452">
        <v>54</v>
      </c>
      <c r="R901" s="452">
        <v>51.000000000000007</v>
      </c>
      <c r="S901" s="452">
        <v>36.000000000000007</v>
      </c>
      <c r="T901" s="450">
        <v>51.000000000000007</v>
      </c>
      <c r="U901" s="450">
        <v>50</v>
      </c>
      <c r="V901" s="450">
        <v>50</v>
      </c>
      <c r="W901" s="450">
        <v>52.000000000000007</v>
      </c>
      <c r="X901" s="450">
        <v>45.000000000000007</v>
      </c>
      <c r="Y901" s="450"/>
      <c r="Z901" s="450">
        <v>48</v>
      </c>
      <c r="AA901" s="450">
        <v>46</v>
      </c>
      <c r="AB901" s="450">
        <v>50</v>
      </c>
      <c r="AC901" s="450">
        <v>43</v>
      </c>
      <c r="AD901" s="450">
        <v>50</v>
      </c>
    </row>
    <row r="902" spans="1:30" ht="12.75" customHeight="1" x14ac:dyDescent="0.2">
      <c r="A902" s="450">
        <v>2017</v>
      </c>
      <c r="B902" s="457">
        <v>42901</v>
      </c>
      <c r="C902" s="450">
        <v>41</v>
      </c>
      <c r="D902" s="450">
        <v>45.000000000000007</v>
      </c>
      <c r="E902" s="450">
        <v>43</v>
      </c>
      <c r="F902" s="450">
        <v>42</v>
      </c>
      <c r="G902" s="450">
        <v>39</v>
      </c>
      <c r="H902" s="450" t="s">
        <v>78</v>
      </c>
      <c r="I902" s="450">
        <v>30</v>
      </c>
      <c r="J902" s="450">
        <v>32</v>
      </c>
      <c r="K902" s="452">
        <v>39</v>
      </c>
      <c r="L902" s="452">
        <v>24</v>
      </c>
      <c r="M902" s="452">
        <v>32</v>
      </c>
      <c r="N902" s="452">
        <v>48</v>
      </c>
      <c r="O902" s="452">
        <v>45.000000000000007</v>
      </c>
      <c r="P902" s="452">
        <v>28</v>
      </c>
      <c r="Q902" s="452">
        <v>51.000000000000007</v>
      </c>
      <c r="R902" s="452">
        <v>41</v>
      </c>
      <c r="S902" s="452">
        <v>46</v>
      </c>
      <c r="T902" s="450">
        <v>33</v>
      </c>
      <c r="U902" s="450">
        <v>37.000000000000007</v>
      </c>
      <c r="V902" s="450">
        <v>37.000000000000007</v>
      </c>
      <c r="W902" s="450">
        <v>37.000000000000007</v>
      </c>
      <c r="X902" s="450">
        <v>33</v>
      </c>
      <c r="Y902" s="450"/>
      <c r="Z902" s="450">
        <v>41</v>
      </c>
      <c r="AA902" s="450">
        <v>34</v>
      </c>
      <c r="AB902" s="450">
        <v>36.000000000000007</v>
      </c>
      <c r="AC902" s="450">
        <v>35</v>
      </c>
      <c r="AD902" s="450">
        <v>43</v>
      </c>
    </row>
    <row r="903" spans="1:30" ht="12.75" customHeight="1" x14ac:dyDescent="0.2">
      <c r="A903" s="450">
        <v>2017</v>
      </c>
      <c r="B903" s="457">
        <v>42902</v>
      </c>
      <c r="C903" s="450">
        <v>30</v>
      </c>
      <c r="D903" s="450">
        <v>29</v>
      </c>
      <c r="E903" s="450">
        <v>32</v>
      </c>
      <c r="F903" s="450">
        <v>27</v>
      </c>
      <c r="G903" s="450">
        <v>29</v>
      </c>
      <c r="H903" s="450" t="s">
        <v>78</v>
      </c>
      <c r="I903" s="450">
        <v>26.000000000000004</v>
      </c>
      <c r="J903" s="450">
        <v>29</v>
      </c>
      <c r="K903" s="452">
        <v>22.000000000000004</v>
      </c>
      <c r="L903" s="452">
        <v>11.000000000000002</v>
      </c>
      <c r="M903" s="452">
        <v>17</v>
      </c>
      <c r="N903" s="452">
        <v>22.000000000000004</v>
      </c>
      <c r="O903" s="452">
        <v>23</v>
      </c>
      <c r="P903" s="452">
        <v>22.000000000000004</v>
      </c>
      <c r="Q903" s="452">
        <v>17</v>
      </c>
      <c r="R903" s="452">
        <v>22.000000000000004</v>
      </c>
      <c r="S903" s="452">
        <v>13.000000000000002</v>
      </c>
      <c r="T903" s="450">
        <v>21</v>
      </c>
      <c r="U903" s="450">
        <v>24</v>
      </c>
      <c r="V903" s="450">
        <v>20</v>
      </c>
      <c r="W903" s="450">
        <v>23</v>
      </c>
      <c r="X903" s="450">
        <v>24</v>
      </c>
      <c r="Y903" s="450"/>
      <c r="Z903" s="450">
        <v>25</v>
      </c>
      <c r="AA903" s="450">
        <v>22.000000000000004</v>
      </c>
      <c r="AB903" s="450">
        <v>29</v>
      </c>
      <c r="AC903" s="450">
        <v>21</v>
      </c>
      <c r="AD903" s="450">
        <v>26.000000000000004</v>
      </c>
    </row>
    <row r="904" spans="1:30" ht="12.75" customHeight="1" x14ac:dyDescent="0.2">
      <c r="A904" s="450">
        <v>2017</v>
      </c>
      <c r="B904" s="457">
        <v>42903</v>
      </c>
      <c r="C904" s="450">
        <v>22.000000000000004</v>
      </c>
      <c r="D904" s="450">
        <v>27</v>
      </c>
      <c r="E904" s="450">
        <v>32</v>
      </c>
      <c r="F904" s="450">
        <v>23</v>
      </c>
      <c r="G904" s="450">
        <v>29</v>
      </c>
      <c r="H904" s="450" t="s">
        <v>78</v>
      </c>
      <c r="I904" s="450">
        <v>29</v>
      </c>
      <c r="J904" s="450">
        <v>27</v>
      </c>
      <c r="K904" s="452">
        <v>24</v>
      </c>
      <c r="L904" s="452">
        <v>13.000000000000002</v>
      </c>
      <c r="M904" s="452">
        <v>31</v>
      </c>
      <c r="N904" s="452">
        <v>25</v>
      </c>
      <c r="O904" s="452">
        <v>29</v>
      </c>
      <c r="P904" s="452">
        <v>30</v>
      </c>
      <c r="Q904" s="452">
        <v>26.000000000000004</v>
      </c>
      <c r="R904" s="452">
        <v>21</v>
      </c>
      <c r="S904" s="452">
        <v>19</v>
      </c>
      <c r="T904" s="450">
        <v>22.000000000000004</v>
      </c>
      <c r="U904" s="450">
        <v>26.000000000000004</v>
      </c>
      <c r="V904" s="450">
        <v>25</v>
      </c>
      <c r="W904" s="450">
        <v>28</v>
      </c>
      <c r="X904" s="450">
        <v>32</v>
      </c>
      <c r="Y904" s="450"/>
      <c r="Z904" s="450">
        <v>20</v>
      </c>
      <c r="AA904" s="450">
        <v>35</v>
      </c>
      <c r="AB904" s="450">
        <v>32</v>
      </c>
      <c r="AC904" s="450">
        <v>30</v>
      </c>
      <c r="AD904" s="450">
        <v>26.000000000000004</v>
      </c>
    </row>
    <row r="905" spans="1:30" ht="12.75" customHeight="1" x14ac:dyDescent="0.2">
      <c r="A905" s="450">
        <v>2017</v>
      </c>
      <c r="B905" s="457">
        <v>42904</v>
      </c>
      <c r="C905" s="450">
        <v>36.000000000000007</v>
      </c>
      <c r="D905" s="450">
        <v>41</v>
      </c>
      <c r="E905" s="450">
        <v>38</v>
      </c>
      <c r="F905" s="450">
        <v>37.000000000000007</v>
      </c>
      <c r="G905" s="450">
        <v>34</v>
      </c>
      <c r="H905" s="450" t="s">
        <v>78</v>
      </c>
      <c r="I905" s="450">
        <v>32</v>
      </c>
      <c r="J905" s="450">
        <v>33</v>
      </c>
      <c r="K905" s="452">
        <v>39</v>
      </c>
      <c r="L905" s="452" t="s">
        <v>78</v>
      </c>
      <c r="M905" s="452">
        <v>33</v>
      </c>
      <c r="N905" s="452">
        <v>41</v>
      </c>
      <c r="O905" s="452" t="s">
        <v>78</v>
      </c>
      <c r="P905" s="452">
        <v>24</v>
      </c>
      <c r="Q905" s="452">
        <v>43</v>
      </c>
      <c r="R905" s="452">
        <v>40</v>
      </c>
      <c r="S905" s="452">
        <v>38</v>
      </c>
      <c r="T905" s="450">
        <v>28</v>
      </c>
      <c r="U905" s="450">
        <v>32</v>
      </c>
      <c r="V905" s="450">
        <v>34</v>
      </c>
      <c r="W905" s="450">
        <v>31</v>
      </c>
      <c r="X905" s="450">
        <v>36.000000000000007</v>
      </c>
      <c r="Y905" s="450"/>
      <c r="Z905" s="450">
        <v>41</v>
      </c>
      <c r="AA905" s="450">
        <v>30</v>
      </c>
      <c r="AB905" s="450">
        <v>33</v>
      </c>
      <c r="AC905" s="450">
        <v>29</v>
      </c>
      <c r="AD905" s="450">
        <v>38</v>
      </c>
    </row>
    <row r="906" spans="1:30" ht="12.75" customHeight="1" x14ac:dyDescent="0.2">
      <c r="A906" s="450">
        <v>2017</v>
      </c>
      <c r="B906" s="457">
        <v>42905</v>
      </c>
      <c r="C906" s="450">
        <v>34</v>
      </c>
      <c r="D906" s="450">
        <v>40</v>
      </c>
      <c r="E906" s="450">
        <v>33</v>
      </c>
      <c r="F906" s="450">
        <v>34</v>
      </c>
      <c r="G906" s="450">
        <v>30</v>
      </c>
      <c r="H906" s="450" t="s">
        <v>78</v>
      </c>
      <c r="I906" s="450">
        <v>23</v>
      </c>
      <c r="J906" s="450">
        <v>34</v>
      </c>
      <c r="K906" s="452">
        <v>38</v>
      </c>
      <c r="L906" s="452">
        <v>19</v>
      </c>
      <c r="M906" s="452">
        <v>32</v>
      </c>
      <c r="N906" s="452">
        <v>38</v>
      </c>
      <c r="O906" s="452" t="s">
        <v>78</v>
      </c>
      <c r="P906" s="452">
        <v>25</v>
      </c>
      <c r="Q906" s="452">
        <v>36.000000000000007</v>
      </c>
      <c r="R906" s="452">
        <v>35</v>
      </c>
      <c r="S906" s="452">
        <v>29</v>
      </c>
      <c r="T906" s="450">
        <v>19</v>
      </c>
      <c r="U906" s="450">
        <v>29</v>
      </c>
      <c r="V906" s="450">
        <v>32</v>
      </c>
      <c r="W906" s="450">
        <v>27</v>
      </c>
      <c r="X906" s="450">
        <v>34</v>
      </c>
      <c r="Y906" s="450"/>
      <c r="Z906" s="450">
        <v>36.000000000000007</v>
      </c>
      <c r="AA906" s="450">
        <v>21</v>
      </c>
      <c r="AB906" s="450">
        <v>33</v>
      </c>
      <c r="AC906" s="450">
        <v>30</v>
      </c>
      <c r="AD906" s="450">
        <v>35</v>
      </c>
    </row>
    <row r="907" spans="1:30" ht="12.75" customHeight="1" x14ac:dyDescent="0.2">
      <c r="A907" s="450">
        <v>2017</v>
      </c>
      <c r="B907" s="457">
        <v>42906</v>
      </c>
      <c r="C907" s="450">
        <v>58</v>
      </c>
      <c r="D907" s="450">
        <v>52.000000000000007</v>
      </c>
      <c r="E907" s="450">
        <v>65</v>
      </c>
      <c r="F907" s="450">
        <v>60</v>
      </c>
      <c r="G907" s="450">
        <v>56</v>
      </c>
      <c r="H907" s="450" t="s">
        <v>78</v>
      </c>
      <c r="I907" s="450">
        <v>53.000000000000007</v>
      </c>
      <c r="J907" s="450">
        <v>69</v>
      </c>
      <c r="K907" s="452">
        <v>60</v>
      </c>
      <c r="L907" s="452">
        <v>46</v>
      </c>
      <c r="M907" s="452">
        <v>50</v>
      </c>
      <c r="N907" s="452">
        <v>57</v>
      </c>
      <c r="O907" s="452">
        <v>57</v>
      </c>
      <c r="P907" s="452">
        <v>55</v>
      </c>
      <c r="Q907" s="452">
        <v>56</v>
      </c>
      <c r="R907" s="452">
        <v>50</v>
      </c>
      <c r="S907" s="452">
        <v>50</v>
      </c>
      <c r="T907" s="450">
        <v>54</v>
      </c>
      <c r="U907" s="450">
        <v>53.000000000000007</v>
      </c>
      <c r="V907" s="450">
        <v>53.000000000000007</v>
      </c>
      <c r="W907" s="450">
        <v>58</v>
      </c>
      <c r="X907" s="450">
        <v>58</v>
      </c>
      <c r="Y907" s="450"/>
      <c r="Z907" s="450">
        <v>50</v>
      </c>
      <c r="AA907" s="450" t="s">
        <v>78</v>
      </c>
      <c r="AB907" s="450">
        <v>62</v>
      </c>
      <c r="AC907" s="450">
        <v>57</v>
      </c>
      <c r="AD907" s="450">
        <v>55</v>
      </c>
    </row>
    <row r="908" spans="1:30" ht="12.75" customHeight="1" x14ac:dyDescent="0.2">
      <c r="A908" s="450">
        <v>2017</v>
      </c>
      <c r="B908" s="457">
        <v>42907</v>
      </c>
      <c r="C908" s="450">
        <v>61.000000000000007</v>
      </c>
      <c r="D908" s="450">
        <v>54</v>
      </c>
      <c r="E908" s="450">
        <v>74.000000000000014</v>
      </c>
      <c r="F908" s="450">
        <v>64</v>
      </c>
      <c r="G908" s="450">
        <v>57</v>
      </c>
      <c r="H908" s="450" t="s">
        <v>78</v>
      </c>
      <c r="I908" s="450">
        <v>57</v>
      </c>
      <c r="J908" s="450">
        <v>75</v>
      </c>
      <c r="K908" s="452">
        <v>63</v>
      </c>
      <c r="L908" s="452">
        <v>48</v>
      </c>
      <c r="M908" s="452">
        <v>53.000000000000007</v>
      </c>
      <c r="N908" s="452">
        <v>57</v>
      </c>
      <c r="O908" s="452">
        <v>59.000000000000007</v>
      </c>
      <c r="P908" s="452">
        <v>58</v>
      </c>
      <c r="Q908" s="452">
        <v>59.000000000000007</v>
      </c>
      <c r="R908" s="452">
        <v>49</v>
      </c>
      <c r="S908" s="452">
        <v>51.000000000000007</v>
      </c>
      <c r="T908" s="450">
        <v>58</v>
      </c>
      <c r="U908" s="450">
        <v>56</v>
      </c>
      <c r="V908" s="450">
        <v>56</v>
      </c>
      <c r="W908" s="450">
        <v>60</v>
      </c>
      <c r="X908" s="450">
        <v>62</v>
      </c>
      <c r="Y908" s="450"/>
      <c r="Z908" s="450">
        <v>51.000000000000007</v>
      </c>
      <c r="AA908" s="450">
        <v>61.000000000000007</v>
      </c>
      <c r="AB908" s="450">
        <v>69</v>
      </c>
      <c r="AC908" s="450">
        <v>61.000000000000007</v>
      </c>
      <c r="AD908" s="450">
        <v>57</v>
      </c>
    </row>
    <row r="909" spans="1:30" ht="12.75" customHeight="1" x14ac:dyDescent="0.2">
      <c r="A909" s="450">
        <v>2017</v>
      </c>
      <c r="B909" s="457">
        <v>42908</v>
      </c>
      <c r="C909" s="450">
        <v>65</v>
      </c>
      <c r="D909" s="450">
        <v>72.000000000000014</v>
      </c>
      <c r="E909" s="450">
        <v>65</v>
      </c>
      <c r="F909" s="450">
        <v>70</v>
      </c>
      <c r="G909" s="450">
        <v>69</v>
      </c>
      <c r="H909" s="450" t="s">
        <v>78</v>
      </c>
      <c r="I909" s="450">
        <v>43</v>
      </c>
      <c r="J909" s="450">
        <v>58</v>
      </c>
      <c r="K909" s="452">
        <v>71.000000000000014</v>
      </c>
      <c r="L909" s="452">
        <v>46</v>
      </c>
      <c r="M909" s="452">
        <v>60</v>
      </c>
      <c r="N909" s="452">
        <v>65</v>
      </c>
      <c r="O909" s="452">
        <v>78</v>
      </c>
      <c r="P909" s="452">
        <v>54</v>
      </c>
      <c r="Q909" s="452">
        <v>64</v>
      </c>
      <c r="R909" s="452">
        <v>63</v>
      </c>
      <c r="S909" s="452">
        <v>61.000000000000007</v>
      </c>
      <c r="T909" s="450">
        <v>56</v>
      </c>
      <c r="U909" s="450">
        <v>61.000000000000007</v>
      </c>
      <c r="V909" s="450">
        <v>59.000000000000007</v>
      </c>
      <c r="W909" s="450">
        <v>59.000000000000007</v>
      </c>
      <c r="X909" s="450">
        <v>61.000000000000007</v>
      </c>
      <c r="Y909" s="450"/>
      <c r="Z909" s="450">
        <v>61.000000000000007</v>
      </c>
      <c r="AA909" s="450">
        <v>60</v>
      </c>
      <c r="AB909" s="450">
        <v>59.000000000000007</v>
      </c>
      <c r="AC909" s="450">
        <v>57</v>
      </c>
      <c r="AD909" s="450">
        <v>68</v>
      </c>
    </row>
    <row r="910" spans="1:30" ht="12.75" customHeight="1" x14ac:dyDescent="0.2">
      <c r="A910" s="450">
        <v>2017</v>
      </c>
      <c r="B910" s="457">
        <v>42909</v>
      </c>
      <c r="C910" s="450">
        <v>38</v>
      </c>
      <c r="D910" s="450">
        <v>62</v>
      </c>
      <c r="E910" s="450">
        <v>47</v>
      </c>
      <c r="F910" s="450">
        <v>46</v>
      </c>
      <c r="G910" s="450">
        <v>56</v>
      </c>
      <c r="H910" s="450" t="s">
        <v>78</v>
      </c>
      <c r="I910" s="450">
        <v>42</v>
      </c>
      <c r="J910" s="450">
        <v>37.000000000000007</v>
      </c>
      <c r="K910" s="452">
        <v>34</v>
      </c>
      <c r="L910" s="452">
        <v>25</v>
      </c>
      <c r="M910" s="452">
        <v>31</v>
      </c>
      <c r="N910" s="452">
        <v>31</v>
      </c>
      <c r="O910" s="452" t="s">
        <v>78</v>
      </c>
      <c r="P910" s="452">
        <v>22.000000000000004</v>
      </c>
      <c r="Q910" s="452">
        <v>26.000000000000004</v>
      </c>
      <c r="R910" s="452">
        <v>33</v>
      </c>
      <c r="S910" s="452">
        <v>23</v>
      </c>
      <c r="T910" s="450">
        <v>26.000000000000004</v>
      </c>
      <c r="U910" s="450">
        <v>31</v>
      </c>
      <c r="V910" s="450">
        <v>30</v>
      </c>
      <c r="W910" s="450">
        <v>32</v>
      </c>
      <c r="X910" s="450">
        <v>34</v>
      </c>
      <c r="Y910" s="450"/>
      <c r="Z910" s="450">
        <v>40</v>
      </c>
      <c r="AA910" s="450">
        <v>31</v>
      </c>
      <c r="AB910" s="450">
        <v>39</v>
      </c>
      <c r="AC910" s="450">
        <v>32</v>
      </c>
      <c r="AD910" s="450">
        <v>38</v>
      </c>
    </row>
    <row r="911" spans="1:30" ht="12.75" customHeight="1" x14ac:dyDescent="0.2">
      <c r="A911" s="450">
        <v>2017</v>
      </c>
      <c r="B911" s="457">
        <v>42910</v>
      </c>
      <c r="C911" s="450">
        <v>33</v>
      </c>
      <c r="D911" s="450">
        <v>44.000000000000007</v>
      </c>
      <c r="E911" s="450">
        <v>46</v>
      </c>
      <c r="F911" s="450">
        <v>46</v>
      </c>
      <c r="G911" s="450">
        <v>44.000000000000007</v>
      </c>
      <c r="H911" s="450" t="s">
        <v>78</v>
      </c>
      <c r="I911" s="450">
        <v>44.000000000000007</v>
      </c>
      <c r="J911" s="450">
        <v>44.000000000000007</v>
      </c>
      <c r="K911" s="452">
        <v>48</v>
      </c>
      <c r="L911" s="452">
        <v>36.000000000000007</v>
      </c>
      <c r="M911" s="452">
        <v>43</v>
      </c>
      <c r="N911" s="452">
        <v>44.000000000000007</v>
      </c>
      <c r="O911" s="452">
        <v>37.000000000000007</v>
      </c>
      <c r="P911" s="452">
        <v>41</v>
      </c>
      <c r="Q911" s="452">
        <v>43</v>
      </c>
      <c r="R911" s="452">
        <v>40</v>
      </c>
      <c r="S911" s="452">
        <v>39</v>
      </c>
      <c r="T911" s="450">
        <v>43</v>
      </c>
      <c r="U911" s="450">
        <v>42</v>
      </c>
      <c r="V911" s="450">
        <v>43</v>
      </c>
      <c r="W911" s="450">
        <v>46</v>
      </c>
      <c r="X911" s="450">
        <v>46</v>
      </c>
      <c r="Y911" s="450"/>
      <c r="Z911" s="450">
        <v>41</v>
      </c>
      <c r="AA911" s="450">
        <v>45.000000000000007</v>
      </c>
      <c r="AB911" s="450">
        <v>46</v>
      </c>
      <c r="AC911" s="450">
        <v>43</v>
      </c>
      <c r="AD911" s="450">
        <v>44.000000000000007</v>
      </c>
    </row>
    <row r="912" spans="1:30" ht="12.75" customHeight="1" x14ac:dyDescent="0.2">
      <c r="A912" s="450">
        <v>2017</v>
      </c>
      <c r="B912" s="457">
        <v>42911</v>
      </c>
      <c r="C912" s="450">
        <v>51.000000000000007</v>
      </c>
      <c r="D912" s="450">
        <v>48</v>
      </c>
      <c r="E912" s="450">
        <v>47</v>
      </c>
      <c r="F912" s="450">
        <v>50</v>
      </c>
      <c r="G912" s="450">
        <v>58</v>
      </c>
      <c r="H912" s="450" t="s">
        <v>78</v>
      </c>
      <c r="I912" s="450">
        <v>47</v>
      </c>
      <c r="J912" s="450">
        <v>53.000000000000007</v>
      </c>
      <c r="K912" s="452">
        <v>56</v>
      </c>
      <c r="L912" s="452">
        <v>39</v>
      </c>
      <c r="M912" s="452">
        <v>47</v>
      </c>
      <c r="N912" s="452">
        <v>47</v>
      </c>
      <c r="O912" s="452">
        <v>49</v>
      </c>
      <c r="P912" s="452">
        <v>47</v>
      </c>
      <c r="Q912" s="452">
        <v>47</v>
      </c>
      <c r="R912" s="452">
        <v>42</v>
      </c>
      <c r="S912" s="452">
        <v>42</v>
      </c>
      <c r="T912" s="450">
        <v>51.000000000000007</v>
      </c>
      <c r="U912" s="450">
        <v>51.000000000000007</v>
      </c>
      <c r="V912" s="450">
        <v>50</v>
      </c>
      <c r="W912" s="450">
        <v>52.000000000000007</v>
      </c>
      <c r="X912" s="450">
        <v>52.000000000000007</v>
      </c>
      <c r="Y912" s="450"/>
      <c r="Z912" s="450">
        <v>44.000000000000007</v>
      </c>
      <c r="AA912" s="450">
        <v>51.000000000000007</v>
      </c>
      <c r="AB912" s="450">
        <v>51.000000000000007</v>
      </c>
      <c r="AC912" s="450">
        <v>49</v>
      </c>
      <c r="AD912" s="450">
        <v>50</v>
      </c>
    </row>
    <row r="913" spans="1:30" ht="12.75" customHeight="1" x14ac:dyDescent="0.2">
      <c r="A913" s="450">
        <v>2017</v>
      </c>
      <c r="B913" s="457">
        <v>42912</v>
      </c>
      <c r="C913" s="450">
        <v>54</v>
      </c>
      <c r="D913" s="450">
        <v>49</v>
      </c>
      <c r="E913" s="450">
        <v>60</v>
      </c>
      <c r="F913" s="450">
        <v>56</v>
      </c>
      <c r="G913" s="450">
        <v>57</v>
      </c>
      <c r="H913" s="450" t="s">
        <v>78</v>
      </c>
      <c r="I913" s="450">
        <v>57</v>
      </c>
      <c r="J913" s="450">
        <v>61.000000000000007</v>
      </c>
      <c r="K913" s="452">
        <v>55</v>
      </c>
      <c r="L913" s="452">
        <v>42</v>
      </c>
      <c r="M913" s="452">
        <v>46</v>
      </c>
      <c r="N913" s="452">
        <v>53.000000000000007</v>
      </c>
      <c r="O913" s="452">
        <v>54</v>
      </c>
      <c r="P913" s="452">
        <v>47</v>
      </c>
      <c r="Q913" s="452">
        <v>52.000000000000007</v>
      </c>
      <c r="R913" s="452">
        <v>48</v>
      </c>
      <c r="S913" s="452">
        <v>47</v>
      </c>
      <c r="T913" s="450">
        <v>49</v>
      </c>
      <c r="U913" s="450">
        <v>49</v>
      </c>
      <c r="V913" s="450">
        <v>47</v>
      </c>
      <c r="W913" s="450">
        <v>54</v>
      </c>
      <c r="X913" s="450">
        <v>55</v>
      </c>
      <c r="Y913" s="450"/>
      <c r="Z913" s="450">
        <v>48</v>
      </c>
      <c r="AA913" s="450">
        <v>55</v>
      </c>
      <c r="AB913" s="450">
        <v>57</v>
      </c>
      <c r="AC913" s="450">
        <v>53.000000000000007</v>
      </c>
      <c r="AD913" s="450">
        <v>49</v>
      </c>
    </row>
    <row r="914" spans="1:30" ht="12.75" customHeight="1" x14ac:dyDescent="0.2">
      <c r="A914" s="450">
        <v>2017</v>
      </c>
      <c r="B914" s="457">
        <v>42913</v>
      </c>
      <c r="C914" s="450">
        <v>59.000000000000007</v>
      </c>
      <c r="D914" s="450">
        <v>54</v>
      </c>
      <c r="E914" s="450">
        <v>56</v>
      </c>
      <c r="F914" s="450">
        <v>58</v>
      </c>
      <c r="G914" s="450">
        <v>61.000000000000007</v>
      </c>
      <c r="H914" s="450" t="s">
        <v>78</v>
      </c>
      <c r="I914" s="450">
        <v>58</v>
      </c>
      <c r="J914" s="450">
        <v>58</v>
      </c>
      <c r="K914" s="452">
        <v>52.000000000000007</v>
      </c>
      <c r="L914" s="452">
        <v>39</v>
      </c>
      <c r="M914" s="452">
        <v>45.000000000000007</v>
      </c>
      <c r="N914" s="452">
        <v>47</v>
      </c>
      <c r="O914" s="452">
        <v>50</v>
      </c>
      <c r="P914" s="452">
        <v>51.000000000000007</v>
      </c>
      <c r="Q914" s="452">
        <v>45.000000000000007</v>
      </c>
      <c r="R914" s="452">
        <v>44.000000000000007</v>
      </c>
      <c r="S914" s="452">
        <v>40</v>
      </c>
      <c r="T914" s="450">
        <v>46</v>
      </c>
      <c r="U914" s="450">
        <v>47</v>
      </c>
      <c r="V914" s="450">
        <v>47</v>
      </c>
      <c r="W914" s="450">
        <v>55</v>
      </c>
      <c r="X914" s="450">
        <v>51.000000000000007</v>
      </c>
      <c r="Y914" s="450"/>
      <c r="Z914" s="450">
        <v>47</v>
      </c>
      <c r="AA914" s="450">
        <v>59.000000000000007</v>
      </c>
      <c r="AB914" s="450">
        <v>55</v>
      </c>
      <c r="AC914" s="450">
        <v>57</v>
      </c>
      <c r="AD914" s="450">
        <v>50</v>
      </c>
    </row>
    <row r="915" spans="1:30" ht="12.75" customHeight="1" x14ac:dyDescent="0.2">
      <c r="A915" s="450">
        <v>2017</v>
      </c>
      <c r="B915" s="457">
        <v>42914</v>
      </c>
      <c r="C915" s="450">
        <v>42</v>
      </c>
      <c r="D915" s="450">
        <v>38</v>
      </c>
      <c r="E915" s="450">
        <v>44.000000000000007</v>
      </c>
      <c r="F915" s="450">
        <v>42</v>
      </c>
      <c r="G915" s="450">
        <v>38</v>
      </c>
      <c r="H915" s="450" t="s">
        <v>78</v>
      </c>
      <c r="I915" s="450">
        <v>37.000000000000007</v>
      </c>
      <c r="J915" s="450">
        <v>49</v>
      </c>
      <c r="K915" s="452">
        <v>42</v>
      </c>
      <c r="L915" s="452">
        <v>33</v>
      </c>
      <c r="M915" s="452">
        <v>37.000000000000007</v>
      </c>
      <c r="N915" s="452">
        <v>46</v>
      </c>
      <c r="O915" s="452">
        <v>45.000000000000007</v>
      </c>
      <c r="P915" s="452">
        <v>40</v>
      </c>
      <c r="Q915" s="452">
        <v>43</v>
      </c>
      <c r="R915" s="452">
        <v>42</v>
      </c>
      <c r="S915" s="452">
        <v>40</v>
      </c>
      <c r="T915" s="450">
        <v>39</v>
      </c>
      <c r="U915" s="450">
        <v>38</v>
      </c>
      <c r="V915" s="450">
        <v>37.000000000000007</v>
      </c>
      <c r="W915" s="450">
        <v>42</v>
      </c>
      <c r="X915" s="450">
        <v>45.000000000000007</v>
      </c>
      <c r="Y915" s="450"/>
      <c r="Z915" s="450">
        <v>37.000000000000007</v>
      </c>
      <c r="AA915" s="450">
        <v>45.000000000000007</v>
      </c>
      <c r="AB915" s="450">
        <v>45.000000000000007</v>
      </c>
      <c r="AC915" s="450">
        <v>44.000000000000007</v>
      </c>
      <c r="AD915" s="450">
        <v>39</v>
      </c>
    </row>
    <row r="916" spans="1:30" ht="12.75" customHeight="1" x14ac:dyDescent="0.2">
      <c r="A916" s="450">
        <v>2017</v>
      </c>
      <c r="B916" s="457">
        <v>42915</v>
      </c>
      <c r="C916" s="450">
        <v>52.000000000000007</v>
      </c>
      <c r="D916" s="450">
        <v>60</v>
      </c>
      <c r="E916" s="450">
        <v>53.000000000000007</v>
      </c>
      <c r="F916" s="450">
        <v>53.000000000000007</v>
      </c>
      <c r="G916" s="450">
        <v>53.000000000000007</v>
      </c>
      <c r="H916" s="450" t="s">
        <v>78</v>
      </c>
      <c r="I916" s="450">
        <v>44.000000000000007</v>
      </c>
      <c r="J916" s="450">
        <v>53.000000000000007</v>
      </c>
      <c r="K916" s="452">
        <v>65</v>
      </c>
      <c r="L916" s="452">
        <v>48</v>
      </c>
      <c r="M916" s="452">
        <v>58</v>
      </c>
      <c r="N916" s="452">
        <v>68</v>
      </c>
      <c r="O916" s="452">
        <v>61.000000000000007</v>
      </c>
      <c r="P916" s="452">
        <v>42</v>
      </c>
      <c r="Q916" s="452">
        <v>64</v>
      </c>
      <c r="R916" s="452">
        <v>63</v>
      </c>
      <c r="S916" s="452">
        <v>60</v>
      </c>
      <c r="T916" s="450">
        <v>46</v>
      </c>
      <c r="U916" s="450">
        <v>49</v>
      </c>
      <c r="V916" s="450">
        <v>51.000000000000007</v>
      </c>
      <c r="W916" s="450">
        <v>46</v>
      </c>
      <c r="X916" s="450">
        <v>56</v>
      </c>
      <c r="Y916" s="450"/>
      <c r="Z916" s="450">
        <v>64</v>
      </c>
      <c r="AA916" s="450">
        <v>48</v>
      </c>
      <c r="AB916" s="450">
        <v>50</v>
      </c>
      <c r="AC916" s="450">
        <v>47</v>
      </c>
      <c r="AD916" s="450">
        <v>52.000000000000007</v>
      </c>
    </row>
    <row r="917" spans="1:30" ht="12.75" customHeight="1" x14ac:dyDescent="0.2">
      <c r="A917" s="450">
        <v>2017</v>
      </c>
      <c r="B917" s="457">
        <v>42916</v>
      </c>
      <c r="C917" s="450">
        <v>66</v>
      </c>
      <c r="D917" s="450">
        <v>74.000000000000014</v>
      </c>
      <c r="E917" s="450">
        <v>61.000000000000007</v>
      </c>
      <c r="F917" s="450">
        <v>63</v>
      </c>
      <c r="G917" s="450">
        <v>69</v>
      </c>
      <c r="H917" s="450" t="s">
        <v>78</v>
      </c>
      <c r="I917" s="450">
        <v>49</v>
      </c>
      <c r="J917" s="450">
        <v>33</v>
      </c>
      <c r="K917" s="452">
        <v>79</v>
      </c>
      <c r="L917" s="452">
        <v>55</v>
      </c>
      <c r="M917" s="452">
        <v>67</v>
      </c>
      <c r="N917" s="452">
        <v>69</v>
      </c>
      <c r="O917" s="452">
        <v>70</v>
      </c>
      <c r="P917" s="452">
        <v>42</v>
      </c>
      <c r="Q917" s="452">
        <v>66</v>
      </c>
      <c r="R917" s="452">
        <v>61.000000000000007</v>
      </c>
      <c r="S917" s="452">
        <v>54</v>
      </c>
      <c r="T917" s="450">
        <v>60</v>
      </c>
      <c r="U917" s="450">
        <v>65</v>
      </c>
      <c r="V917" s="450">
        <v>68</v>
      </c>
      <c r="W917" s="450">
        <v>58</v>
      </c>
      <c r="X917" s="450">
        <v>67</v>
      </c>
      <c r="Y917" s="450"/>
      <c r="Z917" s="450">
        <v>62</v>
      </c>
      <c r="AA917" s="450">
        <v>48</v>
      </c>
      <c r="AB917" s="450">
        <v>49</v>
      </c>
      <c r="AC917" s="450">
        <v>43</v>
      </c>
      <c r="AD917" s="450">
        <v>71.000000000000014</v>
      </c>
    </row>
    <row r="918" spans="1:30" ht="12.75" customHeight="1" x14ac:dyDescent="0.2">
      <c r="A918" s="450">
        <v>2017</v>
      </c>
      <c r="B918" s="457">
        <v>42917</v>
      </c>
      <c r="C918" s="450">
        <v>31</v>
      </c>
      <c r="D918" s="450">
        <v>36.000000000000007</v>
      </c>
      <c r="E918" s="450">
        <v>30</v>
      </c>
      <c r="F918" s="450">
        <v>31</v>
      </c>
      <c r="G918" s="450">
        <v>28</v>
      </c>
      <c r="H918" s="450" t="s">
        <v>78</v>
      </c>
      <c r="I918" s="450">
        <v>25</v>
      </c>
      <c r="J918" s="450">
        <v>26.000000000000004</v>
      </c>
      <c r="K918" s="452">
        <v>30</v>
      </c>
      <c r="L918" s="452">
        <v>22.000000000000004</v>
      </c>
      <c r="M918" s="452">
        <v>29</v>
      </c>
      <c r="N918" s="452">
        <v>37.000000000000007</v>
      </c>
      <c r="O918" s="452">
        <v>33</v>
      </c>
      <c r="P918" s="452">
        <v>25</v>
      </c>
      <c r="Q918" s="452">
        <v>34</v>
      </c>
      <c r="R918" s="452">
        <v>33</v>
      </c>
      <c r="S918" s="452">
        <v>24</v>
      </c>
      <c r="T918" s="450">
        <v>24</v>
      </c>
      <c r="U918" s="450">
        <v>27</v>
      </c>
      <c r="V918" s="450">
        <v>26.000000000000004</v>
      </c>
      <c r="W918" s="450">
        <v>26.000000000000004</v>
      </c>
      <c r="X918" s="450">
        <v>30</v>
      </c>
      <c r="Y918" s="450"/>
      <c r="Z918" s="450">
        <v>35</v>
      </c>
      <c r="AA918" s="450">
        <v>25</v>
      </c>
      <c r="AB918" s="450">
        <v>23</v>
      </c>
      <c r="AC918" s="450">
        <v>22.000000000000004</v>
      </c>
      <c r="AD918" s="450">
        <v>33</v>
      </c>
    </row>
    <row r="919" spans="1:30" ht="12.75" customHeight="1" x14ac:dyDescent="0.2">
      <c r="A919" s="450">
        <v>2017</v>
      </c>
      <c r="B919" s="457">
        <v>42918</v>
      </c>
      <c r="C919" s="450">
        <v>53.000000000000007</v>
      </c>
      <c r="D919" s="450">
        <v>50</v>
      </c>
      <c r="E919" s="450">
        <v>59.000000000000007</v>
      </c>
      <c r="F919" s="450">
        <v>59.000000000000007</v>
      </c>
      <c r="G919" s="450">
        <v>52.000000000000007</v>
      </c>
      <c r="H919" s="450" t="s">
        <v>78</v>
      </c>
      <c r="I919" s="450">
        <v>52.000000000000007</v>
      </c>
      <c r="J919" s="450">
        <v>59.000000000000007</v>
      </c>
      <c r="K919" s="452">
        <v>57</v>
      </c>
      <c r="L919" s="452">
        <v>42</v>
      </c>
      <c r="M919" s="452">
        <v>49</v>
      </c>
      <c r="N919" s="452">
        <v>52.000000000000007</v>
      </c>
      <c r="O919" s="452">
        <v>51.000000000000007</v>
      </c>
      <c r="P919" s="452">
        <v>52.000000000000007</v>
      </c>
      <c r="Q919" s="452">
        <v>53.000000000000007</v>
      </c>
      <c r="R919" s="452">
        <v>49</v>
      </c>
      <c r="S919" s="452">
        <v>46</v>
      </c>
      <c r="T919" s="450">
        <v>53.000000000000007</v>
      </c>
      <c r="U919" s="450">
        <v>53.000000000000007</v>
      </c>
      <c r="V919" s="450">
        <v>50</v>
      </c>
      <c r="W919" s="450">
        <v>60</v>
      </c>
      <c r="X919" s="450">
        <v>54</v>
      </c>
      <c r="Y919" s="450"/>
      <c r="Z919" s="450">
        <v>49</v>
      </c>
      <c r="AA919" s="450">
        <v>62</v>
      </c>
      <c r="AB919" s="450">
        <v>56</v>
      </c>
      <c r="AC919" s="450">
        <v>58</v>
      </c>
      <c r="AD919" s="450">
        <v>53.000000000000007</v>
      </c>
    </row>
    <row r="920" spans="1:30" ht="12.75" customHeight="1" x14ac:dyDescent="0.2">
      <c r="A920" s="450">
        <v>2017</v>
      </c>
      <c r="B920" s="457">
        <v>42919</v>
      </c>
      <c r="C920" s="450">
        <v>57</v>
      </c>
      <c r="D920" s="450">
        <v>50</v>
      </c>
      <c r="E920" s="450">
        <v>66</v>
      </c>
      <c r="F920" s="450">
        <v>56</v>
      </c>
      <c r="G920" s="450">
        <v>51.000000000000007</v>
      </c>
      <c r="H920" s="450" t="s">
        <v>78</v>
      </c>
      <c r="I920" s="450">
        <v>53.000000000000007</v>
      </c>
      <c r="J920" s="450">
        <v>71.000000000000014</v>
      </c>
      <c r="K920" s="452">
        <v>58</v>
      </c>
      <c r="L920" s="452">
        <v>44.000000000000007</v>
      </c>
      <c r="M920" s="452">
        <v>53.000000000000007</v>
      </c>
      <c r="N920" s="452">
        <v>59.000000000000007</v>
      </c>
      <c r="O920" s="452">
        <v>59.000000000000007</v>
      </c>
      <c r="P920" s="452">
        <v>55</v>
      </c>
      <c r="Q920" s="452">
        <v>53.000000000000007</v>
      </c>
      <c r="R920" s="452">
        <v>45.000000000000007</v>
      </c>
      <c r="S920" s="452">
        <v>42</v>
      </c>
      <c r="T920" s="450">
        <v>55</v>
      </c>
      <c r="U920" s="450">
        <v>54</v>
      </c>
      <c r="V920" s="450">
        <v>52.000000000000007</v>
      </c>
      <c r="W920" s="450">
        <v>60</v>
      </c>
      <c r="X920" s="450">
        <v>61.000000000000007</v>
      </c>
      <c r="Y920" s="450"/>
      <c r="Z920" s="450">
        <v>48</v>
      </c>
      <c r="AA920" s="450">
        <v>69</v>
      </c>
      <c r="AB920" s="450">
        <v>65</v>
      </c>
      <c r="AC920" s="450">
        <v>66</v>
      </c>
      <c r="AD920" s="450">
        <v>52.000000000000007</v>
      </c>
    </row>
    <row r="921" spans="1:30" ht="12.75" customHeight="1" x14ac:dyDescent="0.2">
      <c r="A921" s="450">
        <v>2017</v>
      </c>
      <c r="B921" s="457">
        <v>42920</v>
      </c>
      <c r="C921" s="450">
        <v>39</v>
      </c>
      <c r="D921" s="450">
        <v>32</v>
      </c>
      <c r="E921" s="450">
        <v>45.000000000000007</v>
      </c>
      <c r="F921" s="450">
        <v>46</v>
      </c>
      <c r="G921" s="450">
        <v>39</v>
      </c>
      <c r="H921" s="450" t="s">
        <v>78</v>
      </c>
      <c r="I921" s="450">
        <v>37.000000000000007</v>
      </c>
      <c r="J921" s="450">
        <v>49</v>
      </c>
      <c r="K921" s="452">
        <v>52.000000000000007</v>
      </c>
      <c r="L921" s="452">
        <v>37.000000000000007</v>
      </c>
      <c r="M921" s="452">
        <v>62</v>
      </c>
      <c r="N921" s="452">
        <v>47</v>
      </c>
      <c r="O921" s="452">
        <v>59.000000000000007</v>
      </c>
      <c r="P921" s="452">
        <v>52.000000000000007</v>
      </c>
      <c r="Q921" s="452">
        <v>40</v>
      </c>
      <c r="R921" s="452">
        <v>37.000000000000007</v>
      </c>
      <c r="S921" s="452">
        <v>33</v>
      </c>
      <c r="T921" s="450">
        <v>53.000000000000007</v>
      </c>
      <c r="U921" s="450">
        <v>47</v>
      </c>
      <c r="V921" s="450">
        <v>50</v>
      </c>
      <c r="W921" s="450">
        <v>62</v>
      </c>
      <c r="X921" s="450">
        <v>64</v>
      </c>
      <c r="Y921" s="450"/>
      <c r="Z921" s="450">
        <v>38</v>
      </c>
      <c r="AA921" s="450">
        <v>55</v>
      </c>
      <c r="AB921" s="450">
        <v>43</v>
      </c>
      <c r="AC921" s="450">
        <v>46</v>
      </c>
      <c r="AD921" s="450">
        <v>41</v>
      </c>
    </row>
    <row r="922" spans="1:30" ht="12.75" customHeight="1" x14ac:dyDescent="0.2">
      <c r="A922" s="450">
        <v>2017</v>
      </c>
      <c r="B922" s="457">
        <v>42921</v>
      </c>
      <c r="C922" s="450">
        <v>50</v>
      </c>
      <c r="D922" s="450">
        <v>47</v>
      </c>
      <c r="E922" s="450">
        <v>52.000000000000007</v>
      </c>
      <c r="F922" s="450">
        <v>48</v>
      </c>
      <c r="G922" s="450">
        <v>44.000000000000007</v>
      </c>
      <c r="H922" s="450" t="s">
        <v>78</v>
      </c>
      <c r="I922" s="450">
        <v>47</v>
      </c>
      <c r="J922" s="450">
        <v>50</v>
      </c>
      <c r="K922" s="452">
        <v>55</v>
      </c>
      <c r="L922" s="452">
        <v>31</v>
      </c>
      <c r="M922" s="452">
        <v>44.000000000000007</v>
      </c>
      <c r="N922" s="452">
        <v>47</v>
      </c>
      <c r="O922" s="452">
        <v>49</v>
      </c>
      <c r="P922" s="452">
        <v>38</v>
      </c>
      <c r="Q922" s="452">
        <v>49</v>
      </c>
      <c r="R922" s="452">
        <v>48</v>
      </c>
      <c r="S922" s="452">
        <v>48</v>
      </c>
      <c r="T922" s="450">
        <v>45.000000000000007</v>
      </c>
      <c r="U922" s="450">
        <v>51.000000000000007</v>
      </c>
      <c r="V922" s="450">
        <v>47</v>
      </c>
      <c r="W922" s="450">
        <v>46</v>
      </c>
      <c r="X922" s="450">
        <v>48</v>
      </c>
      <c r="Y922" s="450"/>
      <c r="Z922" s="450">
        <v>51.000000000000007</v>
      </c>
      <c r="AA922" s="450">
        <v>42</v>
      </c>
      <c r="AB922" s="450">
        <v>42</v>
      </c>
      <c r="AC922" s="450">
        <v>41</v>
      </c>
      <c r="AD922" s="450">
        <v>52.000000000000007</v>
      </c>
    </row>
    <row r="923" spans="1:30" ht="12.75" customHeight="1" x14ac:dyDescent="0.2">
      <c r="A923" s="450">
        <v>2017</v>
      </c>
      <c r="B923" s="457">
        <v>42922</v>
      </c>
      <c r="C923" s="450">
        <v>35</v>
      </c>
      <c r="D923" s="450">
        <v>39</v>
      </c>
      <c r="E923" s="450">
        <v>35</v>
      </c>
      <c r="F923" s="450">
        <v>34</v>
      </c>
      <c r="G923" s="450">
        <v>35</v>
      </c>
      <c r="H923" s="450" t="s">
        <v>78</v>
      </c>
      <c r="I923" s="450">
        <v>30</v>
      </c>
      <c r="J923" s="450">
        <v>20</v>
      </c>
      <c r="K923" s="452">
        <v>31</v>
      </c>
      <c r="L923" s="452">
        <v>17</v>
      </c>
      <c r="M923" s="452">
        <v>28</v>
      </c>
      <c r="N923" s="452">
        <v>34</v>
      </c>
      <c r="O923" s="452">
        <v>29</v>
      </c>
      <c r="P923" s="452">
        <v>21</v>
      </c>
      <c r="Q923" s="452">
        <v>38</v>
      </c>
      <c r="R923" s="452">
        <v>32</v>
      </c>
      <c r="S923" s="452">
        <v>35</v>
      </c>
      <c r="T923" s="450">
        <v>22.000000000000004</v>
      </c>
      <c r="U923" s="450">
        <v>30</v>
      </c>
      <c r="V923" s="450">
        <v>27</v>
      </c>
      <c r="W923" s="450">
        <v>29</v>
      </c>
      <c r="X923" s="450">
        <v>27</v>
      </c>
      <c r="Y923" s="450"/>
      <c r="Z923" s="450">
        <v>37.000000000000007</v>
      </c>
      <c r="AA923" s="450">
        <v>27</v>
      </c>
      <c r="AB923" s="450">
        <v>28</v>
      </c>
      <c r="AC923" s="450">
        <v>27</v>
      </c>
      <c r="AD923" s="450">
        <v>37.000000000000007</v>
      </c>
    </row>
    <row r="924" spans="1:30" ht="12.75" customHeight="1" x14ac:dyDescent="0.2">
      <c r="A924" s="450">
        <v>2017</v>
      </c>
      <c r="B924" s="457">
        <v>42923</v>
      </c>
      <c r="C924" s="450">
        <v>41</v>
      </c>
      <c r="D924" s="450">
        <v>35</v>
      </c>
      <c r="E924" s="450">
        <v>47</v>
      </c>
      <c r="F924" s="450">
        <v>37.000000000000007</v>
      </c>
      <c r="G924" s="450">
        <v>24</v>
      </c>
      <c r="H924" s="450" t="s">
        <v>78</v>
      </c>
      <c r="I924" s="450">
        <v>31</v>
      </c>
      <c r="J924" s="450">
        <v>32</v>
      </c>
      <c r="K924" s="452">
        <v>41</v>
      </c>
      <c r="L924" s="452">
        <v>32</v>
      </c>
      <c r="M924" s="452">
        <v>40</v>
      </c>
      <c r="N924" s="452">
        <v>48</v>
      </c>
      <c r="O924" s="452">
        <v>41</v>
      </c>
      <c r="P924" s="452">
        <v>39</v>
      </c>
      <c r="Q924" s="452">
        <v>41</v>
      </c>
      <c r="R924" s="452">
        <v>46</v>
      </c>
      <c r="S924" s="452">
        <v>31</v>
      </c>
      <c r="T924" s="450">
        <v>34</v>
      </c>
      <c r="U924" s="450">
        <v>34</v>
      </c>
      <c r="V924" s="450">
        <v>36.000000000000007</v>
      </c>
      <c r="W924" s="450">
        <v>39</v>
      </c>
      <c r="X924" s="450">
        <v>43</v>
      </c>
      <c r="Y924" s="450"/>
      <c r="Z924" s="450">
        <v>35</v>
      </c>
      <c r="AA924" s="450">
        <v>40</v>
      </c>
      <c r="AB924" s="450">
        <v>35</v>
      </c>
      <c r="AC924" s="450">
        <v>34</v>
      </c>
      <c r="AD924" s="450">
        <v>34</v>
      </c>
    </row>
    <row r="925" spans="1:30" ht="12.75" customHeight="1" x14ac:dyDescent="0.2">
      <c r="A925" s="450">
        <v>2017</v>
      </c>
      <c r="B925" s="457">
        <v>42924</v>
      </c>
      <c r="C925" s="450">
        <v>58</v>
      </c>
      <c r="D925" s="450">
        <v>54</v>
      </c>
      <c r="E925" s="450">
        <v>66</v>
      </c>
      <c r="F925" s="450">
        <v>62</v>
      </c>
      <c r="G925" s="450">
        <v>64</v>
      </c>
      <c r="H925" s="450" t="s">
        <v>78</v>
      </c>
      <c r="I925" s="450">
        <v>63</v>
      </c>
      <c r="J925" s="450">
        <v>71.000000000000014</v>
      </c>
      <c r="K925" s="452">
        <v>58</v>
      </c>
      <c r="L925" s="452">
        <v>43</v>
      </c>
      <c r="M925" s="452">
        <v>52.000000000000007</v>
      </c>
      <c r="N925" s="452">
        <v>57</v>
      </c>
      <c r="O925" s="452">
        <v>53.000000000000007</v>
      </c>
      <c r="P925" s="452">
        <v>53.000000000000007</v>
      </c>
      <c r="Q925" s="452">
        <v>50</v>
      </c>
      <c r="R925" s="452">
        <v>43</v>
      </c>
      <c r="S925" s="452">
        <v>45.000000000000007</v>
      </c>
      <c r="T925" s="450">
        <v>55</v>
      </c>
      <c r="U925" s="450">
        <v>56</v>
      </c>
      <c r="V925" s="450">
        <v>53.000000000000007</v>
      </c>
      <c r="W925" s="450">
        <v>61.000000000000007</v>
      </c>
      <c r="X925" s="450">
        <v>57</v>
      </c>
      <c r="Y925" s="450"/>
      <c r="Z925" s="450">
        <v>47</v>
      </c>
      <c r="AA925" s="450">
        <v>63</v>
      </c>
      <c r="AB925" s="450">
        <v>64</v>
      </c>
      <c r="AC925" s="450">
        <v>59.000000000000007</v>
      </c>
      <c r="AD925" s="450">
        <v>55</v>
      </c>
    </row>
    <row r="926" spans="1:30" ht="12.75" customHeight="1" x14ac:dyDescent="0.2">
      <c r="A926" s="450">
        <v>2017</v>
      </c>
      <c r="B926" s="457">
        <v>42925</v>
      </c>
      <c r="C926" s="450">
        <v>39</v>
      </c>
      <c r="D926" s="450">
        <v>35</v>
      </c>
      <c r="E926" s="450">
        <v>45.000000000000007</v>
      </c>
      <c r="F926" s="450">
        <v>40</v>
      </c>
      <c r="G926" s="450">
        <v>35</v>
      </c>
      <c r="H926" s="450" t="s">
        <v>78</v>
      </c>
      <c r="I926" s="450">
        <v>35</v>
      </c>
      <c r="J926" s="450">
        <v>46</v>
      </c>
      <c r="K926" s="452">
        <v>43</v>
      </c>
      <c r="L926" s="452">
        <v>32</v>
      </c>
      <c r="M926" s="452">
        <v>41</v>
      </c>
      <c r="N926" s="452" t="s">
        <v>78</v>
      </c>
      <c r="O926" s="452">
        <v>41</v>
      </c>
      <c r="P926" s="452">
        <v>44.000000000000007</v>
      </c>
      <c r="Q926" s="452">
        <v>39</v>
      </c>
      <c r="R926" s="452">
        <v>34</v>
      </c>
      <c r="S926" s="452">
        <v>34</v>
      </c>
      <c r="T926" s="450">
        <v>40</v>
      </c>
      <c r="U926" s="450">
        <v>39</v>
      </c>
      <c r="V926" s="450">
        <v>38</v>
      </c>
      <c r="W926" s="450">
        <v>48</v>
      </c>
      <c r="X926" s="450">
        <v>45.000000000000007</v>
      </c>
      <c r="Y926" s="450"/>
      <c r="Z926" s="450">
        <v>33</v>
      </c>
      <c r="AA926" s="450">
        <v>51.000000000000007</v>
      </c>
      <c r="AB926" s="450">
        <v>45.000000000000007</v>
      </c>
      <c r="AC926" s="450">
        <v>52.000000000000007</v>
      </c>
      <c r="AD926" s="450">
        <v>37.000000000000007</v>
      </c>
    </row>
    <row r="927" spans="1:30" ht="12.75" customHeight="1" x14ac:dyDescent="0.2">
      <c r="A927" s="450">
        <v>2017</v>
      </c>
      <c r="B927" s="457">
        <v>42926</v>
      </c>
      <c r="C927" s="450">
        <v>57</v>
      </c>
      <c r="D927" s="450">
        <v>62</v>
      </c>
      <c r="E927" s="450">
        <v>65</v>
      </c>
      <c r="F927" s="450">
        <v>62</v>
      </c>
      <c r="G927" s="450">
        <v>65</v>
      </c>
      <c r="H927" s="450" t="s">
        <v>78</v>
      </c>
      <c r="I927" s="450">
        <v>62</v>
      </c>
      <c r="J927" s="450">
        <v>67</v>
      </c>
      <c r="K927" s="452">
        <v>56</v>
      </c>
      <c r="L927" s="452">
        <v>45.000000000000007</v>
      </c>
      <c r="M927" s="452">
        <v>49</v>
      </c>
      <c r="N927" s="452">
        <v>52.000000000000007</v>
      </c>
      <c r="O927" s="452">
        <v>50</v>
      </c>
      <c r="P927" s="452">
        <v>39</v>
      </c>
      <c r="Q927" s="452">
        <v>54</v>
      </c>
      <c r="R927" s="452">
        <v>52.000000000000007</v>
      </c>
      <c r="S927" s="452">
        <v>52.000000000000007</v>
      </c>
      <c r="T927" s="450">
        <v>46</v>
      </c>
      <c r="U927" s="450">
        <v>50</v>
      </c>
      <c r="V927" s="450">
        <v>48</v>
      </c>
      <c r="W927" s="450">
        <v>39</v>
      </c>
      <c r="X927" s="450">
        <v>51.000000000000007</v>
      </c>
      <c r="Y927" s="450"/>
      <c r="Z927" s="450">
        <v>54</v>
      </c>
      <c r="AA927" s="450">
        <v>48</v>
      </c>
      <c r="AB927" s="450">
        <v>49</v>
      </c>
      <c r="AC927" s="450">
        <v>47</v>
      </c>
      <c r="AD927" s="450">
        <v>56</v>
      </c>
    </row>
    <row r="928" spans="1:30" ht="12.75" customHeight="1" x14ac:dyDescent="0.2">
      <c r="A928" s="450">
        <v>2017</v>
      </c>
      <c r="B928" s="457">
        <v>42927</v>
      </c>
      <c r="C928" s="450">
        <v>60</v>
      </c>
      <c r="D928" s="450">
        <v>55</v>
      </c>
      <c r="E928" s="450">
        <v>68</v>
      </c>
      <c r="F928" s="450">
        <v>63</v>
      </c>
      <c r="G928" s="450">
        <v>57</v>
      </c>
      <c r="H928" s="450" t="s">
        <v>78</v>
      </c>
      <c r="I928" s="450">
        <v>56</v>
      </c>
      <c r="J928" s="450">
        <v>74.000000000000014</v>
      </c>
      <c r="K928" s="452">
        <v>54</v>
      </c>
      <c r="L928" s="452">
        <v>51.000000000000007</v>
      </c>
      <c r="M928" s="452">
        <v>50</v>
      </c>
      <c r="N928" s="452">
        <v>52.000000000000007</v>
      </c>
      <c r="O928" s="452" t="s">
        <v>78</v>
      </c>
      <c r="P928" s="452">
        <v>44.000000000000007</v>
      </c>
      <c r="Q928" s="452">
        <v>56</v>
      </c>
      <c r="R928" s="452">
        <v>50</v>
      </c>
      <c r="S928" s="452">
        <v>43</v>
      </c>
      <c r="T928" s="450">
        <v>56</v>
      </c>
      <c r="U928" s="450">
        <v>54</v>
      </c>
      <c r="V928" s="450">
        <v>54</v>
      </c>
      <c r="W928" s="450">
        <v>61.000000000000007</v>
      </c>
      <c r="X928" s="450">
        <v>63</v>
      </c>
      <c r="Y928" s="450"/>
      <c r="Z928" s="450">
        <v>47</v>
      </c>
      <c r="AA928" s="450">
        <v>58</v>
      </c>
      <c r="AB928" s="450">
        <v>69</v>
      </c>
      <c r="AC928" s="450">
        <v>56</v>
      </c>
      <c r="AD928" s="450">
        <v>54</v>
      </c>
    </row>
    <row r="929" spans="1:30" ht="12.75" customHeight="1" x14ac:dyDescent="0.2">
      <c r="A929" s="450">
        <v>2017</v>
      </c>
      <c r="B929" s="457">
        <v>42928</v>
      </c>
      <c r="C929" s="450">
        <v>66</v>
      </c>
      <c r="D929" s="450">
        <v>53.000000000000007</v>
      </c>
      <c r="E929" s="450">
        <v>77</v>
      </c>
      <c r="F929" s="450">
        <v>70</v>
      </c>
      <c r="G929" s="450">
        <v>68</v>
      </c>
      <c r="H929" s="450" t="s">
        <v>78</v>
      </c>
      <c r="I929" s="450">
        <v>67</v>
      </c>
      <c r="J929" s="450">
        <v>86</v>
      </c>
      <c r="K929" s="452">
        <v>57</v>
      </c>
      <c r="L929" s="452">
        <v>53.000000000000007</v>
      </c>
      <c r="M929" s="452">
        <v>49</v>
      </c>
      <c r="N929" s="452">
        <v>52.000000000000007</v>
      </c>
      <c r="O929" s="452">
        <v>60</v>
      </c>
      <c r="P929" s="452">
        <v>54</v>
      </c>
      <c r="Q929" s="452">
        <v>55</v>
      </c>
      <c r="R929" s="452">
        <v>45.000000000000007</v>
      </c>
      <c r="S929" s="452">
        <v>44.000000000000007</v>
      </c>
      <c r="T929" s="450">
        <v>57</v>
      </c>
      <c r="U929" s="450">
        <v>55</v>
      </c>
      <c r="V929" s="450">
        <v>54</v>
      </c>
      <c r="W929" s="450">
        <v>63</v>
      </c>
      <c r="X929" s="450">
        <v>58</v>
      </c>
      <c r="Y929" s="450"/>
      <c r="Z929" s="450">
        <v>47</v>
      </c>
      <c r="AA929" s="450">
        <v>67</v>
      </c>
      <c r="AB929" s="450">
        <v>73.000000000000014</v>
      </c>
      <c r="AC929" s="450">
        <v>63</v>
      </c>
      <c r="AD929" s="450">
        <v>57</v>
      </c>
    </row>
    <row r="930" spans="1:30" ht="12.75" customHeight="1" x14ac:dyDescent="0.2">
      <c r="A930" s="450">
        <v>2017</v>
      </c>
      <c r="B930" s="457">
        <v>42929</v>
      </c>
      <c r="C930" s="450">
        <v>60</v>
      </c>
      <c r="D930" s="450">
        <v>51.000000000000007</v>
      </c>
      <c r="E930" s="450">
        <v>69</v>
      </c>
      <c r="F930" s="450">
        <v>62</v>
      </c>
      <c r="G930" s="450">
        <v>49</v>
      </c>
      <c r="H930" s="450" t="s">
        <v>78</v>
      </c>
      <c r="I930" s="450">
        <v>54</v>
      </c>
      <c r="J930" s="450">
        <v>62</v>
      </c>
      <c r="K930" s="452">
        <v>56</v>
      </c>
      <c r="L930" s="452">
        <v>53.000000000000007</v>
      </c>
      <c r="M930" s="452">
        <v>47</v>
      </c>
      <c r="N930" s="452">
        <v>45.000000000000007</v>
      </c>
      <c r="O930" s="452">
        <v>54</v>
      </c>
      <c r="P930" s="452">
        <v>56</v>
      </c>
      <c r="Q930" s="452">
        <v>53.000000000000007</v>
      </c>
      <c r="R930" s="452">
        <v>44.000000000000007</v>
      </c>
      <c r="S930" s="452">
        <v>37.000000000000007</v>
      </c>
      <c r="T930" s="450">
        <v>51.000000000000007</v>
      </c>
      <c r="U930" s="450">
        <v>56</v>
      </c>
      <c r="V930" s="450">
        <v>53.000000000000007</v>
      </c>
      <c r="W930" s="450">
        <v>61.000000000000007</v>
      </c>
      <c r="X930" s="450">
        <v>58</v>
      </c>
      <c r="Y930" s="450"/>
      <c r="Z930" s="450">
        <v>44.000000000000007</v>
      </c>
      <c r="AA930" s="450">
        <v>68</v>
      </c>
      <c r="AB930" s="450">
        <v>76</v>
      </c>
      <c r="AC930" s="450">
        <v>66</v>
      </c>
      <c r="AD930" s="450">
        <v>56</v>
      </c>
    </row>
    <row r="931" spans="1:30" ht="12.75" customHeight="1" x14ac:dyDescent="0.2">
      <c r="A931" s="450">
        <v>2017</v>
      </c>
      <c r="B931" s="457">
        <v>42930</v>
      </c>
      <c r="C931" s="450">
        <v>25</v>
      </c>
      <c r="D931" s="450">
        <v>21</v>
      </c>
      <c r="E931" s="450">
        <v>31</v>
      </c>
      <c r="F931" s="450">
        <v>24</v>
      </c>
      <c r="G931" s="450">
        <v>19</v>
      </c>
      <c r="H931" s="450" t="s">
        <v>78</v>
      </c>
      <c r="I931" s="450">
        <v>23</v>
      </c>
      <c r="J931" s="450" t="s">
        <v>78</v>
      </c>
      <c r="K931" s="452">
        <v>18.000000000000004</v>
      </c>
      <c r="L931" s="452">
        <v>10</v>
      </c>
      <c r="M931" s="452">
        <v>17</v>
      </c>
      <c r="N931" s="452">
        <v>14</v>
      </c>
      <c r="O931" s="452">
        <v>23</v>
      </c>
      <c r="P931" s="452">
        <v>24</v>
      </c>
      <c r="Q931" s="452">
        <v>12</v>
      </c>
      <c r="R931" s="452">
        <v>16</v>
      </c>
      <c r="S931" s="452">
        <v>11.000000000000002</v>
      </c>
      <c r="T931" s="450">
        <v>18.000000000000004</v>
      </c>
      <c r="U931" s="450">
        <v>21</v>
      </c>
      <c r="V931" s="450">
        <v>18.000000000000004</v>
      </c>
      <c r="W931" s="450">
        <v>23</v>
      </c>
      <c r="X931" s="450">
        <v>23</v>
      </c>
      <c r="Y931" s="450"/>
      <c r="Z931" s="450">
        <v>19</v>
      </c>
      <c r="AA931" s="450">
        <v>22.000000000000004</v>
      </c>
      <c r="AB931" s="450">
        <v>26.000000000000004</v>
      </c>
      <c r="AC931" s="450">
        <v>21</v>
      </c>
      <c r="AD931" s="450">
        <v>22.000000000000004</v>
      </c>
    </row>
    <row r="932" spans="1:30" ht="12.75" customHeight="1" x14ac:dyDescent="0.2">
      <c r="A932" s="450">
        <v>2017</v>
      </c>
      <c r="B932" s="457">
        <v>42931</v>
      </c>
      <c r="C932" s="450">
        <v>42</v>
      </c>
      <c r="D932" s="450">
        <v>38</v>
      </c>
      <c r="E932" s="450">
        <v>49</v>
      </c>
      <c r="F932" s="450">
        <v>41</v>
      </c>
      <c r="G932" s="450">
        <v>38</v>
      </c>
      <c r="H932" s="450" t="s">
        <v>78</v>
      </c>
      <c r="I932" s="450">
        <v>41</v>
      </c>
      <c r="J932" s="450" t="s">
        <v>78</v>
      </c>
      <c r="K932" s="452">
        <v>39</v>
      </c>
      <c r="L932" s="452">
        <v>37.000000000000007</v>
      </c>
      <c r="M932" s="452">
        <v>40</v>
      </c>
      <c r="N932" s="452">
        <v>39</v>
      </c>
      <c r="O932" s="452">
        <v>42</v>
      </c>
      <c r="P932" s="452">
        <v>57</v>
      </c>
      <c r="Q932" s="452">
        <v>38</v>
      </c>
      <c r="R932" s="452">
        <v>31</v>
      </c>
      <c r="S932" s="452">
        <v>31</v>
      </c>
      <c r="T932" s="450">
        <v>39</v>
      </c>
      <c r="U932" s="450">
        <v>37.000000000000007</v>
      </c>
      <c r="V932" s="450">
        <v>36.000000000000007</v>
      </c>
      <c r="W932" s="450">
        <v>46</v>
      </c>
      <c r="X932" s="450">
        <v>45.000000000000007</v>
      </c>
      <c r="Y932" s="450"/>
      <c r="Z932" s="450">
        <v>35</v>
      </c>
      <c r="AA932" s="450">
        <v>60</v>
      </c>
      <c r="AB932" s="450">
        <v>42</v>
      </c>
      <c r="AC932" s="450">
        <v>48</v>
      </c>
      <c r="AD932" s="450">
        <v>38</v>
      </c>
    </row>
    <row r="933" spans="1:30" ht="12.75" customHeight="1" x14ac:dyDescent="0.2">
      <c r="A933" s="450">
        <v>2017</v>
      </c>
      <c r="B933" s="457">
        <v>42932</v>
      </c>
      <c r="C933" s="450">
        <v>53.000000000000007</v>
      </c>
      <c r="D933" s="450">
        <v>46</v>
      </c>
      <c r="E933" s="450">
        <v>48</v>
      </c>
      <c r="F933" s="450">
        <v>51.000000000000007</v>
      </c>
      <c r="G933" s="450">
        <v>45.000000000000007</v>
      </c>
      <c r="H933" s="450" t="s">
        <v>78</v>
      </c>
      <c r="I933" s="450">
        <v>31</v>
      </c>
      <c r="J933" s="450" t="s">
        <v>78</v>
      </c>
      <c r="K933" s="452">
        <v>58</v>
      </c>
      <c r="L933" s="452">
        <v>45.000000000000007</v>
      </c>
      <c r="M933" s="452">
        <v>54</v>
      </c>
      <c r="N933" s="452">
        <v>43</v>
      </c>
      <c r="O933" s="452">
        <v>44.000000000000007</v>
      </c>
      <c r="P933" s="452">
        <v>45.000000000000007</v>
      </c>
      <c r="Q933" s="452">
        <v>41</v>
      </c>
      <c r="R933" s="452">
        <v>36.000000000000007</v>
      </c>
      <c r="S933" s="452">
        <v>36.000000000000007</v>
      </c>
      <c r="T933" s="450">
        <v>57</v>
      </c>
      <c r="U933" s="450">
        <v>59.000000000000007</v>
      </c>
      <c r="V933" s="450">
        <v>58</v>
      </c>
      <c r="W933" s="450">
        <v>55</v>
      </c>
      <c r="X933" s="450">
        <v>53.000000000000007</v>
      </c>
      <c r="Y933" s="450"/>
      <c r="Z933" s="450">
        <v>41</v>
      </c>
      <c r="AA933" s="450">
        <v>56</v>
      </c>
      <c r="AB933" s="450">
        <v>46</v>
      </c>
      <c r="AC933" s="450">
        <v>49</v>
      </c>
      <c r="AD933" s="450">
        <v>58</v>
      </c>
    </row>
    <row r="934" spans="1:30" ht="12.75" customHeight="1" x14ac:dyDescent="0.2">
      <c r="A934" s="450">
        <v>2017</v>
      </c>
      <c r="B934" s="457">
        <v>42933</v>
      </c>
      <c r="C934" s="450">
        <v>54</v>
      </c>
      <c r="D934" s="450">
        <v>62</v>
      </c>
      <c r="E934" s="450">
        <v>56</v>
      </c>
      <c r="F934" s="450">
        <v>55</v>
      </c>
      <c r="G934" s="450">
        <v>52.000000000000007</v>
      </c>
      <c r="H934" s="450" t="s">
        <v>78</v>
      </c>
      <c r="I934" s="450">
        <v>49</v>
      </c>
      <c r="J934" s="450">
        <v>49</v>
      </c>
      <c r="K934" s="452">
        <v>48</v>
      </c>
      <c r="L934" s="452">
        <v>36.000000000000007</v>
      </c>
      <c r="M934" s="452">
        <v>46</v>
      </c>
      <c r="N934" s="452">
        <v>53.000000000000007</v>
      </c>
      <c r="O934" s="452">
        <v>50</v>
      </c>
      <c r="P934" s="452">
        <v>40</v>
      </c>
      <c r="Q934" s="452">
        <v>56</v>
      </c>
      <c r="R934" s="452">
        <v>60</v>
      </c>
      <c r="S934" s="452">
        <v>39</v>
      </c>
      <c r="T934" s="450">
        <v>44.000000000000007</v>
      </c>
      <c r="U934" s="450">
        <v>51.000000000000007</v>
      </c>
      <c r="V934" s="450">
        <v>48</v>
      </c>
      <c r="W934" s="450">
        <v>48</v>
      </c>
      <c r="X934" s="450">
        <v>47</v>
      </c>
      <c r="Y934" s="450"/>
      <c r="Z934" s="450">
        <v>64</v>
      </c>
      <c r="AA934" s="450">
        <v>48</v>
      </c>
      <c r="AB934" s="450">
        <v>48</v>
      </c>
      <c r="AC934" s="450">
        <v>47</v>
      </c>
      <c r="AD934" s="450">
        <v>58</v>
      </c>
    </row>
    <row r="935" spans="1:30" ht="12.75" customHeight="1" x14ac:dyDescent="0.2">
      <c r="A935" s="450">
        <v>2017</v>
      </c>
      <c r="B935" s="457">
        <v>42934</v>
      </c>
      <c r="C935" s="450">
        <v>57</v>
      </c>
      <c r="D935" s="450">
        <v>72.000000000000014</v>
      </c>
      <c r="E935" s="450">
        <v>54</v>
      </c>
      <c r="F935" s="450">
        <v>59.000000000000007</v>
      </c>
      <c r="G935" s="450">
        <v>58</v>
      </c>
      <c r="H935" s="450" t="s">
        <v>78</v>
      </c>
      <c r="I935" s="450">
        <v>46</v>
      </c>
      <c r="J935" s="450">
        <v>48</v>
      </c>
      <c r="K935" s="452">
        <v>56</v>
      </c>
      <c r="L935" s="452">
        <v>43</v>
      </c>
      <c r="M935" s="452">
        <v>44.000000000000007</v>
      </c>
      <c r="N935" s="452">
        <v>62</v>
      </c>
      <c r="O935" s="452">
        <v>61.000000000000007</v>
      </c>
      <c r="P935" s="452">
        <v>37.000000000000007</v>
      </c>
      <c r="Q935" s="452">
        <v>62</v>
      </c>
      <c r="R935" s="452">
        <v>53.000000000000007</v>
      </c>
      <c r="S935" s="452">
        <v>46</v>
      </c>
      <c r="T935" s="450">
        <v>41</v>
      </c>
      <c r="U935" s="450">
        <v>48</v>
      </c>
      <c r="V935" s="450">
        <v>43</v>
      </c>
      <c r="W935" s="450">
        <v>42</v>
      </c>
      <c r="X935" s="450">
        <v>46</v>
      </c>
      <c r="Y935" s="450"/>
      <c r="Z935" s="450">
        <v>64</v>
      </c>
      <c r="AA935" s="450">
        <v>43</v>
      </c>
      <c r="AB935" s="450">
        <v>45.000000000000007</v>
      </c>
      <c r="AC935" s="450">
        <v>43</v>
      </c>
      <c r="AD935" s="450">
        <v>58</v>
      </c>
    </row>
    <row r="936" spans="1:30" ht="12.75" customHeight="1" x14ac:dyDescent="0.2">
      <c r="A936" s="450">
        <v>2017</v>
      </c>
      <c r="B936" s="457">
        <v>42935</v>
      </c>
      <c r="C936" s="450">
        <v>68</v>
      </c>
      <c r="D936" s="450">
        <v>60</v>
      </c>
      <c r="E936" s="450">
        <v>76</v>
      </c>
      <c r="F936" s="450">
        <v>73.000000000000014</v>
      </c>
      <c r="G936" s="450">
        <v>72.000000000000014</v>
      </c>
      <c r="H936" s="450" t="s">
        <v>78</v>
      </c>
      <c r="I936" s="450">
        <v>74.000000000000014</v>
      </c>
      <c r="J936" s="450">
        <v>76</v>
      </c>
      <c r="K936" s="452">
        <v>61.000000000000007</v>
      </c>
      <c r="L936" s="452">
        <v>57</v>
      </c>
      <c r="M936" s="452">
        <v>60</v>
      </c>
      <c r="N936" s="452">
        <v>65</v>
      </c>
      <c r="O936" s="452">
        <v>68</v>
      </c>
      <c r="P936" s="452">
        <v>56</v>
      </c>
      <c r="Q936" s="452">
        <v>62</v>
      </c>
      <c r="R936" s="452">
        <v>53.000000000000007</v>
      </c>
      <c r="S936" s="452">
        <v>53.000000000000007</v>
      </c>
      <c r="T936" s="450">
        <v>61.000000000000007</v>
      </c>
      <c r="U936" s="450">
        <v>62</v>
      </c>
      <c r="V936" s="450">
        <v>60</v>
      </c>
      <c r="W936" s="450">
        <v>64</v>
      </c>
      <c r="X936" s="450">
        <v>69</v>
      </c>
      <c r="Y936" s="450"/>
      <c r="Z936" s="450">
        <v>54</v>
      </c>
      <c r="AA936" s="450">
        <v>65</v>
      </c>
      <c r="AB936" s="450">
        <v>64</v>
      </c>
      <c r="AC936" s="450">
        <v>62</v>
      </c>
      <c r="AD936" s="450">
        <v>61.000000000000007</v>
      </c>
    </row>
    <row r="937" spans="1:30" ht="12.75" customHeight="1" x14ac:dyDescent="0.2">
      <c r="A937" s="450">
        <v>2017</v>
      </c>
      <c r="B937" s="457">
        <v>42936</v>
      </c>
      <c r="C937" s="450">
        <v>84</v>
      </c>
      <c r="D937" s="450">
        <v>65</v>
      </c>
      <c r="E937" s="450">
        <v>81</v>
      </c>
      <c r="F937" s="450">
        <v>90</v>
      </c>
      <c r="G937" s="450">
        <v>76</v>
      </c>
      <c r="H937" s="450" t="s">
        <v>78</v>
      </c>
      <c r="I937" s="450">
        <v>79</v>
      </c>
      <c r="J937" s="450">
        <v>78</v>
      </c>
      <c r="K937" s="452">
        <v>68</v>
      </c>
      <c r="L937" s="452">
        <v>57</v>
      </c>
      <c r="M937" s="452">
        <v>60</v>
      </c>
      <c r="N937" s="452">
        <v>61.000000000000007</v>
      </c>
      <c r="O937" s="452">
        <v>63</v>
      </c>
      <c r="P937" s="452">
        <v>64</v>
      </c>
      <c r="Q937" s="452">
        <v>65</v>
      </c>
      <c r="R937" s="452">
        <v>52.000000000000007</v>
      </c>
      <c r="S937" s="452">
        <v>47</v>
      </c>
      <c r="T937" s="450">
        <v>67</v>
      </c>
      <c r="U937" s="450">
        <v>68</v>
      </c>
      <c r="V937" s="450">
        <v>63</v>
      </c>
      <c r="W937" s="450">
        <v>73.000000000000014</v>
      </c>
      <c r="X937" s="450">
        <v>69</v>
      </c>
      <c r="Y937" s="450"/>
      <c r="Z937" s="450">
        <v>50</v>
      </c>
      <c r="AA937" s="450">
        <v>77</v>
      </c>
      <c r="AB937" s="450">
        <v>70</v>
      </c>
      <c r="AC937" s="450">
        <v>71.000000000000014</v>
      </c>
      <c r="AD937" s="450">
        <v>64</v>
      </c>
    </row>
    <row r="938" spans="1:30" ht="12.75" customHeight="1" x14ac:dyDescent="0.2">
      <c r="A938" s="450">
        <v>2017</v>
      </c>
      <c r="B938" s="457">
        <v>42937</v>
      </c>
      <c r="C938" s="450">
        <v>55</v>
      </c>
      <c r="D938" s="450">
        <v>51.000000000000007</v>
      </c>
      <c r="E938" s="450">
        <v>62</v>
      </c>
      <c r="F938" s="450">
        <v>57</v>
      </c>
      <c r="G938" s="450">
        <v>49</v>
      </c>
      <c r="H938" s="450" t="s">
        <v>78</v>
      </c>
      <c r="I938" s="450">
        <v>55</v>
      </c>
      <c r="J938" s="450">
        <v>63</v>
      </c>
      <c r="K938" s="452">
        <v>52.000000000000007</v>
      </c>
      <c r="L938" s="452">
        <v>47</v>
      </c>
      <c r="M938" s="452">
        <v>50</v>
      </c>
      <c r="N938" s="452">
        <v>52.000000000000007</v>
      </c>
      <c r="O938" s="452">
        <v>54</v>
      </c>
      <c r="P938" s="452">
        <v>52.000000000000007</v>
      </c>
      <c r="Q938" s="452">
        <v>50</v>
      </c>
      <c r="R938" s="452">
        <v>43</v>
      </c>
      <c r="S938" s="452">
        <v>41</v>
      </c>
      <c r="T938" s="450">
        <v>53.000000000000007</v>
      </c>
      <c r="U938" s="450">
        <v>51.000000000000007</v>
      </c>
      <c r="V938" s="450">
        <v>47</v>
      </c>
      <c r="W938" s="450">
        <v>59.000000000000007</v>
      </c>
      <c r="X938" s="450">
        <v>57</v>
      </c>
      <c r="Y938" s="450"/>
      <c r="Z938" s="450">
        <v>43</v>
      </c>
      <c r="AA938" s="450">
        <v>63</v>
      </c>
      <c r="AB938" s="450">
        <v>59.000000000000007</v>
      </c>
      <c r="AC938" s="450">
        <v>57</v>
      </c>
      <c r="AD938" s="450">
        <v>49</v>
      </c>
    </row>
    <row r="939" spans="1:30" ht="12.75" customHeight="1" x14ac:dyDescent="0.2">
      <c r="A939" s="450">
        <v>2017</v>
      </c>
      <c r="B939" s="457">
        <v>42938</v>
      </c>
      <c r="C939" s="450">
        <v>54</v>
      </c>
      <c r="D939" s="450">
        <v>45.000000000000007</v>
      </c>
      <c r="E939" s="450">
        <v>58</v>
      </c>
      <c r="F939" s="450">
        <v>50</v>
      </c>
      <c r="G939" s="450">
        <v>48</v>
      </c>
      <c r="H939" s="450" t="s">
        <v>78</v>
      </c>
      <c r="I939" s="450">
        <v>55</v>
      </c>
      <c r="J939" s="450">
        <v>54</v>
      </c>
      <c r="K939" s="452">
        <v>67</v>
      </c>
      <c r="L939" s="452">
        <v>59.000000000000007</v>
      </c>
      <c r="M939" s="452">
        <v>75</v>
      </c>
      <c r="N939" s="452">
        <v>49</v>
      </c>
      <c r="O939" s="452">
        <v>64</v>
      </c>
      <c r="P939" s="452">
        <v>52.000000000000007</v>
      </c>
      <c r="Q939" s="452">
        <v>52.000000000000007</v>
      </c>
      <c r="R939" s="452">
        <v>49</v>
      </c>
      <c r="S939" s="452">
        <v>40</v>
      </c>
      <c r="T939" s="450">
        <v>81</v>
      </c>
      <c r="U939" s="450">
        <v>79</v>
      </c>
      <c r="V939" s="450">
        <v>73.000000000000014</v>
      </c>
      <c r="W939" s="450">
        <v>79</v>
      </c>
      <c r="X939" s="450">
        <v>72.000000000000014</v>
      </c>
      <c r="Y939" s="450"/>
      <c r="Z939" s="450">
        <v>42</v>
      </c>
      <c r="AA939" s="450">
        <v>67</v>
      </c>
      <c r="AB939" s="450">
        <v>48</v>
      </c>
      <c r="AC939" s="450">
        <v>56</v>
      </c>
      <c r="AD939" s="450">
        <v>57</v>
      </c>
    </row>
    <row r="940" spans="1:30" ht="12.75" customHeight="1" x14ac:dyDescent="0.2">
      <c r="A940" s="450">
        <v>2017</v>
      </c>
      <c r="B940" s="457">
        <v>42939</v>
      </c>
      <c r="C940" s="450">
        <v>38</v>
      </c>
      <c r="D940" s="450">
        <v>42</v>
      </c>
      <c r="E940" s="450">
        <v>41</v>
      </c>
      <c r="F940" s="450">
        <v>39</v>
      </c>
      <c r="G940" s="450">
        <v>34</v>
      </c>
      <c r="H940" s="450" t="s">
        <v>78</v>
      </c>
      <c r="I940" s="450">
        <v>38</v>
      </c>
      <c r="J940" s="450">
        <v>33</v>
      </c>
      <c r="K940" s="452">
        <v>43</v>
      </c>
      <c r="L940" s="452">
        <v>51.000000000000007</v>
      </c>
      <c r="M940" s="452">
        <v>57</v>
      </c>
      <c r="N940" s="452">
        <v>49</v>
      </c>
      <c r="O940" s="452">
        <v>57</v>
      </c>
      <c r="P940" s="452">
        <v>45.000000000000007</v>
      </c>
      <c r="Q940" s="452">
        <v>54</v>
      </c>
      <c r="R940" s="452">
        <v>39</v>
      </c>
      <c r="S940" s="452">
        <v>30</v>
      </c>
      <c r="T940" s="450">
        <v>42</v>
      </c>
      <c r="U940" s="450">
        <v>41</v>
      </c>
      <c r="V940" s="450">
        <v>44.000000000000007</v>
      </c>
      <c r="W940" s="450">
        <v>54</v>
      </c>
      <c r="X940" s="450">
        <v>56</v>
      </c>
      <c r="Y940" s="450"/>
      <c r="Z940" s="450">
        <v>42</v>
      </c>
      <c r="AA940" s="450">
        <v>52.000000000000007</v>
      </c>
      <c r="AB940" s="450">
        <v>38</v>
      </c>
      <c r="AC940" s="450">
        <v>38</v>
      </c>
      <c r="AD940" s="450">
        <v>41</v>
      </c>
    </row>
    <row r="941" spans="1:30" ht="12.75" customHeight="1" x14ac:dyDescent="0.2">
      <c r="A941" s="450">
        <v>2017</v>
      </c>
      <c r="B941" s="457">
        <v>42940</v>
      </c>
      <c r="C941" s="450">
        <v>25</v>
      </c>
      <c r="D941" s="450">
        <v>25</v>
      </c>
      <c r="E941" s="450">
        <v>26.000000000000004</v>
      </c>
      <c r="F941" s="450">
        <v>23</v>
      </c>
      <c r="G941" s="450">
        <v>24</v>
      </c>
      <c r="H941" s="450" t="s">
        <v>78</v>
      </c>
      <c r="I941" s="450">
        <v>22.000000000000004</v>
      </c>
      <c r="J941" s="450">
        <v>27</v>
      </c>
      <c r="K941" s="452">
        <v>23</v>
      </c>
      <c r="L941" s="452">
        <v>23</v>
      </c>
      <c r="M941" s="452">
        <v>23</v>
      </c>
      <c r="N941" s="452">
        <v>33</v>
      </c>
      <c r="O941" s="452">
        <v>29</v>
      </c>
      <c r="P941" s="452">
        <v>24</v>
      </c>
      <c r="Q941" s="452">
        <v>29</v>
      </c>
      <c r="R941" s="452">
        <v>24</v>
      </c>
      <c r="S941" s="452">
        <v>21</v>
      </c>
      <c r="T941" s="450">
        <v>21</v>
      </c>
      <c r="U941" s="450">
        <v>23</v>
      </c>
      <c r="V941" s="450">
        <v>22.000000000000004</v>
      </c>
      <c r="W941" s="450">
        <v>25</v>
      </c>
      <c r="X941" s="450">
        <v>22.000000000000004</v>
      </c>
      <c r="Y941" s="450"/>
      <c r="Z941" s="450">
        <v>25</v>
      </c>
      <c r="AA941" s="450">
        <v>24</v>
      </c>
      <c r="AB941" s="450">
        <v>28</v>
      </c>
      <c r="AC941" s="450">
        <v>25</v>
      </c>
      <c r="AD941" s="450">
        <v>26.000000000000004</v>
      </c>
    </row>
    <row r="942" spans="1:30" ht="12.75" customHeight="1" x14ac:dyDescent="0.2">
      <c r="A942" s="450">
        <v>2017</v>
      </c>
      <c r="B942" s="457">
        <v>42941</v>
      </c>
      <c r="C942" s="450">
        <v>22.000000000000004</v>
      </c>
      <c r="D942" s="450">
        <v>21</v>
      </c>
      <c r="E942" s="450">
        <v>26.000000000000004</v>
      </c>
      <c r="F942" s="450">
        <v>22.000000000000004</v>
      </c>
      <c r="G942" s="450">
        <v>24</v>
      </c>
      <c r="H942" s="450" t="s">
        <v>78</v>
      </c>
      <c r="I942" s="450">
        <v>22.000000000000004</v>
      </c>
      <c r="J942" s="450">
        <v>25</v>
      </c>
      <c r="K942" s="452">
        <v>21</v>
      </c>
      <c r="L942" s="452">
        <v>20</v>
      </c>
      <c r="M942" s="452">
        <v>17</v>
      </c>
      <c r="N942" s="452">
        <v>28</v>
      </c>
      <c r="O942" s="452">
        <v>22.000000000000004</v>
      </c>
      <c r="P942" s="452">
        <v>26.000000000000004</v>
      </c>
      <c r="Q942" s="452">
        <v>21</v>
      </c>
      <c r="R942" s="452">
        <v>19</v>
      </c>
      <c r="S942" s="452">
        <v>13.000000000000002</v>
      </c>
      <c r="T942" s="450">
        <v>21</v>
      </c>
      <c r="U942" s="450">
        <v>21</v>
      </c>
      <c r="V942" s="450">
        <v>20</v>
      </c>
      <c r="W942" s="450">
        <v>27</v>
      </c>
      <c r="X942" s="450">
        <v>23</v>
      </c>
      <c r="Y942" s="450"/>
      <c r="Z942" s="450">
        <v>19</v>
      </c>
      <c r="AA942" s="450">
        <v>26.000000000000004</v>
      </c>
      <c r="AB942" s="450">
        <v>29</v>
      </c>
      <c r="AC942" s="450">
        <v>26.000000000000004</v>
      </c>
      <c r="AD942" s="450">
        <v>21</v>
      </c>
    </row>
    <row r="943" spans="1:30" ht="12.75" customHeight="1" x14ac:dyDescent="0.2">
      <c r="A943" s="450">
        <v>2017</v>
      </c>
      <c r="B943" s="457">
        <v>42942</v>
      </c>
      <c r="C943" s="450">
        <v>42</v>
      </c>
      <c r="D943" s="450">
        <v>45.000000000000007</v>
      </c>
      <c r="E943" s="450">
        <v>44.000000000000007</v>
      </c>
      <c r="F943" s="450">
        <v>41</v>
      </c>
      <c r="G943" s="450">
        <v>34</v>
      </c>
      <c r="H943" s="450" t="s">
        <v>78</v>
      </c>
      <c r="I943" s="450">
        <v>34</v>
      </c>
      <c r="J943" s="450">
        <v>39</v>
      </c>
      <c r="K943" s="452">
        <v>39</v>
      </c>
      <c r="L943" s="452">
        <v>28</v>
      </c>
      <c r="M943" s="452">
        <v>34</v>
      </c>
      <c r="N943" s="452">
        <v>40</v>
      </c>
      <c r="O943" s="452">
        <v>41</v>
      </c>
      <c r="P943" s="452">
        <v>33</v>
      </c>
      <c r="Q943" s="452">
        <v>43</v>
      </c>
      <c r="R943" s="452">
        <v>41</v>
      </c>
      <c r="S943" s="452">
        <v>29</v>
      </c>
      <c r="T943" s="450">
        <v>40</v>
      </c>
      <c r="U943" s="450">
        <v>43</v>
      </c>
      <c r="V943" s="450">
        <v>39</v>
      </c>
      <c r="W943" s="450">
        <v>39</v>
      </c>
      <c r="X943" s="450">
        <v>37.000000000000007</v>
      </c>
      <c r="Y943" s="450"/>
      <c r="Z943" s="450">
        <v>47</v>
      </c>
      <c r="AA943" s="450">
        <v>43</v>
      </c>
      <c r="AB943" s="450">
        <v>35</v>
      </c>
      <c r="AC943" s="450">
        <v>37.000000000000007</v>
      </c>
      <c r="AD943" s="450">
        <v>49</v>
      </c>
    </row>
    <row r="944" spans="1:30" ht="12.75" customHeight="1" x14ac:dyDescent="0.2">
      <c r="A944" s="450">
        <v>2017</v>
      </c>
      <c r="B944" s="457">
        <v>42943</v>
      </c>
      <c r="C944" s="450">
        <v>37.000000000000007</v>
      </c>
      <c r="D944" s="450">
        <v>36.000000000000007</v>
      </c>
      <c r="E944" s="450">
        <v>47</v>
      </c>
      <c r="F944" s="450">
        <v>41</v>
      </c>
      <c r="G944" s="450">
        <v>40</v>
      </c>
      <c r="H944" s="450" t="s">
        <v>78</v>
      </c>
      <c r="I944" s="450">
        <v>42</v>
      </c>
      <c r="J944" s="450">
        <v>47</v>
      </c>
      <c r="K944" s="452">
        <v>25</v>
      </c>
      <c r="L944" s="452">
        <v>24</v>
      </c>
      <c r="M944" s="452">
        <v>33</v>
      </c>
      <c r="N944" s="452">
        <v>30</v>
      </c>
      <c r="O944" s="452">
        <v>46</v>
      </c>
      <c r="P944" s="452">
        <v>28</v>
      </c>
      <c r="Q944" s="452">
        <v>34</v>
      </c>
      <c r="R944" s="452">
        <v>31</v>
      </c>
      <c r="S944" s="452">
        <v>23</v>
      </c>
      <c r="T944" s="450">
        <v>28</v>
      </c>
      <c r="U944" s="450">
        <v>31</v>
      </c>
      <c r="V944" s="450">
        <v>26.000000000000004</v>
      </c>
      <c r="W944" s="450">
        <v>37.000000000000007</v>
      </c>
      <c r="X944" s="450">
        <v>39</v>
      </c>
      <c r="Y944" s="450"/>
      <c r="Z944" s="450">
        <v>32</v>
      </c>
      <c r="AA944" s="450">
        <v>38</v>
      </c>
      <c r="AB944" s="450">
        <v>38</v>
      </c>
      <c r="AC944" s="450">
        <v>37.000000000000007</v>
      </c>
      <c r="AD944" s="450">
        <v>33</v>
      </c>
    </row>
    <row r="945" spans="1:30" ht="12.75" customHeight="1" x14ac:dyDescent="0.2">
      <c r="A945" s="450">
        <v>2017</v>
      </c>
      <c r="B945" s="457">
        <v>42944</v>
      </c>
      <c r="C945" s="450">
        <v>54</v>
      </c>
      <c r="D945" s="450">
        <v>36.000000000000007</v>
      </c>
      <c r="E945" s="450">
        <v>54</v>
      </c>
      <c r="F945" s="450">
        <v>50</v>
      </c>
      <c r="G945" s="450">
        <v>52.000000000000007</v>
      </c>
      <c r="H945" s="450" t="s">
        <v>78</v>
      </c>
      <c r="I945" s="450">
        <v>44.000000000000007</v>
      </c>
      <c r="J945" s="450">
        <v>52.000000000000007</v>
      </c>
      <c r="K945" s="452">
        <v>57</v>
      </c>
      <c r="L945" s="452">
        <v>50</v>
      </c>
      <c r="M945" s="452">
        <v>58</v>
      </c>
      <c r="N945" s="452">
        <v>64</v>
      </c>
      <c r="O945" s="452">
        <v>60</v>
      </c>
      <c r="P945" s="452">
        <v>39</v>
      </c>
      <c r="Q945" s="452">
        <v>50</v>
      </c>
      <c r="R945" s="452">
        <v>40</v>
      </c>
      <c r="S945" s="452">
        <v>25</v>
      </c>
      <c r="T945" s="450">
        <v>55</v>
      </c>
      <c r="U945" s="450">
        <v>53.000000000000007</v>
      </c>
      <c r="V945" s="450">
        <v>56</v>
      </c>
      <c r="W945" s="450">
        <v>63</v>
      </c>
      <c r="X945" s="450">
        <v>53.000000000000007</v>
      </c>
      <c r="Y945" s="450"/>
      <c r="Z945" s="450">
        <v>39</v>
      </c>
      <c r="AA945" s="450">
        <v>55</v>
      </c>
      <c r="AB945" s="450">
        <v>49</v>
      </c>
      <c r="AC945" s="450">
        <v>49</v>
      </c>
      <c r="AD945" s="450">
        <v>43</v>
      </c>
    </row>
    <row r="946" spans="1:30" ht="12.75" customHeight="1" x14ac:dyDescent="0.2">
      <c r="A946" s="450">
        <v>2017</v>
      </c>
      <c r="B946" s="457">
        <v>42945</v>
      </c>
      <c r="C946" s="450">
        <v>27</v>
      </c>
      <c r="D946" s="450">
        <v>28</v>
      </c>
      <c r="E946" s="450">
        <v>32</v>
      </c>
      <c r="F946" s="450">
        <v>27</v>
      </c>
      <c r="G946" s="450">
        <v>31</v>
      </c>
      <c r="H946" s="450" t="s">
        <v>78</v>
      </c>
      <c r="I946" s="450">
        <v>29</v>
      </c>
      <c r="J946" s="450">
        <v>31</v>
      </c>
      <c r="K946" s="452">
        <v>25</v>
      </c>
      <c r="L946" s="452">
        <v>24</v>
      </c>
      <c r="M946" s="452">
        <v>27</v>
      </c>
      <c r="N946" s="452">
        <v>30</v>
      </c>
      <c r="O946" s="452">
        <v>30</v>
      </c>
      <c r="P946" s="452">
        <v>24</v>
      </c>
      <c r="Q946" s="452">
        <v>33</v>
      </c>
      <c r="R946" s="452">
        <v>29</v>
      </c>
      <c r="S946" s="452">
        <v>25</v>
      </c>
      <c r="T946" s="450">
        <v>24</v>
      </c>
      <c r="U946" s="450">
        <v>25</v>
      </c>
      <c r="V946" s="450">
        <v>24</v>
      </c>
      <c r="W946" s="450">
        <v>27</v>
      </c>
      <c r="X946" s="450">
        <v>27</v>
      </c>
      <c r="Y946" s="450"/>
      <c r="Z946" s="450">
        <v>27</v>
      </c>
      <c r="AA946" s="450">
        <v>30</v>
      </c>
      <c r="AB946" s="450">
        <v>31</v>
      </c>
      <c r="AC946" s="450">
        <v>29</v>
      </c>
      <c r="AD946" s="450">
        <v>26.000000000000004</v>
      </c>
    </row>
    <row r="947" spans="1:30" ht="12.75" customHeight="1" x14ac:dyDescent="0.2">
      <c r="A947" s="450">
        <v>2017</v>
      </c>
      <c r="B947" s="457">
        <v>42946</v>
      </c>
      <c r="C947" s="450">
        <v>36.000000000000007</v>
      </c>
      <c r="D947" s="450">
        <v>34</v>
      </c>
      <c r="E947" s="450">
        <v>39</v>
      </c>
      <c r="F947" s="450">
        <v>37.000000000000007</v>
      </c>
      <c r="G947" s="450">
        <v>35</v>
      </c>
      <c r="H947" s="450" t="s">
        <v>78</v>
      </c>
      <c r="I947" s="450">
        <v>30</v>
      </c>
      <c r="J947" s="450">
        <v>38</v>
      </c>
      <c r="K947" s="452">
        <v>37.000000000000007</v>
      </c>
      <c r="L947" s="452">
        <v>35</v>
      </c>
      <c r="M947" s="452">
        <v>41</v>
      </c>
      <c r="N947" s="452">
        <v>35</v>
      </c>
      <c r="O947" s="452">
        <v>40</v>
      </c>
      <c r="P947" s="452">
        <v>38</v>
      </c>
      <c r="Q947" s="452">
        <v>35</v>
      </c>
      <c r="R947" s="452">
        <v>34</v>
      </c>
      <c r="S947" s="452">
        <v>24</v>
      </c>
      <c r="T947" s="450">
        <v>39</v>
      </c>
      <c r="U947" s="450">
        <v>37.000000000000007</v>
      </c>
      <c r="V947" s="450">
        <v>37.000000000000007</v>
      </c>
      <c r="W947" s="450">
        <v>43</v>
      </c>
      <c r="X947" s="450">
        <v>48</v>
      </c>
      <c r="Y947" s="450"/>
      <c r="Z947" s="450">
        <v>35</v>
      </c>
      <c r="AA947" s="450">
        <v>37.000000000000007</v>
      </c>
      <c r="AB947" s="450">
        <v>34</v>
      </c>
      <c r="AC947" s="450">
        <v>34</v>
      </c>
      <c r="AD947" s="450">
        <v>35</v>
      </c>
    </row>
    <row r="948" spans="1:30" ht="12.75" customHeight="1" x14ac:dyDescent="0.2">
      <c r="A948" s="450">
        <v>2017</v>
      </c>
      <c r="B948" s="457">
        <v>42947</v>
      </c>
      <c r="C948" s="450">
        <v>56</v>
      </c>
      <c r="D948" s="450">
        <v>36.000000000000007</v>
      </c>
      <c r="E948" s="450">
        <v>59.000000000000007</v>
      </c>
      <c r="F948" s="450">
        <v>56</v>
      </c>
      <c r="G948" s="450">
        <v>54</v>
      </c>
      <c r="H948" s="450" t="s">
        <v>78</v>
      </c>
      <c r="I948" s="450">
        <v>35</v>
      </c>
      <c r="J948" s="450">
        <v>53.000000000000007</v>
      </c>
      <c r="K948" s="452">
        <v>49</v>
      </c>
      <c r="L948" s="452">
        <v>35</v>
      </c>
      <c r="M948" s="452">
        <v>60</v>
      </c>
      <c r="N948" s="452">
        <v>39</v>
      </c>
      <c r="O948" s="452">
        <v>39</v>
      </c>
      <c r="P948" s="452">
        <v>54</v>
      </c>
      <c r="Q948" s="452">
        <v>36.000000000000007</v>
      </c>
      <c r="R948" s="452">
        <v>33</v>
      </c>
      <c r="S948" s="452">
        <v>33</v>
      </c>
      <c r="T948" s="450">
        <v>51.000000000000007</v>
      </c>
      <c r="U948" s="450">
        <v>49</v>
      </c>
      <c r="V948" s="450">
        <v>53.000000000000007</v>
      </c>
      <c r="W948" s="450">
        <v>52.000000000000007</v>
      </c>
      <c r="X948" s="450">
        <v>70</v>
      </c>
      <c r="Y948" s="450"/>
      <c r="Z948" s="450">
        <v>36.000000000000007</v>
      </c>
      <c r="AA948" s="450">
        <v>53.000000000000007</v>
      </c>
      <c r="AB948" s="450">
        <v>50</v>
      </c>
      <c r="AC948" s="450">
        <v>49</v>
      </c>
      <c r="AD948" s="450">
        <v>45.000000000000007</v>
      </c>
    </row>
    <row r="949" spans="1:30" ht="12.75" customHeight="1" x14ac:dyDescent="0.2">
      <c r="A949" s="450">
        <v>2017</v>
      </c>
      <c r="B949" s="457">
        <v>42948</v>
      </c>
      <c r="C949" s="450">
        <v>57</v>
      </c>
      <c r="D949" s="450">
        <v>39</v>
      </c>
      <c r="E949" s="450">
        <v>64</v>
      </c>
      <c r="F949" s="450">
        <v>59.000000000000007</v>
      </c>
      <c r="G949" s="450">
        <v>56</v>
      </c>
      <c r="H949" s="450" t="s">
        <v>78</v>
      </c>
      <c r="I949" s="450">
        <v>45.000000000000007</v>
      </c>
      <c r="J949" s="450">
        <v>66</v>
      </c>
      <c r="K949" s="452">
        <v>67</v>
      </c>
      <c r="L949" s="452">
        <v>50</v>
      </c>
      <c r="M949" s="452">
        <v>72.000000000000014</v>
      </c>
      <c r="N949" s="452">
        <v>43</v>
      </c>
      <c r="O949" s="452">
        <v>50</v>
      </c>
      <c r="P949" s="452">
        <v>60</v>
      </c>
      <c r="Q949" s="452">
        <v>40</v>
      </c>
      <c r="R949" s="452">
        <v>36.000000000000007</v>
      </c>
      <c r="S949" s="452">
        <v>30</v>
      </c>
      <c r="T949" s="450">
        <v>69</v>
      </c>
      <c r="U949" s="450">
        <v>64</v>
      </c>
      <c r="V949" s="450">
        <v>70</v>
      </c>
      <c r="W949" s="450">
        <v>75</v>
      </c>
      <c r="X949" s="450">
        <v>72.000000000000014</v>
      </c>
      <c r="Y949" s="450"/>
      <c r="Z949" s="450">
        <v>40</v>
      </c>
      <c r="AA949" s="450">
        <v>77</v>
      </c>
      <c r="AB949" s="450">
        <v>62</v>
      </c>
      <c r="AC949" s="450">
        <v>72.000000000000014</v>
      </c>
      <c r="AD949" s="450">
        <v>53.000000000000007</v>
      </c>
    </row>
    <row r="950" spans="1:30" ht="12.75" customHeight="1" x14ac:dyDescent="0.2">
      <c r="A950" s="450">
        <v>2017</v>
      </c>
      <c r="B950" s="457">
        <v>42949</v>
      </c>
      <c r="C950" s="450">
        <v>60</v>
      </c>
      <c r="D950" s="450">
        <v>65</v>
      </c>
      <c r="E950" s="450">
        <v>66</v>
      </c>
      <c r="F950" s="450">
        <v>63</v>
      </c>
      <c r="G950" s="450">
        <v>60</v>
      </c>
      <c r="H950" s="450" t="s">
        <v>78</v>
      </c>
      <c r="I950" s="450">
        <v>59.000000000000007</v>
      </c>
      <c r="J950" s="450">
        <v>57</v>
      </c>
      <c r="K950" s="452">
        <v>39</v>
      </c>
      <c r="L950" s="452">
        <v>34</v>
      </c>
      <c r="M950" s="452">
        <v>33</v>
      </c>
      <c r="N950" s="452">
        <v>46</v>
      </c>
      <c r="O950" s="452">
        <v>51.000000000000007</v>
      </c>
      <c r="P950" s="452">
        <v>40</v>
      </c>
      <c r="Q950" s="452">
        <v>50</v>
      </c>
      <c r="R950" s="452">
        <v>46</v>
      </c>
      <c r="S950" s="452">
        <v>37.000000000000007</v>
      </c>
      <c r="T950" s="450">
        <v>40</v>
      </c>
      <c r="U950" s="450">
        <v>39</v>
      </c>
      <c r="V950" s="450">
        <v>36.000000000000007</v>
      </c>
      <c r="W950" s="450">
        <v>57</v>
      </c>
      <c r="X950" s="450">
        <v>47</v>
      </c>
      <c r="Y950" s="450"/>
      <c r="Z950" s="450">
        <v>49</v>
      </c>
      <c r="AA950" s="450">
        <v>56</v>
      </c>
      <c r="AB950" s="450">
        <v>58</v>
      </c>
      <c r="AC950" s="450">
        <v>55</v>
      </c>
      <c r="AD950" s="450">
        <v>40</v>
      </c>
    </row>
    <row r="951" spans="1:30" ht="12.75" customHeight="1" x14ac:dyDescent="0.2">
      <c r="A951" s="450">
        <v>2017</v>
      </c>
      <c r="B951" s="457">
        <v>42950</v>
      </c>
      <c r="C951" s="450">
        <v>68</v>
      </c>
      <c r="D951" s="450">
        <v>75</v>
      </c>
      <c r="E951" s="450">
        <v>65</v>
      </c>
      <c r="F951" s="450">
        <v>68</v>
      </c>
      <c r="G951" s="450">
        <v>58</v>
      </c>
      <c r="H951" s="450" t="s">
        <v>78</v>
      </c>
      <c r="I951" s="450">
        <v>52.000000000000007</v>
      </c>
      <c r="J951" s="450">
        <v>52.000000000000007</v>
      </c>
      <c r="K951" s="452">
        <v>51.000000000000007</v>
      </c>
      <c r="L951" s="452">
        <v>46</v>
      </c>
      <c r="M951" s="452">
        <v>54</v>
      </c>
      <c r="N951" s="452">
        <v>55</v>
      </c>
      <c r="O951" s="452">
        <v>51.000000000000007</v>
      </c>
      <c r="P951" s="452">
        <v>39</v>
      </c>
      <c r="Q951" s="452">
        <v>58</v>
      </c>
      <c r="R951" s="452">
        <v>66</v>
      </c>
      <c r="S951" s="452">
        <v>49</v>
      </c>
      <c r="T951" s="450">
        <v>58</v>
      </c>
      <c r="U951" s="450">
        <v>58</v>
      </c>
      <c r="V951" s="450">
        <v>47</v>
      </c>
      <c r="W951" s="450">
        <v>54</v>
      </c>
      <c r="X951" s="450">
        <v>55</v>
      </c>
      <c r="Y951" s="450"/>
      <c r="Z951" s="450">
        <v>72.000000000000014</v>
      </c>
      <c r="AA951" s="450">
        <v>53.000000000000007</v>
      </c>
      <c r="AB951" s="450">
        <v>49</v>
      </c>
      <c r="AC951" s="450">
        <v>51.000000000000007</v>
      </c>
      <c r="AD951" s="450">
        <v>72.000000000000014</v>
      </c>
    </row>
    <row r="952" spans="1:30" ht="12.75" customHeight="1" x14ac:dyDescent="0.2">
      <c r="A952" s="450">
        <v>2017</v>
      </c>
      <c r="B952" s="457">
        <v>42951</v>
      </c>
      <c r="C952" s="450">
        <v>36.000000000000007</v>
      </c>
      <c r="D952" s="450">
        <v>49</v>
      </c>
      <c r="E952" s="450">
        <v>39</v>
      </c>
      <c r="F952" s="450">
        <v>35</v>
      </c>
      <c r="G952" s="450">
        <v>37.000000000000007</v>
      </c>
      <c r="H952" s="450" t="s">
        <v>78</v>
      </c>
      <c r="I952" s="450">
        <v>32</v>
      </c>
      <c r="J952" s="450">
        <v>32</v>
      </c>
      <c r="K952" s="452">
        <v>30</v>
      </c>
      <c r="L952" s="452">
        <v>23</v>
      </c>
      <c r="M952" s="452">
        <v>30</v>
      </c>
      <c r="N952" s="452">
        <v>43</v>
      </c>
      <c r="O952" s="452">
        <v>39</v>
      </c>
      <c r="P952" s="452">
        <v>23</v>
      </c>
      <c r="Q952" s="452">
        <v>44.000000000000007</v>
      </c>
      <c r="R952" s="452">
        <v>44.000000000000007</v>
      </c>
      <c r="S952" s="452">
        <v>38</v>
      </c>
      <c r="T952" s="450">
        <v>29</v>
      </c>
      <c r="U952" s="450">
        <v>31</v>
      </c>
      <c r="V952" s="450">
        <v>31</v>
      </c>
      <c r="W952" s="450">
        <v>29</v>
      </c>
      <c r="X952" s="450">
        <v>31</v>
      </c>
      <c r="Y952" s="450"/>
      <c r="Z952" s="450">
        <v>46</v>
      </c>
      <c r="AA952" s="450">
        <v>28</v>
      </c>
      <c r="AB952" s="450">
        <v>30</v>
      </c>
      <c r="AC952" s="450">
        <v>28</v>
      </c>
      <c r="AD952" s="450">
        <v>40</v>
      </c>
    </row>
    <row r="953" spans="1:30" ht="12.75" customHeight="1" x14ac:dyDescent="0.2">
      <c r="A953" s="450">
        <v>2017</v>
      </c>
      <c r="B953" s="457">
        <v>42952</v>
      </c>
      <c r="C953" s="450">
        <v>45.000000000000007</v>
      </c>
      <c r="D953" s="450">
        <v>38</v>
      </c>
      <c r="E953" s="450">
        <v>55</v>
      </c>
      <c r="F953" s="450">
        <v>45.000000000000007</v>
      </c>
      <c r="G953" s="450">
        <v>52.000000000000007</v>
      </c>
      <c r="H953" s="450" t="s">
        <v>78</v>
      </c>
      <c r="I953" s="450">
        <v>37.000000000000007</v>
      </c>
      <c r="J953" s="450">
        <v>43</v>
      </c>
      <c r="K953" s="452">
        <v>38</v>
      </c>
      <c r="L953" s="452">
        <v>32</v>
      </c>
      <c r="M953" s="452">
        <v>36.000000000000007</v>
      </c>
      <c r="N953" s="452">
        <v>32</v>
      </c>
      <c r="O953" s="452">
        <v>34</v>
      </c>
      <c r="P953" s="452">
        <v>29</v>
      </c>
      <c r="Q953" s="452">
        <v>33</v>
      </c>
      <c r="R953" s="452">
        <v>31</v>
      </c>
      <c r="S953" s="452">
        <v>29</v>
      </c>
      <c r="T953" s="450">
        <v>38</v>
      </c>
      <c r="U953" s="450">
        <v>38</v>
      </c>
      <c r="V953" s="450">
        <v>35</v>
      </c>
      <c r="W953" s="450">
        <v>40</v>
      </c>
      <c r="X953" s="450">
        <v>39</v>
      </c>
      <c r="Y953" s="450"/>
      <c r="Z953" s="450">
        <v>34</v>
      </c>
      <c r="AA953" s="450">
        <v>47</v>
      </c>
      <c r="AB953" s="450">
        <v>52.000000000000007</v>
      </c>
      <c r="AC953" s="450">
        <v>50</v>
      </c>
      <c r="AD953" s="450">
        <v>39</v>
      </c>
    </row>
    <row r="954" spans="1:30" ht="12.75" customHeight="1" x14ac:dyDescent="0.2">
      <c r="A954" s="450">
        <v>2017</v>
      </c>
      <c r="B954" s="457">
        <v>42953</v>
      </c>
      <c r="C954" s="450">
        <v>31</v>
      </c>
      <c r="D954" s="450">
        <v>31</v>
      </c>
      <c r="E954" s="450">
        <v>33</v>
      </c>
      <c r="F954" s="450">
        <v>32</v>
      </c>
      <c r="G954" s="450">
        <v>29</v>
      </c>
      <c r="H954" s="450" t="s">
        <v>78</v>
      </c>
      <c r="I954" s="450">
        <v>30</v>
      </c>
      <c r="J954" s="450">
        <v>29</v>
      </c>
      <c r="K954" s="452">
        <v>30</v>
      </c>
      <c r="L954" s="452">
        <v>27</v>
      </c>
      <c r="M954" s="452">
        <v>30</v>
      </c>
      <c r="N954" s="452">
        <v>30</v>
      </c>
      <c r="O954" s="452">
        <v>31</v>
      </c>
      <c r="P954" s="452">
        <v>28</v>
      </c>
      <c r="Q954" s="452">
        <v>30</v>
      </c>
      <c r="R954" s="452">
        <v>27</v>
      </c>
      <c r="S954" s="452">
        <v>25</v>
      </c>
      <c r="T954" s="450">
        <v>31</v>
      </c>
      <c r="U954" s="450">
        <v>30</v>
      </c>
      <c r="V954" s="450">
        <v>30</v>
      </c>
      <c r="W954" s="450">
        <v>33</v>
      </c>
      <c r="X954" s="450">
        <v>33</v>
      </c>
      <c r="Y954" s="450"/>
      <c r="Z954" s="450">
        <v>27</v>
      </c>
      <c r="AA954" s="450">
        <v>36.000000000000007</v>
      </c>
      <c r="AB954" s="450">
        <v>34</v>
      </c>
      <c r="AC954" s="450">
        <v>34</v>
      </c>
      <c r="AD954" s="450">
        <v>30</v>
      </c>
    </row>
    <row r="955" spans="1:30" ht="12.75" customHeight="1" x14ac:dyDescent="0.2">
      <c r="A955" s="450">
        <v>2017</v>
      </c>
      <c r="B955" s="457">
        <v>42954</v>
      </c>
      <c r="C955" s="450">
        <v>33</v>
      </c>
      <c r="D955" s="450">
        <v>25</v>
      </c>
      <c r="E955" s="450">
        <v>42</v>
      </c>
      <c r="F955" s="450">
        <v>31</v>
      </c>
      <c r="G955" s="450">
        <v>29</v>
      </c>
      <c r="H955" s="450" t="s">
        <v>78</v>
      </c>
      <c r="I955" s="450">
        <v>30</v>
      </c>
      <c r="J955" s="450">
        <v>37.000000000000007</v>
      </c>
      <c r="K955" s="452">
        <v>20</v>
      </c>
      <c r="L955" s="452">
        <v>19</v>
      </c>
      <c r="M955" s="452">
        <v>26.000000000000004</v>
      </c>
      <c r="N955" s="452">
        <v>20</v>
      </c>
      <c r="O955" s="452">
        <v>26.000000000000004</v>
      </c>
      <c r="P955" s="452">
        <v>28</v>
      </c>
      <c r="Q955" s="452">
        <v>27</v>
      </c>
      <c r="R955" s="452">
        <v>26.000000000000004</v>
      </c>
      <c r="S955" s="452">
        <v>8</v>
      </c>
      <c r="T955" s="450">
        <v>23</v>
      </c>
      <c r="U955" s="450">
        <v>26.000000000000004</v>
      </c>
      <c r="V955" s="450">
        <v>25</v>
      </c>
      <c r="W955" s="450">
        <v>30</v>
      </c>
      <c r="X955" s="450">
        <v>36.000000000000007</v>
      </c>
      <c r="Y955" s="450"/>
      <c r="Z955" s="450">
        <v>26.000000000000004</v>
      </c>
      <c r="AA955" s="450">
        <v>33</v>
      </c>
      <c r="AB955" s="450">
        <v>35</v>
      </c>
      <c r="AC955" s="450">
        <v>29</v>
      </c>
      <c r="AD955" s="450">
        <v>28</v>
      </c>
    </row>
    <row r="956" spans="1:30" ht="12.75" customHeight="1" x14ac:dyDescent="0.2">
      <c r="A956" s="450">
        <v>2017</v>
      </c>
      <c r="B956" s="457">
        <v>42955</v>
      </c>
      <c r="C956" s="450">
        <v>38</v>
      </c>
      <c r="D956" s="450">
        <v>38</v>
      </c>
      <c r="E956" s="450">
        <v>38</v>
      </c>
      <c r="F956" s="450">
        <v>38</v>
      </c>
      <c r="G956" s="450">
        <v>37.000000000000007</v>
      </c>
      <c r="H956" s="450" t="s">
        <v>78</v>
      </c>
      <c r="I956" s="450">
        <v>36.000000000000007</v>
      </c>
      <c r="J956" s="450">
        <v>41</v>
      </c>
      <c r="K956" s="452">
        <v>37.000000000000007</v>
      </c>
      <c r="L956" s="452">
        <v>36.000000000000007</v>
      </c>
      <c r="M956" s="452">
        <v>37.000000000000007</v>
      </c>
      <c r="N956" s="452">
        <v>34</v>
      </c>
      <c r="O956" s="452">
        <v>36.000000000000007</v>
      </c>
      <c r="P956" s="452">
        <v>40</v>
      </c>
      <c r="Q956" s="452">
        <v>35</v>
      </c>
      <c r="R956" s="452">
        <v>30</v>
      </c>
      <c r="S956" s="452">
        <v>29</v>
      </c>
      <c r="T956" s="450">
        <v>39</v>
      </c>
      <c r="U956" s="450">
        <v>38</v>
      </c>
      <c r="V956" s="450">
        <v>40</v>
      </c>
      <c r="W956" s="450">
        <v>40</v>
      </c>
      <c r="X956" s="450">
        <v>39</v>
      </c>
      <c r="Y956" s="450"/>
      <c r="Z956" s="450">
        <v>33</v>
      </c>
      <c r="AA956" s="450">
        <v>38</v>
      </c>
      <c r="AB956" s="450">
        <v>40</v>
      </c>
      <c r="AC956" s="450">
        <v>36.000000000000007</v>
      </c>
      <c r="AD956" s="450">
        <v>35</v>
      </c>
    </row>
    <row r="957" spans="1:30" ht="12.75" customHeight="1" x14ac:dyDescent="0.2">
      <c r="A957" s="450">
        <v>2017</v>
      </c>
      <c r="B957" s="457">
        <v>42956</v>
      </c>
      <c r="C957" s="450">
        <v>56</v>
      </c>
      <c r="D957" s="450">
        <v>49</v>
      </c>
      <c r="E957" s="450">
        <v>52.000000000000007</v>
      </c>
      <c r="F957" s="450">
        <v>48</v>
      </c>
      <c r="G957" s="450">
        <v>49</v>
      </c>
      <c r="H957" s="450" t="s">
        <v>78</v>
      </c>
      <c r="I957" s="450">
        <v>42</v>
      </c>
      <c r="J957" s="450">
        <v>48</v>
      </c>
      <c r="K957" s="452">
        <v>63</v>
      </c>
      <c r="L957" s="452">
        <v>55</v>
      </c>
      <c r="M957" s="452">
        <v>62</v>
      </c>
      <c r="N957" s="452">
        <v>42</v>
      </c>
      <c r="O957" s="452">
        <v>49</v>
      </c>
      <c r="P957" s="452">
        <v>45.000000000000007</v>
      </c>
      <c r="Q957" s="452">
        <v>42</v>
      </c>
      <c r="R957" s="452">
        <v>42</v>
      </c>
      <c r="S957" s="452">
        <v>45.000000000000007</v>
      </c>
      <c r="T957" s="450">
        <v>61.000000000000007</v>
      </c>
      <c r="U957" s="450">
        <v>63</v>
      </c>
      <c r="V957" s="450">
        <v>65</v>
      </c>
      <c r="W957" s="450">
        <v>59.000000000000007</v>
      </c>
      <c r="X957" s="450">
        <v>66</v>
      </c>
      <c r="Y957" s="450"/>
      <c r="Z957" s="450">
        <v>38</v>
      </c>
      <c r="AA957" s="450">
        <v>57</v>
      </c>
      <c r="AB957" s="450">
        <v>49</v>
      </c>
      <c r="AC957" s="450">
        <v>54</v>
      </c>
      <c r="AD957" s="450">
        <v>59.000000000000007</v>
      </c>
    </row>
    <row r="958" spans="1:30" ht="12.75" customHeight="1" x14ac:dyDescent="0.2">
      <c r="A958" s="450">
        <v>2017</v>
      </c>
      <c r="B958" s="457">
        <v>42957</v>
      </c>
      <c r="C958" s="450">
        <v>69</v>
      </c>
      <c r="D958" s="450">
        <v>61.000000000000007</v>
      </c>
      <c r="E958" s="450">
        <v>73.000000000000014</v>
      </c>
      <c r="F958" s="450">
        <v>75</v>
      </c>
      <c r="G958" s="450">
        <v>56</v>
      </c>
      <c r="H958" s="450" t="s">
        <v>78</v>
      </c>
      <c r="I958" s="450">
        <v>66</v>
      </c>
      <c r="J958" s="450">
        <v>67</v>
      </c>
      <c r="K958" s="452">
        <v>51.000000000000007</v>
      </c>
      <c r="L958" s="452">
        <v>47</v>
      </c>
      <c r="M958" s="452">
        <v>54</v>
      </c>
      <c r="N958" s="452">
        <v>55</v>
      </c>
      <c r="O958" s="452">
        <v>57</v>
      </c>
      <c r="P958" s="452">
        <v>45.000000000000007</v>
      </c>
      <c r="Q958" s="452">
        <v>61.000000000000007</v>
      </c>
      <c r="R958" s="452">
        <v>58</v>
      </c>
      <c r="S958" s="452">
        <v>48</v>
      </c>
      <c r="T958" s="450">
        <v>53.000000000000007</v>
      </c>
      <c r="U958" s="450">
        <v>57</v>
      </c>
      <c r="V958" s="450">
        <v>53.000000000000007</v>
      </c>
      <c r="W958" s="450">
        <v>55</v>
      </c>
      <c r="X958" s="450">
        <v>58</v>
      </c>
      <c r="Y958" s="450"/>
      <c r="Z958" s="450">
        <v>59.000000000000007</v>
      </c>
      <c r="AA958" s="450">
        <v>57</v>
      </c>
      <c r="AB958" s="450">
        <v>59.000000000000007</v>
      </c>
      <c r="AC958" s="450">
        <v>55</v>
      </c>
      <c r="AD958" s="450">
        <v>61.000000000000007</v>
      </c>
    </row>
    <row r="959" spans="1:30" ht="12.75" customHeight="1" x14ac:dyDescent="0.2">
      <c r="A959" s="450">
        <v>2017</v>
      </c>
      <c r="B959" s="457">
        <v>42958</v>
      </c>
      <c r="C959" s="450">
        <v>55</v>
      </c>
      <c r="D959" s="450">
        <v>66</v>
      </c>
      <c r="E959" s="450">
        <v>56</v>
      </c>
      <c r="F959" s="450">
        <v>56</v>
      </c>
      <c r="G959" s="450">
        <v>51.000000000000007</v>
      </c>
      <c r="H959" s="450" t="s">
        <v>78</v>
      </c>
      <c r="I959" s="450">
        <v>49</v>
      </c>
      <c r="J959" s="450">
        <v>50</v>
      </c>
      <c r="K959" s="452">
        <v>46</v>
      </c>
      <c r="L959" s="452">
        <v>40</v>
      </c>
      <c r="M959" s="452">
        <v>44.000000000000007</v>
      </c>
      <c r="N959" s="452">
        <v>51.000000000000007</v>
      </c>
      <c r="O959" s="452">
        <v>47</v>
      </c>
      <c r="P959" s="452">
        <v>35</v>
      </c>
      <c r="Q959" s="452">
        <v>50</v>
      </c>
      <c r="R959" s="452">
        <v>50</v>
      </c>
      <c r="S959" s="452">
        <v>38</v>
      </c>
      <c r="T959" s="450">
        <v>42</v>
      </c>
      <c r="U959" s="450">
        <v>46</v>
      </c>
      <c r="V959" s="450">
        <v>48</v>
      </c>
      <c r="W959" s="450">
        <v>45.000000000000007</v>
      </c>
      <c r="X959" s="450">
        <v>47</v>
      </c>
      <c r="Y959" s="450"/>
      <c r="Z959" s="450">
        <v>55</v>
      </c>
      <c r="AA959" s="450">
        <v>46</v>
      </c>
      <c r="AB959" s="450">
        <v>48</v>
      </c>
      <c r="AC959" s="450">
        <v>44.000000000000007</v>
      </c>
      <c r="AD959" s="450">
        <v>51.000000000000007</v>
      </c>
    </row>
    <row r="960" spans="1:30" ht="12.75" customHeight="1" x14ac:dyDescent="0.2">
      <c r="A960" s="450">
        <v>2017</v>
      </c>
      <c r="B960" s="457">
        <v>42959</v>
      </c>
      <c r="C960" s="450">
        <v>48</v>
      </c>
      <c r="D960" s="450">
        <v>49</v>
      </c>
      <c r="E960" s="450">
        <v>48</v>
      </c>
      <c r="F960" s="450">
        <v>47</v>
      </c>
      <c r="G960" s="450">
        <v>45.000000000000007</v>
      </c>
      <c r="H960" s="450" t="s">
        <v>78</v>
      </c>
      <c r="I960" s="450">
        <v>45.000000000000007</v>
      </c>
      <c r="J960" s="450">
        <v>45.000000000000007</v>
      </c>
      <c r="K960" s="452">
        <v>38</v>
      </c>
      <c r="L960" s="452">
        <v>34</v>
      </c>
      <c r="M960" s="452">
        <v>35</v>
      </c>
      <c r="N960" s="452">
        <v>39</v>
      </c>
      <c r="O960" s="452">
        <v>37.000000000000007</v>
      </c>
      <c r="P960" s="452">
        <v>29</v>
      </c>
      <c r="Q960" s="452">
        <v>38</v>
      </c>
      <c r="R960" s="452">
        <v>44.000000000000007</v>
      </c>
      <c r="S960" s="452">
        <v>33</v>
      </c>
      <c r="T960" s="450">
        <v>34</v>
      </c>
      <c r="U960" s="450">
        <v>35</v>
      </c>
      <c r="V960" s="450">
        <v>38</v>
      </c>
      <c r="W960" s="450">
        <v>38</v>
      </c>
      <c r="X960" s="450">
        <v>37.000000000000007</v>
      </c>
      <c r="Y960" s="450"/>
      <c r="Z960" s="450">
        <v>46</v>
      </c>
      <c r="AA960" s="450">
        <v>38</v>
      </c>
      <c r="AB960" s="450">
        <v>36.000000000000007</v>
      </c>
      <c r="AC960" s="450">
        <v>35</v>
      </c>
      <c r="AD960" s="450">
        <v>41</v>
      </c>
    </row>
    <row r="961" spans="1:30" ht="12.75" customHeight="1" x14ac:dyDescent="0.2">
      <c r="A961" s="450">
        <v>2017</v>
      </c>
      <c r="B961" s="457">
        <v>42960</v>
      </c>
      <c r="C961" s="450">
        <v>45.000000000000007</v>
      </c>
      <c r="D961" s="450">
        <v>43</v>
      </c>
      <c r="E961" s="450">
        <v>44.000000000000007</v>
      </c>
      <c r="F961" s="450">
        <v>45.000000000000007</v>
      </c>
      <c r="G961" s="450">
        <v>45.000000000000007</v>
      </c>
      <c r="H961" s="450" t="s">
        <v>78</v>
      </c>
      <c r="I961" s="450">
        <v>44.000000000000007</v>
      </c>
      <c r="J961" s="450">
        <v>45.000000000000007</v>
      </c>
      <c r="K961" s="452">
        <v>42</v>
      </c>
      <c r="L961" s="452">
        <v>40</v>
      </c>
      <c r="M961" s="452">
        <v>42</v>
      </c>
      <c r="N961" s="452">
        <v>40</v>
      </c>
      <c r="O961" s="452">
        <v>41</v>
      </c>
      <c r="P961" s="452">
        <v>40</v>
      </c>
      <c r="Q961" s="452">
        <v>40</v>
      </c>
      <c r="R961" s="452">
        <v>36.000000000000007</v>
      </c>
      <c r="S961" s="452">
        <v>35</v>
      </c>
      <c r="T961" s="450">
        <v>44.000000000000007</v>
      </c>
      <c r="U961" s="450">
        <v>43</v>
      </c>
      <c r="V961" s="450">
        <v>45.000000000000007</v>
      </c>
      <c r="W961" s="450">
        <v>48</v>
      </c>
      <c r="X961" s="450">
        <v>45.000000000000007</v>
      </c>
      <c r="Y961" s="450"/>
      <c r="Z961" s="450">
        <v>40</v>
      </c>
      <c r="AA961" s="450">
        <v>48</v>
      </c>
      <c r="AB961" s="450">
        <v>47</v>
      </c>
      <c r="AC961" s="450">
        <v>45.000000000000007</v>
      </c>
      <c r="AD961" s="450">
        <v>43</v>
      </c>
    </row>
    <row r="962" spans="1:30" ht="12.75" customHeight="1" x14ac:dyDescent="0.2">
      <c r="A962" s="450">
        <v>2017</v>
      </c>
      <c r="B962" s="457">
        <v>42961</v>
      </c>
      <c r="C962" s="450">
        <v>46</v>
      </c>
      <c r="D962" s="450">
        <v>46</v>
      </c>
      <c r="E962" s="450">
        <v>54</v>
      </c>
      <c r="F962" s="450">
        <v>50</v>
      </c>
      <c r="G962" s="450">
        <v>40</v>
      </c>
      <c r="H962" s="450" t="s">
        <v>78</v>
      </c>
      <c r="I962" s="450">
        <v>43</v>
      </c>
      <c r="J962" s="450">
        <v>51.000000000000007</v>
      </c>
      <c r="K962" s="452">
        <v>46</v>
      </c>
      <c r="L962" s="452">
        <v>45.000000000000007</v>
      </c>
      <c r="M962" s="452">
        <v>44.000000000000007</v>
      </c>
      <c r="N962" s="452">
        <v>32</v>
      </c>
      <c r="O962" s="452">
        <v>44.000000000000007</v>
      </c>
      <c r="P962" s="452">
        <v>44.000000000000007</v>
      </c>
      <c r="Q962" s="452">
        <v>40</v>
      </c>
      <c r="R962" s="452">
        <v>49</v>
      </c>
      <c r="S962" s="452">
        <v>32</v>
      </c>
      <c r="T962" s="450">
        <v>44.000000000000007</v>
      </c>
      <c r="U962" s="450">
        <v>48</v>
      </c>
      <c r="V962" s="450" t="s">
        <v>78</v>
      </c>
      <c r="W962" s="450">
        <v>47</v>
      </c>
      <c r="X962" s="450">
        <v>48</v>
      </c>
      <c r="Y962" s="450"/>
      <c r="Z962" s="450">
        <v>46</v>
      </c>
      <c r="AA962" s="450">
        <v>49</v>
      </c>
      <c r="AB962" s="450">
        <v>47</v>
      </c>
      <c r="AC962" s="450">
        <v>43</v>
      </c>
      <c r="AD962" s="450">
        <v>46</v>
      </c>
    </row>
    <row r="963" spans="1:30" ht="12.75" customHeight="1" x14ac:dyDescent="0.2">
      <c r="A963" s="450">
        <v>2017</v>
      </c>
      <c r="B963" s="457">
        <v>42962</v>
      </c>
      <c r="C963" s="450">
        <v>45.000000000000007</v>
      </c>
      <c r="D963" s="450">
        <v>50</v>
      </c>
      <c r="E963" s="450">
        <v>54</v>
      </c>
      <c r="F963" s="450">
        <v>47</v>
      </c>
      <c r="G963" s="450">
        <v>45.000000000000007</v>
      </c>
      <c r="H963" s="450" t="s">
        <v>78</v>
      </c>
      <c r="I963" s="450">
        <v>45.000000000000007</v>
      </c>
      <c r="J963" s="450">
        <v>53.000000000000007</v>
      </c>
      <c r="K963" s="452">
        <v>28</v>
      </c>
      <c r="L963" s="452">
        <v>29</v>
      </c>
      <c r="M963" s="452">
        <v>37.000000000000007</v>
      </c>
      <c r="N963" s="452">
        <v>25</v>
      </c>
      <c r="O963" s="452">
        <v>27</v>
      </c>
      <c r="P963" s="452">
        <v>38</v>
      </c>
      <c r="Q963" s="452">
        <v>32</v>
      </c>
      <c r="R963" s="452">
        <v>32</v>
      </c>
      <c r="S963" s="452">
        <v>23</v>
      </c>
      <c r="T963" s="450">
        <v>26.000000000000004</v>
      </c>
      <c r="U963" s="450">
        <v>28</v>
      </c>
      <c r="V963" s="450" t="s">
        <v>78</v>
      </c>
      <c r="W963" s="450">
        <v>42</v>
      </c>
      <c r="X963" s="450">
        <v>41</v>
      </c>
      <c r="Y963" s="450"/>
      <c r="Z963" s="450">
        <v>35</v>
      </c>
      <c r="AA963" s="450">
        <v>43</v>
      </c>
      <c r="AB963" s="450">
        <v>46</v>
      </c>
      <c r="AC963" s="450">
        <v>40</v>
      </c>
      <c r="AD963" s="450">
        <v>34</v>
      </c>
    </row>
    <row r="964" spans="1:30" ht="12.75" customHeight="1" x14ac:dyDescent="0.2">
      <c r="A964" s="450">
        <v>2017</v>
      </c>
      <c r="B964" s="457">
        <v>42963</v>
      </c>
      <c r="C964" s="450">
        <v>48</v>
      </c>
      <c r="D964" s="450">
        <v>9.0000000000000018</v>
      </c>
      <c r="E964" s="450">
        <v>48</v>
      </c>
      <c r="F964" s="450">
        <v>47</v>
      </c>
      <c r="G964" s="450">
        <v>47</v>
      </c>
      <c r="H964" s="450" t="s">
        <v>78</v>
      </c>
      <c r="I964" s="450">
        <v>48</v>
      </c>
      <c r="J964" s="450">
        <v>53.000000000000007</v>
      </c>
      <c r="K964" s="452">
        <v>52.000000000000007</v>
      </c>
      <c r="L964" s="452">
        <v>47</v>
      </c>
      <c r="M964" s="452">
        <v>48</v>
      </c>
      <c r="N964" s="452">
        <v>46</v>
      </c>
      <c r="O964" s="452">
        <v>50</v>
      </c>
      <c r="P964" s="452">
        <v>60</v>
      </c>
      <c r="Q964" s="452">
        <v>45.000000000000007</v>
      </c>
      <c r="R964" s="452">
        <v>41</v>
      </c>
      <c r="S964" s="452">
        <v>36.000000000000007</v>
      </c>
      <c r="T964" s="450">
        <v>56</v>
      </c>
      <c r="U964" s="450">
        <v>52.000000000000007</v>
      </c>
      <c r="V964" s="450" t="s">
        <v>78</v>
      </c>
      <c r="W964" s="450">
        <v>56</v>
      </c>
      <c r="X964" s="450">
        <v>53.000000000000007</v>
      </c>
      <c r="Y964" s="450"/>
      <c r="Z964" s="450">
        <v>45.000000000000007</v>
      </c>
      <c r="AA964" s="450">
        <v>54</v>
      </c>
      <c r="AB964" s="450">
        <v>52.000000000000007</v>
      </c>
      <c r="AC964" s="450">
        <v>49</v>
      </c>
      <c r="AD964" s="450">
        <v>48</v>
      </c>
    </row>
    <row r="965" spans="1:30" ht="12.75" customHeight="1" x14ac:dyDescent="0.2">
      <c r="A965" s="450">
        <v>2017</v>
      </c>
      <c r="B965" s="457">
        <v>42964</v>
      </c>
      <c r="C965" s="450">
        <v>45.000000000000007</v>
      </c>
      <c r="D965" s="450">
        <v>52.000000000000007</v>
      </c>
      <c r="E965" s="450">
        <v>44.000000000000007</v>
      </c>
      <c r="F965" s="450">
        <v>45.000000000000007</v>
      </c>
      <c r="G965" s="450">
        <v>50</v>
      </c>
      <c r="H965" s="450" t="s">
        <v>78</v>
      </c>
      <c r="I965" s="450">
        <v>40</v>
      </c>
      <c r="J965" s="450">
        <v>42</v>
      </c>
      <c r="K965" s="452">
        <v>41</v>
      </c>
      <c r="L965" s="452">
        <v>30</v>
      </c>
      <c r="M965" s="452">
        <v>35</v>
      </c>
      <c r="N965" s="452">
        <v>50</v>
      </c>
      <c r="O965" s="452">
        <v>42</v>
      </c>
      <c r="P965" s="452">
        <v>34</v>
      </c>
      <c r="Q965" s="452">
        <v>58</v>
      </c>
      <c r="R965" s="452">
        <v>56</v>
      </c>
      <c r="S965" s="452">
        <v>47</v>
      </c>
      <c r="T965" s="450">
        <v>42</v>
      </c>
      <c r="U965" s="450">
        <v>44.000000000000007</v>
      </c>
      <c r="V965" s="450">
        <v>35</v>
      </c>
      <c r="W965" s="450">
        <v>41</v>
      </c>
      <c r="X965" s="450">
        <v>38</v>
      </c>
      <c r="Y965" s="450"/>
      <c r="Z965" s="450">
        <v>54</v>
      </c>
      <c r="AA965" s="450">
        <v>41</v>
      </c>
      <c r="AB965" s="450">
        <v>40</v>
      </c>
      <c r="AC965" s="450">
        <v>39</v>
      </c>
      <c r="AD965" s="450">
        <v>53.000000000000007</v>
      </c>
    </row>
    <row r="966" spans="1:30" ht="12.75" customHeight="1" x14ac:dyDescent="0.2">
      <c r="A966" s="450">
        <v>2017</v>
      </c>
      <c r="B966" s="457">
        <v>42965</v>
      </c>
      <c r="C966" s="450">
        <v>33</v>
      </c>
      <c r="D966" s="450">
        <v>38</v>
      </c>
      <c r="E966" s="450">
        <v>41</v>
      </c>
      <c r="F966" s="450" t="s">
        <v>78</v>
      </c>
      <c r="G966" s="450">
        <v>40</v>
      </c>
      <c r="H966" s="450" t="s">
        <v>78</v>
      </c>
      <c r="I966" s="450">
        <v>36.000000000000007</v>
      </c>
      <c r="J966" s="450">
        <v>40</v>
      </c>
      <c r="K966" s="452">
        <v>23</v>
      </c>
      <c r="L966" s="452">
        <v>21</v>
      </c>
      <c r="M966" s="452">
        <v>25</v>
      </c>
      <c r="N966" s="452">
        <v>26.000000000000004</v>
      </c>
      <c r="O966" s="452">
        <v>29</v>
      </c>
      <c r="P966" s="452">
        <v>26.000000000000004</v>
      </c>
      <c r="Q966" s="452">
        <v>31</v>
      </c>
      <c r="R966" s="452">
        <v>30</v>
      </c>
      <c r="S966" s="452">
        <v>21</v>
      </c>
      <c r="T966" s="450">
        <v>21</v>
      </c>
      <c r="U966" s="450">
        <v>23</v>
      </c>
      <c r="V966" s="450">
        <v>22.000000000000004</v>
      </c>
      <c r="W966" s="450">
        <v>30</v>
      </c>
      <c r="X966" s="450">
        <v>30</v>
      </c>
      <c r="Y966" s="450"/>
      <c r="Z966" s="450">
        <v>31</v>
      </c>
      <c r="AA966" s="450">
        <v>32</v>
      </c>
      <c r="AB966" s="450">
        <v>37.000000000000007</v>
      </c>
      <c r="AC966" s="450">
        <v>32</v>
      </c>
      <c r="AD966" s="450">
        <v>26.000000000000004</v>
      </c>
    </row>
    <row r="967" spans="1:30" ht="12.75" customHeight="1" x14ac:dyDescent="0.2">
      <c r="A967" s="450">
        <v>2017</v>
      </c>
      <c r="B967" s="457">
        <v>42966</v>
      </c>
      <c r="C967" s="450">
        <v>55</v>
      </c>
      <c r="D967" s="450">
        <v>47</v>
      </c>
      <c r="E967" s="450">
        <v>63</v>
      </c>
      <c r="F967" s="450">
        <v>59.000000000000007</v>
      </c>
      <c r="G967" s="450">
        <v>49</v>
      </c>
      <c r="H967" s="450" t="s">
        <v>78</v>
      </c>
      <c r="I967" s="450">
        <v>51.000000000000007</v>
      </c>
      <c r="J967" s="450">
        <v>61.000000000000007</v>
      </c>
      <c r="K967" s="452">
        <v>49</v>
      </c>
      <c r="L967" s="452">
        <v>51.000000000000007</v>
      </c>
      <c r="M967" s="452">
        <v>49</v>
      </c>
      <c r="N967" s="452">
        <v>48</v>
      </c>
      <c r="O967" s="452">
        <v>49</v>
      </c>
      <c r="P967" s="452">
        <v>45.000000000000007</v>
      </c>
      <c r="Q967" s="452">
        <v>51.000000000000007</v>
      </c>
      <c r="R967" s="452">
        <v>44.000000000000007</v>
      </c>
      <c r="S967" s="452">
        <v>40</v>
      </c>
      <c r="T967" s="450">
        <v>52.000000000000007</v>
      </c>
      <c r="U967" s="450">
        <v>52.000000000000007</v>
      </c>
      <c r="V967" s="450">
        <v>49</v>
      </c>
      <c r="W967" s="450">
        <v>60</v>
      </c>
      <c r="X967" s="450">
        <v>54</v>
      </c>
      <c r="Y967" s="450"/>
      <c r="Z967" s="450">
        <v>42</v>
      </c>
      <c r="AA967" s="450">
        <v>63</v>
      </c>
      <c r="AB967" s="450">
        <v>56</v>
      </c>
      <c r="AC967" s="450">
        <v>55</v>
      </c>
      <c r="AD967" s="450">
        <v>49</v>
      </c>
    </row>
    <row r="968" spans="1:30" ht="12.75" customHeight="1" x14ac:dyDescent="0.2">
      <c r="A968" s="450">
        <v>2017</v>
      </c>
      <c r="B968" s="457">
        <v>42967</v>
      </c>
      <c r="C968" s="450">
        <v>33</v>
      </c>
      <c r="D968" s="450">
        <v>32</v>
      </c>
      <c r="E968" s="450">
        <v>34</v>
      </c>
      <c r="F968" s="450">
        <v>33</v>
      </c>
      <c r="G968" s="450">
        <v>31</v>
      </c>
      <c r="H968" s="450" t="s">
        <v>78</v>
      </c>
      <c r="I968" s="450">
        <v>32</v>
      </c>
      <c r="J968" s="450">
        <v>32</v>
      </c>
      <c r="K968" s="452">
        <v>30</v>
      </c>
      <c r="L968" s="452">
        <v>31</v>
      </c>
      <c r="M968" s="452">
        <v>32</v>
      </c>
      <c r="N968" s="452">
        <v>33</v>
      </c>
      <c r="O968" s="452">
        <v>33</v>
      </c>
      <c r="P968" s="452">
        <v>31</v>
      </c>
      <c r="Q968" s="452">
        <v>32</v>
      </c>
      <c r="R968" s="452">
        <v>30</v>
      </c>
      <c r="S968" s="452">
        <v>29</v>
      </c>
      <c r="T968" s="450">
        <v>31</v>
      </c>
      <c r="U968" s="450">
        <v>30</v>
      </c>
      <c r="V968" s="450">
        <v>29</v>
      </c>
      <c r="W968" s="450">
        <v>35</v>
      </c>
      <c r="X968" s="450">
        <v>36.000000000000007</v>
      </c>
      <c r="Y968" s="450"/>
      <c r="Z968" s="450">
        <v>29</v>
      </c>
      <c r="AA968" s="450">
        <v>37.000000000000007</v>
      </c>
      <c r="AB968" s="450">
        <v>40</v>
      </c>
      <c r="AC968" s="450">
        <v>34</v>
      </c>
      <c r="AD968" s="450">
        <v>34</v>
      </c>
    </row>
    <row r="969" spans="1:30" ht="12.75" customHeight="1" x14ac:dyDescent="0.2">
      <c r="A969" s="450">
        <v>2017</v>
      </c>
      <c r="B969" s="457">
        <v>42968</v>
      </c>
      <c r="C969" s="450">
        <v>56</v>
      </c>
      <c r="D969" s="450">
        <v>64</v>
      </c>
      <c r="E969" s="450">
        <v>64</v>
      </c>
      <c r="F969" s="450">
        <v>62</v>
      </c>
      <c r="G969" s="450">
        <v>63</v>
      </c>
      <c r="H969" s="450" t="s">
        <v>78</v>
      </c>
      <c r="I969" s="450">
        <v>61.000000000000007</v>
      </c>
      <c r="J969" s="450">
        <v>62</v>
      </c>
      <c r="K969" s="452">
        <v>59.000000000000007</v>
      </c>
      <c r="L969" s="452">
        <v>58</v>
      </c>
      <c r="M969" s="452">
        <v>57</v>
      </c>
      <c r="N969" s="452">
        <v>59.000000000000007</v>
      </c>
      <c r="O969" s="452">
        <v>59.000000000000007</v>
      </c>
      <c r="P969" s="452">
        <v>43</v>
      </c>
      <c r="Q969" s="452">
        <v>58</v>
      </c>
      <c r="R969" s="452">
        <v>56</v>
      </c>
      <c r="S969" s="452">
        <v>46</v>
      </c>
      <c r="T969" s="450">
        <v>54</v>
      </c>
      <c r="U969" s="450">
        <v>58</v>
      </c>
      <c r="V969" s="450">
        <v>52.000000000000007</v>
      </c>
      <c r="W969" s="450">
        <v>42</v>
      </c>
      <c r="X969" s="450">
        <v>59.000000000000007</v>
      </c>
      <c r="Y969" s="450"/>
      <c r="Z969" s="450">
        <v>57</v>
      </c>
      <c r="AA969" s="450">
        <v>54</v>
      </c>
      <c r="AB969" s="450">
        <v>58</v>
      </c>
      <c r="AC969" s="450">
        <v>51.000000000000007</v>
      </c>
      <c r="AD969" s="450">
        <v>58</v>
      </c>
    </row>
    <row r="970" spans="1:30" ht="12.75" customHeight="1" x14ac:dyDescent="0.2">
      <c r="A970" s="450">
        <v>2017</v>
      </c>
      <c r="B970" s="457">
        <v>42969</v>
      </c>
      <c r="C970" s="450">
        <v>54</v>
      </c>
      <c r="D970" s="450">
        <v>72.000000000000014</v>
      </c>
      <c r="E970" s="450">
        <v>58</v>
      </c>
      <c r="F970" s="450">
        <v>58</v>
      </c>
      <c r="G970" s="450">
        <v>58</v>
      </c>
      <c r="H970" s="450" t="s">
        <v>78</v>
      </c>
      <c r="I970" s="450">
        <v>48</v>
      </c>
      <c r="J970" s="450">
        <v>49</v>
      </c>
      <c r="K970" s="452">
        <v>55</v>
      </c>
      <c r="L970" s="452">
        <v>57</v>
      </c>
      <c r="M970" s="452">
        <v>50</v>
      </c>
      <c r="N970" s="452">
        <v>59.000000000000007</v>
      </c>
      <c r="O970" s="452">
        <v>52.000000000000007</v>
      </c>
      <c r="P970" s="452">
        <v>30</v>
      </c>
      <c r="Q970" s="452">
        <v>59.000000000000007</v>
      </c>
      <c r="R970" s="452">
        <v>60</v>
      </c>
      <c r="S970" s="452">
        <v>50</v>
      </c>
      <c r="T970" s="450">
        <v>46</v>
      </c>
      <c r="U970" s="450">
        <v>50</v>
      </c>
      <c r="V970" s="450">
        <v>46</v>
      </c>
      <c r="W970" s="450">
        <v>37.000000000000007</v>
      </c>
      <c r="X970" s="450">
        <v>50</v>
      </c>
      <c r="Y970" s="450"/>
      <c r="Z970" s="450">
        <v>62</v>
      </c>
      <c r="AA970" s="450">
        <v>39</v>
      </c>
      <c r="AB970" s="450">
        <v>42</v>
      </c>
      <c r="AC970" s="450">
        <v>37.000000000000007</v>
      </c>
      <c r="AD970" s="450">
        <v>56</v>
      </c>
    </row>
    <row r="971" spans="1:30" ht="12.75" customHeight="1" x14ac:dyDescent="0.2">
      <c r="A971" s="450">
        <v>2017</v>
      </c>
      <c r="B971" s="457">
        <v>42970</v>
      </c>
      <c r="C971" s="450">
        <v>42</v>
      </c>
      <c r="D971" s="450">
        <v>37.000000000000007</v>
      </c>
      <c r="E971" s="450">
        <v>42</v>
      </c>
      <c r="F971" s="450">
        <v>41</v>
      </c>
      <c r="G971" s="450">
        <v>37.000000000000007</v>
      </c>
      <c r="H971" s="450" t="s">
        <v>78</v>
      </c>
      <c r="I971" s="450">
        <v>39</v>
      </c>
      <c r="J971" s="450">
        <v>41</v>
      </c>
      <c r="K971" s="452">
        <v>36.000000000000007</v>
      </c>
      <c r="L971" s="452">
        <v>39</v>
      </c>
      <c r="M971" s="452">
        <v>37.000000000000007</v>
      </c>
      <c r="N971" s="452">
        <v>41</v>
      </c>
      <c r="O971" s="452">
        <v>41</v>
      </c>
      <c r="P971" s="452">
        <v>41</v>
      </c>
      <c r="Q971" s="452">
        <v>38</v>
      </c>
      <c r="R971" s="452">
        <v>33</v>
      </c>
      <c r="S971" s="452">
        <v>32</v>
      </c>
      <c r="T971" s="450">
        <v>38</v>
      </c>
      <c r="U971" s="450">
        <v>36.000000000000007</v>
      </c>
      <c r="V971" s="450">
        <v>34</v>
      </c>
      <c r="W971" s="450">
        <v>42</v>
      </c>
      <c r="X971" s="450">
        <v>43</v>
      </c>
      <c r="Y971" s="450"/>
      <c r="Z971" s="450">
        <v>36.000000000000007</v>
      </c>
      <c r="AA971" s="450">
        <v>44.000000000000007</v>
      </c>
      <c r="AB971" s="450">
        <v>43</v>
      </c>
      <c r="AC971" s="450">
        <v>43</v>
      </c>
      <c r="AD971" s="450">
        <v>38</v>
      </c>
    </row>
    <row r="972" spans="1:30" ht="12.75" customHeight="1" x14ac:dyDescent="0.2">
      <c r="A972" s="450">
        <v>2017</v>
      </c>
      <c r="B972" s="457">
        <v>42971</v>
      </c>
      <c r="C972" s="450">
        <v>43</v>
      </c>
      <c r="D972" s="450">
        <v>39</v>
      </c>
      <c r="E972" s="450">
        <v>46</v>
      </c>
      <c r="F972" s="450">
        <v>43</v>
      </c>
      <c r="G972" s="450">
        <v>37.000000000000007</v>
      </c>
      <c r="H972" s="450" t="s">
        <v>78</v>
      </c>
      <c r="I972" s="450">
        <v>37.000000000000007</v>
      </c>
      <c r="J972" s="450">
        <v>49</v>
      </c>
      <c r="K972" s="452">
        <v>39</v>
      </c>
      <c r="L972" s="452">
        <v>39</v>
      </c>
      <c r="M972" s="452">
        <v>39</v>
      </c>
      <c r="N972" s="452">
        <v>38</v>
      </c>
      <c r="O972" s="452">
        <v>41</v>
      </c>
      <c r="P972" s="452">
        <v>40</v>
      </c>
      <c r="Q972" s="452">
        <v>39</v>
      </c>
      <c r="R972" s="452">
        <v>35</v>
      </c>
      <c r="S972" s="452">
        <v>30</v>
      </c>
      <c r="T972" s="450">
        <v>39</v>
      </c>
      <c r="U972" s="450">
        <v>38</v>
      </c>
      <c r="V972" s="450">
        <v>39</v>
      </c>
      <c r="W972" s="450">
        <v>44.000000000000007</v>
      </c>
      <c r="X972" s="450">
        <v>43</v>
      </c>
      <c r="Y972" s="450"/>
      <c r="Z972" s="450">
        <v>35</v>
      </c>
      <c r="AA972" s="450">
        <v>45.000000000000007</v>
      </c>
      <c r="AB972" s="450">
        <v>46</v>
      </c>
      <c r="AC972" s="450">
        <v>44.000000000000007</v>
      </c>
      <c r="AD972" s="450">
        <v>41</v>
      </c>
    </row>
    <row r="973" spans="1:30" ht="12.75" customHeight="1" x14ac:dyDescent="0.2">
      <c r="A973" s="450">
        <v>2017</v>
      </c>
      <c r="B973" s="457">
        <v>42972</v>
      </c>
      <c r="C973" s="450">
        <v>32</v>
      </c>
      <c r="D973" s="450">
        <v>28</v>
      </c>
      <c r="E973" s="450">
        <v>34</v>
      </c>
      <c r="F973" s="450">
        <v>30</v>
      </c>
      <c r="G973" s="450">
        <v>32</v>
      </c>
      <c r="H973" s="450" t="s">
        <v>78</v>
      </c>
      <c r="I973" s="450">
        <v>30</v>
      </c>
      <c r="J973" s="450">
        <v>38</v>
      </c>
      <c r="K973" s="452">
        <v>31</v>
      </c>
      <c r="L973" s="452">
        <v>30</v>
      </c>
      <c r="M973" s="452">
        <v>29</v>
      </c>
      <c r="N973" s="452">
        <v>28</v>
      </c>
      <c r="O973" s="452">
        <v>31</v>
      </c>
      <c r="P973" s="452">
        <v>37.000000000000007</v>
      </c>
      <c r="Q973" s="452">
        <v>28</v>
      </c>
      <c r="R973" s="452">
        <v>28</v>
      </c>
      <c r="S973" s="452">
        <v>24</v>
      </c>
      <c r="T973" s="450">
        <v>32</v>
      </c>
      <c r="U973" s="450">
        <v>31</v>
      </c>
      <c r="V973" s="450">
        <v>33</v>
      </c>
      <c r="W973" s="450">
        <v>33</v>
      </c>
      <c r="X973" s="450">
        <v>31</v>
      </c>
      <c r="Y973" s="450"/>
      <c r="Z973" s="450">
        <v>29</v>
      </c>
      <c r="AA973" s="450">
        <v>32</v>
      </c>
      <c r="AB973" s="450">
        <v>36.000000000000007</v>
      </c>
      <c r="AC973" s="450">
        <v>31</v>
      </c>
      <c r="AD973" s="450">
        <v>30</v>
      </c>
    </row>
    <row r="974" spans="1:30" ht="12.75" customHeight="1" x14ac:dyDescent="0.2">
      <c r="A974" s="450">
        <v>2017</v>
      </c>
      <c r="B974" s="457">
        <v>42973</v>
      </c>
      <c r="C974" s="450">
        <v>39</v>
      </c>
      <c r="D974" s="450">
        <v>35</v>
      </c>
      <c r="E974" s="450">
        <v>44.000000000000007</v>
      </c>
      <c r="F974" s="450">
        <v>39</v>
      </c>
      <c r="G974" s="450">
        <v>36.000000000000007</v>
      </c>
      <c r="H974" s="450" t="s">
        <v>78</v>
      </c>
      <c r="I974" s="450">
        <v>36.000000000000007</v>
      </c>
      <c r="J974" s="450">
        <v>43</v>
      </c>
      <c r="K974" s="452">
        <v>39</v>
      </c>
      <c r="L974" s="452">
        <v>43</v>
      </c>
      <c r="M974" s="452">
        <v>46</v>
      </c>
      <c r="N974" s="452">
        <v>35</v>
      </c>
      <c r="O974" s="452">
        <v>41</v>
      </c>
      <c r="P974" s="452">
        <v>42</v>
      </c>
      <c r="Q974" s="452">
        <v>37.000000000000007</v>
      </c>
      <c r="R974" s="452">
        <v>37.000000000000007</v>
      </c>
      <c r="S974" s="452">
        <v>25</v>
      </c>
      <c r="T974" s="450">
        <v>42</v>
      </c>
      <c r="U974" s="450">
        <v>40</v>
      </c>
      <c r="V974" s="450">
        <v>42</v>
      </c>
      <c r="W974" s="450">
        <v>48</v>
      </c>
      <c r="X974" s="450">
        <v>52.000000000000007</v>
      </c>
      <c r="Y974" s="450"/>
      <c r="Z974" s="450">
        <v>36.000000000000007</v>
      </c>
      <c r="AA974" s="450">
        <v>43</v>
      </c>
      <c r="AB974" s="450">
        <v>37.000000000000007</v>
      </c>
      <c r="AC974" s="450">
        <v>37.000000000000007</v>
      </c>
      <c r="AD974" s="450">
        <v>36.000000000000007</v>
      </c>
    </row>
    <row r="975" spans="1:30" ht="12.75" customHeight="1" x14ac:dyDescent="0.2">
      <c r="A975" s="450">
        <v>2017</v>
      </c>
      <c r="B975" s="457">
        <v>42974</v>
      </c>
      <c r="C975" s="450">
        <v>44.000000000000007</v>
      </c>
      <c r="D975" s="450">
        <v>40</v>
      </c>
      <c r="E975" s="450">
        <v>46</v>
      </c>
      <c r="F975" s="450">
        <v>43</v>
      </c>
      <c r="G975" s="450">
        <v>37.000000000000007</v>
      </c>
      <c r="H975" s="450" t="s">
        <v>78</v>
      </c>
      <c r="I975" s="450">
        <v>38</v>
      </c>
      <c r="J975" s="450">
        <v>46</v>
      </c>
      <c r="K975" s="452">
        <v>42</v>
      </c>
      <c r="L975" s="452">
        <v>43</v>
      </c>
      <c r="M975" s="452">
        <v>43</v>
      </c>
      <c r="N975" s="452">
        <v>48</v>
      </c>
      <c r="O975" s="452">
        <v>47</v>
      </c>
      <c r="P975" s="452">
        <v>36.000000000000007</v>
      </c>
      <c r="Q975" s="452">
        <v>48</v>
      </c>
      <c r="R975" s="452">
        <v>41</v>
      </c>
      <c r="S975" s="452">
        <v>28</v>
      </c>
      <c r="T975" s="450">
        <v>41</v>
      </c>
      <c r="U975" s="450">
        <v>42</v>
      </c>
      <c r="V975" s="450">
        <v>42</v>
      </c>
      <c r="W975" s="450">
        <v>44.000000000000007</v>
      </c>
      <c r="X975" s="450">
        <v>44.000000000000007</v>
      </c>
      <c r="Y975" s="450"/>
      <c r="Z975" s="450">
        <v>38</v>
      </c>
      <c r="AA975" s="450">
        <v>44.000000000000007</v>
      </c>
      <c r="AB975" s="450">
        <v>42</v>
      </c>
      <c r="AC975" s="450">
        <v>41</v>
      </c>
      <c r="AD975" s="450">
        <v>42</v>
      </c>
    </row>
    <row r="976" spans="1:30" ht="12.75" customHeight="1" x14ac:dyDescent="0.2">
      <c r="A976" s="450">
        <v>2017</v>
      </c>
      <c r="B976" s="457">
        <v>42975</v>
      </c>
      <c r="C976" s="450">
        <v>36.000000000000007</v>
      </c>
      <c r="D976" s="450">
        <v>42</v>
      </c>
      <c r="E976" s="450">
        <v>39</v>
      </c>
      <c r="F976" s="450">
        <v>36.000000000000007</v>
      </c>
      <c r="G976" s="450">
        <v>37.000000000000007</v>
      </c>
      <c r="H976" s="450" t="s">
        <v>78</v>
      </c>
      <c r="I976" s="450">
        <v>37.000000000000007</v>
      </c>
      <c r="J976" s="450">
        <v>35</v>
      </c>
      <c r="K976" s="452">
        <v>38</v>
      </c>
      <c r="L976" s="452">
        <v>35</v>
      </c>
      <c r="M976" s="452">
        <v>36.000000000000007</v>
      </c>
      <c r="N976" s="452">
        <v>39</v>
      </c>
      <c r="O976" s="452">
        <v>38</v>
      </c>
      <c r="P976" s="452">
        <v>28</v>
      </c>
      <c r="Q976" s="452">
        <v>41</v>
      </c>
      <c r="R976" s="452">
        <v>41</v>
      </c>
      <c r="S976" s="452">
        <v>32</v>
      </c>
      <c r="T976" s="450">
        <v>36.000000000000007</v>
      </c>
      <c r="U976" s="450">
        <v>37.000000000000007</v>
      </c>
      <c r="V976" s="450">
        <v>38</v>
      </c>
      <c r="W976" s="450">
        <v>39</v>
      </c>
      <c r="X976" s="450">
        <v>36.000000000000007</v>
      </c>
      <c r="Y976" s="450"/>
      <c r="Z976" s="450">
        <v>41</v>
      </c>
      <c r="AA976" s="450">
        <v>34</v>
      </c>
      <c r="AB976" s="450">
        <v>33</v>
      </c>
      <c r="AC976" s="450">
        <v>33</v>
      </c>
      <c r="AD976" s="450">
        <v>40</v>
      </c>
    </row>
    <row r="977" spans="1:30" ht="12.75" customHeight="1" x14ac:dyDescent="0.2">
      <c r="A977" s="450">
        <v>2017</v>
      </c>
      <c r="B977" s="457">
        <v>42976</v>
      </c>
      <c r="C977" s="450">
        <v>25</v>
      </c>
      <c r="D977" s="450">
        <v>17</v>
      </c>
      <c r="E977" s="450">
        <v>29</v>
      </c>
      <c r="F977" s="450">
        <v>19</v>
      </c>
      <c r="G977" s="450">
        <v>25</v>
      </c>
      <c r="H977" s="450" t="s">
        <v>78</v>
      </c>
      <c r="I977" s="450">
        <v>22.000000000000004</v>
      </c>
      <c r="J977" s="450">
        <v>24</v>
      </c>
      <c r="K977" s="452">
        <v>17</v>
      </c>
      <c r="L977" s="452">
        <v>16</v>
      </c>
      <c r="M977" s="452">
        <v>17</v>
      </c>
      <c r="N977" s="452">
        <v>15.000000000000002</v>
      </c>
      <c r="O977" s="452">
        <v>16</v>
      </c>
      <c r="P977" s="452">
        <v>20</v>
      </c>
      <c r="Q977" s="452">
        <v>17</v>
      </c>
      <c r="R977" s="452">
        <v>17</v>
      </c>
      <c r="S977" s="452">
        <v>5</v>
      </c>
      <c r="T977" s="450">
        <v>19</v>
      </c>
      <c r="U977" s="450">
        <v>21</v>
      </c>
      <c r="V977" s="450">
        <v>18.000000000000004</v>
      </c>
      <c r="W977" s="450">
        <v>21</v>
      </c>
      <c r="X977" s="450">
        <v>17</v>
      </c>
      <c r="Y977" s="450"/>
      <c r="Z977" s="450">
        <v>19</v>
      </c>
      <c r="AA977" s="450">
        <v>25</v>
      </c>
      <c r="AB977" s="450">
        <v>30</v>
      </c>
      <c r="AC977" s="450">
        <v>26.000000000000004</v>
      </c>
      <c r="AD977" s="450">
        <v>20</v>
      </c>
    </row>
    <row r="978" spans="1:30" ht="12.75" customHeight="1" x14ac:dyDescent="0.2">
      <c r="A978" s="450">
        <v>2017</v>
      </c>
      <c r="B978" s="457">
        <v>42977</v>
      </c>
      <c r="C978" s="450">
        <v>43</v>
      </c>
      <c r="D978" s="450">
        <v>37.000000000000007</v>
      </c>
      <c r="E978" s="450">
        <v>48</v>
      </c>
      <c r="F978" s="450">
        <v>42</v>
      </c>
      <c r="G978" s="450">
        <v>37.000000000000007</v>
      </c>
      <c r="H978" s="450" t="s">
        <v>78</v>
      </c>
      <c r="I978" s="450">
        <v>34</v>
      </c>
      <c r="J978" s="450">
        <v>48</v>
      </c>
      <c r="K978" s="452">
        <v>40</v>
      </c>
      <c r="L978" s="452">
        <v>40</v>
      </c>
      <c r="M978" s="452">
        <v>37.000000000000007</v>
      </c>
      <c r="N978" s="452">
        <v>41</v>
      </c>
      <c r="O978" s="452">
        <v>42</v>
      </c>
      <c r="P978" s="452">
        <v>37.000000000000007</v>
      </c>
      <c r="Q978" s="452">
        <v>41</v>
      </c>
      <c r="R978" s="452">
        <v>37.000000000000007</v>
      </c>
      <c r="S978" s="452">
        <v>35</v>
      </c>
      <c r="T978" s="450">
        <v>41</v>
      </c>
      <c r="U978" s="450">
        <v>40</v>
      </c>
      <c r="V978" s="450">
        <v>41</v>
      </c>
      <c r="W978" s="450">
        <v>44.000000000000007</v>
      </c>
      <c r="X978" s="450">
        <v>44.000000000000007</v>
      </c>
      <c r="Y978" s="450"/>
      <c r="Z978" s="450">
        <v>39</v>
      </c>
      <c r="AA978" s="450">
        <v>44.000000000000007</v>
      </c>
      <c r="AB978" s="450">
        <v>43</v>
      </c>
      <c r="AC978" s="450">
        <v>43</v>
      </c>
      <c r="AD978" s="450">
        <v>40</v>
      </c>
    </row>
    <row r="979" spans="1:30" ht="12.75" customHeight="1" x14ac:dyDescent="0.2">
      <c r="A979" s="450">
        <v>2017</v>
      </c>
      <c r="B979" s="457">
        <v>42978</v>
      </c>
      <c r="C979" s="450">
        <v>45.000000000000007</v>
      </c>
      <c r="D979" s="450">
        <v>39</v>
      </c>
      <c r="E979" s="450">
        <v>45.000000000000007</v>
      </c>
      <c r="F979" s="450">
        <v>38</v>
      </c>
      <c r="G979" s="450">
        <v>42</v>
      </c>
      <c r="H979" s="450" t="s">
        <v>78</v>
      </c>
      <c r="I979" s="450">
        <v>42</v>
      </c>
      <c r="J979" s="450">
        <v>47</v>
      </c>
      <c r="K979" s="452">
        <v>40</v>
      </c>
      <c r="L979" s="452">
        <v>41</v>
      </c>
      <c r="M979" s="452">
        <v>38</v>
      </c>
      <c r="N979" s="452">
        <v>42</v>
      </c>
      <c r="O979" s="452">
        <v>46</v>
      </c>
      <c r="P979" s="452">
        <v>37.000000000000007</v>
      </c>
      <c r="Q979" s="452">
        <v>40</v>
      </c>
      <c r="R979" s="452">
        <v>37.000000000000007</v>
      </c>
      <c r="S979" s="452">
        <v>34</v>
      </c>
      <c r="T979" s="450">
        <v>39</v>
      </c>
      <c r="U979" s="450">
        <v>40</v>
      </c>
      <c r="V979" s="450">
        <v>39</v>
      </c>
      <c r="W979" s="450">
        <v>42</v>
      </c>
      <c r="X979" s="450">
        <v>42</v>
      </c>
      <c r="Y979" s="450"/>
      <c r="Z979" s="450">
        <v>40</v>
      </c>
      <c r="AA979" s="450">
        <v>44.000000000000007</v>
      </c>
      <c r="AB979" s="450">
        <v>50</v>
      </c>
      <c r="AC979" s="450">
        <v>46</v>
      </c>
      <c r="AD979" s="450">
        <v>41</v>
      </c>
    </row>
    <row r="980" spans="1:30" ht="12.75" customHeight="1" x14ac:dyDescent="0.2">
      <c r="A980" s="450">
        <v>2017</v>
      </c>
      <c r="B980" s="457">
        <v>42979</v>
      </c>
      <c r="C980" s="450">
        <v>36.000000000000007</v>
      </c>
      <c r="D980" s="450">
        <v>33</v>
      </c>
      <c r="E980" s="450">
        <v>35</v>
      </c>
      <c r="F980" s="450">
        <v>35</v>
      </c>
      <c r="G980" s="450">
        <v>34</v>
      </c>
      <c r="H980" s="450" t="s">
        <v>78</v>
      </c>
      <c r="I980" s="450">
        <v>34</v>
      </c>
      <c r="J980" s="450">
        <v>37.000000000000007</v>
      </c>
      <c r="K980" s="452">
        <v>31</v>
      </c>
      <c r="L980" s="452">
        <v>30</v>
      </c>
      <c r="M980" s="452">
        <v>30</v>
      </c>
      <c r="N980" s="452">
        <v>32</v>
      </c>
      <c r="O980" s="452">
        <v>32</v>
      </c>
      <c r="P980" s="452">
        <v>29</v>
      </c>
      <c r="Q980" s="452">
        <v>30</v>
      </c>
      <c r="R980" s="452">
        <v>29</v>
      </c>
      <c r="S980" s="452">
        <v>27</v>
      </c>
      <c r="T980" s="450">
        <v>32</v>
      </c>
      <c r="U980" s="450">
        <v>32</v>
      </c>
      <c r="V980" s="450">
        <v>30</v>
      </c>
      <c r="W980" s="450">
        <v>33</v>
      </c>
      <c r="X980" s="450">
        <v>34</v>
      </c>
      <c r="Y980" s="450"/>
      <c r="Z980" s="450">
        <v>32</v>
      </c>
      <c r="AA980" s="450">
        <v>37.000000000000007</v>
      </c>
      <c r="AB980" s="450">
        <v>35</v>
      </c>
      <c r="AC980" s="450">
        <v>31</v>
      </c>
      <c r="AD980" s="450">
        <v>33</v>
      </c>
    </row>
    <row r="981" spans="1:30" ht="12.75" customHeight="1" x14ac:dyDescent="0.2">
      <c r="A981" s="450">
        <v>2017</v>
      </c>
      <c r="B981" s="457">
        <v>42980</v>
      </c>
      <c r="C981" s="450">
        <v>38</v>
      </c>
      <c r="D981" s="450">
        <v>34</v>
      </c>
      <c r="E981" s="450">
        <v>41</v>
      </c>
      <c r="F981" s="450">
        <v>36.000000000000007</v>
      </c>
      <c r="G981" s="450">
        <v>33</v>
      </c>
      <c r="H981" s="450" t="s">
        <v>78</v>
      </c>
      <c r="I981" s="450">
        <v>34</v>
      </c>
      <c r="J981" s="450">
        <v>37.000000000000007</v>
      </c>
      <c r="K981" s="452">
        <v>31</v>
      </c>
      <c r="L981" s="452">
        <v>28</v>
      </c>
      <c r="M981" s="452">
        <v>30</v>
      </c>
      <c r="N981" s="452">
        <v>29</v>
      </c>
      <c r="O981" s="452">
        <v>38</v>
      </c>
      <c r="P981" s="452">
        <v>29</v>
      </c>
      <c r="Q981" s="452">
        <v>30</v>
      </c>
      <c r="R981" s="452">
        <v>33</v>
      </c>
      <c r="S981" s="452">
        <v>21</v>
      </c>
      <c r="T981" s="450">
        <v>31</v>
      </c>
      <c r="U981" s="450">
        <v>33</v>
      </c>
      <c r="V981" s="450">
        <v>31</v>
      </c>
      <c r="W981" s="450">
        <v>34</v>
      </c>
      <c r="X981" s="450">
        <v>36.000000000000007</v>
      </c>
      <c r="Y981" s="450"/>
      <c r="Z981" s="450">
        <v>34</v>
      </c>
      <c r="AA981" s="450">
        <v>36.000000000000007</v>
      </c>
      <c r="AB981" s="450">
        <v>36.000000000000007</v>
      </c>
      <c r="AC981" s="450">
        <v>34</v>
      </c>
      <c r="AD981" s="450">
        <v>35</v>
      </c>
    </row>
    <row r="982" spans="1:30" ht="12.75" customHeight="1" x14ac:dyDescent="0.2">
      <c r="A982" s="450">
        <v>2017</v>
      </c>
      <c r="B982" s="457">
        <v>42981</v>
      </c>
      <c r="C982" s="450">
        <v>34</v>
      </c>
      <c r="D982" s="450">
        <v>26.000000000000004</v>
      </c>
      <c r="E982" s="450">
        <v>38</v>
      </c>
      <c r="F982" s="450">
        <v>33</v>
      </c>
      <c r="G982" s="450">
        <v>27</v>
      </c>
      <c r="H982" s="450" t="s">
        <v>78</v>
      </c>
      <c r="I982" s="450">
        <v>25</v>
      </c>
      <c r="J982" s="450">
        <v>40</v>
      </c>
      <c r="K982" s="452">
        <v>28</v>
      </c>
      <c r="L982" s="452">
        <v>27</v>
      </c>
      <c r="M982" s="452">
        <v>26.000000000000004</v>
      </c>
      <c r="N982" s="452">
        <v>26.000000000000004</v>
      </c>
      <c r="O982" s="452">
        <v>28</v>
      </c>
      <c r="P982" s="452">
        <v>22.000000000000004</v>
      </c>
      <c r="Q982" s="452">
        <v>28</v>
      </c>
      <c r="R982" s="452">
        <v>27</v>
      </c>
      <c r="S982" s="452">
        <v>22.000000000000004</v>
      </c>
      <c r="T982" s="450">
        <v>27</v>
      </c>
      <c r="U982" s="450">
        <v>27</v>
      </c>
      <c r="V982" s="450">
        <v>27</v>
      </c>
      <c r="W982" s="450">
        <v>28</v>
      </c>
      <c r="X982" s="450">
        <v>29</v>
      </c>
      <c r="Y982" s="450"/>
      <c r="Z982" s="450">
        <v>27</v>
      </c>
      <c r="AA982" s="450">
        <v>33</v>
      </c>
      <c r="AB982" s="450">
        <v>36.000000000000007</v>
      </c>
      <c r="AC982" s="450">
        <v>32</v>
      </c>
      <c r="AD982" s="450">
        <v>30</v>
      </c>
    </row>
    <row r="983" spans="1:30" ht="12.75" customHeight="1" x14ac:dyDescent="0.2">
      <c r="A983" s="450">
        <v>2017</v>
      </c>
      <c r="B983" s="457">
        <v>42982</v>
      </c>
      <c r="C983" s="450">
        <v>51.000000000000007</v>
      </c>
      <c r="D983" s="450">
        <v>51.000000000000007</v>
      </c>
      <c r="E983" s="450">
        <v>55</v>
      </c>
      <c r="F983" s="450">
        <v>54</v>
      </c>
      <c r="G983" s="450">
        <v>55</v>
      </c>
      <c r="H983" s="450" t="s">
        <v>78</v>
      </c>
      <c r="I983" s="450">
        <v>55</v>
      </c>
      <c r="J983" s="450">
        <v>55</v>
      </c>
      <c r="K983" s="452">
        <v>49</v>
      </c>
      <c r="L983" s="452">
        <v>48</v>
      </c>
      <c r="M983" s="452">
        <v>48</v>
      </c>
      <c r="N983" s="452">
        <v>47</v>
      </c>
      <c r="O983" s="452">
        <v>51.000000000000007</v>
      </c>
      <c r="P983" s="452">
        <v>36.000000000000007</v>
      </c>
      <c r="Q983" s="452">
        <v>48</v>
      </c>
      <c r="R983" s="452">
        <v>44.000000000000007</v>
      </c>
      <c r="S983" s="452">
        <v>45.000000000000007</v>
      </c>
      <c r="T983" s="450">
        <v>48</v>
      </c>
      <c r="U983" s="450">
        <v>50</v>
      </c>
      <c r="V983" s="450">
        <v>48</v>
      </c>
      <c r="W983" s="450">
        <v>50</v>
      </c>
      <c r="X983" s="450">
        <v>50</v>
      </c>
      <c r="Y983" s="450"/>
      <c r="Z983" s="450">
        <v>46</v>
      </c>
      <c r="AA983" s="450">
        <v>50</v>
      </c>
      <c r="AB983" s="450">
        <v>50</v>
      </c>
      <c r="AC983" s="450">
        <v>47</v>
      </c>
      <c r="AD983" s="450">
        <v>51.000000000000007</v>
      </c>
    </row>
    <row r="984" spans="1:30" ht="12.75" customHeight="1" x14ac:dyDescent="0.2">
      <c r="A984" s="450">
        <v>2017</v>
      </c>
      <c r="B984" s="457">
        <v>42983</v>
      </c>
      <c r="C984" s="450">
        <v>54</v>
      </c>
      <c r="D984" s="450">
        <v>64</v>
      </c>
      <c r="E984" s="450">
        <v>54</v>
      </c>
      <c r="F984" s="450">
        <v>56</v>
      </c>
      <c r="G984" s="450">
        <v>53.000000000000007</v>
      </c>
      <c r="H984" s="450" t="s">
        <v>78</v>
      </c>
      <c r="I984" s="450">
        <v>50</v>
      </c>
      <c r="J984" s="450">
        <v>47</v>
      </c>
      <c r="K984" s="452">
        <v>55</v>
      </c>
      <c r="L984" s="452">
        <v>54</v>
      </c>
      <c r="M984" s="452">
        <v>52.000000000000007</v>
      </c>
      <c r="N984" s="452">
        <v>57</v>
      </c>
      <c r="O984" s="452">
        <v>52.000000000000007</v>
      </c>
      <c r="P984" s="452">
        <v>34</v>
      </c>
      <c r="Q984" s="452">
        <v>56</v>
      </c>
      <c r="R984" s="452">
        <v>54</v>
      </c>
      <c r="S984" s="452">
        <v>33</v>
      </c>
      <c r="T984" s="450">
        <v>43</v>
      </c>
      <c r="U984" s="450">
        <v>48</v>
      </c>
      <c r="V984" s="450">
        <v>48</v>
      </c>
      <c r="W984" s="450">
        <v>43</v>
      </c>
      <c r="X984" s="450">
        <v>53.000000000000007</v>
      </c>
      <c r="Y984" s="450"/>
      <c r="Z984" s="450">
        <v>58</v>
      </c>
      <c r="AA984" s="450">
        <v>42</v>
      </c>
      <c r="AB984" s="450">
        <v>44.000000000000007</v>
      </c>
      <c r="AC984" s="450">
        <v>39</v>
      </c>
      <c r="AD984" s="450">
        <v>55</v>
      </c>
    </row>
    <row r="985" spans="1:30" ht="12.75" customHeight="1" x14ac:dyDescent="0.2">
      <c r="A985" s="450">
        <v>2017</v>
      </c>
      <c r="B985" s="457">
        <v>42984</v>
      </c>
      <c r="C985" s="450">
        <v>36.000000000000007</v>
      </c>
      <c r="D985" s="450">
        <v>30</v>
      </c>
      <c r="E985" s="450">
        <v>35</v>
      </c>
      <c r="F985" s="450">
        <v>27</v>
      </c>
      <c r="G985" s="450">
        <v>29</v>
      </c>
      <c r="H985" s="450" t="s">
        <v>78</v>
      </c>
      <c r="I985" s="450">
        <v>27</v>
      </c>
      <c r="J985" s="450">
        <v>35</v>
      </c>
      <c r="K985" s="452">
        <v>28</v>
      </c>
      <c r="L985" s="452">
        <v>28</v>
      </c>
      <c r="M985" s="452">
        <v>28</v>
      </c>
      <c r="N985" s="452">
        <v>25</v>
      </c>
      <c r="O985" s="452">
        <v>27</v>
      </c>
      <c r="P985" s="452">
        <v>21</v>
      </c>
      <c r="Q985" s="452">
        <v>34</v>
      </c>
      <c r="R985" s="452">
        <v>32</v>
      </c>
      <c r="S985" s="452">
        <v>13.000000000000002</v>
      </c>
      <c r="T985" s="450">
        <v>28</v>
      </c>
      <c r="U985" s="450">
        <v>30</v>
      </c>
      <c r="V985" s="450">
        <v>29</v>
      </c>
      <c r="W985" s="450">
        <v>32</v>
      </c>
      <c r="X985" s="450">
        <v>25</v>
      </c>
      <c r="Y985" s="450"/>
      <c r="Z985" s="450">
        <v>32</v>
      </c>
      <c r="AA985" s="450">
        <v>36.000000000000007</v>
      </c>
      <c r="AB985" s="450">
        <v>40</v>
      </c>
      <c r="AC985" s="450">
        <v>39</v>
      </c>
      <c r="AD985" s="450">
        <v>30</v>
      </c>
    </row>
    <row r="986" spans="1:30" ht="12.75" customHeight="1" x14ac:dyDescent="0.2">
      <c r="A986" s="450">
        <v>2017</v>
      </c>
      <c r="B986" s="457">
        <v>42985</v>
      </c>
      <c r="C986" s="450">
        <v>45.000000000000007</v>
      </c>
      <c r="D986" s="450">
        <v>38</v>
      </c>
      <c r="E986" s="450">
        <v>50</v>
      </c>
      <c r="F986" s="450">
        <v>46</v>
      </c>
      <c r="G986" s="450">
        <v>44.000000000000007</v>
      </c>
      <c r="H986" s="450" t="s">
        <v>78</v>
      </c>
      <c r="I986" s="450">
        <v>40</v>
      </c>
      <c r="J986" s="450">
        <v>51.000000000000007</v>
      </c>
      <c r="K986" s="452">
        <v>39</v>
      </c>
      <c r="L986" s="452">
        <v>35</v>
      </c>
      <c r="M986" s="452">
        <v>31</v>
      </c>
      <c r="N986" s="452">
        <v>36.000000000000007</v>
      </c>
      <c r="O986" s="452">
        <v>40</v>
      </c>
      <c r="P986" s="452">
        <v>32</v>
      </c>
      <c r="Q986" s="452">
        <v>39</v>
      </c>
      <c r="R986" s="452">
        <v>34</v>
      </c>
      <c r="S986" s="452">
        <v>34</v>
      </c>
      <c r="T986" s="450">
        <v>38</v>
      </c>
      <c r="U986" s="450">
        <v>39</v>
      </c>
      <c r="V986" s="450">
        <v>37.000000000000007</v>
      </c>
      <c r="W986" s="450">
        <v>37.000000000000007</v>
      </c>
      <c r="X986" s="450">
        <v>39</v>
      </c>
      <c r="Y986" s="450"/>
      <c r="Z986" s="450">
        <v>36.000000000000007</v>
      </c>
      <c r="AA986" s="450">
        <v>40</v>
      </c>
      <c r="AB986" s="450">
        <v>49</v>
      </c>
      <c r="AC986" s="450">
        <v>41</v>
      </c>
      <c r="AD986" s="450">
        <v>41</v>
      </c>
    </row>
    <row r="987" spans="1:30" ht="12.75" customHeight="1" x14ac:dyDescent="0.2">
      <c r="A987" s="450">
        <v>2017</v>
      </c>
      <c r="B987" s="457">
        <v>42986</v>
      </c>
      <c r="C987" s="450">
        <v>35</v>
      </c>
      <c r="D987" s="450">
        <v>31</v>
      </c>
      <c r="E987" s="450">
        <v>37.000000000000007</v>
      </c>
      <c r="F987" s="450">
        <v>35</v>
      </c>
      <c r="G987" s="450">
        <v>32</v>
      </c>
      <c r="H987" s="450" t="s">
        <v>78</v>
      </c>
      <c r="I987" s="450">
        <v>32</v>
      </c>
      <c r="J987" s="450">
        <v>40</v>
      </c>
      <c r="K987" s="452">
        <v>31</v>
      </c>
      <c r="L987" s="452">
        <v>31</v>
      </c>
      <c r="M987" s="452">
        <v>27</v>
      </c>
      <c r="N987" s="452">
        <v>33</v>
      </c>
      <c r="O987" s="452">
        <v>34</v>
      </c>
      <c r="P987" s="452">
        <v>27</v>
      </c>
      <c r="Q987" s="452">
        <v>28</v>
      </c>
      <c r="R987" s="452">
        <v>27</v>
      </c>
      <c r="S987" s="452">
        <v>28</v>
      </c>
      <c r="T987" s="450">
        <v>32</v>
      </c>
      <c r="U987" s="450">
        <v>29</v>
      </c>
      <c r="V987" s="450">
        <v>31</v>
      </c>
      <c r="W987" s="450">
        <v>33</v>
      </c>
      <c r="X987" s="450">
        <v>33</v>
      </c>
      <c r="Y987" s="450"/>
      <c r="Z987" s="450">
        <v>30</v>
      </c>
      <c r="AA987" s="450">
        <v>33</v>
      </c>
      <c r="AB987" s="450">
        <v>38</v>
      </c>
      <c r="AC987" s="450">
        <v>35</v>
      </c>
      <c r="AD987" s="450">
        <v>32</v>
      </c>
    </row>
    <row r="988" spans="1:30" ht="12.75" customHeight="1" x14ac:dyDescent="0.2">
      <c r="A988" s="450">
        <v>2017</v>
      </c>
      <c r="B988" s="457">
        <v>42987</v>
      </c>
      <c r="C988" s="450">
        <v>22.000000000000004</v>
      </c>
      <c r="D988" s="450">
        <v>21</v>
      </c>
      <c r="E988" s="450">
        <v>23</v>
      </c>
      <c r="F988" s="450">
        <v>22.000000000000004</v>
      </c>
      <c r="G988" s="450">
        <v>22.000000000000004</v>
      </c>
      <c r="H988" s="450" t="s">
        <v>78</v>
      </c>
      <c r="I988" s="450">
        <v>22.000000000000004</v>
      </c>
      <c r="J988" s="450" t="s">
        <v>78</v>
      </c>
      <c r="K988" s="452">
        <v>22.000000000000004</v>
      </c>
      <c r="L988" s="452">
        <v>22.000000000000004</v>
      </c>
      <c r="M988" s="452">
        <v>22.000000000000004</v>
      </c>
      <c r="N988" s="452">
        <v>20</v>
      </c>
      <c r="O988" s="452">
        <v>23</v>
      </c>
      <c r="P988" s="452">
        <v>21</v>
      </c>
      <c r="Q988" s="452">
        <v>21</v>
      </c>
      <c r="R988" s="452">
        <v>18.000000000000004</v>
      </c>
      <c r="S988" s="452">
        <v>16</v>
      </c>
      <c r="T988" s="450">
        <v>23</v>
      </c>
      <c r="U988" s="450">
        <v>22.000000000000004</v>
      </c>
      <c r="V988" s="450">
        <v>22.000000000000004</v>
      </c>
      <c r="W988" s="450">
        <v>25</v>
      </c>
      <c r="X988" s="450">
        <v>24</v>
      </c>
      <c r="Y988" s="450"/>
      <c r="Z988" s="450">
        <v>20</v>
      </c>
      <c r="AA988" s="450">
        <v>23</v>
      </c>
      <c r="AB988" s="450">
        <v>26.000000000000004</v>
      </c>
      <c r="AC988" s="450">
        <v>23</v>
      </c>
      <c r="AD988" s="450">
        <v>22.000000000000004</v>
      </c>
    </row>
    <row r="989" spans="1:30" ht="12.75" customHeight="1" x14ac:dyDescent="0.2">
      <c r="A989" s="450">
        <v>2017</v>
      </c>
      <c r="B989" s="457">
        <v>42988</v>
      </c>
      <c r="C989" s="450">
        <v>26.000000000000004</v>
      </c>
      <c r="D989" s="450">
        <v>25</v>
      </c>
      <c r="E989" s="450">
        <v>27</v>
      </c>
      <c r="F989" s="450">
        <v>24</v>
      </c>
      <c r="G989" s="450">
        <v>27</v>
      </c>
      <c r="H989" s="450" t="s">
        <v>78</v>
      </c>
      <c r="I989" s="450">
        <v>26.000000000000004</v>
      </c>
      <c r="J989" s="450" t="s">
        <v>78</v>
      </c>
      <c r="K989" s="452">
        <v>27</v>
      </c>
      <c r="L989" s="452">
        <v>27</v>
      </c>
      <c r="M989" s="452">
        <v>29</v>
      </c>
      <c r="N989" s="452">
        <v>23</v>
      </c>
      <c r="O989" s="452">
        <v>28</v>
      </c>
      <c r="P989" s="452">
        <v>25</v>
      </c>
      <c r="Q989" s="452">
        <v>24</v>
      </c>
      <c r="R989" s="452">
        <v>25</v>
      </c>
      <c r="S989" s="452">
        <v>20</v>
      </c>
      <c r="T989" s="450">
        <v>26.000000000000004</v>
      </c>
      <c r="U989" s="450">
        <v>25</v>
      </c>
      <c r="V989" s="450">
        <v>27</v>
      </c>
      <c r="W989" s="450">
        <v>28</v>
      </c>
      <c r="X989" s="450">
        <v>29</v>
      </c>
      <c r="Y989" s="450"/>
      <c r="Z989" s="450">
        <v>25</v>
      </c>
      <c r="AA989" s="450">
        <v>25</v>
      </c>
      <c r="AB989" s="450">
        <v>30</v>
      </c>
      <c r="AC989" s="450">
        <v>27</v>
      </c>
      <c r="AD989" s="450">
        <v>26.000000000000004</v>
      </c>
    </row>
    <row r="990" spans="1:30" ht="12.75" customHeight="1" x14ac:dyDescent="0.2">
      <c r="A990" s="450">
        <v>2017</v>
      </c>
      <c r="B990" s="457">
        <v>42989</v>
      </c>
      <c r="C990" s="450">
        <v>34</v>
      </c>
      <c r="D990" s="450">
        <v>27</v>
      </c>
      <c r="E990" s="450">
        <v>35</v>
      </c>
      <c r="F990" s="450">
        <v>30</v>
      </c>
      <c r="G990" s="450">
        <v>30</v>
      </c>
      <c r="H990" s="450" t="s">
        <v>78</v>
      </c>
      <c r="I990" s="450">
        <v>30</v>
      </c>
      <c r="J990" s="450">
        <v>36.000000000000007</v>
      </c>
      <c r="K990" s="452">
        <v>34</v>
      </c>
      <c r="L990" s="452">
        <v>33</v>
      </c>
      <c r="M990" s="452">
        <v>33</v>
      </c>
      <c r="N990" s="452">
        <v>34</v>
      </c>
      <c r="O990" s="452">
        <v>35</v>
      </c>
      <c r="P990" s="452">
        <v>26.000000000000004</v>
      </c>
      <c r="Q990" s="452">
        <v>23</v>
      </c>
      <c r="R990" s="452">
        <v>32</v>
      </c>
      <c r="S990" s="452">
        <v>20</v>
      </c>
      <c r="T990" s="450">
        <v>33</v>
      </c>
      <c r="U990" s="450">
        <v>32</v>
      </c>
      <c r="V990" s="450">
        <v>33</v>
      </c>
      <c r="W990" s="450">
        <v>20</v>
      </c>
      <c r="X990" s="450">
        <v>31</v>
      </c>
      <c r="Y990" s="450"/>
      <c r="Z990" s="450">
        <v>31</v>
      </c>
      <c r="AA990" s="450">
        <v>33</v>
      </c>
      <c r="AB990" s="450">
        <v>37.000000000000007</v>
      </c>
      <c r="AC990" s="450">
        <v>33</v>
      </c>
      <c r="AD990" s="450">
        <v>32</v>
      </c>
    </row>
    <row r="991" spans="1:30" ht="12.75" customHeight="1" x14ac:dyDescent="0.2">
      <c r="A991" s="450">
        <v>2017</v>
      </c>
      <c r="B991" s="457">
        <v>42990</v>
      </c>
      <c r="C991" s="450">
        <v>34</v>
      </c>
      <c r="D991" s="450">
        <v>37.000000000000007</v>
      </c>
      <c r="E991" s="450">
        <v>39</v>
      </c>
      <c r="F991" s="450">
        <v>33</v>
      </c>
      <c r="G991" s="450">
        <v>38</v>
      </c>
      <c r="H991" s="450" t="s">
        <v>78</v>
      </c>
      <c r="I991" s="450">
        <v>26.000000000000004</v>
      </c>
      <c r="J991" s="450">
        <v>38</v>
      </c>
      <c r="K991" s="452">
        <v>33</v>
      </c>
      <c r="L991" s="452">
        <v>38</v>
      </c>
      <c r="M991" s="452">
        <v>33</v>
      </c>
      <c r="N991" s="452">
        <v>32</v>
      </c>
      <c r="O991" s="452">
        <v>37.000000000000007</v>
      </c>
      <c r="P991" s="452">
        <v>34</v>
      </c>
      <c r="Q991" s="452">
        <v>35</v>
      </c>
      <c r="R991" s="452">
        <v>32</v>
      </c>
      <c r="S991" s="452">
        <v>23</v>
      </c>
      <c r="T991" s="450">
        <v>32</v>
      </c>
      <c r="U991" s="450">
        <v>33</v>
      </c>
      <c r="V991" s="450">
        <v>32</v>
      </c>
      <c r="W991" s="450">
        <v>30</v>
      </c>
      <c r="X991" s="450">
        <v>42</v>
      </c>
      <c r="Y991" s="450"/>
      <c r="Z991" s="450">
        <v>31</v>
      </c>
      <c r="AA991" s="450">
        <v>32</v>
      </c>
      <c r="AB991" s="450">
        <v>34</v>
      </c>
      <c r="AC991" s="450">
        <v>31</v>
      </c>
      <c r="AD991" s="450">
        <v>36.000000000000007</v>
      </c>
    </row>
    <row r="992" spans="1:30" ht="12.75" customHeight="1" x14ac:dyDescent="0.2">
      <c r="A992" s="450">
        <v>2017</v>
      </c>
      <c r="B992" s="457">
        <v>42991</v>
      </c>
      <c r="C992" s="450">
        <v>51.000000000000007</v>
      </c>
      <c r="D992" s="450">
        <v>51.000000000000007</v>
      </c>
      <c r="E992" s="450">
        <v>59.000000000000007</v>
      </c>
      <c r="F992" s="450">
        <v>60</v>
      </c>
      <c r="G992" s="450">
        <v>52.000000000000007</v>
      </c>
      <c r="H992" s="450" t="s">
        <v>78</v>
      </c>
      <c r="I992" s="450">
        <v>49</v>
      </c>
      <c r="J992" s="450">
        <v>56</v>
      </c>
      <c r="K992" s="452">
        <v>37.000000000000007</v>
      </c>
      <c r="L992" s="452">
        <v>37.000000000000007</v>
      </c>
      <c r="M992" s="452">
        <v>29</v>
      </c>
      <c r="N992" s="452">
        <v>33</v>
      </c>
      <c r="O992" s="452">
        <v>39</v>
      </c>
      <c r="P992" s="452">
        <v>35</v>
      </c>
      <c r="Q992" s="452">
        <v>37.000000000000007</v>
      </c>
      <c r="R992" s="452">
        <v>38</v>
      </c>
      <c r="S992" s="452">
        <v>18.000000000000004</v>
      </c>
      <c r="T992" s="450">
        <v>32</v>
      </c>
      <c r="U992" s="450">
        <v>36.000000000000007</v>
      </c>
      <c r="V992" s="450">
        <v>33</v>
      </c>
      <c r="W992" s="450">
        <v>44.000000000000007</v>
      </c>
      <c r="X992" s="450">
        <v>42</v>
      </c>
      <c r="Y992" s="450"/>
      <c r="Z992" s="450">
        <v>42</v>
      </c>
      <c r="AA992" s="450">
        <v>47</v>
      </c>
      <c r="AB992" s="450">
        <v>53.000000000000007</v>
      </c>
      <c r="AC992" s="450">
        <v>47</v>
      </c>
      <c r="AD992" s="450">
        <v>45.000000000000007</v>
      </c>
    </row>
    <row r="993" spans="1:30" ht="12.75" customHeight="1" x14ac:dyDescent="0.2">
      <c r="A993" s="450">
        <v>2017</v>
      </c>
      <c r="B993" s="457">
        <v>42992</v>
      </c>
      <c r="C993" s="450">
        <v>37.000000000000007</v>
      </c>
      <c r="D993" s="450">
        <v>41</v>
      </c>
      <c r="E993" s="450">
        <v>38</v>
      </c>
      <c r="F993" s="450">
        <v>41</v>
      </c>
      <c r="G993" s="450">
        <v>43</v>
      </c>
      <c r="H993" s="450" t="s">
        <v>78</v>
      </c>
      <c r="I993" s="450">
        <v>39</v>
      </c>
      <c r="J993" s="450">
        <v>41</v>
      </c>
      <c r="K993" s="452">
        <v>30</v>
      </c>
      <c r="L993" s="452">
        <v>40</v>
      </c>
      <c r="M993" s="452">
        <v>38</v>
      </c>
      <c r="N993" s="452">
        <v>38</v>
      </c>
      <c r="O993" s="452">
        <v>45.000000000000007</v>
      </c>
      <c r="P993" s="452">
        <v>30</v>
      </c>
      <c r="Q993" s="452">
        <v>38</v>
      </c>
      <c r="R993" s="452">
        <v>41</v>
      </c>
      <c r="S993" s="452">
        <v>31</v>
      </c>
      <c r="T993" s="450">
        <v>34</v>
      </c>
      <c r="U993" s="450">
        <v>31</v>
      </c>
      <c r="V993" s="450">
        <v>33</v>
      </c>
      <c r="W993" s="450">
        <v>35</v>
      </c>
      <c r="X993" s="450">
        <v>41</v>
      </c>
      <c r="Y993" s="450"/>
      <c r="Z993" s="450">
        <v>37.000000000000007</v>
      </c>
      <c r="AA993" s="450">
        <v>36.000000000000007</v>
      </c>
      <c r="AB993" s="450">
        <v>38</v>
      </c>
      <c r="AC993" s="450">
        <v>36.000000000000007</v>
      </c>
      <c r="AD993" s="450">
        <v>22.000000000000004</v>
      </c>
    </row>
    <row r="994" spans="1:30" ht="12.75" customHeight="1" x14ac:dyDescent="0.2">
      <c r="A994" s="450">
        <v>2017</v>
      </c>
      <c r="B994" s="457">
        <v>42993</v>
      </c>
      <c r="C994" s="450">
        <v>47</v>
      </c>
      <c r="D994" s="450">
        <v>41</v>
      </c>
      <c r="E994" s="450">
        <v>56</v>
      </c>
      <c r="F994" s="450">
        <v>54</v>
      </c>
      <c r="G994" s="450">
        <v>56</v>
      </c>
      <c r="H994" s="450" t="s">
        <v>78</v>
      </c>
      <c r="I994" s="450">
        <v>52.000000000000007</v>
      </c>
      <c r="J994" s="450">
        <v>53.000000000000007</v>
      </c>
      <c r="K994" s="452">
        <v>39</v>
      </c>
      <c r="L994" s="452">
        <v>32</v>
      </c>
      <c r="M994" s="452">
        <v>39</v>
      </c>
      <c r="N994" s="452">
        <v>34</v>
      </c>
      <c r="O994" s="452">
        <v>47</v>
      </c>
      <c r="P994" s="452">
        <v>38</v>
      </c>
      <c r="Q994" s="452">
        <v>35</v>
      </c>
      <c r="R994" s="452">
        <v>36.000000000000007</v>
      </c>
      <c r="S994" s="452">
        <v>22.000000000000004</v>
      </c>
      <c r="T994" s="450">
        <v>39</v>
      </c>
      <c r="U994" s="450">
        <v>41</v>
      </c>
      <c r="V994" s="450">
        <v>39</v>
      </c>
      <c r="W994" s="450">
        <v>50</v>
      </c>
      <c r="X994" s="450">
        <v>50</v>
      </c>
      <c r="Y994" s="450"/>
      <c r="Z994" s="450">
        <v>43</v>
      </c>
      <c r="AA994" s="450">
        <v>48</v>
      </c>
      <c r="AB994" s="450">
        <v>50</v>
      </c>
      <c r="AC994" s="450">
        <v>48</v>
      </c>
      <c r="AD994" s="450">
        <v>35</v>
      </c>
    </row>
    <row r="995" spans="1:30" ht="12.75" customHeight="1" x14ac:dyDescent="0.2">
      <c r="A995" s="450">
        <v>2017</v>
      </c>
      <c r="B995" s="457">
        <v>42994</v>
      </c>
      <c r="C995" s="450">
        <v>48</v>
      </c>
      <c r="D995" s="450">
        <v>51.000000000000007</v>
      </c>
      <c r="E995" s="450">
        <v>51.000000000000007</v>
      </c>
      <c r="F995" s="450">
        <v>52.000000000000007</v>
      </c>
      <c r="G995" s="450">
        <v>56</v>
      </c>
      <c r="H995" s="450" t="s">
        <v>78</v>
      </c>
      <c r="I995" s="450">
        <v>43</v>
      </c>
      <c r="J995" s="450">
        <v>52.000000000000007</v>
      </c>
      <c r="K995" s="452">
        <v>55</v>
      </c>
      <c r="L995" s="452">
        <v>46</v>
      </c>
      <c r="M995" s="452">
        <v>49</v>
      </c>
      <c r="N995" s="452">
        <v>57</v>
      </c>
      <c r="O995" s="452">
        <v>57</v>
      </c>
      <c r="P995" s="452">
        <v>38</v>
      </c>
      <c r="Q995" s="452">
        <v>50</v>
      </c>
      <c r="R995" s="452">
        <v>53.000000000000007</v>
      </c>
      <c r="S995" s="452">
        <v>25</v>
      </c>
      <c r="T995" s="450">
        <v>50</v>
      </c>
      <c r="U995" s="450">
        <v>54</v>
      </c>
      <c r="V995" s="450">
        <v>52.000000000000007</v>
      </c>
      <c r="W995" s="450">
        <v>47</v>
      </c>
      <c r="X995" s="450">
        <v>49</v>
      </c>
      <c r="Y995" s="450"/>
      <c r="Z995" s="450">
        <v>46</v>
      </c>
      <c r="AA995" s="450">
        <v>46</v>
      </c>
      <c r="AB995" s="450">
        <v>43</v>
      </c>
      <c r="AC995" s="450">
        <v>38</v>
      </c>
      <c r="AD995" s="450">
        <v>52.000000000000007</v>
      </c>
    </row>
    <row r="996" spans="1:30" ht="12.75" customHeight="1" x14ac:dyDescent="0.2">
      <c r="A996" s="450">
        <v>2017</v>
      </c>
      <c r="B996" s="457">
        <v>42995</v>
      </c>
      <c r="C996" s="450">
        <v>55</v>
      </c>
      <c r="D996" s="450">
        <v>49</v>
      </c>
      <c r="E996" s="450">
        <v>53.000000000000007</v>
      </c>
      <c r="F996" s="450">
        <v>56</v>
      </c>
      <c r="G996" s="450">
        <v>48</v>
      </c>
      <c r="H996" s="450" t="s">
        <v>78</v>
      </c>
      <c r="I996" s="450">
        <v>51.000000000000007</v>
      </c>
      <c r="J996" s="450">
        <v>49</v>
      </c>
      <c r="K996" s="452">
        <v>53.000000000000007</v>
      </c>
      <c r="L996" s="452">
        <v>50</v>
      </c>
      <c r="M996" s="452">
        <v>51.000000000000007</v>
      </c>
      <c r="N996" s="452">
        <v>46</v>
      </c>
      <c r="O996" s="452">
        <v>65</v>
      </c>
      <c r="P996" s="452">
        <v>40</v>
      </c>
      <c r="Q996" s="452">
        <v>58</v>
      </c>
      <c r="R996" s="452">
        <v>51.000000000000007</v>
      </c>
      <c r="S996" s="452">
        <v>40</v>
      </c>
      <c r="T996" s="450">
        <v>52.000000000000007</v>
      </c>
      <c r="U996" s="450">
        <v>53.000000000000007</v>
      </c>
      <c r="V996" s="450">
        <v>54</v>
      </c>
      <c r="W996" s="450">
        <v>55</v>
      </c>
      <c r="X996" s="450">
        <v>53.000000000000007</v>
      </c>
      <c r="Y996" s="450"/>
      <c r="Z996" s="450">
        <v>49</v>
      </c>
      <c r="AA996" s="450">
        <v>50</v>
      </c>
      <c r="AB996" s="450">
        <v>45.000000000000007</v>
      </c>
      <c r="AC996" s="450">
        <v>42</v>
      </c>
      <c r="AD996" s="450">
        <v>49</v>
      </c>
    </row>
    <row r="997" spans="1:30" ht="12.75" customHeight="1" x14ac:dyDescent="0.2">
      <c r="A997" s="450">
        <v>2017</v>
      </c>
      <c r="B997" s="457">
        <v>42996</v>
      </c>
      <c r="C997" s="450">
        <v>26.000000000000004</v>
      </c>
      <c r="D997" s="450">
        <v>35</v>
      </c>
      <c r="E997" s="450">
        <v>29</v>
      </c>
      <c r="F997" s="450">
        <v>22.000000000000004</v>
      </c>
      <c r="G997" s="450">
        <v>26.000000000000004</v>
      </c>
      <c r="H997" s="450" t="s">
        <v>78</v>
      </c>
      <c r="I997" s="450">
        <v>25</v>
      </c>
      <c r="J997" s="450">
        <v>22.000000000000004</v>
      </c>
      <c r="K997" s="452">
        <v>22.000000000000004</v>
      </c>
      <c r="L997" s="452">
        <v>17</v>
      </c>
      <c r="M997" s="452">
        <v>17</v>
      </c>
      <c r="N997" s="452">
        <v>16</v>
      </c>
      <c r="O997" s="452">
        <v>13.000000000000002</v>
      </c>
      <c r="P997" s="452">
        <v>14</v>
      </c>
      <c r="Q997" s="452">
        <v>25</v>
      </c>
      <c r="R997" s="452">
        <v>29</v>
      </c>
      <c r="S997" s="452">
        <v>25</v>
      </c>
      <c r="T997" s="450">
        <v>20</v>
      </c>
      <c r="U997" s="450">
        <v>22.000000000000004</v>
      </c>
      <c r="V997" s="450">
        <v>21</v>
      </c>
      <c r="W997" s="450">
        <v>20</v>
      </c>
      <c r="X997" s="450">
        <v>15.000000000000002</v>
      </c>
      <c r="Y997" s="450"/>
      <c r="Z997" s="450">
        <v>33</v>
      </c>
      <c r="AA997" s="450">
        <v>19</v>
      </c>
      <c r="AB997" s="450">
        <v>23</v>
      </c>
      <c r="AC997" s="450">
        <v>19</v>
      </c>
      <c r="AD997" s="450">
        <v>24</v>
      </c>
    </row>
    <row r="998" spans="1:30" ht="12.75" customHeight="1" x14ac:dyDescent="0.2">
      <c r="A998" s="450">
        <v>2017</v>
      </c>
      <c r="B998" s="457">
        <v>42997</v>
      </c>
      <c r="C998" s="450">
        <v>25</v>
      </c>
      <c r="D998" s="450">
        <v>25</v>
      </c>
      <c r="E998" s="450">
        <v>24</v>
      </c>
      <c r="F998" s="450">
        <v>23</v>
      </c>
      <c r="G998" s="450">
        <v>21</v>
      </c>
      <c r="H998" s="450" t="s">
        <v>78</v>
      </c>
      <c r="I998" s="450">
        <v>21</v>
      </c>
      <c r="J998" s="450">
        <v>24</v>
      </c>
      <c r="K998" s="452">
        <v>22.000000000000004</v>
      </c>
      <c r="L998" s="452">
        <v>24</v>
      </c>
      <c r="M998" s="452">
        <v>22.000000000000004</v>
      </c>
      <c r="N998" s="452">
        <v>23</v>
      </c>
      <c r="O998" s="452">
        <v>25</v>
      </c>
      <c r="P998" s="452">
        <v>16</v>
      </c>
      <c r="Q998" s="452">
        <v>23</v>
      </c>
      <c r="R998" s="452">
        <v>23</v>
      </c>
      <c r="S998" s="452">
        <v>15.000000000000002</v>
      </c>
      <c r="T998" s="450">
        <v>20</v>
      </c>
      <c r="U998" s="450">
        <v>22.000000000000004</v>
      </c>
      <c r="V998" s="450">
        <v>21</v>
      </c>
      <c r="W998" s="450">
        <v>24</v>
      </c>
      <c r="X998" s="450">
        <v>22.000000000000004</v>
      </c>
      <c r="Y998" s="450"/>
      <c r="Z998" s="450">
        <v>22.000000000000004</v>
      </c>
      <c r="AA998" s="450">
        <v>22.000000000000004</v>
      </c>
      <c r="AB998" s="450">
        <v>25</v>
      </c>
      <c r="AC998" s="450">
        <v>21</v>
      </c>
      <c r="AD998" s="450">
        <v>25</v>
      </c>
    </row>
    <row r="999" spans="1:30" ht="12.75" customHeight="1" x14ac:dyDescent="0.2">
      <c r="A999" s="450">
        <v>2017</v>
      </c>
      <c r="B999" s="457">
        <v>42998</v>
      </c>
      <c r="C999" s="450">
        <v>25</v>
      </c>
      <c r="D999" s="450">
        <v>24</v>
      </c>
      <c r="E999" s="450">
        <v>27</v>
      </c>
      <c r="F999" s="450">
        <v>24</v>
      </c>
      <c r="G999" s="450">
        <v>23</v>
      </c>
      <c r="H999" s="450" t="s">
        <v>78</v>
      </c>
      <c r="I999" s="450">
        <v>23</v>
      </c>
      <c r="J999" s="450">
        <v>24</v>
      </c>
      <c r="K999" s="452">
        <v>25</v>
      </c>
      <c r="L999" s="452">
        <v>25</v>
      </c>
      <c r="M999" s="452">
        <v>25</v>
      </c>
      <c r="N999" s="452">
        <v>24</v>
      </c>
      <c r="O999" s="452">
        <v>28</v>
      </c>
      <c r="P999" s="452">
        <v>19</v>
      </c>
      <c r="Q999" s="452">
        <v>26.000000000000004</v>
      </c>
      <c r="R999" s="452">
        <v>26.000000000000004</v>
      </c>
      <c r="S999" s="452">
        <v>16</v>
      </c>
      <c r="T999" s="450">
        <v>24</v>
      </c>
      <c r="U999" s="450">
        <v>23</v>
      </c>
      <c r="V999" s="450">
        <v>25</v>
      </c>
      <c r="W999" s="450">
        <v>25</v>
      </c>
      <c r="X999" s="450">
        <v>25</v>
      </c>
      <c r="Y999" s="450"/>
      <c r="Z999" s="450">
        <v>26.000000000000004</v>
      </c>
      <c r="AA999" s="450">
        <v>23</v>
      </c>
      <c r="AB999" s="450">
        <v>25</v>
      </c>
      <c r="AC999" s="450">
        <v>23</v>
      </c>
      <c r="AD999" s="450">
        <v>26.000000000000004</v>
      </c>
    </row>
    <row r="1000" spans="1:30" ht="12.75" customHeight="1" x14ac:dyDescent="0.2">
      <c r="A1000" s="450">
        <v>2017</v>
      </c>
      <c r="B1000" s="457">
        <v>42999</v>
      </c>
      <c r="C1000" s="450">
        <v>30</v>
      </c>
      <c r="D1000" s="450">
        <v>32</v>
      </c>
      <c r="E1000" s="450">
        <v>33</v>
      </c>
      <c r="F1000" s="450">
        <v>29</v>
      </c>
      <c r="G1000" s="450">
        <v>30</v>
      </c>
      <c r="H1000" s="450" t="s">
        <v>78</v>
      </c>
      <c r="I1000" s="450">
        <v>29</v>
      </c>
      <c r="J1000" s="450">
        <v>32</v>
      </c>
      <c r="K1000" s="452">
        <v>26.000000000000004</v>
      </c>
      <c r="L1000" s="452">
        <v>31</v>
      </c>
      <c r="M1000" s="452">
        <v>30</v>
      </c>
      <c r="N1000" s="452">
        <v>30</v>
      </c>
      <c r="O1000" s="452">
        <v>33</v>
      </c>
      <c r="P1000" s="452">
        <v>24</v>
      </c>
      <c r="Q1000" s="452">
        <v>29</v>
      </c>
      <c r="R1000" s="452">
        <v>30</v>
      </c>
      <c r="S1000" s="452">
        <v>19</v>
      </c>
      <c r="T1000" s="450">
        <v>25</v>
      </c>
      <c r="U1000" s="450">
        <v>26.000000000000004</v>
      </c>
      <c r="V1000" s="450">
        <v>26.000000000000004</v>
      </c>
      <c r="W1000" s="450">
        <v>28</v>
      </c>
      <c r="X1000" s="450">
        <v>29</v>
      </c>
      <c r="Y1000" s="450"/>
      <c r="Z1000" s="450">
        <v>27</v>
      </c>
      <c r="AA1000" s="450">
        <v>29</v>
      </c>
      <c r="AB1000" s="450">
        <v>34</v>
      </c>
      <c r="AC1000" s="450">
        <v>29</v>
      </c>
      <c r="AD1000" s="450">
        <v>27</v>
      </c>
    </row>
    <row r="1001" spans="1:30" ht="12.75" customHeight="1" x14ac:dyDescent="0.2">
      <c r="A1001" s="450">
        <v>2017</v>
      </c>
      <c r="B1001" s="457">
        <v>43000</v>
      </c>
      <c r="C1001" s="450">
        <v>35</v>
      </c>
      <c r="D1001" s="450">
        <v>34</v>
      </c>
      <c r="E1001" s="450">
        <v>34</v>
      </c>
      <c r="F1001" s="450">
        <v>32</v>
      </c>
      <c r="G1001" s="450">
        <v>32</v>
      </c>
      <c r="H1001" s="450" t="s">
        <v>78</v>
      </c>
      <c r="I1001" s="450">
        <v>32</v>
      </c>
      <c r="J1001" s="450">
        <v>30</v>
      </c>
      <c r="K1001" s="452">
        <v>37.000000000000007</v>
      </c>
      <c r="L1001" s="452">
        <v>37.000000000000007</v>
      </c>
      <c r="M1001" s="452">
        <v>37.000000000000007</v>
      </c>
      <c r="N1001" s="452">
        <v>35</v>
      </c>
      <c r="O1001" s="452">
        <v>39</v>
      </c>
      <c r="P1001" s="452">
        <v>32</v>
      </c>
      <c r="Q1001" s="452">
        <v>36.000000000000007</v>
      </c>
      <c r="R1001" s="452">
        <v>37.000000000000007</v>
      </c>
      <c r="S1001" s="452">
        <v>27</v>
      </c>
      <c r="T1001" s="450">
        <v>37.000000000000007</v>
      </c>
      <c r="U1001" s="450">
        <v>37.000000000000007</v>
      </c>
      <c r="V1001" s="450">
        <v>38</v>
      </c>
      <c r="W1001" s="450">
        <v>38</v>
      </c>
      <c r="X1001" s="450">
        <v>38</v>
      </c>
      <c r="Y1001" s="450"/>
      <c r="Z1001" s="450">
        <v>38</v>
      </c>
      <c r="AA1001" s="450">
        <v>33</v>
      </c>
      <c r="AB1001" s="450">
        <v>34</v>
      </c>
      <c r="AC1001" s="450">
        <v>33</v>
      </c>
      <c r="AD1001" s="450">
        <v>38</v>
      </c>
    </row>
    <row r="1002" spans="1:30" ht="12.75" customHeight="1" x14ac:dyDescent="0.2">
      <c r="A1002" s="450">
        <v>2017</v>
      </c>
      <c r="B1002" s="457">
        <v>43001</v>
      </c>
      <c r="C1002" s="450">
        <v>41</v>
      </c>
      <c r="D1002" s="450">
        <v>40</v>
      </c>
      <c r="E1002" s="450">
        <v>37.000000000000007</v>
      </c>
      <c r="F1002" s="450">
        <v>36.000000000000007</v>
      </c>
      <c r="G1002" s="450">
        <v>39</v>
      </c>
      <c r="H1002" s="450" t="s">
        <v>78</v>
      </c>
      <c r="I1002" s="450">
        <v>35</v>
      </c>
      <c r="J1002" s="450">
        <v>35</v>
      </c>
      <c r="K1002" s="452">
        <v>46</v>
      </c>
      <c r="L1002" s="452">
        <v>43</v>
      </c>
      <c r="M1002" s="452">
        <v>46</v>
      </c>
      <c r="N1002" s="452">
        <v>36.000000000000007</v>
      </c>
      <c r="O1002" s="452">
        <v>40</v>
      </c>
      <c r="P1002" s="452">
        <v>41</v>
      </c>
      <c r="Q1002" s="452">
        <v>37.000000000000007</v>
      </c>
      <c r="R1002" s="452">
        <v>48</v>
      </c>
      <c r="S1002" s="452">
        <v>32</v>
      </c>
      <c r="T1002" s="450">
        <v>44.000000000000007</v>
      </c>
      <c r="U1002" s="450">
        <v>44.000000000000007</v>
      </c>
      <c r="V1002" s="450">
        <v>45.000000000000007</v>
      </c>
      <c r="W1002" s="450">
        <v>48</v>
      </c>
      <c r="X1002" s="450">
        <v>45.000000000000007</v>
      </c>
      <c r="Y1002" s="450"/>
      <c r="Z1002" s="450">
        <v>44.000000000000007</v>
      </c>
      <c r="AA1002" s="450">
        <v>36.000000000000007</v>
      </c>
      <c r="AB1002" s="450">
        <v>39</v>
      </c>
      <c r="AC1002" s="450">
        <v>35</v>
      </c>
      <c r="AD1002" s="450">
        <v>43</v>
      </c>
    </row>
    <row r="1003" spans="1:30" ht="12.75" customHeight="1" x14ac:dyDescent="0.2">
      <c r="A1003" s="450">
        <v>2017</v>
      </c>
      <c r="B1003" s="457">
        <v>43002</v>
      </c>
      <c r="C1003" s="450">
        <v>50</v>
      </c>
      <c r="D1003" s="450">
        <v>46</v>
      </c>
      <c r="E1003" s="450">
        <v>51.000000000000007</v>
      </c>
      <c r="F1003" s="450">
        <v>54</v>
      </c>
      <c r="G1003" s="450">
        <v>53.000000000000007</v>
      </c>
      <c r="H1003" s="450" t="s">
        <v>78</v>
      </c>
      <c r="I1003" s="450">
        <v>43</v>
      </c>
      <c r="J1003" s="450">
        <v>49</v>
      </c>
      <c r="K1003" s="452">
        <v>50</v>
      </c>
      <c r="L1003" s="452">
        <v>57</v>
      </c>
      <c r="M1003" s="452">
        <v>61.000000000000007</v>
      </c>
      <c r="N1003" s="452">
        <v>45.000000000000007</v>
      </c>
      <c r="O1003" s="452">
        <v>78</v>
      </c>
      <c r="P1003" s="452">
        <v>53.000000000000007</v>
      </c>
      <c r="Q1003" s="452">
        <v>44.000000000000007</v>
      </c>
      <c r="R1003" s="452">
        <v>53.000000000000007</v>
      </c>
      <c r="S1003" s="452">
        <v>36.000000000000007</v>
      </c>
      <c r="T1003" s="450">
        <v>56</v>
      </c>
      <c r="U1003" s="450">
        <v>52.000000000000007</v>
      </c>
      <c r="V1003" s="450">
        <v>55</v>
      </c>
      <c r="W1003" s="450">
        <v>54</v>
      </c>
      <c r="X1003" s="450">
        <v>68</v>
      </c>
      <c r="Y1003" s="450"/>
      <c r="Z1003" s="450">
        <v>51.000000000000007</v>
      </c>
      <c r="AA1003" s="450">
        <v>50</v>
      </c>
      <c r="AB1003" s="450">
        <v>43</v>
      </c>
      <c r="AC1003" s="450">
        <v>45.000000000000007</v>
      </c>
      <c r="AD1003" s="450">
        <v>50</v>
      </c>
    </row>
    <row r="1004" spans="1:30" ht="12.75" customHeight="1" x14ac:dyDescent="0.2">
      <c r="A1004" s="450">
        <v>2017</v>
      </c>
      <c r="B1004" s="457">
        <v>43003</v>
      </c>
      <c r="C1004" s="450">
        <v>67</v>
      </c>
      <c r="D1004" s="450">
        <v>54</v>
      </c>
      <c r="E1004" s="450">
        <v>60</v>
      </c>
      <c r="F1004" s="450">
        <v>64</v>
      </c>
      <c r="G1004" s="450">
        <v>51.000000000000007</v>
      </c>
      <c r="H1004" s="450" t="s">
        <v>78</v>
      </c>
      <c r="I1004" s="450">
        <v>53.000000000000007</v>
      </c>
      <c r="J1004" s="450">
        <v>42</v>
      </c>
      <c r="K1004" s="452">
        <v>50</v>
      </c>
      <c r="L1004" s="452">
        <v>43</v>
      </c>
      <c r="M1004" s="452">
        <v>40</v>
      </c>
      <c r="N1004" s="452">
        <v>69</v>
      </c>
      <c r="O1004" s="452">
        <v>64</v>
      </c>
      <c r="P1004" s="452">
        <v>31</v>
      </c>
      <c r="Q1004" s="452">
        <v>67</v>
      </c>
      <c r="R1004" s="452">
        <v>55</v>
      </c>
      <c r="S1004" s="452">
        <v>32</v>
      </c>
      <c r="T1004" s="450">
        <v>47</v>
      </c>
      <c r="U1004" s="450">
        <v>51.000000000000007</v>
      </c>
      <c r="V1004" s="450">
        <v>49</v>
      </c>
      <c r="W1004" s="450">
        <v>45.000000000000007</v>
      </c>
      <c r="X1004" s="450">
        <v>41</v>
      </c>
      <c r="Y1004" s="450"/>
      <c r="Z1004" s="450">
        <v>52.000000000000007</v>
      </c>
      <c r="AA1004" s="450">
        <v>45.000000000000007</v>
      </c>
      <c r="AB1004" s="450">
        <v>48</v>
      </c>
      <c r="AC1004" s="450">
        <v>41</v>
      </c>
      <c r="AD1004" s="450">
        <v>59.000000000000007</v>
      </c>
    </row>
    <row r="1005" spans="1:30" ht="12.75" customHeight="1" x14ac:dyDescent="0.2">
      <c r="A1005" s="450">
        <v>2017</v>
      </c>
      <c r="B1005" s="457">
        <v>43004</v>
      </c>
      <c r="C1005" s="450">
        <v>37.000000000000007</v>
      </c>
      <c r="D1005" s="450">
        <v>56</v>
      </c>
      <c r="E1005" s="450">
        <v>31</v>
      </c>
      <c r="F1005" s="450">
        <v>28</v>
      </c>
      <c r="G1005" s="450">
        <v>38</v>
      </c>
      <c r="H1005" s="450" t="s">
        <v>78</v>
      </c>
      <c r="I1005" s="450">
        <v>22.000000000000004</v>
      </c>
      <c r="J1005" s="450">
        <v>26.000000000000004</v>
      </c>
      <c r="K1005" s="452">
        <v>41</v>
      </c>
      <c r="L1005" s="452">
        <v>11.000000000000002</v>
      </c>
      <c r="M1005" s="452">
        <v>19</v>
      </c>
      <c r="N1005" s="452">
        <v>32</v>
      </c>
      <c r="O1005" s="452">
        <v>26.000000000000004</v>
      </c>
      <c r="P1005" s="452">
        <v>15.000000000000002</v>
      </c>
      <c r="Q1005" s="452">
        <v>57</v>
      </c>
      <c r="R1005" s="452">
        <v>61.000000000000007</v>
      </c>
      <c r="S1005" s="452">
        <v>45.000000000000007</v>
      </c>
      <c r="T1005" s="450">
        <v>35</v>
      </c>
      <c r="U1005" s="450">
        <v>41</v>
      </c>
      <c r="V1005" s="450">
        <v>38</v>
      </c>
      <c r="W1005" s="450">
        <v>24</v>
      </c>
      <c r="X1005" s="450">
        <v>16</v>
      </c>
      <c r="Y1005" s="450"/>
      <c r="Z1005" s="450">
        <v>59.000000000000007</v>
      </c>
      <c r="AA1005" s="450">
        <v>23</v>
      </c>
      <c r="AB1005" s="450">
        <v>25</v>
      </c>
      <c r="AC1005" s="450">
        <v>24</v>
      </c>
      <c r="AD1005" s="450">
        <v>44.000000000000007</v>
      </c>
    </row>
    <row r="1006" spans="1:30" ht="12.75" customHeight="1" x14ac:dyDescent="0.2">
      <c r="A1006" s="450">
        <v>2017</v>
      </c>
      <c r="B1006" s="457">
        <v>43005</v>
      </c>
      <c r="C1006" s="450">
        <v>19</v>
      </c>
      <c r="D1006" s="450">
        <v>26.000000000000004</v>
      </c>
      <c r="E1006" s="450">
        <v>24</v>
      </c>
      <c r="F1006" s="450">
        <v>16</v>
      </c>
      <c r="G1006" s="450">
        <v>18.000000000000004</v>
      </c>
      <c r="H1006" s="450" t="s">
        <v>78</v>
      </c>
      <c r="I1006" s="450">
        <v>17</v>
      </c>
      <c r="J1006" s="450">
        <v>20</v>
      </c>
      <c r="K1006" s="452">
        <v>19</v>
      </c>
      <c r="L1006" s="452">
        <v>16</v>
      </c>
      <c r="M1006" s="452">
        <v>16</v>
      </c>
      <c r="N1006" s="452">
        <v>29</v>
      </c>
      <c r="O1006" s="452">
        <v>24</v>
      </c>
      <c r="P1006" s="452">
        <v>15.000000000000002</v>
      </c>
      <c r="Q1006" s="452">
        <v>36.000000000000007</v>
      </c>
      <c r="R1006" s="452">
        <v>31</v>
      </c>
      <c r="S1006" s="452">
        <v>21</v>
      </c>
      <c r="T1006" s="450">
        <v>12</v>
      </c>
      <c r="U1006" s="450">
        <v>14</v>
      </c>
      <c r="V1006" s="450">
        <v>15.000000000000002</v>
      </c>
      <c r="W1006" s="450">
        <v>9.0000000000000018</v>
      </c>
      <c r="X1006" s="450">
        <v>21</v>
      </c>
      <c r="Y1006" s="450"/>
      <c r="Z1006" s="450">
        <v>30</v>
      </c>
      <c r="AA1006" s="450">
        <v>22.000000000000004</v>
      </c>
      <c r="AB1006" s="450">
        <v>18.000000000000004</v>
      </c>
      <c r="AC1006" s="450">
        <v>17</v>
      </c>
      <c r="AD1006" s="450">
        <v>21</v>
      </c>
    </row>
    <row r="1007" spans="1:30" ht="12.75" customHeight="1" x14ac:dyDescent="0.2">
      <c r="A1007" s="450">
        <v>2017</v>
      </c>
      <c r="B1007" s="457">
        <v>43006</v>
      </c>
      <c r="C1007" s="450">
        <v>35</v>
      </c>
      <c r="D1007" s="450">
        <v>31</v>
      </c>
      <c r="E1007" s="450">
        <v>33</v>
      </c>
      <c r="F1007" s="450">
        <v>32</v>
      </c>
      <c r="G1007" s="450">
        <v>34</v>
      </c>
      <c r="H1007" s="450" t="s">
        <v>78</v>
      </c>
      <c r="I1007" s="450">
        <v>35</v>
      </c>
      <c r="J1007" s="450">
        <v>34</v>
      </c>
      <c r="K1007" s="452">
        <v>32</v>
      </c>
      <c r="L1007" s="452">
        <v>32</v>
      </c>
      <c r="M1007" s="452">
        <v>29</v>
      </c>
      <c r="N1007" s="452">
        <v>34</v>
      </c>
      <c r="O1007" s="452">
        <v>33</v>
      </c>
      <c r="P1007" s="452">
        <v>30</v>
      </c>
      <c r="Q1007" s="452">
        <v>33</v>
      </c>
      <c r="R1007" s="452">
        <v>31</v>
      </c>
      <c r="S1007" s="452">
        <v>28</v>
      </c>
      <c r="T1007" s="450">
        <v>31</v>
      </c>
      <c r="U1007" s="450">
        <v>30</v>
      </c>
      <c r="V1007" s="450">
        <v>30</v>
      </c>
      <c r="W1007" s="450">
        <v>31</v>
      </c>
      <c r="X1007" s="450">
        <v>33</v>
      </c>
      <c r="Y1007" s="450"/>
      <c r="Z1007" s="450">
        <v>31</v>
      </c>
      <c r="AA1007" s="450">
        <v>33</v>
      </c>
      <c r="AB1007" s="450">
        <v>37.000000000000007</v>
      </c>
      <c r="AC1007" s="450">
        <v>33</v>
      </c>
      <c r="AD1007" s="450">
        <v>34</v>
      </c>
    </row>
    <row r="1008" spans="1:30" ht="12.75" customHeight="1" x14ac:dyDescent="0.2">
      <c r="A1008" s="450">
        <v>2017</v>
      </c>
      <c r="B1008" s="457">
        <v>43007</v>
      </c>
      <c r="C1008" s="450">
        <v>34</v>
      </c>
      <c r="D1008" s="450">
        <v>34</v>
      </c>
      <c r="E1008" s="450">
        <v>37.000000000000007</v>
      </c>
      <c r="F1008" s="450">
        <v>35</v>
      </c>
      <c r="G1008" s="450">
        <v>37.000000000000007</v>
      </c>
      <c r="H1008" s="450" t="s">
        <v>78</v>
      </c>
      <c r="I1008" s="450">
        <v>35</v>
      </c>
      <c r="J1008" s="450">
        <v>41</v>
      </c>
      <c r="K1008" s="452">
        <v>31</v>
      </c>
      <c r="L1008" s="452">
        <v>34</v>
      </c>
      <c r="M1008" s="452">
        <v>31</v>
      </c>
      <c r="N1008" s="452">
        <v>35</v>
      </c>
      <c r="O1008" s="452">
        <v>36.000000000000007</v>
      </c>
      <c r="P1008" s="452">
        <v>29</v>
      </c>
      <c r="Q1008" s="452">
        <v>36.000000000000007</v>
      </c>
      <c r="R1008" s="452">
        <v>35</v>
      </c>
      <c r="S1008" s="452">
        <v>30</v>
      </c>
      <c r="T1008" s="450">
        <v>31</v>
      </c>
      <c r="U1008" s="450">
        <v>29</v>
      </c>
      <c r="V1008" s="450">
        <v>31</v>
      </c>
      <c r="W1008" s="450">
        <v>31</v>
      </c>
      <c r="X1008" s="450">
        <v>36.000000000000007</v>
      </c>
      <c r="Y1008" s="450"/>
      <c r="Z1008" s="450">
        <v>30</v>
      </c>
      <c r="AA1008" s="450">
        <v>33</v>
      </c>
      <c r="AB1008" s="450">
        <v>39</v>
      </c>
      <c r="AC1008" s="450">
        <v>34</v>
      </c>
      <c r="AD1008" s="450">
        <v>32</v>
      </c>
    </row>
    <row r="1009" spans="1:30" ht="12.75" customHeight="1" x14ac:dyDescent="0.2">
      <c r="A1009" s="450">
        <v>2017</v>
      </c>
      <c r="B1009" s="457">
        <v>43008</v>
      </c>
      <c r="C1009" s="450">
        <v>25</v>
      </c>
      <c r="D1009" s="450">
        <v>20</v>
      </c>
      <c r="E1009" s="450">
        <v>27</v>
      </c>
      <c r="F1009" s="450">
        <v>25</v>
      </c>
      <c r="G1009" s="450">
        <v>21</v>
      </c>
      <c r="H1009" s="450" t="s">
        <v>78</v>
      </c>
      <c r="I1009" s="450">
        <v>22.000000000000004</v>
      </c>
      <c r="J1009" s="450">
        <v>30</v>
      </c>
      <c r="K1009" s="452">
        <v>24</v>
      </c>
      <c r="L1009" s="452">
        <v>29</v>
      </c>
      <c r="M1009" s="452">
        <v>27</v>
      </c>
      <c r="N1009" s="452">
        <v>21</v>
      </c>
      <c r="O1009" s="452">
        <v>30</v>
      </c>
      <c r="P1009" s="452">
        <v>21</v>
      </c>
      <c r="Q1009" s="452">
        <v>25</v>
      </c>
      <c r="R1009" s="452">
        <v>26.000000000000004</v>
      </c>
      <c r="S1009" s="452">
        <v>19</v>
      </c>
      <c r="T1009" s="450">
        <v>23</v>
      </c>
      <c r="U1009" s="450">
        <v>23</v>
      </c>
      <c r="V1009" s="450">
        <v>24</v>
      </c>
      <c r="W1009" s="450">
        <v>27</v>
      </c>
      <c r="X1009" s="450">
        <v>27</v>
      </c>
      <c r="Y1009" s="450"/>
      <c r="Z1009" s="450">
        <v>22.000000000000004</v>
      </c>
      <c r="AA1009" s="450">
        <v>25</v>
      </c>
      <c r="AB1009" s="450">
        <v>35</v>
      </c>
      <c r="AC1009" s="450">
        <v>26.000000000000004</v>
      </c>
      <c r="AD1009" s="450">
        <v>24</v>
      </c>
    </row>
    <row r="1010" spans="1:30" ht="12.75" customHeight="1" x14ac:dyDescent="0.2">
      <c r="A1010" s="450">
        <v>2017</v>
      </c>
      <c r="B1010" s="457">
        <v>43009</v>
      </c>
      <c r="C1010" s="450" t="s">
        <v>78</v>
      </c>
      <c r="D1010" s="450" t="s">
        <v>78</v>
      </c>
      <c r="E1010" s="450" t="s">
        <v>78</v>
      </c>
      <c r="F1010" s="450" t="s">
        <v>78</v>
      </c>
      <c r="G1010" s="450" t="s">
        <v>78</v>
      </c>
      <c r="H1010" s="450" t="s">
        <v>78</v>
      </c>
      <c r="I1010" s="450">
        <v>34</v>
      </c>
      <c r="J1010" s="450" t="s">
        <v>78</v>
      </c>
      <c r="K1010" s="452">
        <v>35</v>
      </c>
      <c r="L1010" s="452">
        <v>38</v>
      </c>
      <c r="M1010" s="452">
        <v>34</v>
      </c>
      <c r="N1010" s="452">
        <v>35</v>
      </c>
      <c r="O1010" s="452">
        <v>37.000000000000007</v>
      </c>
      <c r="P1010" s="452">
        <v>32</v>
      </c>
      <c r="Q1010" s="452">
        <v>34</v>
      </c>
      <c r="R1010" s="452">
        <v>35</v>
      </c>
      <c r="S1010" s="452">
        <v>29</v>
      </c>
      <c r="T1010" s="450" t="s">
        <v>78</v>
      </c>
      <c r="U1010" s="450">
        <v>35</v>
      </c>
      <c r="V1010" s="450">
        <v>36.000000000000007</v>
      </c>
      <c r="W1010" s="450">
        <v>36.000000000000007</v>
      </c>
      <c r="X1010" s="450">
        <v>36.000000000000007</v>
      </c>
      <c r="Y1010" s="450"/>
      <c r="Z1010" s="450">
        <v>35</v>
      </c>
      <c r="AA1010" s="450">
        <v>37.000000000000007</v>
      </c>
      <c r="AB1010" s="450">
        <v>36.000000000000007</v>
      </c>
      <c r="AC1010" s="450">
        <v>34</v>
      </c>
      <c r="AD1010" s="450">
        <v>36.000000000000007</v>
      </c>
    </row>
    <row r="1011" spans="1:30" ht="12.75" customHeight="1" x14ac:dyDescent="0.2">
      <c r="A1011" s="450">
        <v>2017</v>
      </c>
      <c r="B1011" s="457">
        <v>43010</v>
      </c>
      <c r="C1011" s="450" t="s">
        <v>78</v>
      </c>
      <c r="D1011" s="450" t="s">
        <v>78</v>
      </c>
      <c r="E1011" s="450" t="s">
        <v>78</v>
      </c>
      <c r="F1011" s="450" t="s">
        <v>78</v>
      </c>
      <c r="G1011" s="450" t="s">
        <v>78</v>
      </c>
      <c r="H1011" s="450" t="s">
        <v>78</v>
      </c>
      <c r="I1011" s="450">
        <v>29</v>
      </c>
      <c r="J1011" s="450" t="s">
        <v>78</v>
      </c>
      <c r="K1011" s="452">
        <v>38</v>
      </c>
      <c r="L1011" s="452">
        <v>38</v>
      </c>
      <c r="M1011" s="452">
        <v>29</v>
      </c>
      <c r="N1011" s="452">
        <v>39</v>
      </c>
      <c r="O1011" s="452">
        <v>37.000000000000007</v>
      </c>
      <c r="P1011" s="452">
        <v>30</v>
      </c>
      <c r="Q1011" s="452">
        <v>43</v>
      </c>
      <c r="R1011" s="452">
        <v>45.000000000000007</v>
      </c>
      <c r="S1011" s="452">
        <v>29</v>
      </c>
      <c r="T1011" s="450" t="s">
        <v>78</v>
      </c>
      <c r="U1011" s="450">
        <v>36.000000000000007</v>
      </c>
      <c r="V1011" s="450">
        <v>37.000000000000007</v>
      </c>
      <c r="W1011" s="450">
        <v>36.000000000000007</v>
      </c>
      <c r="X1011" s="450">
        <v>38</v>
      </c>
      <c r="Y1011" s="450"/>
      <c r="Z1011" s="450">
        <v>40</v>
      </c>
      <c r="AA1011" s="450">
        <v>40</v>
      </c>
      <c r="AB1011" s="450">
        <v>36.000000000000007</v>
      </c>
      <c r="AC1011" s="450">
        <v>34</v>
      </c>
      <c r="AD1011" s="450">
        <v>39</v>
      </c>
    </row>
    <row r="1012" spans="1:30" ht="12.75" customHeight="1" x14ac:dyDescent="0.2">
      <c r="A1012" s="450">
        <v>2017</v>
      </c>
      <c r="B1012" s="457">
        <v>43011</v>
      </c>
      <c r="C1012" s="450" t="s">
        <v>78</v>
      </c>
      <c r="D1012" s="450" t="s">
        <v>78</v>
      </c>
      <c r="E1012" s="450" t="s">
        <v>78</v>
      </c>
      <c r="F1012" s="450" t="s">
        <v>78</v>
      </c>
      <c r="G1012" s="450" t="s">
        <v>78</v>
      </c>
      <c r="H1012" s="450" t="s">
        <v>78</v>
      </c>
      <c r="I1012" s="450">
        <v>33</v>
      </c>
      <c r="J1012" s="450" t="s">
        <v>78</v>
      </c>
      <c r="K1012" s="452">
        <v>28</v>
      </c>
      <c r="L1012" s="452">
        <v>27</v>
      </c>
      <c r="M1012" s="452">
        <v>29</v>
      </c>
      <c r="N1012" s="452">
        <v>33</v>
      </c>
      <c r="O1012" s="452">
        <v>30</v>
      </c>
      <c r="P1012" s="452">
        <v>28</v>
      </c>
      <c r="Q1012" s="452">
        <v>35</v>
      </c>
      <c r="R1012" s="452">
        <v>29</v>
      </c>
      <c r="S1012" s="452">
        <v>34</v>
      </c>
      <c r="T1012" s="450">
        <v>14</v>
      </c>
      <c r="U1012" s="450">
        <v>33</v>
      </c>
      <c r="V1012" s="450">
        <v>28</v>
      </c>
      <c r="W1012" s="450">
        <v>32</v>
      </c>
      <c r="X1012" s="450">
        <v>34</v>
      </c>
      <c r="Y1012" s="450"/>
      <c r="Z1012" s="450">
        <v>33</v>
      </c>
      <c r="AA1012" s="450">
        <v>24</v>
      </c>
      <c r="AB1012" s="450">
        <v>32</v>
      </c>
      <c r="AC1012" s="450">
        <v>28</v>
      </c>
      <c r="AD1012" s="450">
        <v>34</v>
      </c>
    </row>
    <row r="1013" spans="1:30" ht="12.75" customHeight="1" x14ac:dyDescent="0.2">
      <c r="A1013" s="450">
        <v>2017</v>
      </c>
      <c r="B1013" s="457">
        <v>43012</v>
      </c>
      <c r="C1013" s="450" t="s">
        <v>78</v>
      </c>
      <c r="D1013" s="450" t="s">
        <v>78</v>
      </c>
      <c r="E1013" s="450" t="s">
        <v>78</v>
      </c>
      <c r="F1013" s="450" t="s">
        <v>78</v>
      </c>
      <c r="G1013" s="450" t="s">
        <v>78</v>
      </c>
      <c r="H1013" s="450" t="s">
        <v>78</v>
      </c>
      <c r="I1013" s="450">
        <v>44.000000000000007</v>
      </c>
      <c r="J1013" s="450" t="s">
        <v>78</v>
      </c>
      <c r="K1013" s="452">
        <v>40</v>
      </c>
      <c r="L1013" s="452">
        <v>44.000000000000007</v>
      </c>
      <c r="M1013" s="452">
        <v>43</v>
      </c>
      <c r="N1013" s="452">
        <v>48</v>
      </c>
      <c r="O1013" s="452">
        <v>47</v>
      </c>
      <c r="P1013" s="452">
        <v>30</v>
      </c>
      <c r="Q1013" s="452">
        <v>50</v>
      </c>
      <c r="R1013" s="452">
        <v>48</v>
      </c>
      <c r="S1013" s="452" t="s">
        <v>78</v>
      </c>
      <c r="T1013" s="450">
        <v>34</v>
      </c>
      <c r="U1013" s="450">
        <v>34</v>
      </c>
      <c r="V1013" s="450">
        <v>37.000000000000007</v>
      </c>
      <c r="W1013" s="450">
        <v>40</v>
      </c>
      <c r="X1013" s="450">
        <v>48</v>
      </c>
      <c r="Y1013" s="450"/>
      <c r="Z1013" s="450">
        <v>48</v>
      </c>
      <c r="AA1013" s="450">
        <v>40</v>
      </c>
      <c r="AB1013" s="450">
        <v>41</v>
      </c>
      <c r="AC1013" s="450">
        <v>38</v>
      </c>
      <c r="AD1013" s="450">
        <v>38</v>
      </c>
    </row>
    <row r="1014" spans="1:30" ht="12.75" customHeight="1" x14ac:dyDescent="0.2">
      <c r="A1014" s="450">
        <v>2017</v>
      </c>
      <c r="B1014" s="457">
        <v>43013</v>
      </c>
      <c r="C1014" s="450" t="s">
        <v>78</v>
      </c>
      <c r="D1014" s="450" t="s">
        <v>78</v>
      </c>
      <c r="E1014" s="450" t="s">
        <v>78</v>
      </c>
      <c r="F1014" s="450" t="s">
        <v>78</v>
      </c>
      <c r="G1014" s="450" t="s">
        <v>78</v>
      </c>
      <c r="H1014" s="450" t="s">
        <v>78</v>
      </c>
      <c r="I1014" s="450">
        <v>41</v>
      </c>
      <c r="J1014" s="450" t="s">
        <v>78</v>
      </c>
      <c r="K1014" s="452">
        <v>48</v>
      </c>
      <c r="L1014" s="452">
        <v>48</v>
      </c>
      <c r="M1014" s="452">
        <v>42</v>
      </c>
      <c r="N1014" s="452">
        <v>51.000000000000007</v>
      </c>
      <c r="O1014" s="452">
        <v>53.000000000000007</v>
      </c>
      <c r="P1014" s="452">
        <v>40</v>
      </c>
      <c r="Q1014" s="452">
        <v>53.000000000000007</v>
      </c>
      <c r="R1014" s="452">
        <v>51.000000000000007</v>
      </c>
      <c r="S1014" s="452">
        <v>42</v>
      </c>
      <c r="T1014" s="450">
        <v>43</v>
      </c>
      <c r="U1014" s="450">
        <v>44.000000000000007</v>
      </c>
      <c r="V1014" s="450">
        <v>41</v>
      </c>
      <c r="W1014" s="450">
        <v>51.000000000000007</v>
      </c>
      <c r="X1014" s="450">
        <v>54</v>
      </c>
      <c r="Y1014" s="450"/>
      <c r="Z1014" s="450">
        <v>49</v>
      </c>
      <c r="AA1014" s="450">
        <v>46</v>
      </c>
      <c r="AB1014" s="450">
        <v>49</v>
      </c>
      <c r="AC1014" s="450">
        <v>42</v>
      </c>
      <c r="AD1014" s="450">
        <v>52.000000000000007</v>
      </c>
    </row>
    <row r="1015" spans="1:30" ht="12.75" customHeight="1" x14ac:dyDescent="0.2">
      <c r="A1015" s="450">
        <v>2017</v>
      </c>
      <c r="B1015" s="457">
        <v>43014</v>
      </c>
      <c r="C1015" s="450" t="s">
        <v>78</v>
      </c>
      <c r="D1015" s="450" t="s">
        <v>78</v>
      </c>
      <c r="E1015" s="450" t="s">
        <v>78</v>
      </c>
      <c r="F1015" s="450" t="s">
        <v>78</v>
      </c>
      <c r="G1015" s="450" t="s">
        <v>78</v>
      </c>
      <c r="H1015" s="450" t="s">
        <v>78</v>
      </c>
      <c r="I1015" s="450">
        <v>40</v>
      </c>
      <c r="J1015" s="450" t="s">
        <v>78</v>
      </c>
      <c r="K1015" s="452">
        <v>40</v>
      </c>
      <c r="L1015" s="452">
        <v>38</v>
      </c>
      <c r="M1015" s="452">
        <v>33</v>
      </c>
      <c r="N1015" s="452">
        <v>43</v>
      </c>
      <c r="O1015" s="452">
        <v>44.000000000000007</v>
      </c>
      <c r="P1015" s="452">
        <v>32</v>
      </c>
      <c r="Q1015" s="452">
        <v>40</v>
      </c>
      <c r="R1015" s="452">
        <v>43</v>
      </c>
      <c r="S1015" s="452">
        <v>33</v>
      </c>
      <c r="T1015" s="450">
        <v>39</v>
      </c>
      <c r="U1015" s="450">
        <v>39</v>
      </c>
      <c r="V1015" s="450">
        <v>40</v>
      </c>
      <c r="W1015" s="450">
        <v>38</v>
      </c>
      <c r="X1015" s="450">
        <v>43</v>
      </c>
      <c r="Y1015" s="450"/>
      <c r="Z1015" s="450">
        <v>43</v>
      </c>
      <c r="AA1015" s="450">
        <v>41</v>
      </c>
      <c r="AB1015" s="450">
        <v>46</v>
      </c>
      <c r="AC1015" s="450">
        <v>37.000000000000007</v>
      </c>
      <c r="AD1015" s="450">
        <v>44.000000000000007</v>
      </c>
    </row>
    <row r="1016" spans="1:30" ht="12.75" customHeight="1" x14ac:dyDescent="0.2">
      <c r="A1016" s="450">
        <v>2017</v>
      </c>
      <c r="B1016" s="457">
        <v>43015</v>
      </c>
      <c r="C1016" s="450" t="s">
        <v>78</v>
      </c>
      <c r="D1016" s="450" t="s">
        <v>78</v>
      </c>
      <c r="E1016" s="450" t="s">
        <v>78</v>
      </c>
      <c r="F1016" s="450" t="s">
        <v>78</v>
      </c>
      <c r="G1016" s="450" t="s">
        <v>78</v>
      </c>
      <c r="H1016" s="450" t="s">
        <v>78</v>
      </c>
      <c r="I1016" s="450">
        <v>39</v>
      </c>
      <c r="J1016" s="450" t="s">
        <v>78</v>
      </c>
      <c r="K1016" s="452">
        <v>32</v>
      </c>
      <c r="L1016" s="452">
        <v>35</v>
      </c>
      <c r="M1016" s="452">
        <v>30</v>
      </c>
      <c r="N1016" s="452">
        <v>41</v>
      </c>
      <c r="O1016" s="452">
        <v>38</v>
      </c>
      <c r="P1016" s="452">
        <v>24</v>
      </c>
      <c r="Q1016" s="452">
        <v>42</v>
      </c>
      <c r="R1016" s="452">
        <v>40</v>
      </c>
      <c r="S1016" s="452">
        <v>41</v>
      </c>
      <c r="T1016" s="450">
        <v>30</v>
      </c>
      <c r="U1016" s="450">
        <v>32</v>
      </c>
      <c r="V1016" s="450">
        <v>30</v>
      </c>
      <c r="W1016" s="450">
        <v>31</v>
      </c>
      <c r="X1016" s="450">
        <v>35</v>
      </c>
      <c r="Y1016" s="450"/>
      <c r="Z1016" s="450">
        <v>40</v>
      </c>
      <c r="AA1016" s="450">
        <v>33</v>
      </c>
      <c r="AB1016" s="450">
        <v>35</v>
      </c>
      <c r="AC1016" s="450">
        <v>31</v>
      </c>
      <c r="AD1016" s="450">
        <v>38</v>
      </c>
    </row>
    <row r="1017" spans="1:30" ht="12.75" customHeight="1" x14ac:dyDescent="0.2">
      <c r="A1017" s="450">
        <v>2017</v>
      </c>
      <c r="B1017" s="457">
        <v>43016</v>
      </c>
      <c r="C1017" s="450" t="s">
        <v>78</v>
      </c>
      <c r="D1017" s="450" t="s">
        <v>78</v>
      </c>
      <c r="E1017" s="450" t="s">
        <v>78</v>
      </c>
      <c r="F1017" s="450" t="s">
        <v>78</v>
      </c>
      <c r="G1017" s="450" t="s">
        <v>78</v>
      </c>
      <c r="H1017" s="450" t="s">
        <v>78</v>
      </c>
      <c r="I1017" s="450">
        <v>21</v>
      </c>
      <c r="J1017" s="450" t="s">
        <v>78</v>
      </c>
      <c r="K1017" s="452">
        <v>14</v>
      </c>
      <c r="L1017" s="452">
        <v>16</v>
      </c>
      <c r="M1017" s="452">
        <v>16</v>
      </c>
      <c r="N1017" s="452">
        <v>15.000000000000002</v>
      </c>
      <c r="O1017" s="452">
        <v>16</v>
      </c>
      <c r="P1017" s="452">
        <v>12</v>
      </c>
      <c r="Q1017" s="452">
        <v>17</v>
      </c>
      <c r="R1017" s="452">
        <v>15.000000000000002</v>
      </c>
      <c r="S1017" s="452">
        <v>14</v>
      </c>
      <c r="T1017" s="450">
        <v>12</v>
      </c>
      <c r="U1017" s="450">
        <v>13.000000000000002</v>
      </c>
      <c r="V1017" s="450">
        <v>11.000000000000002</v>
      </c>
      <c r="W1017" s="450">
        <v>16</v>
      </c>
      <c r="X1017" s="450">
        <v>17</v>
      </c>
      <c r="Y1017" s="450"/>
      <c r="Z1017" s="450">
        <v>16</v>
      </c>
      <c r="AA1017" s="450">
        <v>26.000000000000004</v>
      </c>
      <c r="AB1017" s="450">
        <v>28</v>
      </c>
      <c r="AC1017" s="450">
        <v>25</v>
      </c>
      <c r="AD1017" s="450">
        <v>16</v>
      </c>
    </row>
    <row r="1018" spans="1:30" ht="12.75" customHeight="1" x14ac:dyDescent="0.2">
      <c r="A1018" s="450">
        <v>2017</v>
      </c>
      <c r="B1018" s="457">
        <v>43017</v>
      </c>
      <c r="C1018" s="450" t="s">
        <v>78</v>
      </c>
      <c r="D1018" s="450" t="s">
        <v>78</v>
      </c>
      <c r="E1018" s="450" t="s">
        <v>78</v>
      </c>
      <c r="F1018" s="450" t="s">
        <v>78</v>
      </c>
      <c r="G1018" s="450" t="s">
        <v>78</v>
      </c>
      <c r="H1018" s="450" t="s">
        <v>78</v>
      </c>
      <c r="I1018" s="450">
        <v>23</v>
      </c>
      <c r="J1018" s="450" t="s">
        <v>78</v>
      </c>
      <c r="K1018" s="452">
        <v>14</v>
      </c>
      <c r="L1018" s="452">
        <v>22.000000000000004</v>
      </c>
      <c r="M1018" s="452">
        <v>15.000000000000002</v>
      </c>
      <c r="N1018" s="452">
        <v>14</v>
      </c>
      <c r="O1018" s="452">
        <v>16</v>
      </c>
      <c r="P1018" s="452">
        <v>14</v>
      </c>
      <c r="Q1018" s="452">
        <v>27</v>
      </c>
      <c r="R1018" s="452">
        <v>26.000000000000004</v>
      </c>
      <c r="S1018" s="452">
        <v>10</v>
      </c>
      <c r="T1018" s="450">
        <v>18.000000000000004</v>
      </c>
      <c r="U1018" s="450" t="s">
        <v>78</v>
      </c>
      <c r="V1018" s="450">
        <v>20</v>
      </c>
      <c r="W1018" s="450">
        <v>19</v>
      </c>
      <c r="X1018" s="450">
        <v>17</v>
      </c>
      <c r="Y1018" s="450"/>
      <c r="Z1018" s="450">
        <v>21</v>
      </c>
      <c r="AA1018" s="450">
        <v>23</v>
      </c>
      <c r="AB1018" s="450">
        <v>26.000000000000004</v>
      </c>
      <c r="AC1018" s="450">
        <v>23</v>
      </c>
      <c r="AD1018" s="450">
        <v>17</v>
      </c>
    </row>
    <row r="1019" spans="1:30" ht="12.75" customHeight="1" x14ac:dyDescent="0.2">
      <c r="A1019" s="450">
        <v>2017</v>
      </c>
      <c r="B1019" s="457">
        <v>43018</v>
      </c>
      <c r="C1019" s="450" t="s">
        <v>78</v>
      </c>
      <c r="D1019" s="450" t="s">
        <v>78</v>
      </c>
      <c r="E1019" s="450" t="s">
        <v>78</v>
      </c>
      <c r="F1019" s="450" t="s">
        <v>78</v>
      </c>
      <c r="G1019" s="450" t="s">
        <v>78</v>
      </c>
      <c r="H1019" s="450" t="s">
        <v>78</v>
      </c>
      <c r="I1019" s="450">
        <v>35</v>
      </c>
      <c r="J1019" s="450" t="s">
        <v>78</v>
      </c>
      <c r="K1019" s="452">
        <v>33</v>
      </c>
      <c r="L1019" s="452">
        <v>36.000000000000007</v>
      </c>
      <c r="M1019" s="452">
        <v>31</v>
      </c>
      <c r="N1019" s="452">
        <v>33</v>
      </c>
      <c r="O1019" s="452">
        <v>36.000000000000007</v>
      </c>
      <c r="P1019" s="452">
        <v>33</v>
      </c>
      <c r="Q1019" s="452">
        <v>34</v>
      </c>
      <c r="R1019" s="452">
        <v>32</v>
      </c>
      <c r="S1019" s="452">
        <v>29</v>
      </c>
      <c r="T1019" s="450">
        <v>32</v>
      </c>
      <c r="U1019" s="450" t="s">
        <v>78</v>
      </c>
      <c r="V1019" s="450">
        <v>30</v>
      </c>
      <c r="W1019" s="450">
        <v>33</v>
      </c>
      <c r="X1019" s="450">
        <v>38</v>
      </c>
      <c r="Y1019" s="450"/>
      <c r="Z1019" s="450">
        <v>35</v>
      </c>
      <c r="AA1019" s="450">
        <v>38</v>
      </c>
      <c r="AB1019" s="450">
        <v>39</v>
      </c>
      <c r="AC1019" s="450">
        <v>36.000000000000007</v>
      </c>
      <c r="AD1019" s="450">
        <v>34</v>
      </c>
    </row>
    <row r="1020" spans="1:30" ht="12.75" customHeight="1" x14ac:dyDescent="0.2">
      <c r="A1020" s="450">
        <v>2017</v>
      </c>
      <c r="B1020" s="457">
        <v>43019</v>
      </c>
      <c r="C1020" s="450" t="s">
        <v>78</v>
      </c>
      <c r="D1020" s="450" t="s">
        <v>78</v>
      </c>
      <c r="E1020" s="450" t="s">
        <v>78</v>
      </c>
      <c r="F1020" s="450" t="s">
        <v>78</v>
      </c>
      <c r="G1020" s="450" t="s">
        <v>78</v>
      </c>
      <c r="H1020" s="450" t="s">
        <v>78</v>
      </c>
      <c r="I1020" s="450">
        <v>31</v>
      </c>
      <c r="J1020" s="450" t="s">
        <v>78</v>
      </c>
      <c r="K1020" s="452">
        <v>31</v>
      </c>
      <c r="L1020" s="452">
        <v>24</v>
      </c>
      <c r="M1020" s="452">
        <v>26.000000000000004</v>
      </c>
      <c r="N1020" s="452">
        <v>23</v>
      </c>
      <c r="O1020" s="452">
        <v>29</v>
      </c>
      <c r="P1020" s="452">
        <v>25</v>
      </c>
      <c r="Q1020" s="452">
        <v>31</v>
      </c>
      <c r="R1020" s="452">
        <v>35</v>
      </c>
      <c r="S1020" s="452">
        <v>13.000000000000002</v>
      </c>
      <c r="T1020" s="450">
        <v>30</v>
      </c>
      <c r="U1020" s="450">
        <v>33</v>
      </c>
      <c r="V1020" s="450">
        <v>30</v>
      </c>
      <c r="W1020" s="450">
        <v>32</v>
      </c>
      <c r="X1020" s="450">
        <v>32</v>
      </c>
      <c r="Y1020" s="450"/>
      <c r="Z1020" s="450">
        <v>32</v>
      </c>
      <c r="AA1020" s="450">
        <v>32</v>
      </c>
      <c r="AB1020" s="450">
        <v>33</v>
      </c>
      <c r="AC1020" s="450">
        <v>29</v>
      </c>
      <c r="AD1020" s="450">
        <v>37.000000000000007</v>
      </c>
    </row>
    <row r="1021" spans="1:30" ht="12.75" customHeight="1" x14ac:dyDescent="0.2">
      <c r="A1021" s="450">
        <v>2017</v>
      </c>
      <c r="B1021" s="457">
        <v>43020</v>
      </c>
      <c r="C1021" s="450" t="s">
        <v>78</v>
      </c>
      <c r="D1021" s="450" t="s">
        <v>78</v>
      </c>
      <c r="E1021" s="450" t="s">
        <v>78</v>
      </c>
      <c r="F1021" s="450" t="s">
        <v>78</v>
      </c>
      <c r="G1021" s="450" t="s">
        <v>78</v>
      </c>
      <c r="H1021" s="450" t="s">
        <v>78</v>
      </c>
      <c r="I1021" s="450">
        <v>33</v>
      </c>
      <c r="J1021" s="450" t="s">
        <v>78</v>
      </c>
      <c r="K1021" s="452">
        <v>29</v>
      </c>
      <c r="L1021" s="452">
        <v>25</v>
      </c>
      <c r="M1021" s="452">
        <v>27</v>
      </c>
      <c r="N1021" s="452">
        <v>17</v>
      </c>
      <c r="O1021" s="452">
        <v>29</v>
      </c>
      <c r="P1021" s="452">
        <v>26.000000000000004</v>
      </c>
      <c r="Q1021" s="452">
        <v>27</v>
      </c>
      <c r="R1021" s="452">
        <v>29</v>
      </c>
      <c r="S1021" s="452">
        <v>13.000000000000002</v>
      </c>
      <c r="T1021" s="450">
        <v>27</v>
      </c>
      <c r="U1021" s="450">
        <v>30</v>
      </c>
      <c r="V1021" s="450">
        <v>30</v>
      </c>
      <c r="W1021" s="450">
        <v>29</v>
      </c>
      <c r="X1021" s="450">
        <v>29</v>
      </c>
      <c r="Y1021" s="450"/>
      <c r="Z1021" s="450">
        <v>28</v>
      </c>
      <c r="AA1021" s="450">
        <v>33</v>
      </c>
      <c r="AB1021" s="450">
        <v>32</v>
      </c>
      <c r="AC1021" s="450">
        <v>30</v>
      </c>
      <c r="AD1021" s="450">
        <v>30</v>
      </c>
    </row>
    <row r="1022" spans="1:30" ht="12.75" customHeight="1" x14ac:dyDescent="0.2">
      <c r="A1022" s="450">
        <v>2017</v>
      </c>
      <c r="B1022" s="457">
        <v>43021</v>
      </c>
      <c r="C1022" s="450" t="s">
        <v>78</v>
      </c>
      <c r="D1022" s="450" t="s">
        <v>78</v>
      </c>
      <c r="E1022" s="450" t="s">
        <v>78</v>
      </c>
      <c r="F1022" s="450" t="s">
        <v>78</v>
      </c>
      <c r="G1022" s="450" t="s">
        <v>78</v>
      </c>
      <c r="H1022" s="450" t="s">
        <v>78</v>
      </c>
      <c r="I1022" s="450">
        <v>34</v>
      </c>
      <c r="J1022" s="450" t="s">
        <v>78</v>
      </c>
      <c r="K1022" s="452">
        <v>28</v>
      </c>
      <c r="L1022" s="452">
        <v>22.000000000000004</v>
      </c>
      <c r="M1022" s="452">
        <v>24</v>
      </c>
      <c r="N1022" s="452">
        <v>26.000000000000004</v>
      </c>
      <c r="O1022" s="452">
        <v>29</v>
      </c>
      <c r="P1022" s="452">
        <v>26.000000000000004</v>
      </c>
      <c r="Q1022" s="452">
        <v>24</v>
      </c>
      <c r="R1022" s="452">
        <v>31</v>
      </c>
      <c r="S1022" s="452">
        <v>15.000000000000002</v>
      </c>
      <c r="T1022" s="450">
        <v>26.000000000000004</v>
      </c>
      <c r="U1022" s="450">
        <v>31</v>
      </c>
      <c r="V1022" s="450">
        <v>28</v>
      </c>
      <c r="W1022" s="450">
        <v>31</v>
      </c>
      <c r="X1022" s="450">
        <v>32</v>
      </c>
      <c r="Y1022" s="450"/>
      <c r="Z1022" s="450">
        <v>33</v>
      </c>
      <c r="AA1022" s="450">
        <v>32</v>
      </c>
      <c r="AB1022" s="450">
        <v>33</v>
      </c>
      <c r="AC1022" s="450">
        <v>30</v>
      </c>
      <c r="AD1022" s="450">
        <v>34</v>
      </c>
    </row>
    <row r="1023" spans="1:30" ht="12.75" customHeight="1" x14ac:dyDescent="0.2">
      <c r="A1023" s="450">
        <v>2017</v>
      </c>
      <c r="B1023" s="457">
        <v>43022</v>
      </c>
      <c r="C1023" s="450" t="s">
        <v>78</v>
      </c>
      <c r="D1023" s="450" t="s">
        <v>78</v>
      </c>
      <c r="E1023" s="450" t="s">
        <v>78</v>
      </c>
      <c r="F1023" s="450" t="s">
        <v>78</v>
      </c>
      <c r="G1023" s="450" t="s">
        <v>78</v>
      </c>
      <c r="H1023" s="450" t="s">
        <v>78</v>
      </c>
      <c r="I1023" s="450">
        <v>27</v>
      </c>
      <c r="J1023" s="450" t="s">
        <v>78</v>
      </c>
      <c r="K1023" s="452">
        <v>25</v>
      </c>
      <c r="L1023" s="452">
        <v>26.000000000000004</v>
      </c>
      <c r="M1023" s="452">
        <v>19</v>
      </c>
      <c r="N1023" s="452">
        <v>23</v>
      </c>
      <c r="O1023" s="452">
        <v>26.000000000000004</v>
      </c>
      <c r="P1023" s="452">
        <v>19</v>
      </c>
      <c r="Q1023" s="452">
        <v>27</v>
      </c>
      <c r="R1023" s="452">
        <v>26.000000000000004</v>
      </c>
      <c r="S1023" s="452">
        <v>25</v>
      </c>
      <c r="T1023" s="450">
        <v>23</v>
      </c>
      <c r="U1023" s="450">
        <v>22.000000000000004</v>
      </c>
      <c r="V1023" s="450">
        <v>22.000000000000004</v>
      </c>
      <c r="W1023" s="450">
        <v>26.000000000000004</v>
      </c>
      <c r="X1023" s="450">
        <v>19</v>
      </c>
      <c r="Y1023" s="450"/>
      <c r="Z1023" s="450">
        <v>28</v>
      </c>
      <c r="AA1023" s="450">
        <v>33</v>
      </c>
      <c r="AB1023" s="450">
        <v>32</v>
      </c>
      <c r="AC1023" s="450">
        <v>28</v>
      </c>
      <c r="AD1023" s="450">
        <v>29</v>
      </c>
    </row>
    <row r="1024" spans="1:30" ht="12.75" customHeight="1" x14ac:dyDescent="0.2">
      <c r="A1024" s="450">
        <v>2017</v>
      </c>
      <c r="B1024" s="457">
        <v>43023</v>
      </c>
      <c r="C1024" s="450" t="s">
        <v>78</v>
      </c>
      <c r="D1024" s="450" t="s">
        <v>78</v>
      </c>
      <c r="E1024" s="450" t="s">
        <v>78</v>
      </c>
      <c r="F1024" s="450" t="s">
        <v>78</v>
      </c>
      <c r="G1024" s="450" t="s">
        <v>78</v>
      </c>
      <c r="H1024" s="450" t="s">
        <v>78</v>
      </c>
      <c r="I1024" s="450">
        <v>31</v>
      </c>
      <c r="J1024" s="450" t="s">
        <v>78</v>
      </c>
      <c r="K1024" s="452">
        <v>29</v>
      </c>
      <c r="L1024" s="452">
        <v>30</v>
      </c>
      <c r="M1024" s="452">
        <v>28</v>
      </c>
      <c r="N1024" s="452">
        <v>27</v>
      </c>
      <c r="O1024" s="452">
        <v>29</v>
      </c>
      <c r="P1024" s="452">
        <v>22.000000000000004</v>
      </c>
      <c r="Q1024" s="452">
        <v>27</v>
      </c>
      <c r="R1024" s="452">
        <v>29</v>
      </c>
      <c r="S1024" s="452">
        <v>24</v>
      </c>
      <c r="T1024" s="450">
        <v>25</v>
      </c>
      <c r="U1024" s="450">
        <v>27</v>
      </c>
      <c r="V1024" s="450">
        <v>26.000000000000004</v>
      </c>
      <c r="W1024" s="450">
        <v>30</v>
      </c>
      <c r="X1024" s="450">
        <v>30</v>
      </c>
      <c r="Y1024" s="450"/>
      <c r="Z1024" s="450">
        <v>30</v>
      </c>
      <c r="AA1024" s="450">
        <v>34</v>
      </c>
      <c r="AB1024" s="450">
        <v>32</v>
      </c>
      <c r="AC1024" s="450">
        <v>27</v>
      </c>
      <c r="AD1024" s="450">
        <v>30</v>
      </c>
    </row>
    <row r="1025" spans="1:30" ht="12.75" customHeight="1" x14ac:dyDescent="0.2">
      <c r="A1025" s="450">
        <v>2017</v>
      </c>
      <c r="B1025" s="457">
        <v>43024</v>
      </c>
      <c r="C1025" s="450" t="s">
        <v>78</v>
      </c>
      <c r="D1025" s="450" t="s">
        <v>78</v>
      </c>
      <c r="E1025" s="450" t="s">
        <v>78</v>
      </c>
      <c r="F1025" s="450" t="s">
        <v>78</v>
      </c>
      <c r="G1025" s="450" t="s">
        <v>78</v>
      </c>
      <c r="H1025" s="450" t="s">
        <v>78</v>
      </c>
      <c r="I1025" s="450">
        <v>25</v>
      </c>
      <c r="J1025" s="450" t="s">
        <v>78</v>
      </c>
      <c r="K1025" s="452">
        <v>25</v>
      </c>
      <c r="L1025" s="452">
        <v>28</v>
      </c>
      <c r="M1025" s="452">
        <v>24</v>
      </c>
      <c r="N1025" s="452">
        <v>26.000000000000004</v>
      </c>
      <c r="O1025" s="452">
        <v>26.000000000000004</v>
      </c>
      <c r="P1025" s="452">
        <v>21</v>
      </c>
      <c r="Q1025" s="452">
        <v>28</v>
      </c>
      <c r="R1025" s="452">
        <v>28</v>
      </c>
      <c r="S1025" s="452">
        <v>21</v>
      </c>
      <c r="T1025" s="450">
        <v>23</v>
      </c>
      <c r="U1025" s="450">
        <v>24</v>
      </c>
      <c r="V1025" s="450">
        <v>23</v>
      </c>
      <c r="W1025" s="450">
        <v>24</v>
      </c>
      <c r="X1025" s="450">
        <v>27</v>
      </c>
      <c r="Y1025" s="450"/>
      <c r="Z1025" s="450">
        <v>26.000000000000004</v>
      </c>
      <c r="AA1025" s="450" t="s">
        <v>78</v>
      </c>
      <c r="AB1025" s="450">
        <v>28</v>
      </c>
      <c r="AC1025" s="450">
        <v>26.000000000000004</v>
      </c>
      <c r="AD1025" s="450">
        <v>25</v>
      </c>
    </row>
    <row r="1026" spans="1:30" ht="12.75" customHeight="1" x14ac:dyDescent="0.2">
      <c r="A1026" s="450">
        <v>2017</v>
      </c>
      <c r="B1026" s="457">
        <v>43025</v>
      </c>
      <c r="C1026" s="450" t="s">
        <v>78</v>
      </c>
      <c r="D1026" s="450" t="s">
        <v>78</v>
      </c>
      <c r="E1026" s="450" t="s">
        <v>78</v>
      </c>
      <c r="F1026" s="450" t="s">
        <v>78</v>
      </c>
      <c r="G1026" s="450" t="s">
        <v>78</v>
      </c>
      <c r="H1026" s="450" t="s">
        <v>78</v>
      </c>
      <c r="I1026" s="450">
        <v>26.000000000000004</v>
      </c>
      <c r="J1026" s="450" t="s">
        <v>78</v>
      </c>
      <c r="K1026" s="452">
        <v>22.000000000000004</v>
      </c>
      <c r="L1026" s="452">
        <v>25</v>
      </c>
      <c r="M1026" s="452">
        <v>18.000000000000004</v>
      </c>
      <c r="N1026" s="452">
        <v>26.000000000000004</v>
      </c>
      <c r="O1026" s="452">
        <v>27</v>
      </c>
      <c r="P1026" s="452">
        <v>17</v>
      </c>
      <c r="Q1026" s="452">
        <v>29</v>
      </c>
      <c r="R1026" s="452">
        <v>29</v>
      </c>
      <c r="S1026" s="452">
        <v>26.000000000000004</v>
      </c>
      <c r="T1026" s="450">
        <v>21</v>
      </c>
      <c r="U1026" s="450">
        <v>22.000000000000004</v>
      </c>
      <c r="V1026" s="450">
        <v>21</v>
      </c>
      <c r="W1026" s="450">
        <v>21</v>
      </c>
      <c r="X1026" s="450">
        <v>22.000000000000004</v>
      </c>
      <c r="Y1026" s="450"/>
      <c r="Z1026" s="450">
        <v>25</v>
      </c>
      <c r="AA1026" s="450">
        <v>14</v>
      </c>
      <c r="AB1026" s="450">
        <v>29</v>
      </c>
      <c r="AC1026" s="450">
        <v>28</v>
      </c>
      <c r="AD1026" s="450">
        <v>26.000000000000004</v>
      </c>
    </row>
    <row r="1027" spans="1:30" ht="12.75" customHeight="1" x14ac:dyDescent="0.2">
      <c r="A1027" s="450">
        <v>2017</v>
      </c>
      <c r="B1027" s="457">
        <v>43026</v>
      </c>
      <c r="C1027" s="450" t="s">
        <v>78</v>
      </c>
      <c r="D1027" s="450" t="s">
        <v>78</v>
      </c>
      <c r="E1027" s="450" t="s">
        <v>78</v>
      </c>
      <c r="F1027" s="450" t="s">
        <v>78</v>
      </c>
      <c r="G1027" s="450" t="s">
        <v>78</v>
      </c>
      <c r="H1027" s="450" t="s">
        <v>78</v>
      </c>
      <c r="I1027" s="450">
        <v>29</v>
      </c>
      <c r="J1027" s="450" t="s">
        <v>78</v>
      </c>
      <c r="K1027" s="452">
        <v>30</v>
      </c>
      <c r="L1027" s="452">
        <v>36.000000000000007</v>
      </c>
      <c r="M1027" s="452">
        <v>30</v>
      </c>
      <c r="N1027" s="452">
        <v>40</v>
      </c>
      <c r="O1027" s="452">
        <v>40</v>
      </c>
      <c r="P1027" s="452">
        <v>32</v>
      </c>
      <c r="Q1027" s="452">
        <v>45.000000000000007</v>
      </c>
      <c r="R1027" s="452">
        <v>46</v>
      </c>
      <c r="S1027" s="452">
        <v>30</v>
      </c>
      <c r="T1027" s="450">
        <v>25</v>
      </c>
      <c r="U1027" s="450">
        <v>27</v>
      </c>
      <c r="V1027" s="450">
        <v>24</v>
      </c>
      <c r="W1027" s="450">
        <v>31</v>
      </c>
      <c r="X1027" s="450">
        <v>38</v>
      </c>
      <c r="Y1027" s="450"/>
      <c r="Z1027" s="450">
        <v>44.000000000000007</v>
      </c>
      <c r="AA1027" s="450">
        <v>32</v>
      </c>
      <c r="AB1027" s="450">
        <v>32</v>
      </c>
      <c r="AC1027" s="450">
        <v>22.000000000000004</v>
      </c>
      <c r="AD1027" s="450">
        <v>39</v>
      </c>
    </row>
    <row r="1028" spans="1:30" ht="12.75" customHeight="1" x14ac:dyDescent="0.2">
      <c r="A1028" s="450">
        <v>2017</v>
      </c>
      <c r="B1028" s="457">
        <v>43027</v>
      </c>
      <c r="C1028" s="450" t="s">
        <v>78</v>
      </c>
      <c r="D1028" s="450" t="s">
        <v>78</v>
      </c>
      <c r="E1028" s="450" t="s">
        <v>78</v>
      </c>
      <c r="F1028" s="450" t="s">
        <v>78</v>
      </c>
      <c r="G1028" s="450" t="s">
        <v>78</v>
      </c>
      <c r="H1028" s="450" t="s">
        <v>78</v>
      </c>
      <c r="I1028" s="450">
        <v>40</v>
      </c>
      <c r="J1028" s="450" t="s">
        <v>78</v>
      </c>
      <c r="K1028" s="452">
        <v>35</v>
      </c>
      <c r="L1028" s="452">
        <v>39</v>
      </c>
      <c r="M1028" s="452">
        <v>35</v>
      </c>
      <c r="N1028" s="452">
        <v>43</v>
      </c>
      <c r="O1028" s="452">
        <v>38</v>
      </c>
      <c r="P1028" s="452">
        <v>34</v>
      </c>
      <c r="Q1028" s="452">
        <v>45.000000000000007</v>
      </c>
      <c r="R1028" s="452">
        <v>45.000000000000007</v>
      </c>
      <c r="S1028" s="452">
        <v>38</v>
      </c>
      <c r="T1028" s="450">
        <v>28</v>
      </c>
      <c r="U1028" s="450">
        <v>31</v>
      </c>
      <c r="V1028" s="450">
        <v>29</v>
      </c>
      <c r="W1028" s="450">
        <v>37.000000000000007</v>
      </c>
      <c r="X1028" s="450">
        <v>39</v>
      </c>
      <c r="Y1028" s="450"/>
      <c r="Z1028" s="450">
        <v>42</v>
      </c>
      <c r="AA1028" s="450">
        <v>52.000000000000007</v>
      </c>
      <c r="AB1028" s="450">
        <v>46</v>
      </c>
      <c r="AC1028" s="450">
        <v>44.000000000000007</v>
      </c>
      <c r="AD1028" s="450">
        <v>36.000000000000007</v>
      </c>
    </row>
    <row r="1029" spans="1:30" ht="12.75" customHeight="1" x14ac:dyDescent="0.2">
      <c r="A1029" s="450">
        <v>2017</v>
      </c>
      <c r="B1029" s="457">
        <v>43028</v>
      </c>
      <c r="C1029" s="450" t="s">
        <v>78</v>
      </c>
      <c r="D1029" s="450" t="s">
        <v>78</v>
      </c>
      <c r="E1029" s="450" t="s">
        <v>78</v>
      </c>
      <c r="F1029" s="450" t="s">
        <v>78</v>
      </c>
      <c r="G1029" s="450" t="s">
        <v>78</v>
      </c>
      <c r="H1029" s="450" t="s">
        <v>78</v>
      </c>
      <c r="I1029" s="450">
        <v>41</v>
      </c>
      <c r="J1029" s="450" t="s">
        <v>78</v>
      </c>
      <c r="K1029" s="452">
        <v>39</v>
      </c>
      <c r="L1029" s="452">
        <v>41</v>
      </c>
      <c r="M1029" s="452">
        <v>35</v>
      </c>
      <c r="N1029" s="452">
        <v>42</v>
      </c>
      <c r="O1029" s="452">
        <v>41</v>
      </c>
      <c r="P1029" s="452">
        <v>34</v>
      </c>
      <c r="Q1029" s="452">
        <v>42</v>
      </c>
      <c r="R1029" s="452">
        <v>41</v>
      </c>
      <c r="S1029" s="452">
        <v>35</v>
      </c>
      <c r="T1029" s="450">
        <v>37.000000000000007</v>
      </c>
      <c r="U1029" s="450">
        <v>37.000000000000007</v>
      </c>
      <c r="V1029" s="450">
        <v>34</v>
      </c>
      <c r="W1029" s="450">
        <v>37.000000000000007</v>
      </c>
      <c r="X1029" s="450">
        <v>40</v>
      </c>
      <c r="Y1029" s="450"/>
      <c r="Z1029" s="450">
        <v>41</v>
      </c>
      <c r="AA1029" s="450">
        <v>45.000000000000007</v>
      </c>
      <c r="AB1029" s="450">
        <v>45.000000000000007</v>
      </c>
      <c r="AC1029" s="450">
        <v>42</v>
      </c>
      <c r="AD1029" s="450">
        <v>40</v>
      </c>
    </row>
    <row r="1030" spans="1:30" ht="12.75" customHeight="1" x14ac:dyDescent="0.2">
      <c r="A1030" s="450">
        <v>2017</v>
      </c>
      <c r="B1030" s="457">
        <v>43029</v>
      </c>
      <c r="C1030" s="450" t="s">
        <v>78</v>
      </c>
      <c r="D1030" s="450" t="s">
        <v>78</v>
      </c>
      <c r="E1030" s="450" t="s">
        <v>78</v>
      </c>
      <c r="F1030" s="450" t="s">
        <v>78</v>
      </c>
      <c r="G1030" s="450" t="s">
        <v>78</v>
      </c>
      <c r="H1030" s="450" t="s">
        <v>78</v>
      </c>
      <c r="I1030" s="450">
        <v>36.000000000000007</v>
      </c>
      <c r="J1030" s="450" t="s">
        <v>78</v>
      </c>
      <c r="K1030" s="452">
        <v>34</v>
      </c>
      <c r="L1030" s="452">
        <v>39</v>
      </c>
      <c r="M1030" s="452">
        <v>32</v>
      </c>
      <c r="N1030" s="452">
        <v>40</v>
      </c>
      <c r="O1030" s="452">
        <v>43</v>
      </c>
      <c r="P1030" s="452">
        <v>32</v>
      </c>
      <c r="Q1030" s="452">
        <v>45.000000000000007</v>
      </c>
      <c r="R1030" s="452">
        <v>46</v>
      </c>
      <c r="S1030" s="452">
        <v>31</v>
      </c>
      <c r="T1030" s="450">
        <v>28</v>
      </c>
      <c r="U1030" s="450">
        <v>30</v>
      </c>
      <c r="V1030" s="450">
        <v>28</v>
      </c>
      <c r="W1030" s="450">
        <v>29</v>
      </c>
      <c r="X1030" s="450">
        <v>43</v>
      </c>
      <c r="Y1030" s="450"/>
      <c r="Z1030" s="450">
        <v>38</v>
      </c>
      <c r="AA1030" s="450" t="s">
        <v>78</v>
      </c>
      <c r="AB1030" s="450">
        <v>43</v>
      </c>
      <c r="AC1030" s="450">
        <v>34</v>
      </c>
      <c r="AD1030" s="450">
        <v>41</v>
      </c>
    </row>
    <row r="1031" spans="1:30" ht="12.75" customHeight="1" x14ac:dyDescent="0.2">
      <c r="A1031" s="450">
        <v>2017</v>
      </c>
      <c r="B1031" s="457">
        <v>43030</v>
      </c>
      <c r="C1031" s="450" t="s">
        <v>78</v>
      </c>
      <c r="D1031" s="450" t="s">
        <v>78</v>
      </c>
      <c r="E1031" s="450" t="s">
        <v>78</v>
      </c>
      <c r="F1031" s="450" t="s">
        <v>78</v>
      </c>
      <c r="G1031" s="450" t="s">
        <v>78</v>
      </c>
      <c r="H1031" s="450" t="s">
        <v>78</v>
      </c>
      <c r="I1031" s="450">
        <v>43</v>
      </c>
      <c r="J1031" s="450" t="s">
        <v>78</v>
      </c>
      <c r="K1031" s="452">
        <v>36.000000000000007</v>
      </c>
      <c r="L1031" s="452">
        <v>37.000000000000007</v>
      </c>
      <c r="M1031" s="452">
        <v>40</v>
      </c>
      <c r="N1031" s="452">
        <v>45.000000000000007</v>
      </c>
      <c r="O1031" s="452">
        <v>45.000000000000007</v>
      </c>
      <c r="P1031" s="452">
        <v>38</v>
      </c>
      <c r="Q1031" s="452">
        <v>51.000000000000007</v>
      </c>
      <c r="R1031" s="452">
        <v>52.000000000000007</v>
      </c>
      <c r="S1031" s="452">
        <v>39</v>
      </c>
      <c r="T1031" s="450">
        <v>40</v>
      </c>
      <c r="U1031" s="450">
        <v>40</v>
      </c>
      <c r="V1031" s="450">
        <v>42</v>
      </c>
      <c r="W1031" s="450">
        <v>39</v>
      </c>
      <c r="X1031" s="450">
        <v>49</v>
      </c>
      <c r="Y1031" s="450"/>
      <c r="Z1031" s="450">
        <v>44.000000000000007</v>
      </c>
      <c r="AA1031" s="450" t="s">
        <v>78</v>
      </c>
      <c r="AB1031" s="450">
        <v>47</v>
      </c>
      <c r="AC1031" s="450">
        <v>44.000000000000007</v>
      </c>
      <c r="AD1031" s="450">
        <v>44.000000000000007</v>
      </c>
    </row>
    <row r="1032" spans="1:30" ht="12.75" customHeight="1" x14ac:dyDescent="0.2">
      <c r="A1032" s="450">
        <v>2017</v>
      </c>
      <c r="B1032" s="457">
        <v>43031</v>
      </c>
      <c r="C1032" s="450" t="s">
        <v>78</v>
      </c>
      <c r="D1032" s="450" t="s">
        <v>78</v>
      </c>
      <c r="E1032" s="450" t="s">
        <v>78</v>
      </c>
      <c r="F1032" s="450" t="s">
        <v>78</v>
      </c>
      <c r="G1032" s="450" t="s">
        <v>78</v>
      </c>
      <c r="H1032" s="450" t="s">
        <v>78</v>
      </c>
      <c r="I1032" s="450">
        <v>37.000000000000007</v>
      </c>
      <c r="J1032" s="450" t="s">
        <v>78</v>
      </c>
      <c r="K1032" s="452">
        <v>33</v>
      </c>
      <c r="L1032" s="452">
        <v>27</v>
      </c>
      <c r="M1032" s="452">
        <v>34</v>
      </c>
      <c r="N1032" s="452">
        <v>35</v>
      </c>
      <c r="O1032" s="452">
        <v>37.000000000000007</v>
      </c>
      <c r="P1032" s="452" t="s">
        <v>78</v>
      </c>
      <c r="Q1032" s="452">
        <v>35</v>
      </c>
      <c r="R1032" s="452">
        <v>35</v>
      </c>
      <c r="S1032" s="452">
        <v>31</v>
      </c>
      <c r="T1032" s="450">
        <v>30</v>
      </c>
      <c r="U1032" s="450">
        <v>34</v>
      </c>
      <c r="V1032" s="450">
        <v>36.000000000000007</v>
      </c>
      <c r="W1032" s="450">
        <v>37.000000000000007</v>
      </c>
      <c r="X1032" s="450">
        <v>38</v>
      </c>
      <c r="Y1032" s="450"/>
      <c r="Z1032" s="450">
        <v>35</v>
      </c>
      <c r="AA1032" s="450" t="s">
        <v>78</v>
      </c>
      <c r="AB1032" s="450">
        <v>38</v>
      </c>
      <c r="AC1032" s="450">
        <v>35</v>
      </c>
      <c r="AD1032" s="450">
        <v>37.000000000000007</v>
      </c>
    </row>
    <row r="1033" spans="1:30" ht="12.75" customHeight="1" x14ac:dyDescent="0.2">
      <c r="A1033" s="450">
        <v>2017</v>
      </c>
      <c r="B1033" s="457">
        <v>43032</v>
      </c>
      <c r="C1033" s="450" t="s">
        <v>78</v>
      </c>
      <c r="D1033" s="450" t="s">
        <v>78</v>
      </c>
      <c r="E1033" s="450" t="s">
        <v>78</v>
      </c>
      <c r="F1033" s="450" t="s">
        <v>78</v>
      </c>
      <c r="G1033" s="450" t="s">
        <v>78</v>
      </c>
      <c r="H1033" s="450" t="s">
        <v>78</v>
      </c>
      <c r="I1033" s="450">
        <v>34</v>
      </c>
      <c r="J1033" s="450" t="s">
        <v>78</v>
      </c>
      <c r="K1033" s="452">
        <v>31</v>
      </c>
      <c r="L1033" s="452">
        <v>15.000000000000002</v>
      </c>
      <c r="M1033" s="452">
        <v>31</v>
      </c>
      <c r="N1033" s="452">
        <v>34</v>
      </c>
      <c r="O1033" s="452">
        <v>31</v>
      </c>
      <c r="P1033" s="452" t="s">
        <v>78</v>
      </c>
      <c r="Q1033" s="452">
        <v>33</v>
      </c>
      <c r="R1033" s="452">
        <v>30</v>
      </c>
      <c r="S1033" s="452">
        <v>34</v>
      </c>
      <c r="T1033" s="450">
        <v>29</v>
      </c>
      <c r="U1033" s="450">
        <v>33</v>
      </c>
      <c r="V1033" s="450">
        <v>30</v>
      </c>
      <c r="W1033" s="450">
        <v>33</v>
      </c>
      <c r="X1033" s="450">
        <v>35</v>
      </c>
      <c r="Y1033" s="450"/>
      <c r="Z1033" s="450">
        <v>32</v>
      </c>
      <c r="AA1033" s="450" t="s">
        <v>78</v>
      </c>
      <c r="AB1033" s="450">
        <v>35</v>
      </c>
      <c r="AC1033" s="450">
        <v>32</v>
      </c>
      <c r="AD1033" s="450">
        <v>35</v>
      </c>
    </row>
    <row r="1034" spans="1:30" ht="12.75" customHeight="1" x14ac:dyDescent="0.2">
      <c r="A1034" s="450">
        <v>2017</v>
      </c>
      <c r="B1034" s="457">
        <v>43033</v>
      </c>
      <c r="C1034" s="450" t="s">
        <v>78</v>
      </c>
      <c r="D1034" s="450" t="s">
        <v>78</v>
      </c>
      <c r="E1034" s="450" t="s">
        <v>78</v>
      </c>
      <c r="F1034" s="450" t="s">
        <v>78</v>
      </c>
      <c r="G1034" s="450" t="s">
        <v>78</v>
      </c>
      <c r="H1034" s="450" t="s">
        <v>78</v>
      </c>
      <c r="I1034" s="450">
        <v>17</v>
      </c>
      <c r="J1034" s="450" t="s">
        <v>78</v>
      </c>
      <c r="K1034" s="452">
        <v>18.000000000000004</v>
      </c>
      <c r="L1034" s="452">
        <v>29</v>
      </c>
      <c r="M1034" s="452">
        <v>18.000000000000004</v>
      </c>
      <c r="N1034" s="452">
        <v>31</v>
      </c>
      <c r="O1034" s="452">
        <v>29</v>
      </c>
      <c r="P1034" s="452" t="s">
        <v>78</v>
      </c>
      <c r="Q1034" s="452">
        <v>35</v>
      </c>
      <c r="R1034" s="452">
        <v>34</v>
      </c>
      <c r="S1034" s="452">
        <v>32</v>
      </c>
      <c r="T1034" s="450">
        <v>21</v>
      </c>
      <c r="U1034" s="450">
        <v>22.000000000000004</v>
      </c>
      <c r="V1034" s="450">
        <v>19</v>
      </c>
      <c r="W1034" s="450">
        <v>19</v>
      </c>
      <c r="X1034" s="450">
        <v>22.000000000000004</v>
      </c>
      <c r="Y1034" s="450"/>
      <c r="Z1034" s="450">
        <v>30</v>
      </c>
      <c r="AA1034" s="450" t="s">
        <v>78</v>
      </c>
      <c r="AB1034" s="450">
        <v>31</v>
      </c>
      <c r="AC1034" s="450">
        <v>15.000000000000002</v>
      </c>
      <c r="AD1034" s="450">
        <v>26.000000000000004</v>
      </c>
    </row>
    <row r="1035" spans="1:30" ht="12.75" customHeight="1" x14ac:dyDescent="0.2">
      <c r="A1035" s="450">
        <v>2017</v>
      </c>
      <c r="B1035" s="457">
        <v>43034</v>
      </c>
      <c r="C1035" s="450" t="s">
        <v>78</v>
      </c>
      <c r="D1035" s="450" t="s">
        <v>78</v>
      </c>
      <c r="E1035" s="450" t="s">
        <v>78</v>
      </c>
      <c r="F1035" s="450" t="s">
        <v>78</v>
      </c>
      <c r="G1035" s="450" t="s">
        <v>78</v>
      </c>
      <c r="H1035" s="450" t="s">
        <v>78</v>
      </c>
      <c r="I1035" s="450">
        <v>26.000000000000004</v>
      </c>
      <c r="J1035" s="450" t="s">
        <v>78</v>
      </c>
      <c r="K1035" s="452">
        <v>25</v>
      </c>
      <c r="L1035" s="452">
        <v>26.000000000000004</v>
      </c>
      <c r="M1035" s="452">
        <v>13.000000000000002</v>
      </c>
      <c r="N1035" s="452">
        <v>23</v>
      </c>
      <c r="O1035" s="452">
        <v>20</v>
      </c>
      <c r="P1035" s="452">
        <v>18.000000000000004</v>
      </c>
      <c r="Q1035" s="452">
        <v>30</v>
      </c>
      <c r="R1035" s="452">
        <v>33</v>
      </c>
      <c r="S1035" s="452">
        <v>22.000000000000004</v>
      </c>
      <c r="T1035" s="450">
        <v>25</v>
      </c>
      <c r="U1035" s="450">
        <v>27</v>
      </c>
      <c r="V1035" s="450">
        <v>26.000000000000004</v>
      </c>
      <c r="W1035" s="450">
        <v>29</v>
      </c>
      <c r="X1035" s="450">
        <v>23</v>
      </c>
      <c r="Y1035" s="450"/>
      <c r="Z1035" s="450">
        <v>33</v>
      </c>
      <c r="AA1035" s="450" t="s">
        <v>78</v>
      </c>
      <c r="AB1035" s="450">
        <v>32</v>
      </c>
      <c r="AC1035" s="450">
        <v>26.000000000000004</v>
      </c>
      <c r="AD1035" s="450">
        <v>31</v>
      </c>
    </row>
    <row r="1036" spans="1:30" ht="12.75" customHeight="1" x14ac:dyDescent="0.2">
      <c r="A1036" s="450">
        <v>2017</v>
      </c>
      <c r="B1036" s="457">
        <v>43035</v>
      </c>
      <c r="C1036" s="450" t="s">
        <v>78</v>
      </c>
      <c r="D1036" s="450" t="s">
        <v>78</v>
      </c>
      <c r="E1036" s="450" t="s">
        <v>78</v>
      </c>
      <c r="F1036" s="450" t="s">
        <v>78</v>
      </c>
      <c r="G1036" s="450" t="s">
        <v>78</v>
      </c>
      <c r="H1036" s="450" t="s">
        <v>78</v>
      </c>
      <c r="I1036" s="450">
        <v>36.000000000000007</v>
      </c>
      <c r="J1036" s="450" t="s">
        <v>78</v>
      </c>
      <c r="K1036" s="452">
        <v>25</v>
      </c>
      <c r="L1036" s="452">
        <v>30</v>
      </c>
      <c r="M1036" s="452">
        <v>26.000000000000004</v>
      </c>
      <c r="N1036" s="452">
        <v>32</v>
      </c>
      <c r="O1036" s="452">
        <v>31</v>
      </c>
      <c r="P1036" s="452">
        <v>36.000000000000007</v>
      </c>
      <c r="Q1036" s="452">
        <v>34</v>
      </c>
      <c r="R1036" s="452">
        <v>34</v>
      </c>
      <c r="S1036" s="452">
        <v>30</v>
      </c>
      <c r="T1036" s="450">
        <v>25</v>
      </c>
      <c r="U1036" s="450">
        <v>27</v>
      </c>
      <c r="V1036" s="450">
        <v>25</v>
      </c>
      <c r="W1036" s="450">
        <v>33</v>
      </c>
      <c r="X1036" s="450">
        <v>39</v>
      </c>
      <c r="Y1036" s="450"/>
      <c r="Z1036" s="450">
        <v>35</v>
      </c>
      <c r="AA1036" s="450" t="s">
        <v>78</v>
      </c>
      <c r="AB1036" s="450">
        <v>40</v>
      </c>
      <c r="AC1036" s="450">
        <v>36.000000000000007</v>
      </c>
      <c r="AD1036" s="450">
        <v>31</v>
      </c>
    </row>
    <row r="1037" spans="1:30" ht="12.75" customHeight="1" x14ac:dyDescent="0.2">
      <c r="A1037" s="450">
        <v>2017</v>
      </c>
      <c r="B1037" s="457">
        <v>43036</v>
      </c>
      <c r="C1037" s="450" t="s">
        <v>78</v>
      </c>
      <c r="D1037" s="450" t="s">
        <v>78</v>
      </c>
      <c r="E1037" s="450" t="s">
        <v>78</v>
      </c>
      <c r="F1037" s="450" t="s">
        <v>78</v>
      </c>
      <c r="G1037" s="450" t="s">
        <v>78</v>
      </c>
      <c r="H1037" s="450" t="s">
        <v>78</v>
      </c>
      <c r="I1037" s="450">
        <v>43</v>
      </c>
      <c r="J1037" s="450" t="s">
        <v>78</v>
      </c>
      <c r="K1037" s="452">
        <v>44.000000000000007</v>
      </c>
      <c r="L1037" s="452">
        <v>45.000000000000007</v>
      </c>
      <c r="M1037" s="452">
        <v>45.000000000000007</v>
      </c>
      <c r="N1037" s="452">
        <v>46</v>
      </c>
      <c r="O1037" s="452">
        <v>45.000000000000007</v>
      </c>
      <c r="P1037" s="452">
        <v>39</v>
      </c>
      <c r="Q1037" s="452">
        <v>47</v>
      </c>
      <c r="R1037" s="452">
        <v>45.000000000000007</v>
      </c>
      <c r="S1037" s="452">
        <v>43</v>
      </c>
      <c r="T1037" s="450">
        <v>42</v>
      </c>
      <c r="U1037" s="450">
        <v>45.000000000000007</v>
      </c>
      <c r="V1037" s="450">
        <v>45.000000000000007</v>
      </c>
      <c r="W1037" s="450">
        <v>44.000000000000007</v>
      </c>
      <c r="X1037" s="450">
        <v>47</v>
      </c>
      <c r="Y1037" s="450"/>
      <c r="Z1037" s="450">
        <v>45.000000000000007</v>
      </c>
      <c r="AA1037" s="450">
        <v>41</v>
      </c>
      <c r="AB1037" s="450">
        <v>44.000000000000007</v>
      </c>
      <c r="AC1037" s="450">
        <v>41</v>
      </c>
      <c r="AD1037" s="450">
        <v>45.000000000000007</v>
      </c>
    </row>
    <row r="1038" spans="1:30" ht="12.75" customHeight="1" x14ac:dyDescent="0.2">
      <c r="A1038" s="450">
        <v>2017</v>
      </c>
      <c r="B1038" s="457">
        <v>43037</v>
      </c>
      <c r="C1038" s="450" t="s">
        <v>78</v>
      </c>
      <c r="D1038" s="450" t="s">
        <v>78</v>
      </c>
      <c r="E1038" s="450" t="s">
        <v>78</v>
      </c>
      <c r="F1038" s="450" t="s">
        <v>78</v>
      </c>
      <c r="G1038" s="450" t="s">
        <v>78</v>
      </c>
      <c r="H1038" s="450" t="s">
        <v>78</v>
      </c>
      <c r="I1038" s="450">
        <v>42</v>
      </c>
      <c r="J1038" s="450" t="s">
        <v>78</v>
      </c>
      <c r="K1038" s="452">
        <v>36.000000000000007</v>
      </c>
      <c r="L1038" s="452">
        <v>35</v>
      </c>
      <c r="M1038" s="452">
        <v>36.000000000000007</v>
      </c>
      <c r="N1038" s="452">
        <v>32</v>
      </c>
      <c r="O1038" s="452">
        <v>35</v>
      </c>
      <c r="P1038" s="452">
        <v>36.000000000000007</v>
      </c>
      <c r="Q1038" s="452">
        <v>36.000000000000007</v>
      </c>
      <c r="R1038" s="452">
        <v>37.000000000000007</v>
      </c>
      <c r="S1038" s="452">
        <v>24</v>
      </c>
      <c r="T1038" s="450">
        <v>36.000000000000007</v>
      </c>
      <c r="U1038" s="450">
        <v>38</v>
      </c>
      <c r="V1038" s="450">
        <v>36.000000000000007</v>
      </c>
      <c r="W1038" s="450">
        <v>40</v>
      </c>
      <c r="X1038" s="450">
        <v>41</v>
      </c>
      <c r="Y1038" s="450"/>
      <c r="Z1038" s="450">
        <v>38</v>
      </c>
      <c r="AA1038" s="450">
        <v>41</v>
      </c>
      <c r="AB1038" s="450">
        <v>43</v>
      </c>
      <c r="AC1038" s="450">
        <v>40</v>
      </c>
      <c r="AD1038" s="450">
        <v>41</v>
      </c>
    </row>
    <row r="1039" spans="1:30" ht="12.75" customHeight="1" x14ac:dyDescent="0.2">
      <c r="A1039" s="450">
        <v>2017</v>
      </c>
      <c r="B1039" s="457">
        <v>43038</v>
      </c>
      <c r="C1039" s="450" t="s">
        <v>78</v>
      </c>
      <c r="D1039" s="450" t="s">
        <v>78</v>
      </c>
      <c r="E1039" s="450" t="s">
        <v>78</v>
      </c>
      <c r="F1039" s="450" t="s">
        <v>78</v>
      </c>
      <c r="G1039" s="450" t="s">
        <v>78</v>
      </c>
      <c r="H1039" s="450" t="s">
        <v>78</v>
      </c>
      <c r="I1039" s="450">
        <v>27</v>
      </c>
      <c r="J1039" s="450" t="s">
        <v>78</v>
      </c>
      <c r="K1039" s="452">
        <v>26.000000000000004</v>
      </c>
      <c r="L1039" s="452">
        <v>32</v>
      </c>
      <c r="M1039" s="452">
        <v>22.000000000000004</v>
      </c>
      <c r="N1039" s="452">
        <v>31</v>
      </c>
      <c r="O1039" s="452">
        <v>29</v>
      </c>
      <c r="P1039" s="452">
        <v>27</v>
      </c>
      <c r="Q1039" s="452">
        <v>32</v>
      </c>
      <c r="R1039" s="452">
        <v>30</v>
      </c>
      <c r="S1039" s="452">
        <v>31</v>
      </c>
      <c r="T1039" s="450">
        <v>25</v>
      </c>
      <c r="U1039" s="450">
        <v>25</v>
      </c>
      <c r="V1039" s="450">
        <v>26.000000000000004</v>
      </c>
      <c r="W1039" s="450">
        <v>26.000000000000004</v>
      </c>
      <c r="X1039" s="450">
        <v>30</v>
      </c>
      <c r="Y1039" s="450"/>
      <c r="Z1039" s="450">
        <v>30</v>
      </c>
      <c r="AA1039" s="450">
        <v>27</v>
      </c>
      <c r="AB1039" s="450">
        <v>30</v>
      </c>
      <c r="AC1039" s="450">
        <v>28</v>
      </c>
      <c r="AD1039" s="450">
        <v>29</v>
      </c>
    </row>
    <row r="1040" spans="1:30" ht="12.75" customHeight="1" x14ac:dyDescent="0.2">
      <c r="A1040" s="450">
        <v>2017</v>
      </c>
      <c r="B1040" s="457">
        <v>43039</v>
      </c>
      <c r="C1040" s="450" t="s">
        <v>78</v>
      </c>
      <c r="D1040" s="450" t="s">
        <v>78</v>
      </c>
      <c r="E1040" s="450" t="s">
        <v>78</v>
      </c>
      <c r="F1040" s="450" t="s">
        <v>78</v>
      </c>
      <c r="G1040" s="450" t="s">
        <v>78</v>
      </c>
      <c r="H1040" s="450" t="s">
        <v>78</v>
      </c>
      <c r="I1040" s="450">
        <v>26.000000000000004</v>
      </c>
      <c r="J1040" s="450" t="s">
        <v>78</v>
      </c>
      <c r="K1040" s="452">
        <v>24</v>
      </c>
      <c r="L1040" s="452">
        <v>31</v>
      </c>
      <c r="M1040" s="452">
        <v>19</v>
      </c>
      <c r="N1040" s="452">
        <v>27</v>
      </c>
      <c r="O1040" s="452">
        <v>27</v>
      </c>
      <c r="P1040" s="452">
        <v>26.000000000000004</v>
      </c>
      <c r="Q1040" s="452">
        <v>27</v>
      </c>
      <c r="R1040" s="452">
        <v>27</v>
      </c>
      <c r="S1040" s="452">
        <v>25</v>
      </c>
      <c r="T1040" s="450">
        <v>23</v>
      </c>
      <c r="U1040" s="450">
        <v>24</v>
      </c>
      <c r="V1040" s="450">
        <v>24</v>
      </c>
      <c r="W1040" s="450">
        <v>24</v>
      </c>
      <c r="X1040" s="450">
        <v>29</v>
      </c>
      <c r="Y1040" s="450"/>
      <c r="Z1040" s="450">
        <v>27</v>
      </c>
      <c r="AA1040" s="450">
        <v>23</v>
      </c>
      <c r="AB1040" s="450">
        <v>29</v>
      </c>
      <c r="AC1040" s="450">
        <v>25</v>
      </c>
      <c r="AD1040" s="450">
        <v>27</v>
      </c>
    </row>
    <row r="1041" spans="1:30" ht="12.75" customHeight="1" x14ac:dyDescent="0.2">
      <c r="A1041" s="450">
        <v>2017</v>
      </c>
      <c r="B1041" s="457">
        <v>43040</v>
      </c>
      <c r="C1041" s="450" t="s">
        <v>78</v>
      </c>
      <c r="D1041" s="450" t="s">
        <v>78</v>
      </c>
      <c r="E1041" s="450" t="s">
        <v>78</v>
      </c>
      <c r="F1041" s="450" t="s">
        <v>78</v>
      </c>
      <c r="G1041" s="450" t="s">
        <v>78</v>
      </c>
      <c r="H1041" s="450" t="s">
        <v>78</v>
      </c>
      <c r="I1041" s="450">
        <v>2</v>
      </c>
      <c r="J1041" s="450" t="s">
        <v>78</v>
      </c>
      <c r="K1041" s="452" t="s">
        <v>78</v>
      </c>
      <c r="L1041" s="452">
        <v>11.000000000000002</v>
      </c>
      <c r="M1041" s="452">
        <v>11.000000000000002</v>
      </c>
      <c r="N1041" s="452">
        <v>0</v>
      </c>
      <c r="O1041" s="452">
        <v>24</v>
      </c>
      <c r="P1041" s="452" t="s">
        <v>78</v>
      </c>
      <c r="Q1041" s="452">
        <v>23</v>
      </c>
      <c r="R1041" s="452" t="s">
        <v>78</v>
      </c>
      <c r="S1041" s="452">
        <v>1</v>
      </c>
      <c r="T1041" s="450">
        <v>3</v>
      </c>
      <c r="U1041" s="450">
        <v>5</v>
      </c>
      <c r="V1041" s="450">
        <v>4</v>
      </c>
      <c r="W1041" s="450">
        <v>19</v>
      </c>
      <c r="X1041" s="450">
        <v>36.000000000000007</v>
      </c>
      <c r="Y1041" s="450"/>
      <c r="Z1041" s="450">
        <v>6</v>
      </c>
      <c r="AA1041" s="450">
        <v>28</v>
      </c>
      <c r="AB1041" s="450">
        <v>38</v>
      </c>
      <c r="AC1041" s="450">
        <v>32</v>
      </c>
      <c r="AD1041" s="450">
        <v>6</v>
      </c>
    </row>
    <row r="1042" spans="1:30" ht="12.75" customHeight="1" x14ac:dyDescent="0.2">
      <c r="A1042" s="450">
        <v>2017</v>
      </c>
      <c r="B1042" s="457">
        <v>43041</v>
      </c>
      <c r="C1042" s="450" t="s">
        <v>78</v>
      </c>
      <c r="D1042" s="450" t="s">
        <v>78</v>
      </c>
      <c r="E1042" s="450" t="s">
        <v>78</v>
      </c>
      <c r="F1042" s="450" t="s">
        <v>78</v>
      </c>
      <c r="G1042" s="450" t="s">
        <v>78</v>
      </c>
      <c r="H1042" s="450" t="s">
        <v>78</v>
      </c>
      <c r="I1042" s="450">
        <v>26.000000000000004</v>
      </c>
      <c r="J1042" s="450" t="s">
        <v>78</v>
      </c>
      <c r="K1042" s="452" t="s">
        <v>78</v>
      </c>
      <c r="L1042" s="452">
        <v>20</v>
      </c>
      <c r="M1042" s="452">
        <v>28</v>
      </c>
      <c r="N1042" s="452">
        <v>36.000000000000007</v>
      </c>
      <c r="O1042" s="452">
        <v>34</v>
      </c>
      <c r="P1042" s="452" t="s">
        <v>78</v>
      </c>
      <c r="Q1042" s="452">
        <v>37.000000000000007</v>
      </c>
      <c r="R1042" s="452" t="s">
        <v>78</v>
      </c>
      <c r="S1042" s="452">
        <v>33</v>
      </c>
      <c r="T1042" s="450">
        <v>22.000000000000004</v>
      </c>
      <c r="U1042" s="450">
        <v>25</v>
      </c>
      <c r="V1042" s="450">
        <v>21</v>
      </c>
      <c r="W1042" s="450">
        <v>30</v>
      </c>
      <c r="X1042" s="450">
        <v>29</v>
      </c>
      <c r="Y1042" s="450"/>
      <c r="Z1042" s="450">
        <v>26.000000000000004</v>
      </c>
      <c r="AA1042" s="450">
        <v>31</v>
      </c>
      <c r="AB1042" s="450">
        <v>38</v>
      </c>
      <c r="AC1042" s="450">
        <v>33</v>
      </c>
      <c r="AD1042" s="450">
        <v>29</v>
      </c>
    </row>
    <row r="1043" spans="1:30" ht="12.75" customHeight="1" x14ac:dyDescent="0.2">
      <c r="A1043" s="450">
        <v>2017</v>
      </c>
      <c r="B1043" s="457">
        <v>43042</v>
      </c>
      <c r="C1043" s="450" t="s">
        <v>78</v>
      </c>
      <c r="D1043" s="450" t="s">
        <v>78</v>
      </c>
      <c r="E1043" s="450" t="s">
        <v>78</v>
      </c>
      <c r="F1043" s="450" t="s">
        <v>78</v>
      </c>
      <c r="G1043" s="450" t="s">
        <v>78</v>
      </c>
      <c r="H1043" s="450" t="s">
        <v>78</v>
      </c>
      <c r="I1043" s="450">
        <v>28</v>
      </c>
      <c r="J1043" s="450" t="s">
        <v>78</v>
      </c>
      <c r="K1043" s="452" t="s">
        <v>78</v>
      </c>
      <c r="L1043" s="452">
        <v>25</v>
      </c>
      <c r="M1043" s="452">
        <v>24</v>
      </c>
      <c r="N1043" s="452">
        <v>28</v>
      </c>
      <c r="O1043" s="452">
        <v>28</v>
      </c>
      <c r="P1043" s="452" t="s">
        <v>78</v>
      </c>
      <c r="Q1043" s="452">
        <v>31</v>
      </c>
      <c r="R1043" s="452" t="s">
        <v>78</v>
      </c>
      <c r="S1043" s="452">
        <v>24</v>
      </c>
      <c r="T1043" s="450">
        <v>25</v>
      </c>
      <c r="U1043" s="450">
        <v>24</v>
      </c>
      <c r="V1043" s="450">
        <v>25</v>
      </c>
      <c r="W1043" s="450">
        <v>28</v>
      </c>
      <c r="X1043" s="450">
        <v>29</v>
      </c>
      <c r="Y1043" s="450"/>
      <c r="Z1043" s="450">
        <v>30</v>
      </c>
      <c r="AA1043" s="450">
        <v>29</v>
      </c>
      <c r="AB1043" s="450">
        <v>36.000000000000007</v>
      </c>
      <c r="AC1043" s="450">
        <v>29</v>
      </c>
      <c r="AD1043" s="450">
        <v>28</v>
      </c>
    </row>
    <row r="1044" spans="1:30" ht="12.75" customHeight="1" x14ac:dyDescent="0.2">
      <c r="A1044" s="450">
        <v>2017</v>
      </c>
      <c r="B1044" s="457">
        <v>43043</v>
      </c>
      <c r="C1044" s="450" t="s">
        <v>78</v>
      </c>
      <c r="D1044" s="450" t="s">
        <v>78</v>
      </c>
      <c r="E1044" s="450" t="s">
        <v>78</v>
      </c>
      <c r="F1044" s="450" t="s">
        <v>78</v>
      </c>
      <c r="G1044" s="450" t="s">
        <v>78</v>
      </c>
      <c r="H1044" s="450" t="s">
        <v>78</v>
      </c>
      <c r="I1044" s="450">
        <v>27</v>
      </c>
      <c r="J1044" s="450" t="s">
        <v>78</v>
      </c>
      <c r="K1044" s="452" t="s">
        <v>78</v>
      </c>
      <c r="L1044" s="452">
        <v>18.000000000000004</v>
      </c>
      <c r="M1044" s="452">
        <v>21</v>
      </c>
      <c r="N1044" s="452">
        <v>22.000000000000004</v>
      </c>
      <c r="O1044" s="452">
        <v>23</v>
      </c>
      <c r="P1044" s="452" t="s">
        <v>78</v>
      </c>
      <c r="Q1044" s="452">
        <v>27</v>
      </c>
      <c r="R1044" s="452" t="s">
        <v>78</v>
      </c>
      <c r="S1044" s="452">
        <v>24</v>
      </c>
      <c r="T1044" s="450">
        <v>23</v>
      </c>
      <c r="U1044" s="450">
        <v>25</v>
      </c>
      <c r="V1044" s="450">
        <v>25</v>
      </c>
      <c r="W1044" s="450">
        <v>26.000000000000004</v>
      </c>
      <c r="X1044" s="450">
        <v>27</v>
      </c>
      <c r="Y1044" s="450"/>
      <c r="Z1044" s="450">
        <v>27</v>
      </c>
      <c r="AA1044" s="450">
        <v>26.000000000000004</v>
      </c>
      <c r="AB1044" s="450">
        <v>28</v>
      </c>
      <c r="AC1044" s="450">
        <v>26.000000000000004</v>
      </c>
      <c r="AD1044" s="450">
        <v>28</v>
      </c>
    </row>
    <row r="1045" spans="1:30" ht="12.75" customHeight="1" x14ac:dyDescent="0.2">
      <c r="A1045" s="450">
        <v>2017</v>
      </c>
      <c r="B1045" s="457">
        <v>43044</v>
      </c>
      <c r="C1045" s="450" t="s">
        <v>78</v>
      </c>
      <c r="D1045" s="450" t="s">
        <v>78</v>
      </c>
      <c r="E1045" s="450" t="s">
        <v>78</v>
      </c>
      <c r="F1045" s="450" t="s">
        <v>78</v>
      </c>
      <c r="G1045" s="450" t="s">
        <v>78</v>
      </c>
      <c r="H1045" s="450" t="s">
        <v>78</v>
      </c>
      <c r="I1045" s="450">
        <v>21</v>
      </c>
      <c r="J1045" s="450" t="s">
        <v>78</v>
      </c>
      <c r="K1045" s="452" t="s">
        <v>78</v>
      </c>
      <c r="L1045" s="452">
        <v>15.000000000000002</v>
      </c>
      <c r="M1045" s="452">
        <v>21</v>
      </c>
      <c r="N1045" s="452">
        <v>21</v>
      </c>
      <c r="O1045" s="452">
        <v>23</v>
      </c>
      <c r="P1045" s="452" t="s">
        <v>78</v>
      </c>
      <c r="Q1045" s="452">
        <v>22.000000000000004</v>
      </c>
      <c r="R1045" s="452" t="s">
        <v>78</v>
      </c>
      <c r="S1045" s="452">
        <v>21</v>
      </c>
      <c r="T1045" s="450">
        <v>16</v>
      </c>
      <c r="U1045" s="450">
        <v>16</v>
      </c>
      <c r="V1045" s="450">
        <v>16</v>
      </c>
      <c r="W1045" s="450">
        <v>23</v>
      </c>
      <c r="X1045" s="450">
        <v>25</v>
      </c>
      <c r="Y1045" s="450"/>
      <c r="Z1045" s="450">
        <v>18.000000000000004</v>
      </c>
      <c r="AA1045" s="450">
        <v>27</v>
      </c>
      <c r="AB1045" s="450">
        <v>30</v>
      </c>
      <c r="AC1045" s="450">
        <v>27</v>
      </c>
      <c r="AD1045" s="450">
        <v>21</v>
      </c>
    </row>
    <row r="1046" spans="1:30" ht="12.75" customHeight="1" x14ac:dyDescent="0.2">
      <c r="A1046" s="450">
        <v>2017</v>
      </c>
      <c r="B1046" s="457">
        <v>43045</v>
      </c>
      <c r="C1046" s="450" t="s">
        <v>78</v>
      </c>
      <c r="D1046" s="450" t="s">
        <v>78</v>
      </c>
      <c r="E1046" s="450" t="s">
        <v>78</v>
      </c>
      <c r="F1046" s="450" t="s">
        <v>78</v>
      </c>
      <c r="G1046" s="450" t="s">
        <v>78</v>
      </c>
      <c r="H1046" s="450" t="s">
        <v>78</v>
      </c>
      <c r="I1046" s="450">
        <v>16</v>
      </c>
      <c r="J1046" s="450" t="s">
        <v>78</v>
      </c>
      <c r="K1046" s="452" t="s">
        <v>78</v>
      </c>
      <c r="L1046" s="452">
        <v>19</v>
      </c>
      <c r="M1046" s="452">
        <v>18.000000000000004</v>
      </c>
      <c r="N1046" s="452">
        <v>23</v>
      </c>
      <c r="O1046" s="452">
        <v>20</v>
      </c>
      <c r="P1046" s="452" t="s">
        <v>78</v>
      </c>
      <c r="Q1046" s="452">
        <v>27</v>
      </c>
      <c r="R1046" s="452" t="s">
        <v>78</v>
      </c>
      <c r="S1046" s="452">
        <v>20</v>
      </c>
      <c r="T1046" s="450">
        <v>17</v>
      </c>
      <c r="U1046" s="450">
        <v>19</v>
      </c>
      <c r="V1046" s="450">
        <v>17</v>
      </c>
      <c r="W1046" s="450">
        <v>17</v>
      </c>
      <c r="X1046" s="450">
        <v>18.000000000000004</v>
      </c>
      <c r="Y1046" s="450"/>
      <c r="Z1046" s="450">
        <v>23</v>
      </c>
      <c r="AA1046" s="450">
        <v>21</v>
      </c>
      <c r="AB1046" s="450">
        <v>29</v>
      </c>
      <c r="AC1046" s="450">
        <v>23</v>
      </c>
      <c r="AD1046" s="450">
        <v>20</v>
      </c>
    </row>
    <row r="1047" spans="1:30" ht="12.75" customHeight="1" x14ac:dyDescent="0.2">
      <c r="A1047" s="450">
        <v>2017</v>
      </c>
      <c r="B1047" s="457">
        <v>43046</v>
      </c>
      <c r="C1047" s="450" t="s">
        <v>78</v>
      </c>
      <c r="D1047" s="450" t="s">
        <v>78</v>
      </c>
      <c r="E1047" s="450" t="s">
        <v>78</v>
      </c>
      <c r="F1047" s="450" t="s">
        <v>78</v>
      </c>
      <c r="G1047" s="450" t="s">
        <v>78</v>
      </c>
      <c r="H1047" s="450" t="s">
        <v>78</v>
      </c>
      <c r="I1047" s="450">
        <v>16</v>
      </c>
      <c r="J1047" s="450" t="s">
        <v>78</v>
      </c>
      <c r="K1047" s="452" t="s">
        <v>78</v>
      </c>
      <c r="L1047" s="452">
        <v>14</v>
      </c>
      <c r="M1047" s="452">
        <v>14</v>
      </c>
      <c r="N1047" s="452">
        <v>18.000000000000004</v>
      </c>
      <c r="O1047" s="452">
        <v>14</v>
      </c>
      <c r="P1047" s="452" t="s">
        <v>78</v>
      </c>
      <c r="Q1047" s="452">
        <v>22.000000000000004</v>
      </c>
      <c r="R1047" s="452" t="s">
        <v>78</v>
      </c>
      <c r="S1047" s="452">
        <v>12</v>
      </c>
      <c r="T1047" s="450">
        <v>10</v>
      </c>
      <c r="U1047" s="450">
        <v>13.000000000000002</v>
      </c>
      <c r="V1047" s="450">
        <v>12</v>
      </c>
      <c r="W1047" s="450">
        <v>13.000000000000002</v>
      </c>
      <c r="X1047" s="450">
        <v>10</v>
      </c>
      <c r="Y1047" s="450"/>
      <c r="Z1047" s="450">
        <v>20</v>
      </c>
      <c r="AA1047" s="450">
        <v>16</v>
      </c>
      <c r="AB1047" s="450">
        <v>20</v>
      </c>
      <c r="AC1047" s="450">
        <v>17</v>
      </c>
      <c r="AD1047" s="450">
        <v>19</v>
      </c>
    </row>
    <row r="1048" spans="1:30" ht="12.75" customHeight="1" x14ac:dyDescent="0.2">
      <c r="A1048" s="450">
        <v>2017</v>
      </c>
      <c r="B1048" s="457">
        <v>43047</v>
      </c>
      <c r="C1048" s="450" t="s">
        <v>78</v>
      </c>
      <c r="D1048" s="450" t="s">
        <v>78</v>
      </c>
      <c r="E1048" s="450" t="s">
        <v>78</v>
      </c>
      <c r="F1048" s="450" t="s">
        <v>78</v>
      </c>
      <c r="G1048" s="450" t="s">
        <v>78</v>
      </c>
      <c r="H1048" s="450" t="s">
        <v>78</v>
      </c>
      <c r="I1048" s="450">
        <v>18.000000000000004</v>
      </c>
      <c r="J1048" s="450" t="s">
        <v>78</v>
      </c>
      <c r="K1048" s="452" t="s">
        <v>78</v>
      </c>
      <c r="L1048" s="452">
        <v>14</v>
      </c>
      <c r="M1048" s="452">
        <v>13.000000000000002</v>
      </c>
      <c r="N1048" s="452">
        <v>21</v>
      </c>
      <c r="O1048" s="452">
        <v>14</v>
      </c>
      <c r="P1048" s="452" t="s">
        <v>78</v>
      </c>
      <c r="Q1048" s="452">
        <v>24</v>
      </c>
      <c r="R1048" s="452" t="s">
        <v>78</v>
      </c>
      <c r="S1048" s="452">
        <v>22.000000000000004</v>
      </c>
      <c r="T1048" s="450">
        <v>11.000000000000002</v>
      </c>
      <c r="U1048" s="450">
        <v>11.000000000000002</v>
      </c>
      <c r="V1048" s="450">
        <v>11.000000000000002</v>
      </c>
      <c r="W1048" s="450">
        <v>15.000000000000002</v>
      </c>
      <c r="X1048" s="450">
        <v>9.0000000000000018</v>
      </c>
      <c r="Y1048" s="450"/>
      <c r="Z1048" s="450">
        <v>19</v>
      </c>
      <c r="AA1048" s="450">
        <v>17</v>
      </c>
      <c r="AB1048" s="450">
        <v>27</v>
      </c>
      <c r="AC1048" s="450">
        <v>20</v>
      </c>
      <c r="AD1048" s="450">
        <v>17</v>
      </c>
    </row>
    <row r="1049" spans="1:30" ht="12.75" customHeight="1" x14ac:dyDescent="0.2">
      <c r="A1049" s="450">
        <v>2017</v>
      </c>
      <c r="B1049" s="457">
        <v>43048</v>
      </c>
      <c r="C1049" s="450" t="s">
        <v>78</v>
      </c>
      <c r="D1049" s="450" t="s">
        <v>78</v>
      </c>
      <c r="E1049" s="450" t="s">
        <v>78</v>
      </c>
      <c r="F1049" s="450" t="s">
        <v>78</v>
      </c>
      <c r="G1049" s="450" t="s">
        <v>78</v>
      </c>
      <c r="H1049" s="450" t="s">
        <v>78</v>
      </c>
      <c r="I1049" s="450">
        <v>30</v>
      </c>
      <c r="J1049" s="450" t="s">
        <v>78</v>
      </c>
      <c r="K1049" s="452" t="s">
        <v>78</v>
      </c>
      <c r="L1049" s="452">
        <v>13.000000000000002</v>
      </c>
      <c r="M1049" s="452">
        <v>25</v>
      </c>
      <c r="N1049" s="452">
        <v>23</v>
      </c>
      <c r="O1049" s="452" t="s">
        <v>78</v>
      </c>
      <c r="P1049" s="452" t="s">
        <v>78</v>
      </c>
      <c r="Q1049" s="452">
        <v>24</v>
      </c>
      <c r="R1049" s="452" t="s">
        <v>78</v>
      </c>
      <c r="S1049" s="452">
        <v>14</v>
      </c>
      <c r="T1049" s="450">
        <v>17</v>
      </c>
      <c r="U1049" s="450">
        <v>21</v>
      </c>
      <c r="V1049" s="450">
        <v>18.000000000000004</v>
      </c>
      <c r="W1049" s="450">
        <v>27</v>
      </c>
      <c r="X1049" s="450">
        <v>35</v>
      </c>
      <c r="Y1049" s="450"/>
      <c r="Z1049" s="450">
        <v>22.000000000000004</v>
      </c>
      <c r="AA1049" s="450">
        <v>28</v>
      </c>
      <c r="AB1049" s="450">
        <v>33</v>
      </c>
      <c r="AC1049" s="450">
        <v>30</v>
      </c>
      <c r="AD1049" s="450">
        <v>28</v>
      </c>
    </row>
    <row r="1050" spans="1:30" ht="12.75" customHeight="1" x14ac:dyDescent="0.2">
      <c r="A1050" s="450">
        <v>2017</v>
      </c>
      <c r="B1050" s="457">
        <v>43049</v>
      </c>
      <c r="C1050" s="450" t="s">
        <v>78</v>
      </c>
      <c r="D1050" s="450" t="s">
        <v>78</v>
      </c>
      <c r="E1050" s="450" t="s">
        <v>78</v>
      </c>
      <c r="F1050" s="450" t="s">
        <v>78</v>
      </c>
      <c r="G1050" s="450" t="s">
        <v>78</v>
      </c>
      <c r="H1050" s="450" t="s">
        <v>78</v>
      </c>
      <c r="I1050" s="450">
        <v>39</v>
      </c>
      <c r="J1050" s="450" t="s">
        <v>78</v>
      </c>
      <c r="K1050" s="452" t="s">
        <v>78</v>
      </c>
      <c r="L1050" s="452">
        <v>33</v>
      </c>
      <c r="M1050" s="452">
        <v>32</v>
      </c>
      <c r="N1050" s="452">
        <v>37.000000000000007</v>
      </c>
      <c r="O1050" s="452" t="s">
        <v>78</v>
      </c>
      <c r="P1050" s="452" t="s">
        <v>78</v>
      </c>
      <c r="Q1050" s="452">
        <v>38</v>
      </c>
      <c r="R1050" s="452" t="s">
        <v>78</v>
      </c>
      <c r="S1050" s="452">
        <v>32</v>
      </c>
      <c r="T1050" s="450">
        <v>31</v>
      </c>
      <c r="U1050" s="450">
        <v>33</v>
      </c>
      <c r="V1050" s="450">
        <v>31</v>
      </c>
      <c r="W1050" s="450">
        <v>33</v>
      </c>
      <c r="X1050" s="450">
        <v>34</v>
      </c>
      <c r="Y1050" s="450"/>
      <c r="Z1050" s="450">
        <v>37.000000000000007</v>
      </c>
      <c r="AA1050" s="450">
        <v>35</v>
      </c>
      <c r="AB1050" s="450">
        <v>37.000000000000007</v>
      </c>
      <c r="AC1050" s="450">
        <v>39</v>
      </c>
      <c r="AD1050" s="450">
        <v>37.000000000000007</v>
      </c>
    </row>
    <row r="1051" spans="1:30" ht="12.75" customHeight="1" x14ac:dyDescent="0.2">
      <c r="A1051" s="450">
        <v>2017</v>
      </c>
      <c r="B1051" s="457">
        <v>43050</v>
      </c>
      <c r="C1051" s="450" t="s">
        <v>78</v>
      </c>
      <c r="D1051" s="450" t="s">
        <v>78</v>
      </c>
      <c r="E1051" s="450" t="s">
        <v>78</v>
      </c>
      <c r="F1051" s="450" t="s">
        <v>78</v>
      </c>
      <c r="G1051" s="450" t="s">
        <v>78</v>
      </c>
      <c r="H1051" s="450" t="s">
        <v>78</v>
      </c>
      <c r="I1051" s="450">
        <v>35</v>
      </c>
      <c r="J1051" s="450" t="s">
        <v>78</v>
      </c>
      <c r="K1051" s="452" t="s">
        <v>78</v>
      </c>
      <c r="L1051" s="452">
        <v>30</v>
      </c>
      <c r="M1051" s="452">
        <v>31</v>
      </c>
      <c r="N1051" s="452">
        <v>35</v>
      </c>
      <c r="O1051" s="452" t="s">
        <v>78</v>
      </c>
      <c r="P1051" s="452" t="s">
        <v>78</v>
      </c>
      <c r="Q1051" s="452">
        <v>36.000000000000007</v>
      </c>
      <c r="R1051" s="452" t="s">
        <v>78</v>
      </c>
      <c r="S1051" s="452">
        <v>31</v>
      </c>
      <c r="T1051" s="450">
        <v>27</v>
      </c>
      <c r="U1051" s="450">
        <v>29</v>
      </c>
      <c r="V1051" s="450">
        <v>29</v>
      </c>
      <c r="W1051" s="450">
        <v>31</v>
      </c>
      <c r="X1051" s="450">
        <v>28</v>
      </c>
      <c r="Y1051" s="450"/>
      <c r="Z1051" s="450">
        <v>34</v>
      </c>
      <c r="AA1051" s="450">
        <v>33</v>
      </c>
      <c r="AB1051" s="450" t="s">
        <v>78</v>
      </c>
      <c r="AC1051" s="450">
        <v>34</v>
      </c>
      <c r="AD1051" s="450">
        <v>35</v>
      </c>
    </row>
    <row r="1052" spans="1:30" ht="12.75" customHeight="1" x14ac:dyDescent="0.2">
      <c r="A1052" s="450">
        <v>2017</v>
      </c>
      <c r="B1052" s="457">
        <v>43051</v>
      </c>
      <c r="C1052" s="450" t="s">
        <v>78</v>
      </c>
      <c r="D1052" s="450" t="s">
        <v>78</v>
      </c>
      <c r="E1052" s="450" t="s">
        <v>78</v>
      </c>
      <c r="F1052" s="450" t="s">
        <v>78</v>
      </c>
      <c r="G1052" s="450" t="s">
        <v>78</v>
      </c>
      <c r="H1052" s="450" t="s">
        <v>78</v>
      </c>
      <c r="I1052" s="450">
        <v>26.000000000000004</v>
      </c>
      <c r="J1052" s="450" t="s">
        <v>78</v>
      </c>
      <c r="K1052" s="452" t="s">
        <v>78</v>
      </c>
      <c r="L1052" s="452">
        <v>24</v>
      </c>
      <c r="M1052" s="452">
        <v>22.000000000000004</v>
      </c>
      <c r="N1052" s="452">
        <v>28</v>
      </c>
      <c r="O1052" s="452" t="s">
        <v>78</v>
      </c>
      <c r="P1052" s="452" t="s">
        <v>78</v>
      </c>
      <c r="Q1052" s="452">
        <v>35</v>
      </c>
      <c r="R1052" s="452" t="s">
        <v>78</v>
      </c>
      <c r="S1052" s="452">
        <v>28</v>
      </c>
      <c r="T1052" s="450">
        <v>18.000000000000004</v>
      </c>
      <c r="U1052" s="450">
        <v>22.000000000000004</v>
      </c>
      <c r="V1052" s="450">
        <v>21</v>
      </c>
      <c r="W1052" s="450">
        <v>26.000000000000004</v>
      </c>
      <c r="X1052" s="450">
        <v>32</v>
      </c>
      <c r="Y1052" s="450"/>
      <c r="Z1052" s="450">
        <v>33</v>
      </c>
      <c r="AA1052" s="450">
        <v>26.000000000000004</v>
      </c>
      <c r="AB1052" s="450" t="s">
        <v>78</v>
      </c>
      <c r="AC1052" s="450">
        <v>30</v>
      </c>
      <c r="AD1052" s="450">
        <v>27</v>
      </c>
    </row>
    <row r="1053" spans="1:30" ht="12.75" customHeight="1" x14ac:dyDescent="0.2">
      <c r="A1053" s="450">
        <v>2017</v>
      </c>
      <c r="B1053" s="457">
        <v>43052</v>
      </c>
      <c r="C1053" s="450" t="s">
        <v>78</v>
      </c>
      <c r="D1053" s="450" t="s">
        <v>78</v>
      </c>
      <c r="E1053" s="450" t="s">
        <v>78</v>
      </c>
      <c r="F1053" s="450" t="s">
        <v>78</v>
      </c>
      <c r="G1053" s="450" t="s">
        <v>78</v>
      </c>
      <c r="H1053" s="450" t="s">
        <v>78</v>
      </c>
      <c r="I1053" s="450">
        <v>21</v>
      </c>
      <c r="J1053" s="450" t="s">
        <v>78</v>
      </c>
      <c r="K1053" s="452" t="s">
        <v>78</v>
      </c>
      <c r="L1053" s="452">
        <v>11.000000000000002</v>
      </c>
      <c r="M1053" s="452">
        <v>14</v>
      </c>
      <c r="N1053" s="452">
        <v>13.000000000000002</v>
      </c>
      <c r="O1053" s="452" t="s">
        <v>78</v>
      </c>
      <c r="P1053" s="452" t="s">
        <v>78</v>
      </c>
      <c r="Q1053" s="452">
        <v>20</v>
      </c>
      <c r="R1053" s="452" t="s">
        <v>78</v>
      </c>
      <c r="S1053" s="452">
        <v>10</v>
      </c>
      <c r="T1053" s="450">
        <v>13.000000000000002</v>
      </c>
      <c r="U1053" s="450">
        <v>20</v>
      </c>
      <c r="V1053" s="450">
        <v>16</v>
      </c>
      <c r="W1053" s="450">
        <v>18.000000000000004</v>
      </c>
      <c r="X1053" s="450">
        <v>10</v>
      </c>
      <c r="Y1053" s="450"/>
      <c r="Z1053" s="450">
        <v>25</v>
      </c>
      <c r="AA1053" s="450">
        <v>22.000000000000004</v>
      </c>
      <c r="AB1053" s="450" t="s">
        <v>78</v>
      </c>
      <c r="AC1053" s="450">
        <v>25</v>
      </c>
      <c r="AD1053" s="450">
        <v>24</v>
      </c>
    </row>
    <row r="1054" spans="1:30" ht="12.75" customHeight="1" x14ac:dyDescent="0.2">
      <c r="A1054" s="450">
        <v>2017</v>
      </c>
      <c r="B1054" s="457">
        <v>43053</v>
      </c>
      <c r="C1054" s="450" t="s">
        <v>78</v>
      </c>
      <c r="D1054" s="450" t="s">
        <v>78</v>
      </c>
      <c r="E1054" s="450" t="s">
        <v>78</v>
      </c>
      <c r="F1054" s="450" t="s">
        <v>78</v>
      </c>
      <c r="G1054" s="450" t="s">
        <v>78</v>
      </c>
      <c r="H1054" s="450" t="s">
        <v>78</v>
      </c>
      <c r="I1054" s="450">
        <v>21</v>
      </c>
      <c r="J1054" s="450" t="s">
        <v>78</v>
      </c>
      <c r="K1054" s="452" t="s">
        <v>78</v>
      </c>
      <c r="L1054" s="452">
        <v>23</v>
      </c>
      <c r="M1054" s="452">
        <v>26.000000000000004</v>
      </c>
      <c r="N1054" s="452">
        <v>24</v>
      </c>
      <c r="O1054" s="452">
        <v>27</v>
      </c>
      <c r="P1054" s="452" t="s">
        <v>78</v>
      </c>
      <c r="Q1054" s="452" t="s">
        <v>78</v>
      </c>
      <c r="R1054" s="452" t="s">
        <v>78</v>
      </c>
      <c r="S1054" s="452">
        <v>13.000000000000002</v>
      </c>
      <c r="T1054" s="450">
        <v>20</v>
      </c>
      <c r="U1054" s="450">
        <v>23</v>
      </c>
      <c r="V1054" s="450">
        <v>23</v>
      </c>
      <c r="W1054" s="450">
        <v>24</v>
      </c>
      <c r="X1054" s="450">
        <v>22.000000000000004</v>
      </c>
      <c r="Y1054" s="450"/>
      <c r="Z1054" s="450">
        <v>30</v>
      </c>
      <c r="AA1054" s="450">
        <v>23</v>
      </c>
      <c r="AB1054" s="450" t="s">
        <v>78</v>
      </c>
      <c r="AC1054" s="450">
        <v>22.000000000000004</v>
      </c>
      <c r="AD1054" s="450">
        <v>30</v>
      </c>
    </row>
    <row r="1055" spans="1:30" ht="12.75" customHeight="1" x14ac:dyDescent="0.2">
      <c r="A1055" s="450">
        <v>2017</v>
      </c>
      <c r="B1055" s="457">
        <v>43054</v>
      </c>
      <c r="C1055" s="450" t="s">
        <v>78</v>
      </c>
      <c r="D1055" s="450" t="s">
        <v>78</v>
      </c>
      <c r="E1055" s="450" t="s">
        <v>78</v>
      </c>
      <c r="F1055" s="450" t="s">
        <v>78</v>
      </c>
      <c r="G1055" s="450" t="s">
        <v>78</v>
      </c>
      <c r="H1055" s="450" t="s">
        <v>78</v>
      </c>
      <c r="I1055" s="450">
        <v>30</v>
      </c>
      <c r="J1055" s="450" t="s">
        <v>78</v>
      </c>
      <c r="K1055" s="452" t="s">
        <v>78</v>
      </c>
      <c r="L1055" s="452">
        <v>19</v>
      </c>
      <c r="M1055" s="452">
        <v>31</v>
      </c>
      <c r="N1055" s="452">
        <v>25</v>
      </c>
      <c r="O1055" s="452">
        <v>26.000000000000004</v>
      </c>
      <c r="P1055" s="452" t="s">
        <v>78</v>
      </c>
      <c r="Q1055" s="452" t="s">
        <v>78</v>
      </c>
      <c r="R1055" s="452" t="s">
        <v>78</v>
      </c>
      <c r="S1055" s="452">
        <v>27</v>
      </c>
      <c r="T1055" s="450">
        <v>20</v>
      </c>
      <c r="U1055" s="450">
        <v>24</v>
      </c>
      <c r="V1055" s="450">
        <v>19</v>
      </c>
      <c r="W1055" s="450">
        <v>29</v>
      </c>
      <c r="X1055" s="450">
        <v>38</v>
      </c>
      <c r="Y1055" s="450"/>
      <c r="Z1055" s="450">
        <v>29</v>
      </c>
      <c r="AA1055" s="450">
        <v>33</v>
      </c>
      <c r="AB1055" s="450" t="s">
        <v>78</v>
      </c>
      <c r="AC1055" s="450">
        <v>30</v>
      </c>
      <c r="AD1055" s="450">
        <v>31</v>
      </c>
    </row>
    <row r="1056" spans="1:30" ht="12.75" customHeight="1" x14ac:dyDescent="0.2">
      <c r="A1056" s="450">
        <v>2017</v>
      </c>
      <c r="B1056" s="457">
        <v>43055</v>
      </c>
      <c r="C1056" s="450" t="s">
        <v>78</v>
      </c>
      <c r="D1056" s="450" t="s">
        <v>78</v>
      </c>
      <c r="E1056" s="450" t="s">
        <v>78</v>
      </c>
      <c r="F1056" s="450" t="s">
        <v>78</v>
      </c>
      <c r="G1056" s="450" t="s">
        <v>78</v>
      </c>
      <c r="H1056" s="450" t="s">
        <v>78</v>
      </c>
      <c r="I1056" s="450">
        <v>23</v>
      </c>
      <c r="J1056" s="450" t="s">
        <v>78</v>
      </c>
      <c r="K1056" s="452" t="s">
        <v>78</v>
      </c>
      <c r="L1056" s="452">
        <v>22.000000000000004</v>
      </c>
      <c r="M1056" s="452">
        <v>17</v>
      </c>
      <c r="N1056" s="452">
        <v>27</v>
      </c>
      <c r="O1056" s="452">
        <v>25</v>
      </c>
      <c r="P1056" s="452" t="s">
        <v>78</v>
      </c>
      <c r="Q1056" s="452">
        <v>29</v>
      </c>
      <c r="R1056" s="452" t="s">
        <v>78</v>
      </c>
      <c r="S1056" s="452">
        <v>27</v>
      </c>
      <c r="T1056" s="450">
        <v>20</v>
      </c>
      <c r="U1056" s="450">
        <v>22.000000000000004</v>
      </c>
      <c r="V1056" s="450">
        <v>21</v>
      </c>
      <c r="W1056" s="450">
        <v>20</v>
      </c>
      <c r="X1056" s="450">
        <v>26.000000000000004</v>
      </c>
      <c r="Y1056" s="450"/>
      <c r="Z1056" s="450">
        <v>29</v>
      </c>
      <c r="AA1056" s="450">
        <v>26.000000000000004</v>
      </c>
      <c r="AB1056" s="450" t="s">
        <v>78</v>
      </c>
      <c r="AC1056" s="450">
        <v>29</v>
      </c>
      <c r="AD1056" s="450">
        <v>26.000000000000004</v>
      </c>
    </row>
    <row r="1057" spans="1:30" ht="12.75" customHeight="1" x14ac:dyDescent="0.2">
      <c r="A1057" s="450">
        <v>2017</v>
      </c>
      <c r="B1057" s="457">
        <v>43056</v>
      </c>
      <c r="C1057" s="450" t="s">
        <v>78</v>
      </c>
      <c r="D1057" s="450" t="s">
        <v>78</v>
      </c>
      <c r="E1057" s="450" t="s">
        <v>78</v>
      </c>
      <c r="F1057" s="450" t="s">
        <v>78</v>
      </c>
      <c r="G1057" s="450" t="s">
        <v>78</v>
      </c>
      <c r="H1057" s="450" t="s">
        <v>78</v>
      </c>
      <c r="I1057" s="450">
        <v>31</v>
      </c>
      <c r="J1057" s="450" t="s">
        <v>78</v>
      </c>
      <c r="K1057" s="452" t="s">
        <v>78</v>
      </c>
      <c r="L1057" s="452">
        <v>29</v>
      </c>
      <c r="M1057" s="452">
        <v>26.000000000000004</v>
      </c>
      <c r="N1057" s="452">
        <v>31</v>
      </c>
      <c r="O1057" s="452">
        <v>29</v>
      </c>
      <c r="P1057" s="452" t="s">
        <v>78</v>
      </c>
      <c r="Q1057" s="452">
        <v>36.000000000000007</v>
      </c>
      <c r="R1057" s="452" t="s">
        <v>78</v>
      </c>
      <c r="S1057" s="452">
        <v>29</v>
      </c>
      <c r="T1057" s="450">
        <v>27</v>
      </c>
      <c r="U1057" s="450">
        <v>30</v>
      </c>
      <c r="V1057" s="450">
        <v>29</v>
      </c>
      <c r="W1057" s="450">
        <v>30</v>
      </c>
      <c r="X1057" s="450" t="s">
        <v>78</v>
      </c>
      <c r="Y1057" s="450"/>
      <c r="Z1057" s="450">
        <v>38</v>
      </c>
      <c r="AA1057" s="450">
        <v>32</v>
      </c>
      <c r="AB1057" s="450" t="s">
        <v>78</v>
      </c>
      <c r="AC1057" s="450">
        <v>33</v>
      </c>
      <c r="AD1057" s="450">
        <v>35</v>
      </c>
    </row>
    <row r="1058" spans="1:30" ht="12.75" customHeight="1" x14ac:dyDescent="0.2">
      <c r="A1058" s="450">
        <v>2017</v>
      </c>
      <c r="B1058" s="457">
        <v>43057</v>
      </c>
      <c r="C1058" s="450" t="s">
        <v>78</v>
      </c>
      <c r="D1058" s="450" t="s">
        <v>78</v>
      </c>
      <c r="E1058" s="450" t="s">
        <v>78</v>
      </c>
      <c r="F1058" s="450" t="s">
        <v>78</v>
      </c>
      <c r="G1058" s="450" t="s">
        <v>78</v>
      </c>
      <c r="H1058" s="450" t="s">
        <v>78</v>
      </c>
      <c r="I1058" s="450">
        <v>39</v>
      </c>
      <c r="J1058" s="450" t="s">
        <v>78</v>
      </c>
      <c r="K1058" s="452" t="s">
        <v>78</v>
      </c>
      <c r="L1058" s="452">
        <v>20</v>
      </c>
      <c r="M1058" s="452">
        <v>31</v>
      </c>
      <c r="N1058" s="452">
        <v>18.000000000000004</v>
      </c>
      <c r="O1058" s="452">
        <v>34</v>
      </c>
      <c r="P1058" s="452" t="s">
        <v>78</v>
      </c>
      <c r="Q1058" s="452">
        <v>29</v>
      </c>
      <c r="R1058" s="452" t="s">
        <v>78</v>
      </c>
      <c r="S1058" s="452">
        <v>13.000000000000002</v>
      </c>
      <c r="T1058" s="450">
        <v>26.000000000000004</v>
      </c>
      <c r="U1058" s="450">
        <v>27</v>
      </c>
      <c r="V1058" s="450">
        <v>29</v>
      </c>
      <c r="W1058" s="450">
        <v>29</v>
      </c>
      <c r="X1058" s="450" t="s">
        <v>78</v>
      </c>
      <c r="Y1058" s="450"/>
      <c r="Z1058" s="450">
        <v>17</v>
      </c>
      <c r="AA1058" s="450">
        <v>39</v>
      </c>
      <c r="AB1058" s="450" t="s">
        <v>78</v>
      </c>
      <c r="AC1058" s="450">
        <v>39</v>
      </c>
      <c r="AD1058" s="450">
        <v>23</v>
      </c>
    </row>
    <row r="1059" spans="1:30" ht="12.75" customHeight="1" x14ac:dyDescent="0.2">
      <c r="A1059" s="450">
        <v>2017</v>
      </c>
      <c r="B1059" s="457">
        <v>43058</v>
      </c>
      <c r="C1059" s="450" t="s">
        <v>78</v>
      </c>
      <c r="D1059" s="450" t="s">
        <v>78</v>
      </c>
      <c r="E1059" s="450" t="s">
        <v>78</v>
      </c>
      <c r="F1059" s="450" t="s">
        <v>78</v>
      </c>
      <c r="G1059" s="450" t="s">
        <v>78</v>
      </c>
      <c r="H1059" s="450" t="s">
        <v>78</v>
      </c>
      <c r="I1059" s="450">
        <v>29</v>
      </c>
      <c r="J1059" s="450" t="s">
        <v>78</v>
      </c>
      <c r="K1059" s="452" t="s">
        <v>78</v>
      </c>
      <c r="L1059" s="452">
        <v>25</v>
      </c>
      <c r="M1059" s="452">
        <v>25</v>
      </c>
      <c r="N1059" s="452">
        <v>27</v>
      </c>
      <c r="O1059" s="452">
        <v>27</v>
      </c>
      <c r="P1059" s="452" t="s">
        <v>78</v>
      </c>
      <c r="Q1059" s="452">
        <v>28</v>
      </c>
      <c r="R1059" s="452" t="s">
        <v>78</v>
      </c>
      <c r="S1059" s="452">
        <v>26.000000000000004</v>
      </c>
      <c r="T1059" s="450">
        <v>24</v>
      </c>
      <c r="U1059" s="450">
        <v>25</v>
      </c>
      <c r="V1059" s="450">
        <v>26.000000000000004</v>
      </c>
      <c r="W1059" s="450">
        <v>26.000000000000004</v>
      </c>
      <c r="X1059" s="450" t="s">
        <v>78</v>
      </c>
      <c r="Y1059" s="450"/>
      <c r="Z1059" s="450">
        <v>27</v>
      </c>
      <c r="AA1059" s="450">
        <v>28</v>
      </c>
      <c r="AB1059" s="450" t="s">
        <v>78</v>
      </c>
      <c r="AC1059" s="450">
        <v>29</v>
      </c>
      <c r="AD1059" s="450">
        <v>28</v>
      </c>
    </row>
    <row r="1060" spans="1:30" ht="12.75" customHeight="1" x14ac:dyDescent="0.2">
      <c r="A1060" s="450">
        <v>2017</v>
      </c>
      <c r="B1060" s="457">
        <v>43059</v>
      </c>
      <c r="C1060" s="450" t="s">
        <v>78</v>
      </c>
      <c r="D1060" s="450" t="s">
        <v>78</v>
      </c>
      <c r="E1060" s="450" t="s">
        <v>78</v>
      </c>
      <c r="F1060" s="450" t="s">
        <v>78</v>
      </c>
      <c r="G1060" s="450" t="s">
        <v>78</v>
      </c>
      <c r="H1060" s="450" t="s">
        <v>78</v>
      </c>
      <c r="I1060" s="450">
        <v>31</v>
      </c>
      <c r="J1060" s="450" t="s">
        <v>78</v>
      </c>
      <c r="K1060" s="452" t="s">
        <v>78</v>
      </c>
      <c r="L1060" s="452">
        <v>29</v>
      </c>
      <c r="M1060" s="452">
        <v>22.000000000000004</v>
      </c>
      <c r="N1060" s="452">
        <v>32</v>
      </c>
      <c r="O1060" s="452">
        <v>32</v>
      </c>
      <c r="P1060" s="452" t="s">
        <v>78</v>
      </c>
      <c r="Q1060" s="452">
        <v>34</v>
      </c>
      <c r="R1060" s="452" t="s">
        <v>78</v>
      </c>
      <c r="S1060" s="452">
        <v>33</v>
      </c>
      <c r="T1060" s="450">
        <v>16</v>
      </c>
      <c r="U1060" s="450">
        <v>27</v>
      </c>
      <c r="V1060" s="450">
        <v>27</v>
      </c>
      <c r="W1060" s="450">
        <v>28</v>
      </c>
      <c r="X1060" s="450" t="s">
        <v>78</v>
      </c>
      <c r="Y1060" s="450"/>
      <c r="Z1060" s="450">
        <v>34</v>
      </c>
      <c r="AA1060" s="450">
        <v>29</v>
      </c>
      <c r="AB1060" s="450" t="s">
        <v>78</v>
      </c>
      <c r="AC1060" s="450">
        <v>32</v>
      </c>
      <c r="AD1060" s="450">
        <v>31</v>
      </c>
    </row>
    <row r="1061" spans="1:30" ht="12.75" customHeight="1" x14ac:dyDescent="0.2">
      <c r="A1061" s="450">
        <v>2017</v>
      </c>
      <c r="B1061" s="457">
        <v>43060</v>
      </c>
      <c r="C1061" s="450" t="s">
        <v>78</v>
      </c>
      <c r="D1061" s="450" t="s">
        <v>78</v>
      </c>
      <c r="E1061" s="450" t="s">
        <v>78</v>
      </c>
      <c r="F1061" s="450" t="s">
        <v>78</v>
      </c>
      <c r="G1061" s="450" t="s">
        <v>78</v>
      </c>
      <c r="H1061" s="450" t="s">
        <v>78</v>
      </c>
      <c r="I1061" s="450">
        <v>18.000000000000004</v>
      </c>
      <c r="J1061" s="450" t="s">
        <v>78</v>
      </c>
      <c r="K1061" s="452" t="s">
        <v>78</v>
      </c>
      <c r="L1061" s="452">
        <v>24</v>
      </c>
      <c r="M1061" s="452">
        <v>28</v>
      </c>
      <c r="N1061" s="452">
        <v>27</v>
      </c>
      <c r="O1061" s="452">
        <v>33</v>
      </c>
      <c r="P1061" s="452" t="s">
        <v>78</v>
      </c>
      <c r="Q1061" s="452">
        <v>31</v>
      </c>
      <c r="R1061" s="452" t="s">
        <v>78</v>
      </c>
      <c r="S1061" s="452">
        <v>27</v>
      </c>
      <c r="T1061" s="450">
        <v>21</v>
      </c>
      <c r="U1061" s="450">
        <v>24</v>
      </c>
      <c r="V1061" s="450">
        <v>23</v>
      </c>
      <c r="W1061" s="450">
        <v>31</v>
      </c>
      <c r="X1061" s="450" t="s">
        <v>78</v>
      </c>
      <c r="Y1061" s="450"/>
      <c r="Z1061" s="450">
        <v>26.000000000000004</v>
      </c>
      <c r="AA1061" s="450">
        <v>35</v>
      </c>
      <c r="AB1061" s="450" t="s">
        <v>78</v>
      </c>
      <c r="AC1061" s="450">
        <v>37.000000000000007</v>
      </c>
      <c r="AD1061" s="450">
        <v>23</v>
      </c>
    </row>
    <row r="1062" spans="1:30" ht="12.75" customHeight="1" x14ac:dyDescent="0.2">
      <c r="A1062" s="450">
        <v>2017</v>
      </c>
      <c r="B1062" s="457">
        <v>43061</v>
      </c>
      <c r="C1062" s="450" t="s">
        <v>78</v>
      </c>
      <c r="D1062" s="450" t="s">
        <v>78</v>
      </c>
      <c r="E1062" s="450" t="s">
        <v>78</v>
      </c>
      <c r="F1062" s="450" t="s">
        <v>78</v>
      </c>
      <c r="G1062" s="450" t="s">
        <v>78</v>
      </c>
      <c r="H1062" s="450" t="s">
        <v>78</v>
      </c>
      <c r="I1062" s="450">
        <v>26.000000000000004</v>
      </c>
      <c r="J1062" s="450" t="s">
        <v>78</v>
      </c>
      <c r="K1062" s="452" t="s">
        <v>78</v>
      </c>
      <c r="L1062" s="452">
        <v>24</v>
      </c>
      <c r="M1062" s="452">
        <v>23</v>
      </c>
      <c r="N1062" s="452">
        <v>27</v>
      </c>
      <c r="O1062" s="452">
        <v>25</v>
      </c>
      <c r="P1062" s="452" t="s">
        <v>78</v>
      </c>
      <c r="Q1062" s="452">
        <v>29</v>
      </c>
      <c r="R1062" s="452" t="s">
        <v>78</v>
      </c>
      <c r="S1062" s="452">
        <v>23</v>
      </c>
      <c r="T1062" s="450">
        <v>22.000000000000004</v>
      </c>
      <c r="U1062" s="450">
        <v>23</v>
      </c>
      <c r="V1062" s="450">
        <v>23</v>
      </c>
      <c r="W1062" s="450">
        <v>24</v>
      </c>
      <c r="X1062" s="450" t="s">
        <v>78</v>
      </c>
      <c r="Y1062" s="450"/>
      <c r="Z1062" s="450">
        <v>29</v>
      </c>
      <c r="AA1062" s="450">
        <v>24</v>
      </c>
      <c r="AB1062" s="450" t="s">
        <v>78</v>
      </c>
      <c r="AC1062" s="450">
        <v>27</v>
      </c>
      <c r="AD1062" s="450">
        <v>27</v>
      </c>
    </row>
    <row r="1063" spans="1:30" ht="12.75" customHeight="1" x14ac:dyDescent="0.2">
      <c r="A1063" s="450">
        <v>2017</v>
      </c>
      <c r="B1063" s="457">
        <v>43062</v>
      </c>
      <c r="C1063" s="450" t="s">
        <v>78</v>
      </c>
      <c r="D1063" s="450" t="s">
        <v>78</v>
      </c>
      <c r="E1063" s="450" t="s">
        <v>78</v>
      </c>
      <c r="F1063" s="450" t="s">
        <v>78</v>
      </c>
      <c r="G1063" s="450" t="s">
        <v>78</v>
      </c>
      <c r="H1063" s="450" t="s">
        <v>78</v>
      </c>
      <c r="I1063" s="450">
        <v>36.000000000000007</v>
      </c>
      <c r="J1063" s="450" t="s">
        <v>78</v>
      </c>
      <c r="K1063" s="452" t="s">
        <v>78</v>
      </c>
      <c r="L1063" s="452">
        <v>29</v>
      </c>
      <c r="M1063" s="452">
        <v>30</v>
      </c>
      <c r="N1063" s="452">
        <v>31</v>
      </c>
      <c r="O1063" s="452">
        <v>31</v>
      </c>
      <c r="P1063" s="452" t="s">
        <v>78</v>
      </c>
      <c r="Q1063" s="452">
        <v>34</v>
      </c>
      <c r="R1063" s="452" t="s">
        <v>78</v>
      </c>
      <c r="S1063" s="452">
        <v>30</v>
      </c>
      <c r="T1063" s="450">
        <v>27</v>
      </c>
      <c r="U1063" s="450">
        <v>30</v>
      </c>
      <c r="V1063" s="450">
        <v>27</v>
      </c>
      <c r="W1063" s="450">
        <v>28</v>
      </c>
      <c r="X1063" s="450" t="s">
        <v>78</v>
      </c>
      <c r="Y1063" s="450"/>
      <c r="Z1063" s="450">
        <v>33</v>
      </c>
      <c r="AA1063" s="450">
        <v>32</v>
      </c>
      <c r="AB1063" s="450" t="s">
        <v>78</v>
      </c>
      <c r="AC1063" s="450">
        <v>34</v>
      </c>
      <c r="AD1063" s="450">
        <v>32</v>
      </c>
    </row>
    <row r="1064" spans="1:30" ht="12.75" customHeight="1" x14ac:dyDescent="0.2">
      <c r="A1064" s="450">
        <v>2017</v>
      </c>
      <c r="B1064" s="457">
        <v>43063</v>
      </c>
      <c r="C1064" s="450" t="s">
        <v>78</v>
      </c>
      <c r="D1064" s="450" t="s">
        <v>78</v>
      </c>
      <c r="E1064" s="450" t="s">
        <v>78</v>
      </c>
      <c r="F1064" s="450" t="s">
        <v>78</v>
      </c>
      <c r="G1064" s="450" t="s">
        <v>78</v>
      </c>
      <c r="H1064" s="450" t="s">
        <v>78</v>
      </c>
      <c r="I1064" s="450">
        <v>24</v>
      </c>
      <c r="J1064" s="450" t="s">
        <v>78</v>
      </c>
      <c r="K1064" s="452" t="s">
        <v>78</v>
      </c>
      <c r="L1064" s="452">
        <v>19</v>
      </c>
      <c r="M1064" s="452">
        <v>19</v>
      </c>
      <c r="N1064" s="452">
        <v>28</v>
      </c>
      <c r="O1064" s="452">
        <v>24</v>
      </c>
      <c r="P1064" s="452" t="s">
        <v>78</v>
      </c>
      <c r="Q1064" s="452">
        <v>31</v>
      </c>
      <c r="R1064" s="452" t="s">
        <v>78</v>
      </c>
      <c r="S1064" s="452">
        <v>23</v>
      </c>
      <c r="T1064" s="450">
        <v>11.000000000000002</v>
      </c>
      <c r="U1064" s="450">
        <v>12</v>
      </c>
      <c r="V1064" s="450">
        <v>11.000000000000002</v>
      </c>
      <c r="W1064" s="450">
        <v>17</v>
      </c>
      <c r="X1064" s="450" t="s">
        <v>78</v>
      </c>
      <c r="Y1064" s="450"/>
      <c r="Z1064" s="450">
        <v>24</v>
      </c>
      <c r="AA1064" s="450">
        <v>18.000000000000004</v>
      </c>
      <c r="AB1064" s="450" t="s">
        <v>78</v>
      </c>
      <c r="AC1064" s="450">
        <v>15.000000000000002</v>
      </c>
      <c r="AD1064" s="450">
        <v>19</v>
      </c>
    </row>
    <row r="1065" spans="1:30" ht="12.75" customHeight="1" x14ac:dyDescent="0.2">
      <c r="A1065" s="450">
        <v>2017</v>
      </c>
      <c r="B1065" s="457">
        <v>43064</v>
      </c>
      <c r="C1065" s="450" t="s">
        <v>78</v>
      </c>
      <c r="D1065" s="450" t="s">
        <v>78</v>
      </c>
      <c r="E1065" s="450" t="s">
        <v>78</v>
      </c>
      <c r="F1065" s="450" t="s">
        <v>78</v>
      </c>
      <c r="G1065" s="450" t="s">
        <v>78</v>
      </c>
      <c r="H1065" s="450" t="s">
        <v>78</v>
      </c>
      <c r="I1065" s="450">
        <v>25</v>
      </c>
      <c r="J1065" s="450" t="s">
        <v>78</v>
      </c>
      <c r="K1065" s="452" t="s">
        <v>78</v>
      </c>
      <c r="L1065" s="452">
        <v>22.000000000000004</v>
      </c>
      <c r="M1065" s="452">
        <v>26.000000000000004</v>
      </c>
      <c r="N1065" s="452">
        <v>29</v>
      </c>
      <c r="O1065" s="452">
        <v>34</v>
      </c>
      <c r="P1065" s="452" t="s">
        <v>78</v>
      </c>
      <c r="Q1065" s="452">
        <v>32</v>
      </c>
      <c r="R1065" s="452" t="s">
        <v>78</v>
      </c>
      <c r="S1065" s="452">
        <v>28</v>
      </c>
      <c r="T1065" s="450">
        <v>20</v>
      </c>
      <c r="U1065" s="450">
        <v>23</v>
      </c>
      <c r="V1065" s="450">
        <v>20</v>
      </c>
      <c r="W1065" s="450">
        <v>29</v>
      </c>
      <c r="X1065" s="450" t="s">
        <v>78</v>
      </c>
      <c r="Y1065" s="450"/>
      <c r="Z1065" s="450">
        <v>28</v>
      </c>
      <c r="AA1065" s="450">
        <v>37.000000000000007</v>
      </c>
      <c r="AB1065" s="450" t="s">
        <v>78</v>
      </c>
      <c r="AC1065" s="450">
        <v>22.000000000000004</v>
      </c>
      <c r="AD1065" s="450">
        <v>26.000000000000004</v>
      </c>
    </row>
    <row r="1066" spans="1:30" ht="12.75" customHeight="1" x14ac:dyDescent="0.2">
      <c r="A1066" s="450">
        <v>2017</v>
      </c>
      <c r="B1066" s="457">
        <v>43065</v>
      </c>
      <c r="C1066" s="450" t="s">
        <v>78</v>
      </c>
      <c r="D1066" s="450" t="s">
        <v>78</v>
      </c>
      <c r="E1066" s="450" t="s">
        <v>78</v>
      </c>
      <c r="F1066" s="450" t="s">
        <v>78</v>
      </c>
      <c r="G1066" s="450" t="s">
        <v>78</v>
      </c>
      <c r="H1066" s="450" t="s">
        <v>78</v>
      </c>
      <c r="I1066" s="450">
        <v>29</v>
      </c>
      <c r="J1066" s="450" t="s">
        <v>78</v>
      </c>
      <c r="K1066" s="452" t="s">
        <v>78</v>
      </c>
      <c r="L1066" s="452">
        <v>25</v>
      </c>
      <c r="M1066" s="452">
        <v>25</v>
      </c>
      <c r="N1066" s="452">
        <v>31</v>
      </c>
      <c r="O1066" s="452">
        <v>29</v>
      </c>
      <c r="P1066" s="452" t="s">
        <v>78</v>
      </c>
      <c r="Q1066" s="452">
        <v>34</v>
      </c>
      <c r="R1066" s="452" t="s">
        <v>78</v>
      </c>
      <c r="S1066" s="452">
        <v>32</v>
      </c>
      <c r="T1066" s="450">
        <v>23</v>
      </c>
      <c r="U1066" s="450">
        <v>24</v>
      </c>
      <c r="V1066" s="450">
        <v>23</v>
      </c>
      <c r="W1066" s="450">
        <v>26.000000000000004</v>
      </c>
      <c r="X1066" s="450" t="s">
        <v>78</v>
      </c>
      <c r="Y1066" s="450"/>
      <c r="Z1066" s="450">
        <v>27</v>
      </c>
      <c r="AA1066" s="450">
        <v>28</v>
      </c>
      <c r="AB1066" s="450" t="s">
        <v>78</v>
      </c>
      <c r="AC1066" s="450">
        <v>28</v>
      </c>
      <c r="AD1066" s="450">
        <v>27</v>
      </c>
    </row>
    <row r="1067" spans="1:30" ht="12.75" customHeight="1" x14ac:dyDescent="0.2">
      <c r="A1067" s="450">
        <v>2017</v>
      </c>
      <c r="B1067" s="457">
        <v>43066</v>
      </c>
      <c r="C1067" s="450" t="s">
        <v>78</v>
      </c>
      <c r="D1067" s="450" t="s">
        <v>78</v>
      </c>
      <c r="E1067" s="450" t="s">
        <v>78</v>
      </c>
      <c r="F1067" s="450" t="s">
        <v>78</v>
      </c>
      <c r="G1067" s="450" t="s">
        <v>78</v>
      </c>
      <c r="H1067" s="450" t="s">
        <v>78</v>
      </c>
      <c r="I1067" s="450">
        <v>32</v>
      </c>
      <c r="J1067" s="450" t="s">
        <v>78</v>
      </c>
      <c r="K1067" s="452" t="s">
        <v>78</v>
      </c>
      <c r="L1067" s="452">
        <v>27</v>
      </c>
      <c r="M1067" s="452">
        <v>23</v>
      </c>
      <c r="N1067" s="452">
        <v>32</v>
      </c>
      <c r="O1067" s="452">
        <v>31</v>
      </c>
      <c r="P1067" s="452" t="s">
        <v>78</v>
      </c>
      <c r="Q1067" s="452">
        <v>33</v>
      </c>
      <c r="R1067" s="452" t="s">
        <v>78</v>
      </c>
      <c r="S1067" s="452">
        <v>30</v>
      </c>
      <c r="T1067" s="450">
        <v>24</v>
      </c>
      <c r="U1067" s="450">
        <v>27</v>
      </c>
      <c r="V1067" s="450">
        <v>25</v>
      </c>
      <c r="W1067" s="450">
        <v>25</v>
      </c>
      <c r="X1067" s="450" t="s">
        <v>78</v>
      </c>
      <c r="Y1067" s="450"/>
      <c r="Z1067" s="450">
        <v>33</v>
      </c>
      <c r="AA1067" s="450">
        <v>30</v>
      </c>
      <c r="AB1067" s="450" t="s">
        <v>78</v>
      </c>
      <c r="AC1067" s="450">
        <v>34</v>
      </c>
      <c r="AD1067" s="450">
        <v>32</v>
      </c>
    </row>
    <row r="1068" spans="1:30" ht="12.75" customHeight="1" x14ac:dyDescent="0.2">
      <c r="A1068" s="450">
        <v>2017</v>
      </c>
      <c r="B1068" s="457">
        <v>43067</v>
      </c>
      <c r="C1068" s="450" t="s">
        <v>78</v>
      </c>
      <c r="D1068" s="450" t="s">
        <v>78</v>
      </c>
      <c r="E1068" s="450" t="s">
        <v>78</v>
      </c>
      <c r="F1068" s="450" t="s">
        <v>78</v>
      </c>
      <c r="G1068" s="450" t="s">
        <v>78</v>
      </c>
      <c r="H1068" s="450" t="s">
        <v>78</v>
      </c>
      <c r="I1068" s="450">
        <v>34</v>
      </c>
      <c r="J1068" s="450" t="s">
        <v>78</v>
      </c>
      <c r="K1068" s="452" t="s">
        <v>78</v>
      </c>
      <c r="L1068" s="452">
        <v>22.000000000000004</v>
      </c>
      <c r="M1068" s="452">
        <v>29</v>
      </c>
      <c r="N1068" s="452">
        <v>27</v>
      </c>
      <c r="O1068" s="452">
        <v>30</v>
      </c>
      <c r="P1068" s="452" t="s">
        <v>78</v>
      </c>
      <c r="Q1068" s="452">
        <v>32</v>
      </c>
      <c r="R1068" s="452" t="s">
        <v>78</v>
      </c>
      <c r="S1068" s="452">
        <v>20</v>
      </c>
      <c r="T1068" s="450">
        <v>27</v>
      </c>
      <c r="U1068" s="450">
        <v>29</v>
      </c>
      <c r="V1068" s="450">
        <v>26.000000000000004</v>
      </c>
      <c r="W1068" s="450">
        <v>34</v>
      </c>
      <c r="X1068" s="450" t="s">
        <v>78</v>
      </c>
      <c r="Y1068" s="450"/>
      <c r="Z1068" s="450">
        <v>27</v>
      </c>
      <c r="AA1068" s="450">
        <v>36.000000000000007</v>
      </c>
      <c r="AB1068" s="450" t="s">
        <v>78</v>
      </c>
      <c r="AC1068" s="450">
        <v>39</v>
      </c>
      <c r="AD1068" s="450">
        <v>30</v>
      </c>
    </row>
    <row r="1069" spans="1:30" ht="12.75" customHeight="1" x14ac:dyDescent="0.2">
      <c r="A1069" s="450">
        <v>2017</v>
      </c>
      <c r="B1069" s="457">
        <v>43068</v>
      </c>
      <c r="C1069" s="450" t="s">
        <v>78</v>
      </c>
      <c r="D1069" s="450" t="s">
        <v>78</v>
      </c>
      <c r="E1069" s="450" t="s">
        <v>78</v>
      </c>
      <c r="F1069" s="450" t="s">
        <v>78</v>
      </c>
      <c r="G1069" s="450" t="s">
        <v>78</v>
      </c>
      <c r="H1069" s="450" t="s">
        <v>78</v>
      </c>
      <c r="I1069" s="450">
        <v>34</v>
      </c>
      <c r="J1069" s="450" t="s">
        <v>78</v>
      </c>
      <c r="K1069" s="452" t="s">
        <v>78</v>
      </c>
      <c r="L1069" s="452">
        <v>32</v>
      </c>
      <c r="M1069" s="452">
        <v>24</v>
      </c>
      <c r="N1069" s="452">
        <v>37.000000000000007</v>
      </c>
      <c r="O1069" s="452">
        <v>35</v>
      </c>
      <c r="P1069" s="452" t="s">
        <v>78</v>
      </c>
      <c r="Q1069" s="452">
        <v>37.000000000000007</v>
      </c>
      <c r="R1069" s="452" t="s">
        <v>78</v>
      </c>
      <c r="S1069" s="452">
        <v>31</v>
      </c>
      <c r="T1069" s="450">
        <v>28</v>
      </c>
      <c r="U1069" s="450">
        <v>30</v>
      </c>
      <c r="V1069" s="450">
        <v>26.000000000000004</v>
      </c>
      <c r="W1069" s="450">
        <v>28</v>
      </c>
      <c r="X1069" s="450" t="s">
        <v>78</v>
      </c>
      <c r="Y1069" s="450"/>
      <c r="Z1069" s="450">
        <v>35</v>
      </c>
      <c r="AA1069" s="450">
        <v>36.000000000000007</v>
      </c>
      <c r="AB1069" s="450" t="s">
        <v>78</v>
      </c>
      <c r="AC1069" s="450">
        <v>36.000000000000007</v>
      </c>
      <c r="AD1069" s="450">
        <v>34</v>
      </c>
    </row>
    <row r="1070" spans="1:30" ht="12.75" customHeight="1" x14ac:dyDescent="0.2">
      <c r="A1070" s="450">
        <v>2017</v>
      </c>
      <c r="B1070" s="457">
        <v>43069</v>
      </c>
      <c r="C1070" s="450" t="s">
        <v>78</v>
      </c>
      <c r="D1070" s="450" t="s">
        <v>78</v>
      </c>
      <c r="E1070" s="450" t="s">
        <v>78</v>
      </c>
      <c r="F1070" s="450" t="s">
        <v>78</v>
      </c>
      <c r="G1070" s="450" t="s">
        <v>78</v>
      </c>
      <c r="H1070" s="450" t="s">
        <v>78</v>
      </c>
      <c r="I1070" s="450">
        <v>27</v>
      </c>
      <c r="J1070" s="450" t="s">
        <v>78</v>
      </c>
      <c r="K1070" s="452" t="s">
        <v>78</v>
      </c>
      <c r="L1070" s="452">
        <v>4</v>
      </c>
      <c r="M1070" s="452">
        <v>8</v>
      </c>
      <c r="N1070" s="452">
        <v>9.0000000000000018</v>
      </c>
      <c r="O1070" s="452">
        <v>7</v>
      </c>
      <c r="P1070" s="452" t="s">
        <v>78</v>
      </c>
      <c r="Q1070" s="452">
        <v>19</v>
      </c>
      <c r="R1070" s="452" t="s">
        <v>78</v>
      </c>
      <c r="S1070" s="452">
        <v>18.000000000000004</v>
      </c>
      <c r="T1070" s="450">
        <v>11.000000000000002</v>
      </c>
      <c r="U1070" s="450">
        <v>15.000000000000002</v>
      </c>
      <c r="V1070" s="450">
        <v>8</v>
      </c>
      <c r="W1070" s="450">
        <v>18.000000000000004</v>
      </c>
      <c r="X1070" s="450" t="s">
        <v>78</v>
      </c>
      <c r="Y1070" s="450"/>
      <c r="Z1070" s="450">
        <v>17</v>
      </c>
      <c r="AA1070" s="450">
        <v>28</v>
      </c>
      <c r="AB1070" s="450" t="s">
        <v>78</v>
      </c>
      <c r="AC1070" s="450">
        <v>30</v>
      </c>
      <c r="AD1070" s="450">
        <v>19</v>
      </c>
    </row>
    <row r="1071" spans="1:30" ht="12.75" customHeight="1" x14ac:dyDescent="0.2">
      <c r="A1071" s="450">
        <v>2017</v>
      </c>
      <c r="B1071" s="457">
        <v>43070</v>
      </c>
      <c r="C1071" s="450" t="s">
        <v>78</v>
      </c>
      <c r="D1071" s="450" t="s">
        <v>78</v>
      </c>
      <c r="E1071" s="450" t="s">
        <v>78</v>
      </c>
      <c r="F1071" s="450" t="s">
        <v>78</v>
      </c>
      <c r="G1071" s="450" t="s">
        <v>78</v>
      </c>
      <c r="H1071" s="450" t="s">
        <v>78</v>
      </c>
      <c r="I1071" s="450">
        <v>25</v>
      </c>
      <c r="J1071" s="450" t="s">
        <v>78</v>
      </c>
      <c r="K1071" s="452" t="s">
        <v>78</v>
      </c>
      <c r="L1071" s="452">
        <v>22.000000000000004</v>
      </c>
      <c r="M1071" s="452">
        <v>21</v>
      </c>
      <c r="N1071" s="452">
        <v>25</v>
      </c>
      <c r="O1071" s="452">
        <v>24</v>
      </c>
      <c r="P1071" s="452" t="s">
        <v>78</v>
      </c>
      <c r="Q1071" s="452">
        <v>29</v>
      </c>
      <c r="R1071" s="452" t="s">
        <v>78</v>
      </c>
      <c r="S1071" s="452">
        <v>20</v>
      </c>
      <c r="T1071" s="450">
        <v>19</v>
      </c>
      <c r="U1071" s="450">
        <v>22.000000000000004</v>
      </c>
      <c r="V1071" s="450">
        <v>15.000000000000002</v>
      </c>
      <c r="W1071" s="450">
        <v>20</v>
      </c>
      <c r="X1071" s="450" t="s">
        <v>78</v>
      </c>
      <c r="Y1071" s="450"/>
      <c r="Z1071" s="450">
        <v>26.000000000000004</v>
      </c>
      <c r="AA1071" s="450">
        <v>24</v>
      </c>
      <c r="AB1071" s="450" t="s">
        <v>78</v>
      </c>
      <c r="AC1071" s="450">
        <v>24</v>
      </c>
      <c r="AD1071" s="450">
        <v>25</v>
      </c>
    </row>
    <row r="1072" spans="1:30" ht="12.75" customHeight="1" x14ac:dyDescent="0.2">
      <c r="A1072" s="450">
        <v>2017</v>
      </c>
      <c r="B1072" s="457">
        <v>43071</v>
      </c>
      <c r="C1072" s="450" t="s">
        <v>78</v>
      </c>
      <c r="D1072" s="450" t="s">
        <v>78</v>
      </c>
      <c r="E1072" s="450" t="s">
        <v>78</v>
      </c>
      <c r="F1072" s="450" t="s">
        <v>78</v>
      </c>
      <c r="G1072" s="450" t="s">
        <v>78</v>
      </c>
      <c r="H1072" s="450" t="s">
        <v>78</v>
      </c>
      <c r="I1072" s="450">
        <v>20</v>
      </c>
      <c r="J1072" s="450" t="s">
        <v>78</v>
      </c>
      <c r="K1072" s="452" t="s">
        <v>78</v>
      </c>
      <c r="L1072" s="452">
        <v>8</v>
      </c>
      <c r="M1072" s="452">
        <v>7</v>
      </c>
      <c r="N1072" s="452">
        <v>21</v>
      </c>
      <c r="O1072" s="452">
        <v>13.000000000000002</v>
      </c>
      <c r="P1072" s="452" t="s">
        <v>78</v>
      </c>
      <c r="Q1072" s="452">
        <v>26.000000000000004</v>
      </c>
      <c r="R1072" s="452" t="s">
        <v>78</v>
      </c>
      <c r="S1072" s="452">
        <v>20</v>
      </c>
      <c r="T1072" s="450">
        <v>12</v>
      </c>
      <c r="U1072" s="450">
        <v>16</v>
      </c>
      <c r="V1072" s="450">
        <v>10</v>
      </c>
      <c r="W1072" s="450">
        <v>15.000000000000002</v>
      </c>
      <c r="X1072" s="450" t="s">
        <v>78</v>
      </c>
      <c r="Y1072" s="450"/>
      <c r="Z1072" s="450">
        <v>23</v>
      </c>
      <c r="AA1072" s="450">
        <v>21</v>
      </c>
      <c r="AB1072" s="450" t="s">
        <v>78</v>
      </c>
      <c r="AC1072" s="450">
        <v>22.000000000000004</v>
      </c>
      <c r="AD1072" s="450">
        <v>21</v>
      </c>
    </row>
    <row r="1073" spans="1:30" ht="12.75" customHeight="1" x14ac:dyDescent="0.2">
      <c r="A1073" s="450">
        <v>2017</v>
      </c>
      <c r="B1073" s="457">
        <v>43072</v>
      </c>
      <c r="C1073" s="450" t="s">
        <v>78</v>
      </c>
      <c r="D1073" s="450" t="s">
        <v>78</v>
      </c>
      <c r="E1073" s="450" t="s">
        <v>78</v>
      </c>
      <c r="F1073" s="450" t="s">
        <v>78</v>
      </c>
      <c r="G1073" s="450" t="s">
        <v>78</v>
      </c>
      <c r="H1073" s="450" t="s">
        <v>78</v>
      </c>
      <c r="I1073" s="450">
        <v>7</v>
      </c>
      <c r="J1073" s="450" t="s">
        <v>78</v>
      </c>
      <c r="K1073" s="452" t="s">
        <v>78</v>
      </c>
      <c r="L1073" s="452">
        <v>3</v>
      </c>
      <c r="M1073" s="452">
        <v>0</v>
      </c>
      <c r="N1073" s="452">
        <v>1</v>
      </c>
      <c r="O1073" s="452">
        <v>2</v>
      </c>
      <c r="P1073" s="452" t="s">
        <v>78</v>
      </c>
      <c r="Q1073" s="452">
        <v>7</v>
      </c>
      <c r="R1073" s="452" t="s">
        <v>78</v>
      </c>
      <c r="S1073" s="452">
        <v>7</v>
      </c>
      <c r="T1073" s="450">
        <v>7</v>
      </c>
      <c r="U1073" s="450">
        <v>9.0000000000000018</v>
      </c>
      <c r="V1073" s="450">
        <v>6</v>
      </c>
      <c r="W1073" s="450">
        <v>13.000000000000002</v>
      </c>
      <c r="X1073" s="450" t="s">
        <v>78</v>
      </c>
      <c r="Y1073" s="450"/>
      <c r="Z1073" s="450">
        <v>9.0000000000000018</v>
      </c>
      <c r="AA1073" s="450">
        <v>20</v>
      </c>
      <c r="AB1073" s="450" t="s">
        <v>78</v>
      </c>
      <c r="AC1073" s="450">
        <v>23</v>
      </c>
      <c r="AD1073" s="450">
        <v>13.000000000000002</v>
      </c>
    </row>
    <row r="1074" spans="1:30" ht="12.75" customHeight="1" x14ac:dyDescent="0.2">
      <c r="A1074" s="450">
        <v>2017</v>
      </c>
      <c r="B1074" s="457">
        <v>43073</v>
      </c>
      <c r="C1074" s="450" t="s">
        <v>78</v>
      </c>
      <c r="D1074" s="450" t="s">
        <v>78</v>
      </c>
      <c r="E1074" s="450" t="s">
        <v>78</v>
      </c>
      <c r="F1074" s="450" t="s">
        <v>78</v>
      </c>
      <c r="G1074" s="450" t="s">
        <v>78</v>
      </c>
      <c r="H1074" s="450" t="s">
        <v>78</v>
      </c>
      <c r="I1074" s="450">
        <v>34</v>
      </c>
      <c r="J1074" s="450" t="s">
        <v>78</v>
      </c>
      <c r="K1074" s="452" t="s">
        <v>78</v>
      </c>
      <c r="L1074" s="452">
        <v>21</v>
      </c>
      <c r="M1074" s="452">
        <v>27</v>
      </c>
      <c r="N1074" s="452">
        <v>8</v>
      </c>
      <c r="O1074" s="452">
        <v>24</v>
      </c>
      <c r="P1074" s="452" t="s">
        <v>78</v>
      </c>
      <c r="Q1074" s="452">
        <v>33</v>
      </c>
      <c r="R1074" s="452" t="s">
        <v>78</v>
      </c>
      <c r="S1074" s="452">
        <v>27</v>
      </c>
      <c r="T1074" s="450">
        <v>24</v>
      </c>
      <c r="U1074" s="450">
        <v>23</v>
      </c>
      <c r="V1074" s="450">
        <v>24</v>
      </c>
      <c r="W1074" s="450">
        <v>29</v>
      </c>
      <c r="X1074" s="450" t="s">
        <v>78</v>
      </c>
      <c r="Y1074" s="450"/>
      <c r="Z1074" s="450">
        <v>22.000000000000004</v>
      </c>
      <c r="AA1074" s="450">
        <v>34</v>
      </c>
      <c r="AB1074" s="450" t="s">
        <v>78</v>
      </c>
      <c r="AC1074" s="450">
        <v>30</v>
      </c>
      <c r="AD1074" s="450">
        <v>24</v>
      </c>
    </row>
    <row r="1075" spans="1:30" ht="12.75" customHeight="1" x14ac:dyDescent="0.2">
      <c r="A1075" s="450">
        <v>2017</v>
      </c>
      <c r="B1075" s="457">
        <v>43074</v>
      </c>
      <c r="C1075" s="450" t="s">
        <v>78</v>
      </c>
      <c r="D1075" s="450" t="s">
        <v>78</v>
      </c>
      <c r="E1075" s="450" t="s">
        <v>78</v>
      </c>
      <c r="F1075" s="450" t="s">
        <v>78</v>
      </c>
      <c r="G1075" s="450" t="s">
        <v>78</v>
      </c>
      <c r="H1075" s="450" t="s">
        <v>78</v>
      </c>
      <c r="I1075" s="450">
        <v>41</v>
      </c>
      <c r="J1075" s="450" t="s">
        <v>78</v>
      </c>
      <c r="K1075" s="452" t="s">
        <v>78</v>
      </c>
      <c r="L1075" s="452">
        <v>24</v>
      </c>
      <c r="M1075" s="452">
        <v>24</v>
      </c>
      <c r="N1075" s="452">
        <v>28</v>
      </c>
      <c r="O1075" s="452">
        <v>34</v>
      </c>
      <c r="P1075" s="452" t="s">
        <v>78</v>
      </c>
      <c r="Q1075" s="452">
        <v>32</v>
      </c>
      <c r="R1075" s="452" t="s">
        <v>78</v>
      </c>
      <c r="S1075" s="452">
        <v>28</v>
      </c>
      <c r="T1075" s="450">
        <v>23</v>
      </c>
      <c r="U1075" s="450">
        <v>26.000000000000004</v>
      </c>
      <c r="V1075" s="450">
        <v>22.000000000000004</v>
      </c>
      <c r="W1075" s="450">
        <v>32</v>
      </c>
      <c r="X1075" s="450" t="s">
        <v>78</v>
      </c>
      <c r="Y1075" s="450"/>
      <c r="Z1075" s="450">
        <v>30</v>
      </c>
      <c r="AA1075" s="450">
        <v>38</v>
      </c>
      <c r="AB1075" s="450" t="s">
        <v>78</v>
      </c>
      <c r="AC1075" s="450">
        <v>38</v>
      </c>
      <c r="AD1075" s="450">
        <v>31</v>
      </c>
    </row>
    <row r="1076" spans="1:30" ht="12.75" customHeight="1" x14ac:dyDescent="0.2">
      <c r="A1076" s="450">
        <v>2017</v>
      </c>
      <c r="B1076" s="457">
        <v>43075</v>
      </c>
      <c r="C1076" s="450" t="s">
        <v>78</v>
      </c>
      <c r="D1076" s="450" t="s">
        <v>78</v>
      </c>
      <c r="E1076" s="450" t="s">
        <v>78</v>
      </c>
      <c r="F1076" s="450" t="s">
        <v>78</v>
      </c>
      <c r="G1076" s="450" t="s">
        <v>78</v>
      </c>
      <c r="H1076" s="450" t="s">
        <v>78</v>
      </c>
      <c r="I1076" s="450">
        <v>27</v>
      </c>
      <c r="J1076" s="450" t="s">
        <v>78</v>
      </c>
      <c r="K1076" s="452" t="s">
        <v>78</v>
      </c>
      <c r="L1076" s="452">
        <v>25</v>
      </c>
      <c r="M1076" s="452">
        <v>18.000000000000004</v>
      </c>
      <c r="N1076" s="452">
        <v>29</v>
      </c>
      <c r="O1076" s="452">
        <v>27</v>
      </c>
      <c r="P1076" s="452" t="s">
        <v>78</v>
      </c>
      <c r="Q1076" s="452">
        <v>30</v>
      </c>
      <c r="R1076" s="452" t="s">
        <v>78</v>
      </c>
      <c r="S1076" s="452">
        <v>30</v>
      </c>
      <c r="T1076" s="450">
        <v>21</v>
      </c>
      <c r="U1076" s="450">
        <v>22.000000000000004</v>
      </c>
      <c r="V1076" s="450">
        <v>21</v>
      </c>
      <c r="W1076" s="450">
        <v>21</v>
      </c>
      <c r="X1076" s="450" t="s">
        <v>78</v>
      </c>
      <c r="Y1076" s="450"/>
      <c r="Z1076" s="450">
        <v>30</v>
      </c>
      <c r="AA1076" s="450">
        <v>23</v>
      </c>
      <c r="AB1076" s="450" t="s">
        <v>78</v>
      </c>
      <c r="AC1076" s="450">
        <v>28</v>
      </c>
      <c r="AD1076" s="450">
        <v>27</v>
      </c>
    </row>
    <row r="1077" spans="1:30" ht="12.75" customHeight="1" x14ac:dyDescent="0.2">
      <c r="A1077" s="450">
        <v>2017</v>
      </c>
      <c r="B1077" s="457">
        <v>43076</v>
      </c>
      <c r="C1077" s="450" t="s">
        <v>78</v>
      </c>
      <c r="D1077" s="450" t="s">
        <v>78</v>
      </c>
      <c r="E1077" s="450" t="s">
        <v>78</v>
      </c>
      <c r="F1077" s="450" t="s">
        <v>78</v>
      </c>
      <c r="G1077" s="450" t="s">
        <v>78</v>
      </c>
      <c r="H1077" s="450" t="s">
        <v>78</v>
      </c>
      <c r="I1077" s="450">
        <v>28</v>
      </c>
      <c r="J1077" s="450" t="s">
        <v>78</v>
      </c>
      <c r="K1077" s="452" t="s">
        <v>78</v>
      </c>
      <c r="L1077" s="452">
        <v>26.000000000000004</v>
      </c>
      <c r="M1077" s="452">
        <v>20</v>
      </c>
      <c r="N1077" s="452">
        <v>29</v>
      </c>
      <c r="O1077" s="452">
        <v>28</v>
      </c>
      <c r="P1077" s="452" t="s">
        <v>78</v>
      </c>
      <c r="Q1077" s="452">
        <v>32</v>
      </c>
      <c r="R1077" s="452" t="s">
        <v>78</v>
      </c>
      <c r="S1077" s="452">
        <v>32</v>
      </c>
      <c r="T1077" s="450">
        <v>22.000000000000004</v>
      </c>
      <c r="U1077" s="450">
        <v>25</v>
      </c>
      <c r="V1077" s="450">
        <v>24</v>
      </c>
      <c r="W1077" s="450">
        <v>24</v>
      </c>
      <c r="X1077" s="450" t="s">
        <v>78</v>
      </c>
      <c r="Y1077" s="450"/>
      <c r="Z1077" s="450">
        <v>33</v>
      </c>
      <c r="AA1077" s="450">
        <v>24</v>
      </c>
      <c r="AB1077" s="450" t="s">
        <v>78</v>
      </c>
      <c r="AC1077" s="450">
        <v>28</v>
      </c>
      <c r="AD1077" s="450">
        <v>31</v>
      </c>
    </row>
    <row r="1078" spans="1:30" ht="12.75" customHeight="1" x14ac:dyDescent="0.2">
      <c r="A1078" s="450">
        <v>2017</v>
      </c>
      <c r="B1078" s="457">
        <v>43077</v>
      </c>
      <c r="C1078" s="450" t="s">
        <v>78</v>
      </c>
      <c r="D1078" s="450" t="s">
        <v>78</v>
      </c>
      <c r="E1078" s="450" t="s">
        <v>78</v>
      </c>
      <c r="F1078" s="450" t="s">
        <v>78</v>
      </c>
      <c r="G1078" s="450" t="s">
        <v>78</v>
      </c>
      <c r="H1078" s="450" t="s">
        <v>78</v>
      </c>
      <c r="I1078" s="450">
        <v>19</v>
      </c>
      <c r="J1078" s="450" t="s">
        <v>78</v>
      </c>
      <c r="K1078" s="452" t="s">
        <v>78</v>
      </c>
      <c r="L1078" s="452">
        <v>17</v>
      </c>
      <c r="M1078" s="452">
        <v>12</v>
      </c>
      <c r="N1078" s="452">
        <v>22.000000000000004</v>
      </c>
      <c r="O1078" s="452">
        <v>20</v>
      </c>
      <c r="P1078" s="452" t="s">
        <v>78</v>
      </c>
      <c r="Q1078" s="452">
        <v>25</v>
      </c>
      <c r="R1078" s="452" t="s">
        <v>78</v>
      </c>
      <c r="S1078" s="452">
        <v>25</v>
      </c>
      <c r="T1078" s="450">
        <v>11.000000000000002</v>
      </c>
      <c r="U1078" s="450">
        <v>15.000000000000002</v>
      </c>
      <c r="V1078" s="450">
        <v>10</v>
      </c>
      <c r="W1078" s="450">
        <v>10</v>
      </c>
      <c r="X1078" s="450" t="s">
        <v>78</v>
      </c>
      <c r="Y1078" s="450"/>
      <c r="Z1078" s="450">
        <v>25</v>
      </c>
      <c r="AA1078" s="450">
        <v>14</v>
      </c>
      <c r="AB1078" s="450" t="s">
        <v>78</v>
      </c>
      <c r="AC1078" s="450">
        <v>21</v>
      </c>
      <c r="AD1078" s="450">
        <v>20</v>
      </c>
    </row>
    <row r="1079" spans="1:30" ht="12.75" customHeight="1" x14ac:dyDescent="0.2">
      <c r="A1079" s="450">
        <v>2017</v>
      </c>
      <c r="B1079" s="457">
        <v>43078</v>
      </c>
      <c r="C1079" s="450" t="s">
        <v>78</v>
      </c>
      <c r="D1079" s="450" t="s">
        <v>78</v>
      </c>
      <c r="E1079" s="450" t="s">
        <v>78</v>
      </c>
      <c r="F1079" s="450" t="s">
        <v>78</v>
      </c>
      <c r="G1079" s="450" t="s">
        <v>78</v>
      </c>
      <c r="H1079" s="450" t="s">
        <v>78</v>
      </c>
      <c r="I1079" s="450">
        <v>24</v>
      </c>
      <c r="J1079" s="450" t="s">
        <v>78</v>
      </c>
      <c r="K1079" s="452" t="s">
        <v>78</v>
      </c>
      <c r="L1079" s="452">
        <v>15.000000000000002</v>
      </c>
      <c r="M1079" s="452">
        <v>15.000000000000002</v>
      </c>
      <c r="N1079" s="452">
        <v>20</v>
      </c>
      <c r="O1079" s="452">
        <v>14</v>
      </c>
      <c r="P1079" s="452" t="s">
        <v>78</v>
      </c>
      <c r="Q1079" s="452">
        <v>26.000000000000004</v>
      </c>
      <c r="R1079" s="452" t="s">
        <v>78</v>
      </c>
      <c r="S1079" s="452">
        <v>14</v>
      </c>
      <c r="T1079" s="450">
        <v>11.000000000000002</v>
      </c>
      <c r="U1079" s="450">
        <v>14</v>
      </c>
      <c r="V1079" s="450">
        <v>13.000000000000002</v>
      </c>
      <c r="W1079" s="450">
        <v>15.000000000000002</v>
      </c>
      <c r="X1079" s="450" t="s">
        <v>78</v>
      </c>
      <c r="Y1079" s="450"/>
      <c r="Z1079" s="450">
        <v>24</v>
      </c>
      <c r="AA1079" s="450">
        <v>26.000000000000004</v>
      </c>
      <c r="AB1079" s="450" t="s">
        <v>78</v>
      </c>
      <c r="AC1079" s="450">
        <v>27</v>
      </c>
      <c r="AD1079" s="450">
        <v>22.000000000000004</v>
      </c>
    </row>
    <row r="1080" spans="1:30" ht="12.75" customHeight="1" x14ac:dyDescent="0.2">
      <c r="A1080" s="450">
        <v>2017</v>
      </c>
      <c r="B1080" s="457">
        <v>43079</v>
      </c>
      <c r="C1080" s="450" t="s">
        <v>78</v>
      </c>
      <c r="D1080" s="450" t="s">
        <v>78</v>
      </c>
      <c r="E1080" s="450" t="s">
        <v>78</v>
      </c>
      <c r="F1080" s="450" t="s">
        <v>78</v>
      </c>
      <c r="G1080" s="450" t="s">
        <v>78</v>
      </c>
      <c r="H1080" s="450" t="s">
        <v>78</v>
      </c>
      <c r="I1080" s="450">
        <v>26.000000000000004</v>
      </c>
      <c r="J1080" s="450" t="s">
        <v>78</v>
      </c>
      <c r="K1080" s="452" t="s">
        <v>78</v>
      </c>
      <c r="L1080" s="452">
        <v>21</v>
      </c>
      <c r="M1080" s="452">
        <v>21</v>
      </c>
      <c r="N1080" s="452">
        <v>25</v>
      </c>
      <c r="O1080" s="452">
        <v>24</v>
      </c>
      <c r="P1080" s="452" t="s">
        <v>78</v>
      </c>
      <c r="Q1080" s="452">
        <v>25</v>
      </c>
      <c r="R1080" s="452" t="s">
        <v>78</v>
      </c>
      <c r="S1080" s="452">
        <v>24</v>
      </c>
      <c r="T1080" s="450">
        <v>18.000000000000004</v>
      </c>
      <c r="U1080" s="450">
        <v>19</v>
      </c>
      <c r="V1080" s="450">
        <v>18.000000000000004</v>
      </c>
      <c r="W1080" s="450">
        <v>20</v>
      </c>
      <c r="X1080" s="450" t="s">
        <v>78</v>
      </c>
      <c r="Y1080" s="450"/>
      <c r="Z1080" s="450">
        <v>25</v>
      </c>
      <c r="AA1080" s="450">
        <v>19</v>
      </c>
      <c r="AB1080" s="450" t="s">
        <v>78</v>
      </c>
      <c r="AC1080" s="450">
        <v>21</v>
      </c>
      <c r="AD1080" s="450">
        <v>24</v>
      </c>
    </row>
    <row r="1081" spans="1:30" ht="12.75" customHeight="1" x14ac:dyDescent="0.2">
      <c r="A1081" s="450">
        <v>2017</v>
      </c>
      <c r="B1081" s="457">
        <v>43080</v>
      </c>
      <c r="C1081" s="450" t="s">
        <v>78</v>
      </c>
      <c r="D1081" s="450" t="s">
        <v>78</v>
      </c>
      <c r="E1081" s="450" t="s">
        <v>78</v>
      </c>
      <c r="F1081" s="450" t="s">
        <v>78</v>
      </c>
      <c r="G1081" s="450" t="s">
        <v>78</v>
      </c>
      <c r="H1081" s="450" t="s">
        <v>78</v>
      </c>
      <c r="I1081" s="450">
        <v>23</v>
      </c>
      <c r="J1081" s="450" t="s">
        <v>78</v>
      </c>
      <c r="K1081" s="452" t="s">
        <v>78</v>
      </c>
      <c r="L1081" s="452">
        <v>19</v>
      </c>
      <c r="M1081" s="452">
        <v>15.000000000000002</v>
      </c>
      <c r="N1081" s="452">
        <v>23</v>
      </c>
      <c r="O1081" s="452">
        <v>21</v>
      </c>
      <c r="P1081" s="452" t="s">
        <v>78</v>
      </c>
      <c r="Q1081" s="452">
        <v>25</v>
      </c>
      <c r="R1081" s="452" t="s">
        <v>78</v>
      </c>
      <c r="S1081" s="452">
        <v>24</v>
      </c>
      <c r="T1081" s="450">
        <v>15.000000000000002</v>
      </c>
      <c r="U1081" s="450">
        <v>17</v>
      </c>
      <c r="V1081" s="450">
        <v>16</v>
      </c>
      <c r="W1081" s="450">
        <v>16</v>
      </c>
      <c r="X1081" s="450" t="s">
        <v>78</v>
      </c>
      <c r="Y1081" s="450"/>
      <c r="Z1081" s="450">
        <v>25</v>
      </c>
      <c r="AA1081" s="450">
        <v>18.000000000000004</v>
      </c>
      <c r="AB1081" s="450" t="s">
        <v>78</v>
      </c>
      <c r="AC1081" s="450">
        <v>21</v>
      </c>
      <c r="AD1081" s="450">
        <v>22.000000000000004</v>
      </c>
    </row>
    <row r="1082" spans="1:30" ht="12.75" customHeight="1" x14ac:dyDescent="0.2">
      <c r="A1082" s="450">
        <v>2017</v>
      </c>
      <c r="B1082" s="457">
        <v>43081</v>
      </c>
      <c r="C1082" s="450" t="s">
        <v>78</v>
      </c>
      <c r="D1082" s="450" t="s">
        <v>78</v>
      </c>
      <c r="E1082" s="450" t="s">
        <v>78</v>
      </c>
      <c r="F1082" s="450" t="s">
        <v>78</v>
      </c>
      <c r="G1082" s="450" t="s">
        <v>78</v>
      </c>
      <c r="H1082" s="450" t="s">
        <v>78</v>
      </c>
      <c r="I1082" s="450">
        <v>32</v>
      </c>
      <c r="J1082" s="450" t="s">
        <v>78</v>
      </c>
      <c r="K1082" s="452" t="s">
        <v>78</v>
      </c>
      <c r="L1082" s="452">
        <v>31</v>
      </c>
      <c r="M1082" s="452">
        <v>28</v>
      </c>
      <c r="N1082" s="452">
        <v>34</v>
      </c>
      <c r="O1082" s="452">
        <v>31</v>
      </c>
      <c r="P1082" s="452" t="s">
        <v>78</v>
      </c>
      <c r="Q1082" s="452">
        <v>35</v>
      </c>
      <c r="R1082" s="452" t="s">
        <v>78</v>
      </c>
      <c r="S1082" s="452">
        <v>33</v>
      </c>
      <c r="T1082" s="450">
        <v>28</v>
      </c>
      <c r="U1082" s="450">
        <v>31</v>
      </c>
      <c r="V1082" s="450">
        <v>29</v>
      </c>
      <c r="W1082" s="450">
        <v>22.000000000000004</v>
      </c>
      <c r="X1082" s="450" t="s">
        <v>78</v>
      </c>
      <c r="Y1082" s="450"/>
      <c r="Z1082" s="450">
        <v>33</v>
      </c>
      <c r="AA1082" s="450">
        <v>33</v>
      </c>
      <c r="AB1082" s="450" t="s">
        <v>78</v>
      </c>
      <c r="AC1082" s="450">
        <v>33</v>
      </c>
      <c r="AD1082" s="450">
        <v>33</v>
      </c>
    </row>
    <row r="1083" spans="1:30" ht="12.75" customHeight="1" x14ac:dyDescent="0.2">
      <c r="A1083" s="450">
        <v>2017</v>
      </c>
      <c r="B1083" s="457">
        <v>43082</v>
      </c>
      <c r="C1083" s="450" t="s">
        <v>78</v>
      </c>
      <c r="D1083" s="450" t="s">
        <v>78</v>
      </c>
      <c r="E1083" s="450" t="s">
        <v>78</v>
      </c>
      <c r="F1083" s="450" t="s">
        <v>78</v>
      </c>
      <c r="G1083" s="450" t="s">
        <v>78</v>
      </c>
      <c r="H1083" s="450" t="s">
        <v>78</v>
      </c>
      <c r="I1083" s="450">
        <v>31</v>
      </c>
      <c r="J1083" s="450" t="s">
        <v>78</v>
      </c>
      <c r="K1083" s="452" t="s">
        <v>78</v>
      </c>
      <c r="L1083" s="452">
        <v>32</v>
      </c>
      <c r="M1083" s="452">
        <v>24</v>
      </c>
      <c r="N1083" s="452">
        <v>33</v>
      </c>
      <c r="O1083" s="452">
        <v>32</v>
      </c>
      <c r="P1083" s="452" t="s">
        <v>78</v>
      </c>
      <c r="Q1083" s="452">
        <v>35</v>
      </c>
      <c r="R1083" s="452" t="s">
        <v>78</v>
      </c>
      <c r="S1083" s="452">
        <v>34</v>
      </c>
      <c r="T1083" s="450">
        <v>23</v>
      </c>
      <c r="U1083" s="450">
        <v>29</v>
      </c>
      <c r="V1083" s="450">
        <v>30</v>
      </c>
      <c r="W1083" s="450">
        <v>31</v>
      </c>
      <c r="X1083" s="450" t="s">
        <v>78</v>
      </c>
      <c r="Y1083" s="450"/>
      <c r="Z1083" s="450">
        <v>35</v>
      </c>
      <c r="AA1083" s="450">
        <v>33</v>
      </c>
      <c r="AB1083" s="450" t="s">
        <v>78</v>
      </c>
      <c r="AC1083" s="450">
        <v>34</v>
      </c>
      <c r="AD1083" s="450">
        <v>34</v>
      </c>
    </row>
    <row r="1084" spans="1:30" ht="12.75" customHeight="1" x14ac:dyDescent="0.2">
      <c r="A1084" s="450">
        <v>2017</v>
      </c>
      <c r="B1084" s="457">
        <v>43083</v>
      </c>
      <c r="C1084" s="450" t="s">
        <v>78</v>
      </c>
      <c r="D1084" s="450" t="s">
        <v>78</v>
      </c>
      <c r="E1084" s="450" t="s">
        <v>78</v>
      </c>
      <c r="F1084" s="450" t="s">
        <v>78</v>
      </c>
      <c r="G1084" s="450" t="s">
        <v>78</v>
      </c>
      <c r="H1084" s="450" t="s">
        <v>78</v>
      </c>
      <c r="I1084" s="450">
        <v>32</v>
      </c>
      <c r="J1084" s="450" t="s">
        <v>78</v>
      </c>
      <c r="K1084" s="452" t="s">
        <v>78</v>
      </c>
      <c r="L1084" s="452">
        <v>28</v>
      </c>
      <c r="M1084" s="452">
        <v>23</v>
      </c>
      <c r="N1084" s="452">
        <v>31</v>
      </c>
      <c r="O1084" s="452">
        <v>28</v>
      </c>
      <c r="P1084" s="452" t="s">
        <v>78</v>
      </c>
      <c r="Q1084" s="452">
        <v>35</v>
      </c>
      <c r="R1084" s="452" t="s">
        <v>78</v>
      </c>
      <c r="S1084" s="452">
        <v>29</v>
      </c>
      <c r="T1084" s="450">
        <v>23</v>
      </c>
      <c r="U1084" s="450">
        <v>27</v>
      </c>
      <c r="V1084" s="450">
        <v>25</v>
      </c>
      <c r="W1084" s="450">
        <v>26.000000000000004</v>
      </c>
      <c r="X1084" s="450" t="s">
        <v>78</v>
      </c>
      <c r="Y1084" s="450"/>
      <c r="Z1084" s="450">
        <v>35</v>
      </c>
      <c r="AA1084" s="450">
        <v>32</v>
      </c>
      <c r="AB1084" s="450" t="s">
        <v>78</v>
      </c>
      <c r="AC1084" s="450">
        <v>35</v>
      </c>
      <c r="AD1084" s="450">
        <v>34</v>
      </c>
    </row>
    <row r="1085" spans="1:30" ht="12.75" customHeight="1" x14ac:dyDescent="0.2">
      <c r="A1085" s="450">
        <v>2017</v>
      </c>
      <c r="B1085" s="457">
        <v>43084</v>
      </c>
      <c r="C1085" s="450" t="s">
        <v>78</v>
      </c>
      <c r="D1085" s="450" t="s">
        <v>78</v>
      </c>
      <c r="E1085" s="450" t="s">
        <v>78</v>
      </c>
      <c r="F1085" s="450" t="s">
        <v>78</v>
      </c>
      <c r="G1085" s="450" t="s">
        <v>78</v>
      </c>
      <c r="H1085" s="450" t="s">
        <v>78</v>
      </c>
      <c r="I1085" s="450">
        <v>20</v>
      </c>
      <c r="J1085" s="450" t="s">
        <v>78</v>
      </c>
      <c r="K1085" s="452" t="s">
        <v>78</v>
      </c>
      <c r="L1085" s="452">
        <v>13.000000000000002</v>
      </c>
      <c r="M1085" s="452">
        <v>6</v>
      </c>
      <c r="N1085" s="452">
        <v>28</v>
      </c>
      <c r="O1085" s="452">
        <v>20</v>
      </c>
      <c r="P1085" s="452" t="s">
        <v>78</v>
      </c>
      <c r="Q1085" s="452">
        <v>33</v>
      </c>
      <c r="R1085" s="452" t="s">
        <v>78</v>
      </c>
      <c r="S1085" s="452">
        <v>23</v>
      </c>
      <c r="T1085" s="450">
        <v>6</v>
      </c>
      <c r="U1085" s="450">
        <v>7</v>
      </c>
      <c r="V1085" s="450">
        <v>5</v>
      </c>
      <c r="W1085" s="450">
        <v>6</v>
      </c>
      <c r="X1085" s="450" t="s">
        <v>78</v>
      </c>
      <c r="Y1085" s="450"/>
      <c r="Z1085" s="450">
        <v>19</v>
      </c>
      <c r="AA1085" s="450">
        <v>12</v>
      </c>
      <c r="AB1085" s="450" t="s">
        <v>78</v>
      </c>
      <c r="AC1085" s="450">
        <v>22.000000000000004</v>
      </c>
      <c r="AD1085" s="450">
        <v>12</v>
      </c>
    </row>
    <row r="1086" spans="1:30" ht="12.75" customHeight="1" x14ac:dyDescent="0.2">
      <c r="A1086" s="450">
        <v>2017</v>
      </c>
      <c r="B1086" s="457">
        <v>43085</v>
      </c>
      <c r="C1086" s="450" t="s">
        <v>78</v>
      </c>
      <c r="D1086" s="450" t="s">
        <v>78</v>
      </c>
      <c r="E1086" s="450" t="s">
        <v>78</v>
      </c>
      <c r="F1086" s="450" t="s">
        <v>78</v>
      </c>
      <c r="G1086" s="450" t="s">
        <v>78</v>
      </c>
      <c r="H1086" s="450" t="s">
        <v>78</v>
      </c>
      <c r="I1086" s="450" t="s">
        <v>78</v>
      </c>
      <c r="J1086" s="450" t="s">
        <v>78</v>
      </c>
      <c r="K1086" s="452" t="s">
        <v>78</v>
      </c>
      <c r="L1086" s="452">
        <v>20</v>
      </c>
      <c r="M1086" s="452">
        <v>21</v>
      </c>
      <c r="N1086" s="452">
        <v>26.000000000000004</v>
      </c>
      <c r="O1086" s="452">
        <v>26.000000000000004</v>
      </c>
      <c r="P1086" s="452" t="s">
        <v>78</v>
      </c>
      <c r="Q1086" s="452">
        <v>30</v>
      </c>
      <c r="R1086" s="452" t="s">
        <v>78</v>
      </c>
      <c r="S1086" s="452">
        <v>25</v>
      </c>
      <c r="T1086" s="450">
        <v>21</v>
      </c>
      <c r="U1086" s="450">
        <v>24</v>
      </c>
      <c r="V1086" s="450">
        <v>22.000000000000004</v>
      </c>
      <c r="W1086" s="450">
        <v>21</v>
      </c>
      <c r="X1086" s="450" t="s">
        <v>78</v>
      </c>
      <c r="Y1086" s="450"/>
      <c r="Z1086" s="450">
        <v>32</v>
      </c>
      <c r="AA1086" s="450">
        <v>26.000000000000004</v>
      </c>
      <c r="AB1086" s="450" t="s">
        <v>78</v>
      </c>
      <c r="AC1086" s="450">
        <v>32</v>
      </c>
      <c r="AD1086" s="450">
        <v>27</v>
      </c>
    </row>
    <row r="1087" spans="1:30" ht="12.75" customHeight="1" x14ac:dyDescent="0.2">
      <c r="A1087" s="450">
        <v>2017</v>
      </c>
      <c r="B1087" s="457">
        <v>43086</v>
      </c>
      <c r="C1087" s="450" t="s">
        <v>78</v>
      </c>
      <c r="D1087" s="450" t="s">
        <v>78</v>
      </c>
      <c r="E1087" s="450" t="s">
        <v>78</v>
      </c>
      <c r="F1087" s="450" t="s">
        <v>78</v>
      </c>
      <c r="G1087" s="450" t="s">
        <v>78</v>
      </c>
      <c r="H1087" s="450" t="s">
        <v>78</v>
      </c>
      <c r="I1087" s="450" t="s">
        <v>78</v>
      </c>
      <c r="J1087" s="450" t="s">
        <v>78</v>
      </c>
      <c r="K1087" s="452" t="s">
        <v>78</v>
      </c>
      <c r="L1087" s="452">
        <v>18.000000000000004</v>
      </c>
      <c r="M1087" s="452">
        <v>19</v>
      </c>
      <c r="N1087" s="452">
        <v>23</v>
      </c>
      <c r="O1087" s="452">
        <v>16</v>
      </c>
      <c r="P1087" s="452" t="s">
        <v>78</v>
      </c>
      <c r="Q1087" s="452">
        <v>30</v>
      </c>
      <c r="R1087" s="452" t="s">
        <v>78</v>
      </c>
      <c r="S1087" s="452">
        <v>27</v>
      </c>
      <c r="T1087" s="450">
        <v>14</v>
      </c>
      <c r="U1087" s="450">
        <v>21</v>
      </c>
      <c r="V1087" s="450">
        <v>18.000000000000004</v>
      </c>
      <c r="W1087" s="450">
        <v>20</v>
      </c>
      <c r="X1087" s="450" t="s">
        <v>78</v>
      </c>
      <c r="Y1087" s="450"/>
      <c r="Z1087" s="450">
        <v>30</v>
      </c>
      <c r="AA1087" s="450">
        <v>25</v>
      </c>
      <c r="AB1087" s="450" t="s">
        <v>78</v>
      </c>
      <c r="AC1087" s="450">
        <v>32</v>
      </c>
      <c r="AD1087" s="450">
        <v>28</v>
      </c>
    </row>
    <row r="1088" spans="1:30" ht="12.75" customHeight="1" x14ac:dyDescent="0.2">
      <c r="A1088" s="450">
        <v>2017</v>
      </c>
      <c r="B1088" s="457">
        <v>43087</v>
      </c>
      <c r="C1088" s="450" t="s">
        <v>78</v>
      </c>
      <c r="D1088" s="450" t="s">
        <v>78</v>
      </c>
      <c r="E1088" s="450" t="s">
        <v>78</v>
      </c>
      <c r="F1088" s="450" t="s">
        <v>78</v>
      </c>
      <c r="G1088" s="450" t="s">
        <v>78</v>
      </c>
      <c r="H1088" s="450" t="s">
        <v>78</v>
      </c>
      <c r="I1088" s="450">
        <v>9.0000000000000018</v>
      </c>
      <c r="J1088" s="450" t="s">
        <v>78</v>
      </c>
      <c r="K1088" s="452" t="s">
        <v>78</v>
      </c>
      <c r="L1088" s="452">
        <v>9.0000000000000018</v>
      </c>
      <c r="M1088" s="452">
        <v>3</v>
      </c>
      <c r="N1088" s="452">
        <v>18.000000000000004</v>
      </c>
      <c r="O1088" s="452">
        <v>12</v>
      </c>
      <c r="P1088" s="452" t="s">
        <v>78</v>
      </c>
      <c r="Q1088" s="452">
        <v>22.000000000000004</v>
      </c>
      <c r="R1088" s="452" t="s">
        <v>78</v>
      </c>
      <c r="S1088" s="452">
        <v>24</v>
      </c>
      <c r="T1088" s="450">
        <v>5</v>
      </c>
      <c r="U1088" s="450">
        <v>7</v>
      </c>
      <c r="V1088" s="450">
        <v>5</v>
      </c>
      <c r="W1088" s="450">
        <v>10</v>
      </c>
      <c r="X1088" s="450" t="s">
        <v>78</v>
      </c>
      <c r="Y1088" s="450"/>
      <c r="Z1088" s="450">
        <v>19</v>
      </c>
      <c r="AA1088" s="450">
        <v>12</v>
      </c>
      <c r="AB1088" s="450" t="s">
        <v>78</v>
      </c>
      <c r="AC1088" s="450">
        <v>17</v>
      </c>
      <c r="AD1088" s="450">
        <v>21</v>
      </c>
    </row>
    <row r="1089" spans="1:30" ht="12.75" customHeight="1" x14ac:dyDescent="0.2">
      <c r="A1089" s="450">
        <v>2017</v>
      </c>
      <c r="B1089" s="457">
        <v>43088</v>
      </c>
      <c r="C1089" s="450" t="s">
        <v>78</v>
      </c>
      <c r="D1089" s="450" t="s">
        <v>78</v>
      </c>
      <c r="E1089" s="450" t="s">
        <v>78</v>
      </c>
      <c r="F1089" s="450" t="s">
        <v>78</v>
      </c>
      <c r="G1089" s="450" t="s">
        <v>78</v>
      </c>
      <c r="H1089" s="450" t="s">
        <v>78</v>
      </c>
      <c r="I1089" s="450">
        <v>21</v>
      </c>
      <c r="J1089" s="450" t="s">
        <v>78</v>
      </c>
      <c r="K1089" s="452" t="s">
        <v>78</v>
      </c>
      <c r="L1089" s="452">
        <v>22.000000000000004</v>
      </c>
      <c r="M1089" s="452">
        <v>18.000000000000004</v>
      </c>
      <c r="N1089" s="452">
        <v>30</v>
      </c>
      <c r="O1089" s="452">
        <v>27</v>
      </c>
      <c r="P1089" s="452" t="s">
        <v>78</v>
      </c>
      <c r="Q1089" s="452">
        <v>30</v>
      </c>
      <c r="R1089" s="452" t="s">
        <v>78</v>
      </c>
      <c r="S1089" s="452">
        <v>26.000000000000004</v>
      </c>
      <c r="T1089" s="450">
        <v>18.000000000000004</v>
      </c>
      <c r="U1089" s="450">
        <v>19</v>
      </c>
      <c r="V1089" s="450">
        <v>18.000000000000004</v>
      </c>
      <c r="W1089" s="450">
        <v>20</v>
      </c>
      <c r="X1089" s="450" t="s">
        <v>78</v>
      </c>
      <c r="Y1089" s="450"/>
      <c r="Z1089" s="450">
        <v>29</v>
      </c>
      <c r="AA1089" s="450">
        <v>23</v>
      </c>
      <c r="AB1089" s="450" t="s">
        <v>78</v>
      </c>
      <c r="AC1089" s="450">
        <v>24</v>
      </c>
      <c r="AD1089" s="450">
        <v>25</v>
      </c>
    </row>
    <row r="1090" spans="1:30" ht="12.75" customHeight="1" x14ac:dyDescent="0.2">
      <c r="A1090" s="450">
        <v>2017</v>
      </c>
      <c r="B1090" s="457">
        <v>43089</v>
      </c>
      <c r="C1090" s="450" t="s">
        <v>78</v>
      </c>
      <c r="D1090" s="450" t="s">
        <v>78</v>
      </c>
      <c r="E1090" s="450" t="s">
        <v>78</v>
      </c>
      <c r="F1090" s="450" t="s">
        <v>78</v>
      </c>
      <c r="G1090" s="450" t="s">
        <v>78</v>
      </c>
      <c r="H1090" s="450" t="s">
        <v>78</v>
      </c>
      <c r="I1090" s="450">
        <v>31</v>
      </c>
      <c r="J1090" s="450" t="s">
        <v>78</v>
      </c>
      <c r="K1090" s="452" t="s">
        <v>78</v>
      </c>
      <c r="L1090" s="452">
        <v>31</v>
      </c>
      <c r="M1090" s="452">
        <v>25</v>
      </c>
      <c r="N1090" s="452">
        <v>35</v>
      </c>
      <c r="O1090" s="452">
        <v>32</v>
      </c>
      <c r="P1090" s="452" t="s">
        <v>78</v>
      </c>
      <c r="Q1090" s="452">
        <v>36.000000000000007</v>
      </c>
      <c r="R1090" s="452" t="s">
        <v>78</v>
      </c>
      <c r="S1090" s="452">
        <v>31</v>
      </c>
      <c r="T1090" s="450">
        <v>27</v>
      </c>
      <c r="U1090" s="450">
        <v>29</v>
      </c>
      <c r="V1090" s="450">
        <v>29</v>
      </c>
      <c r="W1090" s="450">
        <v>30</v>
      </c>
      <c r="X1090" s="450" t="s">
        <v>78</v>
      </c>
      <c r="Y1090" s="450"/>
      <c r="Z1090" s="450">
        <v>36.000000000000007</v>
      </c>
      <c r="AA1090" s="450">
        <v>33</v>
      </c>
      <c r="AB1090" s="450" t="s">
        <v>78</v>
      </c>
      <c r="AC1090" s="450">
        <v>35</v>
      </c>
      <c r="AD1090" s="450">
        <v>34</v>
      </c>
    </row>
    <row r="1091" spans="1:30" ht="12.75" customHeight="1" x14ac:dyDescent="0.2">
      <c r="A1091" s="450">
        <v>2017</v>
      </c>
      <c r="B1091" s="457">
        <v>43090</v>
      </c>
      <c r="C1091" s="450" t="s">
        <v>78</v>
      </c>
      <c r="D1091" s="450" t="s">
        <v>78</v>
      </c>
      <c r="E1091" s="450" t="s">
        <v>78</v>
      </c>
      <c r="F1091" s="450" t="s">
        <v>78</v>
      </c>
      <c r="G1091" s="450" t="s">
        <v>78</v>
      </c>
      <c r="H1091" s="450" t="s">
        <v>78</v>
      </c>
      <c r="I1091" s="450">
        <v>33</v>
      </c>
      <c r="J1091" s="450" t="s">
        <v>78</v>
      </c>
      <c r="K1091" s="452" t="s">
        <v>78</v>
      </c>
      <c r="L1091" s="452">
        <v>25</v>
      </c>
      <c r="M1091" s="452">
        <v>22.000000000000004</v>
      </c>
      <c r="N1091" s="452">
        <v>25</v>
      </c>
      <c r="O1091" s="452">
        <v>25</v>
      </c>
      <c r="P1091" s="452" t="s">
        <v>78</v>
      </c>
      <c r="Q1091" s="452">
        <v>30</v>
      </c>
      <c r="R1091" s="452" t="s">
        <v>78</v>
      </c>
      <c r="S1091" s="452">
        <v>20</v>
      </c>
      <c r="T1091" s="450">
        <v>21</v>
      </c>
      <c r="U1091" s="450">
        <v>25</v>
      </c>
      <c r="V1091" s="450">
        <v>22.000000000000004</v>
      </c>
      <c r="W1091" s="450">
        <v>22.000000000000004</v>
      </c>
      <c r="X1091" s="450" t="s">
        <v>78</v>
      </c>
      <c r="Y1091" s="450"/>
      <c r="Z1091" s="450">
        <v>30</v>
      </c>
      <c r="AA1091" s="450">
        <v>24</v>
      </c>
      <c r="AB1091" s="450" t="s">
        <v>78</v>
      </c>
      <c r="AC1091" s="450">
        <v>29</v>
      </c>
      <c r="AD1091" s="450">
        <v>28</v>
      </c>
    </row>
    <row r="1092" spans="1:30" ht="12.75" customHeight="1" x14ac:dyDescent="0.2">
      <c r="A1092" s="450">
        <v>2017</v>
      </c>
      <c r="B1092" s="457">
        <v>43091</v>
      </c>
      <c r="C1092" s="450" t="s">
        <v>78</v>
      </c>
      <c r="D1092" s="450" t="s">
        <v>78</v>
      </c>
      <c r="E1092" s="450" t="s">
        <v>78</v>
      </c>
      <c r="F1092" s="450" t="s">
        <v>78</v>
      </c>
      <c r="G1092" s="450" t="s">
        <v>78</v>
      </c>
      <c r="H1092" s="450" t="s">
        <v>78</v>
      </c>
      <c r="I1092" s="450">
        <v>21</v>
      </c>
      <c r="J1092" s="450" t="s">
        <v>78</v>
      </c>
      <c r="K1092" s="452" t="s">
        <v>78</v>
      </c>
      <c r="L1092" s="452">
        <v>2</v>
      </c>
      <c r="M1092" s="452">
        <v>2</v>
      </c>
      <c r="N1092" s="452">
        <v>1</v>
      </c>
      <c r="O1092" s="452">
        <v>2</v>
      </c>
      <c r="P1092" s="452" t="s">
        <v>78</v>
      </c>
      <c r="Q1092" s="452">
        <v>6</v>
      </c>
      <c r="R1092" s="452" t="s">
        <v>78</v>
      </c>
      <c r="S1092" s="452">
        <v>6</v>
      </c>
      <c r="T1092" s="450">
        <v>6</v>
      </c>
      <c r="U1092" s="450">
        <v>9.0000000000000018</v>
      </c>
      <c r="V1092" s="450">
        <v>3</v>
      </c>
      <c r="W1092" s="450">
        <v>11.000000000000002</v>
      </c>
      <c r="X1092" s="450" t="s">
        <v>78</v>
      </c>
      <c r="Y1092" s="450"/>
      <c r="Z1092" s="450">
        <v>17</v>
      </c>
      <c r="AA1092" s="450">
        <v>23</v>
      </c>
      <c r="AB1092" s="450" t="s">
        <v>78</v>
      </c>
      <c r="AC1092" s="450">
        <v>23</v>
      </c>
      <c r="AD1092" s="450">
        <v>19</v>
      </c>
    </row>
    <row r="1093" spans="1:30" ht="12.75" customHeight="1" x14ac:dyDescent="0.2">
      <c r="A1093" s="450">
        <v>2017</v>
      </c>
      <c r="B1093" s="457">
        <v>43092</v>
      </c>
      <c r="C1093" s="450" t="s">
        <v>78</v>
      </c>
      <c r="D1093" s="450" t="s">
        <v>78</v>
      </c>
      <c r="E1093" s="450" t="s">
        <v>78</v>
      </c>
      <c r="F1093" s="450" t="s">
        <v>78</v>
      </c>
      <c r="G1093" s="450" t="s">
        <v>78</v>
      </c>
      <c r="H1093" s="450" t="s">
        <v>78</v>
      </c>
      <c r="I1093" s="450">
        <v>26.000000000000004</v>
      </c>
      <c r="J1093" s="450" t="s">
        <v>78</v>
      </c>
      <c r="K1093" s="452" t="s">
        <v>78</v>
      </c>
      <c r="L1093" s="452">
        <v>20</v>
      </c>
      <c r="M1093" s="452">
        <v>19</v>
      </c>
      <c r="N1093" s="452">
        <v>23</v>
      </c>
      <c r="O1093" s="452">
        <v>21</v>
      </c>
      <c r="P1093" s="452" t="s">
        <v>78</v>
      </c>
      <c r="Q1093" s="452">
        <v>27</v>
      </c>
      <c r="R1093" s="452" t="s">
        <v>78</v>
      </c>
      <c r="S1093" s="452">
        <v>24</v>
      </c>
      <c r="T1093" s="450">
        <v>16</v>
      </c>
      <c r="U1093" s="450">
        <v>19</v>
      </c>
      <c r="V1093" s="450">
        <v>14</v>
      </c>
      <c r="W1093" s="450">
        <v>18.000000000000004</v>
      </c>
      <c r="X1093" s="450" t="s">
        <v>78</v>
      </c>
      <c r="Y1093" s="450"/>
      <c r="Z1093" s="450">
        <v>25</v>
      </c>
      <c r="AA1093" s="450">
        <v>21</v>
      </c>
      <c r="AB1093" s="450" t="s">
        <v>78</v>
      </c>
      <c r="AC1093" s="450">
        <v>25</v>
      </c>
      <c r="AD1093" s="450">
        <v>23</v>
      </c>
    </row>
    <row r="1094" spans="1:30" ht="12.75" customHeight="1" x14ac:dyDescent="0.2">
      <c r="A1094" s="450">
        <v>2017</v>
      </c>
      <c r="B1094" s="457">
        <v>43093</v>
      </c>
      <c r="C1094" s="450" t="s">
        <v>78</v>
      </c>
      <c r="D1094" s="450" t="s">
        <v>78</v>
      </c>
      <c r="E1094" s="450" t="s">
        <v>78</v>
      </c>
      <c r="F1094" s="450" t="s">
        <v>78</v>
      </c>
      <c r="G1094" s="450" t="s">
        <v>78</v>
      </c>
      <c r="H1094" s="450" t="s">
        <v>78</v>
      </c>
      <c r="I1094" s="450">
        <v>32</v>
      </c>
      <c r="J1094" s="450" t="s">
        <v>78</v>
      </c>
      <c r="K1094" s="452" t="s">
        <v>78</v>
      </c>
      <c r="L1094" s="452">
        <v>24</v>
      </c>
      <c r="M1094" s="452">
        <v>25</v>
      </c>
      <c r="N1094" s="452">
        <v>28</v>
      </c>
      <c r="O1094" s="452">
        <v>26.000000000000004</v>
      </c>
      <c r="P1094" s="452" t="s">
        <v>78</v>
      </c>
      <c r="Q1094" s="452">
        <v>33</v>
      </c>
      <c r="R1094" s="452" t="s">
        <v>78</v>
      </c>
      <c r="S1094" s="452">
        <v>29</v>
      </c>
      <c r="T1094" s="450">
        <v>25</v>
      </c>
      <c r="U1094" s="450">
        <v>28</v>
      </c>
      <c r="V1094" s="450">
        <v>24</v>
      </c>
      <c r="W1094" s="450">
        <v>30</v>
      </c>
      <c r="X1094" s="450" t="s">
        <v>78</v>
      </c>
      <c r="Y1094" s="450"/>
      <c r="Z1094" s="450">
        <v>31</v>
      </c>
      <c r="AA1094" s="450">
        <v>33</v>
      </c>
      <c r="AB1094" s="450" t="s">
        <v>78</v>
      </c>
      <c r="AC1094" s="450">
        <v>33</v>
      </c>
      <c r="AD1094" s="450">
        <v>32</v>
      </c>
    </row>
    <row r="1095" spans="1:30" ht="12.75" customHeight="1" x14ac:dyDescent="0.2">
      <c r="A1095" s="450">
        <v>2017</v>
      </c>
      <c r="B1095" s="457">
        <v>43094</v>
      </c>
      <c r="C1095" s="450" t="s">
        <v>78</v>
      </c>
      <c r="D1095" s="450" t="s">
        <v>78</v>
      </c>
      <c r="E1095" s="450" t="s">
        <v>78</v>
      </c>
      <c r="F1095" s="450" t="s">
        <v>78</v>
      </c>
      <c r="G1095" s="450" t="s">
        <v>78</v>
      </c>
      <c r="H1095" s="450" t="s">
        <v>78</v>
      </c>
      <c r="I1095" s="450">
        <v>34</v>
      </c>
      <c r="J1095" s="450" t="s">
        <v>78</v>
      </c>
      <c r="K1095" s="452" t="s">
        <v>78</v>
      </c>
      <c r="L1095" s="452">
        <v>30</v>
      </c>
      <c r="M1095" s="452">
        <v>31</v>
      </c>
      <c r="N1095" s="452">
        <v>34</v>
      </c>
      <c r="O1095" s="452">
        <v>33</v>
      </c>
      <c r="P1095" s="452" t="s">
        <v>78</v>
      </c>
      <c r="Q1095" s="452">
        <v>35</v>
      </c>
      <c r="R1095" s="452" t="s">
        <v>78</v>
      </c>
      <c r="S1095" s="452">
        <v>35</v>
      </c>
      <c r="T1095" s="450">
        <v>27</v>
      </c>
      <c r="U1095" s="450">
        <v>28</v>
      </c>
      <c r="V1095" s="450">
        <v>29</v>
      </c>
      <c r="W1095" s="450">
        <v>30</v>
      </c>
      <c r="X1095" s="450" t="s">
        <v>78</v>
      </c>
      <c r="Y1095" s="450"/>
      <c r="Z1095" s="450">
        <v>34</v>
      </c>
      <c r="AA1095" s="450">
        <v>32</v>
      </c>
      <c r="AB1095" s="450" t="s">
        <v>78</v>
      </c>
      <c r="AC1095" s="450">
        <v>32</v>
      </c>
      <c r="AD1095" s="450">
        <v>34</v>
      </c>
    </row>
    <row r="1096" spans="1:30" ht="12.75" customHeight="1" x14ac:dyDescent="0.2">
      <c r="A1096" s="450">
        <v>2017</v>
      </c>
      <c r="B1096" s="457">
        <v>43095</v>
      </c>
      <c r="C1096" s="450" t="s">
        <v>78</v>
      </c>
      <c r="D1096" s="450" t="s">
        <v>78</v>
      </c>
      <c r="E1096" s="450" t="s">
        <v>78</v>
      </c>
      <c r="F1096" s="450" t="s">
        <v>78</v>
      </c>
      <c r="G1096" s="450" t="s">
        <v>78</v>
      </c>
      <c r="H1096" s="450" t="s">
        <v>78</v>
      </c>
      <c r="I1096" s="450">
        <v>32</v>
      </c>
      <c r="J1096" s="450" t="s">
        <v>78</v>
      </c>
      <c r="K1096" s="452" t="s">
        <v>78</v>
      </c>
      <c r="L1096" s="452">
        <v>32</v>
      </c>
      <c r="M1096" s="452">
        <v>24</v>
      </c>
      <c r="N1096" s="452">
        <v>37.000000000000007</v>
      </c>
      <c r="O1096" s="452">
        <v>35</v>
      </c>
      <c r="P1096" s="452" t="s">
        <v>78</v>
      </c>
      <c r="Q1096" s="452">
        <v>37.000000000000007</v>
      </c>
      <c r="R1096" s="452" t="s">
        <v>78</v>
      </c>
      <c r="S1096" s="452">
        <v>37.000000000000007</v>
      </c>
      <c r="T1096" s="450">
        <v>28</v>
      </c>
      <c r="U1096" s="450">
        <v>29</v>
      </c>
      <c r="V1096" s="450">
        <v>30</v>
      </c>
      <c r="W1096" s="450">
        <v>30</v>
      </c>
      <c r="X1096" s="450" t="s">
        <v>78</v>
      </c>
      <c r="Y1096" s="450"/>
      <c r="Z1096" s="450">
        <v>36.000000000000007</v>
      </c>
      <c r="AA1096" s="450">
        <v>31</v>
      </c>
      <c r="AB1096" s="450" t="s">
        <v>78</v>
      </c>
      <c r="AC1096" s="450">
        <v>32</v>
      </c>
      <c r="AD1096" s="450">
        <v>35</v>
      </c>
    </row>
    <row r="1097" spans="1:30" ht="12.75" customHeight="1" x14ac:dyDescent="0.2">
      <c r="A1097" s="450">
        <v>2017</v>
      </c>
      <c r="B1097" s="457">
        <v>43096</v>
      </c>
      <c r="C1097" s="450" t="s">
        <v>78</v>
      </c>
      <c r="D1097" s="450" t="s">
        <v>78</v>
      </c>
      <c r="E1097" s="450" t="s">
        <v>78</v>
      </c>
      <c r="F1097" s="450" t="s">
        <v>78</v>
      </c>
      <c r="G1097" s="450" t="s">
        <v>78</v>
      </c>
      <c r="H1097" s="450" t="s">
        <v>78</v>
      </c>
      <c r="I1097" s="450">
        <v>34</v>
      </c>
      <c r="J1097" s="450" t="s">
        <v>78</v>
      </c>
      <c r="K1097" s="452" t="s">
        <v>78</v>
      </c>
      <c r="L1097" s="452">
        <v>29</v>
      </c>
      <c r="M1097" s="452">
        <v>28</v>
      </c>
      <c r="N1097" s="452">
        <v>33</v>
      </c>
      <c r="O1097" s="452">
        <v>30</v>
      </c>
      <c r="P1097" s="452" t="s">
        <v>78</v>
      </c>
      <c r="Q1097" s="452">
        <v>36.000000000000007</v>
      </c>
      <c r="R1097" s="452" t="s">
        <v>78</v>
      </c>
      <c r="S1097" s="452">
        <v>30</v>
      </c>
      <c r="T1097" s="450">
        <v>26.000000000000004</v>
      </c>
      <c r="U1097" s="450">
        <v>28</v>
      </c>
      <c r="V1097" s="450">
        <v>27</v>
      </c>
      <c r="W1097" s="450">
        <v>29</v>
      </c>
      <c r="X1097" s="450" t="s">
        <v>78</v>
      </c>
      <c r="Y1097" s="450"/>
      <c r="Z1097" s="450">
        <v>36.000000000000007</v>
      </c>
      <c r="AA1097" s="450">
        <v>33</v>
      </c>
      <c r="AB1097" s="450" t="s">
        <v>78</v>
      </c>
      <c r="AC1097" s="450">
        <v>36.000000000000007</v>
      </c>
      <c r="AD1097" s="450">
        <v>35</v>
      </c>
    </row>
    <row r="1098" spans="1:30" ht="12.75" customHeight="1" x14ac:dyDescent="0.2">
      <c r="A1098" s="450">
        <v>2017</v>
      </c>
      <c r="B1098" s="457">
        <v>43097</v>
      </c>
      <c r="C1098" s="450" t="s">
        <v>78</v>
      </c>
      <c r="D1098" s="450" t="s">
        <v>78</v>
      </c>
      <c r="E1098" s="450" t="s">
        <v>78</v>
      </c>
      <c r="F1098" s="450" t="s">
        <v>78</v>
      </c>
      <c r="G1098" s="450" t="s">
        <v>78</v>
      </c>
      <c r="H1098" s="450" t="s">
        <v>78</v>
      </c>
      <c r="I1098" s="450">
        <v>36.000000000000007</v>
      </c>
      <c r="J1098" s="450" t="s">
        <v>78</v>
      </c>
      <c r="K1098" s="452" t="s">
        <v>78</v>
      </c>
      <c r="L1098" s="452">
        <v>31</v>
      </c>
      <c r="M1098" s="452">
        <v>28</v>
      </c>
      <c r="N1098" s="452">
        <v>35</v>
      </c>
      <c r="O1098" s="452">
        <v>32</v>
      </c>
      <c r="P1098" s="452" t="s">
        <v>78</v>
      </c>
      <c r="Q1098" s="452">
        <v>36.000000000000007</v>
      </c>
      <c r="R1098" s="452" t="s">
        <v>78</v>
      </c>
      <c r="S1098" s="452">
        <v>32</v>
      </c>
      <c r="T1098" s="450">
        <v>28</v>
      </c>
      <c r="U1098" s="450">
        <v>31</v>
      </c>
      <c r="V1098" s="450">
        <v>29</v>
      </c>
      <c r="W1098" s="450">
        <v>29</v>
      </c>
      <c r="X1098" s="450" t="s">
        <v>78</v>
      </c>
      <c r="Y1098" s="450"/>
      <c r="Z1098" s="450">
        <v>37.000000000000007</v>
      </c>
      <c r="AA1098" s="450">
        <v>34</v>
      </c>
      <c r="AB1098" s="450" t="s">
        <v>78</v>
      </c>
      <c r="AC1098" s="450">
        <v>37.000000000000007</v>
      </c>
      <c r="AD1098" s="450">
        <v>35</v>
      </c>
    </row>
    <row r="1099" spans="1:30" ht="12.75" customHeight="1" x14ac:dyDescent="0.2">
      <c r="A1099" s="450">
        <v>2017</v>
      </c>
      <c r="B1099" s="457">
        <v>43098</v>
      </c>
      <c r="C1099" s="450" t="s">
        <v>78</v>
      </c>
      <c r="D1099" s="450" t="s">
        <v>78</v>
      </c>
      <c r="E1099" s="450" t="s">
        <v>78</v>
      </c>
      <c r="F1099" s="450" t="s">
        <v>78</v>
      </c>
      <c r="G1099" s="450" t="s">
        <v>78</v>
      </c>
      <c r="H1099" s="450" t="s">
        <v>78</v>
      </c>
      <c r="I1099" s="450">
        <v>34</v>
      </c>
      <c r="J1099" s="450" t="s">
        <v>78</v>
      </c>
      <c r="K1099" s="452" t="s">
        <v>78</v>
      </c>
      <c r="L1099" s="452">
        <v>27</v>
      </c>
      <c r="M1099" s="452">
        <v>24</v>
      </c>
      <c r="N1099" s="452">
        <v>30</v>
      </c>
      <c r="O1099" s="452">
        <v>29</v>
      </c>
      <c r="P1099" s="452" t="s">
        <v>78</v>
      </c>
      <c r="Q1099" s="452">
        <v>34</v>
      </c>
      <c r="R1099" s="452" t="s">
        <v>78</v>
      </c>
      <c r="S1099" s="452">
        <v>31</v>
      </c>
      <c r="T1099" s="450">
        <v>23</v>
      </c>
      <c r="U1099" s="450">
        <v>27</v>
      </c>
      <c r="V1099" s="450">
        <v>25</v>
      </c>
      <c r="W1099" s="450">
        <v>25</v>
      </c>
      <c r="X1099" s="450" t="s">
        <v>78</v>
      </c>
      <c r="Y1099" s="450"/>
      <c r="Z1099" s="450">
        <v>34</v>
      </c>
      <c r="AA1099" s="450">
        <v>28</v>
      </c>
      <c r="AB1099" s="450" t="s">
        <v>78</v>
      </c>
      <c r="AC1099" s="450">
        <v>32</v>
      </c>
      <c r="AD1099" s="450">
        <v>33</v>
      </c>
    </row>
    <row r="1100" spans="1:30" ht="12.75" customHeight="1" x14ac:dyDescent="0.2">
      <c r="A1100" s="450">
        <v>2017</v>
      </c>
      <c r="B1100" s="457">
        <v>43099</v>
      </c>
      <c r="C1100" s="450" t="s">
        <v>78</v>
      </c>
      <c r="D1100" s="450" t="s">
        <v>78</v>
      </c>
      <c r="E1100" s="450" t="s">
        <v>78</v>
      </c>
      <c r="F1100" s="450" t="s">
        <v>78</v>
      </c>
      <c r="G1100" s="450" t="s">
        <v>78</v>
      </c>
      <c r="H1100" s="450" t="s">
        <v>78</v>
      </c>
      <c r="I1100" s="450">
        <v>19</v>
      </c>
      <c r="J1100" s="450" t="s">
        <v>78</v>
      </c>
      <c r="K1100" s="452" t="s">
        <v>78</v>
      </c>
      <c r="L1100" s="452">
        <v>17</v>
      </c>
      <c r="M1100" s="452">
        <v>18.000000000000004</v>
      </c>
      <c r="N1100" s="452">
        <v>28</v>
      </c>
      <c r="O1100" s="452">
        <v>24</v>
      </c>
      <c r="P1100" s="452" t="s">
        <v>78</v>
      </c>
      <c r="Q1100" s="452">
        <v>29</v>
      </c>
      <c r="R1100" s="452" t="s">
        <v>78</v>
      </c>
      <c r="S1100" s="452">
        <v>28</v>
      </c>
      <c r="T1100" s="450">
        <v>18.000000000000004</v>
      </c>
      <c r="U1100" s="450">
        <v>20</v>
      </c>
      <c r="V1100" s="450">
        <v>20</v>
      </c>
      <c r="W1100" s="450">
        <v>21</v>
      </c>
      <c r="X1100" s="450" t="s">
        <v>78</v>
      </c>
      <c r="Y1100" s="450"/>
      <c r="Z1100" s="450">
        <v>30</v>
      </c>
      <c r="AA1100" s="450">
        <v>24</v>
      </c>
      <c r="AB1100" s="450" t="s">
        <v>78</v>
      </c>
      <c r="AC1100" s="450">
        <v>23</v>
      </c>
      <c r="AD1100" s="450">
        <v>23</v>
      </c>
    </row>
    <row r="1101" spans="1:30" ht="12.75" customHeight="1" x14ac:dyDescent="0.2">
      <c r="A1101" s="450">
        <v>2017</v>
      </c>
      <c r="B1101" s="457">
        <v>43100</v>
      </c>
      <c r="C1101" s="450" t="s">
        <v>78</v>
      </c>
      <c r="D1101" s="450" t="s">
        <v>78</v>
      </c>
      <c r="E1101" s="450" t="s">
        <v>78</v>
      </c>
      <c r="F1101" s="450" t="s">
        <v>78</v>
      </c>
      <c r="G1101" s="450" t="s">
        <v>78</v>
      </c>
      <c r="H1101" s="450" t="s">
        <v>78</v>
      </c>
      <c r="I1101" s="450">
        <v>37.000000000000007</v>
      </c>
      <c r="J1101" s="450" t="s">
        <v>78</v>
      </c>
      <c r="K1101" s="452" t="s">
        <v>78</v>
      </c>
      <c r="L1101" s="452">
        <v>31</v>
      </c>
      <c r="M1101" s="452">
        <v>33</v>
      </c>
      <c r="N1101" s="452">
        <v>36.000000000000007</v>
      </c>
      <c r="O1101" s="452">
        <v>33</v>
      </c>
      <c r="P1101" s="452" t="s">
        <v>78</v>
      </c>
      <c r="Q1101" s="452">
        <v>39</v>
      </c>
      <c r="R1101" s="452" t="s">
        <v>78</v>
      </c>
      <c r="S1101" s="452">
        <v>35</v>
      </c>
      <c r="T1101" s="450">
        <v>28</v>
      </c>
      <c r="U1101" s="450">
        <v>31</v>
      </c>
      <c r="V1101" s="450">
        <v>29</v>
      </c>
      <c r="W1101" s="450">
        <v>31</v>
      </c>
      <c r="X1101" s="450" t="s">
        <v>78</v>
      </c>
      <c r="Y1101" s="450"/>
      <c r="Z1101" s="450">
        <v>37.000000000000007</v>
      </c>
      <c r="AA1101" s="450">
        <v>35</v>
      </c>
      <c r="AB1101" s="450" t="s">
        <v>78</v>
      </c>
      <c r="AC1101" s="450">
        <v>35</v>
      </c>
      <c r="AD1101" s="450">
        <v>36.000000000000007</v>
      </c>
    </row>
    <row r="1102" spans="1:30" ht="12.75" customHeight="1" x14ac:dyDescent="0.2">
      <c r="A1102" s="450">
        <v>2018</v>
      </c>
      <c r="B1102" s="457">
        <v>43101</v>
      </c>
      <c r="C1102" s="450" t="s">
        <v>78</v>
      </c>
      <c r="D1102" s="450" t="s">
        <v>78</v>
      </c>
      <c r="E1102" s="450" t="s">
        <v>78</v>
      </c>
      <c r="F1102" s="450" t="s">
        <v>78</v>
      </c>
      <c r="G1102" s="450" t="s">
        <v>78</v>
      </c>
      <c r="H1102" s="450" t="s">
        <v>78</v>
      </c>
      <c r="I1102" s="450">
        <v>40</v>
      </c>
      <c r="J1102" s="450" t="s">
        <v>78</v>
      </c>
      <c r="K1102" s="452" t="s">
        <v>78</v>
      </c>
      <c r="L1102" s="452">
        <v>32</v>
      </c>
      <c r="M1102" s="452">
        <v>34</v>
      </c>
      <c r="N1102" s="452">
        <v>36.000000000000007</v>
      </c>
      <c r="O1102" s="452">
        <v>34</v>
      </c>
      <c r="P1102" s="452" t="s">
        <v>78</v>
      </c>
      <c r="Q1102" s="452">
        <v>37.000000000000007</v>
      </c>
      <c r="R1102" s="452" t="s">
        <v>78</v>
      </c>
      <c r="S1102" s="452">
        <v>35</v>
      </c>
      <c r="T1102" s="450">
        <v>30</v>
      </c>
      <c r="U1102" s="450">
        <v>32</v>
      </c>
      <c r="V1102" s="450">
        <v>31</v>
      </c>
      <c r="W1102" s="450">
        <v>32</v>
      </c>
      <c r="X1102" s="450" t="s">
        <v>78</v>
      </c>
      <c r="Y1102" s="450"/>
      <c r="Z1102" s="450">
        <v>37.000000000000007</v>
      </c>
      <c r="AA1102" s="450">
        <v>36.000000000000007</v>
      </c>
      <c r="AB1102" s="450" t="s">
        <v>78</v>
      </c>
      <c r="AC1102" s="450">
        <v>36.000000000000007</v>
      </c>
      <c r="AD1102" s="450">
        <v>36.000000000000007</v>
      </c>
    </row>
    <row r="1103" spans="1:30" ht="12.75" customHeight="1" x14ac:dyDescent="0.2">
      <c r="A1103" s="450">
        <v>2018</v>
      </c>
      <c r="B1103" s="457">
        <v>43102</v>
      </c>
      <c r="C1103" s="450" t="s">
        <v>78</v>
      </c>
      <c r="D1103" s="450" t="s">
        <v>78</v>
      </c>
      <c r="E1103" s="450" t="s">
        <v>78</v>
      </c>
      <c r="F1103" s="450" t="s">
        <v>78</v>
      </c>
      <c r="G1103" s="450" t="s">
        <v>78</v>
      </c>
      <c r="H1103" s="450" t="s">
        <v>78</v>
      </c>
      <c r="I1103" s="450">
        <v>30</v>
      </c>
      <c r="J1103" s="450" t="s">
        <v>78</v>
      </c>
      <c r="K1103" s="452" t="s">
        <v>78</v>
      </c>
      <c r="L1103" s="452">
        <v>25</v>
      </c>
      <c r="M1103" s="452">
        <v>23</v>
      </c>
      <c r="N1103" s="452">
        <v>33</v>
      </c>
      <c r="O1103" s="452">
        <v>31</v>
      </c>
      <c r="P1103" s="452" t="s">
        <v>78</v>
      </c>
      <c r="Q1103" s="452">
        <v>32</v>
      </c>
      <c r="R1103" s="452" t="s">
        <v>78</v>
      </c>
      <c r="S1103" s="452">
        <v>34</v>
      </c>
      <c r="T1103" s="450">
        <v>19</v>
      </c>
      <c r="U1103" s="450">
        <v>23</v>
      </c>
      <c r="V1103" s="450">
        <v>21</v>
      </c>
      <c r="W1103" s="450">
        <v>21</v>
      </c>
      <c r="X1103" s="450" t="s">
        <v>78</v>
      </c>
      <c r="Y1103" s="450"/>
      <c r="Z1103" s="450">
        <v>34</v>
      </c>
      <c r="AA1103" s="450">
        <v>24</v>
      </c>
      <c r="AB1103" s="450" t="s">
        <v>78</v>
      </c>
      <c r="AC1103" s="450">
        <v>30</v>
      </c>
      <c r="AD1103" s="450">
        <v>32</v>
      </c>
    </row>
    <row r="1104" spans="1:30" ht="12.75" customHeight="1" x14ac:dyDescent="0.2">
      <c r="A1104" s="450">
        <v>2018</v>
      </c>
      <c r="B1104" s="457">
        <v>43103</v>
      </c>
      <c r="C1104" s="450" t="s">
        <v>78</v>
      </c>
      <c r="D1104" s="450" t="s">
        <v>78</v>
      </c>
      <c r="E1104" s="450" t="s">
        <v>78</v>
      </c>
      <c r="F1104" s="450" t="s">
        <v>78</v>
      </c>
      <c r="G1104" s="450" t="s">
        <v>78</v>
      </c>
      <c r="H1104" s="450" t="s">
        <v>78</v>
      </c>
      <c r="I1104" s="450">
        <v>16</v>
      </c>
      <c r="J1104" s="450" t="s">
        <v>78</v>
      </c>
      <c r="K1104" s="452" t="s">
        <v>78</v>
      </c>
      <c r="L1104" s="452">
        <v>9.0000000000000018</v>
      </c>
      <c r="M1104" s="452">
        <v>9.0000000000000018</v>
      </c>
      <c r="N1104" s="452">
        <v>27</v>
      </c>
      <c r="O1104" s="452">
        <v>23</v>
      </c>
      <c r="P1104" s="452" t="s">
        <v>78</v>
      </c>
      <c r="Q1104" s="452">
        <v>28</v>
      </c>
      <c r="R1104" s="452" t="s">
        <v>78</v>
      </c>
      <c r="S1104" s="452">
        <v>26.000000000000004</v>
      </c>
      <c r="T1104" s="450">
        <v>8</v>
      </c>
      <c r="U1104" s="450">
        <v>9.0000000000000018</v>
      </c>
      <c r="V1104" s="450">
        <v>7</v>
      </c>
      <c r="W1104" s="450">
        <v>15.000000000000002</v>
      </c>
      <c r="X1104" s="450" t="s">
        <v>78</v>
      </c>
      <c r="Y1104" s="450"/>
      <c r="Z1104" s="450">
        <v>23</v>
      </c>
      <c r="AA1104" s="450">
        <v>15.000000000000002</v>
      </c>
      <c r="AB1104" s="450" t="s">
        <v>78</v>
      </c>
      <c r="AC1104" s="450">
        <v>19</v>
      </c>
      <c r="AD1104" s="450">
        <v>17</v>
      </c>
    </row>
    <row r="1105" spans="1:30" ht="12.75" customHeight="1" x14ac:dyDescent="0.2">
      <c r="A1105" s="450">
        <v>2018</v>
      </c>
      <c r="B1105" s="457">
        <v>43104</v>
      </c>
      <c r="C1105" s="450" t="s">
        <v>78</v>
      </c>
      <c r="D1105" s="450" t="s">
        <v>78</v>
      </c>
      <c r="E1105" s="450" t="s">
        <v>78</v>
      </c>
      <c r="F1105" s="450" t="s">
        <v>78</v>
      </c>
      <c r="G1105" s="450" t="s">
        <v>78</v>
      </c>
      <c r="H1105" s="450" t="s">
        <v>78</v>
      </c>
      <c r="I1105" s="450">
        <v>38</v>
      </c>
      <c r="J1105" s="450" t="s">
        <v>78</v>
      </c>
      <c r="K1105" s="452" t="s">
        <v>78</v>
      </c>
      <c r="L1105" s="452">
        <v>26.000000000000004</v>
      </c>
      <c r="M1105" s="452">
        <v>24</v>
      </c>
      <c r="N1105" s="452">
        <v>33</v>
      </c>
      <c r="O1105" s="452">
        <v>30</v>
      </c>
      <c r="P1105" s="452" t="s">
        <v>78</v>
      </c>
      <c r="Q1105" s="452">
        <v>31</v>
      </c>
      <c r="R1105" s="452" t="s">
        <v>78</v>
      </c>
      <c r="S1105" s="452">
        <v>30</v>
      </c>
      <c r="T1105" s="450">
        <v>24</v>
      </c>
      <c r="U1105" s="450">
        <v>27</v>
      </c>
      <c r="V1105" s="450">
        <v>23</v>
      </c>
      <c r="W1105" s="450">
        <v>26.000000000000004</v>
      </c>
      <c r="X1105" s="450" t="s">
        <v>78</v>
      </c>
      <c r="Y1105" s="450"/>
      <c r="Z1105" s="450">
        <v>33</v>
      </c>
      <c r="AA1105" s="450">
        <v>27</v>
      </c>
      <c r="AB1105" s="450" t="s">
        <v>78</v>
      </c>
      <c r="AC1105" s="450">
        <v>35</v>
      </c>
      <c r="AD1105" s="450">
        <v>34</v>
      </c>
    </row>
    <row r="1106" spans="1:30" ht="12.75" customHeight="1" x14ac:dyDescent="0.2">
      <c r="A1106" s="450">
        <v>2018</v>
      </c>
      <c r="B1106" s="457">
        <v>43105</v>
      </c>
      <c r="C1106" s="450" t="s">
        <v>78</v>
      </c>
      <c r="D1106" s="450" t="s">
        <v>78</v>
      </c>
      <c r="E1106" s="450" t="s">
        <v>78</v>
      </c>
      <c r="F1106" s="450" t="s">
        <v>78</v>
      </c>
      <c r="G1106" s="450" t="s">
        <v>78</v>
      </c>
      <c r="H1106" s="450" t="s">
        <v>78</v>
      </c>
      <c r="I1106" s="450">
        <v>34</v>
      </c>
      <c r="J1106" s="450" t="s">
        <v>78</v>
      </c>
      <c r="K1106" s="452" t="s">
        <v>78</v>
      </c>
      <c r="L1106" s="452">
        <v>33</v>
      </c>
      <c r="M1106" s="452">
        <v>28</v>
      </c>
      <c r="N1106" s="452">
        <v>36.000000000000007</v>
      </c>
      <c r="O1106" s="452">
        <v>34</v>
      </c>
      <c r="P1106" s="452" t="s">
        <v>78</v>
      </c>
      <c r="Q1106" s="452">
        <v>39</v>
      </c>
      <c r="R1106" s="452" t="s">
        <v>78</v>
      </c>
      <c r="S1106" s="452">
        <v>37.000000000000007</v>
      </c>
      <c r="T1106" s="450">
        <v>30</v>
      </c>
      <c r="U1106" s="450">
        <v>31</v>
      </c>
      <c r="V1106" s="450">
        <v>31</v>
      </c>
      <c r="W1106" s="450">
        <v>32</v>
      </c>
      <c r="X1106" s="450" t="s">
        <v>78</v>
      </c>
      <c r="Y1106" s="450"/>
      <c r="Z1106" s="450">
        <v>37.000000000000007</v>
      </c>
      <c r="AA1106" s="450">
        <v>35</v>
      </c>
      <c r="AB1106" s="450" t="s">
        <v>78</v>
      </c>
      <c r="AC1106" s="450">
        <v>37.000000000000007</v>
      </c>
      <c r="AD1106" s="450">
        <v>37.000000000000007</v>
      </c>
    </row>
    <row r="1107" spans="1:30" ht="12.75" customHeight="1" x14ac:dyDescent="0.2">
      <c r="A1107" s="450">
        <v>2018</v>
      </c>
      <c r="B1107" s="457">
        <v>43106</v>
      </c>
      <c r="C1107" s="450" t="s">
        <v>78</v>
      </c>
      <c r="D1107" s="450" t="s">
        <v>78</v>
      </c>
      <c r="E1107" s="450" t="s">
        <v>78</v>
      </c>
      <c r="F1107" s="450" t="s">
        <v>78</v>
      </c>
      <c r="G1107" s="450" t="s">
        <v>78</v>
      </c>
      <c r="H1107" s="450" t="s">
        <v>78</v>
      </c>
      <c r="I1107" s="450">
        <v>36.000000000000007</v>
      </c>
      <c r="J1107" s="450" t="s">
        <v>78</v>
      </c>
      <c r="K1107" s="452" t="s">
        <v>78</v>
      </c>
      <c r="L1107" s="452">
        <v>31</v>
      </c>
      <c r="M1107" s="452">
        <v>29</v>
      </c>
      <c r="N1107" s="452">
        <v>37.000000000000007</v>
      </c>
      <c r="O1107" s="452">
        <v>34</v>
      </c>
      <c r="P1107" s="452" t="s">
        <v>78</v>
      </c>
      <c r="Q1107" s="452">
        <v>37.000000000000007</v>
      </c>
      <c r="R1107" s="452" t="s">
        <v>78</v>
      </c>
      <c r="S1107" s="452">
        <v>34</v>
      </c>
      <c r="T1107" s="450">
        <v>28</v>
      </c>
      <c r="U1107" s="450">
        <v>30</v>
      </c>
      <c r="V1107" s="450">
        <v>30</v>
      </c>
      <c r="W1107" s="450">
        <v>31</v>
      </c>
      <c r="X1107" s="450" t="s">
        <v>78</v>
      </c>
      <c r="Y1107" s="450"/>
      <c r="Z1107" s="450">
        <v>36.000000000000007</v>
      </c>
      <c r="AA1107" s="450">
        <v>34</v>
      </c>
      <c r="AB1107" s="450" t="s">
        <v>78</v>
      </c>
      <c r="AC1107" s="450">
        <v>36.000000000000007</v>
      </c>
      <c r="AD1107" s="450">
        <v>36.000000000000007</v>
      </c>
    </row>
    <row r="1108" spans="1:30" ht="12.75" customHeight="1" x14ac:dyDescent="0.2">
      <c r="A1108" s="450">
        <v>2018</v>
      </c>
      <c r="B1108" s="457">
        <v>43107</v>
      </c>
      <c r="C1108" s="450" t="s">
        <v>78</v>
      </c>
      <c r="D1108" s="450" t="s">
        <v>78</v>
      </c>
      <c r="E1108" s="450" t="s">
        <v>78</v>
      </c>
      <c r="F1108" s="450" t="s">
        <v>78</v>
      </c>
      <c r="G1108" s="450" t="s">
        <v>78</v>
      </c>
      <c r="H1108" s="450" t="s">
        <v>78</v>
      </c>
      <c r="I1108" s="450">
        <v>35</v>
      </c>
      <c r="J1108" s="450" t="s">
        <v>78</v>
      </c>
      <c r="K1108" s="452" t="s">
        <v>78</v>
      </c>
      <c r="L1108" s="452">
        <v>29</v>
      </c>
      <c r="M1108" s="452">
        <v>29</v>
      </c>
      <c r="N1108" s="452">
        <v>36.000000000000007</v>
      </c>
      <c r="O1108" s="452">
        <v>34</v>
      </c>
      <c r="P1108" s="452" t="s">
        <v>78</v>
      </c>
      <c r="Q1108" s="452">
        <v>37.000000000000007</v>
      </c>
      <c r="R1108" s="452" t="s">
        <v>78</v>
      </c>
      <c r="S1108" s="452">
        <v>35</v>
      </c>
      <c r="T1108" s="450">
        <v>21</v>
      </c>
      <c r="U1108" s="450">
        <v>25</v>
      </c>
      <c r="V1108" s="450">
        <v>24</v>
      </c>
      <c r="W1108" s="450">
        <v>22.000000000000004</v>
      </c>
      <c r="X1108" s="450" t="s">
        <v>78</v>
      </c>
      <c r="Y1108" s="450"/>
      <c r="Z1108" s="450">
        <v>37.000000000000007</v>
      </c>
      <c r="AA1108" s="450">
        <v>28</v>
      </c>
      <c r="AB1108" s="450" t="s">
        <v>78</v>
      </c>
      <c r="AC1108" s="450">
        <v>34</v>
      </c>
      <c r="AD1108" s="450">
        <v>33</v>
      </c>
    </row>
    <row r="1109" spans="1:30" ht="12.75" customHeight="1" x14ac:dyDescent="0.2">
      <c r="A1109" s="450">
        <v>2018</v>
      </c>
      <c r="B1109" s="457">
        <v>43108</v>
      </c>
      <c r="C1109" s="450" t="s">
        <v>78</v>
      </c>
      <c r="D1109" s="450" t="s">
        <v>78</v>
      </c>
      <c r="E1109" s="450" t="s">
        <v>78</v>
      </c>
      <c r="F1109" s="450" t="s">
        <v>78</v>
      </c>
      <c r="G1109" s="450" t="s">
        <v>78</v>
      </c>
      <c r="H1109" s="450" t="s">
        <v>78</v>
      </c>
      <c r="I1109" s="450">
        <v>21</v>
      </c>
      <c r="J1109" s="450" t="s">
        <v>78</v>
      </c>
      <c r="K1109" s="452" t="s">
        <v>78</v>
      </c>
      <c r="L1109" s="452">
        <v>13.000000000000002</v>
      </c>
      <c r="M1109" s="452">
        <v>14</v>
      </c>
      <c r="N1109" s="452">
        <v>21</v>
      </c>
      <c r="O1109" s="452">
        <v>22.000000000000004</v>
      </c>
      <c r="P1109" s="452" t="s">
        <v>78</v>
      </c>
      <c r="Q1109" s="452">
        <v>25</v>
      </c>
      <c r="R1109" s="452" t="s">
        <v>78</v>
      </c>
      <c r="S1109" s="452">
        <v>20</v>
      </c>
      <c r="T1109" s="450">
        <v>5</v>
      </c>
      <c r="U1109" s="450">
        <v>6</v>
      </c>
      <c r="V1109" s="450">
        <v>7</v>
      </c>
      <c r="W1109" s="450">
        <v>17</v>
      </c>
      <c r="X1109" s="450" t="s">
        <v>78</v>
      </c>
      <c r="Y1109" s="450"/>
      <c r="Z1109" s="450">
        <v>20</v>
      </c>
      <c r="AA1109" s="450">
        <v>23</v>
      </c>
      <c r="AB1109" s="450" t="s">
        <v>78</v>
      </c>
      <c r="AC1109" s="450">
        <v>29</v>
      </c>
      <c r="AD1109" s="450">
        <v>10</v>
      </c>
    </row>
    <row r="1110" spans="1:30" ht="12.75" customHeight="1" x14ac:dyDescent="0.2">
      <c r="A1110" s="450">
        <v>2018</v>
      </c>
      <c r="B1110" s="457">
        <v>43109</v>
      </c>
      <c r="C1110" s="450" t="s">
        <v>78</v>
      </c>
      <c r="D1110" s="450" t="s">
        <v>78</v>
      </c>
      <c r="E1110" s="450" t="s">
        <v>78</v>
      </c>
      <c r="F1110" s="450" t="s">
        <v>78</v>
      </c>
      <c r="G1110" s="450" t="s">
        <v>78</v>
      </c>
      <c r="H1110" s="450" t="s">
        <v>78</v>
      </c>
      <c r="I1110" s="450">
        <v>29</v>
      </c>
      <c r="J1110" s="450" t="s">
        <v>78</v>
      </c>
      <c r="K1110" s="452" t="s">
        <v>78</v>
      </c>
      <c r="L1110" s="452">
        <v>27</v>
      </c>
      <c r="M1110" s="452">
        <v>20</v>
      </c>
      <c r="N1110" s="452">
        <v>32</v>
      </c>
      <c r="O1110" s="452">
        <v>28</v>
      </c>
      <c r="P1110" s="452" t="s">
        <v>78</v>
      </c>
      <c r="Q1110" s="452">
        <v>36.000000000000007</v>
      </c>
      <c r="R1110" s="452" t="s">
        <v>78</v>
      </c>
      <c r="S1110" s="452">
        <v>27</v>
      </c>
      <c r="T1110" s="450">
        <v>23</v>
      </c>
      <c r="U1110" s="450">
        <v>25</v>
      </c>
      <c r="V1110" s="450">
        <v>25</v>
      </c>
      <c r="W1110" s="450">
        <v>25</v>
      </c>
      <c r="X1110" s="450" t="s">
        <v>78</v>
      </c>
      <c r="Y1110" s="450"/>
      <c r="Z1110" s="450">
        <v>35</v>
      </c>
      <c r="AA1110" s="450">
        <v>32</v>
      </c>
      <c r="AB1110" s="450" t="s">
        <v>78</v>
      </c>
      <c r="AC1110" s="450">
        <v>34</v>
      </c>
      <c r="AD1110" s="450">
        <v>33</v>
      </c>
    </row>
    <row r="1111" spans="1:30" ht="12.75" customHeight="1" x14ac:dyDescent="0.2">
      <c r="A1111" s="450">
        <v>2018</v>
      </c>
      <c r="B1111" s="457">
        <v>43110</v>
      </c>
      <c r="C1111" s="450" t="s">
        <v>78</v>
      </c>
      <c r="D1111" s="450" t="s">
        <v>78</v>
      </c>
      <c r="E1111" s="450" t="s">
        <v>78</v>
      </c>
      <c r="F1111" s="450" t="s">
        <v>78</v>
      </c>
      <c r="G1111" s="450" t="s">
        <v>78</v>
      </c>
      <c r="H1111" s="450" t="s">
        <v>78</v>
      </c>
      <c r="I1111" s="450">
        <v>14</v>
      </c>
      <c r="J1111" s="450" t="s">
        <v>78</v>
      </c>
      <c r="K1111" s="452" t="s">
        <v>78</v>
      </c>
      <c r="L1111" s="452">
        <v>10</v>
      </c>
      <c r="M1111" s="452">
        <v>16</v>
      </c>
      <c r="N1111" s="452">
        <v>20</v>
      </c>
      <c r="O1111" s="452">
        <v>19</v>
      </c>
      <c r="P1111" s="452" t="s">
        <v>78</v>
      </c>
      <c r="Q1111" s="452">
        <v>24</v>
      </c>
      <c r="R1111" s="452" t="s">
        <v>78</v>
      </c>
      <c r="S1111" s="452" t="s">
        <v>78</v>
      </c>
      <c r="T1111" s="450">
        <v>12</v>
      </c>
      <c r="U1111" s="450">
        <v>16</v>
      </c>
      <c r="V1111" s="450">
        <v>11.000000000000002</v>
      </c>
      <c r="W1111" s="450">
        <v>18.000000000000004</v>
      </c>
      <c r="X1111" s="450" t="s">
        <v>78</v>
      </c>
      <c r="Y1111" s="450"/>
      <c r="Z1111" s="450">
        <v>18.000000000000004</v>
      </c>
      <c r="AA1111" s="450">
        <v>23</v>
      </c>
      <c r="AB1111" s="450" t="s">
        <v>78</v>
      </c>
      <c r="AC1111" s="450">
        <v>26.000000000000004</v>
      </c>
      <c r="AD1111" s="450">
        <v>18.000000000000004</v>
      </c>
    </row>
    <row r="1112" spans="1:30" ht="12.75" customHeight="1" x14ac:dyDescent="0.2">
      <c r="A1112" s="450">
        <v>2018</v>
      </c>
      <c r="B1112" s="457">
        <v>43111</v>
      </c>
      <c r="C1112" s="450" t="s">
        <v>78</v>
      </c>
      <c r="D1112" s="450" t="s">
        <v>78</v>
      </c>
      <c r="E1112" s="450" t="s">
        <v>78</v>
      </c>
      <c r="F1112" s="450" t="s">
        <v>78</v>
      </c>
      <c r="G1112" s="450" t="s">
        <v>78</v>
      </c>
      <c r="H1112" s="450" t="s">
        <v>78</v>
      </c>
      <c r="I1112" s="450">
        <v>7</v>
      </c>
      <c r="J1112" s="450" t="s">
        <v>78</v>
      </c>
      <c r="K1112" s="452" t="s">
        <v>78</v>
      </c>
      <c r="L1112" s="452">
        <v>1</v>
      </c>
      <c r="M1112" s="452">
        <v>6</v>
      </c>
      <c r="N1112" s="452">
        <v>10</v>
      </c>
      <c r="O1112" s="452">
        <v>10</v>
      </c>
      <c r="P1112" s="452" t="s">
        <v>78</v>
      </c>
      <c r="Q1112" s="452">
        <v>29</v>
      </c>
      <c r="R1112" s="452" t="s">
        <v>78</v>
      </c>
      <c r="S1112" s="452">
        <v>10</v>
      </c>
      <c r="T1112" s="450">
        <v>2</v>
      </c>
      <c r="U1112" s="450">
        <v>3</v>
      </c>
      <c r="V1112" s="450">
        <v>2</v>
      </c>
      <c r="W1112" s="450">
        <v>16</v>
      </c>
      <c r="X1112" s="450" t="s">
        <v>78</v>
      </c>
      <c r="Y1112" s="450"/>
      <c r="Z1112" s="450">
        <v>6</v>
      </c>
      <c r="AA1112" s="450">
        <v>31</v>
      </c>
      <c r="AB1112" s="450" t="s">
        <v>78</v>
      </c>
      <c r="AC1112" s="450">
        <v>35</v>
      </c>
      <c r="AD1112" s="450">
        <v>4</v>
      </c>
    </row>
    <row r="1113" spans="1:30" ht="12.75" customHeight="1" x14ac:dyDescent="0.2">
      <c r="A1113" s="450">
        <v>2018</v>
      </c>
      <c r="B1113" s="457">
        <v>43112</v>
      </c>
      <c r="C1113" s="450" t="s">
        <v>78</v>
      </c>
      <c r="D1113" s="450" t="s">
        <v>78</v>
      </c>
      <c r="E1113" s="450" t="s">
        <v>78</v>
      </c>
      <c r="F1113" s="450" t="s">
        <v>78</v>
      </c>
      <c r="G1113" s="450" t="s">
        <v>78</v>
      </c>
      <c r="H1113" s="450" t="s">
        <v>78</v>
      </c>
      <c r="I1113" s="450">
        <v>26.000000000000004</v>
      </c>
      <c r="J1113" s="450" t="s">
        <v>78</v>
      </c>
      <c r="K1113" s="452" t="s">
        <v>78</v>
      </c>
      <c r="L1113" s="452">
        <v>10</v>
      </c>
      <c r="M1113" s="452">
        <v>25</v>
      </c>
      <c r="N1113" s="452" t="s">
        <v>78</v>
      </c>
      <c r="O1113" s="452">
        <v>29</v>
      </c>
      <c r="P1113" s="452" t="s">
        <v>78</v>
      </c>
      <c r="Q1113" s="452">
        <v>31</v>
      </c>
      <c r="R1113" s="452" t="s">
        <v>78</v>
      </c>
      <c r="S1113" s="452">
        <v>26.000000000000004</v>
      </c>
      <c r="T1113" s="450">
        <v>15.000000000000002</v>
      </c>
      <c r="U1113" s="450">
        <v>19</v>
      </c>
      <c r="V1113" s="450">
        <v>16</v>
      </c>
      <c r="W1113" s="450">
        <v>24</v>
      </c>
      <c r="X1113" s="450" t="s">
        <v>78</v>
      </c>
      <c r="Y1113" s="450"/>
      <c r="Z1113" s="450">
        <v>27</v>
      </c>
      <c r="AA1113" s="450">
        <v>34</v>
      </c>
      <c r="AB1113" s="450" t="s">
        <v>78</v>
      </c>
      <c r="AC1113" s="450">
        <v>34</v>
      </c>
      <c r="AD1113" s="450">
        <v>27</v>
      </c>
    </row>
    <row r="1114" spans="1:30" ht="12.75" customHeight="1" x14ac:dyDescent="0.2">
      <c r="A1114" s="450">
        <v>2018</v>
      </c>
      <c r="B1114" s="457">
        <v>43113</v>
      </c>
      <c r="C1114" s="450" t="s">
        <v>78</v>
      </c>
      <c r="D1114" s="450" t="s">
        <v>78</v>
      </c>
      <c r="E1114" s="450" t="s">
        <v>78</v>
      </c>
      <c r="F1114" s="450" t="s">
        <v>78</v>
      </c>
      <c r="G1114" s="450" t="s">
        <v>78</v>
      </c>
      <c r="H1114" s="450" t="s">
        <v>78</v>
      </c>
      <c r="I1114" s="450">
        <v>35</v>
      </c>
      <c r="J1114" s="450" t="s">
        <v>78</v>
      </c>
      <c r="K1114" s="452" t="s">
        <v>78</v>
      </c>
      <c r="L1114" s="452">
        <v>30</v>
      </c>
      <c r="M1114" s="452">
        <v>30</v>
      </c>
      <c r="N1114" s="452" t="s">
        <v>78</v>
      </c>
      <c r="O1114" s="452">
        <v>32</v>
      </c>
      <c r="P1114" s="452" t="s">
        <v>78</v>
      </c>
      <c r="Q1114" s="452">
        <v>36.000000000000007</v>
      </c>
      <c r="R1114" s="452" t="s">
        <v>78</v>
      </c>
      <c r="S1114" s="452">
        <v>32</v>
      </c>
      <c r="T1114" s="450">
        <v>27</v>
      </c>
      <c r="U1114" s="450">
        <v>29</v>
      </c>
      <c r="V1114" s="450">
        <v>27</v>
      </c>
      <c r="W1114" s="450">
        <v>29</v>
      </c>
      <c r="X1114" s="450" t="s">
        <v>78</v>
      </c>
      <c r="Y1114" s="450"/>
      <c r="Z1114" s="450">
        <v>35</v>
      </c>
      <c r="AA1114" s="450">
        <v>33</v>
      </c>
      <c r="AB1114" s="450" t="s">
        <v>78</v>
      </c>
      <c r="AC1114" s="450">
        <v>35</v>
      </c>
      <c r="AD1114" s="450">
        <v>33</v>
      </c>
    </row>
    <row r="1115" spans="1:30" ht="12.75" customHeight="1" x14ac:dyDescent="0.2">
      <c r="A1115" s="450">
        <v>2018</v>
      </c>
      <c r="B1115" s="457">
        <v>43114</v>
      </c>
      <c r="C1115" s="450" t="s">
        <v>78</v>
      </c>
      <c r="D1115" s="450" t="s">
        <v>78</v>
      </c>
      <c r="E1115" s="450" t="s">
        <v>78</v>
      </c>
      <c r="F1115" s="450" t="s">
        <v>78</v>
      </c>
      <c r="G1115" s="450" t="s">
        <v>78</v>
      </c>
      <c r="H1115" s="450" t="s">
        <v>78</v>
      </c>
      <c r="I1115" s="450">
        <v>36.000000000000007</v>
      </c>
      <c r="J1115" s="450" t="s">
        <v>78</v>
      </c>
      <c r="K1115" s="452" t="s">
        <v>78</v>
      </c>
      <c r="L1115" s="452">
        <v>30</v>
      </c>
      <c r="M1115" s="452">
        <v>32</v>
      </c>
      <c r="N1115" s="452" t="s">
        <v>78</v>
      </c>
      <c r="O1115" s="452">
        <v>33</v>
      </c>
      <c r="P1115" s="452" t="s">
        <v>78</v>
      </c>
      <c r="Q1115" s="452">
        <v>37.000000000000007</v>
      </c>
      <c r="R1115" s="452" t="s">
        <v>78</v>
      </c>
      <c r="S1115" s="452">
        <v>33</v>
      </c>
      <c r="T1115" s="450">
        <v>28</v>
      </c>
      <c r="U1115" s="450">
        <v>31</v>
      </c>
      <c r="V1115" s="450">
        <v>29</v>
      </c>
      <c r="W1115" s="450">
        <v>31</v>
      </c>
      <c r="X1115" s="450" t="s">
        <v>78</v>
      </c>
      <c r="Y1115" s="450"/>
      <c r="Z1115" s="450">
        <v>35</v>
      </c>
      <c r="AA1115" s="450">
        <v>36.000000000000007</v>
      </c>
      <c r="AB1115" s="450" t="s">
        <v>78</v>
      </c>
      <c r="AC1115" s="450">
        <v>35</v>
      </c>
      <c r="AD1115" s="450">
        <v>38</v>
      </c>
    </row>
    <row r="1116" spans="1:30" ht="12.75" customHeight="1" x14ac:dyDescent="0.2">
      <c r="A1116" s="450">
        <v>2018</v>
      </c>
      <c r="B1116" s="457">
        <v>43115</v>
      </c>
      <c r="C1116" s="450" t="s">
        <v>78</v>
      </c>
      <c r="D1116" s="450" t="s">
        <v>78</v>
      </c>
      <c r="E1116" s="450" t="s">
        <v>78</v>
      </c>
      <c r="F1116" s="450" t="s">
        <v>78</v>
      </c>
      <c r="G1116" s="450" t="s">
        <v>78</v>
      </c>
      <c r="H1116" s="450" t="s">
        <v>78</v>
      </c>
      <c r="I1116" s="450">
        <v>26.000000000000004</v>
      </c>
      <c r="J1116" s="450" t="s">
        <v>78</v>
      </c>
      <c r="K1116" s="452" t="s">
        <v>78</v>
      </c>
      <c r="L1116" s="452">
        <v>22.000000000000004</v>
      </c>
      <c r="M1116" s="452">
        <v>19</v>
      </c>
      <c r="N1116" s="452" t="s">
        <v>78</v>
      </c>
      <c r="O1116" s="452">
        <v>18.000000000000004</v>
      </c>
      <c r="P1116" s="452" t="s">
        <v>78</v>
      </c>
      <c r="Q1116" s="452">
        <v>34</v>
      </c>
      <c r="R1116" s="452" t="s">
        <v>78</v>
      </c>
      <c r="S1116" s="452">
        <v>19</v>
      </c>
      <c r="T1116" s="450">
        <v>24</v>
      </c>
      <c r="U1116" s="450">
        <v>27</v>
      </c>
      <c r="V1116" s="450">
        <v>22.000000000000004</v>
      </c>
      <c r="W1116" s="450">
        <v>28</v>
      </c>
      <c r="X1116" s="450" t="s">
        <v>78</v>
      </c>
      <c r="Y1116" s="450"/>
      <c r="Z1116" s="450">
        <v>32</v>
      </c>
      <c r="AA1116" s="450">
        <v>25</v>
      </c>
      <c r="AB1116" s="450" t="s">
        <v>78</v>
      </c>
      <c r="AC1116" s="450">
        <v>30</v>
      </c>
      <c r="AD1116" s="450">
        <v>35</v>
      </c>
    </row>
    <row r="1117" spans="1:30" ht="12.75" customHeight="1" x14ac:dyDescent="0.2">
      <c r="A1117" s="450">
        <v>2018</v>
      </c>
      <c r="B1117" s="457">
        <v>43116</v>
      </c>
      <c r="C1117" s="450" t="s">
        <v>78</v>
      </c>
      <c r="D1117" s="450" t="s">
        <v>78</v>
      </c>
      <c r="E1117" s="450" t="s">
        <v>78</v>
      </c>
      <c r="F1117" s="450" t="s">
        <v>78</v>
      </c>
      <c r="G1117" s="450" t="s">
        <v>78</v>
      </c>
      <c r="H1117" s="450" t="s">
        <v>78</v>
      </c>
      <c r="I1117" s="450">
        <v>26.000000000000004</v>
      </c>
      <c r="J1117" s="450" t="s">
        <v>78</v>
      </c>
      <c r="K1117" s="452" t="s">
        <v>78</v>
      </c>
      <c r="L1117" s="452">
        <v>3</v>
      </c>
      <c r="M1117" s="452">
        <v>5</v>
      </c>
      <c r="N1117" s="452">
        <v>6</v>
      </c>
      <c r="O1117" s="452">
        <v>13.000000000000002</v>
      </c>
      <c r="P1117" s="452" t="s">
        <v>78</v>
      </c>
      <c r="Q1117" s="452">
        <v>10</v>
      </c>
      <c r="R1117" s="452" t="s">
        <v>78</v>
      </c>
      <c r="S1117" s="452">
        <v>10</v>
      </c>
      <c r="T1117" s="450">
        <v>3</v>
      </c>
      <c r="U1117" s="450">
        <v>8</v>
      </c>
      <c r="V1117" s="450">
        <v>2</v>
      </c>
      <c r="W1117" s="450">
        <v>7</v>
      </c>
      <c r="X1117" s="450" t="s">
        <v>78</v>
      </c>
      <c r="Y1117" s="450"/>
      <c r="Z1117" s="450">
        <v>11.000000000000002</v>
      </c>
      <c r="AA1117" s="450">
        <v>20</v>
      </c>
      <c r="AB1117" s="450" t="s">
        <v>78</v>
      </c>
      <c r="AC1117" s="450">
        <v>27</v>
      </c>
      <c r="AD1117" s="450">
        <v>14</v>
      </c>
    </row>
    <row r="1118" spans="1:30" ht="12.75" customHeight="1" x14ac:dyDescent="0.2">
      <c r="A1118" s="450">
        <v>2018</v>
      </c>
      <c r="B1118" s="457">
        <v>43117</v>
      </c>
      <c r="C1118" s="450" t="s">
        <v>78</v>
      </c>
      <c r="D1118" s="450" t="s">
        <v>78</v>
      </c>
      <c r="E1118" s="450" t="s">
        <v>78</v>
      </c>
      <c r="F1118" s="450" t="s">
        <v>78</v>
      </c>
      <c r="G1118" s="450" t="s">
        <v>78</v>
      </c>
      <c r="H1118" s="450" t="s">
        <v>78</v>
      </c>
      <c r="I1118" s="450">
        <v>23</v>
      </c>
      <c r="J1118" s="450" t="s">
        <v>78</v>
      </c>
      <c r="K1118" s="452" t="s">
        <v>78</v>
      </c>
      <c r="L1118" s="452">
        <v>19</v>
      </c>
      <c r="M1118" s="452">
        <v>16</v>
      </c>
      <c r="N1118" s="452">
        <v>25</v>
      </c>
      <c r="O1118" s="452">
        <v>20</v>
      </c>
      <c r="P1118" s="452" t="s">
        <v>78</v>
      </c>
      <c r="Q1118" s="452">
        <v>28</v>
      </c>
      <c r="R1118" s="452" t="s">
        <v>78</v>
      </c>
      <c r="S1118" s="452">
        <v>20</v>
      </c>
      <c r="T1118" s="450">
        <v>16</v>
      </c>
      <c r="U1118" s="450">
        <v>19</v>
      </c>
      <c r="V1118" s="450">
        <v>16</v>
      </c>
      <c r="W1118" s="450">
        <v>16</v>
      </c>
      <c r="X1118" s="450" t="s">
        <v>78</v>
      </c>
      <c r="Y1118" s="450"/>
      <c r="Z1118" s="450">
        <v>28</v>
      </c>
      <c r="AA1118" s="450">
        <v>19</v>
      </c>
      <c r="AB1118" s="450" t="s">
        <v>78</v>
      </c>
      <c r="AC1118" s="450">
        <v>24</v>
      </c>
      <c r="AD1118" s="450">
        <v>22.000000000000004</v>
      </c>
    </row>
    <row r="1119" spans="1:30" ht="12.75" customHeight="1" x14ac:dyDescent="0.2">
      <c r="A1119" s="450">
        <v>2018</v>
      </c>
      <c r="B1119" s="457">
        <v>43118</v>
      </c>
      <c r="C1119" s="450" t="s">
        <v>78</v>
      </c>
      <c r="D1119" s="450" t="s">
        <v>78</v>
      </c>
      <c r="E1119" s="450" t="s">
        <v>78</v>
      </c>
      <c r="F1119" s="450" t="s">
        <v>78</v>
      </c>
      <c r="G1119" s="450" t="s">
        <v>78</v>
      </c>
      <c r="H1119" s="450" t="s">
        <v>78</v>
      </c>
      <c r="I1119" s="450">
        <v>35</v>
      </c>
      <c r="J1119" s="450" t="s">
        <v>78</v>
      </c>
      <c r="K1119" s="452" t="s">
        <v>78</v>
      </c>
      <c r="L1119" s="452">
        <v>26.000000000000004</v>
      </c>
      <c r="M1119" s="452">
        <v>22.000000000000004</v>
      </c>
      <c r="N1119" s="452">
        <v>30</v>
      </c>
      <c r="O1119" s="452">
        <v>25</v>
      </c>
      <c r="P1119" s="452" t="s">
        <v>78</v>
      </c>
      <c r="Q1119" s="452">
        <v>33</v>
      </c>
      <c r="R1119" s="452" t="s">
        <v>78</v>
      </c>
      <c r="S1119" s="452">
        <v>27</v>
      </c>
      <c r="T1119" s="450">
        <v>22.000000000000004</v>
      </c>
      <c r="U1119" s="450">
        <v>26.000000000000004</v>
      </c>
      <c r="V1119" s="450">
        <v>25</v>
      </c>
      <c r="W1119" s="450">
        <v>24</v>
      </c>
      <c r="X1119" s="450" t="s">
        <v>78</v>
      </c>
      <c r="Y1119" s="450"/>
      <c r="Z1119" s="450">
        <v>33</v>
      </c>
      <c r="AA1119" s="450">
        <v>27</v>
      </c>
      <c r="AB1119" s="450" t="s">
        <v>78</v>
      </c>
      <c r="AC1119" s="450">
        <v>31</v>
      </c>
      <c r="AD1119" s="450">
        <v>30</v>
      </c>
    </row>
    <row r="1120" spans="1:30" ht="12.75" customHeight="1" x14ac:dyDescent="0.2">
      <c r="A1120" s="450">
        <v>2018</v>
      </c>
      <c r="B1120" s="457">
        <v>43119</v>
      </c>
      <c r="C1120" s="450" t="s">
        <v>78</v>
      </c>
      <c r="D1120" s="450" t="s">
        <v>78</v>
      </c>
      <c r="E1120" s="450" t="s">
        <v>78</v>
      </c>
      <c r="F1120" s="450" t="s">
        <v>78</v>
      </c>
      <c r="G1120" s="450" t="s">
        <v>78</v>
      </c>
      <c r="H1120" s="450" t="s">
        <v>78</v>
      </c>
      <c r="I1120" s="450">
        <v>23</v>
      </c>
      <c r="J1120" s="450" t="s">
        <v>78</v>
      </c>
      <c r="K1120" s="452" t="s">
        <v>78</v>
      </c>
      <c r="L1120" s="452">
        <v>18.000000000000004</v>
      </c>
      <c r="M1120" s="452">
        <v>16</v>
      </c>
      <c r="N1120" s="452">
        <v>30</v>
      </c>
      <c r="O1120" s="452">
        <v>27</v>
      </c>
      <c r="P1120" s="452" t="s">
        <v>78</v>
      </c>
      <c r="Q1120" s="452">
        <v>36.000000000000007</v>
      </c>
      <c r="R1120" s="452" t="s">
        <v>78</v>
      </c>
      <c r="S1120" s="452">
        <v>26.000000000000004</v>
      </c>
      <c r="T1120" s="450">
        <v>13.000000000000002</v>
      </c>
      <c r="U1120" s="450">
        <v>18.000000000000004</v>
      </c>
      <c r="V1120" s="450">
        <v>13.000000000000002</v>
      </c>
      <c r="W1120" s="450">
        <v>13.000000000000002</v>
      </c>
      <c r="X1120" s="450" t="s">
        <v>78</v>
      </c>
      <c r="Y1120" s="450"/>
      <c r="Z1120" s="450">
        <v>30</v>
      </c>
      <c r="AA1120" s="450">
        <v>14</v>
      </c>
      <c r="AB1120" s="450" t="s">
        <v>78</v>
      </c>
      <c r="AC1120" s="450">
        <v>19</v>
      </c>
      <c r="AD1120" s="450">
        <v>21</v>
      </c>
    </row>
    <row r="1121" spans="1:30" ht="12.75" customHeight="1" x14ac:dyDescent="0.2">
      <c r="A1121" s="450">
        <v>2018</v>
      </c>
      <c r="B1121" s="457">
        <v>43120</v>
      </c>
      <c r="C1121" s="450" t="s">
        <v>78</v>
      </c>
      <c r="D1121" s="450" t="s">
        <v>78</v>
      </c>
      <c r="E1121" s="450" t="s">
        <v>78</v>
      </c>
      <c r="F1121" s="450" t="s">
        <v>78</v>
      </c>
      <c r="G1121" s="450" t="s">
        <v>78</v>
      </c>
      <c r="H1121" s="450" t="s">
        <v>78</v>
      </c>
      <c r="I1121" s="450">
        <v>33</v>
      </c>
      <c r="J1121" s="450" t="s">
        <v>78</v>
      </c>
      <c r="K1121" s="452" t="s">
        <v>78</v>
      </c>
      <c r="L1121" s="452">
        <v>33</v>
      </c>
      <c r="M1121" s="452">
        <v>30</v>
      </c>
      <c r="N1121" s="452">
        <v>39</v>
      </c>
      <c r="O1121" s="452">
        <v>37.000000000000007</v>
      </c>
      <c r="P1121" s="452" t="s">
        <v>78</v>
      </c>
      <c r="Q1121" s="452">
        <v>38</v>
      </c>
      <c r="R1121" s="452" t="s">
        <v>78</v>
      </c>
      <c r="S1121" s="452">
        <v>38</v>
      </c>
      <c r="T1121" s="450">
        <v>28</v>
      </c>
      <c r="U1121" s="450">
        <v>30</v>
      </c>
      <c r="V1121" s="450">
        <v>29</v>
      </c>
      <c r="W1121" s="450">
        <v>32</v>
      </c>
      <c r="X1121" s="450" t="s">
        <v>78</v>
      </c>
      <c r="Y1121" s="450"/>
      <c r="Z1121" s="450">
        <v>39</v>
      </c>
      <c r="AA1121" s="450">
        <v>34</v>
      </c>
      <c r="AB1121" s="450" t="s">
        <v>78</v>
      </c>
      <c r="AC1121" s="450">
        <v>35</v>
      </c>
      <c r="AD1121" s="450">
        <v>37.000000000000007</v>
      </c>
    </row>
    <row r="1122" spans="1:30" ht="12.75" customHeight="1" x14ac:dyDescent="0.2">
      <c r="A1122" s="450">
        <v>2018</v>
      </c>
      <c r="B1122" s="457">
        <v>43121</v>
      </c>
      <c r="C1122" s="450" t="s">
        <v>78</v>
      </c>
      <c r="D1122" s="450" t="s">
        <v>78</v>
      </c>
      <c r="E1122" s="450" t="s">
        <v>78</v>
      </c>
      <c r="F1122" s="450" t="s">
        <v>78</v>
      </c>
      <c r="G1122" s="450" t="s">
        <v>78</v>
      </c>
      <c r="H1122" s="450" t="s">
        <v>78</v>
      </c>
      <c r="I1122" s="450">
        <v>18.000000000000004</v>
      </c>
      <c r="J1122" s="450" t="s">
        <v>78</v>
      </c>
      <c r="K1122" s="452" t="s">
        <v>78</v>
      </c>
      <c r="L1122" s="452">
        <v>36.000000000000007</v>
      </c>
      <c r="M1122" s="452">
        <v>33</v>
      </c>
      <c r="N1122" s="452">
        <v>38</v>
      </c>
      <c r="O1122" s="452">
        <v>38</v>
      </c>
      <c r="P1122" s="452" t="s">
        <v>78</v>
      </c>
      <c r="Q1122" s="452">
        <v>43</v>
      </c>
      <c r="R1122" s="452" t="s">
        <v>78</v>
      </c>
      <c r="S1122" s="452">
        <v>37.000000000000007</v>
      </c>
      <c r="T1122" s="450">
        <v>31</v>
      </c>
      <c r="U1122" s="450">
        <v>33</v>
      </c>
      <c r="V1122" s="450">
        <v>32</v>
      </c>
      <c r="W1122" s="450">
        <v>31</v>
      </c>
      <c r="X1122" s="450" t="s">
        <v>78</v>
      </c>
      <c r="Y1122" s="450"/>
      <c r="Z1122" s="450">
        <v>40</v>
      </c>
      <c r="AA1122" s="450">
        <v>33</v>
      </c>
      <c r="AB1122" s="450" t="s">
        <v>78</v>
      </c>
      <c r="AC1122" s="450">
        <v>35</v>
      </c>
      <c r="AD1122" s="450">
        <v>33</v>
      </c>
    </row>
    <row r="1123" spans="1:30" ht="12.75" customHeight="1" x14ac:dyDescent="0.2">
      <c r="A1123" s="450">
        <v>2018</v>
      </c>
      <c r="B1123" s="457">
        <v>43122</v>
      </c>
      <c r="C1123" s="450" t="s">
        <v>78</v>
      </c>
      <c r="D1123" s="450" t="s">
        <v>78</v>
      </c>
      <c r="E1123" s="450" t="s">
        <v>78</v>
      </c>
      <c r="F1123" s="450" t="s">
        <v>78</v>
      </c>
      <c r="G1123" s="450" t="s">
        <v>78</v>
      </c>
      <c r="H1123" s="450" t="s">
        <v>78</v>
      </c>
      <c r="I1123" s="450">
        <v>29</v>
      </c>
      <c r="J1123" s="450" t="s">
        <v>78</v>
      </c>
      <c r="K1123" s="452" t="s">
        <v>78</v>
      </c>
      <c r="L1123" s="452">
        <v>8</v>
      </c>
      <c r="M1123" s="452">
        <v>4</v>
      </c>
      <c r="N1123" s="452">
        <v>6</v>
      </c>
      <c r="O1123" s="452">
        <v>19</v>
      </c>
      <c r="P1123" s="452" t="s">
        <v>78</v>
      </c>
      <c r="Q1123" s="452">
        <v>19</v>
      </c>
      <c r="R1123" s="452" t="s">
        <v>78</v>
      </c>
      <c r="S1123" s="452">
        <v>9.0000000000000018</v>
      </c>
      <c r="T1123" s="450">
        <v>22.000000000000004</v>
      </c>
      <c r="U1123" s="450">
        <v>28</v>
      </c>
      <c r="V1123" s="450">
        <v>19</v>
      </c>
      <c r="W1123" s="450">
        <v>18.000000000000004</v>
      </c>
      <c r="X1123" s="450" t="s">
        <v>78</v>
      </c>
      <c r="Y1123" s="450"/>
      <c r="Z1123" s="450">
        <v>27</v>
      </c>
      <c r="AA1123" s="450">
        <v>19</v>
      </c>
      <c r="AB1123" s="450" t="s">
        <v>78</v>
      </c>
      <c r="AC1123" s="450">
        <v>27</v>
      </c>
      <c r="AD1123" s="450">
        <v>33</v>
      </c>
    </row>
    <row r="1124" spans="1:30" ht="12.75" customHeight="1" x14ac:dyDescent="0.2">
      <c r="A1124" s="450">
        <v>2018</v>
      </c>
      <c r="B1124" s="457">
        <v>43123</v>
      </c>
      <c r="C1124" s="450" t="s">
        <v>78</v>
      </c>
      <c r="D1124" s="450" t="s">
        <v>78</v>
      </c>
      <c r="E1124" s="450" t="s">
        <v>78</v>
      </c>
      <c r="F1124" s="450" t="s">
        <v>78</v>
      </c>
      <c r="G1124" s="450" t="s">
        <v>78</v>
      </c>
      <c r="H1124" s="450" t="s">
        <v>78</v>
      </c>
      <c r="I1124" s="450">
        <v>28</v>
      </c>
      <c r="J1124" s="450" t="s">
        <v>78</v>
      </c>
      <c r="K1124" s="452" t="s">
        <v>78</v>
      </c>
      <c r="L1124" s="452">
        <v>27</v>
      </c>
      <c r="M1124" s="452">
        <v>25</v>
      </c>
      <c r="N1124" s="452">
        <v>31</v>
      </c>
      <c r="O1124" s="452">
        <v>30</v>
      </c>
      <c r="P1124" s="452" t="s">
        <v>78</v>
      </c>
      <c r="Q1124" s="452">
        <v>34</v>
      </c>
      <c r="R1124" s="452" t="s">
        <v>78</v>
      </c>
      <c r="S1124" s="452">
        <v>31</v>
      </c>
      <c r="T1124" s="450">
        <v>19</v>
      </c>
      <c r="U1124" s="450">
        <v>20</v>
      </c>
      <c r="V1124" s="450">
        <v>20</v>
      </c>
      <c r="W1124" s="450">
        <v>28</v>
      </c>
      <c r="X1124" s="450" t="s">
        <v>78</v>
      </c>
      <c r="Y1124" s="450"/>
      <c r="Z1124" s="450">
        <v>33</v>
      </c>
      <c r="AA1124" s="450">
        <v>35</v>
      </c>
      <c r="AB1124" s="450" t="s">
        <v>78</v>
      </c>
      <c r="AC1124" s="450">
        <v>37.000000000000007</v>
      </c>
      <c r="AD1124" s="450">
        <v>29</v>
      </c>
    </row>
    <row r="1125" spans="1:30" ht="12.75" customHeight="1" x14ac:dyDescent="0.2">
      <c r="A1125" s="450">
        <v>2018</v>
      </c>
      <c r="B1125" s="457">
        <v>43124</v>
      </c>
      <c r="C1125" s="450" t="s">
        <v>78</v>
      </c>
      <c r="D1125" s="450" t="s">
        <v>78</v>
      </c>
      <c r="E1125" s="450" t="s">
        <v>78</v>
      </c>
      <c r="F1125" s="450" t="s">
        <v>78</v>
      </c>
      <c r="G1125" s="450" t="s">
        <v>78</v>
      </c>
      <c r="H1125" s="450" t="s">
        <v>78</v>
      </c>
      <c r="I1125" s="450">
        <v>36.000000000000007</v>
      </c>
      <c r="J1125" s="450" t="s">
        <v>78</v>
      </c>
      <c r="K1125" s="452" t="s">
        <v>78</v>
      </c>
      <c r="L1125" s="452">
        <v>29</v>
      </c>
      <c r="M1125" s="452">
        <v>29</v>
      </c>
      <c r="N1125" s="452">
        <v>33</v>
      </c>
      <c r="O1125" s="452">
        <v>29</v>
      </c>
      <c r="P1125" s="452" t="s">
        <v>78</v>
      </c>
      <c r="Q1125" s="452">
        <v>34</v>
      </c>
      <c r="R1125" s="452" t="s">
        <v>78</v>
      </c>
      <c r="S1125" s="452">
        <v>28</v>
      </c>
      <c r="T1125" s="450">
        <v>26.000000000000004</v>
      </c>
      <c r="U1125" s="450">
        <v>29</v>
      </c>
      <c r="V1125" s="450">
        <v>26.000000000000004</v>
      </c>
      <c r="W1125" s="450">
        <v>27</v>
      </c>
      <c r="X1125" s="450" t="s">
        <v>78</v>
      </c>
      <c r="Y1125" s="450"/>
      <c r="Z1125" s="450">
        <v>34</v>
      </c>
      <c r="AA1125" s="450">
        <v>30</v>
      </c>
      <c r="AB1125" s="450" t="s">
        <v>78</v>
      </c>
      <c r="AC1125" s="450">
        <v>33</v>
      </c>
      <c r="AD1125" s="450">
        <v>32</v>
      </c>
    </row>
    <row r="1126" spans="1:30" ht="12.75" customHeight="1" x14ac:dyDescent="0.2">
      <c r="A1126" s="450">
        <v>2018</v>
      </c>
      <c r="B1126" s="457">
        <v>43125</v>
      </c>
      <c r="C1126" s="450" t="s">
        <v>78</v>
      </c>
      <c r="D1126" s="450" t="s">
        <v>78</v>
      </c>
      <c r="E1126" s="450" t="s">
        <v>78</v>
      </c>
      <c r="F1126" s="450" t="s">
        <v>78</v>
      </c>
      <c r="G1126" s="450" t="s">
        <v>78</v>
      </c>
      <c r="H1126" s="450" t="s">
        <v>78</v>
      </c>
      <c r="I1126" s="450">
        <v>39</v>
      </c>
      <c r="J1126" s="450" t="s">
        <v>78</v>
      </c>
      <c r="K1126" s="452" t="s">
        <v>78</v>
      </c>
      <c r="L1126" s="452">
        <v>34</v>
      </c>
      <c r="M1126" s="452">
        <v>33</v>
      </c>
      <c r="N1126" s="452">
        <v>36.000000000000007</v>
      </c>
      <c r="O1126" s="452">
        <v>33</v>
      </c>
      <c r="P1126" s="452" t="s">
        <v>78</v>
      </c>
      <c r="Q1126" s="452">
        <v>39</v>
      </c>
      <c r="R1126" s="452" t="s">
        <v>78</v>
      </c>
      <c r="S1126" s="452">
        <v>33</v>
      </c>
      <c r="T1126" s="450">
        <v>30</v>
      </c>
      <c r="U1126" s="450">
        <v>33</v>
      </c>
      <c r="V1126" s="450">
        <v>31</v>
      </c>
      <c r="W1126" s="450">
        <v>32</v>
      </c>
      <c r="X1126" s="450" t="s">
        <v>78</v>
      </c>
      <c r="Y1126" s="450"/>
      <c r="Z1126" s="450">
        <v>39</v>
      </c>
      <c r="AA1126" s="450">
        <v>36.000000000000007</v>
      </c>
      <c r="AB1126" s="450" t="s">
        <v>78</v>
      </c>
      <c r="AC1126" s="450">
        <v>38</v>
      </c>
      <c r="AD1126" s="450">
        <v>37.000000000000007</v>
      </c>
    </row>
    <row r="1127" spans="1:30" ht="12.75" customHeight="1" x14ac:dyDescent="0.2">
      <c r="A1127" s="450">
        <v>2018</v>
      </c>
      <c r="B1127" s="457">
        <v>43126</v>
      </c>
      <c r="C1127" s="450" t="s">
        <v>78</v>
      </c>
      <c r="D1127" s="450" t="s">
        <v>78</v>
      </c>
      <c r="E1127" s="450" t="s">
        <v>78</v>
      </c>
      <c r="F1127" s="450" t="s">
        <v>78</v>
      </c>
      <c r="G1127" s="450" t="s">
        <v>78</v>
      </c>
      <c r="H1127" s="450" t="s">
        <v>78</v>
      </c>
      <c r="I1127" s="450">
        <v>28</v>
      </c>
      <c r="J1127" s="450" t="s">
        <v>78</v>
      </c>
      <c r="K1127" s="452" t="s">
        <v>78</v>
      </c>
      <c r="L1127" s="452">
        <v>19</v>
      </c>
      <c r="M1127" s="452">
        <v>17</v>
      </c>
      <c r="N1127" s="452">
        <v>30</v>
      </c>
      <c r="O1127" s="452">
        <v>27</v>
      </c>
      <c r="P1127" s="452" t="s">
        <v>78</v>
      </c>
      <c r="Q1127" s="452">
        <v>33</v>
      </c>
      <c r="R1127" s="452" t="s">
        <v>78</v>
      </c>
      <c r="S1127" s="452">
        <v>28</v>
      </c>
      <c r="T1127" s="450">
        <v>18.000000000000004</v>
      </c>
      <c r="U1127" s="450">
        <v>23</v>
      </c>
      <c r="V1127" s="450">
        <v>21</v>
      </c>
      <c r="W1127" s="450">
        <v>19</v>
      </c>
      <c r="X1127" s="450" t="s">
        <v>78</v>
      </c>
      <c r="Y1127" s="450"/>
      <c r="Z1127" s="450">
        <v>33</v>
      </c>
      <c r="AA1127" s="450">
        <v>24</v>
      </c>
      <c r="AB1127" s="450" t="s">
        <v>78</v>
      </c>
      <c r="AC1127" s="450">
        <v>33</v>
      </c>
      <c r="AD1127" s="450">
        <v>27</v>
      </c>
    </row>
    <row r="1128" spans="1:30" ht="12.75" customHeight="1" x14ac:dyDescent="0.2">
      <c r="A1128" s="450">
        <v>2018</v>
      </c>
      <c r="B1128" s="457">
        <v>43127</v>
      </c>
      <c r="C1128" s="450" t="s">
        <v>78</v>
      </c>
      <c r="D1128" s="450" t="s">
        <v>78</v>
      </c>
      <c r="E1128" s="450" t="s">
        <v>78</v>
      </c>
      <c r="F1128" s="450" t="s">
        <v>78</v>
      </c>
      <c r="G1128" s="450" t="s">
        <v>78</v>
      </c>
      <c r="H1128" s="450" t="s">
        <v>78</v>
      </c>
      <c r="I1128" s="450">
        <v>27</v>
      </c>
      <c r="J1128" s="450" t="s">
        <v>78</v>
      </c>
      <c r="K1128" s="452" t="s">
        <v>78</v>
      </c>
      <c r="L1128" s="452">
        <v>34</v>
      </c>
      <c r="M1128" s="452">
        <v>35</v>
      </c>
      <c r="N1128" s="452">
        <v>38</v>
      </c>
      <c r="O1128" s="452">
        <v>39</v>
      </c>
      <c r="P1128" s="452" t="s">
        <v>78</v>
      </c>
      <c r="Q1128" s="452">
        <v>39</v>
      </c>
      <c r="R1128" s="452" t="s">
        <v>78</v>
      </c>
      <c r="S1128" s="452">
        <v>20</v>
      </c>
      <c r="T1128" s="450">
        <v>25</v>
      </c>
      <c r="U1128" s="450">
        <v>27</v>
      </c>
      <c r="V1128" s="450">
        <v>27</v>
      </c>
      <c r="W1128" s="450">
        <v>25</v>
      </c>
      <c r="X1128" s="450" t="s">
        <v>78</v>
      </c>
      <c r="Y1128" s="450"/>
      <c r="Z1128" s="450">
        <v>34</v>
      </c>
      <c r="AA1128" s="450">
        <v>40</v>
      </c>
      <c r="AB1128" s="450" t="s">
        <v>78</v>
      </c>
      <c r="AC1128" s="450">
        <v>42</v>
      </c>
      <c r="AD1128" s="450">
        <v>30</v>
      </c>
    </row>
    <row r="1129" spans="1:30" ht="12.75" customHeight="1" x14ac:dyDescent="0.2">
      <c r="A1129" s="450">
        <v>2018</v>
      </c>
      <c r="B1129" s="457">
        <v>43128</v>
      </c>
      <c r="C1129" s="450" t="s">
        <v>78</v>
      </c>
      <c r="D1129" s="450" t="s">
        <v>78</v>
      </c>
      <c r="E1129" s="450" t="s">
        <v>78</v>
      </c>
      <c r="F1129" s="450" t="s">
        <v>78</v>
      </c>
      <c r="G1129" s="450" t="s">
        <v>78</v>
      </c>
      <c r="H1129" s="450" t="s">
        <v>78</v>
      </c>
      <c r="I1129" s="450">
        <v>13.000000000000002</v>
      </c>
      <c r="J1129" s="450" t="s">
        <v>78</v>
      </c>
      <c r="K1129" s="452" t="s">
        <v>78</v>
      </c>
      <c r="L1129" s="452">
        <v>17</v>
      </c>
      <c r="M1129" s="452">
        <v>15.000000000000002</v>
      </c>
      <c r="N1129" s="452">
        <v>14</v>
      </c>
      <c r="O1129" s="452">
        <v>18.000000000000004</v>
      </c>
      <c r="P1129" s="452" t="s">
        <v>78</v>
      </c>
      <c r="Q1129" s="452">
        <v>31</v>
      </c>
      <c r="R1129" s="452" t="s">
        <v>78</v>
      </c>
      <c r="S1129" s="452">
        <v>11.000000000000002</v>
      </c>
      <c r="T1129" s="450">
        <v>15.000000000000002</v>
      </c>
      <c r="U1129" s="450">
        <v>17</v>
      </c>
      <c r="V1129" s="450">
        <v>16</v>
      </c>
      <c r="W1129" s="450">
        <v>13.000000000000002</v>
      </c>
      <c r="X1129" s="450" t="s">
        <v>78</v>
      </c>
      <c r="Y1129" s="450"/>
      <c r="Z1129" s="450">
        <v>28</v>
      </c>
      <c r="AA1129" s="450">
        <v>17</v>
      </c>
      <c r="AB1129" s="450" t="s">
        <v>78</v>
      </c>
      <c r="AC1129" s="450">
        <v>20</v>
      </c>
      <c r="AD1129" s="450">
        <v>22.000000000000004</v>
      </c>
    </row>
    <row r="1130" spans="1:30" ht="12.75" customHeight="1" x14ac:dyDescent="0.2">
      <c r="A1130" s="450">
        <v>2018</v>
      </c>
      <c r="B1130" s="457">
        <v>43129</v>
      </c>
      <c r="C1130" s="450" t="s">
        <v>78</v>
      </c>
      <c r="D1130" s="450" t="s">
        <v>78</v>
      </c>
      <c r="E1130" s="450" t="s">
        <v>78</v>
      </c>
      <c r="F1130" s="450" t="s">
        <v>78</v>
      </c>
      <c r="G1130" s="450" t="s">
        <v>78</v>
      </c>
      <c r="H1130" s="450" t="s">
        <v>78</v>
      </c>
      <c r="I1130" s="450">
        <v>29</v>
      </c>
      <c r="J1130" s="450" t="s">
        <v>78</v>
      </c>
      <c r="K1130" s="452" t="s">
        <v>78</v>
      </c>
      <c r="L1130" s="452">
        <v>21</v>
      </c>
      <c r="M1130" s="452">
        <v>15.000000000000002</v>
      </c>
      <c r="N1130" s="452">
        <v>25</v>
      </c>
      <c r="O1130" s="452">
        <v>18.000000000000004</v>
      </c>
      <c r="P1130" s="452" t="s">
        <v>78</v>
      </c>
      <c r="Q1130" s="452">
        <v>33</v>
      </c>
      <c r="R1130" s="452" t="s">
        <v>78</v>
      </c>
      <c r="S1130" s="452">
        <v>23</v>
      </c>
      <c r="T1130" s="450">
        <v>21</v>
      </c>
      <c r="U1130" s="450">
        <v>26.000000000000004</v>
      </c>
      <c r="V1130" s="450">
        <v>20</v>
      </c>
      <c r="W1130" s="450">
        <v>26.000000000000004</v>
      </c>
      <c r="X1130" s="450" t="s">
        <v>78</v>
      </c>
      <c r="Y1130" s="450"/>
      <c r="Z1130" s="450">
        <v>31</v>
      </c>
      <c r="AA1130" s="450">
        <v>26.000000000000004</v>
      </c>
      <c r="AB1130" s="450" t="s">
        <v>78</v>
      </c>
      <c r="AC1130" s="450">
        <v>30</v>
      </c>
      <c r="AD1130" s="450">
        <v>32</v>
      </c>
    </row>
    <row r="1131" spans="1:30" ht="12.75" customHeight="1" x14ac:dyDescent="0.2">
      <c r="A1131" s="450">
        <v>2018</v>
      </c>
      <c r="B1131" s="457">
        <v>43130</v>
      </c>
      <c r="C1131" s="450" t="s">
        <v>78</v>
      </c>
      <c r="D1131" s="450" t="s">
        <v>78</v>
      </c>
      <c r="E1131" s="450" t="s">
        <v>78</v>
      </c>
      <c r="F1131" s="450" t="s">
        <v>78</v>
      </c>
      <c r="G1131" s="450" t="s">
        <v>78</v>
      </c>
      <c r="H1131" s="450" t="s">
        <v>78</v>
      </c>
      <c r="I1131" s="450">
        <v>33</v>
      </c>
      <c r="J1131" s="450" t="s">
        <v>78</v>
      </c>
      <c r="K1131" s="452" t="s">
        <v>78</v>
      </c>
      <c r="L1131" s="452">
        <v>29</v>
      </c>
      <c r="M1131" s="452">
        <v>24</v>
      </c>
      <c r="N1131" s="452">
        <v>32</v>
      </c>
      <c r="O1131" s="452">
        <v>28</v>
      </c>
      <c r="P1131" s="452" t="s">
        <v>78</v>
      </c>
      <c r="Q1131" s="452">
        <v>33</v>
      </c>
      <c r="R1131" s="452" t="s">
        <v>78</v>
      </c>
      <c r="S1131" s="452">
        <v>28</v>
      </c>
      <c r="T1131" s="450">
        <v>25</v>
      </c>
      <c r="U1131" s="450">
        <v>28</v>
      </c>
      <c r="V1131" s="450">
        <v>25</v>
      </c>
      <c r="W1131" s="450">
        <v>26.000000000000004</v>
      </c>
      <c r="X1131" s="450" t="s">
        <v>78</v>
      </c>
      <c r="Y1131" s="450"/>
      <c r="Z1131" s="450">
        <v>33</v>
      </c>
      <c r="AA1131" s="450">
        <v>30</v>
      </c>
      <c r="AB1131" s="450" t="s">
        <v>78</v>
      </c>
      <c r="AC1131" s="450">
        <v>32</v>
      </c>
      <c r="AD1131" s="450">
        <v>31</v>
      </c>
    </row>
    <row r="1132" spans="1:30" ht="12.75" customHeight="1" x14ac:dyDescent="0.2">
      <c r="A1132" s="450">
        <v>2018</v>
      </c>
      <c r="B1132" s="457">
        <v>43131</v>
      </c>
      <c r="C1132" s="450" t="s">
        <v>78</v>
      </c>
      <c r="D1132" s="450" t="s">
        <v>78</v>
      </c>
      <c r="E1132" s="450" t="s">
        <v>78</v>
      </c>
      <c r="F1132" s="450" t="s">
        <v>78</v>
      </c>
      <c r="G1132" s="450" t="s">
        <v>78</v>
      </c>
      <c r="H1132" s="450" t="s">
        <v>78</v>
      </c>
      <c r="I1132" s="450">
        <v>30</v>
      </c>
      <c r="J1132" s="450" t="s">
        <v>78</v>
      </c>
      <c r="K1132" s="452" t="s">
        <v>78</v>
      </c>
      <c r="L1132" s="452">
        <v>30</v>
      </c>
      <c r="M1132" s="452">
        <v>22.000000000000004</v>
      </c>
      <c r="N1132" s="452">
        <v>33</v>
      </c>
      <c r="O1132" s="452">
        <v>31</v>
      </c>
      <c r="P1132" s="452" t="s">
        <v>78</v>
      </c>
      <c r="Q1132" s="452">
        <v>35</v>
      </c>
      <c r="R1132" s="452" t="s">
        <v>78</v>
      </c>
      <c r="S1132" s="452">
        <v>32</v>
      </c>
      <c r="T1132" s="450">
        <v>21</v>
      </c>
      <c r="U1132" s="450">
        <v>25</v>
      </c>
      <c r="V1132" s="450">
        <v>22.000000000000004</v>
      </c>
      <c r="W1132" s="450">
        <v>22.000000000000004</v>
      </c>
      <c r="X1132" s="450" t="s">
        <v>78</v>
      </c>
      <c r="Y1132" s="450"/>
      <c r="Z1132" s="450">
        <v>35</v>
      </c>
      <c r="AA1132" s="450">
        <v>30</v>
      </c>
      <c r="AB1132" s="450" t="s">
        <v>78</v>
      </c>
      <c r="AC1132" s="450">
        <v>33</v>
      </c>
      <c r="AD1132" s="450">
        <v>30</v>
      </c>
    </row>
    <row r="1133" spans="1:30" ht="12.75" customHeight="1" x14ac:dyDescent="0.2">
      <c r="A1133" s="450">
        <v>2018</v>
      </c>
      <c r="B1133" s="457">
        <v>43132</v>
      </c>
      <c r="C1133" s="450" t="s">
        <v>78</v>
      </c>
      <c r="D1133" s="450" t="s">
        <v>78</v>
      </c>
      <c r="E1133" s="450" t="s">
        <v>78</v>
      </c>
      <c r="F1133" s="450" t="s">
        <v>78</v>
      </c>
      <c r="G1133" s="450" t="s">
        <v>78</v>
      </c>
      <c r="H1133" s="450" t="s">
        <v>78</v>
      </c>
      <c r="I1133" s="450">
        <v>16</v>
      </c>
      <c r="J1133" s="450" t="s">
        <v>78</v>
      </c>
      <c r="K1133" s="452" t="s">
        <v>78</v>
      </c>
      <c r="L1133" s="452">
        <v>15.000000000000002</v>
      </c>
      <c r="M1133" s="452">
        <v>9.0000000000000018</v>
      </c>
      <c r="N1133" s="452">
        <v>15.000000000000002</v>
      </c>
      <c r="O1133" s="452">
        <v>17</v>
      </c>
      <c r="P1133" s="452" t="s">
        <v>78</v>
      </c>
      <c r="Q1133" s="452">
        <v>23</v>
      </c>
      <c r="R1133" s="452" t="s">
        <v>78</v>
      </c>
      <c r="S1133" s="452">
        <v>15.000000000000002</v>
      </c>
      <c r="T1133" s="450">
        <v>10</v>
      </c>
      <c r="U1133" s="450">
        <v>12</v>
      </c>
      <c r="V1133" s="450">
        <v>10</v>
      </c>
      <c r="W1133" s="450">
        <v>13.000000000000002</v>
      </c>
      <c r="X1133" s="450" t="s">
        <v>78</v>
      </c>
      <c r="Y1133" s="450"/>
      <c r="Z1133" s="450">
        <v>16</v>
      </c>
      <c r="AA1133" s="450">
        <v>23</v>
      </c>
      <c r="AB1133" s="450" t="s">
        <v>78</v>
      </c>
      <c r="AC1133" s="450">
        <v>28</v>
      </c>
      <c r="AD1133" s="450">
        <v>9.0000000000000018</v>
      </c>
    </row>
    <row r="1134" spans="1:30" ht="12.75" customHeight="1" x14ac:dyDescent="0.2">
      <c r="A1134" s="450">
        <v>2018</v>
      </c>
      <c r="B1134" s="457">
        <v>43133</v>
      </c>
      <c r="C1134" s="450" t="s">
        <v>78</v>
      </c>
      <c r="D1134" s="450" t="s">
        <v>78</v>
      </c>
      <c r="E1134" s="450" t="s">
        <v>78</v>
      </c>
      <c r="F1134" s="450" t="s">
        <v>78</v>
      </c>
      <c r="G1134" s="450" t="s">
        <v>78</v>
      </c>
      <c r="H1134" s="450" t="s">
        <v>78</v>
      </c>
      <c r="I1134" s="450">
        <v>36.000000000000007</v>
      </c>
      <c r="J1134" s="450" t="s">
        <v>78</v>
      </c>
      <c r="K1134" s="452" t="s">
        <v>78</v>
      </c>
      <c r="L1134" s="452">
        <v>32</v>
      </c>
      <c r="M1134" s="452">
        <v>28</v>
      </c>
      <c r="N1134" s="452">
        <v>36.000000000000007</v>
      </c>
      <c r="O1134" s="452">
        <v>33</v>
      </c>
      <c r="P1134" s="452" t="s">
        <v>78</v>
      </c>
      <c r="Q1134" s="452">
        <v>37.000000000000007</v>
      </c>
      <c r="R1134" s="452" t="s">
        <v>78</v>
      </c>
      <c r="S1134" s="452">
        <v>33</v>
      </c>
      <c r="T1134" s="450">
        <v>26.000000000000004</v>
      </c>
      <c r="U1134" s="450">
        <v>29</v>
      </c>
      <c r="V1134" s="450">
        <v>29</v>
      </c>
      <c r="W1134" s="450">
        <v>29</v>
      </c>
      <c r="X1134" s="450" t="s">
        <v>78</v>
      </c>
      <c r="Y1134" s="450"/>
      <c r="Z1134" s="450">
        <v>36.000000000000007</v>
      </c>
      <c r="AA1134" s="450">
        <v>34</v>
      </c>
      <c r="AB1134" s="450" t="s">
        <v>78</v>
      </c>
      <c r="AC1134" s="450">
        <v>37.000000000000007</v>
      </c>
      <c r="AD1134" s="450">
        <v>35</v>
      </c>
    </row>
    <row r="1135" spans="1:30" ht="12.75" customHeight="1" x14ac:dyDescent="0.2">
      <c r="A1135" s="450">
        <v>2018</v>
      </c>
      <c r="B1135" s="457">
        <v>43134</v>
      </c>
      <c r="C1135" s="450" t="s">
        <v>78</v>
      </c>
      <c r="D1135" s="450" t="s">
        <v>78</v>
      </c>
      <c r="E1135" s="450" t="s">
        <v>78</v>
      </c>
      <c r="F1135" s="450" t="s">
        <v>78</v>
      </c>
      <c r="G1135" s="450" t="s">
        <v>78</v>
      </c>
      <c r="H1135" s="450" t="s">
        <v>78</v>
      </c>
      <c r="I1135" s="450">
        <v>29</v>
      </c>
      <c r="J1135" s="450" t="s">
        <v>78</v>
      </c>
      <c r="K1135" s="452" t="s">
        <v>78</v>
      </c>
      <c r="L1135" s="452">
        <v>28</v>
      </c>
      <c r="M1135" s="452">
        <v>27</v>
      </c>
      <c r="N1135" s="452">
        <v>31</v>
      </c>
      <c r="O1135" s="452">
        <v>28</v>
      </c>
      <c r="P1135" s="452" t="s">
        <v>78</v>
      </c>
      <c r="Q1135" s="452">
        <v>32</v>
      </c>
      <c r="R1135" s="452" t="s">
        <v>78</v>
      </c>
      <c r="S1135" s="452">
        <v>29</v>
      </c>
      <c r="T1135" s="450">
        <v>22.000000000000004</v>
      </c>
      <c r="U1135" s="450">
        <v>25</v>
      </c>
      <c r="V1135" s="450">
        <v>23</v>
      </c>
      <c r="W1135" s="450">
        <v>26.000000000000004</v>
      </c>
      <c r="X1135" s="450" t="s">
        <v>78</v>
      </c>
      <c r="Y1135" s="450"/>
      <c r="Z1135" s="450">
        <v>32</v>
      </c>
      <c r="AA1135" s="450">
        <v>33</v>
      </c>
      <c r="AB1135" s="450" t="s">
        <v>78</v>
      </c>
      <c r="AC1135" s="450">
        <v>34</v>
      </c>
      <c r="AD1135" s="450">
        <v>30</v>
      </c>
    </row>
    <row r="1136" spans="1:30" ht="12.75" customHeight="1" x14ac:dyDescent="0.2">
      <c r="A1136" s="450">
        <v>2018</v>
      </c>
      <c r="B1136" s="457">
        <v>43135</v>
      </c>
      <c r="C1136" s="450" t="s">
        <v>78</v>
      </c>
      <c r="D1136" s="450" t="s">
        <v>78</v>
      </c>
      <c r="E1136" s="450" t="s">
        <v>78</v>
      </c>
      <c r="F1136" s="450" t="s">
        <v>78</v>
      </c>
      <c r="G1136" s="450" t="s">
        <v>78</v>
      </c>
      <c r="H1136" s="450" t="s">
        <v>78</v>
      </c>
      <c r="I1136" s="450">
        <v>36.000000000000007</v>
      </c>
      <c r="J1136" s="450" t="s">
        <v>78</v>
      </c>
      <c r="K1136" s="452" t="s">
        <v>78</v>
      </c>
      <c r="L1136" s="452">
        <v>24</v>
      </c>
      <c r="M1136" s="452">
        <v>26.000000000000004</v>
      </c>
      <c r="N1136" s="452">
        <v>28</v>
      </c>
      <c r="O1136" s="452">
        <v>33</v>
      </c>
      <c r="P1136" s="452" t="s">
        <v>78</v>
      </c>
      <c r="Q1136" s="452">
        <v>31</v>
      </c>
      <c r="R1136" s="452" t="s">
        <v>78</v>
      </c>
      <c r="S1136" s="452">
        <v>26.000000000000004</v>
      </c>
      <c r="T1136" s="450">
        <v>16</v>
      </c>
      <c r="U1136" s="450">
        <v>18.000000000000004</v>
      </c>
      <c r="V1136" s="450">
        <v>16</v>
      </c>
      <c r="W1136" s="450">
        <v>27</v>
      </c>
      <c r="X1136" s="450" t="s">
        <v>78</v>
      </c>
      <c r="Y1136" s="450"/>
      <c r="Z1136" s="450">
        <v>28</v>
      </c>
      <c r="AA1136" s="450">
        <v>37.000000000000007</v>
      </c>
      <c r="AB1136" s="450" t="s">
        <v>78</v>
      </c>
      <c r="AC1136" s="450">
        <v>38</v>
      </c>
      <c r="AD1136" s="450">
        <v>24</v>
      </c>
    </row>
    <row r="1137" spans="1:30" ht="12.75" customHeight="1" x14ac:dyDescent="0.2">
      <c r="A1137" s="450">
        <v>2018</v>
      </c>
      <c r="B1137" s="457">
        <v>43136</v>
      </c>
      <c r="C1137" s="450" t="s">
        <v>78</v>
      </c>
      <c r="D1137" s="450" t="s">
        <v>78</v>
      </c>
      <c r="E1137" s="450" t="s">
        <v>78</v>
      </c>
      <c r="F1137" s="450" t="s">
        <v>78</v>
      </c>
      <c r="G1137" s="450" t="s">
        <v>78</v>
      </c>
      <c r="H1137" s="450" t="s">
        <v>78</v>
      </c>
      <c r="I1137" s="450">
        <v>40</v>
      </c>
      <c r="J1137" s="450" t="s">
        <v>78</v>
      </c>
      <c r="K1137" s="452" t="s">
        <v>78</v>
      </c>
      <c r="L1137" s="452">
        <v>36.000000000000007</v>
      </c>
      <c r="M1137" s="452">
        <v>33</v>
      </c>
      <c r="N1137" s="452">
        <v>38</v>
      </c>
      <c r="O1137" s="452">
        <v>34</v>
      </c>
      <c r="P1137" s="452" t="s">
        <v>78</v>
      </c>
      <c r="Q1137" s="452">
        <v>39</v>
      </c>
      <c r="R1137" s="452" t="s">
        <v>78</v>
      </c>
      <c r="S1137" s="452">
        <v>35</v>
      </c>
      <c r="T1137" s="450">
        <v>31</v>
      </c>
      <c r="U1137" s="450">
        <v>34</v>
      </c>
      <c r="V1137" s="450">
        <v>32</v>
      </c>
      <c r="W1137" s="450">
        <v>34</v>
      </c>
      <c r="X1137" s="450" t="s">
        <v>78</v>
      </c>
      <c r="Y1137" s="450"/>
      <c r="Z1137" s="450">
        <v>41</v>
      </c>
      <c r="AA1137" s="450">
        <v>37.000000000000007</v>
      </c>
      <c r="AB1137" s="450" t="s">
        <v>78</v>
      </c>
      <c r="AC1137" s="450">
        <v>38</v>
      </c>
      <c r="AD1137" s="450">
        <v>39</v>
      </c>
    </row>
    <row r="1138" spans="1:30" ht="12.75" customHeight="1" x14ac:dyDescent="0.2">
      <c r="A1138" s="450">
        <v>2018</v>
      </c>
      <c r="B1138" s="457">
        <v>43137</v>
      </c>
      <c r="C1138" s="450" t="s">
        <v>78</v>
      </c>
      <c r="D1138" s="450" t="s">
        <v>78</v>
      </c>
      <c r="E1138" s="450" t="s">
        <v>78</v>
      </c>
      <c r="F1138" s="450" t="s">
        <v>78</v>
      </c>
      <c r="G1138" s="450" t="s">
        <v>78</v>
      </c>
      <c r="H1138" s="450" t="s">
        <v>78</v>
      </c>
      <c r="I1138" s="450">
        <v>18.000000000000004</v>
      </c>
      <c r="J1138" s="450" t="s">
        <v>78</v>
      </c>
      <c r="K1138" s="452" t="s">
        <v>78</v>
      </c>
      <c r="L1138" s="452">
        <v>14</v>
      </c>
      <c r="M1138" s="452">
        <v>14</v>
      </c>
      <c r="N1138" s="452">
        <v>20</v>
      </c>
      <c r="O1138" s="452">
        <v>17</v>
      </c>
      <c r="P1138" s="452" t="s">
        <v>78</v>
      </c>
      <c r="Q1138" s="452">
        <v>28</v>
      </c>
      <c r="R1138" s="452" t="s">
        <v>78</v>
      </c>
      <c r="S1138" s="452">
        <v>25</v>
      </c>
      <c r="T1138" s="450">
        <v>11.000000000000002</v>
      </c>
      <c r="U1138" s="450">
        <v>15.000000000000002</v>
      </c>
      <c r="V1138" s="450">
        <v>13.000000000000002</v>
      </c>
      <c r="W1138" s="450">
        <v>18.000000000000004</v>
      </c>
      <c r="X1138" s="450" t="s">
        <v>78</v>
      </c>
      <c r="Y1138" s="450"/>
      <c r="Z1138" s="450">
        <v>26.000000000000004</v>
      </c>
      <c r="AA1138" s="450">
        <v>23</v>
      </c>
      <c r="AB1138" s="450" t="s">
        <v>78</v>
      </c>
      <c r="AC1138" s="450">
        <v>22.000000000000004</v>
      </c>
      <c r="AD1138" s="450">
        <v>22.000000000000004</v>
      </c>
    </row>
    <row r="1139" spans="1:30" ht="12.75" customHeight="1" x14ac:dyDescent="0.2">
      <c r="A1139" s="450">
        <v>2018</v>
      </c>
      <c r="B1139" s="457">
        <v>43138</v>
      </c>
      <c r="C1139" s="450" t="s">
        <v>78</v>
      </c>
      <c r="D1139" s="450" t="s">
        <v>78</v>
      </c>
      <c r="E1139" s="450" t="s">
        <v>78</v>
      </c>
      <c r="F1139" s="450" t="s">
        <v>78</v>
      </c>
      <c r="G1139" s="450" t="s">
        <v>78</v>
      </c>
      <c r="H1139" s="450" t="s">
        <v>78</v>
      </c>
      <c r="I1139" s="450">
        <v>37.000000000000007</v>
      </c>
      <c r="J1139" s="450" t="s">
        <v>78</v>
      </c>
      <c r="K1139" s="452" t="s">
        <v>78</v>
      </c>
      <c r="L1139" s="452">
        <v>35</v>
      </c>
      <c r="M1139" s="452">
        <v>30</v>
      </c>
      <c r="N1139" s="452">
        <v>36.000000000000007</v>
      </c>
      <c r="O1139" s="452">
        <v>30</v>
      </c>
      <c r="P1139" s="452" t="s">
        <v>78</v>
      </c>
      <c r="Q1139" s="452">
        <v>38</v>
      </c>
      <c r="R1139" s="452" t="s">
        <v>78</v>
      </c>
      <c r="S1139" s="452">
        <v>32</v>
      </c>
      <c r="T1139" s="450">
        <v>28</v>
      </c>
      <c r="U1139" s="450">
        <v>31</v>
      </c>
      <c r="V1139" s="450">
        <v>29</v>
      </c>
      <c r="W1139" s="450">
        <v>29</v>
      </c>
      <c r="X1139" s="450" t="s">
        <v>78</v>
      </c>
      <c r="Y1139" s="450"/>
      <c r="Z1139" s="450">
        <v>36.000000000000007</v>
      </c>
      <c r="AA1139" s="450">
        <v>30</v>
      </c>
      <c r="AB1139" s="450" t="s">
        <v>78</v>
      </c>
      <c r="AC1139" s="450">
        <v>31</v>
      </c>
      <c r="AD1139" s="450">
        <v>33</v>
      </c>
    </row>
    <row r="1140" spans="1:30" ht="12.75" customHeight="1" x14ac:dyDescent="0.2">
      <c r="A1140" s="450">
        <v>2018</v>
      </c>
      <c r="B1140" s="457">
        <v>43139</v>
      </c>
      <c r="C1140" s="450" t="s">
        <v>78</v>
      </c>
      <c r="D1140" s="450" t="s">
        <v>78</v>
      </c>
      <c r="E1140" s="450" t="s">
        <v>78</v>
      </c>
      <c r="F1140" s="450" t="s">
        <v>78</v>
      </c>
      <c r="G1140" s="450" t="s">
        <v>78</v>
      </c>
      <c r="H1140" s="450" t="s">
        <v>78</v>
      </c>
      <c r="I1140" s="450">
        <v>41</v>
      </c>
      <c r="J1140" s="450" t="s">
        <v>78</v>
      </c>
      <c r="K1140" s="452" t="s">
        <v>78</v>
      </c>
      <c r="L1140" s="452">
        <v>38</v>
      </c>
      <c r="M1140" s="452">
        <v>34</v>
      </c>
      <c r="N1140" s="452">
        <v>41</v>
      </c>
      <c r="O1140" s="452">
        <v>37.000000000000007</v>
      </c>
      <c r="P1140" s="452" t="s">
        <v>78</v>
      </c>
      <c r="Q1140" s="452">
        <v>42</v>
      </c>
      <c r="R1140" s="452" t="s">
        <v>78</v>
      </c>
      <c r="S1140" s="452">
        <v>39</v>
      </c>
      <c r="T1140" s="450">
        <v>31</v>
      </c>
      <c r="U1140" s="450">
        <v>35</v>
      </c>
      <c r="V1140" s="450">
        <v>31</v>
      </c>
      <c r="W1140" s="450">
        <v>32</v>
      </c>
      <c r="X1140" s="450" t="s">
        <v>78</v>
      </c>
      <c r="Y1140" s="450"/>
      <c r="Z1140" s="450">
        <v>40</v>
      </c>
      <c r="AA1140" s="450">
        <v>35</v>
      </c>
      <c r="AB1140" s="450" t="s">
        <v>78</v>
      </c>
      <c r="AC1140" s="450">
        <v>38</v>
      </c>
      <c r="AD1140" s="450">
        <v>37.000000000000007</v>
      </c>
    </row>
    <row r="1141" spans="1:30" ht="12.75" customHeight="1" x14ac:dyDescent="0.2">
      <c r="A1141" s="450">
        <v>2018</v>
      </c>
      <c r="B1141" s="457">
        <v>43140</v>
      </c>
      <c r="C1141" s="450" t="s">
        <v>78</v>
      </c>
      <c r="D1141" s="450" t="s">
        <v>78</v>
      </c>
      <c r="E1141" s="450" t="s">
        <v>78</v>
      </c>
      <c r="F1141" s="450" t="s">
        <v>78</v>
      </c>
      <c r="G1141" s="450" t="s">
        <v>78</v>
      </c>
      <c r="H1141" s="450" t="s">
        <v>78</v>
      </c>
      <c r="I1141" s="450">
        <v>32</v>
      </c>
      <c r="J1141" s="450" t="s">
        <v>78</v>
      </c>
      <c r="K1141" s="452" t="s">
        <v>78</v>
      </c>
      <c r="L1141" s="452">
        <v>24</v>
      </c>
      <c r="M1141" s="452">
        <v>29</v>
      </c>
      <c r="N1141" s="452">
        <v>31</v>
      </c>
      <c r="O1141" s="452">
        <v>32</v>
      </c>
      <c r="P1141" s="452" t="s">
        <v>78</v>
      </c>
      <c r="Q1141" s="452">
        <v>37.000000000000007</v>
      </c>
      <c r="R1141" s="452" t="s">
        <v>78</v>
      </c>
      <c r="S1141" s="452">
        <v>28</v>
      </c>
      <c r="T1141" s="450">
        <v>24</v>
      </c>
      <c r="U1141" s="450">
        <v>27</v>
      </c>
      <c r="V1141" s="450">
        <v>21</v>
      </c>
      <c r="W1141" s="450">
        <v>32</v>
      </c>
      <c r="X1141" s="450" t="s">
        <v>78</v>
      </c>
      <c r="Y1141" s="450"/>
      <c r="Z1141" s="450">
        <v>30</v>
      </c>
      <c r="AA1141" s="450">
        <v>36.000000000000007</v>
      </c>
      <c r="AB1141" s="450" t="s">
        <v>78</v>
      </c>
      <c r="AC1141" s="450">
        <v>38</v>
      </c>
      <c r="AD1141" s="450">
        <v>27</v>
      </c>
    </row>
    <row r="1142" spans="1:30" ht="12.75" customHeight="1" x14ac:dyDescent="0.2">
      <c r="A1142" s="450">
        <v>2018</v>
      </c>
      <c r="B1142" s="457">
        <v>43141</v>
      </c>
      <c r="C1142" s="450" t="s">
        <v>78</v>
      </c>
      <c r="D1142" s="450" t="s">
        <v>78</v>
      </c>
      <c r="E1142" s="450" t="s">
        <v>78</v>
      </c>
      <c r="F1142" s="450" t="s">
        <v>78</v>
      </c>
      <c r="G1142" s="450" t="s">
        <v>78</v>
      </c>
      <c r="H1142" s="450" t="s">
        <v>78</v>
      </c>
      <c r="I1142" s="450">
        <v>20</v>
      </c>
      <c r="J1142" s="450" t="s">
        <v>78</v>
      </c>
      <c r="K1142" s="452" t="s">
        <v>78</v>
      </c>
      <c r="L1142" s="452">
        <v>9.0000000000000018</v>
      </c>
      <c r="M1142" s="452">
        <v>3</v>
      </c>
      <c r="N1142" s="452">
        <v>17</v>
      </c>
      <c r="O1142" s="452">
        <v>9.0000000000000018</v>
      </c>
      <c r="P1142" s="452" t="s">
        <v>78</v>
      </c>
      <c r="Q1142" s="452">
        <v>31</v>
      </c>
      <c r="R1142" s="452" t="s">
        <v>78</v>
      </c>
      <c r="S1142" s="452">
        <v>9.0000000000000018</v>
      </c>
      <c r="T1142" s="450">
        <v>2</v>
      </c>
      <c r="U1142" s="450">
        <v>3</v>
      </c>
      <c r="V1142" s="450">
        <v>3</v>
      </c>
      <c r="W1142" s="450">
        <v>14</v>
      </c>
      <c r="X1142" s="450" t="s">
        <v>78</v>
      </c>
      <c r="Y1142" s="450"/>
      <c r="Z1142" s="450">
        <v>10</v>
      </c>
      <c r="AA1142" s="450">
        <v>36.000000000000007</v>
      </c>
      <c r="AB1142" s="450" t="s">
        <v>78</v>
      </c>
      <c r="AC1142" s="450">
        <v>38</v>
      </c>
      <c r="AD1142" s="450">
        <v>10</v>
      </c>
    </row>
    <row r="1143" spans="1:30" ht="12.75" customHeight="1" x14ac:dyDescent="0.2">
      <c r="A1143" s="450">
        <v>2018</v>
      </c>
      <c r="B1143" s="457">
        <v>43142</v>
      </c>
      <c r="C1143" s="450" t="s">
        <v>78</v>
      </c>
      <c r="D1143" s="450" t="s">
        <v>78</v>
      </c>
      <c r="E1143" s="450" t="s">
        <v>78</v>
      </c>
      <c r="F1143" s="450" t="s">
        <v>78</v>
      </c>
      <c r="G1143" s="450" t="s">
        <v>78</v>
      </c>
      <c r="H1143" s="450" t="s">
        <v>78</v>
      </c>
      <c r="I1143" s="450">
        <v>19</v>
      </c>
      <c r="J1143" s="450" t="s">
        <v>78</v>
      </c>
      <c r="K1143" s="452" t="s">
        <v>78</v>
      </c>
      <c r="L1143" s="452">
        <v>12</v>
      </c>
      <c r="M1143" s="452">
        <v>11.000000000000002</v>
      </c>
      <c r="N1143" s="452">
        <v>14</v>
      </c>
      <c r="O1143" s="452">
        <v>20</v>
      </c>
      <c r="P1143" s="452" t="s">
        <v>78</v>
      </c>
      <c r="Q1143" s="452">
        <v>19</v>
      </c>
      <c r="R1143" s="452" t="s">
        <v>78</v>
      </c>
      <c r="S1143" s="452">
        <v>8</v>
      </c>
      <c r="T1143" s="450">
        <v>8</v>
      </c>
      <c r="U1143" s="450">
        <v>8</v>
      </c>
      <c r="V1143" s="450">
        <v>9.0000000000000018</v>
      </c>
      <c r="W1143" s="450">
        <v>10</v>
      </c>
      <c r="X1143" s="450" t="s">
        <v>78</v>
      </c>
      <c r="Y1143" s="450"/>
      <c r="Z1143" s="450">
        <v>14</v>
      </c>
      <c r="AA1143" s="450">
        <v>24</v>
      </c>
      <c r="AB1143" s="450" t="s">
        <v>78</v>
      </c>
      <c r="AC1143" s="450">
        <v>25</v>
      </c>
      <c r="AD1143" s="450">
        <v>11.000000000000002</v>
      </c>
    </row>
    <row r="1144" spans="1:30" ht="12.75" customHeight="1" x14ac:dyDescent="0.2">
      <c r="A1144" s="450">
        <v>2018</v>
      </c>
      <c r="B1144" s="457">
        <v>43143</v>
      </c>
      <c r="C1144" s="450" t="s">
        <v>78</v>
      </c>
      <c r="D1144" s="450" t="s">
        <v>78</v>
      </c>
      <c r="E1144" s="450" t="s">
        <v>78</v>
      </c>
      <c r="F1144" s="450" t="s">
        <v>78</v>
      </c>
      <c r="G1144" s="450" t="s">
        <v>78</v>
      </c>
      <c r="H1144" s="450" t="s">
        <v>78</v>
      </c>
      <c r="I1144" s="450">
        <v>39</v>
      </c>
      <c r="J1144" s="450" t="s">
        <v>78</v>
      </c>
      <c r="K1144" s="452" t="s">
        <v>78</v>
      </c>
      <c r="L1144" s="452">
        <v>37.000000000000007</v>
      </c>
      <c r="M1144" s="452">
        <v>35</v>
      </c>
      <c r="N1144" s="452">
        <v>40</v>
      </c>
      <c r="O1144" s="452">
        <v>35</v>
      </c>
      <c r="P1144" s="452" t="s">
        <v>78</v>
      </c>
      <c r="Q1144" s="452">
        <v>43</v>
      </c>
      <c r="R1144" s="452" t="s">
        <v>78</v>
      </c>
      <c r="S1144" s="452">
        <v>33</v>
      </c>
      <c r="T1144" s="450">
        <v>32</v>
      </c>
      <c r="U1144" s="450">
        <v>35</v>
      </c>
      <c r="V1144" s="450">
        <v>32</v>
      </c>
      <c r="W1144" s="450">
        <v>34</v>
      </c>
      <c r="X1144" s="450" t="s">
        <v>78</v>
      </c>
      <c r="Y1144" s="450"/>
      <c r="Z1144" s="450">
        <v>43</v>
      </c>
      <c r="AA1144" s="450">
        <v>32</v>
      </c>
      <c r="AB1144" s="450" t="s">
        <v>78</v>
      </c>
      <c r="AC1144" s="450">
        <v>38</v>
      </c>
      <c r="AD1144" s="450">
        <v>39</v>
      </c>
    </row>
    <row r="1145" spans="1:30" ht="12.75" customHeight="1" x14ac:dyDescent="0.2">
      <c r="A1145" s="450">
        <v>2018</v>
      </c>
      <c r="B1145" s="457">
        <v>43144</v>
      </c>
      <c r="C1145" s="450" t="s">
        <v>78</v>
      </c>
      <c r="D1145" s="450" t="s">
        <v>78</v>
      </c>
      <c r="E1145" s="450" t="s">
        <v>78</v>
      </c>
      <c r="F1145" s="450" t="s">
        <v>78</v>
      </c>
      <c r="G1145" s="450" t="s">
        <v>78</v>
      </c>
      <c r="H1145" s="450" t="s">
        <v>78</v>
      </c>
      <c r="I1145" s="450">
        <v>37.000000000000007</v>
      </c>
      <c r="J1145" s="450" t="s">
        <v>78</v>
      </c>
      <c r="K1145" s="452" t="s">
        <v>78</v>
      </c>
      <c r="L1145" s="452">
        <v>27</v>
      </c>
      <c r="M1145" s="452">
        <v>29</v>
      </c>
      <c r="N1145" s="452">
        <v>33</v>
      </c>
      <c r="O1145" s="452">
        <v>31</v>
      </c>
      <c r="P1145" s="452" t="s">
        <v>78</v>
      </c>
      <c r="Q1145" s="452">
        <v>37.000000000000007</v>
      </c>
      <c r="R1145" s="452" t="s">
        <v>78</v>
      </c>
      <c r="S1145" s="452">
        <v>34</v>
      </c>
      <c r="T1145" s="450">
        <v>27</v>
      </c>
      <c r="U1145" s="450">
        <v>31</v>
      </c>
      <c r="V1145" s="450">
        <v>26.000000000000004</v>
      </c>
      <c r="W1145" s="450">
        <v>34</v>
      </c>
      <c r="X1145" s="450" t="s">
        <v>78</v>
      </c>
      <c r="Y1145" s="450"/>
      <c r="Z1145" s="450">
        <v>38</v>
      </c>
      <c r="AA1145" s="450">
        <v>37.000000000000007</v>
      </c>
      <c r="AB1145" s="450" t="s">
        <v>78</v>
      </c>
      <c r="AC1145" s="450">
        <v>38</v>
      </c>
      <c r="AD1145" s="450">
        <v>36.000000000000007</v>
      </c>
    </row>
    <row r="1146" spans="1:30" ht="12.75" customHeight="1" x14ac:dyDescent="0.2">
      <c r="A1146" s="450">
        <v>2018</v>
      </c>
      <c r="B1146" s="457">
        <v>43145</v>
      </c>
      <c r="C1146" s="450" t="s">
        <v>78</v>
      </c>
      <c r="D1146" s="450" t="s">
        <v>78</v>
      </c>
      <c r="E1146" s="450" t="s">
        <v>78</v>
      </c>
      <c r="F1146" s="450" t="s">
        <v>78</v>
      </c>
      <c r="G1146" s="450" t="s">
        <v>78</v>
      </c>
      <c r="H1146" s="450" t="s">
        <v>78</v>
      </c>
      <c r="I1146" s="450">
        <v>11.000000000000002</v>
      </c>
      <c r="J1146" s="450" t="s">
        <v>78</v>
      </c>
      <c r="K1146" s="452" t="s">
        <v>78</v>
      </c>
      <c r="L1146" s="452">
        <v>26.000000000000004</v>
      </c>
      <c r="M1146" s="452">
        <v>22.000000000000004</v>
      </c>
      <c r="N1146" s="452">
        <v>30</v>
      </c>
      <c r="O1146" s="452">
        <v>26.000000000000004</v>
      </c>
      <c r="P1146" s="452" t="s">
        <v>78</v>
      </c>
      <c r="Q1146" s="452">
        <v>30</v>
      </c>
      <c r="R1146" s="452" t="s">
        <v>78</v>
      </c>
      <c r="S1146" s="452">
        <v>27</v>
      </c>
      <c r="T1146" s="450">
        <v>12</v>
      </c>
      <c r="U1146" s="450">
        <v>15.000000000000002</v>
      </c>
      <c r="V1146" s="450">
        <v>12</v>
      </c>
      <c r="W1146" s="450">
        <v>18.000000000000004</v>
      </c>
      <c r="X1146" s="450" t="s">
        <v>78</v>
      </c>
      <c r="Y1146" s="450"/>
      <c r="Z1146" s="450">
        <v>25</v>
      </c>
      <c r="AA1146" s="450">
        <v>30</v>
      </c>
      <c r="AB1146" s="450" t="s">
        <v>78</v>
      </c>
      <c r="AC1146" s="450">
        <v>33</v>
      </c>
      <c r="AD1146" s="450">
        <v>23</v>
      </c>
    </row>
    <row r="1147" spans="1:30" ht="12.75" customHeight="1" x14ac:dyDescent="0.2">
      <c r="A1147" s="450">
        <v>2018</v>
      </c>
      <c r="B1147" s="457">
        <v>43146</v>
      </c>
      <c r="C1147" s="450" t="s">
        <v>78</v>
      </c>
      <c r="D1147" s="450" t="s">
        <v>78</v>
      </c>
      <c r="E1147" s="450" t="s">
        <v>78</v>
      </c>
      <c r="F1147" s="450" t="s">
        <v>78</v>
      </c>
      <c r="G1147" s="450" t="s">
        <v>78</v>
      </c>
      <c r="H1147" s="450" t="s">
        <v>78</v>
      </c>
      <c r="I1147" s="450">
        <v>4</v>
      </c>
      <c r="J1147" s="450" t="s">
        <v>78</v>
      </c>
      <c r="K1147" s="452" t="s">
        <v>78</v>
      </c>
      <c r="L1147" s="452">
        <v>7</v>
      </c>
      <c r="M1147" s="452">
        <v>2</v>
      </c>
      <c r="N1147" s="452">
        <v>10</v>
      </c>
      <c r="O1147" s="452">
        <v>8</v>
      </c>
      <c r="P1147" s="452" t="s">
        <v>78</v>
      </c>
      <c r="Q1147" s="452">
        <v>14</v>
      </c>
      <c r="R1147" s="452" t="s">
        <v>78</v>
      </c>
      <c r="S1147" s="452">
        <v>6</v>
      </c>
      <c r="T1147" s="450">
        <v>3</v>
      </c>
      <c r="U1147" s="450">
        <v>3</v>
      </c>
      <c r="V1147" s="450">
        <v>1</v>
      </c>
      <c r="W1147" s="450">
        <v>4</v>
      </c>
      <c r="X1147" s="450" t="s">
        <v>78</v>
      </c>
      <c r="Y1147" s="450"/>
      <c r="Z1147" s="450">
        <v>9.0000000000000018</v>
      </c>
      <c r="AA1147" s="450">
        <v>8</v>
      </c>
      <c r="AB1147" s="450" t="s">
        <v>78</v>
      </c>
      <c r="AC1147" s="450">
        <v>11.000000000000002</v>
      </c>
      <c r="AD1147" s="450">
        <v>4</v>
      </c>
    </row>
    <row r="1148" spans="1:30" ht="12.75" customHeight="1" x14ac:dyDescent="0.2">
      <c r="A1148" s="450">
        <v>2018</v>
      </c>
      <c r="B1148" s="457">
        <v>43147</v>
      </c>
      <c r="C1148" s="450" t="s">
        <v>78</v>
      </c>
      <c r="D1148" s="450" t="s">
        <v>78</v>
      </c>
      <c r="E1148" s="450" t="s">
        <v>78</v>
      </c>
      <c r="F1148" s="450" t="s">
        <v>78</v>
      </c>
      <c r="G1148" s="450" t="s">
        <v>78</v>
      </c>
      <c r="H1148" s="450" t="s">
        <v>78</v>
      </c>
      <c r="I1148" s="450">
        <v>39</v>
      </c>
      <c r="J1148" s="450" t="s">
        <v>78</v>
      </c>
      <c r="K1148" s="452" t="s">
        <v>78</v>
      </c>
      <c r="L1148" s="452">
        <v>35</v>
      </c>
      <c r="M1148" s="452">
        <v>32</v>
      </c>
      <c r="N1148" s="452">
        <v>36.000000000000007</v>
      </c>
      <c r="O1148" s="452">
        <v>33</v>
      </c>
      <c r="P1148" s="452" t="s">
        <v>78</v>
      </c>
      <c r="Q1148" s="452">
        <v>38</v>
      </c>
      <c r="R1148" s="452" t="s">
        <v>78</v>
      </c>
      <c r="S1148" s="452">
        <v>30</v>
      </c>
      <c r="T1148" s="450">
        <v>31</v>
      </c>
      <c r="U1148" s="450">
        <v>34</v>
      </c>
      <c r="V1148" s="450">
        <v>32</v>
      </c>
      <c r="W1148" s="450">
        <v>33</v>
      </c>
      <c r="X1148" s="450" t="s">
        <v>78</v>
      </c>
      <c r="Y1148" s="450"/>
      <c r="Z1148" s="450">
        <v>39</v>
      </c>
      <c r="AA1148" s="450">
        <v>35</v>
      </c>
      <c r="AB1148" s="450" t="s">
        <v>78</v>
      </c>
      <c r="AC1148" s="450">
        <v>37.000000000000007</v>
      </c>
      <c r="AD1148" s="450">
        <v>36.000000000000007</v>
      </c>
    </row>
    <row r="1149" spans="1:30" ht="12.75" customHeight="1" x14ac:dyDescent="0.2">
      <c r="A1149" s="450">
        <v>2018</v>
      </c>
      <c r="B1149" s="457">
        <v>43148</v>
      </c>
      <c r="C1149" s="450" t="s">
        <v>78</v>
      </c>
      <c r="D1149" s="450" t="s">
        <v>78</v>
      </c>
      <c r="E1149" s="450" t="s">
        <v>78</v>
      </c>
      <c r="F1149" s="450" t="s">
        <v>78</v>
      </c>
      <c r="G1149" s="450" t="s">
        <v>78</v>
      </c>
      <c r="H1149" s="450" t="s">
        <v>78</v>
      </c>
      <c r="I1149" s="450">
        <v>44.000000000000007</v>
      </c>
      <c r="J1149" s="450" t="s">
        <v>78</v>
      </c>
      <c r="K1149" s="452" t="s">
        <v>78</v>
      </c>
      <c r="L1149" s="452">
        <v>31</v>
      </c>
      <c r="M1149" s="452">
        <v>32</v>
      </c>
      <c r="N1149" s="452">
        <v>36.000000000000007</v>
      </c>
      <c r="O1149" s="452">
        <v>34</v>
      </c>
      <c r="P1149" s="452" t="s">
        <v>78</v>
      </c>
      <c r="Q1149" s="452">
        <v>36.000000000000007</v>
      </c>
      <c r="R1149" s="452" t="s">
        <v>78</v>
      </c>
      <c r="S1149" s="452">
        <v>34</v>
      </c>
      <c r="T1149" s="450">
        <v>30</v>
      </c>
      <c r="U1149" s="450">
        <v>35</v>
      </c>
      <c r="V1149" s="450">
        <v>32</v>
      </c>
      <c r="W1149" s="450">
        <v>36.000000000000007</v>
      </c>
      <c r="X1149" s="450" t="s">
        <v>78</v>
      </c>
      <c r="Y1149" s="450"/>
      <c r="Z1149" s="450">
        <v>37.000000000000007</v>
      </c>
      <c r="AA1149" s="450">
        <v>40</v>
      </c>
      <c r="AB1149" s="450" t="s">
        <v>78</v>
      </c>
      <c r="AC1149" s="450">
        <v>40</v>
      </c>
      <c r="AD1149" s="450">
        <v>36.000000000000007</v>
      </c>
    </row>
    <row r="1150" spans="1:30" ht="12.75" customHeight="1" x14ac:dyDescent="0.2">
      <c r="A1150" s="450">
        <v>2018</v>
      </c>
      <c r="B1150" s="457">
        <v>43149</v>
      </c>
      <c r="C1150" s="450" t="s">
        <v>78</v>
      </c>
      <c r="D1150" s="450" t="s">
        <v>78</v>
      </c>
      <c r="E1150" s="450" t="s">
        <v>78</v>
      </c>
      <c r="F1150" s="450" t="s">
        <v>78</v>
      </c>
      <c r="G1150" s="450" t="s">
        <v>78</v>
      </c>
      <c r="H1150" s="450" t="s">
        <v>78</v>
      </c>
      <c r="I1150" s="450">
        <v>43</v>
      </c>
      <c r="J1150" s="450" t="s">
        <v>78</v>
      </c>
      <c r="K1150" s="452" t="s">
        <v>78</v>
      </c>
      <c r="L1150" s="452">
        <v>39</v>
      </c>
      <c r="M1150" s="452">
        <v>37.000000000000007</v>
      </c>
      <c r="N1150" s="452">
        <v>42</v>
      </c>
      <c r="O1150" s="452">
        <v>40</v>
      </c>
      <c r="P1150" s="452" t="s">
        <v>78</v>
      </c>
      <c r="Q1150" s="452">
        <v>42</v>
      </c>
      <c r="R1150" s="452" t="s">
        <v>78</v>
      </c>
      <c r="S1150" s="452">
        <v>38</v>
      </c>
      <c r="T1150" s="450">
        <v>34</v>
      </c>
      <c r="U1150" s="450">
        <v>37.000000000000007</v>
      </c>
      <c r="V1150" s="450">
        <v>34</v>
      </c>
      <c r="W1150" s="450">
        <v>38</v>
      </c>
      <c r="X1150" s="450" t="s">
        <v>78</v>
      </c>
      <c r="Y1150" s="450"/>
      <c r="Z1150" s="450">
        <v>41</v>
      </c>
      <c r="AA1150" s="450">
        <v>42</v>
      </c>
      <c r="AB1150" s="450" t="s">
        <v>78</v>
      </c>
      <c r="AC1150" s="450">
        <v>41</v>
      </c>
      <c r="AD1150" s="450">
        <v>40</v>
      </c>
    </row>
    <row r="1151" spans="1:30" ht="12.75" customHeight="1" x14ac:dyDescent="0.2">
      <c r="A1151" s="450">
        <v>2018</v>
      </c>
      <c r="B1151" s="457">
        <v>43150</v>
      </c>
      <c r="C1151" s="450" t="s">
        <v>78</v>
      </c>
      <c r="D1151" s="450" t="s">
        <v>78</v>
      </c>
      <c r="E1151" s="450" t="s">
        <v>78</v>
      </c>
      <c r="F1151" s="450" t="s">
        <v>78</v>
      </c>
      <c r="G1151" s="450" t="s">
        <v>78</v>
      </c>
      <c r="H1151" s="450" t="s">
        <v>78</v>
      </c>
      <c r="I1151" s="450">
        <v>19</v>
      </c>
      <c r="J1151" s="450" t="s">
        <v>78</v>
      </c>
      <c r="K1151" s="452" t="s">
        <v>78</v>
      </c>
      <c r="L1151" s="452">
        <v>21</v>
      </c>
      <c r="M1151" s="452">
        <v>24</v>
      </c>
      <c r="N1151" s="452">
        <v>27</v>
      </c>
      <c r="O1151" s="452">
        <v>35</v>
      </c>
      <c r="P1151" s="452" t="s">
        <v>78</v>
      </c>
      <c r="Q1151" s="452">
        <v>34</v>
      </c>
      <c r="R1151" s="452" t="s">
        <v>78</v>
      </c>
      <c r="S1151" s="452">
        <v>23</v>
      </c>
      <c r="T1151" s="450">
        <v>24</v>
      </c>
      <c r="U1151" s="450">
        <v>29</v>
      </c>
      <c r="V1151" s="450">
        <v>23</v>
      </c>
      <c r="W1151" s="450">
        <v>32</v>
      </c>
      <c r="X1151" s="450" t="s">
        <v>78</v>
      </c>
      <c r="Y1151" s="450"/>
      <c r="Z1151" s="450">
        <v>30</v>
      </c>
      <c r="AA1151" s="450">
        <v>38</v>
      </c>
      <c r="AB1151" s="450" t="s">
        <v>78</v>
      </c>
      <c r="AC1151" s="450">
        <v>40</v>
      </c>
      <c r="AD1151" s="450">
        <v>30</v>
      </c>
    </row>
    <row r="1152" spans="1:30" ht="12.75" customHeight="1" x14ac:dyDescent="0.2">
      <c r="A1152" s="450">
        <v>2018</v>
      </c>
      <c r="B1152" s="457">
        <v>43151</v>
      </c>
      <c r="C1152" s="450" t="s">
        <v>78</v>
      </c>
      <c r="D1152" s="450" t="s">
        <v>78</v>
      </c>
      <c r="E1152" s="450" t="s">
        <v>78</v>
      </c>
      <c r="F1152" s="450" t="s">
        <v>78</v>
      </c>
      <c r="G1152" s="450" t="s">
        <v>78</v>
      </c>
      <c r="H1152" s="450" t="s">
        <v>78</v>
      </c>
      <c r="I1152" s="450">
        <v>7</v>
      </c>
      <c r="J1152" s="450" t="s">
        <v>78</v>
      </c>
      <c r="K1152" s="452" t="s">
        <v>78</v>
      </c>
      <c r="L1152" s="452">
        <v>16</v>
      </c>
      <c r="M1152" s="452">
        <v>12</v>
      </c>
      <c r="N1152" s="452">
        <v>23</v>
      </c>
      <c r="O1152" s="452">
        <v>24</v>
      </c>
      <c r="P1152" s="452" t="s">
        <v>78</v>
      </c>
      <c r="Q1152" s="452">
        <v>25</v>
      </c>
      <c r="R1152" s="452" t="s">
        <v>78</v>
      </c>
      <c r="S1152" s="452">
        <v>10</v>
      </c>
      <c r="T1152" s="450">
        <v>8</v>
      </c>
      <c r="U1152" s="450">
        <v>11.000000000000002</v>
      </c>
      <c r="V1152" s="450">
        <v>10</v>
      </c>
      <c r="W1152" s="450">
        <v>15.000000000000002</v>
      </c>
      <c r="X1152" s="450" t="s">
        <v>78</v>
      </c>
      <c r="Y1152" s="450"/>
      <c r="Z1152" s="450">
        <v>23</v>
      </c>
      <c r="AA1152" s="450">
        <v>19</v>
      </c>
      <c r="AB1152" s="450" t="s">
        <v>78</v>
      </c>
      <c r="AC1152" s="450">
        <v>20</v>
      </c>
      <c r="AD1152" s="450">
        <v>19</v>
      </c>
    </row>
    <row r="1153" spans="1:30" ht="12.75" customHeight="1" x14ac:dyDescent="0.2">
      <c r="A1153" s="450">
        <v>2018</v>
      </c>
      <c r="B1153" s="457">
        <v>43152</v>
      </c>
      <c r="C1153" s="450" t="s">
        <v>78</v>
      </c>
      <c r="D1153" s="450" t="s">
        <v>78</v>
      </c>
      <c r="E1153" s="450" t="s">
        <v>78</v>
      </c>
      <c r="F1153" s="450" t="s">
        <v>78</v>
      </c>
      <c r="G1153" s="450" t="s">
        <v>78</v>
      </c>
      <c r="H1153" s="450" t="s">
        <v>78</v>
      </c>
      <c r="I1153" s="450">
        <v>33</v>
      </c>
      <c r="J1153" s="450" t="s">
        <v>78</v>
      </c>
      <c r="K1153" s="452" t="s">
        <v>78</v>
      </c>
      <c r="L1153" s="452">
        <v>30</v>
      </c>
      <c r="M1153" s="452">
        <v>26.000000000000004</v>
      </c>
      <c r="N1153" s="452">
        <v>31</v>
      </c>
      <c r="O1153" s="452">
        <v>30</v>
      </c>
      <c r="P1153" s="452" t="s">
        <v>78</v>
      </c>
      <c r="Q1153" s="452">
        <v>34</v>
      </c>
      <c r="R1153" s="452" t="s">
        <v>78</v>
      </c>
      <c r="S1153" s="452">
        <v>26.000000000000004</v>
      </c>
      <c r="T1153" s="450">
        <v>24</v>
      </c>
      <c r="U1153" s="450">
        <v>26.000000000000004</v>
      </c>
      <c r="V1153" s="450">
        <v>24</v>
      </c>
      <c r="W1153" s="450">
        <v>27</v>
      </c>
      <c r="X1153" s="450" t="s">
        <v>78</v>
      </c>
      <c r="Y1153" s="450"/>
      <c r="Z1153" s="450">
        <v>34</v>
      </c>
      <c r="AA1153" s="450">
        <v>29</v>
      </c>
      <c r="AB1153" s="450" t="s">
        <v>78</v>
      </c>
      <c r="AC1153" s="450">
        <v>30</v>
      </c>
      <c r="AD1153" s="450">
        <v>31</v>
      </c>
    </row>
    <row r="1154" spans="1:30" ht="12.75" customHeight="1" x14ac:dyDescent="0.2">
      <c r="A1154" s="450">
        <v>2018</v>
      </c>
      <c r="B1154" s="457">
        <v>43153</v>
      </c>
      <c r="C1154" s="450" t="s">
        <v>78</v>
      </c>
      <c r="D1154" s="450" t="s">
        <v>78</v>
      </c>
      <c r="E1154" s="450" t="s">
        <v>78</v>
      </c>
      <c r="F1154" s="450" t="s">
        <v>78</v>
      </c>
      <c r="G1154" s="450" t="s">
        <v>78</v>
      </c>
      <c r="H1154" s="450" t="s">
        <v>78</v>
      </c>
      <c r="I1154" s="450">
        <v>27</v>
      </c>
      <c r="J1154" s="450" t="s">
        <v>78</v>
      </c>
      <c r="K1154" s="452" t="s">
        <v>78</v>
      </c>
      <c r="L1154" s="452">
        <v>21</v>
      </c>
      <c r="M1154" s="452">
        <v>21</v>
      </c>
      <c r="N1154" s="452">
        <v>25</v>
      </c>
      <c r="O1154" s="452">
        <v>17</v>
      </c>
      <c r="P1154" s="452" t="s">
        <v>78</v>
      </c>
      <c r="Q1154" s="452">
        <v>30</v>
      </c>
      <c r="R1154" s="452" t="s">
        <v>78</v>
      </c>
      <c r="S1154" s="452">
        <v>17</v>
      </c>
      <c r="T1154" s="450">
        <v>23</v>
      </c>
      <c r="U1154" s="450">
        <v>26.000000000000004</v>
      </c>
      <c r="V1154" s="450">
        <v>21</v>
      </c>
      <c r="W1154" s="450">
        <v>29</v>
      </c>
      <c r="X1154" s="450" t="s">
        <v>78</v>
      </c>
      <c r="Y1154" s="450"/>
      <c r="Z1154" s="450">
        <v>26.000000000000004</v>
      </c>
      <c r="AA1154" s="450">
        <v>25</v>
      </c>
      <c r="AB1154" s="450" t="s">
        <v>78</v>
      </c>
      <c r="AC1154" s="450">
        <v>27</v>
      </c>
      <c r="AD1154" s="450">
        <v>34</v>
      </c>
    </row>
    <row r="1155" spans="1:30" ht="12.75" customHeight="1" x14ac:dyDescent="0.2">
      <c r="A1155" s="450">
        <v>2018</v>
      </c>
      <c r="B1155" s="457">
        <v>43154</v>
      </c>
      <c r="C1155" s="450" t="s">
        <v>78</v>
      </c>
      <c r="D1155" s="450" t="s">
        <v>78</v>
      </c>
      <c r="E1155" s="450" t="s">
        <v>78</v>
      </c>
      <c r="F1155" s="450" t="s">
        <v>78</v>
      </c>
      <c r="G1155" s="450" t="s">
        <v>78</v>
      </c>
      <c r="H1155" s="450" t="s">
        <v>78</v>
      </c>
      <c r="I1155" s="450" t="s">
        <v>78</v>
      </c>
      <c r="J1155" s="450" t="s">
        <v>78</v>
      </c>
      <c r="K1155" s="452" t="s">
        <v>78</v>
      </c>
      <c r="L1155" s="452">
        <v>14</v>
      </c>
      <c r="M1155" s="452">
        <v>24</v>
      </c>
      <c r="N1155" s="452">
        <v>28</v>
      </c>
      <c r="O1155" s="452">
        <v>28</v>
      </c>
      <c r="P1155" s="452" t="s">
        <v>78</v>
      </c>
      <c r="Q1155" s="452">
        <v>30</v>
      </c>
      <c r="R1155" s="452" t="s">
        <v>78</v>
      </c>
      <c r="S1155" s="452">
        <v>23</v>
      </c>
      <c r="T1155" s="450">
        <v>15.000000000000002</v>
      </c>
      <c r="U1155" s="450">
        <v>22.000000000000004</v>
      </c>
      <c r="V1155" s="450">
        <v>12</v>
      </c>
      <c r="W1155" s="450">
        <v>28</v>
      </c>
      <c r="X1155" s="450" t="s">
        <v>78</v>
      </c>
      <c r="Y1155" s="450"/>
      <c r="Z1155" s="450">
        <v>27</v>
      </c>
      <c r="AA1155" s="450">
        <v>31</v>
      </c>
      <c r="AB1155" s="450" t="s">
        <v>78</v>
      </c>
      <c r="AC1155" s="450">
        <v>32</v>
      </c>
      <c r="AD1155" s="450">
        <v>28</v>
      </c>
    </row>
    <row r="1156" spans="1:30" ht="12.75" customHeight="1" x14ac:dyDescent="0.2">
      <c r="A1156" s="450">
        <v>2018</v>
      </c>
      <c r="B1156" s="457">
        <v>43155</v>
      </c>
      <c r="C1156" s="450" t="s">
        <v>78</v>
      </c>
      <c r="D1156" s="450" t="s">
        <v>78</v>
      </c>
      <c r="E1156" s="450" t="s">
        <v>78</v>
      </c>
      <c r="F1156" s="450" t="s">
        <v>78</v>
      </c>
      <c r="G1156" s="450" t="s">
        <v>78</v>
      </c>
      <c r="H1156" s="450" t="s">
        <v>78</v>
      </c>
      <c r="I1156" s="450" t="s">
        <v>78</v>
      </c>
      <c r="J1156" s="450" t="s">
        <v>78</v>
      </c>
      <c r="K1156" s="452" t="s">
        <v>78</v>
      </c>
      <c r="L1156" s="452">
        <v>19</v>
      </c>
      <c r="M1156" s="452">
        <v>18.000000000000004</v>
      </c>
      <c r="N1156" s="452">
        <v>17</v>
      </c>
      <c r="O1156" s="452">
        <v>16</v>
      </c>
      <c r="P1156" s="452" t="s">
        <v>78</v>
      </c>
      <c r="Q1156" s="452">
        <v>22.000000000000004</v>
      </c>
      <c r="R1156" s="452" t="s">
        <v>78</v>
      </c>
      <c r="S1156" s="452">
        <v>17</v>
      </c>
      <c r="T1156" s="450">
        <v>17</v>
      </c>
      <c r="U1156" s="450">
        <v>19</v>
      </c>
      <c r="V1156" s="450">
        <v>14</v>
      </c>
      <c r="W1156" s="450">
        <v>21</v>
      </c>
      <c r="X1156" s="450" t="s">
        <v>78</v>
      </c>
      <c r="Y1156" s="450"/>
      <c r="Z1156" s="450">
        <v>24</v>
      </c>
      <c r="AA1156" s="450">
        <v>23</v>
      </c>
      <c r="AB1156" s="450" t="s">
        <v>78</v>
      </c>
      <c r="AC1156" s="450">
        <v>24</v>
      </c>
      <c r="AD1156" s="450">
        <v>22.000000000000004</v>
      </c>
    </row>
    <row r="1157" spans="1:30" ht="12.75" customHeight="1" x14ac:dyDescent="0.2">
      <c r="A1157" s="450">
        <v>2018</v>
      </c>
      <c r="B1157" s="457">
        <v>43156</v>
      </c>
      <c r="C1157" s="450" t="s">
        <v>78</v>
      </c>
      <c r="D1157" s="450" t="s">
        <v>78</v>
      </c>
      <c r="E1157" s="450" t="s">
        <v>78</v>
      </c>
      <c r="F1157" s="450" t="s">
        <v>78</v>
      </c>
      <c r="G1157" s="450" t="s">
        <v>78</v>
      </c>
      <c r="H1157" s="450" t="s">
        <v>78</v>
      </c>
      <c r="I1157" s="450" t="s">
        <v>78</v>
      </c>
      <c r="J1157" s="450" t="s">
        <v>78</v>
      </c>
      <c r="K1157" s="452" t="s">
        <v>78</v>
      </c>
      <c r="L1157" s="452">
        <v>19</v>
      </c>
      <c r="M1157" s="452">
        <v>21</v>
      </c>
      <c r="N1157" s="452">
        <v>26.000000000000004</v>
      </c>
      <c r="O1157" s="452">
        <v>25</v>
      </c>
      <c r="P1157" s="452" t="s">
        <v>78</v>
      </c>
      <c r="Q1157" s="452">
        <v>27</v>
      </c>
      <c r="R1157" s="452" t="s">
        <v>78</v>
      </c>
      <c r="S1157" s="452">
        <v>18.000000000000004</v>
      </c>
      <c r="T1157" s="450">
        <v>23</v>
      </c>
      <c r="U1157" s="450">
        <v>27</v>
      </c>
      <c r="V1157" s="450">
        <v>19</v>
      </c>
      <c r="W1157" s="450">
        <v>28</v>
      </c>
      <c r="X1157" s="450" t="s">
        <v>78</v>
      </c>
      <c r="Y1157" s="450"/>
      <c r="Z1157" s="450">
        <v>30</v>
      </c>
      <c r="AA1157" s="450">
        <v>30</v>
      </c>
      <c r="AB1157" s="450" t="s">
        <v>78</v>
      </c>
      <c r="AC1157" s="450">
        <v>30</v>
      </c>
      <c r="AD1157" s="450">
        <v>30</v>
      </c>
    </row>
    <row r="1158" spans="1:30" ht="12.75" customHeight="1" x14ac:dyDescent="0.2">
      <c r="A1158" s="450">
        <v>2018</v>
      </c>
      <c r="B1158" s="457">
        <v>43157</v>
      </c>
      <c r="C1158" s="450" t="s">
        <v>78</v>
      </c>
      <c r="D1158" s="450" t="s">
        <v>78</v>
      </c>
      <c r="E1158" s="450" t="s">
        <v>78</v>
      </c>
      <c r="F1158" s="450" t="s">
        <v>78</v>
      </c>
      <c r="G1158" s="450" t="s">
        <v>78</v>
      </c>
      <c r="H1158" s="450" t="s">
        <v>78</v>
      </c>
      <c r="I1158" s="450">
        <v>26.000000000000004</v>
      </c>
      <c r="J1158" s="450" t="s">
        <v>78</v>
      </c>
      <c r="K1158" s="452" t="s">
        <v>78</v>
      </c>
      <c r="L1158" s="452">
        <v>34</v>
      </c>
      <c r="M1158" s="452">
        <v>27</v>
      </c>
      <c r="N1158" s="452">
        <v>37.000000000000007</v>
      </c>
      <c r="O1158" s="452">
        <v>33</v>
      </c>
      <c r="P1158" s="452" t="s">
        <v>78</v>
      </c>
      <c r="Q1158" s="452">
        <v>40</v>
      </c>
      <c r="R1158" s="452" t="s">
        <v>78</v>
      </c>
      <c r="S1158" s="452">
        <v>36.000000000000007</v>
      </c>
      <c r="T1158" s="450">
        <v>26.000000000000004</v>
      </c>
      <c r="U1158" s="450">
        <v>30</v>
      </c>
      <c r="V1158" s="450">
        <v>27</v>
      </c>
      <c r="W1158" s="450">
        <v>28</v>
      </c>
      <c r="X1158" s="450" t="s">
        <v>78</v>
      </c>
      <c r="Y1158" s="450"/>
      <c r="Z1158" s="450">
        <v>40</v>
      </c>
      <c r="AA1158" s="450">
        <v>29</v>
      </c>
      <c r="AB1158" s="450" t="s">
        <v>78</v>
      </c>
      <c r="AC1158" s="450">
        <v>30</v>
      </c>
      <c r="AD1158" s="450">
        <v>35</v>
      </c>
    </row>
    <row r="1159" spans="1:30" ht="12.75" customHeight="1" x14ac:dyDescent="0.2">
      <c r="A1159" s="450">
        <v>2018</v>
      </c>
      <c r="B1159" s="457">
        <v>43158</v>
      </c>
      <c r="C1159" s="450" t="s">
        <v>78</v>
      </c>
      <c r="D1159" s="450" t="s">
        <v>78</v>
      </c>
      <c r="E1159" s="450" t="s">
        <v>78</v>
      </c>
      <c r="F1159" s="450" t="s">
        <v>78</v>
      </c>
      <c r="G1159" s="450" t="s">
        <v>78</v>
      </c>
      <c r="H1159" s="450" t="s">
        <v>78</v>
      </c>
      <c r="I1159" s="450">
        <v>29</v>
      </c>
      <c r="J1159" s="450" t="s">
        <v>78</v>
      </c>
      <c r="K1159" s="452" t="s">
        <v>78</v>
      </c>
      <c r="L1159" s="452">
        <v>40</v>
      </c>
      <c r="M1159" s="452">
        <v>36.000000000000007</v>
      </c>
      <c r="N1159" s="452">
        <v>44.000000000000007</v>
      </c>
      <c r="O1159" s="452">
        <v>42</v>
      </c>
      <c r="P1159" s="452" t="s">
        <v>78</v>
      </c>
      <c r="Q1159" s="452">
        <v>45.000000000000007</v>
      </c>
      <c r="R1159" s="452" t="s">
        <v>78</v>
      </c>
      <c r="S1159" s="452">
        <v>42</v>
      </c>
      <c r="T1159" s="450">
        <v>31</v>
      </c>
      <c r="U1159" s="450">
        <v>35</v>
      </c>
      <c r="V1159" s="450">
        <v>31</v>
      </c>
      <c r="W1159" s="450">
        <v>35</v>
      </c>
      <c r="X1159" s="450" t="s">
        <v>78</v>
      </c>
      <c r="Y1159" s="450"/>
      <c r="Z1159" s="450">
        <v>46</v>
      </c>
      <c r="AA1159" s="450">
        <v>38</v>
      </c>
      <c r="AB1159" s="450" t="s">
        <v>78</v>
      </c>
      <c r="AC1159" s="450">
        <v>41</v>
      </c>
      <c r="AD1159" s="450">
        <v>42</v>
      </c>
    </row>
    <row r="1160" spans="1:30" ht="12.75" customHeight="1" x14ac:dyDescent="0.2">
      <c r="A1160" s="450">
        <v>2018</v>
      </c>
      <c r="B1160" s="457">
        <v>43159</v>
      </c>
      <c r="C1160" s="450">
        <v>1</v>
      </c>
      <c r="D1160" s="450">
        <v>2</v>
      </c>
      <c r="E1160" s="450">
        <v>14</v>
      </c>
      <c r="F1160" s="450">
        <v>0</v>
      </c>
      <c r="G1160" s="450" t="s">
        <v>78</v>
      </c>
      <c r="H1160" s="450">
        <v>18.000000000000004</v>
      </c>
      <c r="I1160" s="450">
        <v>25</v>
      </c>
      <c r="J1160" s="450">
        <v>12</v>
      </c>
      <c r="K1160" s="452">
        <v>4</v>
      </c>
      <c r="L1160" s="452">
        <v>34</v>
      </c>
      <c r="M1160" s="452">
        <v>36.000000000000007</v>
      </c>
      <c r="N1160" s="452">
        <v>42</v>
      </c>
      <c r="O1160" s="452">
        <v>42</v>
      </c>
      <c r="P1160" s="452">
        <v>24</v>
      </c>
      <c r="Q1160" s="452">
        <v>44.000000000000007</v>
      </c>
      <c r="R1160" s="452">
        <v>34</v>
      </c>
      <c r="S1160" s="452">
        <v>38</v>
      </c>
      <c r="T1160" s="450">
        <v>21</v>
      </c>
      <c r="U1160" s="450">
        <v>25</v>
      </c>
      <c r="V1160" s="450">
        <v>25</v>
      </c>
      <c r="W1160" s="450">
        <v>30</v>
      </c>
      <c r="X1160" s="450" t="s">
        <v>78</v>
      </c>
      <c r="Y1160" s="450"/>
      <c r="Z1160" s="450">
        <v>39</v>
      </c>
      <c r="AA1160" s="450">
        <v>41</v>
      </c>
      <c r="AB1160" s="450">
        <v>30</v>
      </c>
      <c r="AC1160" s="450">
        <v>43</v>
      </c>
      <c r="AD1160" s="450">
        <v>28</v>
      </c>
    </row>
    <row r="1161" spans="1:30" ht="12.75" customHeight="1" x14ac:dyDescent="0.2">
      <c r="A1161" s="450">
        <v>2018</v>
      </c>
      <c r="B1161" s="457">
        <v>43160</v>
      </c>
      <c r="C1161" s="459">
        <v>43</v>
      </c>
      <c r="D1161" s="459">
        <v>42</v>
      </c>
      <c r="E1161" s="459">
        <v>42</v>
      </c>
      <c r="F1161" s="459">
        <v>40</v>
      </c>
      <c r="G1161" s="460"/>
      <c r="H1161" s="459">
        <v>43</v>
      </c>
      <c r="I1161" s="459">
        <v>43</v>
      </c>
      <c r="J1161" s="459">
        <v>42</v>
      </c>
      <c r="K1161" s="459">
        <v>41</v>
      </c>
      <c r="L1161" s="459">
        <v>36</v>
      </c>
      <c r="M1161" s="459">
        <v>37</v>
      </c>
      <c r="N1161" s="459">
        <v>35</v>
      </c>
      <c r="O1161" s="459">
        <v>36</v>
      </c>
      <c r="P1161" s="459">
        <v>32</v>
      </c>
      <c r="Q1161" s="459">
        <v>40</v>
      </c>
      <c r="R1161" s="459">
        <v>43</v>
      </c>
      <c r="S1161" s="459">
        <v>29</v>
      </c>
      <c r="T1161" s="459">
        <v>36</v>
      </c>
      <c r="U1161" s="459">
        <v>40</v>
      </c>
      <c r="V1161" s="459">
        <v>34</v>
      </c>
      <c r="W1161" s="459">
        <v>39</v>
      </c>
      <c r="X1161" s="460"/>
      <c r="Y1161" s="459"/>
      <c r="Z1161" s="459">
        <v>43</v>
      </c>
      <c r="AA1161" s="459">
        <v>42</v>
      </c>
      <c r="AB1161" s="459">
        <v>47</v>
      </c>
      <c r="AC1161" s="459">
        <v>44</v>
      </c>
      <c r="AD1161" s="459">
        <v>43</v>
      </c>
    </row>
    <row r="1162" spans="1:30" ht="12.75" customHeight="1" x14ac:dyDescent="0.2">
      <c r="A1162" s="450">
        <v>2018</v>
      </c>
      <c r="B1162" s="457">
        <v>43161</v>
      </c>
      <c r="C1162" s="459">
        <v>38</v>
      </c>
      <c r="D1162" s="459">
        <v>37</v>
      </c>
      <c r="E1162" s="459">
        <v>38</v>
      </c>
      <c r="F1162" s="459">
        <v>37</v>
      </c>
      <c r="G1162" s="460"/>
      <c r="H1162" s="459">
        <v>38</v>
      </c>
      <c r="I1162" s="459">
        <v>38</v>
      </c>
      <c r="J1162" s="459">
        <v>37</v>
      </c>
      <c r="K1162" s="459">
        <v>38</v>
      </c>
      <c r="L1162" s="459">
        <v>36</v>
      </c>
      <c r="M1162" s="459">
        <v>35</v>
      </c>
      <c r="N1162" s="459">
        <v>37</v>
      </c>
      <c r="O1162" s="459">
        <v>35</v>
      </c>
      <c r="P1162" s="459">
        <v>32</v>
      </c>
      <c r="Q1162" s="459">
        <v>41</v>
      </c>
      <c r="R1162" s="459">
        <v>39</v>
      </c>
      <c r="S1162" s="459">
        <v>31</v>
      </c>
      <c r="T1162" s="459">
        <v>31</v>
      </c>
      <c r="U1162" s="459">
        <v>34</v>
      </c>
      <c r="V1162" s="459">
        <v>26</v>
      </c>
      <c r="W1162" s="459">
        <v>34</v>
      </c>
      <c r="X1162" s="460"/>
      <c r="Y1162" s="459"/>
      <c r="Z1162" s="459">
        <v>40</v>
      </c>
      <c r="AA1162" s="459">
        <v>36</v>
      </c>
      <c r="AB1162" s="459">
        <v>41</v>
      </c>
      <c r="AC1162" s="459">
        <v>36</v>
      </c>
      <c r="AD1162" s="459">
        <v>37</v>
      </c>
    </row>
    <row r="1163" spans="1:30" ht="12.75" customHeight="1" x14ac:dyDescent="0.2">
      <c r="A1163" s="450">
        <v>2018</v>
      </c>
      <c r="B1163" s="457">
        <v>43162</v>
      </c>
      <c r="C1163" s="459">
        <v>41</v>
      </c>
      <c r="D1163" s="459">
        <v>40</v>
      </c>
      <c r="E1163" s="459">
        <v>40</v>
      </c>
      <c r="F1163" s="459">
        <v>41</v>
      </c>
      <c r="G1163" s="460"/>
      <c r="H1163" s="459">
        <v>39</v>
      </c>
      <c r="I1163" s="459">
        <v>37</v>
      </c>
      <c r="J1163" s="459">
        <v>38</v>
      </c>
      <c r="K1163" s="459" t="s">
        <v>78</v>
      </c>
      <c r="L1163" s="459">
        <v>36</v>
      </c>
      <c r="M1163" s="459">
        <v>38</v>
      </c>
      <c r="N1163" s="459">
        <v>36</v>
      </c>
      <c r="O1163" s="459">
        <v>37</v>
      </c>
      <c r="P1163" s="459">
        <v>33</v>
      </c>
      <c r="Q1163" s="459">
        <v>40</v>
      </c>
      <c r="R1163" s="459" t="s">
        <v>78</v>
      </c>
      <c r="S1163" s="459" t="s">
        <v>78</v>
      </c>
      <c r="T1163" s="459">
        <v>32</v>
      </c>
      <c r="U1163" s="459">
        <v>36</v>
      </c>
      <c r="V1163" s="459">
        <v>31</v>
      </c>
      <c r="W1163" s="459">
        <v>37</v>
      </c>
      <c r="X1163" s="460"/>
      <c r="Y1163" s="459"/>
      <c r="Z1163" s="459">
        <v>40</v>
      </c>
      <c r="AA1163" s="459">
        <v>39</v>
      </c>
      <c r="AB1163" s="459">
        <v>40</v>
      </c>
      <c r="AC1163" s="459">
        <v>39</v>
      </c>
      <c r="AD1163" s="459">
        <v>40</v>
      </c>
    </row>
    <row r="1164" spans="1:30" ht="12.75" customHeight="1" x14ac:dyDescent="0.2">
      <c r="A1164" s="450">
        <v>2018</v>
      </c>
      <c r="B1164" s="457">
        <v>43163</v>
      </c>
      <c r="C1164" s="459">
        <v>42</v>
      </c>
      <c r="D1164" s="459">
        <v>38</v>
      </c>
      <c r="E1164" s="459">
        <v>40</v>
      </c>
      <c r="F1164" s="459">
        <v>39</v>
      </c>
      <c r="G1164" s="460"/>
      <c r="H1164" s="459">
        <v>41</v>
      </c>
      <c r="I1164" s="459">
        <v>39</v>
      </c>
      <c r="J1164" s="459">
        <v>41</v>
      </c>
      <c r="K1164" s="459" t="s">
        <v>78</v>
      </c>
      <c r="L1164" s="459">
        <v>41</v>
      </c>
      <c r="M1164" s="459">
        <v>41</v>
      </c>
      <c r="N1164" s="459">
        <v>43</v>
      </c>
      <c r="O1164" s="459">
        <v>40</v>
      </c>
      <c r="P1164" s="459">
        <v>36</v>
      </c>
      <c r="Q1164" s="459">
        <v>44</v>
      </c>
      <c r="R1164" s="459">
        <v>42</v>
      </c>
      <c r="S1164" s="459" t="s">
        <v>78</v>
      </c>
      <c r="T1164" s="459">
        <v>35</v>
      </c>
      <c r="U1164" s="459">
        <v>37</v>
      </c>
      <c r="V1164" s="459">
        <v>31</v>
      </c>
      <c r="W1164" s="459">
        <v>38</v>
      </c>
      <c r="X1164" s="460"/>
      <c r="Y1164" s="459"/>
      <c r="Z1164" s="459">
        <v>42</v>
      </c>
      <c r="AA1164" s="459">
        <v>39</v>
      </c>
      <c r="AB1164" s="459">
        <v>42</v>
      </c>
      <c r="AC1164" s="459">
        <v>40</v>
      </c>
      <c r="AD1164" s="459">
        <v>39</v>
      </c>
    </row>
    <row r="1165" spans="1:30" ht="12.75" customHeight="1" x14ac:dyDescent="0.2">
      <c r="A1165" s="450">
        <v>2018</v>
      </c>
      <c r="B1165" s="457">
        <v>43164</v>
      </c>
      <c r="C1165" s="459">
        <v>38</v>
      </c>
      <c r="D1165" s="459">
        <v>36</v>
      </c>
      <c r="E1165" s="459">
        <v>37</v>
      </c>
      <c r="F1165" s="459">
        <v>37</v>
      </c>
      <c r="G1165" s="460"/>
      <c r="H1165" s="459">
        <v>38</v>
      </c>
      <c r="I1165" s="459">
        <v>37</v>
      </c>
      <c r="J1165" s="459">
        <v>37</v>
      </c>
      <c r="K1165" s="459">
        <v>35</v>
      </c>
      <c r="L1165" s="459">
        <v>35</v>
      </c>
      <c r="M1165" s="459">
        <v>37</v>
      </c>
      <c r="N1165" s="459">
        <v>40</v>
      </c>
      <c r="O1165" s="459">
        <v>36</v>
      </c>
      <c r="P1165" s="459">
        <v>31</v>
      </c>
      <c r="Q1165" s="459">
        <v>40</v>
      </c>
      <c r="R1165" s="459">
        <v>39</v>
      </c>
      <c r="S1165" s="459" t="s">
        <v>78</v>
      </c>
      <c r="T1165" s="459">
        <v>27</v>
      </c>
      <c r="U1165" s="459">
        <v>31</v>
      </c>
      <c r="V1165" s="459">
        <v>27</v>
      </c>
      <c r="W1165" s="459">
        <v>31</v>
      </c>
      <c r="X1165" s="460"/>
      <c r="Y1165" s="459"/>
      <c r="Z1165" s="459">
        <v>38</v>
      </c>
      <c r="AA1165" s="459">
        <v>34</v>
      </c>
      <c r="AB1165" s="459">
        <v>38</v>
      </c>
      <c r="AC1165" s="459">
        <v>35</v>
      </c>
      <c r="AD1165" s="459">
        <v>36</v>
      </c>
    </row>
    <row r="1166" spans="1:30" ht="12.75" customHeight="1" x14ac:dyDescent="0.2">
      <c r="A1166" s="450">
        <v>2018</v>
      </c>
      <c r="B1166" s="457">
        <v>43165</v>
      </c>
      <c r="C1166" s="459">
        <v>46</v>
      </c>
      <c r="D1166" s="459">
        <v>42</v>
      </c>
      <c r="E1166" s="459">
        <v>46</v>
      </c>
      <c r="F1166" s="459">
        <v>45</v>
      </c>
      <c r="G1166" s="460"/>
      <c r="H1166" s="459">
        <v>43</v>
      </c>
      <c r="I1166" s="459">
        <v>41</v>
      </c>
      <c r="J1166" s="459">
        <v>44</v>
      </c>
      <c r="K1166" s="459">
        <v>37</v>
      </c>
      <c r="L1166" s="459">
        <v>33</v>
      </c>
      <c r="M1166" s="459">
        <v>41</v>
      </c>
      <c r="N1166" s="459">
        <v>42</v>
      </c>
      <c r="O1166" s="459">
        <v>41</v>
      </c>
      <c r="P1166" s="459">
        <v>43</v>
      </c>
      <c r="Q1166" s="459">
        <v>42</v>
      </c>
      <c r="R1166" s="459">
        <v>38</v>
      </c>
      <c r="S1166" s="459" t="s">
        <v>78</v>
      </c>
      <c r="T1166" s="459">
        <v>30</v>
      </c>
      <c r="U1166" s="459">
        <v>37</v>
      </c>
      <c r="V1166" s="459">
        <v>33</v>
      </c>
      <c r="W1166" s="459">
        <v>41</v>
      </c>
      <c r="X1166" s="460"/>
      <c r="Y1166" s="459"/>
      <c r="Z1166" s="459">
        <v>41</v>
      </c>
      <c r="AA1166" s="459">
        <v>43</v>
      </c>
      <c r="AB1166" s="459">
        <v>45</v>
      </c>
      <c r="AC1166" s="459">
        <v>44</v>
      </c>
      <c r="AD1166" s="459">
        <v>41</v>
      </c>
    </row>
    <row r="1167" spans="1:30" ht="12.75" customHeight="1" x14ac:dyDescent="0.2">
      <c r="A1167" s="450">
        <v>2018</v>
      </c>
      <c r="B1167" s="457">
        <v>43166</v>
      </c>
      <c r="C1167" s="459">
        <v>41</v>
      </c>
      <c r="D1167" s="459">
        <v>38</v>
      </c>
      <c r="E1167" s="459">
        <v>40</v>
      </c>
      <c r="F1167" s="459">
        <v>40</v>
      </c>
      <c r="G1167" s="460"/>
      <c r="H1167" s="459">
        <v>38</v>
      </c>
      <c r="I1167" s="459">
        <v>38</v>
      </c>
      <c r="J1167" s="459">
        <v>37</v>
      </c>
      <c r="K1167" s="459">
        <v>36</v>
      </c>
      <c r="L1167" s="459">
        <v>32</v>
      </c>
      <c r="M1167" s="459">
        <v>32</v>
      </c>
      <c r="N1167" s="459">
        <v>37</v>
      </c>
      <c r="O1167" s="459">
        <v>37</v>
      </c>
      <c r="P1167" s="459">
        <v>39</v>
      </c>
      <c r="Q1167" s="459">
        <v>39</v>
      </c>
      <c r="R1167" s="459">
        <v>38</v>
      </c>
      <c r="S1167" s="459" t="s">
        <v>78</v>
      </c>
      <c r="T1167" s="459">
        <v>29</v>
      </c>
      <c r="U1167" s="459">
        <v>34</v>
      </c>
      <c r="V1167" s="459">
        <v>28</v>
      </c>
      <c r="W1167" s="459">
        <v>35</v>
      </c>
      <c r="X1167" s="460"/>
      <c r="Y1167" s="459"/>
      <c r="Z1167" s="459">
        <v>39</v>
      </c>
      <c r="AA1167" s="459">
        <v>37</v>
      </c>
      <c r="AB1167" s="459">
        <v>42</v>
      </c>
      <c r="AC1167" s="459">
        <v>38</v>
      </c>
      <c r="AD1167" s="459">
        <v>38</v>
      </c>
    </row>
    <row r="1168" spans="1:30" ht="12.75" customHeight="1" x14ac:dyDescent="0.2">
      <c r="A1168" s="450">
        <v>2018</v>
      </c>
      <c r="B1168" s="457">
        <v>43167</v>
      </c>
      <c r="C1168" s="459">
        <v>40</v>
      </c>
      <c r="D1168" s="459">
        <v>36</v>
      </c>
      <c r="E1168" s="459">
        <v>39</v>
      </c>
      <c r="F1168" s="459">
        <v>39</v>
      </c>
      <c r="G1168" s="460"/>
      <c r="H1168" s="459">
        <v>36</v>
      </c>
      <c r="I1168" s="459">
        <v>34</v>
      </c>
      <c r="J1168" s="459">
        <v>35</v>
      </c>
      <c r="K1168" s="459">
        <v>31</v>
      </c>
      <c r="L1168" s="459">
        <v>32</v>
      </c>
      <c r="M1168" s="459">
        <v>30</v>
      </c>
      <c r="N1168" s="459">
        <v>40</v>
      </c>
      <c r="O1168" s="459">
        <v>35</v>
      </c>
      <c r="P1168" s="459">
        <v>30</v>
      </c>
      <c r="Q1168" s="459">
        <v>41</v>
      </c>
      <c r="R1168" s="459" t="s">
        <v>78</v>
      </c>
      <c r="S1168" s="459">
        <v>39</v>
      </c>
      <c r="T1168" s="459">
        <v>26</v>
      </c>
      <c r="U1168" s="459">
        <v>29</v>
      </c>
      <c r="V1168" s="459">
        <v>26</v>
      </c>
      <c r="W1168" s="459">
        <v>29</v>
      </c>
      <c r="X1168" s="460"/>
      <c r="Y1168" s="459"/>
      <c r="Z1168" s="459">
        <v>41</v>
      </c>
      <c r="AA1168" s="459">
        <v>33</v>
      </c>
      <c r="AB1168" s="459">
        <v>40</v>
      </c>
      <c r="AC1168" s="459">
        <v>38</v>
      </c>
      <c r="AD1168" s="459">
        <v>35</v>
      </c>
    </row>
    <row r="1169" spans="1:30" ht="12.75" customHeight="1" x14ac:dyDescent="0.2">
      <c r="A1169" s="450">
        <v>2018</v>
      </c>
      <c r="B1169" s="457">
        <v>43168</v>
      </c>
      <c r="C1169" s="459">
        <v>39</v>
      </c>
      <c r="D1169" s="459">
        <v>37</v>
      </c>
      <c r="E1169" s="459">
        <v>39</v>
      </c>
      <c r="F1169" s="459">
        <v>38</v>
      </c>
      <c r="G1169" s="460"/>
      <c r="H1169" s="459">
        <v>39</v>
      </c>
      <c r="I1169" s="459">
        <v>33</v>
      </c>
      <c r="J1169" s="459">
        <v>37</v>
      </c>
      <c r="K1169" s="459">
        <v>33</v>
      </c>
      <c r="L1169" s="459">
        <v>33</v>
      </c>
      <c r="M1169" s="459">
        <v>26</v>
      </c>
      <c r="N1169" s="459">
        <v>36</v>
      </c>
      <c r="O1169" s="459">
        <v>35</v>
      </c>
      <c r="P1169" s="459">
        <v>27</v>
      </c>
      <c r="Q1169" s="459">
        <v>38</v>
      </c>
      <c r="R1169" s="459">
        <v>38</v>
      </c>
      <c r="S1169" s="459">
        <v>37</v>
      </c>
      <c r="T1169" s="459">
        <v>28</v>
      </c>
      <c r="U1169" s="459">
        <v>30</v>
      </c>
      <c r="V1169" s="459">
        <v>29</v>
      </c>
      <c r="W1169" s="459">
        <v>31</v>
      </c>
      <c r="X1169" s="460"/>
      <c r="Y1169" s="459"/>
      <c r="Z1169" s="459">
        <v>40</v>
      </c>
      <c r="AA1169" s="459">
        <v>32</v>
      </c>
      <c r="AB1169" s="459">
        <v>38</v>
      </c>
      <c r="AC1169" s="459">
        <v>36</v>
      </c>
      <c r="AD1169" s="459">
        <v>36</v>
      </c>
    </row>
    <row r="1170" spans="1:30" ht="12.75" customHeight="1" x14ac:dyDescent="0.2">
      <c r="A1170" s="450">
        <v>2018</v>
      </c>
      <c r="B1170" s="457">
        <v>43169</v>
      </c>
      <c r="C1170" s="459">
        <v>46</v>
      </c>
      <c r="D1170" s="459">
        <v>42</v>
      </c>
      <c r="E1170" s="459">
        <v>43</v>
      </c>
      <c r="F1170" s="459">
        <v>43</v>
      </c>
      <c r="G1170" s="460"/>
      <c r="H1170" s="459">
        <v>42</v>
      </c>
      <c r="I1170" s="459">
        <v>41</v>
      </c>
      <c r="J1170" s="459">
        <v>40</v>
      </c>
      <c r="K1170" s="459">
        <v>42</v>
      </c>
      <c r="L1170" s="459">
        <v>40</v>
      </c>
      <c r="M1170" s="459">
        <v>41</v>
      </c>
      <c r="N1170" s="459">
        <v>42</v>
      </c>
      <c r="O1170" s="459">
        <v>40</v>
      </c>
      <c r="P1170" s="459">
        <v>33</v>
      </c>
      <c r="Q1170" s="459">
        <v>44</v>
      </c>
      <c r="R1170" s="459">
        <v>44</v>
      </c>
      <c r="S1170" s="459">
        <v>42</v>
      </c>
      <c r="T1170" s="459">
        <v>36</v>
      </c>
      <c r="U1170" s="459">
        <v>39</v>
      </c>
      <c r="V1170" s="459">
        <v>36</v>
      </c>
      <c r="W1170" s="459">
        <v>39</v>
      </c>
      <c r="X1170" s="460"/>
      <c r="Y1170" s="459"/>
      <c r="Z1170" s="459">
        <v>44</v>
      </c>
      <c r="AA1170" s="459">
        <v>42</v>
      </c>
      <c r="AB1170" s="459">
        <v>43</v>
      </c>
      <c r="AC1170" s="459">
        <v>44</v>
      </c>
      <c r="AD1170" s="459">
        <v>43</v>
      </c>
    </row>
    <row r="1171" spans="1:30" ht="12.75" customHeight="1" x14ac:dyDescent="0.2">
      <c r="A1171" s="450">
        <v>2018</v>
      </c>
      <c r="B1171" s="457">
        <v>43170</v>
      </c>
      <c r="C1171" s="459">
        <v>46</v>
      </c>
      <c r="D1171" s="459">
        <v>43</v>
      </c>
      <c r="E1171" s="459">
        <v>43</v>
      </c>
      <c r="F1171" s="459">
        <v>44</v>
      </c>
      <c r="G1171" s="460"/>
      <c r="H1171" s="459">
        <v>43</v>
      </c>
      <c r="I1171" s="459">
        <v>42</v>
      </c>
      <c r="J1171" s="459">
        <v>41</v>
      </c>
      <c r="K1171" s="459">
        <v>43</v>
      </c>
      <c r="L1171" s="459">
        <v>43</v>
      </c>
      <c r="M1171" s="459">
        <v>44</v>
      </c>
      <c r="N1171" s="459">
        <v>46</v>
      </c>
      <c r="O1171" s="459">
        <v>45</v>
      </c>
      <c r="P1171" s="459">
        <v>37</v>
      </c>
      <c r="Q1171" s="459">
        <v>46</v>
      </c>
      <c r="R1171" s="459">
        <v>43</v>
      </c>
      <c r="S1171" s="459">
        <v>41</v>
      </c>
      <c r="T1171" s="459">
        <v>38</v>
      </c>
      <c r="U1171" s="459">
        <v>41</v>
      </c>
      <c r="V1171" s="459">
        <v>38</v>
      </c>
      <c r="W1171" s="459">
        <v>40</v>
      </c>
      <c r="X1171" s="460"/>
      <c r="Y1171" s="459"/>
      <c r="Z1171" s="459">
        <v>44</v>
      </c>
      <c r="AA1171" s="459">
        <v>43</v>
      </c>
      <c r="AB1171" s="459">
        <v>43</v>
      </c>
      <c r="AC1171" s="459">
        <v>44</v>
      </c>
      <c r="AD1171" s="459">
        <v>43</v>
      </c>
    </row>
    <row r="1172" spans="1:30" ht="12.75" customHeight="1" x14ac:dyDescent="0.2">
      <c r="A1172" s="450">
        <v>2018</v>
      </c>
      <c r="B1172" s="457">
        <v>43171</v>
      </c>
      <c r="C1172" s="459" t="s">
        <v>78</v>
      </c>
      <c r="D1172" s="459" t="s">
        <v>78</v>
      </c>
      <c r="E1172" s="459">
        <v>42</v>
      </c>
      <c r="F1172" s="459" t="s">
        <v>78</v>
      </c>
      <c r="G1172" s="460"/>
      <c r="H1172" s="459">
        <v>42</v>
      </c>
      <c r="I1172" s="459">
        <v>40</v>
      </c>
      <c r="J1172" s="459">
        <v>40</v>
      </c>
      <c r="K1172" s="459">
        <v>37</v>
      </c>
      <c r="L1172" s="459">
        <v>32</v>
      </c>
      <c r="M1172" s="459">
        <v>32</v>
      </c>
      <c r="N1172" s="459">
        <v>35</v>
      </c>
      <c r="O1172" s="459">
        <v>34</v>
      </c>
      <c r="P1172" s="459">
        <v>33</v>
      </c>
      <c r="Q1172" s="459">
        <v>41</v>
      </c>
      <c r="R1172" s="459">
        <v>42</v>
      </c>
      <c r="S1172" s="459">
        <v>27</v>
      </c>
      <c r="T1172" s="459">
        <v>30</v>
      </c>
      <c r="U1172" s="459">
        <v>35</v>
      </c>
      <c r="V1172" s="459">
        <v>30</v>
      </c>
      <c r="W1172" s="459">
        <v>36</v>
      </c>
      <c r="X1172" s="460"/>
      <c r="Y1172" s="459"/>
      <c r="Z1172" s="459">
        <v>43</v>
      </c>
      <c r="AA1172" s="459">
        <v>40</v>
      </c>
      <c r="AB1172" s="459">
        <v>43</v>
      </c>
      <c r="AC1172" s="459">
        <v>41</v>
      </c>
      <c r="AD1172" s="459">
        <v>41</v>
      </c>
    </row>
    <row r="1173" spans="1:30" ht="12.75" customHeight="1" x14ac:dyDescent="0.2">
      <c r="A1173" s="450">
        <v>2018</v>
      </c>
      <c r="B1173" s="457">
        <v>43172</v>
      </c>
      <c r="C1173" s="459" t="s">
        <v>78</v>
      </c>
      <c r="D1173" s="459" t="s">
        <v>78</v>
      </c>
      <c r="E1173" s="459">
        <v>43</v>
      </c>
      <c r="F1173" s="459" t="s">
        <v>78</v>
      </c>
      <c r="G1173" s="460"/>
      <c r="H1173" s="459">
        <v>41</v>
      </c>
      <c r="I1173" s="459">
        <v>42</v>
      </c>
      <c r="J1173" s="459" t="s">
        <v>78</v>
      </c>
      <c r="K1173" s="459">
        <v>39</v>
      </c>
      <c r="L1173" s="459">
        <v>39</v>
      </c>
      <c r="M1173" s="459">
        <v>34</v>
      </c>
      <c r="N1173" s="459">
        <v>41</v>
      </c>
      <c r="O1173" s="459">
        <v>38</v>
      </c>
      <c r="P1173" s="459">
        <v>32</v>
      </c>
      <c r="Q1173" s="459">
        <v>44</v>
      </c>
      <c r="R1173" s="459">
        <v>43</v>
      </c>
      <c r="S1173" s="459">
        <v>40</v>
      </c>
      <c r="T1173" s="459">
        <v>34</v>
      </c>
      <c r="U1173" s="459">
        <v>35</v>
      </c>
      <c r="V1173" s="459">
        <v>36</v>
      </c>
      <c r="W1173" s="459">
        <v>36</v>
      </c>
      <c r="X1173" s="460"/>
      <c r="Y1173" s="459"/>
      <c r="Z1173" s="459">
        <v>44</v>
      </c>
      <c r="AA1173" s="459">
        <v>40</v>
      </c>
      <c r="AB1173" s="459">
        <v>44</v>
      </c>
      <c r="AC1173" s="459">
        <v>42</v>
      </c>
      <c r="AD1173" s="459">
        <v>40</v>
      </c>
    </row>
    <row r="1174" spans="1:30" ht="12.75" customHeight="1" x14ac:dyDescent="0.2">
      <c r="A1174" s="450">
        <v>2018</v>
      </c>
      <c r="B1174" s="457">
        <v>43173</v>
      </c>
      <c r="C1174" s="459">
        <v>41</v>
      </c>
      <c r="D1174" s="459">
        <v>39</v>
      </c>
      <c r="E1174" s="459">
        <v>40</v>
      </c>
      <c r="F1174" s="459">
        <v>40</v>
      </c>
      <c r="G1174" s="460"/>
      <c r="H1174" s="459">
        <v>41</v>
      </c>
      <c r="I1174" s="459">
        <v>36</v>
      </c>
      <c r="J1174" s="459">
        <v>37</v>
      </c>
      <c r="K1174" s="459">
        <v>35</v>
      </c>
      <c r="L1174" s="459">
        <v>36</v>
      </c>
      <c r="M1174" s="459">
        <v>31</v>
      </c>
      <c r="N1174" s="459">
        <v>38</v>
      </c>
      <c r="O1174" s="459">
        <v>35</v>
      </c>
      <c r="P1174" s="459">
        <v>31</v>
      </c>
      <c r="Q1174" s="459">
        <v>40</v>
      </c>
      <c r="R1174" s="459">
        <v>41</v>
      </c>
      <c r="S1174" s="459">
        <v>39</v>
      </c>
      <c r="T1174" s="459">
        <v>31</v>
      </c>
      <c r="U1174" s="459">
        <v>33</v>
      </c>
      <c r="V1174" s="459">
        <v>32</v>
      </c>
      <c r="W1174" s="459">
        <v>33</v>
      </c>
      <c r="X1174" s="460"/>
      <c r="Y1174" s="459"/>
      <c r="Z1174" s="459">
        <v>41</v>
      </c>
      <c r="AA1174" s="459">
        <v>34</v>
      </c>
      <c r="AB1174" s="459">
        <v>38</v>
      </c>
      <c r="AC1174" s="459">
        <v>35</v>
      </c>
      <c r="AD1174" s="459">
        <v>37</v>
      </c>
    </row>
    <row r="1175" spans="1:30" ht="12.75" customHeight="1" x14ac:dyDescent="0.2">
      <c r="A1175" s="450">
        <v>2018</v>
      </c>
      <c r="B1175" s="457">
        <v>43174</v>
      </c>
      <c r="C1175" s="459">
        <v>52</v>
      </c>
      <c r="D1175" s="459">
        <v>48</v>
      </c>
      <c r="E1175" s="459">
        <v>50</v>
      </c>
      <c r="F1175" s="459">
        <v>50</v>
      </c>
      <c r="G1175" s="460"/>
      <c r="H1175" s="459">
        <v>47</v>
      </c>
      <c r="I1175" s="459">
        <v>44</v>
      </c>
      <c r="J1175" s="459">
        <v>46</v>
      </c>
      <c r="K1175" s="459">
        <v>44</v>
      </c>
      <c r="L1175" s="459">
        <v>42</v>
      </c>
      <c r="M1175" s="459">
        <v>37</v>
      </c>
      <c r="N1175" s="459">
        <v>40</v>
      </c>
      <c r="O1175" s="459">
        <v>40</v>
      </c>
      <c r="P1175" s="459">
        <v>33</v>
      </c>
      <c r="Q1175" s="459">
        <v>40</v>
      </c>
      <c r="R1175" s="459">
        <v>48</v>
      </c>
      <c r="S1175" s="459">
        <v>43</v>
      </c>
      <c r="T1175" s="459">
        <v>39</v>
      </c>
      <c r="U1175" s="459">
        <v>41</v>
      </c>
      <c r="V1175" s="459">
        <v>41</v>
      </c>
      <c r="W1175" s="459">
        <v>41</v>
      </c>
      <c r="X1175" s="460"/>
      <c r="Y1175" s="459"/>
      <c r="Z1175" s="459">
        <v>51</v>
      </c>
      <c r="AA1175" s="459">
        <v>43</v>
      </c>
      <c r="AB1175" s="459">
        <v>49</v>
      </c>
      <c r="AC1175" s="459">
        <v>47</v>
      </c>
      <c r="AD1175" s="459">
        <v>48</v>
      </c>
    </row>
    <row r="1176" spans="1:30" ht="12.75" customHeight="1" x14ac:dyDescent="0.2">
      <c r="A1176" s="450">
        <v>2018</v>
      </c>
      <c r="B1176" s="457">
        <v>43175</v>
      </c>
      <c r="C1176" s="459">
        <v>44</v>
      </c>
      <c r="D1176" s="459">
        <v>41</v>
      </c>
      <c r="E1176" s="459">
        <v>42</v>
      </c>
      <c r="F1176" s="459">
        <v>42</v>
      </c>
      <c r="G1176" s="460"/>
      <c r="H1176" s="459">
        <v>43</v>
      </c>
      <c r="I1176" s="459">
        <v>41</v>
      </c>
      <c r="J1176" s="459">
        <v>43</v>
      </c>
      <c r="K1176" s="459">
        <v>39</v>
      </c>
      <c r="L1176" s="459">
        <v>40</v>
      </c>
      <c r="M1176" s="459">
        <v>37</v>
      </c>
      <c r="N1176" s="459">
        <v>41</v>
      </c>
      <c r="O1176" s="459">
        <v>39</v>
      </c>
      <c r="P1176" s="459">
        <v>33</v>
      </c>
      <c r="Q1176" s="459">
        <v>42</v>
      </c>
      <c r="R1176" s="459">
        <v>44</v>
      </c>
      <c r="S1176" s="459">
        <v>40</v>
      </c>
      <c r="T1176" s="459">
        <v>35</v>
      </c>
      <c r="U1176" s="459">
        <v>37</v>
      </c>
      <c r="V1176" s="459">
        <v>32</v>
      </c>
      <c r="W1176" s="459">
        <v>37</v>
      </c>
      <c r="X1176" s="460"/>
      <c r="Y1176" s="459"/>
      <c r="Z1176" s="459">
        <v>42</v>
      </c>
      <c r="AA1176" s="459">
        <v>41</v>
      </c>
      <c r="AB1176" s="459">
        <v>43</v>
      </c>
      <c r="AC1176" s="459">
        <v>42</v>
      </c>
      <c r="AD1176" s="459">
        <v>40</v>
      </c>
    </row>
    <row r="1177" spans="1:30" ht="12.75" customHeight="1" x14ac:dyDescent="0.2">
      <c r="A1177" s="450">
        <v>2018</v>
      </c>
      <c r="B1177" s="457">
        <v>43176</v>
      </c>
      <c r="C1177" s="459">
        <v>51</v>
      </c>
      <c r="D1177" s="459">
        <v>48</v>
      </c>
      <c r="E1177" s="459">
        <v>48</v>
      </c>
      <c r="F1177" s="459">
        <v>49</v>
      </c>
      <c r="G1177" s="460"/>
      <c r="H1177" s="459">
        <v>48</v>
      </c>
      <c r="I1177" s="459">
        <v>47</v>
      </c>
      <c r="J1177" s="459">
        <v>48</v>
      </c>
      <c r="K1177" s="459">
        <v>46</v>
      </c>
      <c r="L1177" s="459">
        <v>44</v>
      </c>
      <c r="M1177" s="459">
        <v>45</v>
      </c>
      <c r="N1177" s="459">
        <v>44</v>
      </c>
      <c r="O1177" s="459">
        <v>42</v>
      </c>
      <c r="P1177" s="459">
        <v>35</v>
      </c>
      <c r="Q1177" s="459">
        <v>48</v>
      </c>
      <c r="R1177" s="459">
        <v>49</v>
      </c>
      <c r="S1177" s="459">
        <v>45</v>
      </c>
      <c r="T1177" s="459">
        <v>39</v>
      </c>
      <c r="U1177" s="459">
        <v>41</v>
      </c>
      <c r="V1177" s="459">
        <v>41</v>
      </c>
      <c r="W1177" s="459">
        <v>42</v>
      </c>
      <c r="X1177" s="460"/>
      <c r="Y1177" s="459"/>
      <c r="Z1177" s="459">
        <v>49</v>
      </c>
      <c r="AA1177" s="459">
        <v>45</v>
      </c>
      <c r="AB1177" s="459">
        <v>48</v>
      </c>
      <c r="AC1177" s="459">
        <v>47</v>
      </c>
      <c r="AD1177" s="459">
        <v>47</v>
      </c>
    </row>
    <row r="1178" spans="1:30" ht="12.75" customHeight="1" x14ac:dyDescent="0.2">
      <c r="A1178" s="450">
        <v>2018</v>
      </c>
      <c r="B1178" s="457">
        <v>43177</v>
      </c>
      <c r="C1178" s="459">
        <v>50</v>
      </c>
      <c r="D1178" s="459">
        <v>47</v>
      </c>
      <c r="E1178" s="459">
        <v>47</v>
      </c>
      <c r="F1178" s="459">
        <v>49</v>
      </c>
      <c r="G1178" s="460"/>
      <c r="H1178" s="459">
        <v>47</v>
      </c>
      <c r="I1178" s="459">
        <v>47</v>
      </c>
      <c r="J1178" s="459">
        <v>46</v>
      </c>
      <c r="K1178" s="459">
        <v>47</v>
      </c>
      <c r="L1178" s="459">
        <v>46</v>
      </c>
      <c r="M1178" s="459">
        <v>48</v>
      </c>
      <c r="N1178" s="459">
        <v>48</v>
      </c>
      <c r="O1178" s="459">
        <v>46</v>
      </c>
      <c r="P1178" s="459">
        <v>37</v>
      </c>
      <c r="Q1178" s="459">
        <v>49</v>
      </c>
      <c r="R1178" s="459">
        <v>48</v>
      </c>
      <c r="S1178" s="459">
        <v>45</v>
      </c>
      <c r="T1178" s="459">
        <v>43</v>
      </c>
      <c r="U1178" s="459">
        <v>45</v>
      </c>
      <c r="V1178" s="459">
        <v>39</v>
      </c>
      <c r="W1178" s="459">
        <v>45</v>
      </c>
      <c r="X1178" s="460"/>
      <c r="Y1178" s="459"/>
      <c r="Z1178" s="459">
        <v>48</v>
      </c>
      <c r="AA1178" s="459">
        <v>47</v>
      </c>
      <c r="AB1178" s="459">
        <v>47</v>
      </c>
      <c r="AC1178" s="459">
        <v>49</v>
      </c>
      <c r="AD1178" s="459">
        <v>46</v>
      </c>
    </row>
    <row r="1179" spans="1:30" ht="12.75" customHeight="1" x14ac:dyDescent="0.2">
      <c r="A1179" s="450">
        <v>2018</v>
      </c>
      <c r="B1179" s="457">
        <v>43178</v>
      </c>
      <c r="C1179" s="459">
        <v>49</v>
      </c>
      <c r="D1179" s="459">
        <v>37</v>
      </c>
      <c r="E1179" s="459">
        <v>46</v>
      </c>
      <c r="F1179" s="459">
        <v>47</v>
      </c>
      <c r="G1179" s="460"/>
      <c r="H1179" s="459">
        <v>44</v>
      </c>
      <c r="I1179" s="459">
        <v>45</v>
      </c>
      <c r="J1179" s="459">
        <v>45</v>
      </c>
      <c r="K1179" s="459">
        <v>46</v>
      </c>
      <c r="L1179" s="459">
        <v>45</v>
      </c>
      <c r="M1179" s="459">
        <v>45</v>
      </c>
      <c r="N1179" s="459">
        <v>48</v>
      </c>
      <c r="O1179" s="459">
        <v>45</v>
      </c>
      <c r="P1179" s="459">
        <v>31</v>
      </c>
      <c r="Q1179" s="459">
        <v>47</v>
      </c>
      <c r="R1179" s="459">
        <v>48</v>
      </c>
      <c r="S1179" s="459">
        <v>40</v>
      </c>
      <c r="T1179" s="459">
        <v>39</v>
      </c>
      <c r="U1179" s="459">
        <v>43</v>
      </c>
      <c r="V1179" s="459">
        <v>41</v>
      </c>
      <c r="W1179" s="459">
        <v>41</v>
      </c>
      <c r="X1179" s="460"/>
      <c r="Y1179" s="459"/>
      <c r="Z1179" s="459">
        <v>47</v>
      </c>
      <c r="AA1179" s="459">
        <v>45</v>
      </c>
      <c r="AB1179" s="459">
        <v>47</v>
      </c>
      <c r="AC1179" s="459">
        <v>47</v>
      </c>
      <c r="AD1179" s="459">
        <v>45</v>
      </c>
    </row>
    <row r="1180" spans="1:30" ht="12.75" customHeight="1" x14ac:dyDescent="0.2">
      <c r="A1180" s="450">
        <v>2018</v>
      </c>
      <c r="B1180" s="457">
        <v>43179</v>
      </c>
      <c r="C1180" s="459">
        <v>36</v>
      </c>
      <c r="D1180" s="459">
        <v>42</v>
      </c>
      <c r="E1180" s="459">
        <v>35</v>
      </c>
      <c r="F1180" s="459">
        <v>36</v>
      </c>
      <c r="G1180" s="460"/>
      <c r="H1180" s="459">
        <v>38</v>
      </c>
      <c r="I1180" s="459">
        <v>33</v>
      </c>
      <c r="J1180" s="459">
        <v>38</v>
      </c>
      <c r="K1180" s="459">
        <v>35</v>
      </c>
      <c r="L1180" s="459">
        <v>35</v>
      </c>
      <c r="M1180" s="459">
        <v>32</v>
      </c>
      <c r="N1180" s="459">
        <v>37</v>
      </c>
      <c r="O1180" s="459">
        <v>29</v>
      </c>
      <c r="P1180" s="459">
        <v>32</v>
      </c>
      <c r="Q1180" s="459">
        <v>42</v>
      </c>
      <c r="R1180" s="459">
        <v>40</v>
      </c>
      <c r="S1180" s="459">
        <v>37</v>
      </c>
      <c r="T1180" s="459">
        <v>29</v>
      </c>
      <c r="U1180" s="459">
        <v>33</v>
      </c>
      <c r="V1180" s="459">
        <v>28</v>
      </c>
      <c r="W1180" s="459">
        <v>36</v>
      </c>
      <c r="X1180" s="460"/>
      <c r="Y1180" s="459"/>
      <c r="Z1180" s="459">
        <v>41</v>
      </c>
      <c r="AA1180" s="459">
        <v>36</v>
      </c>
      <c r="AB1180" s="459">
        <v>41</v>
      </c>
      <c r="AC1180" s="459">
        <v>40</v>
      </c>
      <c r="AD1180" s="459">
        <v>40</v>
      </c>
    </row>
    <row r="1181" spans="1:30" ht="12.75" customHeight="1" x14ac:dyDescent="0.2">
      <c r="A1181" s="450">
        <v>2018</v>
      </c>
      <c r="B1181" s="457">
        <v>43180</v>
      </c>
      <c r="C1181" s="459">
        <v>42</v>
      </c>
      <c r="D1181" s="459">
        <v>42</v>
      </c>
      <c r="E1181" s="459">
        <v>40</v>
      </c>
      <c r="F1181" s="459">
        <v>40</v>
      </c>
      <c r="G1181" s="460"/>
      <c r="H1181" s="459">
        <v>40</v>
      </c>
      <c r="I1181" s="459">
        <v>39</v>
      </c>
      <c r="J1181" s="459">
        <v>39</v>
      </c>
      <c r="K1181" s="459">
        <v>39</v>
      </c>
      <c r="L1181" s="459">
        <v>36</v>
      </c>
      <c r="M1181" s="459">
        <v>37</v>
      </c>
      <c r="N1181" s="459">
        <v>41</v>
      </c>
      <c r="O1181" s="459">
        <v>36</v>
      </c>
      <c r="P1181" s="459">
        <v>30</v>
      </c>
      <c r="Q1181" s="459">
        <v>42</v>
      </c>
      <c r="R1181" s="459">
        <v>42</v>
      </c>
      <c r="S1181" s="459">
        <v>38</v>
      </c>
      <c r="T1181" s="459">
        <v>31</v>
      </c>
      <c r="U1181" s="459">
        <v>34</v>
      </c>
      <c r="V1181" s="459">
        <v>33</v>
      </c>
      <c r="W1181" s="459">
        <v>37</v>
      </c>
      <c r="X1181" s="460"/>
      <c r="Y1181" s="459"/>
      <c r="Z1181" s="459">
        <v>42</v>
      </c>
      <c r="AA1181" s="459">
        <v>37</v>
      </c>
      <c r="AB1181" s="459">
        <v>41</v>
      </c>
      <c r="AC1181" s="459">
        <v>39</v>
      </c>
      <c r="AD1181" s="459">
        <v>41</v>
      </c>
    </row>
    <row r="1182" spans="1:30" ht="12.75" customHeight="1" x14ac:dyDescent="0.2">
      <c r="A1182" s="450">
        <v>2018</v>
      </c>
      <c r="B1182" s="457">
        <v>43181</v>
      </c>
      <c r="C1182" s="459">
        <v>50</v>
      </c>
      <c r="D1182" s="459">
        <v>48</v>
      </c>
      <c r="E1182" s="459">
        <v>48</v>
      </c>
      <c r="F1182" s="459">
        <v>46</v>
      </c>
      <c r="G1182" s="460"/>
      <c r="H1182" s="459">
        <v>47</v>
      </c>
      <c r="I1182" s="459">
        <v>47</v>
      </c>
      <c r="J1182" s="459">
        <v>47</v>
      </c>
      <c r="K1182" s="459">
        <v>46</v>
      </c>
      <c r="L1182" s="459">
        <v>44</v>
      </c>
      <c r="M1182" s="459">
        <v>39</v>
      </c>
      <c r="N1182" s="459">
        <v>46</v>
      </c>
      <c r="O1182" s="459">
        <v>44</v>
      </c>
      <c r="P1182" s="459">
        <v>32</v>
      </c>
      <c r="Q1182" s="459">
        <v>47</v>
      </c>
      <c r="R1182" s="459">
        <v>47</v>
      </c>
      <c r="S1182" s="459">
        <v>39</v>
      </c>
      <c r="T1182" s="459">
        <v>38</v>
      </c>
      <c r="U1182" s="459">
        <v>42</v>
      </c>
      <c r="V1182" s="459">
        <v>38</v>
      </c>
      <c r="W1182" s="459">
        <v>41</v>
      </c>
      <c r="X1182" s="460"/>
      <c r="Y1182" s="459"/>
      <c r="Z1182" s="459">
        <v>48</v>
      </c>
      <c r="AA1182" s="459">
        <v>44</v>
      </c>
      <c r="AB1182" s="459">
        <v>48</v>
      </c>
      <c r="AC1182" s="459">
        <v>48</v>
      </c>
      <c r="AD1182" s="459">
        <v>46</v>
      </c>
    </row>
    <row r="1183" spans="1:30" ht="12.75" customHeight="1" x14ac:dyDescent="0.2">
      <c r="A1183" s="450">
        <v>2018</v>
      </c>
      <c r="B1183" s="457">
        <v>43182</v>
      </c>
      <c r="C1183" s="459">
        <v>46</v>
      </c>
      <c r="D1183" s="459">
        <v>46</v>
      </c>
      <c r="E1183" s="459">
        <v>45</v>
      </c>
      <c r="F1183" s="459">
        <v>45</v>
      </c>
      <c r="G1183" s="460"/>
      <c r="H1183" s="459">
        <v>44</v>
      </c>
      <c r="I1183" s="459">
        <v>45</v>
      </c>
      <c r="J1183" s="459">
        <v>41</v>
      </c>
      <c r="K1183" s="459">
        <v>42</v>
      </c>
      <c r="L1183" s="459">
        <v>41</v>
      </c>
      <c r="M1183" s="459">
        <v>39</v>
      </c>
      <c r="N1183" s="459">
        <v>45</v>
      </c>
      <c r="O1183" s="459">
        <v>42</v>
      </c>
      <c r="P1183" s="459">
        <v>32</v>
      </c>
      <c r="Q1183" s="459">
        <v>46</v>
      </c>
      <c r="R1183" s="459">
        <v>45</v>
      </c>
      <c r="S1183" s="459">
        <v>38</v>
      </c>
      <c r="T1183" s="459">
        <v>36</v>
      </c>
      <c r="U1183" s="459">
        <v>39</v>
      </c>
      <c r="V1183" s="459">
        <v>34</v>
      </c>
      <c r="W1183" s="459">
        <v>38</v>
      </c>
      <c r="X1183" s="460"/>
      <c r="Y1183" s="459">
        <v>39</v>
      </c>
      <c r="Z1183" s="459">
        <v>45</v>
      </c>
      <c r="AA1183" s="459">
        <v>41</v>
      </c>
      <c r="AB1183" s="459">
        <v>45</v>
      </c>
      <c r="AC1183" s="459">
        <v>45</v>
      </c>
      <c r="AD1183" s="459">
        <v>43</v>
      </c>
    </row>
    <row r="1184" spans="1:30" ht="12.75" customHeight="1" x14ac:dyDescent="0.2">
      <c r="A1184" s="450">
        <v>2018</v>
      </c>
      <c r="B1184" s="457">
        <v>43183</v>
      </c>
      <c r="C1184" s="459">
        <v>48</v>
      </c>
      <c r="D1184" s="459">
        <v>47</v>
      </c>
      <c r="E1184" s="459">
        <v>46</v>
      </c>
      <c r="F1184" s="459">
        <v>47</v>
      </c>
      <c r="G1184" s="460"/>
      <c r="H1184" s="459">
        <v>45</v>
      </c>
      <c r="I1184" s="459">
        <v>47</v>
      </c>
      <c r="J1184" s="459">
        <v>45</v>
      </c>
      <c r="K1184" s="459">
        <v>46</v>
      </c>
      <c r="L1184" s="459">
        <v>45</v>
      </c>
      <c r="M1184" s="459">
        <v>45</v>
      </c>
      <c r="N1184" s="459">
        <v>47</v>
      </c>
      <c r="O1184" s="459">
        <v>45</v>
      </c>
      <c r="P1184" s="459">
        <v>36</v>
      </c>
      <c r="Q1184" s="459">
        <v>48</v>
      </c>
      <c r="R1184" s="459">
        <v>47</v>
      </c>
      <c r="S1184" s="459">
        <v>43</v>
      </c>
      <c r="T1184" s="459">
        <v>42</v>
      </c>
      <c r="U1184" s="459">
        <v>44</v>
      </c>
      <c r="V1184" s="459">
        <v>42</v>
      </c>
      <c r="W1184" s="459">
        <v>45</v>
      </c>
      <c r="X1184" s="460"/>
      <c r="Y1184" s="459">
        <v>43</v>
      </c>
      <c r="Z1184" s="459">
        <v>47</v>
      </c>
      <c r="AA1184" s="459">
        <v>47</v>
      </c>
      <c r="AB1184" s="459">
        <v>47</v>
      </c>
      <c r="AC1184" s="459">
        <v>47</v>
      </c>
      <c r="AD1184" s="459">
        <v>46</v>
      </c>
    </row>
    <row r="1185" spans="1:30" ht="12.75" customHeight="1" x14ac:dyDescent="0.2">
      <c r="A1185" s="450">
        <v>2018</v>
      </c>
      <c r="B1185" s="457">
        <v>43184</v>
      </c>
      <c r="C1185" s="459">
        <v>45</v>
      </c>
      <c r="D1185" s="459">
        <v>44</v>
      </c>
      <c r="E1185" s="459">
        <v>44</v>
      </c>
      <c r="F1185" s="459">
        <v>43</v>
      </c>
      <c r="G1185" s="460"/>
      <c r="H1185" s="459">
        <v>43</v>
      </c>
      <c r="I1185" s="459">
        <v>43</v>
      </c>
      <c r="J1185" s="459">
        <v>43</v>
      </c>
      <c r="K1185" s="459">
        <v>40</v>
      </c>
      <c r="L1185" s="459">
        <v>35</v>
      </c>
      <c r="M1185" s="459">
        <v>40</v>
      </c>
      <c r="N1185" s="459">
        <v>40</v>
      </c>
      <c r="O1185" s="459">
        <v>35</v>
      </c>
      <c r="P1185" s="459">
        <v>35</v>
      </c>
      <c r="Q1185" s="459">
        <v>43</v>
      </c>
      <c r="R1185" s="459">
        <v>43</v>
      </c>
      <c r="S1185" s="459">
        <v>38</v>
      </c>
      <c r="T1185" s="459">
        <v>35</v>
      </c>
      <c r="U1185" s="459">
        <v>38</v>
      </c>
      <c r="V1185" s="459">
        <v>35</v>
      </c>
      <c r="W1185" s="459">
        <v>41</v>
      </c>
      <c r="X1185" s="460"/>
      <c r="Y1185" s="459">
        <v>35</v>
      </c>
      <c r="Z1185" s="459">
        <v>42</v>
      </c>
      <c r="AA1185" s="459">
        <v>43</v>
      </c>
      <c r="AB1185" s="459">
        <v>44</v>
      </c>
      <c r="AC1185" s="459">
        <v>43</v>
      </c>
      <c r="AD1185" s="459">
        <v>42</v>
      </c>
    </row>
    <row r="1186" spans="1:30" ht="12.75" customHeight="1" x14ac:dyDescent="0.2">
      <c r="A1186" s="450">
        <v>2018</v>
      </c>
      <c r="B1186" s="457">
        <v>43185</v>
      </c>
      <c r="C1186" s="459">
        <v>45</v>
      </c>
      <c r="D1186" s="459">
        <v>47</v>
      </c>
      <c r="E1186" s="459">
        <v>44</v>
      </c>
      <c r="F1186" s="459">
        <v>44</v>
      </c>
      <c r="G1186" s="460"/>
      <c r="H1186" s="459">
        <v>46</v>
      </c>
      <c r="I1186" s="459">
        <v>40</v>
      </c>
      <c r="J1186" s="459">
        <v>44</v>
      </c>
      <c r="K1186" s="459">
        <v>40</v>
      </c>
      <c r="L1186" s="459">
        <v>36</v>
      </c>
      <c r="M1186" s="459">
        <v>42</v>
      </c>
      <c r="N1186" s="459">
        <v>40</v>
      </c>
      <c r="O1186" s="459">
        <v>38</v>
      </c>
      <c r="P1186" s="459">
        <v>39</v>
      </c>
      <c r="Q1186" s="459">
        <v>45</v>
      </c>
      <c r="R1186" s="459">
        <v>47</v>
      </c>
      <c r="S1186" s="459">
        <v>41</v>
      </c>
      <c r="T1186" s="459">
        <v>37</v>
      </c>
      <c r="U1186" s="459">
        <v>41</v>
      </c>
      <c r="V1186" s="459">
        <v>39</v>
      </c>
      <c r="W1186" s="459">
        <v>42</v>
      </c>
      <c r="X1186" s="460"/>
      <c r="Y1186" s="459">
        <v>41</v>
      </c>
      <c r="Z1186" s="459">
        <v>47</v>
      </c>
      <c r="AA1186" s="459">
        <v>44</v>
      </c>
      <c r="AB1186" s="459">
        <v>45</v>
      </c>
      <c r="AC1186" s="459">
        <v>45</v>
      </c>
      <c r="AD1186" s="459">
        <v>42</v>
      </c>
    </row>
    <row r="1187" spans="1:30" ht="12.75" customHeight="1" x14ac:dyDescent="0.2">
      <c r="A1187" s="450">
        <v>2018</v>
      </c>
      <c r="B1187" s="457">
        <v>43186</v>
      </c>
      <c r="C1187" s="459">
        <v>45</v>
      </c>
      <c r="D1187" s="459">
        <v>46</v>
      </c>
      <c r="E1187" s="459">
        <v>46</v>
      </c>
      <c r="F1187" s="459">
        <v>44</v>
      </c>
      <c r="G1187" s="460"/>
      <c r="H1187" s="459">
        <v>44</v>
      </c>
      <c r="I1187" s="459">
        <v>27</v>
      </c>
      <c r="J1187" s="459">
        <v>46</v>
      </c>
      <c r="K1187" s="459">
        <v>20</v>
      </c>
      <c r="L1187" s="459">
        <v>26</v>
      </c>
      <c r="M1187" s="459">
        <v>39</v>
      </c>
      <c r="N1187" s="459">
        <v>38</v>
      </c>
      <c r="O1187" s="459">
        <v>38</v>
      </c>
      <c r="P1187" s="459">
        <v>40</v>
      </c>
      <c r="Q1187" s="459">
        <v>39</v>
      </c>
      <c r="R1187" s="459">
        <v>34</v>
      </c>
      <c r="S1187" s="459">
        <v>34</v>
      </c>
      <c r="T1187" s="459">
        <v>26</v>
      </c>
      <c r="U1187" s="459">
        <v>32</v>
      </c>
      <c r="V1187" s="459">
        <v>25</v>
      </c>
      <c r="W1187" s="459">
        <v>26</v>
      </c>
      <c r="X1187" s="460"/>
      <c r="Y1187" s="459">
        <v>42</v>
      </c>
      <c r="Z1187" s="459">
        <v>38</v>
      </c>
      <c r="AA1187" s="459">
        <v>42</v>
      </c>
      <c r="AB1187" s="459">
        <v>47</v>
      </c>
      <c r="AC1187" s="459">
        <v>44</v>
      </c>
      <c r="AD1187" s="459">
        <v>39</v>
      </c>
    </row>
    <row r="1188" spans="1:30" ht="12.75" customHeight="1" x14ac:dyDescent="0.2">
      <c r="A1188" s="450">
        <v>2018</v>
      </c>
      <c r="B1188" s="457">
        <v>43187</v>
      </c>
      <c r="C1188" s="459">
        <v>26</v>
      </c>
      <c r="D1188" s="459">
        <v>33</v>
      </c>
      <c r="E1188" s="459">
        <v>27</v>
      </c>
      <c r="F1188" s="459">
        <v>27</v>
      </c>
      <c r="G1188" s="460"/>
      <c r="H1188" s="459">
        <v>33</v>
      </c>
      <c r="I1188" s="459">
        <v>23</v>
      </c>
      <c r="J1188" s="459">
        <v>29</v>
      </c>
      <c r="K1188" s="459">
        <v>22</v>
      </c>
      <c r="L1188" s="459">
        <v>21</v>
      </c>
      <c r="M1188" s="459">
        <v>19</v>
      </c>
      <c r="N1188" s="459">
        <v>27</v>
      </c>
      <c r="O1188" s="459">
        <v>27</v>
      </c>
      <c r="P1188" s="459">
        <v>29</v>
      </c>
      <c r="Q1188" s="459">
        <v>29</v>
      </c>
      <c r="R1188" s="459">
        <v>31</v>
      </c>
      <c r="S1188" s="459">
        <v>29</v>
      </c>
      <c r="T1188" s="459">
        <v>14</v>
      </c>
      <c r="U1188" s="459">
        <v>18</v>
      </c>
      <c r="V1188" s="459">
        <v>17</v>
      </c>
      <c r="W1188" s="459">
        <v>15</v>
      </c>
      <c r="X1188" s="460"/>
      <c r="Y1188" s="459">
        <v>19</v>
      </c>
      <c r="Z1188" s="459">
        <v>30</v>
      </c>
      <c r="AA1188" s="459">
        <v>24</v>
      </c>
      <c r="AB1188" s="459">
        <v>34</v>
      </c>
      <c r="AC1188" s="459">
        <v>31</v>
      </c>
      <c r="AD1188" s="459">
        <v>26</v>
      </c>
    </row>
    <row r="1189" spans="1:30" ht="12.75" customHeight="1" x14ac:dyDescent="0.2">
      <c r="A1189" s="450">
        <v>2018</v>
      </c>
      <c r="B1189" s="457">
        <v>43188</v>
      </c>
      <c r="C1189" s="459" t="s">
        <v>78</v>
      </c>
      <c r="D1189" s="459" t="s">
        <v>78</v>
      </c>
      <c r="E1189" s="459">
        <v>36</v>
      </c>
      <c r="F1189" s="459" t="s">
        <v>78</v>
      </c>
      <c r="G1189" s="460"/>
      <c r="H1189" s="459">
        <v>37</v>
      </c>
      <c r="I1189" s="459">
        <v>36</v>
      </c>
      <c r="J1189" s="459">
        <v>36</v>
      </c>
      <c r="K1189" s="459">
        <v>10</v>
      </c>
      <c r="L1189" s="459">
        <v>13</v>
      </c>
      <c r="M1189" s="459">
        <v>24</v>
      </c>
      <c r="N1189" s="459">
        <v>27</v>
      </c>
      <c r="O1189" s="459">
        <v>28</v>
      </c>
      <c r="P1189" s="459">
        <v>31</v>
      </c>
      <c r="Q1189" s="459">
        <v>24</v>
      </c>
      <c r="R1189" s="459">
        <v>21</v>
      </c>
      <c r="S1189" s="459">
        <v>10</v>
      </c>
      <c r="T1189" s="459">
        <v>9</v>
      </c>
      <c r="U1189" s="459">
        <v>14</v>
      </c>
      <c r="V1189" s="459">
        <v>12</v>
      </c>
      <c r="W1189" s="459">
        <v>32</v>
      </c>
      <c r="X1189" s="460"/>
      <c r="Y1189" s="459">
        <v>33</v>
      </c>
      <c r="Z1189" s="459">
        <v>25</v>
      </c>
      <c r="AA1189" s="459">
        <v>34</v>
      </c>
      <c r="AB1189" s="459">
        <v>40</v>
      </c>
      <c r="AC1189" s="459">
        <v>37</v>
      </c>
      <c r="AD1189" s="459">
        <v>30</v>
      </c>
    </row>
    <row r="1190" spans="1:30" ht="12.75" customHeight="1" x14ac:dyDescent="0.2">
      <c r="A1190" s="450">
        <v>2018</v>
      </c>
      <c r="B1190" s="457">
        <v>43189</v>
      </c>
      <c r="C1190" s="459" t="s">
        <v>78</v>
      </c>
      <c r="D1190" s="459">
        <v>39</v>
      </c>
      <c r="E1190" s="459">
        <v>38</v>
      </c>
      <c r="F1190" s="459" t="s">
        <v>78</v>
      </c>
      <c r="G1190" s="460"/>
      <c r="H1190" s="459">
        <v>33</v>
      </c>
      <c r="I1190" s="459">
        <v>36</v>
      </c>
      <c r="J1190" s="459">
        <v>35</v>
      </c>
      <c r="K1190" s="459">
        <v>36</v>
      </c>
      <c r="L1190" s="459">
        <v>35</v>
      </c>
      <c r="M1190" s="459">
        <v>34</v>
      </c>
      <c r="N1190" s="459">
        <v>38</v>
      </c>
      <c r="O1190" s="459">
        <v>34</v>
      </c>
      <c r="P1190" s="459">
        <v>29</v>
      </c>
      <c r="Q1190" s="459">
        <v>39</v>
      </c>
      <c r="R1190" s="459">
        <v>39</v>
      </c>
      <c r="S1190" s="459">
        <v>34</v>
      </c>
      <c r="T1190" s="459">
        <v>32</v>
      </c>
      <c r="U1190" s="459">
        <v>35</v>
      </c>
      <c r="V1190" s="459">
        <v>35</v>
      </c>
      <c r="W1190" s="459">
        <v>33</v>
      </c>
      <c r="X1190" s="460"/>
      <c r="Y1190" s="459">
        <v>34</v>
      </c>
      <c r="Z1190" s="459">
        <v>39</v>
      </c>
      <c r="AA1190" s="459">
        <v>35</v>
      </c>
      <c r="AB1190" s="459">
        <v>38</v>
      </c>
      <c r="AC1190" s="459">
        <v>36</v>
      </c>
      <c r="AD1190" s="459">
        <v>36</v>
      </c>
    </row>
    <row r="1191" spans="1:30" ht="12.75" customHeight="1" x14ac:dyDescent="0.2">
      <c r="A1191" s="450">
        <v>2018</v>
      </c>
      <c r="B1191" s="457">
        <v>43190</v>
      </c>
      <c r="C1191" s="459" t="s">
        <v>78</v>
      </c>
      <c r="D1191" s="459">
        <v>46</v>
      </c>
      <c r="E1191" s="459">
        <v>46</v>
      </c>
      <c r="F1191" s="459" t="s">
        <v>78</v>
      </c>
      <c r="G1191" s="460"/>
      <c r="H1191" s="459">
        <v>46</v>
      </c>
      <c r="I1191" s="459">
        <v>39</v>
      </c>
      <c r="J1191" s="459">
        <v>47</v>
      </c>
      <c r="K1191" s="459">
        <v>42</v>
      </c>
      <c r="L1191" s="459">
        <v>41</v>
      </c>
      <c r="M1191" s="459">
        <v>43</v>
      </c>
      <c r="N1191" s="459">
        <v>45</v>
      </c>
      <c r="O1191" s="459">
        <v>44</v>
      </c>
      <c r="P1191" s="459">
        <v>38</v>
      </c>
      <c r="Q1191" s="459">
        <v>47</v>
      </c>
      <c r="R1191" s="459">
        <v>45</v>
      </c>
      <c r="S1191" s="459">
        <v>45</v>
      </c>
      <c r="T1191" s="459">
        <v>37</v>
      </c>
      <c r="U1191" s="459">
        <v>40</v>
      </c>
      <c r="V1191" s="459">
        <v>38</v>
      </c>
      <c r="W1191" s="459">
        <v>40</v>
      </c>
      <c r="X1191" s="460"/>
      <c r="Y1191" s="459">
        <v>44</v>
      </c>
      <c r="Z1191" s="459">
        <v>45</v>
      </c>
      <c r="AA1191" s="459">
        <v>45</v>
      </c>
      <c r="AB1191" s="459">
        <v>47</v>
      </c>
      <c r="AC1191" s="459">
        <v>46</v>
      </c>
      <c r="AD1191" s="459">
        <v>42</v>
      </c>
    </row>
    <row r="1192" spans="1:30" ht="12.75" customHeight="1" x14ac:dyDescent="0.2">
      <c r="A1192" s="450">
        <v>2018</v>
      </c>
      <c r="B1192" s="457">
        <v>43191</v>
      </c>
      <c r="C1192" s="459" t="s">
        <v>78</v>
      </c>
      <c r="D1192" s="459">
        <v>47</v>
      </c>
      <c r="E1192" s="459">
        <v>46</v>
      </c>
      <c r="F1192" s="459" t="s">
        <v>78</v>
      </c>
      <c r="G1192" s="460"/>
      <c r="H1192" s="459">
        <v>44</v>
      </c>
      <c r="I1192" s="459">
        <v>43</v>
      </c>
      <c r="J1192" s="459">
        <v>43</v>
      </c>
      <c r="K1192" s="459">
        <v>41</v>
      </c>
      <c r="L1192" s="459">
        <v>38</v>
      </c>
      <c r="M1192" s="459">
        <v>40</v>
      </c>
      <c r="N1192" s="459">
        <v>41</v>
      </c>
      <c r="O1192" s="459">
        <v>39</v>
      </c>
      <c r="P1192" s="459">
        <v>36</v>
      </c>
      <c r="Q1192" s="459">
        <v>44</v>
      </c>
      <c r="R1192" s="459">
        <v>45</v>
      </c>
      <c r="S1192" s="459">
        <v>36</v>
      </c>
      <c r="T1192" s="459">
        <v>37</v>
      </c>
      <c r="U1192" s="459">
        <v>39</v>
      </c>
      <c r="V1192" s="459">
        <v>38</v>
      </c>
      <c r="W1192" s="459">
        <v>40</v>
      </c>
      <c r="X1192" s="460"/>
      <c r="Y1192" s="459"/>
      <c r="Z1192" s="459">
        <v>44</v>
      </c>
      <c r="AA1192" s="459">
        <v>42</v>
      </c>
      <c r="AB1192" s="459">
        <v>44</v>
      </c>
      <c r="AC1192" s="459">
        <v>43</v>
      </c>
      <c r="AD1192" s="459">
        <v>44</v>
      </c>
    </row>
    <row r="1193" spans="1:30" ht="12.75" customHeight="1" x14ac:dyDescent="0.2">
      <c r="A1193" s="450">
        <v>2018</v>
      </c>
      <c r="B1193" s="457">
        <v>43192</v>
      </c>
      <c r="C1193" s="459" t="s">
        <v>78</v>
      </c>
      <c r="D1193" s="459">
        <v>44</v>
      </c>
      <c r="E1193" s="459">
        <v>46</v>
      </c>
      <c r="F1193" s="459" t="s">
        <v>78</v>
      </c>
      <c r="G1193" s="460"/>
      <c r="H1193" s="459">
        <v>45</v>
      </c>
      <c r="I1193" s="459">
        <v>44</v>
      </c>
      <c r="J1193" s="459">
        <v>47</v>
      </c>
      <c r="K1193" s="459">
        <v>40</v>
      </c>
      <c r="L1193" s="459">
        <v>35</v>
      </c>
      <c r="M1193" s="459">
        <v>35</v>
      </c>
      <c r="N1193" s="459">
        <v>44</v>
      </c>
      <c r="O1193" s="459">
        <v>36</v>
      </c>
      <c r="P1193" s="459">
        <v>35</v>
      </c>
      <c r="Q1193" s="459">
        <v>48</v>
      </c>
      <c r="R1193" s="459">
        <v>47</v>
      </c>
      <c r="S1193" s="459">
        <v>44</v>
      </c>
      <c r="T1193" s="459">
        <v>13</v>
      </c>
      <c r="U1193" s="459">
        <v>40</v>
      </c>
      <c r="V1193" s="459">
        <v>37</v>
      </c>
      <c r="W1193" s="459">
        <v>41</v>
      </c>
      <c r="X1193" s="460"/>
      <c r="Y1193" s="459"/>
      <c r="Z1193" s="459">
        <v>46</v>
      </c>
      <c r="AA1193" s="459">
        <v>44</v>
      </c>
      <c r="AB1193" s="459">
        <v>48</v>
      </c>
      <c r="AC1193" s="459">
        <v>46</v>
      </c>
      <c r="AD1193" s="459">
        <v>44</v>
      </c>
    </row>
    <row r="1194" spans="1:30" ht="12.75" customHeight="1" x14ac:dyDescent="0.2">
      <c r="A1194" s="450">
        <v>2018</v>
      </c>
      <c r="B1194" s="457">
        <v>43193</v>
      </c>
      <c r="C1194" s="459">
        <v>45</v>
      </c>
      <c r="D1194" s="459">
        <v>39</v>
      </c>
      <c r="E1194" s="459">
        <v>47</v>
      </c>
      <c r="F1194" s="459">
        <v>41</v>
      </c>
      <c r="G1194" s="460"/>
      <c r="H1194" s="459">
        <v>45</v>
      </c>
      <c r="I1194" s="459">
        <v>44</v>
      </c>
      <c r="J1194" s="459">
        <v>46</v>
      </c>
      <c r="K1194" s="459">
        <v>32</v>
      </c>
      <c r="L1194" s="459">
        <v>18</v>
      </c>
      <c r="M1194" s="459">
        <v>34</v>
      </c>
      <c r="N1194" s="459">
        <v>34</v>
      </c>
      <c r="O1194" s="459">
        <v>35</v>
      </c>
      <c r="P1194" s="459">
        <v>37</v>
      </c>
      <c r="Q1194" s="459">
        <v>35</v>
      </c>
      <c r="R1194" s="459">
        <v>35</v>
      </c>
      <c r="S1194" s="459">
        <v>27</v>
      </c>
      <c r="T1194" s="459">
        <v>31</v>
      </c>
      <c r="U1194" s="459">
        <v>36</v>
      </c>
      <c r="V1194" s="459">
        <v>28</v>
      </c>
      <c r="W1194" s="459">
        <v>40</v>
      </c>
      <c r="X1194" s="460"/>
      <c r="Y1194" s="459"/>
      <c r="Z1194" s="459">
        <v>36</v>
      </c>
      <c r="AA1194" s="459">
        <v>39</v>
      </c>
      <c r="AB1194" s="459">
        <v>45</v>
      </c>
      <c r="AC1194" s="459">
        <v>40</v>
      </c>
      <c r="AD1194" s="459">
        <v>39</v>
      </c>
    </row>
    <row r="1195" spans="1:30" ht="12.75" customHeight="1" x14ac:dyDescent="0.2">
      <c r="A1195" s="450">
        <v>2018</v>
      </c>
      <c r="B1195" s="457">
        <v>43194</v>
      </c>
      <c r="C1195" s="459">
        <v>47</v>
      </c>
      <c r="D1195" s="459">
        <v>47</v>
      </c>
      <c r="E1195" s="459">
        <v>45</v>
      </c>
      <c r="F1195" s="459">
        <v>46</v>
      </c>
      <c r="G1195" s="460"/>
      <c r="H1195" s="459">
        <v>45</v>
      </c>
      <c r="I1195" s="459">
        <v>44</v>
      </c>
      <c r="J1195" s="459">
        <v>45</v>
      </c>
      <c r="K1195" s="459">
        <v>43</v>
      </c>
      <c r="L1195" s="459">
        <v>43</v>
      </c>
      <c r="M1195" s="459">
        <v>40</v>
      </c>
      <c r="N1195" s="459">
        <v>44</v>
      </c>
      <c r="O1195" s="459">
        <v>41</v>
      </c>
      <c r="P1195" s="459">
        <v>37</v>
      </c>
      <c r="Q1195" s="459">
        <v>44</v>
      </c>
      <c r="R1195" s="459">
        <v>45</v>
      </c>
      <c r="S1195" s="459">
        <v>44</v>
      </c>
      <c r="T1195" s="459">
        <v>39</v>
      </c>
      <c r="U1195" s="459">
        <v>41</v>
      </c>
      <c r="V1195" s="459">
        <v>43</v>
      </c>
      <c r="W1195" s="459">
        <v>41</v>
      </c>
      <c r="X1195" s="460"/>
      <c r="Y1195" s="459"/>
      <c r="Z1195" s="459">
        <v>45</v>
      </c>
      <c r="AA1195" s="459">
        <v>44</v>
      </c>
      <c r="AB1195" s="459">
        <v>46</v>
      </c>
      <c r="AC1195" s="459">
        <v>45</v>
      </c>
      <c r="AD1195" s="459">
        <v>44</v>
      </c>
    </row>
    <row r="1196" spans="1:30" ht="12.75" customHeight="1" x14ac:dyDescent="0.2">
      <c r="A1196" s="450">
        <v>2018</v>
      </c>
      <c r="B1196" s="457">
        <v>43195</v>
      </c>
      <c r="C1196" s="459">
        <v>48</v>
      </c>
      <c r="D1196" s="459">
        <v>46</v>
      </c>
      <c r="E1196" s="459">
        <v>46</v>
      </c>
      <c r="F1196" s="459">
        <v>46</v>
      </c>
      <c r="G1196" s="460"/>
      <c r="H1196" s="459">
        <v>44</v>
      </c>
      <c r="I1196" s="459">
        <v>43</v>
      </c>
      <c r="J1196" s="459">
        <v>45</v>
      </c>
      <c r="K1196" s="459">
        <v>44</v>
      </c>
      <c r="L1196" s="459">
        <v>43</v>
      </c>
      <c r="M1196" s="459">
        <v>41</v>
      </c>
      <c r="N1196" s="459">
        <v>46</v>
      </c>
      <c r="O1196" s="459">
        <v>43</v>
      </c>
      <c r="P1196" s="459">
        <v>38</v>
      </c>
      <c r="Q1196" s="459">
        <v>47</v>
      </c>
      <c r="R1196" s="459">
        <v>45</v>
      </c>
      <c r="S1196" s="459">
        <v>46</v>
      </c>
      <c r="T1196" s="459">
        <v>39</v>
      </c>
      <c r="U1196" s="459">
        <v>41</v>
      </c>
      <c r="V1196" s="459">
        <v>42</v>
      </c>
      <c r="W1196" s="459">
        <v>42</v>
      </c>
      <c r="X1196" s="460"/>
      <c r="Y1196" s="459"/>
      <c r="Z1196" s="459">
        <v>45</v>
      </c>
      <c r="AA1196" s="459">
        <v>43</v>
      </c>
      <c r="AB1196" s="459">
        <v>46</v>
      </c>
      <c r="AC1196" s="459">
        <v>46</v>
      </c>
      <c r="AD1196" s="459">
        <v>44</v>
      </c>
    </row>
    <row r="1197" spans="1:30" ht="12.75" customHeight="1" x14ac:dyDescent="0.2">
      <c r="A1197" s="450">
        <v>2018</v>
      </c>
      <c r="B1197" s="457">
        <v>43196</v>
      </c>
      <c r="C1197" s="459">
        <v>48</v>
      </c>
      <c r="D1197" s="459">
        <v>43</v>
      </c>
      <c r="E1197" s="459">
        <v>50</v>
      </c>
      <c r="F1197" s="459">
        <v>48</v>
      </c>
      <c r="G1197" s="460"/>
      <c r="H1197" s="459">
        <v>45</v>
      </c>
      <c r="I1197" s="459">
        <v>39</v>
      </c>
      <c r="J1197" s="459">
        <v>50</v>
      </c>
      <c r="K1197" s="459">
        <v>44</v>
      </c>
      <c r="L1197" s="459">
        <v>43</v>
      </c>
      <c r="M1197" s="459">
        <v>49</v>
      </c>
      <c r="N1197" s="459">
        <v>49</v>
      </c>
      <c r="O1197" s="459">
        <v>48</v>
      </c>
      <c r="P1197" s="459">
        <v>39</v>
      </c>
      <c r="Q1197" s="459">
        <v>53</v>
      </c>
      <c r="R1197" s="459">
        <v>49</v>
      </c>
      <c r="S1197" s="459">
        <v>46</v>
      </c>
      <c r="T1197" s="459">
        <v>38</v>
      </c>
      <c r="U1197" s="459">
        <v>41</v>
      </c>
      <c r="V1197" s="459">
        <v>41</v>
      </c>
      <c r="W1197" s="459">
        <v>45</v>
      </c>
      <c r="X1197" s="460"/>
      <c r="Y1197" s="459"/>
      <c r="Z1197" s="459">
        <v>47</v>
      </c>
      <c r="AA1197" s="459">
        <v>48</v>
      </c>
      <c r="AB1197" s="459">
        <v>52</v>
      </c>
      <c r="AC1197" s="459">
        <v>50</v>
      </c>
      <c r="AD1197" s="459">
        <v>43</v>
      </c>
    </row>
    <row r="1198" spans="1:30" ht="12.75" customHeight="1" x14ac:dyDescent="0.2">
      <c r="A1198" s="450">
        <v>2018</v>
      </c>
      <c r="B1198" s="457">
        <v>43197</v>
      </c>
      <c r="C1198" s="459">
        <v>50</v>
      </c>
      <c r="D1198" s="459">
        <v>48</v>
      </c>
      <c r="E1198" s="459">
        <v>49</v>
      </c>
      <c r="F1198" s="459">
        <v>50</v>
      </c>
      <c r="G1198" s="460"/>
      <c r="H1198" s="459">
        <v>48</v>
      </c>
      <c r="I1198" s="459">
        <v>48</v>
      </c>
      <c r="J1198" s="459">
        <v>49</v>
      </c>
      <c r="K1198" s="459">
        <v>46</v>
      </c>
      <c r="L1198" s="459">
        <v>46</v>
      </c>
      <c r="M1198" s="459">
        <v>47</v>
      </c>
      <c r="N1198" s="459">
        <v>47</v>
      </c>
      <c r="O1198" s="459">
        <v>45</v>
      </c>
      <c r="P1198" s="459">
        <v>40</v>
      </c>
      <c r="Q1198" s="459">
        <v>48</v>
      </c>
      <c r="R1198" s="459">
        <v>46</v>
      </c>
      <c r="S1198" s="459">
        <v>43</v>
      </c>
      <c r="T1198" s="459">
        <v>43</v>
      </c>
      <c r="U1198" s="459">
        <v>44</v>
      </c>
      <c r="V1198" s="459">
        <v>44</v>
      </c>
      <c r="W1198" s="459">
        <v>45</v>
      </c>
      <c r="X1198" s="460"/>
      <c r="Y1198" s="459"/>
      <c r="Z1198" s="459">
        <v>46</v>
      </c>
      <c r="AA1198" s="459">
        <v>48</v>
      </c>
      <c r="AB1198" s="459">
        <v>50</v>
      </c>
      <c r="AC1198" s="459">
        <v>50</v>
      </c>
      <c r="AD1198" s="459">
        <v>46</v>
      </c>
    </row>
    <row r="1199" spans="1:30" ht="12.75" customHeight="1" x14ac:dyDescent="0.2">
      <c r="A1199" s="450">
        <v>2018</v>
      </c>
      <c r="B1199" s="457">
        <v>43198</v>
      </c>
      <c r="C1199" s="459">
        <v>46</v>
      </c>
      <c r="D1199" s="459">
        <v>45</v>
      </c>
      <c r="E1199" s="459">
        <v>44</v>
      </c>
      <c r="F1199" s="459">
        <v>45</v>
      </c>
      <c r="G1199" s="460"/>
      <c r="H1199" s="459">
        <v>44</v>
      </c>
      <c r="I1199" s="459">
        <v>44</v>
      </c>
      <c r="J1199" s="459">
        <v>43</v>
      </c>
      <c r="K1199" s="459">
        <v>43</v>
      </c>
      <c r="L1199" s="459">
        <v>43</v>
      </c>
      <c r="M1199" s="459">
        <v>45</v>
      </c>
      <c r="N1199" s="459">
        <v>45</v>
      </c>
      <c r="O1199" s="459">
        <v>43</v>
      </c>
      <c r="P1199" s="459">
        <v>36</v>
      </c>
      <c r="Q1199" s="459">
        <v>45</v>
      </c>
      <c r="R1199" s="459">
        <v>44</v>
      </c>
      <c r="S1199" s="459">
        <v>41</v>
      </c>
      <c r="T1199" s="459">
        <v>39</v>
      </c>
      <c r="U1199" s="459">
        <v>41</v>
      </c>
      <c r="V1199" s="459">
        <v>39</v>
      </c>
      <c r="W1199" s="459">
        <v>42</v>
      </c>
      <c r="X1199" s="460"/>
      <c r="Y1199" s="459"/>
      <c r="Z1199" s="459">
        <v>44</v>
      </c>
      <c r="AA1199" s="459">
        <v>44</v>
      </c>
      <c r="AB1199" s="459">
        <v>45</v>
      </c>
      <c r="AC1199" s="459">
        <v>45</v>
      </c>
      <c r="AD1199" s="459">
        <v>44</v>
      </c>
    </row>
    <row r="1200" spans="1:30" ht="12.75" customHeight="1" x14ac:dyDescent="0.2">
      <c r="A1200" s="450">
        <v>2018</v>
      </c>
      <c r="B1200" s="457">
        <v>43199</v>
      </c>
      <c r="C1200" s="459">
        <v>43</v>
      </c>
      <c r="D1200" s="459">
        <v>46</v>
      </c>
      <c r="E1200" s="459">
        <v>44</v>
      </c>
      <c r="F1200" s="459">
        <v>44</v>
      </c>
      <c r="G1200" s="460"/>
      <c r="H1200" s="459">
        <v>44</v>
      </c>
      <c r="I1200" s="459">
        <v>38</v>
      </c>
      <c r="J1200" s="459">
        <v>44</v>
      </c>
      <c r="K1200" s="459">
        <v>41</v>
      </c>
      <c r="L1200" s="459">
        <v>41</v>
      </c>
      <c r="M1200" s="459">
        <v>40</v>
      </c>
      <c r="N1200" s="459">
        <v>44</v>
      </c>
      <c r="O1200" s="459">
        <v>41</v>
      </c>
      <c r="P1200" s="459">
        <v>37</v>
      </c>
      <c r="Q1200" s="459">
        <v>46</v>
      </c>
      <c r="R1200" s="459">
        <v>45</v>
      </c>
      <c r="S1200" s="459">
        <v>43</v>
      </c>
      <c r="T1200" s="459">
        <v>35</v>
      </c>
      <c r="U1200" s="459">
        <v>38</v>
      </c>
      <c r="V1200" s="459">
        <v>37</v>
      </c>
      <c r="W1200" s="459">
        <v>38</v>
      </c>
      <c r="X1200" s="460"/>
      <c r="Y1200" s="459"/>
      <c r="Z1200" s="459">
        <v>44</v>
      </c>
      <c r="AA1200" s="459">
        <v>44</v>
      </c>
      <c r="AB1200" s="459">
        <v>43</v>
      </c>
      <c r="AC1200" s="459">
        <v>41</v>
      </c>
      <c r="AD1200" s="459">
        <v>42</v>
      </c>
    </row>
    <row r="1201" spans="1:30" ht="12.75" customHeight="1" x14ac:dyDescent="0.2">
      <c r="A1201" s="450">
        <v>2018</v>
      </c>
      <c r="B1201" s="457">
        <v>43200</v>
      </c>
      <c r="C1201" s="459">
        <v>43</v>
      </c>
      <c r="D1201" s="459">
        <v>42</v>
      </c>
      <c r="E1201" s="459">
        <v>36</v>
      </c>
      <c r="F1201" s="459">
        <v>23</v>
      </c>
      <c r="G1201" s="460"/>
      <c r="H1201" s="459">
        <v>36</v>
      </c>
      <c r="I1201" s="459">
        <v>32</v>
      </c>
      <c r="J1201" s="459">
        <v>43</v>
      </c>
      <c r="K1201" s="459">
        <v>43</v>
      </c>
      <c r="L1201" s="459">
        <v>42</v>
      </c>
      <c r="M1201" s="459">
        <v>43</v>
      </c>
      <c r="N1201" s="459">
        <v>44</v>
      </c>
      <c r="O1201" s="459">
        <v>40</v>
      </c>
      <c r="P1201" s="459">
        <v>34</v>
      </c>
      <c r="Q1201" s="459">
        <v>46</v>
      </c>
      <c r="R1201" s="459">
        <v>46</v>
      </c>
      <c r="S1201" s="459">
        <v>39</v>
      </c>
      <c r="T1201" s="459">
        <v>38</v>
      </c>
      <c r="U1201" s="459">
        <v>40</v>
      </c>
      <c r="V1201" s="459">
        <v>39</v>
      </c>
      <c r="W1201" s="459">
        <v>40</v>
      </c>
      <c r="X1201" s="460"/>
      <c r="Y1201" s="459"/>
      <c r="Z1201" s="459">
        <v>45</v>
      </c>
      <c r="AA1201" s="459">
        <v>40</v>
      </c>
      <c r="AB1201" s="459">
        <v>42</v>
      </c>
      <c r="AC1201" s="459" t="s">
        <v>78</v>
      </c>
      <c r="AD1201" s="459">
        <v>43</v>
      </c>
    </row>
    <row r="1202" spans="1:30" ht="12.75" customHeight="1" x14ac:dyDescent="0.2">
      <c r="A1202" s="450">
        <v>2018</v>
      </c>
      <c r="B1202" s="457">
        <v>43201</v>
      </c>
      <c r="C1202" s="459">
        <v>47</v>
      </c>
      <c r="D1202" s="459">
        <v>51</v>
      </c>
      <c r="E1202" s="459">
        <v>48</v>
      </c>
      <c r="F1202" s="459">
        <v>44</v>
      </c>
      <c r="G1202" s="460"/>
      <c r="H1202" s="459">
        <v>50</v>
      </c>
      <c r="I1202" s="459">
        <v>43</v>
      </c>
      <c r="J1202" s="459">
        <v>51</v>
      </c>
      <c r="K1202" s="459">
        <v>38</v>
      </c>
      <c r="L1202" s="459">
        <v>39</v>
      </c>
      <c r="M1202" s="459">
        <v>45</v>
      </c>
      <c r="N1202" s="459">
        <v>49</v>
      </c>
      <c r="O1202" s="459">
        <v>47</v>
      </c>
      <c r="P1202" s="459">
        <v>40</v>
      </c>
      <c r="Q1202" s="459">
        <v>50</v>
      </c>
      <c r="R1202" s="459">
        <v>49</v>
      </c>
      <c r="S1202" s="459">
        <v>47</v>
      </c>
      <c r="T1202" s="459">
        <v>37</v>
      </c>
      <c r="U1202" s="459">
        <v>40</v>
      </c>
      <c r="V1202" s="459">
        <v>36</v>
      </c>
      <c r="W1202" s="459">
        <v>45</v>
      </c>
      <c r="X1202" s="460"/>
      <c r="Y1202" s="459"/>
      <c r="Z1202" s="459">
        <v>49</v>
      </c>
      <c r="AA1202" s="459">
        <v>49</v>
      </c>
      <c r="AB1202" s="459">
        <v>51</v>
      </c>
      <c r="AC1202" s="459">
        <v>50</v>
      </c>
      <c r="AD1202" s="459">
        <v>46</v>
      </c>
    </row>
    <row r="1203" spans="1:30" ht="12.75" customHeight="1" x14ac:dyDescent="0.2">
      <c r="A1203" s="450">
        <v>2018</v>
      </c>
      <c r="B1203" s="457">
        <v>43202</v>
      </c>
      <c r="C1203" s="459">
        <v>53</v>
      </c>
      <c r="D1203" s="459">
        <v>50</v>
      </c>
      <c r="E1203" s="459">
        <v>54</v>
      </c>
      <c r="F1203" s="459">
        <v>51</v>
      </c>
      <c r="G1203" s="460"/>
      <c r="H1203" s="459">
        <v>54</v>
      </c>
      <c r="I1203" s="459">
        <v>50</v>
      </c>
      <c r="J1203" s="459">
        <v>52</v>
      </c>
      <c r="K1203" s="459">
        <v>39</v>
      </c>
      <c r="L1203" s="459">
        <v>41</v>
      </c>
      <c r="M1203" s="459">
        <v>44</v>
      </c>
      <c r="N1203" s="459">
        <v>44</v>
      </c>
      <c r="O1203" s="459">
        <v>49</v>
      </c>
      <c r="P1203" s="459">
        <v>41</v>
      </c>
      <c r="Q1203" s="459">
        <v>53</v>
      </c>
      <c r="R1203" s="459">
        <v>45</v>
      </c>
      <c r="S1203" s="459">
        <v>51</v>
      </c>
      <c r="T1203" s="459">
        <v>37</v>
      </c>
      <c r="U1203" s="459">
        <v>40</v>
      </c>
      <c r="V1203" s="459">
        <v>41</v>
      </c>
      <c r="W1203" s="459">
        <v>47</v>
      </c>
      <c r="X1203" s="460"/>
      <c r="Y1203" s="459"/>
      <c r="Z1203" s="459">
        <v>38</v>
      </c>
      <c r="AA1203" s="459">
        <v>54</v>
      </c>
      <c r="AB1203" s="459">
        <v>55</v>
      </c>
      <c r="AC1203" s="459">
        <v>52</v>
      </c>
      <c r="AD1203" s="459">
        <v>45</v>
      </c>
    </row>
    <row r="1204" spans="1:30" ht="12.75" customHeight="1" x14ac:dyDescent="0.2">
      <c r="A1204" s="450">
        <v>2018</v>
      </c>
      <c r="B1204" s="457">
        <v>43203</v>
      </c>
      <c r="C1204" s="459">
        <v>58</v>
      </c>
      <c r="D1204" s="459">
        <v>64</v>
      </c>
      <c r="E1204" s="459">
        <v>55</v>
      </c>
      <c r="F1204" s="459">
        <v>55</v>
      </c>
      <c r="G1204" s="460"/>
      <c r="H1204" s="459">
        <v>56</v>
      </c>
      <c r="I1204" s="459">
        <v>50</v>
      </c>
      <c r="J1204" s="459">
        <v>49</v>
      </c>
      <c r="K1204" s="459">
        <v>60</v>
      </c>
      <c r="L1204" s="459">
        <v>63</v>
      </c>
      <c r="M1204" s="459">
        <v>65</v>
      </c>
      <c r="N1204" s="459">
        <v>67</v>
      </c>
      <c r="O1204" s="459">
        <v>65</v>
      </c>
      <c r="P1204" s="459">
        <v>47</v>
      </c>
      <c r="Q1204" s="459">
        <v>69</v>
      </c>
      <c r="R1204" s="459">
        <v>69</v>
      </c>
      <c r="S1204" s="459">
        <v>68</v>
      </c>
      <c r="T1204" s="459">
        <v>45</v>
      </c>
      <c r="U1204" s="459">
        <v>51</v>
      </c>
      <c r="V1204" s="459">
        <v>51</v>
      </c>
      <c r="W1204" s="459">
        <v>49</v>
      </c>
      <c r="X1204" s="460"/>
      <c r="Y1204" s="459"/>
      <c r="Z1204" s="459">
        <v>66</v>
      </c>
      <c r="AA1204" s="459">
        <v>55</v>
      </c>
      <c r="AB1204" s="459">
        <v>56</v>
      </c>
      <c r="AC1204" s="459">
        <v>52</v>
      </c>
      <c r="AD1204" s="459">
        <v>57</v>
      </c>
    </row>
    <row r="1205" spans="1:30" ht="12.75" customHeight="1" x14ac:dyDescent="0.2">
      <c r="A1205" s="450">
        <v>2018</v>
      </c>
      <c r="B1205" s="457">
        <v>43204</v>
      </c>
      <c r="C1205" s="459">
        <v>51</v>
      </c>
      <c r="D1205" s="459">
        <v>58</v>
      </c>
      <c r="E1205" s="459">
        <v>49</v>
      </c>
      <c r="F1205" s="459">
        <v>49</v>
      </c>
      <c r="G1205" s="460"/>
      <c r="H1205" s="459">
        <v>52</v>
      </c>
      <c r="I1205" s="459">
        <v>51</v>
      </c>
      <c r="J1205" s="459">
        <v>47</v>
      </c>
      <c r="K1205" s="459">
        <v>55</v>
      </c>
      <c r="L1205" s="459">
        <v>52</v>
      </c>
      <c r="M1205" s="459">
        <v>50</v>
      </c>
      <c r="N1205" s="459">
        <v>69</v>
      </c>
      <c r="O1205" s="459">
        <v>57</v>
      </c>
      <c r="P1205" s="459">
        <v>41</v>
      </c>
      <c r="Q1205" s="459">
        <v>69</v>
      </c>
      <c r="R1205" s="459">
        <v>63</v>
      </c>
      <c r="S1205" s="459">
        <v>65</v>
      </c>
      <c r="T1205" s="459">
        <v>51</v>
      </c>
      <c r="U1205" s="459">
        <v>52</v>
      </c>
      <c r="V1205" s="459">
        <v>52</v>
      </c>
      <c r="W1205" s="459">
        <v>53</v>
      </c>
      <c r="X1205" s="460"/>
      <c r="Y1205" s="459"/>
      <c r="Z1205" s="459">
        <v>60</v>
      </c>
      <c r="AA1205" s="459">
        <v>49</v>
      </c>
      <c r="AB1205" s="459">
        <v>48</v>
      </c>
      <c r="AC1205" s="459" t="s">
        <v>78</v>
      </c>
      <c r="AD1205" s="459">
        <v>56</v>
      </c>
    </row>
    <row r="1206" spans="1:30" ht="12.75" customHeight="1" x14ac:dyDescent="0.2">
      <c r="A1206" s="450">
        <v>2018</v>
      </c>
      <c r="B1206" s="457">
        <v>43205</v>
      </c>
      <c r="C1206" s="459">
        <v>47</v>
      </c>
      <c r="D1206" s="459">
        <v>46</v>
      </c>
      <c r="E1206" s="459">
        <v>47</v>
      </c>
      <c r="F1206" s="459">
        <v>44</v>
      </c>
      <c r="G1206" s="460"/>
      <c r="H1206" s="459">
        <v>44</v>
      </c>
      <c r="I1206" s="459">
        <v>45</v>
      </c>
      <c r="J1206" s="459">
        <v>44</v>
      </c>
      <c r="K1206" s="459">
        <v>46</v>
      </c>
      <c r="L1206" s="459">
        <v>41</v>
      </c>
      <c r="M1206" s="459">
        <v>43</v>
      </c>
      <c r="N1206" s="459">
        <v>40</v>
      </c>
      <c r="O1206" s="459">
        <v>41</v>
      </c>
      <c r="P1206" s="459">
        <v>36</v>
      </c>
      <c r="Q1206" s="459">
        <v>45</v>
      </c>
      <c r="R1206" s="459">
        <v>45</v>
      </c>
      <c r="S1206" s="459">
        <v>40</v>
      </c>
      <c r="T1206" s="459">
        <v>42</v>
      </c>
      <c r="U1206" s="459">
        <v>44</v>
      </c>
      <c r="V1206" s="459">
        <v>40</v>
      </c>
      <c r="W1206" s="459">
        <v>43</v>
      </c>
      <c r="X1206" s="460"/>
      <c r="Y1206" s="459"/>
      <c r="Z1206" s="459">
        <v>45</v>
      </c>
      <c r="AA1206" s="459">
        <v>45</v>
      </c>
      <c r="AB1206" s="459">
        <v>46</v>
      </c>
      <c r="AC1206" s="459" t="s">
        <v>78</v>
      </c>
      <c r="AD1206" s="459">
        <v>45</v>
      </c>
    </row>
    <row r="1207" spans="1:30" ht="12.75" customHeight="1" x14ac:dyDescent="0.2">
      <c r="A1207" s="450">
        <v>2018</v>
      </c>
      <c r="B1207" s="457">
        <v>43206</v>
      </c>
      <c r="C1207" s="459">
        <v>46</v>
      </c>
      <c r="D1207" s="459">
        <v>46</v>
      </c>
      <c r="E1207" s="459">
        <v>46</v>
      </c>
      <c r="F1207" s="459">
        <v>44</v>
      </c>
      <c r="G1207" s="460"/>
      <c r="H1207" s="459">
        <v>46</v>
      </c>
      <c r="I1207" s="459">
        <v>43</v>
      </c>
      <c r="J1207" s="459">
        <v>46</v>
      </c>
      <c r="K1207" s="459">
        <v>42</v>
      </c>
      <c r="L1207" s="459">
        <v>35</v>
      </c>
      <c r="M1207" s="459">
        <v>42</v>
      </c>
      <c r="N1207" s="459">
        <v>40</v>
      </c>
      <c r="O1207" s="459">
        <v>43</v>
      </c>
      <c r="P1207" s="459">
        <v>36</v>
      </c>
      <c r="Q1207" s="459">
        <v>40</v>
      </c>
      <c r="R1207" s="459">
        <v>45</v>
      </c>
      <c r="S1207" s="459">
        <v>32</v>
      </c>
      <c r="T1207" s="459">
        <v>38</v>
      </c>
      <c r="U1207" s="459">
        <v>42</v>
      </c>
      <c r="V1207" s="459">
        <v>38</v>
      </c>
      <c r="W1207" s="459">
        <v>40</v>
      </c>
      <c r="X1207" s="460"/>
      <c r="Y1207" s="459"/>
      <c r="Z1207" s="459">
        <v>41</v>
      </c>
      <c r="AA1207" s="459">
        <v>41</v>
      </c>
      <c r="AB1207" s="459">
        <v>46</v>
      </c>
      <c r="AC1207" s="459" t="s">
        <v>78</v>
      </c>
      <c r="AD1207" s="459">
        <v>41</v>
      </c>
    </row>
    <row r="1208" spans="1:30" ht="12.75" customHeight="1" x14ac:dyDescent="0.2">
      <c r="A1208" s="450">
        <v>2018</v>
      </c>
      <c r="B1208" s="457">
        <v>43207</v>
      </c>
      <c r="C1208" s="459">
        <v>37</v>
      </c>
      <c r="D1208" s="459">
        <v>34</v>
      </c>
      <c r="E1208" s="459">
        <v>33</v>
      </c>
      <c r="F1208" s="459">
        <v>34</v>
      </c>
      <c r="G1208" s="460"/>
      <c r="H1208" s="459">
        <v>34</v>
      </c>
      <c r="I1208" s="459">
        <v>31</v>
      </c>
      <c r="J1208" s="459">
        <v>34</v>
      </c>
      <c r="K1208" s="459">
        <v>33</v>
      </c>
      <c r="L1208" s="459">
        <v>31</v>
      </c>
      <c r="M1208" s="459">
        <v>30</v>
      </c>
      <c r="N1208" s="459">
        <v>37</v>
      </c>
      <c r="O1208" s="459">
        <v>33</v>
      </c>
      <c r="P1208" s="459">
        <v>30</v>
      </c>
      <c r="Q1208" s="459">
        <v>37</v>
      </c>
      <c r="R1208" s="459">
        <v>37</v>
      </c>
      <c r="S1208" s="459">
        <v>37</v>
      </c>
      <c r="T1208" s="459">
        <v>30</v>
      </c>
      <c r="U1208" s="459">
        <v>32</v>
      </c>
      <c r="V1208" s="459">
        <v>31</v>
      </c>
      <c r="W1208" s="459">
        <v>33</v>
      </c>
      <c r="X1208" s="460"/>
      <c r="Y1208" s="459"/>
      <c r="Z1208" s="459">
        <v>37</v>
      </c>
      <c r="AA1208" s="459">
        <v>32</v>
      </c>
      <c r="AB1208" s="459">
        <v>36</v>
      </c>
      <c r="AC1208" s="459">
        <v>34</v>
      </c>
      <c r="AD1208" s="459">
        <v>33</v>
      </c>
    </row>
    <row r="1209" spans="1:30" ht="12.75" customHeight="1" x14ac:dyDescent="0.2">
      <c r="A1209" s="450">
        <v>2018</v>
      </c>
      <c r="B1209" s="457">
        <v>43208</v>
      </c>
      <c r="C1209" s="459">
        <v>40</v>
      </c>
      <c r="D1209" s="459">
        <v>39</v>
      </c>
      <c r="E1209" s="459">
        <v>36</v>
      </c>
      <c r="F1209" s="459">
        <v>39</v>
      </c>
      <c r="G1209" s="460"/>
      <c r="H1209" s="459">
        <v>37</v>
      </c>
      <c r="I1209" s="459">
        <v>33</v>
      </c>
      <c r="J1209" s="459">
        <v>39</v>
      </c>
      <c r="K1209" s="459">
        <v>37</v>
      </c>
      <c r="L1209" s="459">
        <v>37</v>
      </c>
      <c r="M1209" s="459">
        <v>36</v>
      </c>
      <c r="N1209" s="459">
        <v>36</v>
      </c>
      <c r="O1209" s="459">
        <v>38</v>
      </c>
      <c r="P1209" s="459">
        <v>33</v>
      </c>
      <c r="Q1209" s="459">
        <v>40</v>
      </c>
      <c r="R1209" s="459">
        <v>40</v>
      </c>
      <c r="S1209" s="459">
        <v>39</v>
      </c>
      <c r="T1209" s="459">
        <v>34</v>
      </c>
      <c r="U1209" s="459">
        <v>35</v>
      </c>
      <c r="V1209" s="459">
        <v>34</v>
      </c>
      <c r="W1209" s="459">
        <v>36</v>
      </c>
      <c r="X1209" s="460"/>
      <c r="Y1209" s="459"/>
      <c r="Z1209" s="459">
        <v>40</v>
      </c>
      <c r="AA1209" s="459">
        <v>35</v>
      </c>
      <c r="AB1209" s="459">
        <v>40</v>
      </c>
      <c r="AC1209" s="459">
        <v>37</v>
      </c>
      <c r="AD1209" s="459" t="s">
        <v>78</v>
      </c>
    </row>
    <row r="1210" spans="1:30" ht="12.75" customHeight="1" x14ac:dyDescent="0.2">
      <c r="A1210" s="450">
        <v>2018</v>
      </c>
      <c r="B1210" s="457">
        <v>43209</v>
      </c>
      <c r="C1210" s="459">
        <v>45</v>
      </c>
      <c r="D1210" s="459">
        <v>42</v>
      </c>
      <c r="E1210" s="459">
        <v>39</v>
      </c>
      <c r="F1210" s="459">
        <v>40</v>
      </c>
      <c r="G1210" s="460"/>
      <c r="H1210" s="459">
        <v>41</v>
      </c>
      <c r="I1210" s="459">
        <v>40</v>
      </c>
      <c r="J1210" s="459">
        <v>40</v>
      </c>
      <c r="K1210" s="459">
        <v>41</v>
      </c>
      <c r="L1210" s="459">
        <v>41</v>
      </c>
      <c r="M1210" s="459">
        <v>35</v>
      </c>
      <c r="N1210" s="459">
        <v>43</v>
      </c>
      <c r="O1210" s="459">
        <v>40</v>
      </c>
      <c r="P1210" s="459">
        <v>37</v>
      </c>
      <c r="Q1210" s="459">
        <v>46</v>
      </c>
      <c r="R1210" s="459">
        <v>44</v>
      </c>
      <c r="S1210" s="459">
        <v>40</v>
      </c>
      <c r="T1210" s="459">
        <v>37</v>
      </c>
      <c r="U1210" s="459">
        <v>39</v>
      </c>
      <c r="V1210" s="459">
        <v>37</v>
      </c>
      <c r="W1210" s="459">
        <v>40</v>
      </c>
      <c r="X1210" s="460"/>
      <c r="Y1210" s="459"/>
      <c r="Z1210" s="459">
        <v>44</v>
      </c>
      <c r="AA1210" s="459">
        <v>42</v>
      </c>
      <c r="AB1210" s="459">
        <v>40</v>
      </c>
      <c r="AC1210" s="459">
        <v>42</v>
      </c>
      <c r="AD1210" s="459">
        <v>39</v>
      </c>
    </row>
    <row r="1211" spans="1:30" ht="12.75" customHeight="1" x14ac:dyDescent="0.2">
      <c r="A1211" s="450">
        <v>2018</v>
      </c>
      <c r="B1211" s="457">
        <v>43210</v>
      </c>
      <c r="C1211" s="459">
        <v>46</v>
      </c>
      <c r="D1211" s="459">
        <v>43</v>
      </c>
      <c r="E1211" s="459">
        <v>43</v>
      </c>
      <c r="F1211" s="459">
        <v>43</v>
      </c>
      <c r="G1211" s="460"/>
      <c r="H1211" s="459">
        <v>42</v>
      </c>
      <c r="I1211" s="459">
        <v>41</v>
      </c>
      <c r="J1211" s="459">
        <v>41</v>
      </c>
      <c r="K1211" s="459">
        <v>41</v>
      </c>
      <c r="L1211" s="459">
        <v>42</v>
      </c>
      <c r="M1211" s="459">
        <v>43</v>
      </c>
      <c r="N1211" s="459">
        <v>45</v>
      </c>
      <c r="O1211" s="459">
        <v>42</v>
      </c>
      <c r="P1211" s="459">
        <v>38</v>
      </c>
      <c r="Q1211" s="459">
        <v>45</v>
      </c>
      <c r="R1211" s="459">
        <v>42</v>
      </c>
      <c r="S1211" s="459">
        <v>41</v>
      </c>
      <c r="T1211" s="459">
        <v>38</v>
      </c>
      <c r="U1211" s="459">
        <v>40</v>
      </c>
      <c r="V1211" s="459">
        <v>35</v>
      </c>
      <c r="W1211" s="459">
        <v>40</v>
      </c>
      <c r="X1211" s="460"/>
      <c r="Y1211" s="459"/>
      <c r="Z1211" s="459">
        <v>43</v>
      </c>
      <c r="AA1211" s="459">
        <v>43</v>
      </c>
      <c r="AB1211" s="459">
        <v>43</v>
      </c>
      <c r="AC1211" s="459">
        <v>44</v>
      </c>
      <c r="AD1211" s="459">
        <v>39</v>
      </c>
    </row>
    <row r="1212" spans="1:30" ht="12.75" customHeight="1" x14ac:dyDescent="0.2">
      <c r="A1212" s="450">
        <v>2018</v>
      </c>
      <c r="B1212" s="457">
        <v>43211</v>
      </c>
      <c r="C1212" s="459">
        <v>54</v>
      </c>
      <c r="D1212" s="459">
        <v>53</v>
      </c>
      <c r="E1212" s="459">
        <v>52</v>
      </c>
      <c r="F1212" s="459">
        <v>52</v>
      </c>
      <c r="G1212" s="460"/>
      <c r="H1212" s="459">
        <v>53</v>
      </c>
      <c r="I1212" s="459">
        <v>52</v>
      </c>
      <c r="J1212" s="459">
        <v>52</v>
      </c>
      <c r="K1212" s="459">
        <v>51</v>
      </c>
      <c r="L1212" s="459">
        <v>51</v>
      </c>
      <c r="M1212" s="459">
        <v>52</v>
      </c>
      <c r="N1212" s="459">
        <v>53</v>
      </c>
      <c r="O1212" s="459">
        <v>50</v>
      </c>
      <c r="P1212" s="459">
        <v>44</v>
      </c>
      <c r="Q1212" s="459">
        <v>54</v>
      </c>
      <c r="R1212" s="459">
        <v>51</v>
      </c>
      <c r="S1212" s="459">
        <v>50</v>
      </c>
      <c r="T1212" s="459">
        <v>48</v>
      </c>
      <c r="U1212" s="459">
        <v>49</v>
      </c>
      <c r="V1212" s="459">
        <v>47</v>
      </c>
      <c r="W1212" s="459">
        <v>50</v>
      </c>
      <c r="X1212" s="460"/>
      <c r="Y1212" s="459"/>
      <c r="Z1212" s="459">
        <v>52</v>
      </c>
      <c r="AA1212" s="459">
        <v>51</v>
      </c>
      <c r="AB1212" s="459">
        <v>51</v>
      </c>
      <c r="AC1212" s="459">
        <v>52</v>
      </c>
      <c r="AD1212" s="459">
        <v>48</v>
      </c>
    </row>
    <row r="1213" spans="1:30" ht="12.75" customHeight="1" x14ac:dyDescent="0.2">
      <c r="A1213" s="450">
        <v>2018</v>
      </c>
      <c r="B1213" s="457">
        <v>43212</v>
      </c>
      <c r="C1213" s="459">
        <v>55</v>
      </c>
      <c r="D1213" s="459">
        <v>55</v>
      </c>
      <c r="E1213" s="459">
        <v>54</v>
      </c>
      <c r="F1213" s="459">
        <v>54</v>
      </c>
      <c r="G1213" s="460"/>
      <c r="H1213" s="459">
        <v>55</v>
      </c>
      <c r="I1213" s="459">
        <v>54</v>
      </c>
      <c r="J1213" s="459">
        <v>53</v>
      </c>
      <c r="K1213" s="459">
        <v>54</v>
      </c>
      <c r="L1213" s="459">
        <v>52</v>
      </c>
      <c r="M1213" s="459">
        <v>55</v>
      </c>
      <c r="N1213" s="459">
        <v>56</v>
      </c>
      <c r="O1213" s="459">
        <v>53</v>
      </c>
      <c r="P1213" s="459">
        <v>46</v>
      </c>
      <c r="Q1213" s="459">
        <v>55</v>
      </c>
      <c r="R1213" s="459">
        <v>52</v>
      </c>
      <c r="S1213" s="459">
        <v>52</v>
      </c>
      <c r="T1213" s="459">
        <v>51</v>
      </c>
      <c r="U1213" s="459">
        <v>52</v>
      </c>
      <c r="V1213" s="459">
        <v>52</v>
      </c>
      <c r="W1213" s="459">
        <v>53</v>
      </c>
      <c r="X1213" s="460"/>
      <c r="Y1213" s="459"/>
      <c r="Z1213" s="459">
        <v>53</v>
      </c>
      <c r="AA1213" s="459">
        <v>54</v>
      </c>
      <c r="AB1213" s="459">
        <v>53</v>
      </c>
      <c r="AC1213" s="459">
        <v>53</v>
      </c>
      <c r="AD1213" s="459">
        <v>50</v>
      </c>
    </row>
    <row r="1214" spans="1:30" ht="12.75" customHeight="1" x14ac:dyDescent="0.2">
      <c r="A1214" s="450">
        <v>2018</v>
      </c>
      <c r="B1214" s="457">
        <v>43213</v>
      </c>
      <c r="C1214" s="459">
        <v>58</v>
      </c>
      <c r="D1214" s="459">
        <v>60</v>
      </c>
      <c r="E1214" s="459">
        <v>56</v>
      </c>
      <c r="F1214" s="459">
        <v>56</v>
      </c>
      <c r="G1214" s="460"/>
      <c r="H1214" s="459">
        <v>56</v>
      </c>
      <c r="I1214" s="459">
        <v>54</v>
      </c>
      <c r="J1214" s="459">
        <v>53</v>
      </c>
      <c r="K1214" s="459">
        <v>49</v>
      </c>
      <c r="L1214" s="459">
        <v>41</v>
      </c>
      <c r="M1214" s="459">
        <v>55</v>
      </c>
      <c r="N1214" s="459">
        <v>59</v>
      </c>
      <c r="O1214" s="459">
        <v>56</v>
      </c>
      <c r="P1214" s="459">
        <v>48</v>
      </c>
      <c r="Q1214" s="459">
        <v>56</v>
      </c>
      <c r="R1214" s="459">
        <v>53</v>
      </c>
      <c r="S1214" s="459">
        <v>56</v>
      </c>
      <c r="T1214" s="459">
        <v>48</v>
      </c>
      <c r="U1214" s="459">
        <v>53</v>
      </c>
      <c r="V1214" s="459">
        <v>49</v>
      </c>
      <c r="W1214" s="459">
        <v>54</v>
      </c>
      <c r="X1214" s="460"/>
      <c r="Y1214" s="459"/>
      <c r="Z1214" s="459">
        <v>56</v>
      </c>
      <c r="AA1214" s="459">
        <v>57</v>
      </c>
      <c r="AB1214" s="459">
        <v>55</v>
      </c>
      <c r="AC1214" s="459">
        <v>55</v>
      </c>
      <c r="AD1214" s="459">
        <v>56</v>
      </c>
    </row>
    <row r="1215" spans="1:30" ht="12.75" customHeight="1" x14ac:dyDescent="0.2">
      <c r="A1215" s="450">
        <v>2018</v>
      </c>
      <c r="B1215" s="457">
        <v>43214</v>
      </c>
      <c r="C1215" s="459">
        <v>55</v>
      </c>
      <c r="D1215" s="459">
        <v>60</v>
      </c>
      <c r="E1215" s="459">
        <v>53</v>
      </c>
      <c r="F1215" s="459">
        <v>54</v>
      </c>
      <c r="G1215" s="460"/>
      <c r="H1215" s="459">
        <v>60</v>
      </c>
      <c r="I1215" s="459">
        <v>55</v>
      </c>
      <c r="J1215" s="459">
        <v>54</v>
      </c>
      <c r="K1215" s="459">
        <v>52</v>
      </c>
      <c r="L1215" s="459">
        <v>45</v>
      </c>
      <c r="M1215" s="459">
        <v>56</v>
      </c>
      <c r="N1215" s="459">
        <v>55</v>
      </c>
      <c r="O1215" s="459">
        <v>52</v>
      </c>
      <c r="P1215" s="459">
        <v>49</v>
      </c>
      <c r="Q1215" s="459">
        <v>56</v>
      </c>
      <c r="R1215" s="459">
        <v>53</v>
      </c>
      <c r="S1215" s="459">
        <v>53</v>
      </c>
      <c r="T1215" s="459">
        <v>47</v>
      </c>
      <c r="U1215" s="459">
        <v>53</v>
      </c>
      <c r="V1215" s="459">
        <v>51</v>
      </c>
      <c r="W1215" s="459">
        <v>53</v>
      </c>
      <c r="X1215" s="460"/>
      <c r="Y1215" s="459"/>
      <c r="Z1215" s="459">
        <v>54</v>
      </c>
      <c r="AA1215" s="459">
        <v>54</v>
      </c>
      <c r="AB1215" s="459">
        <v>56</v>
      </c>
      <c r="AC1215" s="459">
        <v>54</v>
      </c>
      <c r="AD1215" s="459">
        <v>54</v>
      </c>
    </row>
    <row r="1216" spans="1:30" ht="12.75" customHeight="1" x14ac:dyDescent="0.2">
      <c r="A1216" s="450">
        <v>2018</v>
      </c>
      <c r="B1216" s="457">
        <v>43215</v>
      </c>
      <c r="C1216" s="459">
        <v>46</v>
      </c>
      <c r="D1216" s="459">
        <v>47</v>
      </c>
      <c r="E1216" s="459">
        <v>49</v>
      </c>
      <c r="F1216" s="459">
        <v>39</v>
      </c>
      <c r="G1216" s="460"/>
      <c r="H1216" s="459">
        <v>48</v>
      </c>
      <c r="I1216" s="459">
        <v>45</v>
      </c>
      <c r="J1216" s="459">
        <v>49</v>
      </c>
      <c r="K1216" s="459">
        <v>36</v>
      </c>
      <c r="L1216" s="459">
        <v>29</v>
      </c>
      <c r="M1216" s="459">
        <v>45</v>
      </c>
      <c r="N1216" s="459">
        <v>41</v>
      </c>
      <c r="O1216" s="459">
        <v>41</v>
      </c>
      <c r="P1216" s="459">
        <v>43</v>
      </c>
      <c r="Q1216" s="459">
        <v>46</v>
      </c>
      <c r="R1216" s="459">
        <v>43</v>
      </c>
      <c r="S1216" s="459">
        <v>25</v>
      </c>
      <c r="T1216" s="459">
        <v>21</v>
      </c>
      <c r="U1216" s="459">
        <v>36</v>
      </c>
      <c r="V1216" s="459">
        <v>33</v>
      </c>
      <c r="W1216" s="459">
        <v>47</v>
      </c>
      <c r="X1216" s="460"/>
      <c r="Y1216" s="459"/>
      <c r="Z1216" s="459">
        <v>44</v>
      </c>
      <c r="AA1216" s="459">
        <v>49</v>
      </c>
      <c r="AB1216" s="459">
        <v>53</v>
      </c>
      <c r="AC1216" s="459">
        <v>49</v>
      </c>
      <c r="AD1216" s="459">
        <v>43</v>
      </c>
    </row>
    <row r="1217" spans="1:30" ht="12.75" customHeight="1" x14ac:dyDescent="0.2">
      <c r="A1217" s="450">
        <v>2018</v>
      </c>
      <c r="B1217" s="457">
        <v>43216</v>
      </c>
      <c r="C1217" s="459">
        <v>52</v>
      </c>
      <c r="D1217" s="459">
        <v>49</v>
      </c>
      <c r="E1217" s="459">
        <v>50</v>
      </c>
      <c r="F1217" s="459">
        <v>48</v>
      </c>
      <c r="G1217" s="460"/>
      <c r="H1217" s="459">
        <v>46</v>
      </c>
      <c r="I1217" s="459">
        <v>46</v>
      </c>
      <c r="J1217" s="459">
        <v>49</v>
      </c>
      <c r="K1217" s="459">
        <v>50</v>
      </c>
      <c r="L1217" s="459">
        <v>50</v>
      </c>
      <c r="M1217" s="459">
        <v>49</v>
      </c>
      <c r="N1217" s="459">
        <v>50</v>
      </c>
      <c r="O1217" s="459">
        <v>49</v>
      </c>
      <c r="P1217" s="459">
        <v>46</v>
      </c>
      <c r="Q1217" s="459">
        <v>50</v>
      </c>
      <c r="R1217" s="459">
        <v>48</v>
      </c>
      <c r="S1217" s="459">
        <v>47</v>
      </c>
      <c r="T1217" s="459">
        <v>48</v>
      </c>
      <c r="U1217" s="459">
        <v>48</v>
      </c>
      <c r="V1217" s="459">
        <v>47</v>
      </c>
      <c r="W1217" s="459">
        <v>51</v>
      </c>
      <c r="X1217" s="460"/>
      <c r="Y1217" s="459"/>
      <c r="Z1217" s="459">
        <v>49</v>
      </c>
      <c r="AA1217" s="459">
        <v>46</v>
      </c>
      <c r="AB1217" s="459">
        <v>51</v>
      </c>
      <c r="AC1217" s="459">
        <v>51</v>
      </c>
      <c r="AD1217" s="459">
        <v>49</v>
      </c>
    </row>
    <row r="1218" spans="1:30" ht="12.75" customHeight="1" x14ac:dyDescent="0.2">
      <c r="A1218" s="450">
        <v>2018</v>
      </c>
      <c r="B1218" s="457">
        <v>43217</v>
      </c>
      <c r="C1218" s="459">
        <v>49</v>
      </c>
      <c r="D1218" s="459">
        <v>43</v>
      </c>
      <c r="E1218" s="459">
        <v>51</v>
      </c>
      <c r="F1218" s="459">
        <v>44</v>
      </c>
      <c r="G1218" s="460"/>
      <c r="H1218" s="459">
        <v>45</v>
      </c>
      <c r="I1218" s="459">
        <v>43</v>
      </c>
      <c r="J1218" s="459">
        <v>48</v>
      </c>
      <c r="K1218" s="459">
        <v>37</v>
      </c>
      <c r="L1218" s="459">
        <v>29</v>
      </c>
      <c r="M1218" s="459">
        <v>35</v>
      </c>
      <c r="N1218" s="459">
        <v>44</v>
      </c>
      <c r="O1218" s="459">
        <v>43</v>
      </c>
      <c r="P1218" s="459">
        <v>43</v>
      </c>
      <c r="Q1218" s="459">
        <v>41</v>
      </c>
      <c r="R1218" s="459">
        <v>42</v>
      </c>
      <c r="S1218" s="459">
        <v>15</v>
      </c>
      <c r="T1218" s="459">
        <v>31</v>
      </c>
      <c r="U1218" s="459">
        <v>35</v>
      </c>
      <c r="V1218" s="459">
        <v>29</v>
      </c>
      <c r="W1218" s="459">
        <v>41</v>
      </c>
      <c r="X1218" s="460"/>
      <c r="Y1218" s="459"/>
      <c r="Z1218" s="459">
        <v>43</v>
      </c>
      <c r="AA1218" s="459">
        <v>43</v>
      </c>
      <c r="AB1218" s="459">
        <v>46</v>
      </c>
      <c r="AC1218" s="459">
        <v>42</v>
      </c>
      <c r="AD1218" s="459">
        <v>43</v>
      </c>
    </row>
    <row r="1219" spans="1:30" ht="12.75" customHeight="1" x14ac:dyDescent="0.2">
      <c r="A1219" s="450">
        <v>2018</v>
      </c>
      <c r="B1219" s="457">
        <v>43218</v>
      </c>
      <c r="C1219" s="459">
        <v>57</v>
      </c>
      <c r="D1219" s="459">
        <v>61</v>
      </c>
      <c r="E1219" s="459">
        <v>49</v>
      </c>
      <c r="F1219" s="459">
        <v>52</v>
      </c>
      <c r="G1219" s="460"/>
      <c r="H1219" s="459">
        <v>61</v>
      </c>
      <c r="I1219" s="459">
        <v>53</v>
      </c>
      <c r="J1219" s="459">
        <v>47</v>
      </c>
      <c r="K1219" s="459">
        <v>54</v>
      </c>
      <c r="L1219" s="459">
        <v>44</v>
      </c>
      <c r="M1219" s="459">
        <v>51</v>
      </c>
      <c r="N1219" s="459">
        <v>59</v>
      </c>
      <c r="O1219" s="459">
        <v>53</v>
      </c>
      <c r="P1219" s="459">
        <v>45</v>
      </c>
      <c r="Q1219" s="459">
        <v>57</v>
      </c>
      <c r="R1219" s="459">
        <v>56</v>
      </c>
      <c r="S1219" s="459">
        <v>54</v>
      </c>
      <c r="T1219" s="459">
        <v>51</v>
      </c>
      <c r="U1219" s="459">
        <v>53</v>
      </c>
      <c r="V1219" s="459">
        <v>49</v>
      </c>
      <c r="W1219" s="459">
        <v>53</v>
      </c>
      <c r="X1219" s="460"/>
      <c r="Y1219" s="459"/>
      <c r="Z1219" s="459">
        <v>56</v>
      </c>
      <c r="AA1219" s="459">
        <v>53</v>
      </c>
      <c r="AB1219" s="459">
        <v>55</v>
      </c>
      <c r="AC1219" s="459">
        <v>54</v>
      </c>
      <c r="AD1219" s="459">
        <v>56</v>
      </c>
    </row>
    <row r="1220" spans="1:30" ht="12.75" customHeight="1" x14ac:dyDescent="0.2">
      <c r="A1220" s="450">
        <v>2018</v>
      </c>
      <c r="B1220" s="457">
        <v>43219</v>
      </c>
      <c r="C1220" s="459">
        <v>42</v>
      </c>
      <c r="D1220" s="459">
        <v>35</v>
      </c>
      <c r="E1220" s="459">
        <v>38</v>
      </c>
      <c r="F1220" s="459">
        <v>36</v>
      </c>
      <c r="G1220" s="460"/>
      <c r="H1220" s="459">
        <v>37</v>
      </c>
      <c r="I1220" s="459">
        <v>39</v>
      </c>
      <c r="J1220" s="459">
        <v>40</v>
      </c>
      <c r="K1220" s="459">
        <v>36</v>
      </c>
      <c r="L1220" s="459">
        <v>36</v>
      </c>
      <c r="M1220" s="459">
        <v>36</v>
      </c>
      <c r="N1220" s="459">
        <v>34</v>
      </c>
      <c r="O1220" s="459">
        <v>34</v>
      </c>
      <c r="P1220" s="459">
        <v>35</v>
      </c>
      <c r="Q1220" s="459">
        <v>41</v>
      </c>
      <c r="R1220" s="459">
        <v>41</v>
      </c>
      <c r="S1220" s="459">
        <v>31</v>
      </c>
      <c r="T1220" s="459">
        <v>34</v>
      </c>
      <c r="U1220" s="459">
        <v>35</v>
      </c>
      <c r="V1220" s="459">
        <v>32</v>
      </c>
      <c r="W1220" s="459">
        <v>37</v>
      </c>
      <c r="X1220" s="460"/>
      <c r="Y1220" s="459"/>
      <c r="Z1220" s="459">
        <v>41</v>
      </c>
      <c r="AA1220" s="459">
        <v>38</v>
      </c>
      <c r="AB1220" s="459">
        <v>41</v>
      </c>
      <c r="AC1220" s="459">
        <v>37</v>
      </c>
      <c r="AD1220" s="459">
        <v>39</v>
      </c>
    </row>
    <row r="1221" spans="1:30" ht="12.75" customHeight="1" x14ac:dyDescent="0.2">
      <c r="A1221" s="450">
        <v>2018</v>
      </c>
      <c r="B1221" s="457">
        <v>43220</v>
      </c>
      <c r="C1221" s="459">
        <v>44</v>
      </c>
      <c r="D1221" s="459">
        <v>40</v>
      </c>
      <c r="E1221" s="459">
        <v>40</v>
      </c>
      <c r="F1221" s="459">
        <v>41</v>
      </c>
      <c r="G1221" s="460"/>
      <c r="H1221" s="459">
        <v>35</v>
      </c>
      <c r="I1221" s="459">
        <v>36</v>
      </c>
      <c r="J1221" s="459">
        <v>39</v>
      </c>
      <c r="K1221" s="459">
        <v>40</v>
      </c>
      <c r="L1221" s="459">
        <v>40</v>
      </c>
      <c r="M1221" s="459">
        <v>38</v>
      </c>
      <c r="N1221" s="459">
        <v>43</v>
      </c>
      <c r="O1221" s="459">
        <v>38</v>
      </c>
      <c r="P1221" s="459">
        <v>37</v>
      </c>
      <c r="Q1221" s="459">
        <v>43</v>
      </c>
      <c r="R1221" s="459">
        <v>42</v>
      </c>
      <c r="S1221" s="459">
        <v>37</v>
      </c>
      <c r="T1221" s="459">
        <v>35</v>
      </c>
      <c r="U1221" s="459">
        <v>37</v>
      </c>
      <c r="V1221" s="459">
        <v>34</v>
      </c>
      <c r="W1221" s="459">
        <v>39</v>
      </c>
      <c r="X1221" s="460"/>
      <c r="Y1221" s="459"/>
      <c r="Z1221" s="459">
        <v>41</v>
      </c>
      <c r="AA1221" s="459">
        <v>41</v>
      </c>
      <c r="AB1221" s="459">
        <v>42</v>
      </c>
      <c r="AC1221" s="459">
        <v>42</v>
      </c>
      <c r="AD1221" s="459">
        <v>40</v>
      </c>
    </row>
    <row r="1222" spans="1:30" ht="12.75" customHeight="1" x14ac:dyDescent="0.2">
      <c r="A1222" s="450">
        <v>2018</v>
      </c>
      <c r="B1222" s="457">
        <v>43221</v>
      </c>
      <c r="C1222" s="459">
        <v>69</v>
      </c>
      <c r="D1222" s="459">
        <v>63</v>
      </c>
      <c r="E1222" s="459">
        <v>66</v>
      </c>
      <c r="F1222" s="459">
        <v>62</v>
      </c>
      <c r="G1222" s="460"/>
      <c r="H1222" s="459">
        <v>60</v>
      </c>
      <c r="I1222" s="459">
        <v>56</v>
      </c>
      <c r="J1222" s="459">
        <v>62</v>
      </c>
      <c r="K1222" s="459">
        <v>67</v>
      </c>
      <c r="L1222" s="459">
        <v>69</v>
      </c>
      <c r="M1222" s="459">
        <v>66</v>
      </c>
      <c r="N1222" s="459">
        <v>72</v>
      </c>
      <c r="O1222" s="459">
        <v>68</v>
      </c>
      <c r="P1222" s="459">
        <v>66</v>
      </c>
      <c r="Q1222" s="459">
        <v>71</v>
      </c>
      <c r="R1222" s="459">
        <v>68</v>
      </c>
      <c r="S1222" s="459">
        <v>67</v>
      </c>
      <c r="T1222" s="459">
        <v>63</v>
      </c>
      <c r="U1222" s="459">
        <v>64</v>
      </c>
      <c r="V1222" s="459">
        <v>56</v>
      </c>
      <c r="W1222" s="459">
        <v>62</v>
      </c>
      <c r="X1222" s="460"/>
      <c r="Y1222" s="459"/>
      <c r="Z1222" s="459">
        <v>67</v>
      </c>
      <c r="AA1222" s="459">
        <v>68</v>
      </c>
      <c r="AB1222" s="459">
        <v>66</v>
      </c>
      <c r="AC1222" s="459">
        <v>62</v>
      </c>
      <c r="AD1222" s="459">
        <v>66</v>
      </c>
    </row>
    <row r="1223" spans="1:30" ht="12.75" customHeight="1" x14ac:dyDescent="0.2">
      <c r="A1223" s="450">
        <v>2018</v>
      </c>
      <c r="B1223" s="457">
        <v>43222</v>
      </c>
      <c r="C1223" s="459">
        <v>71</v>
      </c>
      <c r="D1223" s="459">
        <v>75</v>
      </c>
      <c r="E1223" s="459">
        <v>70</v>
      </c>
      <c r="F1223" s="459">
        <v>71</v>
      </c>
      <c r="G1223" s="460"/>
      <c r="H1223" s="459">
        <v>78</v>
      </c>
      <c r="I1223" s="459">
        <v>65</v>
      </c>
      <c r="J1223" s="459">
        <v>71</v>
      </c>
      <c r="K1223" s="459">
        <v>71</v>
      </c>
      <c r="L1223" s="459">
        <v>67</v>
      </c>
      <c r="M1223" s="459">
        <v>65</v>
      </c>
      <c r="N1223" s="459">
        <v>72</v>
      </c>
      <c r="O1223" s="459">
        <v>67</v>
      </c>
      <c r="P1223" s="459">
        <v>70</v>
      </c>
      <c r="Q1223" s="459">
        <v>73</v>
      </c>
      <c r="R1223" s="459">
        <v>72</v>
      </c>
      <c r="S1223" s="459">
        <v>74</v>
      </c>
      <c r="T1223" s="459">
        <v>66</v>
      </c>
      <c r="U1223" s="459">
        <v>67</v>
      </c>
      <c r="V1223" s="459">
        <v>66</v>
      </c>
      <c r="W1223" s="459" t="s">
        <v>78</v>
      </c>
      <c r="X1223" s="460"/>
      <c r="Y1223" s="459"/>
      <c r="Z1223" s="459">
        <v>72</v>
      </c>
      <c r="AA1223" s="459">
        <v>69</v>
      </c>
      <c r="AB1223" s="459">
        <v>72</v>
      </c>
      <c r="AC1223" s="459">
        <v>70</v>
      </c>
      <c r="AD1223" s="459">
        <v>72</v>
      </c>
    </row>
    <row r="1224" spans="1:30" ht="12.75" customHeight="1" x14ac:dyDescent="0.2">
      <c r="A1224" s="450">
        <v>2018</v>
      </c>
      <c r="B1224" s="457">
        <v>43223</v>
      </c>
      <c r="C1224" s="459">
        <v>68</v>
      </c>
      <c r="D1224" s="459">
        <v>66</v>
      </c>
      <c r="E1224" s="459">
        <v>67</v>
      </c>
      <c r="F1224" s="459">
        <v>70</v>
      </c>
      <c r="G1224" s="460"/>
      <c r="H1224" s="459">
        <v>76</v>
      </c>
      <c r="I1224" s="459">
        <v>59</v>
      </c>
      <c r="J1224" s="459">
        <v>64</v>
      </c>
      <c r="K1224" s="459">
        <v>63</v>
      </c>
      <c r="L1224" s="459">
        <v>59</v>
      </c>
      <c r="M1224" s="459">
        <v>61</v>
      </c>
      <c r="N1224" s="459">
        <v>63</v>
      </c>
      <c r="O1224" s="459">
        <v>68</v>
      </c>
      <c r="P1224" s="459">
        <v>53</v>
      </c>
      <c r="Q1224" s="459">
        <v>61</v>
      </c>
      <c r="R1224" s="459">
        <v>61</v>
      </c>
      <c r="S1224" s="459">
        <v>60</v>
      </c>
      <c r="T1224" s="459">
        <v>58</v>
      </c>
      <c r="U1224" s="459">
        <v>60</v>
      </c>
      <c r="V1224" s="459">
        <v>61</v>
      </c>
      <c r="W1224" s="459" t="s">
        <v>78</v>
      </c>
      <c r="X1224" s="460"/>
      <c r="Y1224" s="459"/>
      <c r="Z1224" s="459">
        <v>60</v>
      </c>
      <c r="AA1224" s="459">
        <v>63</v>
      </c>
      <c r="AB1224" s="459">
        <v>64</v>
      </c>
      <c r="AC1224" s="459">
        <v>62</v>
      </c>
      <c r="AD1224" s="459">
        <v>64</v>
      </c>
    </row>
    <row r="1225" spans="1:30" ht="12.75" customHeight="1" x14ac:dyDescent="0.2">
      <c r="A1225" s="450">
        <v>2018</v>
      </c>
      <c r="B1225" s="457">
        <v>43224</v>
      </c>
      <c r="C1225" s="459">
        <v>54</v>
      </c>
      <c r="D1225" s="459">
        <v>57</v>
      </c>
      <c r="E1225" s="459">
        <v>58</v>
      </c>
      <c r="F1225" s="459">
        <v>54</v>
      </c>
      <c r="G1225" s="460"/>
      <c r="H1225" s="459">
        <v>58</v>
      </c>
      <c r="I1225" s="459">
        <v>49</v>
      </c>
      <c r="J1225" s="459">
        <v>57</v>
      </c>
      <c r="K1225" s="459">
        <v>56</v>
      </c>
      <c r="L1225" s="459">
        <v>57</v>
      </c>
      <c r="M1225" s="459">
        <v>58</v>
      </c>
      <c r="N1225" s="459">
        <v>62</v>
      </c>
      <c r="O1225" s="459">
        <v>59</v>
      </c>
      <c r="P1225" s="459">
        <v>44</v>
      </c>
      <c r="Q1225" s="459">
        <v>62</v>
      </c>
      <c r="R1225" s="459">
        <v>60</v>
      </c>
      <c r="S1225" s="459">
        <v>55</v>
      </c>
      <c r="T1225" s="459">
        <v>49</v>
      </c>
      <c r="U1225" s="459">
        <v>52</v>
      </c>
      <c r="V1225" s="459">
        <v>52</v>
      </c>
      <c r="W1225" s="459">
        <v>49</v>
      </c>
      <c r="X1225" s="460"/>
      <c r="Y1225" s="459"/>
      <c r="Z1225" s="459">
        <v>59</v>
      </c>
      <c r="AA1225" s="459">
        <v>56</v>
      </c>
      <c r="AB1225" s="459">
        <v>56</v>
      </c>
      <c r="AC1225" s="459">
        <v>52</v>
      </c>
      <c r="AD1225" s="459">
        <v>53</v>
      </c>
    </row>
    <row r="1226" spans="1:30" ht="12.75" customHeight="1" x14ac:dyDescent="0.2">
      <c r="A1226" s="450">
        <v>2018</v>
      </c>
      <c r="B1226" s="457">
        <v>43225</v>
      </c>
      <c r="C1226" s="459">
        <v>54</v>
      </c>
      <c r="D1226" s="459">
        <v>58</v>
      </c>
      <c r="E1226" s="459">
        <v>56</v>
      </c>
      <c r="F1226" s="459">
        <v>54</v>
      </c>
      <c r="G1226" s="460"/>
      <c r="H1226" s="459">
        <v>57</v>
      </c>
      <c r="I1226" s="459">
        <v>48</v>
      </c>
      <c r="J1226" s="459">
        <v>54</v>
      </c>
      <c r="K1226" s="459">
        <v>56</v>
      </c>
      <c r="L1226" s="459">
        <v>56</v>
      </c>
      <c r="M1226" s="459">
        <v>56</v>
      </c>
      <c r="N1226" s="459">
        <v>56</v>
      </c>
      <c r="O1226" s="459">
        <v>54</v>
      </c>
      <c r="P1226" s="459">
        <v>49</v>
      </c>
      <c r="Q1226" s="459">
        <v>57</v>
      </c>
      <c r="R1226" s="459">
        <v>56</v>
      </c>
      <c r="S1226" s="459">
        <v>54</v>
      </c>
      <c r="T1226" s="459">
        <v>51</v>
      </c>
      <c r="U1226" s="459">
        <v>54</v>
      </c>
      <c r="V1226" s="459">
        <v>53</v>
      </c>
      <c r="W1226" s="459">
        <v>56</v>
      </c>
      <c r="X1226" s="460"/>
      <c r="Y1226" s="459"/>
      <c r="Z1226" s="459">
        <v>54</v>
      </c>
      <c r="AA1226" s="459">
        <v>58</v>
      </c>
      <c r="AB1226" s="459">
        <v>57</v>
      </c>
      <c r="AC1226" s="459">
        <v>56</v>
      </c>
      <c r="AD1226" s="459">
        <v>54</v>
      </c>
    </row>
    <row r="1227" spans="1:30" ht="12.75" customHeight="1" x14ac:dyDescent="0.2">
      <c r="A1227" s="450">
        <v>2018</v>
      </c>
      <c r="B1227" s="457">
        <v>43226</v>
      </c>
      <c r="C1227" s="459">
        <v>52</v>
      </c>
      <c r="D1227" s="459">
        <v>51</v>
      </c>
      <c r="E1227" s="459">
        <v>52</v>
      </c>
      <c r="F1227" s="459">
        <v>47</v>
      </c>
      <c r="G1227" s="460"/>
      <c r="H1227" s="459">
        <v>50</v>
      </c>
      <c r="I1227" s="459">
        <v>45</v>
      </c>
      <c r="J1227" s="459">
        <v>49</v>
      </c>
      <c r="K1227" s="459">
        <v>45</v>
      </c>
      <c r="L1227" s="459">
        <v>43</v>
      </c>
      <c r="M1227" s="459">
        <v>45</v>
      </c>
      <c r="N1227" s="459">
        <v>44</v>
      </c>
      <c r="O1227" s="459">
        <v>41</v>
      </c>
      <c r="P1227" s="459">
        <v>39</v>
      </c>
      <c r="Q1227" s="459">
        <v>50</v>
      </c>
      <c r="R1227" s="459">
        <v>52</v>
      </c>
      <c r="S1227" s="459">
        <v>34</v>
      </c>
      <c r="T1227" s="459">
        <v>47</v>
      </c>
      <c r="U1227" s="459">
        <v>47</v>
      </c>
      <c r="V1227" s="459">
        <v>46</v>
      </c>
      <c r="W1227" s="459">
        <v>48</v>
      </c>
      <c r="X1227" s="460"/>
      <c r="Y1227" s="459"/>
      <c r="Z1227" s="459">
        <v>45</v>
      </c>
      <c r="AA1227" s="459">
        <v>48</v>
      </c>
      <c r="AB1227" s="459">
        <v>49</v>
      </c>
      <c r="AC1227" s="459">
        <v>47</v>
      </c>
      <c r="AD1227" s="459">
        <v>46</v>
      </c>
    </row>
    <row r="1228" spans="1:30" ht="12.75" customHeight="1" x14ac:dyDescent="0.2">
      <c r="A1228" s="450">
        <v>2018</v>
      </c>
      <c r="B1228" s="457">
        <v>43227</v>
      </c>
      <c r="C1228" s="459">
        <v>52</v>
      </c>
      <c r="D1228" s="459">
        <v>50</v>
      </c>
      <c r="E1228" s="459">
        <v>53</v>
      </c>
      <c r="F1228" s="459">
        <v>47</v>
      </c>
      <c r="G1228" s="460"/>
      <c r="H1228" s="459">
        <v>50</v>
      </c>
      <c r="I1228" s="459">
        <v>52</v>
      </c>
      <c r="J1228" s="459">
        <v>51</v>
      </c>
      <c r="K1228" s="459">
        <v>49</v>
      </c>
      <c r="L1228" s="459">
        <v>47</v>
      </c>
      <c r="M1228" s="459">
        <v>54</v>
      </c>
      <c r="N1228" s="459">
        <v>52</v>
      </c>
      <c r="O1228" s="459">
        <v>52</v>
      </c>
      <c r="P1228" s="459">
        <v>43</v>
      </c>
      <c r="Q1228" s="459">
        <v>51</v>
      </c>
      <c r="R1228" s="459">
        <v>46</v>
      </c>
      <c r="S1228" s="459">
        <v>35</v>
      </c>
      <c r="T1228" s="459">
        <v>44</v>
      </c>
      <c r="U1228" s="459">
        <v>50</v>
      </c>
      <c r="V1228" s="459">
        <v>49</v>
      </c>
      <c r="W1228" s="459">
        <v>52</v>
      </c>
      <c r="X1228" s="460"/>
      <c r="Y1228" s="459"/>
      <c r="Z1228" s="459">
        <v>46</v>
      </c>
      <c r="AA1228" s="459">
        <v>51</v>
      </c>
      <c r="AB1228" s="459">
        <v>50</v>
      </c>
      <c r="AC1228" s="459">
        <v>50</v>
      </c>
      <c r="AD1228" s="459">
        <v>51</v>
      </c>
    </row>
    <row r="1229" spans="1:30" ht="12.75" customHeight="1" x14ac:dyDescent="0.2">
      <c r="A1229" s="450">
        <v>2018</v>
      </c>
      <c r="B1229" s="457">
        <v>43228</v>
      </c>
      <c r="C1229" s="459">
        <v>55</v>
      </c>
      <c r="D1229" s="459">
        <v>56</v>
      </c>
      <c r="E1229" s="459">
        <v>53</v>
      </c>
      <c r="F1229" s="459">
        <v>53</v>
      </c>
      <c r="G1229" s="460"/>
      <c r="H1229" s="459">
        <v>50</v>
      </c>
      <c r="I1229" s="459">
        <v>53</v>
      </c>
      <c r="J1229" s="459">
        <v>49</v>
      </c>
      <c r="K1229" s="459">
        <v>51</v>
      </c>
      <c r="L1229" s="459">
        <v>40</v>
      </c>
      <c r="M1229" s="459">
        <v>53</v>
      </c>
      <c r="N1229" s="459">
        <v>54</v>
      </c>
      <c r="O1229" s="459">
        <v>51</v>
      </c>
      <c r="P1229" s="459">
        <v>44</v>
      </c>
      <c r="Q1229" s="459">
        <v>52</v>
      </c>
      <c r="R1229" s="459">
        <v>53</v>
      </c>
      <c r="S1229" s="459">
        <v>56</v>
      </c>
      <c r="T1229" s="459">
        <v>50</v>
      </c>
      <c r="U1229" s="459">
        <v>54</v>
      </c>
      <c r="V1229" s="459">
        <v>53</v>
      </c>
      <c r="W1229" s="459">
        <v>53</v>
      </c>
      <c r="X1229" s="460"/>
      <c r="Y1229" s="459"/>
      <c r="Z1229" s="459">
        <v>55</v>
      </c>
      <c r="AA1229" s="459">
        <v>52</v>
      </c>
      <c r="AB1229" s="459">
        <v>52</v>
      </c>
      <c r="AC1229" s="459">
        <v>52</v>
      </c>
      <c r="AD1229" s="459">
        <v>56</v>
      </c>
    </row>
    <row r="1230" spans="1:30" ht="12.75" customHeight="1" x14ac:dyDescent="0.2">
      <c r="A1230" s="450">
        <v>2018</v>
      </c>
      <c r="B1230" s="457">
        <v>43229</v>
      </c>
      <c r="C1230" s="459">
        <v>54</v>
      </c>
      <c r="D1230" s="459">
        <v>63</v>
      </c>
      <c r="E1230" s="459">
        <v>48</v>
      </c>
      <c r="F1230" s="459">
        <v>52</v>
      </c>
      <c r="G1230" s="460"/>
      <c r="H1230" s="459">
        <v>56</v>
      </c>
      <c r="I1230" s="459">
        <v>49</v>
      </c>
      <c r="J1230" s="459">
        <v>45</v>
      </c>
      <c r="K1230" s="459">
        <v>50</v>
      </c>
      <c r="L1230" s="459">
        <v>35</v>
      </c>
      <c r="M1230" s="459">
        <v>47</v>
      </c>
      <c r="N1230" s="459">
        <v>67</v>
      </c>
      <c r="O1230" s="459">
        <v>61</v>
      </c>
      <c r="P1230" s="459">
        <v>41</v>
      </c>
      <c r="Q1230" s="459">
        <v>66</v>
      </c>
      <c r="R1230" s="459">
        <v>60</v>
      </c>
      <c r="S1230" s="459">
        <v>63</v>
      </c>
      <c r="T1230" s="459">
        <v>40</v>
      </c>
      <c r="U1230" s="459">
        <v>49</v>
      </c>
      <c r="V1230" s="459">
        <v>47</v>
      </c>
      <c r="W1230" s="459">
        <v>35</v>
      </c>
      <c r="X1230" s="460"/>
      <c r="Y1230" s="459"/>
      <c r="Z1230" s="459">
        <v>62</v>
      </c>
      <c r="AA1230" s="459">
        <v>44</v>
      </c>
      <c r="AB1230" s="459">
        <v>47</v>
      </c>
      <c r="AC1230" s="459">
        <v>43</v>
      </c>
      <c r="AD1230" s="459">
        <v>56</v>
      </c>
    </row>
    <row r="1231" spans="1:30" ht="12.75" customHeight="1" x14ac:dyDescent="0.2">
      <c r="A1231" s="450">
        <v>2018</v>
      </c>
      <c r="B1231" s="457">
        <v>43230</v>
      </c>
      <c r="C1231" s="459">
        <v>41</v>
      </c>
      <c r="D1231" s="459">
        <v>48</v>
      </c>
      <c r="E1231" s="459">
        <v>42</v>
      </c>
      <c r="F1231" s="459">
        <v>41</v>
      </c>
      <c r="G1231" s="460"/>
      <c r="H1231" s="459">
        <v>46</v>
      </c>
      <c r="I1231" s="459">
        <v>36</v>
      </c>
      <c r="J1231" s="459">
        <v>40</v>
      </c>
      <c r="K1231" s="459">
        <v>31</v>
      </c>
      <c r="L1231" s="459">
        <v>25</v>
      </c>
      <c r="M1231" s="459">
        <v>36</v>
      </c>
      <c r="N1231" s="459">
        <v>51</v>
      </c>
      <c r="O1231" s="459">
        <v>49</v>
      </c>
      <c r="P1231" s="459">
        <v>31</v>
      </c>
      <c r="Q1231" s="459">
        <v>52</v>
      </c>
      <c r="R1231" s="459">
        <v>49</v>
      </c>
      <c r="S1231" s="459">
        <v>42</v>
      </c>
      <c r="T1231" s="459">
        <v>31</v>
      </c>
      <c r="U1231" s="459">
        <v>34</v>
      </c>
      <c r="V1231" s="459">
        <v>32</v>
      </c>
      <c r="W1231" s="459">
        <v>36</v>
      </c>
      <c r="X1231" s="460"/>
      <c r="Y1231" s="459"/>
      <c r="Z1231" s="459">
        <v>37</v>
      </c>
      <c r="AA1231" s="459">
        <v>39</v>
      </c>
      <c r="AB1231" s="459">
        <v>40</v>
      </c>
      <c r="AC1231" s="459">
        <v>39</v>
      </c>
      <c r="AD1231" s="459">
        <v>37</v>
      </c>
    </row>
    <row r="1232" spans="1:30" ht="12.75" customHeight="1" x14ac:dyDescent="0.2">
      <c r="A1232" s="450">
        <v>2018</v>
      </c>
      <c r="B1232" s="457">
        <v>43231</v>
      </c>
      <c r="C1232" s="459">
        <v>54</v>
      </c>
      <c r="D1232" s="459">
        <v>47</v>
      </c>
      <c r="E1232" s="459">
        <v>51</v>
      </c>
      <c r="F1232" s="459">
        <v>49</v>
      </c>
      <c r="G1232" s="460"/>
      <c r="H1232" s="459">
        <v>48</v>
      </c>
      <c r="I1232" s="459">
        <v>47</v>
      </c>
      <c r="J1232" s="459">
        <v>50</v>
      </c>
      <c r="K1232" s="459">
        <v>49</v>
      </c>
      <c r="L1232" s="459">
        <v>50</v>
      </c>
      <c r="M1232" s="459">
        <v>49</v>
      </c>
      <c r="N1232" s="459">
        <v>52</v>
      </c>
      <c r="O1232" s="459">
        <v>52</v>
      </c>
      <c r="P1232" s="459">
        <v>48</v>
      </c>
      <c r="Q1232" s="459">
        <v>56</v>
      </c>
      <c r="R1232" s="459">
        <v>50</v>
      </c>
      <c r="S1232" s="459">
        <v>45</v>
      </c>
      <c r="T1232" s="459">
        <v>47</v>
      </c>
      <c r="U1232" s="459">
        <v>47</v>
      </c>
      <c r="V1232" s="459" t="s">
        <v>78</v>
      </c>
      <c r="W1232" s="459">
        <v>46</v>
      </c>
      <c r="X1232" s="460"/>
      <c r="Y1232" s="459"/>
      <c r="Z1232" s="459">
        <v>49</v>
      </c>
      <c r="AA1232" s="459">
        <v>51</v>
      </c>
      <c r="AB1232" s="459">
        <v>49</v>
      </c>
      <c r="AC1232" s="459">
        <v>51</v>
      </c>
      <c r="AD1232" s="459">
        <v>49</v>
      </c>
    </row>
    <row r="1233" spans="1:30" ht="12.75" customHeight="1" x14ac:dyDescent="0.2">
      <c r="A1233" s="450">
        <v>2018</v>
      </c>
      <c r="B1233" s="457">
        <v>43232</v>
      </c>
      <c r="C1233" s="459">
        <v>37</v>
      </c>
      <c r="D1233" s="459">
        <v>28</v>
      </c>
      <c r="E1233" s="459">
        <v>33</v>
      </c>
      <c r="F1233" s="459">
        <v>30</v>
      </c>
      <c r="G1233" s="460"/>
      <c r="H1233" s="459">
        <v>25</v>
      </c>
      <c r="I1233" s="459">
        <v>23</v>
      </c>
      <c r="J1233" s="459">
        <v>34</v>
      </c>
      <c r="K1233" s="459">
        <v>27</v>
      </c>
      <c r="L1233" s="459">
        <v>36</v>
      </c>
      <c r="M1233" s="459">
        <v>48</v>
      </c>
      <c r="N1233" s="459">
        <v>37</v>
      </c>
      <c r="O1233" s="459">
        <v>49</v>
      </c>
      <c r="P1233" s="459">
        <v>48</v>
      </c>
      <c r="Q1233" s="459">
        <v>31</v>
      </c>
      <c r="R1233" s="459">
        <v>30</v>
      </c>
      <c r="S1233" s="459">
        <v>16</v>
      </c>
      <c r="T1233" s="459">
        <v>34</v>
      </c>
      <c r="U1233" s="459">
        <v>30</v>
      </c>
      <c r="V1233" s="459">
        <v>34</v>
      </c>
      <c r="W1233" s="459">
        <v>47</v>
      </c>
      <c r="X1233" s="460"/>
      <c r="Y1233" s="459"/>
      <c r="Z1233" s="459">
        <v>23</v>
      </c>
      <c r="AA1233" s="459">
        <v>50</v>
      </c>
      <c r="AB1233" s="459">
        <v>50</v>
      </c>
      <c r="AC1233" s="459">
        <v>49</v>
      </c>
      <c r="AD1233" s="459">
        <v>29</v>
      </c>
    </row>
    <row r="1234" spans="1:30" ht="12.75" customHeight="1" x14ac:dyDescent="0.2">
      <c r="A1234" s="450">
        <v>2018</v>
      </c>
      <c r="B1234" s="457">
        <v>43233</v>
      </c>
      <c r="C1234" s="459">
        <v>38</v>
      </c>
      <c r="D1234" s="459">
        <v>37</v>
      </c>
      <c r="E1234" s="459">
        <v>43</v>
      </c>
      <c r="F1234" s="459">
        <v>36</v>
      </c>
      <c r="G1234" s="460"/>
      <c r="H1234" s="459">
        <v>36</v>
      </c>
      <c r="I1234" s="459">
        <v>40</v>
      </c>
      <c r="J1234" s="459">
        <v>40</v>
      </c>
      <c r="K1234" s="459">
        <v>29</v>
      </c>
      <c r="L1234" s="459">
        <v>28</v>
      </c>
      <c r="M1234" s="459">
        <v>35</v>
      </c>
      <c r="N1234" s="459">
        <v>30</v>
      </c>
      <c r="O1234" s="459">
        <v>35</v>
      </c>
      <c r="P1234" s="459">
        <v>36</v>
      </c>
      <c r="Q1234" s="459">
        <v>36</v>
      </c>
      <c r="R1234" s="459">
        <v>29</v>
      </c>
      <c r="S1234" s="459">
        <v>21</v>
      </c>
      <c r="T1234" s="459">
        <v>29</v>
      </c>
      <c r="U1234" s="459">
        <v>29</v>
      </c>
      <c r="V1234" s="459">
        <v>30</v>
      </c>
      <c r="W1234" s="459">
        <v>38</v>
      </c>
      <c r="X1234" s="460"/>
      <c r="Y1234" s="459"/>
      <c r="Z1234" s="459">
        <v>31</v>
      </c>
      <c r="AA1234" s="459">
        <v>41</v>
      </c>
      <c r="AB1234" s="459">
        <v>40</v>
      </c>
      <c r="AC1234" s="459">
        <v>39</v>
      </c>
      <c r="AD1234" s="459">
        <v>30</v>
      </c>
    </row>
    <row r="1235" spans="1:30" ht="12.75" customHeight="1" x14ac:dyDescent="0.2">
      <c r="A1235" s="450">
        <v>2018</v>
      </c>
      <c r="B1235" s="457">
        <v>43234</v>
      </c>
      <c r="C1235" s="459">
        <v>36</v>
      </c>
      <c r="D1235" s="459">
        <v>39</v>
      </c>
      <c r="E1235" s="459">
        <v>40</v>
      </c>
      <c r="F1235" s="459">
        <v>37</v>
      </c>
      <c r="G1235" s="460"/>
      <c r="H1235" s="459">
        <v>42</v>
      </c>
      <c r="I1235" s="459">
        <v>37</v>
      </c>
      <c r="J1235" s="459">
        <v>44</v>
      </c>
      <c r="K1235" s="459">
        <v>28</v>
      </c>
      <c r="L1235" s="459">
        <v>27</v>
      </c>
      <c r="M1235" s="459">
        <v>31</v>
      </c>
      <c r="N1235" s="459">
        <v>39</v>
      </c>
      <c r="O1235" s="459">
        <v>37</v>
      </c>
      <c r="P1235" s="459">
        <v>31</v>
      </c>
      <c r="Q1235" s="459">
        <v>42</v>
      </c>
      <c r="R1235" s="459">
        <v>34</v>
      </c>
      <c r="S1235" s="459">
        <v>36</v>
      </c>
      <c r="T1235" s="459">
        <v>28</v>
      </c>
      <c r="U1235" s="459">
        <v>29</v>
      </c>
      <c r="V1235" s="459">
        <v>27</v>
      </c>
      <c r="W1235" s="459">
        <v>35</v>
      </c>
      <c r="X1235" s="460"/>
      <c r="Y1235" s="459"/>
      <c r="Z1235" s="459">
        <v>32</v>
      </c>
      <c r="AA1235" s="459">
        <v>41</v>
      </c>
      <c r="AB1235" s="459">
        <v>44</v>
      </c>
      <c r="AC1235" s="459" t="s">
        <v>78</v>
      </c>
      <c r="AD1235" s="459">
        <v>28</v>
      </c>
    </row>
    <row r="1236" spans="1:30" ht="12.75" customHeight="1" x14ac:dyDescent="0.2">
      <c r="A1236" s="450">
        <v>2018</v>
      </c>
      <c r="B1236" s="457">
        <v>43235</v>
      </c>
      <c r="C1236" s="459">
        <v>56</v>
      </c>
      <c r="D1236" s="459">
        <v>53</v>
      </c>
      <c r="E1236" s="459">
        <v>46</v>
      </c>
      <c r="F1236" s="459">
        <v>47</v>
      </c>
      <c r="G1236" s="460"/>
      <c r="H1236" s="459">
        <v>53</v>
      </c>
      <c r="I1236" s="459">
        <v>40</v>
      </c>
      <c r="J1236" s="459">
        <v>49</v>
      </c>
      <c r="K1236" s="459">
        <v>56</v>
      </c>
      <c r="L1236" s="459">
        <v>56</v>
      </c>
      <c r="M1236" s="459">
        <v>58</v>
      </c>
      <c r="N1236" s="459">
        <v>56</v>
      </c>
      <c r="O1236" s="459">
        <v>59</v>
      </c>
      <c r="P1236" s="459">
        <v>43</v>
      </c>
      <c r="Q1236" s="459">
        <v>52</v>
      </c>
      <c r="R1236" s="459">
        <v>51</v>
      </c>
      <c r="S1236" s="459">
        <v>53</v>
      </c>
      <c r="T1236" s="459">
        <v>50</v>
      </c>
      <c r="U1236" s="459">
        <v>51</v>
      </c>
      <c r="V1236" s="459">
        <v>56</v>
      </c>
      <c r="W1236" s="459">
        <v>42</v>
      </c>
      <c r="X1236" s="460"/>
      <c r="Y1236" s="459"/>
      <c r="Z1236" s="459">
        <v>49</v>
      </c>
      <c r="AA1236" s="459">
        <v>45</v>
      </c>
      <c r="AB1236" s="459">
        <v>38</v>
      </c>
      <c r="AC1236" s="459" t="s">
        <v>78</v>
      </c>
      <c r="AD1236" s="459">
        <v>53</v>
      </c>
    </row>
    <row r="1237" spans="1:30" ht="12.75" customHeight="1" x14ac:dyDescent="0.2">
      <c r="A1237" s="450">
        <v>2018</v>
      </c>
      <c r="B1237" s="457">
        <v>43236</v>
      </c>
      <c r="C1237" s="459">
        <v>38</v>
      </c>
      <c r="D1237" s="459">
        <v>40</v>
      </c>
      <c r="E1237" s="459">
        <v>36</v>
      </c>
      <c r="F1237" s="459">
        <v>29</v>
      </c>
      <c r="G1237" s="460"/>
      <c r="H1237" s="459">
        <v>40</v>
      </c>
      <c r="I1237" s="459">
        <v>37</v>
      </c>
      <c r="J1237" s="459">
        <v>37</v>
      </c>
      <c r="K1237" s="459">
        <v>31</v>
      </c>
      <c r="L1237" s="459">
        <v>24</v>
      </c>
      <c r="M1237" s="459">
        <v>34</v>
      </c>
      <c r="N1237" s="459">
        <v>40</v>
      </c>
      <c r="O1237" s="459">
        <v>41</v>
      </c>
      <c r="P1237" s="459">
        <v>41</v>
      </c>
      <c r="Q1237" s="459">
        <v>33</v>
      </c>
      <c r="R1237" s="459">
        <v>37</v>
      </c>
      <c r="S1237" s="459" t="s">
        <v>78</v>
      </c>
      <c r="T1237" s="459">
        <v>27</v>
      </c>
      <c r="U1237" s="459">
        <v>33</v>
      </c>
      <c r="V1237" s="459">
        <v>26</v>
      </c>
      <c r="W1237" s="459">
        <v>40</v>
      </c>
      <c r="X1237" s="460"/>
      <c r="Y1237" s="459"/>
      <c r="Z1237" s="459">
        <v>35</v>
      </c>
      <c r="AA1237" s="459">
        <v>43</v>
      </c>
      <c r="AB1237" s="459">
        <v>44</v>
      </c>
      <c r="AC1237" s="459" t="s">
        <v>78</v>
      </c>
      <c r="AD1237" s="459">
        <v>37</v>
      </c>
    </row>
    <row r="1238" spans="1:30" ht="12.75" customHeight="1" x14ac:dyDescent="0.2">
      <c r="A1238" s="450">
        <v>2018</v>
      </c>
      <c r="B1238" s="457">
        <v>43237</v>
      </c>
      <c r="C1238" s="459">
        <v>26</v>
      </c>
      <c r="D1238" s="459">
        <v>38</v>
      </c>
      <c r="E1238" s="459">
        <v>25</v>
      </c>
      <c r="F1238" s="459">
        <v>23</v>
      </c>
      <c r="G1238" s="460"/>
      <c r="H1238" s="459">
        <v>33</v>
      </c>
      <c r="I1238" s="459">
        <v>17</v>
      </c>
      <c r="J1238" s="459">
        <v>24</v>
      </c>
      <c r="K1238" s="459">
        <v>25</v>
      </c>
      <c r="L1238" s="459">
        <v>22</v>
      </c>
      <c r="M1238" s="459">
        <v>14</v>
      </c>
      <c r="N1238" s="459">
        <v>28</v>
      </c>
      <c r="O1238" s="459">
        <v>14</v>
      </c>
      <c r="P1238" s="459">
        <v>23</v>
      </c>
      <c r="Q1238" s="459">
        <v>29</v>
      </c>
      <c r="R1238" s="459">
        <v>29</v>
      </c>
      <c r="S1238" s="459">
        <v>27</v>
      </c>
      <c r="T1238" s="459">
        <v>14</v>
      </c>
      <c r="U1238" s="459">
        <v>19</v>
      </c>
      <c r="V1238" s="459">
        <v>13</v>
      </c>
      <c r="W1238" s="459">
        <v>16</v>
      </c>
      <c r="X1238" s="460"/>
      <c r="Y1238" s="459"/>
      <c r="Z1238" s="459">
        <v>27</v>
      </c>
      <c r="AA1238" s="459">
        <v>23</v>
      </c>
      <c r="AB1238" s="459">
        <v>30</v>
      </c>
      <c r="AC1238" s="459" t="s">
        <v>78</v>
      </c>
      <c r="AD1238" s="459">
        <v>29</v>
      </c>
    </row>
    <row r="1239" spans="1:30" ht="12.75" customHeight="1" x14ac:dyDescent="0.2">
      <c r="A1239" s="450">
        <v>2018</v>
      </c>
      <c r="B1239" s="457">
        <v>43238</v>
      </c>
      <c r="C1239" s="459">
        <v>38</v>
      </c>
      <c r="D1239" s="459">
        <v>41</v>
      </c>
      <c r="E1239" s="459">
        <v>38</v>
      </c>
      <c r="F1239" s="459">
        <v>35</v>
      </c>
      <c r="G1239" s="460"/>
      <c r="H1239" s="459">
        <v>38</v>
      </c>
      <c r="I1239" s="459">
        <v>36</v>
      </c>
      <c r="J1239" s="459">
        <v>36</v>
      </c>
      <c r="K1239" s="459">
        <v>38</v>
      </c>
      <c r="L1239" s="459">
        <v>33</v>
      </c>
      <c r="M1239" s="459">
        <v>33</v>
      </c>
      <c r="N1239" s="459">
        <v>35</v>
      </c>
      <c r="O1239" s="459">
        <v>35</v>
      </c>
      <c r="P1239" s="459">
        <v>34</v>
      </c>
      <c r="Q1239" s="459">
        <v>39</v>
      </c>
      <c r="R1239" s="459">
        <v>39</v>
      </c>
      <c r="S1239" s="459">
        <v>33</v>
      </c>
      <c r="T1239" s="459">
        <v>33</v>
      </c>
      <c r="U1239" s="459">
        <v>37</v>
      </c>
      <c r="V1239" s="459">
        <v>36</v>
      </c>
      <c r="W1239" s="459">
        <v>36</v>
      </c>
      <c r="X1239" s="460"/>
      <c r="Y1239" s="459"/>
      <c r="Z1239" s="459">
        <v>38</v>
      </c>
      <c r="AA1239" s="459">
        <v>37</v>
      </c>
      <c r="AB1239" s="459">
        <v>37</v>
      </c>
      <c r="AC1239" s="459" t="s">
        <v>78</v>
      </c>
      <c r="AD1239" s="459">
        <v>35</v>
      </c>
    </row>
    <row r="1240" spans="1:30" ht="12.75" customHeight="1" x14ac:dyDescent="0.2">
      <c r="A1240" s="450">
        <v>2018</v>
      </c>
      <c r="B1240" s="457">
        <v>43239</v>
      </c>
      <c r="C1240" s="459">
        <v>34</v>
      </c>
      <c r="D1240" s="459">
        <v>27</v>
      </c>
      <c r="E1240" s="459">
        <v>35</v>
      </c>
      <c r="F1240" s="459">
        <v>30</v>
      </c>
      <c r="G1240" s="460"/>
      <c r="H1240" s="459">
        <v>27</v>
      </c>
      <c r="I1240" s="459">
        <v>31</v>
      </c>
      <c r="J1240" s="459">
        <v>34</v>
      </c>
      <c r="K1240" s="459">
        <v>32</v>
      </c>
      <c r="L1240" s="459">
        <v>28</v>
      </c>
      <c r="M1240" s="459">
        <v>27</v>
      </c>
      <c r="N1240" s="459">
        <v>27</v>
      </c>
      <c r="O1240" s="459">
        <v>30</v>
      </c>
      <c r="P1240" s="459">
        <v>28</v>
      </c>
      <c r="Q1240" s="459">
        <v>32</v>
      </c>
      <c r="R1240" s="459">
        <v>30</v>
      </c>
      <c r="S1240" s="459">
        <v>21</v>
      </c>
      <c r="T1240" s="459">
        <v>21</v>
      </c>
      <c r="U1240" s="459">
        <v>27</v>
      </c>
      <c r="V1240" s="459">
        <v>20</v>
      </c>
      <c r="W1240" s="459">
        <v>27</v>
      </c>
      <c r="X1240" s="460"/>
      <c r="Y1240" s="459"/>
      <c r="Z1240" s="459">
        <v>27</v>
      </c>
      <c r="AA1240" s="459">
        <v>30</v>
      </c>
      <c r="AB1240" s="459">
        <v>34</v>
      </c>
      <c r="AC1240" s="459" t="s">
        <v>78</v>
      </c>
      <c r="AD1240" s="459">
        <v>28</v>
      </c>
    </row>
    <row r="1241" spans="1:30" ht="12.75" customHeight="1" x14ac:dyDescent="0.2">
      <c r="A1241" s="450">
        <v>2018</v>
      </c>
      <c r="B1241" s="457">
        <v>43240</v>
      </c>
      <c r="C1241" s="459">
        <v>37</v>
      </c>
      <c r="D1241" s="459">
        <v>33</v>
      </c>
      <c r="E1241" s="459">
        <v>36</v>
      </c>
      <c r="F1241" s="459">
        <v>35</v>
      </c>
      <c r="G1241" s="460"/>
      <c r="H1241" s="459">
        <v>35</v>
      </c>
      <c r="I1241" s="459">
        <v>34</v>
      </c>
      <c r="J1241" s="459">
        <v>38</v>
      </c>
      <c r="K1241" s="459">
        <v>37</v>
      </c>
      <c r="L1241" s="459">
        <v>37</v>
      </c>
      <c r="M1241" s="459">
        <v>37</v>
      </c>
      <c r="N1241" s="459">
        <v>37</v>
      </c>
      <c r="O1241" s="459">
        <v>38</v>
      </c>
      <c r="P1241" s="459">
        <v>35</v>
      </c>
      <c r="Q1241" s="459">
        <v>36</v>
      </c>
      <c r="R1241" s="459">
        <v>33</v>
      </c>
      <c r="S1241" s="459">
        <v>31</v>
      </c>
      <c r="T1241" s="459">
        <v>35</v>
      </c>
      <c r="U1241" s="459">
        <v>36</v>
      </c>
      <c r="V1241" s="459">
        <v>33</v>
      </c>
      <c r="W1241" s="459">
        <v>38</v>
      </c>
      <c r="X1241" s="460"/>
      <c r="Y1241" s="459"/>
      <c r="Z1241" s="459">
        <v>32</v>
      </c>
      <c r="AA1241" s="459">
        <v>38</v>
      </c>
      <c r="AB1241" s="459">
        <v>39</v>
      </c>
      <c r="AC1241" s="459" t="s">
        <v>78</v>
      </c>
      <c r="AD1241" s="459">
        <v>33</v>
      </c>
    </row>
    <row r="1242" spans="1:30" ht="12.75" customHeight="1" x14ac:dyDescent="0.2">
      <c r="A1242" s="450">
        <v>2018</v>
      </c>
      <c r="B1242" s="457">
        <v>43241</v>
      </c>
      <c r="C1242" s="459">
        <v>50</v>
      </c>
      <c r="D1242" s="459">
        <v>47</v>
      </c>
      <c r="E1242" s="459">
        <v>46</v>
      </c>
      <c r="F1242" s="459">
        <v>50</v>
      </c>
      <c r="G1242" s="460"/>
      <c r="H1242" s="459">
        <v>54</v>
      </c>
      <c r="I1242" s="459">
        <v>36</v>
      </c>
      <c r="J1242" s="459">
        <v>44</v>
      </c>
      <c r="K1242" s="459">
        <v>53</v>
      </c>
      <c r="L1242" s="459">
        <v>50</v>
      </c>
      <c r="M1242" s="459">
        <v>53</v>
      </c>
      <c r="N1242" s="459">
        <v>50</v>
      </c>
      <c r="O1242" s="459">
        <v>57</v>
      </c>
      <c r="P1242" s="459">
        <v>38</v>
      </c>
      <c r="Q1242" s="459">
        <v>51</v>
      </c>
      <c r="R1242" s="459">
        <v>51</v>
      </c>
      <c r="S1242" s="459">
        <v>47</v>
      </c>
      <c r="T1242" s="459">
        <v>47</v>
      </c>
      <c r="U1242" s="459">
        <v>50</v>
      </c>
      <c r="V1242" s="459">
        <v>50</v>
      </c>
      <c r="W1242" s="459">
        <v>47</v>
      </c>
      <c r="X1242" s="460"/>
      <c r="Y1242" s="459"/>
      <c r="Z1242" s="459">
        <v>53</v>
      </c>
      <c r="AA1242" s="459">
        <v>47</v>
      </c>
      <c r="AB1242" s="459">
        <v>48</v>
      </c>
      <c r="AC1242" s="459" t="s">
        <v>78</v>
      </c>
      <c r="AD1242" s="459">
        <v>52</v>
      </c>
    </row>
    <row r="1243" spans="1:30" ht="12.75" customHeight="1" x14ac:dyDescent="0.2">
      <c r="A1243" s="450">
        <v>2018</v>
      </c>
      <c r="B1243" s="457">
        <v>43242</v>
      </c>
      <c r="C1243" s="459">
        <v>46</v>
      </c>
      <c r="D1243" s="459">
        <v>41</v>
      </c>
      <c r="E1243" s="459">
        <v>44</v>
      </c>
      <c r="F1243" s="459">
        <v>37</v>
      </c>
      <c r="G1243" s="460"/>
      <c r="H1243" s="459">
        <v>38</v>
      </c>
      <c r="I1243" s="459">
        <v>32</v>
      </c>
      <c r="J1243" s="459">
        <v>38</v>
      </c>
      <c r="K1243" s="459">
        <v>29</v>
      </c>
      <c r="L1243" s="459">
        <v>20</v>
      </c>
      <c r="M1243" s="459">
        <v>31</v>
      </c>
      <c r="N1243" s="459">
        <v>26</v>
      </c>
      <c r="O1243" s="459">
        <v>29</v>
      </c>
      <c r="P1243" s="459">
        <v>34</v>
      </c>
      <c r="Q1243" s="459">
        <v>39</v>
      </c>
      <c r="R1243" s="459">
        <v>34</v>
      </c>
      <c r="S1243" s="459">
        <v>27</v>
      </c>
      <c r="T1243" s="459">
        <v>26</v>
      </c>
      <c r="U1243" s="459">
        <v>31</v>
      </c>
      <c r="V1243" s="459">
        <v>27</v>
      </c>
      <c r="W1243" s="459">
        <v>34</v>
      </c>
      <c r="X1243" s="460"/>
      <c r="Y1243" s="459"/>
      <c r="Z1243" s="459">
        <v>31</v>
      </c>
      <c r="AA1243" s="459">
        <v>35</v>
      </c>
      <c r="AB1243" s="459">
        <v>39</v>
      </c>
      <c r="AC1243" s="459" t="s">
        <v>78</v>
      </c>
      <c r="AD1243" s="459">
        <v>33</v>
      </c>
    </row>
    <row r="1244" spans="1:30" ht="12.75" customHeight="1" x14ac:dyDescent="0.2">
      <c r="A1244" s="450">
        <v>2018</v>
      </c>
      <c r="B1244" s="457">
        <v>43243</v>
      </c>
      <c r="C1244" s="459">
        <v>41</v>
      </c>
      <c r="D1244" s="459">
        <v>42</v>
      </c>
      <c r="E1244" s="459">
        <v>41</v>
      </c>
      <c r="F1244" s="459">
        <v>41</v>
      </c>
      <c r="G1244" s="460"/>
      <c r="H1244" s="459">
        <v>45</v>
      </c>
      <c r="I1244" s="459">
        <v>40</v>
      </c>
      <c r="J1244" s="459">
        <v>40</v>
      </c>
      <c r="K1244" s="459">
        <v>42</v>
      </c>
      <c r="L1244" s="459">
        <v>39</v>
      </c>
      <c r="M1244" s="459">
        <v>38</v>
      </c>
      <c r="N1244" s="459">
        <v>40</v>
      </c>
      <c r="O1244" s="459">
        <v>39</v>
      </c>
      <c r="P1244" s="459">
        <v>40</v>
      </c>
      <c r="Q1244" s="459">
        <v>42</v>
      </c>
      <c r="R1244" s="459">
        <v>42</v>
      </c>
      <c r="S1244" s="459">
        <v>35</v>
      </c>
      <c r="T1244" s="459">
        <v>39</v>
      </c>
      <c r="U1244" s="459">
        <v>39</v>
      </c>
      <c r="V1244" s="459">
        <v>39</v>
      </c>
      <c r="W1244" s="459">
        <v>41</v>
      </c>
      <c r="X1244" s="460"/>
      <c r="Y1244" s="459"/>
      <c r="Z1244" s="459">
        <v>40</v>
      </c>
      <c r="AA1244" s="459">
        <v>42</v>
      </c>
      <c r="AB1244" s="459">
        <v>40</v>
      </c>
      <c r="AC1244" s="459">
        <v>38</v>
      </c>
      <c r="AD1244" s="459">
        <v>40</v>
      </c>
    </row>
    <row r="1245" spans="1:30" ht="12.75" customHeight="1" x14ac:dyDescent="0.2">
      <c r="A1245" s="450">
        <v>2018</v>
      </c>
      <c r="B1245" s="457">
        <v>43244</v>
      </c>
      <c r="C1245" s="459">
        <v>66</v>
      </c>
      <c r="D1245" s="459">
        <v>58</v>
      </c>
      <c r="E1245" s="459">
        <v>52</v>
      </c>
      <c r="F1245" s="459">
        <v>59</v>
      </c>
      <c r="G1245" s="460"/>
      <c r="H1245" s="459">
        <v>52</v>
      </c>
      <c r="I1245" s="459">
        <v>54</v>
      </c>
      <c r="J1245" s="459">
        <v>50</v>
      </c>
      <c r="K1245" s="459">
        <v>65</v>
      </c>
      <c r="L1245" s="459">
        <v>55</v>
      </c>
      <c r="M1245" s="459">
        <v>67</v>
      </c>
      <c r="N1245" s="459">
        <v>56</v>
      </c>
      <c r="O1245" s="459">
        <v>55</v>
      </c>
      <c r="P1245" s="459">
        <v>64</v>
      </c>
      <c r="Q1245" s="459">
        <v>55</v>
      </c>
      <c r="R1245" s="459">
        <v>47</v>
      </c>
      <c r="S1245" s="459">
        <v>49</v>
      </c>
      <c r="T1245" s="459">
        <v>62</v>
      </c>
      <c r="U1245" s="459">
        <v>63</v>
      </c>
      <c r="V1245" s="459">
        <v>62</v>
      </c>
      <c r="W1245" s="459">
        <v>68</v>
      </c>
      <c r="X1245" s="460"/>
      <c r="Y1245" s="459"/>
      <c r="Z1245" s="459">
        <v>56</v>
      </c>
      <c r="AA1245" s="459">
        <v>67</v>
      </c>
      <c r="AB1245" s="459">
        <v>62</v>
      </c>
      <c r="AC1245" s="459">
        <v>63</v>
      </c>
      <c r="AD1245" s="459">
        <v>62</v>
      </c>
    </row>
    <row r="1246" spans="1:30" ht="12.75" customHeight="1" x14ac:dyDescent="0.2">
      <c r="A1246" s="450">
        <v>2018</v>
      </c>
      <c r="B1246" s="457">
        <v>43245</v>
      </c>
      <c r="C1246" s="459">
        <v>67</v>
      </c>
      <c r="D1246" s="459">
        <v>72</v>
      </c>
      <c r="E1246" s="459">
        <v>70</v>
      </c>
      <c r="F1246" s="459">
        <v>75</v>
      </c>
      <c r="G1246" s="460"/>
      <c r="H1246" s="459">
        <v>77</v>
      </c>
      <c r="I1246" s="459">
        <v>59</v>
      </c>
      <c r="J1246" s="459">
        <v>71</v>
      </c>
      <c r="K1246" s="459">
        <v>65</v>
      </c>
      <c r="L1246" s="459">
        <v>63</v>
      </c>
      <c r="M1246" s="459">
        <v>65</v>
      </c>
      <c r="N1246" s="459">
        <v>65</v>
      </c>
      <c r="O1246" s="459">
        <v>71</v>
      </c>
      <c r="P1246" s="459">
        <v>59</v>
      </c>
      <c r="Q1246" s="459">
        <v>68</v>
      </c>
      <c r="R1246" s="459">
        <v>64</v>
      </c>
      <c r="S1246" s="459">
        <v>61</v>
      </c>
      <c r="T1246" s="459">
        <v>63</v>
      </c>
      <c r="U1246" s="459">
        <v>65</v>
      </c>
      <c r="V1246" s="459">
        <v>61</v>
      </c>
      <c r="W1246" s="459">
        <v>73</v>
      </c>
      <c r="X1246" s="460"/>
      <c r="Y1246" s="459"/>
      <c r="Z1246" s="459">
        <v>66</v>
      </c>
      <c r="AA1246" s="459">
        <v>63</v>
      </c>
      <c r="AB1246" s="459">
        <v>68</v>
      </c>
      <c r="AC1246" s="459">
        <v>62</v>
      </c>
      <c r="AD1246" s="459">
        <v>70</v>
      </c>
    </row>
    <row r="1247" spans="1:30" ht="12.75" customHeight="1" x14ac:dyDescent="0.2">
      <c r="A1247" s="450">
        <v>2018</v>
      </c>
      <c r="B1247" s="457">
        <v>43246</v>
      </c>
      <c r="C1247" s="459">
        <v>77</v>
      </c>
      <c r="D1247" s="459">
        <v>68</v>
      </c>
      <c r="E1247" s="459">
        <v>83</v>
      </c>
      <c r="F1247" s="459">
        <v>84</v>
      </c>
      <c r="G1247" s="460"/>
      <c r="H1247" s="459">
        <v>70</v>
      </c>
      <c r="I1247" s="459">
        <v>82</v>
      </c>
      <c r="J1247" s="459">
        <v>80</v>
      </c>
      <c r="K1247" s="459">
        <v>65</v>
      </c>
      <c r="L1247" s="459">
        <v>60</v>
      </c>
      <c r="M1247" s="459">
        <v>58</v>
      </c>
      <c r="N1247" s="459">
        <v>54</v>
      </c>
      <c r="O1247" s="459">
        <v>50</v>
      </c>
      <c r="P1247" s="459">
        <v>46</v>
      </c>
      <c r="Q1247" s="459">
        <v>66</v>
      </c>
      <c r="R1247" s="459">
        <v>64</v>
      </c>
      <c r="S1247" s="459">
        <v>62</v>
      </c>
      <c r="T1247" s="459">
        <v>65</v>
      </c>
      <c r="U1247" s="459">
        <v>64</v>
      </c>
      <c r="V1247" s="459">
        <v>62</v>
      </c>
      <c r="W1247" s="459">
        <v>67</v>
      </c>
      <c r="X1247" s="460"/>
      <c r="Y1247" s="459"/>
      <c r="Z1247" s="459">
        <v>64</v>
      </c>
      <c r="AA1247" s="459">
        <v>64</v>
      </c>
      <c r="AB1247" s="459">
        <v>75</v>
      </c>
      <c r="AC1247" s="459">
        <v>59</v>
      </c>
      <c r="AD1247" s="459">
        <v>65</v>
      </c>
    </row>
    <row r="1248" spans="1:30" ht="12.75" customHeight="1" x14ac:dyDescent="0.2">
      <c r="A1248" s="450">
        <v>2018</v>
      </c>
      <c r="B1248" s="457">
        <v>43247</v>
      </c>
      <c r="C1248" s="459">
        <v>42</v>
      </c>
      <c r="D1248" s="459">
        <v>39</v>
      </c>
      <c r="E1248" s="459">
        <v>42</v>
      </c>
      <c r="F1248" s="459">
        <v>37</v>
      </c>
      <c r="G1248" s="460"/>
      <c r="H1248" s="459">
        <v>34</v>
      </c>
      <c r="I1248" s="459">
        <v>35</v>
      </c>
      <c r="J1248" s="459">
        <v>36</v>
      </c>
      <c r="K1248" s="459">
        <v>48</v>
      </c>
      <c r="L1248" s="459">
        <v>44</v>
      </c>
      <c r="M1248" s="459">
        <v>44</v>
      </c>
      <c r="N1248" s="459">
        <v>41</v>
      </c>
      <c r="O1248" s="459">
        <v>41</v>
      </c>
      <c r="P1248" s="459">
        <v>42</v>
      </c>
      <c r="Q1248" s="459">
        <v>48</v>
      </c>
      <c r="R1248" s="459">
        <v>44</v>
      </c>
      <c r="S1248" s="459">
        <v>36</v>
      </c>
      <c r="T1248" s="459">
        <v>39</v>
      </c>
      <c r="U1248" s="459">
        <v>40</v>
      </c>
      <c r="V1248" s="459">
        <v>39</v>
      </c>
      <c r="W1248" s="459">
        <v>38</v>
      </c>
      <c r="X1248" s="460"/>
      <c r="Y1248" s="459"/>
      <c r="Z1248" s="459">
        <v>40</v>
      </c>
      <c r="AA1248" s="459">
        <v>36</v>
      </c>
      <c r="AB1248" s="459">
        <v>40</v>
      </c>
      <c r="AC1248" s="459">
        <v>35</v>
      </c>
      <c r="AD1248" s="459">
        <v>38</v>
      </c>
    </row>
    <row r="1249" spans="1:30" ht="12.75" customHeight="1" x14ac:dyDescent="0.2">
      <c r="A1249" s="450">
        <v>2018</v>
      </c>
      <c r="B1249" s="457">
        <v>43248</v>
      </c>
      <c r="C1249" s="459">
        <v>26</v>
      </c>
      <c r="D1249" s="459">
        <v>30</v>
      </c>
      <c r="E1249" s="459">
        <v>31</v>
      </c>
      <c r="F1249" s="459">
        <v>28</v>
      </c>
      <c r="G1249" s="460"/>
      <c r="H1249" s="459">
        <v>31</v>
      </c>
      <c r="I1249" s="459">
        <v>31</v>
      </c>
      <c r="J1249" s="459">
        <v>29</v>
      </c>
      <c r="K1249" s="459">
        <v>25</v>
      </c>
      <c r="L1249" s="459">
        <v>26</v>
      </c>
      <c r="M1249" s="459">
        <v>25</v>
      </c>
      <c r="N1249" s="459">
        <v>29</v>
      </c>
      <c r="O1249" s="459">
        <v>30</v>
      </c>
      <c r="P1249" s="459">
        <v>27</v>
      </c>
      <c r="Q1249" s="459">
        <v>28</v>
      </c>
      <c r="R1249" s="459">
        <v>31</v>
      </c>
      <c r="S1249" s="459">
        <v>23</v>
      </c>
      <c r="T1249" s="459">
        <v>22</v>
      </c>
      <c r="U1249" s="459">
        <v>21</v>
      </c>
      <c r="V1249" s="459">
        <v>19</v>
      </c>
      <c r="W1249" s="459">
        <v>24</v>
      </c>
      <c r="X1249" s="460"/>
      <c r="Y1249" s="459"/>
      <c r="Z1249" s="459">
        <v>34</v>
      </c>
      <c r="AA1249" s="459">
        <v>29</v>
      </c>
      <c r="AB1249" s="459">
        <v>30</v>
      </c>
      <c r="AC1249" s="459">
        <v>28</v>
      </c>
      <c r="AD1249" s="459">
        <v>23</v>
      </c>
    </row>
    <row r="1250" spans="1:30" ht="12.75" customHeight="1" x14ac:dyDescent="0.2">
      <c r="A1250" s="450">
        <v>2018</v>
      </c>
      <c r="B1250" s="457">
        <v>43249</v>
      </c>
      <c r="C1250" s="459">
        <v>70</v>
      </c>
      <c r="D1250" s="459">
        <v>61</v>
      </c>
      <c r="E1250" s="459">
        <v>66</v>
      </c>
      <c r="F1250" s="459">
        <v>66</v>
      </c>
      <c r="G1250" s="460"/>
      <c r="H1250" s="459">
        <v>60</v>
      </c>
      <c r="I1250" s="459">
        <v>53</v>
      </c>
      <c r="J1250" s="459">
        <v>54</v>
      </c>
      <c r="K1250" s="459">
        <v>74</v>
      </c>
      <c r="L1250" s="459">
        <v>74</v>
      </c>
      <c r="M1250" s="459">
        <v>72</v>
      </c>
      <c r="N1250" s="459">
        <v>57</v>
      </c>
      <c r="O1250" s="459">
        <v>69</v>
      </c>
      <c r="P1250" s="459">
        <v>37</v>
      </c>
      <c r="Q1250" s="459">
        <v>66</v>
      </c>
      <c r="R1250" s="459">
        <v>75</v>
      </c>
      <c r="S1250" s="459">
        <v>43</v>
      </c>
      <c r="T1250" s="459">
        <v>60</v>
      </c>
      <c r="U1250" s="459">
        <v>64</v>
      </c>
      <c r="V1250" s="459">
        <v>68</v>
      </c>
      <c r="W1250" s="459">
        <v>54</v>
      </c>
      <c r="X1250" s="460"/>
      <c r="Y1250" s="459">
        <v>17</v>
      </c>
      <c r="Z1250" s="459">
        <v>58</v>
      </c>
      <c r="AA1250" s="459">
        <v>46</v>
      </c>
      <c r="AB1250" s="459">
        <v>61</v>
      </c>
      <c r="AC1250" s="459">
        <v>51</v>
      </c>
      <c r="AD1250" s="459">
        <v>74</v>
      </c>
    </row>
    <row r="1251" spans="1:30" ht="12.75" customHeight="1" x14ac:dyDescent="0.2">
      <c r="A1251" s="450">
        <v>2018</v>
      </c>
      <c r="B1251" s="457">
        <v>43250</v>
      </c>
      <c r="C1251" s="459">
        <v>44</v>
      </c>
      <c r="D1251" s="459">
        <v>53</v>
      </c>
      <c r="E1251" s="459">
        <v>47</v>
      </c>
      <c r="F1251" s="459">
        <v>42</v>
      </c>
      <c r="G1251" s="460"/>
      <c r="H1251" s="459">
        <v>45</v>
      </c>
      <c r="I1251" s="459">
        <v>46</v>
      </c>
      <c r="J1251" s="459">
        <v>45</v>
      </c>
      <c r="K1251" s="459">
        <v>37</v>
      </c>
      <c r="L1251" s="459">
        <v>27</v>
      </c>
      <c r="M1251" s="459">
        <v>37</v>
      </c>
      <c r="N1251" s="459">
        <v>25</v>
      </c>
      <c r="O1251" s="459">
        <v>31</v>
      </c>
      <c r="P1251" s="459">
        <v>34</v>
      </c>
      <c r="Q1251" s="459">
        <v>33</v>
      </c>
      <c r="R1251" s="459">
        <v>42</v>
      </c>
      <c r="S1251" s="459">
        <v>32</v>
      </c>
      <c r="T1251" s="459">
        <v>37</v>
      </c>
      <c r="U1251" s="459">
        <v>40</v>
      </c>
      <c r="V1251" s="459">
        <v>34</v>
      </c>
      <c r="W1251" s="459">
        <v>39</v>
      </c>
      <c r="X1251" s="460"/>
      <c r="Y1251" s="459">
        <v>35</v>
      </c>
      <c r="Z1251" s="459">
        <v>52</v>
      </c>
      <c r="AA1251" s="459">
        <v>39</v>
      </c>
      <c r="AB1251" s="459">
        <v>43</v>
      </c>
      <c r="AC1251" s="459">
        <v>39</v>
      </c>
      <c r="AD1251" s="459">
        <v>47</v>
      </c>
    </row>
    <row r="1252" spans="1:30" ht="12.75" customHeight="1" x14ac:dyDescent="0.2">
      <c r="A1252" s="450">
        <v>2018</v>
      </c>
      <c r="B1252" s="457">
        <v>43251</v>
      </c>
      <c r="C1252" s="459">
        <v>35</v>
      </c>
      <c r="D1252" s="459">
        <v>39</v>
      </c>
      <c r="E1252" s="459">
        <v>37</v>
      </c>
      <c r="F1252" s="459">
        <v>32</v>
      </c>
      <c r="G1252" s="460"/>
      <c r="H1252" s="459">
        <v>38</v>
      </c>
      <c r="I1252" s="459">
        <v>37</v>
      </c>
      <c r="J1252" s="459">
        <v>35</v>
      </c>
      <c r="K1252" s="459">
        <v>20</v>
      </c>
      <c r="L1252" s="459">
        <v>15</v>
      </c>
      <c r="M1252" s="459">
        <v>28</v>
      </c>
      <c r="N1252" s="459">
        <v>19</v>
      </c>
      <c r="O1252" s="459">
        <v>25</v>
      </c>
      <c r="P1252" s="459">
        <v>30</v>
      </c>
      <c r="Q1252" s="459">
        <v>21</v>
      </c>
      <c r="R1252" s="459">
        <v>24</v>
      </c>
      <c r="S1252" s="459">
        <v>16</v>
      </c>
      <c r="T1252" s="459">
        <v>15</v>
      </c>
      <c r="U1252" s="459">
        <v>22</v>
      </c>
      <c r="V1252" s="459">
        <v>19</v>
      </c>
      <c r="W1252" s="459">
        <v>28</v>
      </c>
      <c r="X1252" s="460"/>
      <c r="Y1252" s="459">
        <v>29</v>
      </c>
      <c r="Z1252" s="459">
        <v>27</v>
      </c>
      <c r="AA1252" s="459">
        <v>32</v>
      </c>
      <c r="AB1252" s="459">
        <v>38</v>
      </c>
      <c r="AC1252" s="459">
        <v>32</v>
      </c>
      <c r="AD1252" s="459">
        <v>30</v>
      </c>
    </row>
    <row r="1253" spans="1:30" ht="12.75" customHeight="1" x14ac:dyDescent="0.2">
      <c r="A1253" s="450">
        <v>2018</v>
      </c>
      <c r="B1253" s="457">
        <v>43252</v>
      </c>
      <c r="C1253" s="459">
        <v>35</v>
      </c>
      <c r="D1253" s="459">
        <v>38</v>
      </c>
      <c r="E1253" s="459">
        <v>27</v>
      </c>
      <c r="F1253" s="459">
        <v>29</v>
      </c>
      <c r="G1253" s="460"/>
      <c r="H1253" s="459">
        <v>23</v>
      </c>
      <c r="I1253" s="459">
        <v>23</v>
      </c>
      <c r="J1253" s="459">
        <v>26</v>
      </c>
      <c r="K1253" s="459">
        <v>28</v>
      </c>
      <c r="L1253" s="459">
        <v>31</v>
      </c>
      <c r="M1253" s="459">
        <v>29</v>
      </c>
      <c r="N1253" s="459">
        <v>41</v>
      </c>
      <c r="O1253" s="459">
        <v>45</v>
      </c>
      <c r="P1253" s="459">
        <v>29</v>
      </c>
      <c r="Q1253" s="459">
        <v>42</v>
      </c>
      <c r="R1253" s="459">
        <v>42</v>
      </c>
      <c r="S1253" s="459">
        <v>36</v>
      </c>
      <c r="T1253" s="459">
        <v>24</v>
      </c>
      <c r="U1253" s="459">
        <v>26</v>
      </c>
      <c r="V1253" s="459">
        <v>29</v>
      </c>
      <c r="W1253" s="459">
        <v>23</v>
      </c>
      <c r="X1253" s="460"/>
      <c r="Y1253" s="459">
        <v>29</v>
      </c>
      <c r="Z1253" s="459">
        <v>39</v>
      </c>
      <c r="AA1253" s="459">
        <v>22</v>
      </c>
      <c r="AB1253" s="459">
        <v>21</v>
      </c>
      <c r="AC1253" s="459" t="s">
        <v>78</v>
      </c>
      <c r="AD1253" s="459">
        <v>36</v>
      </c>
    </row>
    <row r="1254" spans="1:30" ht="12.75" customHeight="1" x14ac:dyDescent="0.2">
      <c r="A1254" s="450">
        <v>2018</v>
      </c>
      <c r="B1254" s="457">
        <v>43253</v>
      </c>
      <c r="C1254" s="459">
        <v>51</v>
      </c>
      <c r="D1254" s="459">
        <v>45</v>
      </c>
      <c r="E1254" s="459">
        <v>50</v>
      </c>
      <c r="F1254" s="459">
        <v>44</v>
      </c>
      <c r="G1254" s="460"/>
      <c r="H1254" s="459">
        <v>43</v>
      </c>
      <c r="I1254" s="459">
        <v>49</v>
      </c>
      <c r="J1254" s="459">
        <v>40</v>
      </c>
      <c r="K1254" s="459">
        <v>49</v>
      </c>
      <c r="L1254" s="459">
        <v>50</v>
      </c>
      <c r="M1254" s="459">
        <v>55</v>
      </c>
      <c r="N1254" s="459">
        <v>42</v>
      </c>
      <c r="O1254" s="459">
        <v>45</v>
      </c>
      <c r="P1254" s="459">
        <v>68</v>
      </c>
      <c r="Q1254" s="459">
        <v>46</v>
      </c>
      <c r="R1254" s="459">
        <v>41</v>
      </c>
      <c r="S1254" s="459">
        <v>31</v>
      </c>
      <c r="T1254" s="459">
        <v>48</v>
      </c>
      <c r="U1254" s="459">
        <v>44</v>
      </c>
      <c r="V1254" s="459">
        <v>51</v>
      </c>
      <c r="W1254" s="459">
        <v>54</v>
      </c>
      <c r="X1254" s="460"/>
      <c r="Y1254" s="459">
        <v>50</v>
      </c>
      <c r="Z1254" s="459">
        <v>43</v>
      </c>
      <c r="AA1254" s="459">
        <v>54</v>
      </c>
      <c r="AB1254" s="459">
        <v>49</v>
      </c>
      <c r="AC1254" s="459" t="s">
        <v>78</v>
      </c>
      <c r="AD1254" s="459">
        <v>45</v>
      </c>
    </row>
    <row r="1255" spans="1:30" ht="12.75" customHeight="1" x14ac:dyDescent="0.2">
      <c r="A1255" s="450">
        <v>2018</v>
      </c>
      <c r="B1255" s="457">
        <v>43254</v>
      </c>
      <c r="C1255" s="459">
        <v>32</v>
      </c>
      <c r="D1255" s="459">
        <v>31</v>
      </c>
      <c r="E1255" s="459">
        <v>32</v>
      </c>
      <c r="F1255" s="459">
        <v>29</v>
      </c>
      <c r="G1255" s="460"/>
      <c r="H1255" s="459">
        <v>30</v>
      </c>
      <c r="I1255" s="459">
        <v>30</v>
      </c>
      <c r="J1255" s="459">
        <v>29</v>
      </c>
      <c r="K1255" s="459">
        <v>26</v>
      </c>
      <c r="L1255" s="459">
        <v>23</v>
      </c>
      <c r="M1255" s="459">
        <v>26</v>
      </c>
      <c r="N1255" s="459">
        <v>27</v>
      </c>
      <c r="O1255" s="459">
        <v>27</v>
      </c>
      <c r="P1255" s="459">
        <v>27</v>
      </c>
      <c r="Q1255" s="459">
        <v>25</v>
      </c>
      <c r="R1255" s="459">
        <v>26</v>
      </c>
      <c r="S1255" s="459">
        <v>20</v>
      </c>
      <c r="T1255" s="459">
        <v>24</v>
      </c>
      <c r="U1255" s="459">
        <v>27</v>
      </c>
      <c r="V1255" s="459">
        <v>25</v>
      </c>
      <c r="W1255" s="459">
        <v>28</v>
      </c>
      <c r="X1255" s="460"/>
      <c r="Y1255" s="459">
        <v>27</v>
      </c>
      <c r="Z1255" s="459">
        <v>30</v>
      </c>
      <c r="AA1255" s="459">
        <v>29</v>
      </c>
      <c r="AB1255" s="459">
        <v>30</v>
      </c>
      <c r="AC1255" s="459" t="s">
        <v>78</v>
      </c>
      <c r="AD1255" s="459">
        <v>30</v>
      </c>
    </row>
    <row r="1256" spans="1:30" ht="12.75" customHeight="1" x14ac:dyDescent="0.2">
      <c r="A1256" s="450">
        <v>2018</v>
      </c>
      <c r="B1256" s="457">
        <v>43255</v>
      </c>
      <c r="C1256" s="459">
        <v>35</v>
      </c>
      <c r="D1256" s="459">
        <v>27</v>
      </c>
      <c r="E1256" s="459">
        <v>28</v>
      </c>
      <c r="F1256" s="459">
        <v>29</v>
      </c>
      <c r="G1256" s="460"/>
      <c r="H1256" s="459">
        <v>24</v>
      </c>
      <c r="I1256" s="459">
        <v>24</v>
      </c>
      <c r="J1256" s="459">
        <v>27</v>
      </c>
      <c r="K1256" s="459">
        <v>34</v>
      </c>
      <c r="L1256" s="459">
        <v>27</v>
      </c>
      <c r="M1256" s="459">
        <v>29</v>
      </c>
      <c r="N1256" s="459">
        <v>35</v>
      </c>
      <c r="O1256" s="459">
        <v>34</v>
      </c>
      <c r="P1256" s="459">
        <v>33</v>
      </c>
      <c r="Q1256" s="459">
        <v>33</v>
      </c>
      <c r="R1256" s="459">
        <v>27</v>
      </c>
      <c r="S1256" s="459">
        <v>27</v>
      </c>
      <c r="T1256" s="459">
        <v>28</v>
      </c>
      <c r="U1256" s="459">
        <v>30</v>
      </c>
      <c r="V1256" s="459">
        <v>31</v>
      </c>
      <c r="W1256" s="459">
        <v>32</v>
      </c>
      <c r="X1256" s="460"/>
      <c r="Y1256" s="459">
        <v>30</v>
      </c>
      <c r="Z1256" s="459">
        <v>27</v>
      </c>
      <c r="AA1256" s="459">
        <v>33</v>
      </c>
      <c r="AB1256" s="459">
        <v>29</v>
      </c>
      <c r="AC1256" s="459">
        <v>10</v>
      </c>
      <c r="AD1256" s="459">
        <v>32</v>
      </c>
    </row>
    <row r="1257" spans="1:30" ht="12.75" customHeight="1" x14ac:dyDescent="0.2">
      <c r="A1257" s="450">
        <v>2018</v>
      </c>
      <c r="B1257" s="457">
        <v>43256</v>
      </c>
      <c r="C1257" s="459">
        <v>45</v>
      </c>
      <c r="D1257" s="459">
        <v>37</v>
      </c>
      <c r="E1257" s="459">
        <v>39</v>
      </c>
      <c r="F1257" s="459">
        <v>39</v>
      </c>
      <c r="G1257" s="460"/>
      <c r="H1257" s="459">
        <v>37</v>
      </c>
      <c r="I1257" s="459">
        <v>33</v>
      </c>
      <c r="J1257" s="459">
        <v>39</v>
      </c>
      <c r="K1257" s="459">
        <v>44</v>
      </c>
      <c r="L1257" s="459">
        <v>46</v>
      </c>
      <c r="M1257" s="459">
        <v>43</v>
      </c>
      <c r="N1257" s="459">
        <v>50</v>
      </c>
      <c r="O1257" s="459">
        <v>50</v>
      </c>
      <c r="P1257" s="459">
        <v>51</v>
      </c>
      <c r="Q1257" s="459">
        <v>47</v>
      </c>
      <c r="R1257" s="459">
        <v>39</v>
      </c>
      <c r="S1257" s="459">
        <v>39</v>
      </c>
      <c r="T1257" s="459">
        <v>42</v>
      </c>
      <c r="U1257" s="459">
        <v>42</v>
      </c>
      <c r="V1257" s="459">
        <v>41</v>
      </c>
      <c r="W1257" s="459">
        <v>44</v>
      </c>
      <c r="X1257" s="460"/>
      <c r="Y1257" s="459">
        <v>46</v>
      </c>
      <c r="Z1257" s="459">
        <v>40</v>
      </c>
      <c r="AA1257" s="459">
        <v>43</v>
      </c>
      <c r="AB1257" s="459">
        <v>46</v>
      </c>
      <c r="AC1257" s="459">
        <v>40</v>
      </c>
      <c r="AD1257" s="459">
        <v>40</v>
      </c>
    </row>
    <row r="1258" spans="1:30" ht="12.75" customHeight="1" x14ac:dyDescent="0.2">
      <c r="A1258" s="450">
        <v>2018</v>
      </c>
      <c r="B1258" s="457">
        <v>43257</v>
      </c>
      <c r="C1258" s="459">
        <v>34</v>
      </c>
      <c r="D1258" s="459">
        <v>25</v>
      </c>
      <c r="E1258" s="459">
        <v>34</v>
      </c>
      <c r="F1258" s="459">
        <v>30</v>
      </c>
      <c r="G1258" s="460"/>
      <c r="H1258" s="459">
        <v>31</v>
      </c>
      <c r="I1258" s="459">
        <v>32</v>
      </c>
      <c r="J1258" s="459">
        <v>35</v>
      </c>
      <c r="K1258" s="459">
        <v>31</v>
      </c>
      <c r="L1258" s="459">
        <v>29</v>
      </c>
      <c r="M1258" s="459">
        <v>11</v>
      </c>
      <c r="N1258" s="459">
        <v>33</v>
      </c>
      <c r="O1258" s="459">
        <v>30</v>
      </c>
      <c r="P1258" s="459">
        <v>30</v>
      </c>
      <c r="Q1258" s="459">
        <v>36</v>
      </c>
      <c r="R1258" s="459">
        <v>30</v>
      </c>
      <c r="S1258" s="459">
        <v>28</v>
      </c>
      <c r="T1258" s="459">
        <v>30</v>
      </c>
      <c r="U1258" s="459">
        <v>28</v>
      </c>
      <c r="V1258" s="459">
        <v>31</v>
      </c>
      <c r="W1258" s="459">
        <v>28</v>
      </c>
      <c r="X1258" s="460"/>
      <c r="Y1258" s="459">
        <v>27</v>
      </c>
      <c r="Z1258" s="459">
        <v>29</v>
      </c>
      <c r="AA1258" s="459">
        <v>33</v>
      </c>
      <c r="AB1258" s="459">
        <v>36</v>
      </c>
      <c r="AC1258" s="459">
        <v>33</v>
      </c>
      <c r="AD1258" s="459">
        <v>31</v>
      </c>
    </row>
    <row r="1259" spans="1:30" ht="12.75" customHeight="1" x14ac:dyDescent="0.2">
      <c r="A1259" s="450">
        <v>2018</v>
      </c>
      <c r="B1259" s="457">
        <v>43258</v>
      </c>
      <c r="C1259" s="459">
        <v>36</v>
      </c>
      <c r="D1259" s="459">
        <v>40</v>
      </c>
      <c r="E1259" s="459">
        <v>39</v>
      </c>
      <c r="F1259" s="459">
        <v>34</v>
      </c>
      <c r="G1259" s="460"/>
      <c r="H1259" s="459">
        <v>36</v>
      </c>
      <c r="I1259" s="459">
        <v>34</v>
      </c>
      <c r="J1259" s="459">
        <v>37</v>
      </c>
      <c r="K1259" s="459">
        <v>31</v>
      </c>
      <c r="L1259" s="459">
        <v>24</v>
      </c>
      <c r="M1259" s="459" t="s">
        <v>78</v>
      </c>
      <c r="N1259" s="459">
        <v>44</v>
      </c>
      <c r="O1259" s="459">
        <v>36</v>
      </c>
      <c r="P1259" s="459">
        <v>32</v>
      </c>
      <c r="Q1259" s="459">
        <v>45</v>
      </c>
      <c r="R1259" s="459">
        <v>35</v>
      </c>
      <c r="S1259" s="459">
        <v>42</v>
      </c>
      <c r="T1259" s="459">
        <v>28</v>
      </c>
      <c r="U1259" s="459">
        <v>30</v>
      </c>
      <c r="V1259" s="459">
        <v>30</v>
      </c>
      <c r="W1259" s="459">
        <v>29</v>
      </c>
      <c r="X1259" s="460"/>
      <c r="Y1259" s="459">
        <v>32</v>
      </c>
      <c r="Z1259" s="459">
        <v>35</v>
      </c>
      <c r="AA1259" s="459">
        <v>33</v>
      </c>
      <c r="AB1259" s="459">
        <v>35</v>
      </c>
      <c r="AC1259" s="459">
        <v>33</v>
      </c>
      <c r="AD1259" s="459">
        <v>34</v>
      </c>
    </row>
    <row r="1260" spans="1:30" ht="12.75" customHeight="1" x14ac:dyDescent="0.2">
      <c r="A1260" s="450">
        <v>2018</v>
      </c>
      <c r="B1260" s="457">
        <v>43259</v>
      </c>
      <c r="C1260" s="459">
        <v>53</v>
      </c>
      <c r="D1260" s="459">
        <v>62</v>
      </c>
      <c r="E1260" s="459">
        <v>53</v>
      </c>
      <c r="F1260" s="459">
        <v>55</v>
      </c>
      <c r="G1260" s="460"/>
      <c r="H1260" s="459">
        <v>66</v>
      </c>
      <c r="I1260" s="459">
        <v>52</v>
      </c>
      <c r="J1260" s="459">
        <v>50</v>
      </c>
      <c r="K1260" s="459">
        <v>56</v>
      </c>
      <c r="L1260" s="459">
        <v>59</v>
      </c>
      <c r="M1260" s="459">
        <v>51</v>
      </c>
      <c r="N1260" s="459">
        <v>55</v>
      </c>
      <c r="O1260" s="459">
        <v>57</v>
      </c>
      <c r="P1260" s="459">
        <v>40</v>
      </c>
      <c r="Q1260" s="459">
        <v>62</v>
      </c>
      <c r="R1260" s="459">
        <v>55</v>
      </c>
      <c r="S1260" s="459">
        <v>53</v>
      </c>
      <c r="T1260" s="459">
        <v>42</v>
      </c>
      <c r="U1260" s="459">
        <v>51</v>
      </c>
      <c r="V1260" s="459">
        <v>47</v>
      </c>
      <c r="W1260" s="459">
        <v>44</v>
      </c>
      <c r="X1260" s="460"/>
      <c r="Y1260" s="459">
        <v>56</v>
      </c>
      <c r="Z1260" s="459">
        <v>52</v>
      </c>
      <c r="AA1260" s="459">
        <v>44</v>
      </c>
      <c r="AB1260" s="459">
        <v>56</v>
      </c>
      <c r="AC1260" s="459">
        <v>44</v>
      </c>
      <c r="AD1260" s="459">
        <v>57</v>
      </c>
    </row>
    <row r="1261" spans="1:30" ht="12.75" customHeight="1" x14ac:dyDescent="0.2">
      <c r="A1261" s="450">
        <v>2018</v>
      </c>
      <c r="B1261" s="457">
        <v>43260</v>
      </c>
      <c r="C1261" s="459">
        <v>52</v>
      </c>
      <c r="D1261" s="459">
        <v>44</v>
      </c>
      <c r="E1261" s="459">
        <v>49</v>
      </c>
      <c r="F1261" s="459">
        <v>51</v>
      </c>
      <c r="G1261" s="460"/>
      <c r="H1261" s="459">
        <v>45</v>
      </c>
      <c r="I1261" s="459">
        <v>43</v>
      </c>
      <c r="J1261" s="459">
        <v>48</v>
      </c>
      <c r="K1261" s="459">
        <v>52</v>
      </c>
      <c r="L1261" s="459">
        <v>60</v>
      </c>
      <c r="M1261" s="459">
        <v>69</v>
      </c>
      <c r="N1261" s="459">
        <v>54</v>
      </c>
      <c r="O1261" s="459">
        <v>76</v>
      </c>
      <c r="P1261" s="459">
        <v>64</v>
      </c>
      <c r="Q1261" s="459">
        <v>49</v>
      </c>
      <c r="R1261" s="459">
        <v>41</v>
      </c>
      <c r="S1261" s="459">
        <v>35</v>
      </c>
      <c r="T1261" s="459">
        <v>56</v>
      </c>
      <c r="U1261" s="459">
        <v>51</v>
      </c>
      <c r="V1261" s="459">
        <v>52</v>
      </c>
      <c r="W1261" s="459">
        <v>61</v>
      </c>
      <c r="X1261" s="460"/>
      <c r="Y1261" s="459">
        <v>64</v>
      </c>
      <c r="Z1261" s="459">
        <v>44</v>
      </c>
      <c r="AA1261" s="459">
        <v>54</v>
      </c>
      <c r="AB1261" s="459">
        <v>50</v>
      </c>
      <c r="AC1261" s="459">
        <v>50</v>
      </c>
      <c r="AD1261" s="459">
        <v>48</v>
      </c>
    </row>
    <row r="1262" spans="1:30" ht="12.75" customHeight="1" x14ac:dyDescent="0.2">
      <c r="A1262" s="450">
        <v>2018</v>
      </c>
      <c r="B1262" s="457">
        <v>43261</v>
      </c>
      <c r="C1262" s="459">
        <v>40</v>
      </c>
      <c r="D1262" s="459">
        <v>37</v>
      </c>
      <c r="E1262" s="459">
        <v>40</v>
      </c>
      <c r="F1262" s="459">
        <v>37</v>
      </c>
      <c r="G1262" s="460"/>
      <c r="H1262" s="459">
        <v>37</v>
      </c>
      <c r="I1262" s="459">
        <v>34</v>
      </c>
      <c r="J1262" s="459">
        <v>37</v>
      </c>
      <c r="K1262" s="459">
        <v>32</v>
      </c>
      <c r="L1262" s="459">
        <v>30</v>
      </c>
      <c r="M1262" s="459">
        <v>30</v>
      </c>
      <c r="N1262" s="459">
        <v>24</v>
      </c>
      <c r="O1262" s="459">
        <v>27</v>
      </c>
      <c r="P1262" s="459">
        <v>36</v>
      </c>
      <c r="Q1262" s="459">
        <v>31</v>
      </c>
      <c r="R1262" s="459">
        <v>32</v>
      </c>
      <c r="S1262" s="459">
        <v>13</v>
      </c>
      <c r="T1262" s="459">
        <v>33</v>
      </c>
      <c r="U1262" s="459">
        <v>33</v>
      </c>
      <c r="V1262" s="459">
        <v>31</v>
      </c>
      <c r="W1262" s="459">
        <v>37</v>
      </c>
      <c r="X1262" s="460"/>
      <c r="Y1262" s="459">
        <v>33</v>
      </c>
      <c r="Z1262" s="459">
        <v>32</v>
      </c>
      <c r="AA1262" s="459">
        <v>40</v>
      </c>
      <c r="AB1262" s="459">
        <v>39</v>
      </c>
      <c r="AC1262" s="459">
        <v>37</v>
      </c>
      <c r="AD1262" s="459">
        <v>35</v>
      </c>
    </row>
    <row r="1263" spans="1:30" ht="12.75" customHeight="1" x14ac:dyDescent="0.2">
      <c r="A1263" s="450">
        <v>2018</v>
      </c>
      <c r="B1263" s="457">
        <v>43262</v>
      </c>
      <c r="C1263" s="459">
        <v>42</v>
      </c>
      <c r="D1263" s="459">
        <v>48</v>
      </c>
      <c r="E1263" s="459">
        <v>40</v>
      </c>
      <c r="F1263" s="459">
        <v>38</v>
      </c>
      <c r="G1263" s="460"/>
      <c r="H1263" s="459" t="s">
        <v>78</v>
      </c>
      <c r="I1263" s="459">
        <v>38</v>
      </c>
      <c r="J1263" s="459">
        <v>36</v>
      </c>
      <c r="K1263" s="459">
        <v>45</v>
      </c>
      <c r="L1263" s="459">
        <v>35</v>
      </c>
      <c r="M1263" s="459">
        <v>40</v>
      </c>
      <c r="N1263" s="459">
        <v>45</v>
      </c>
      <c r="O1263" s="459">
        <v>42</v>
      </c>
      <c r="P1263" s="459">
        <v>39</v>
      </c>
      <c r="Q1263" s="459">
        <v>47</v>
      </c>
      <c r="R1263" s="459">
        <v>46</v>
      </c>
      <c r="S1263" s="459">
        <v>49</v>
      </c>
      <c r="T1263" s="459">
        <v>41</v>
      </c>
      <c r="U1263" s="459">
        <v>43</v>
      </c>
      <c r="V1263" s="459">
        <v>43</v>
      </c>
      <c r="W1263" s="459">
        <v>41</v>
      </c>
      <c r="X1263" s="460"/>
      <c r="Y1263" s="459">
        <v>39</v>
      </c>
      <c r="Z1263" s="459">
        <v>49</v>
      </c>
      <c r="AA1263" s="459">
        <v>36</v>
      </c>
      <c r="AB1263" s="459">
        <v>37</v>
      </c>
      <c r="AC1263" s="459">
        <v>36</v>
      </c>
      <c r="AD1263" s="459">
        <v>44</v>
      </c>
    </row>
    <row r="1264" spans="1:30" ht="12.75" customHeight="1" x14ac:dyDescent="0.2">
      <c r="A1264" s="450">
        <v>2018</v>
      </c>
      <c r="B1264" s="457">
        <v>43263</v>
      </c>
      <c r="C1264" s="459">
        <v>47</v>
      </c>
      <c r="D1264" s="459">
        <v>52</v>
      </c>
      <c r="E1264" s="459">
        <v>43</v>
      </c>
      <c r="F1264" s="459">
        <v>44</v>
      </c>
      <c r="G1264" s="460"/>
      <c r="H1264" s="459" t="s">
        <v>78</v>
      </c>
      <c r="I1264" s="459">
        <v>37</v>
      </c>
      <c r="J1264" s="459">
        <v>43</v>
      </c>
      <c r="K1264" s="459">
        <v>42</v>
      </c>
      <c r="L1264" s="459">
        <v>39</v>
      </c>
      <c r="M1264" s="459">
        <v>41</v>
      </c>
      <c r="N1264" s="459">
        <v>52</v>
      </c>
      <c r="O1264" s="459">
        <v>43</v>
      </c>
      <c r="P1264" s="459">
        <v>33</v>
      </c>
      <c r="Q1264" s="459">
        <v>50</v>
      </c>
      <c r="R1264" s="459">
        <v>46</v>
      </c>
      <c r="S1264" s="459">
        <v>59</v>
      </c>
      <c r="T1264" s="459">
        <v>38</v>
      </c>
      <c r="U1264" s="459">
        <v>41</v>
      </c>
      <c r="V1264" s="459">
        <v>40</v>
      </c>
      <c r="W1264" s="459">
        <v>38</v>
      </c>
      <c r="X1264" s="460"/>
      <c r="Y1264" s="459">
        <v>41</v>
      </c>
      <c r="Z1264" s="459">
        <v>52</v>
      </c>
      <c r="AA1264" s="459">
        <v>38</v>
      </c>
      <c r="AB1264" s="459">
        <v>42</v>
      </c>
      <c r="AC1264" s="459">
        <v>38</v>
      </c>
      <c r="AD1264" s="459">
        <v>42</v>
      </c>
    </row>
    <row r="1265" spans="1:30" ht="12.75" customHeight="1" x14ac:dyDescent="0.2">
      <c r="A1265" s="450">
        <v>2018</v>
      </c>
      <c r="B1265" s="457">
        <v>43264</v>
      </c>
      <c r="C1265" s="459">
        <v>43</v>
      </c>
      <c r="D1265" s="459">
        <v>43</v>
      </c>
      <c r="E1265" s="459">
        <v>41</v>
      </c>
      <c r="F1265" s="459">
        <v>37</v>
      </c>
      <c r="G1265" s="460"/>
      <c r="H1265" s="459">
        <v>40</v>
      </c>
      <c r="I1265" s="459">
        <v>29</v>
      </c>
      <c r="J1265" s="459">
        <v>38</v>
      </c>
      <c r="K1265" s="459">
        <v>37</v>
      </c>
      <c r="L1265" s="459">
        <v>39</v>
      </c>
      <c r="M1265" s="459">
        <v>40</v>
      </c>
      <c r="N1265" s="459">
        <v>47</v>
      </c>
      <c r="O1265" s="459">
        <v>44</v>
      </c>
      <c r="P1265" s="459">
        <v>38</v>
      </c>
      <c r="Q1265" s="459">
        <v>44</v>
      </c>
      <c r="R1265" s="459">
        <v>35</v>
      </c>
      <c r="S1265" s="459">
        <v>30</v>
      </c>
      <c r="T1265" s="459">
        <v>34</v>
      </c>
      <c r="U1265" s="459">
        <v>35</v>
      </c>
      <c r="V1265" s="459">
        <v>34</v>
      </c>
      <c r="W1265" s="459">
        <v>36</v>
      </c>
      <c r="X1265" s="460"/>
      <c r="Y1265" s="459">
        <v>41</v>
      </c>
      <c r="Z1265" s="459">
        <v>40</v>
      </c>
      <c r="AA1265" s="459">
        <v>34</v>
      </c>
      <c r="AB1265" s="459">
        <v>39</v>
      </c>
      <c r="AC1265" s="459">
        <v>35</v>
      </c>
      <c r="AD1265" s="459">
        <v>40</v>
      </c>
    </row>
    <row r="1266" spans="1:30" ht="12.75" customHeight="1" x14ac:dyDescent="0.2">
      <c r="A1266" s="450">
        <v>2018</v>
      </c>
      <c r="B1266" s="457">
        <v>43265</v>
      </c>
      <c r="C1266" s="459">
        <v>52</v>
      </c>
      <c r="D1266" s="459">
        <v>45</v>
      </c>
      <c r="E1266" s="459">
        <v>46</v>
      </c>
      <c r="F1266" s="459">
        <v>46</v>
      </c>
      <c r="G1266" s="460"/>
      <c r="H1266" s="459">
        <v>43</v>
      </c>
      <c r="I1266" s="459">
        <v>43</v>
      </c>
      <c r="J1266" s="459">
        <v>46</v>
      </c>
      <c r="K1266" s="459">
        <v>47</v>
      </c>
      <c r="L1266" s="459">
        <v>49</v>
      </c>
      <c r="M1266" s="459">
        <v>43</v>
      </c>
      <c r="N1266" s="459">
        <v>48</v>
      </c>
      <c r="O1266" s="459">
        <v>44</v>
      </c>
      <c r="P1266" s="459">
        <v>46</v>
      </c>
      <c r="Q1266" s="459">
        <v>50</v>
      </c>
      <c r="R1266" s="459">
        <v>46</v>
      </c>
      <c r="S1266" s="459">
        <v>45</v>
      </c>
      <c r="T1266" s="459">
        <v>44</v>
      </c>
      <c r="U1266" s="459">
        <v>44</v>
      </c>
      <c r="V1266" s="459">
        <v>45</v>
      </c>
      <c r="W1266" s="459">
        <v>46</v>
      </c>
      <c r="X1266" s="460"/>
      <c r="Y1266" s="459">
        <v>44</v>
      </c>
      <c r="Z1266" s="459">
        <v>48</v>
      </c>
      <c r="AA1266" s="459">
        <v>48</v>
      </c>
      <c r="AB1266" s="459">
        <v>49</v>
      </c>
      <c r="AC1266" s="459">
        <v>47</v>
      </c>
      <c r="AD1266" s="459">
        <v>48</v>
      </c>
    </row>
    <row r="1267" spans="1:30" ht="12.75" customHeight="1" x14ac:dyDescent="0.2">
      <c r="A1267" s="450">
        <v>2018</v>
      </c>
      <c r="B1267" s="457">
        <v>43266</v>
      </c>
      <c r="C1267" s="459">
        <v>33</v>
      </c>
      <c r="D1267" s="459">
        <v>29</v>
      </c>
      <c r="E1267" s="459">
        <v>29</v>
      </c>
      <c r="F1267" s="459">
        <v>29</v>
      </c>
      <c r="G1267" s="460"/>
      <c r="H1267" s="459">
        <v>23</v>
      </c>
      <c r="I1267" s="459">
        <v>24</v>
      </c>
      <c r="J1267" s="459">
        <v>19</v>
      </c>
      <c r="K1267" s="459">
        <v>34</v>
      </c>
      <c r="L1267" s="459">
        <v>36</v>
      </c>
      <c r="M1267" s="459">
        <v>39</v>
      </c>
      <c r="N1267" s="459">
        <v>38</v>
      </c>
      <c r="O1267" s="459">
        <v>37</v>
      </c>
      <c r="P1267" s="459">
        <v>40</v>
      </c>
      <c r="Q1267" s="459">
        <v>35</v>
      </c>
      <c r="R1267" s="459">
        <v>32</v>
      </c>
      <c r="S1267" s="459">
        <v>29</v>
      </c>
      <c r="T1267" s="459">
        <v>32</v>
      </c>
      <c r="U1267" s="459">
        <v>32</v>
      </c>
      <c r="V1267" s="459">
        <v>32</v>
      </c>
      <c r="W1267" s="459">
        <v>33</v>
      </c>
      <c r="X1267" s="460"/>
      <c r="Y1267" s="459">
        <v>35</v>
      </c>
      <c r="Z1267" s="459">
        <v>30</v>
      </c>
      <c r="AA1267" s="459">
        <v>31</v>
      </c>
      <c r="AB1267" s="459">
        <v>24</v>
      </c>
      <c r="AC1267" s="459">
        <v>29</v>
      </c>
      <c r="AD1267" s="459">
        <v>30</v>
      </c>
    </row>
    <row r="1268" spans="1:30" ht="12.75" customHeight="1" x14ac:dyDescent="0.2">
      <c r="A1268" s="450">
        <v>2018</v>
      </c>
      <c r="B1268" s="457">
        <v>43267</v>
      </c>
      <c r="C1268" s="459">
        <v>47</v>
      </c>
      <c r="D1268" s="459">
        <v>38</v>
      </c>
      <c r="E1268" s="459">
        <v>49</v>
      </c>
      <c r="F1268" s="459">
        <v>47</v>
      </c>
      <c r="G1268" s="460"/>
      <c r="H1268" s="459">
        <v>39</v>
      </c>
      <c r="I1268" s="459">
        <v>36</v>
      </c>
      <c r="J1268" s="459">
        <v>49</v>
      </c>
      <c r="K1268" s="459">
        <v>45</v>
      </c>
      <c r="L1268" s="459">
        <v>44</v>
      </c>
      <c r="M1268" s="459">
        <v>48</v>
      </c>
      <c r="N1268" s="459">
        <v>51</v>
      </c>
      <c r="O1268" s="459">
        <v>44</v>
      </c>
      <c r="P1268" s="459">
        <v>49</v>
      </c>
      <c r="Q1268" s="459">
        <v>46</v>
      </c>
      <c r="R1268" s="459">
        <v>45</v>
      </c>
      <c r="S1268" s="459">
        <v>39</v>
      </c>
      <c r="T1268" s="459">
        <v>48</v>
      </c>
      <c r="U1268" s="459">
        <v>48</v>
      </c>
      <c r="V1268" s="459">
        <v>46</v>
      </c>
      <c r="W1268" s="459">
        <v>53</v>
      </c>
      <c r="X1268" s="460"/>
      <c r="Y1268" s="459">
        <v>43</v>
      </c>
      <c r="Z1268" s="459">
        <v>39</v>
      </c>
      <c r="AA1268" s="459">
        <v>58</v>
      </c>
      <c r="AB1268" s="459">
        <v>49</v>
      </c>
      <c r="AC1268" s="459">
        <v>53</v>
      </c>
      <c r="AD1268" s="459">
        <v>47</v>
      </c>
    </row>
    <row r="1269" spans="1:30" ht="12.75" customHeight="1" x14ac:dyDescent="0.2">
      <c r="A1269" s="450">
        <v>2018</v>
      </c>
      <c r="B1269" s="457">
        <v>43268</v>
      </c>
      <c r="C1269" s="459">
        <v>60</v>
      </c>
      <c r="D1269" s="459">
        <v>62</v>
      </c>
      <c r="E1269" s="459">
        <v>58</v>
      </c>
      <c r="F1269" s="459">
        <v>59</v>
      </c>
      <c r="G1269" s="460"/>
      <c r="H1269" s="459">
        <v>64</v>
      </c>
      <c r="I1269" s="459">
        <v>54</v>
      </c>
      <c r="J1269" s="459">
        <v>72</v>
      </c>
      <c r="K1269" s="459">
        <v>74</v>
      </c>
      <c r="L1269" s="459">
        <v>68</v>
      </c>
      <c r="M1269" s="459">
        <v>75</v>
      </c>
      <c r="N1269" s="459">
        <v>60</v>
      </c>
      <c r="O1269" s="459">
        <v>60</v>
      </c>
      <c r="P1269" s="459">
        <v>59</v>
      </c>
      <c r="Q1269" s="459">
        <v>57</v>
      </c>
      <c r="R1269" s="459">
        <v>59</v>
      </c>
      <c r="S1269" s="459">
        <v>59</v>
      </c>
      <c r="T1269" s="459">
        <v>70</v>
      </c>
      <c r="U1269" s="459">
        <v>73</v>
      </c>
      <c r="V1269" s="459">
        <v>71</v>
      </c>
      <c r="W1269" s="459">
        <v>70</v>
      </c>
      <c r="X1269" s="460"/>
      <c r="Y1269" s="459">
        <v>67</v>
      </c>
      <c r="Z1269" s="459">
        <v>59</v>
      </c>
      <c r="AA1269" s="459">
        <v>69</v>
      </c>
      <c r="AB1269" s="459">
        <v>68</v>
      </c>
      <c r="AC1269" s="459">
        <v>68</v>
      </c>
      <c r="AD1269" s="459">
        <v>72</v>
      </c>
    </row>
    <row r="1270" spans="1:30" ht="12.75" customHeight="1" x14ac:dyDescent="0.2">
      <c r="A1270" s="450">
        <v>2018</v>
      </c>
      <c r="B1270" s="457">
        <v>43269</v>
      </c>
      <c r="C1270" s="459">
        <v>74</v>
      </c>
      <c r="D1270" s="459">
        <v>82</v>
      </c>
      <c r="E1270" s="459">
        <v>63</v>
      </c>
      <c r="F1270" s="459">
        <v>66</v>
      </c>
      <c r="G1270" s="460"/>
      <c r="H1270" s="459">
        <v>74</v>
      </c>
      <c r="I1270" s="459">
        <v>45</v>
      </c>
      <c r="J1270" s="459">
        <v>59</v>
      </c>
      <c r="K1270" s="459">
        <v>75</v>
      </c>
      <c r="L1270" s="459">
        <v>70</v>
      </c>
      <c r="M1270" s="459">
        <v>79</v>
      </c>
      <c r="N1270" s="459">
        <v>72</v>
      </c>
      <c r="O1270" s="459">
        <v>78</v>
      </c>
      <c r="P1270" s="459">
        <v>41</v>
      </c>
      <c r="Q1270" s="459">
        <v>65</v>
      </c>
      <c r="R1270" s="459">
        <v>62</v>
      </c>
      <c r="S1270" s="459">
        <v>63</v>
      </c>
      <c r="T1270" s="459">
        <v>71</v>
      </c>
      <c r="U1270" s="459">
        <v>70</v>
      </c>
      <c r="V1270" s="459">
        <v>78</v>
      </c>
      <c r="W1270" s="459">
        <v>56</v>
      </c>
      <c r="X1270" s="460"/>
      <c r="Y1270" s="459">
        <v>78</v>
      </c>
      <c r="Z1270" s="459">
        <v>69</v>
      </c>
      <c r="AA1270" s="459">
        <v>52</v>
      </c>
      <c r="AB1270" s="459">
        <v>58</v>
      </c>
      <c r="AC1270" s="459">
        <v>48</v>
      </c>
      <c r="AD1270" s="459">
        <v>80</v>
      </c>
    </row>
    <row r="1271" spans="1:30" ht="12.75" customHeight="1" x14ac:dyDescent="0.2">
      <c r="A1271" s="450">
        <v>2018</v>
      </c>
      <c r="B1271" s="457">
        <v>43270</v>
      </c>
      <c r="C1271" s="459">
        <v>42</v>
      </c>
      <c r="D1271" s="459">
        <v>39</v>
      </c>
      <c r="E1271" s="459">
        <v>41</v>
      </c>
      <c r="F1271" s="459">
        <v>39</v>
      </c>
      <c r="G1271" s="460"/>
      <c r="H1271" s="459">
        <v>40</v>
      </c>
      <c r="I1271" s="459">
        <v>42</v>
      </c>
      <c r="J1271" s="459">
        <v>40</v>
      </c>
      <c r="K1271" s="459">
        <v>43</v>
      </c>
      <c r="L1271" s="459">
        <v>41</v>
      </c>
      <c r="M1271" s="459">
        <v>43</v>
      </c>
      <c r="N1271" s="459">
        <v>38</v>
      </c>
      <c r="O1271" s="459">
        <v>39</v>
      </c>
      <c r="P1271" s="459">
        <v>51</v>
      </c>
      <c r="Q1271" s="459">
        <v>38</v>
      </c>
      <c r="R1271" s="459">
        <v>39</v>
      </c>
      <c r="S1271" s="459">
        <v>28</v>
      </c>
      <c r="T1271" s="459">
        <v>43</v>
      </c>
      <c r="U1271" s="459">
        <v>42</v>
      </c>
      <c r="V1271" s="459">
        <v>30</v>
      </c>
      <c r="W1271" s="459">
        <v>46</v>
      </c>
      <c r="X1271" s="460"/>
      <c r="Y1271" s="459">
        <v>36</v>
      </c>
      <c r="Z1271" s="459">
        <v>38</v>
      </c>
      <c r="AA1271" s="459">
        <v>41</v>
      </c>
      <c r="AB1271" s="459">
        <v>44</v>
      </c>
      <c r="AC1271" s="459">
        <v>43</v>
      </c>
      <c r="AD1271" s="459">
        <v>40</v>
      </c>
    </row>
    <row r="1272" spans="1:30" ht="12.75" customHeight="1" x14ac:dyDescent="0.2">
      <c r="A1272" s="450">
        <v>2018</v>
      </c>
      <c r="B1272" s="457">
        <v>43271</v>
      </c>
      <c r="C1272" s="459">
        <v>59</v>
      </c>
      <c r="D1272" s="459">
        <v>59</v>
      </c>
      <c r="E1272" s="459">
        <v>55</v>
      </c>
      <c r="F1272" s="459">
        <v>55</v>
      </c>
      <c r="G1272" s="460"/>
      <c r="H1272" s="459">
        <v>54</v>
      </c>
      <c r="I1272" s="459">
        <v>50</v>
      </c>
      <c r="J1272" s="459">
        <v>56</v>
      </c>
      <c r="K1272" s="459">
        <v>57</v>
      </c>
      <c r="L1272" s="459">
        <v>52</v>
      </c>
      <c r="M1272" s="459">
        <v>52</v>
      </c>
      <c r="N1272" s="459">
        <v>58</v>
      </c>
      <c r="O1272" s="459">
        <v>55</v>
      </c>
      <c r="P1272" s="459">
        <v>38</v>
      </c>
      <c r="Q1272" s="459">
        <v>63</v>
      </c>
      <c r="R1272" s="459">
        <v>64</v>
      </c>
      <c r="S1272" s="459">
        <v>53</v>
      </c>
      <c r="T1272" s="459">
        <v>47</v>
      </c>
      <c r="U1272" s="459">
        <v>51</v>
      </c>
      <c r="V1272" s="459">
        <v>52</v>
      </c>
      <c r="W1272" s="459">
        <v>44</v>
      </c>
      <c r="X1272" s="460"/>
      <c r="Y1272" s="459">
        <v>48</v>
      </c>
      <c r="Z1272" s="459">
        <v>71</v>
      </c>
      <c r="AA1272" s="459">
        <v>47</v>
      </c>
      <c r="AB1272" s="459">
        <v>51</v>
      </c>
      <c r="AC1272" s="459">
        <v>46</v>
      </c>
      <c r="AD1272" s="459">
        <v>60</v>
      </c>
    </row>
    <row r="1273" spans="1:30" ht="12.75" customHeight="1" x14ac:dyDescent="0.2">
      <c r="A1273" s="450">
        <v>2018</v>
      </c>
      <c r="B1273" s="457">
        <v>43272</v>
      </c>
      <c r="C1273" s="459">
        <v>63</v>
      </c>
      <c r="D1273" s="459">
        <v>37</v>
      </c>
      <c r="E1273" s="459" t="s">
        <v>78</v>
      </c>
      <c r="F1273" s="459">
        <v>63</v>
      </c>
      <c r="G1273" s="460"/>
      <c r="H1273" s="459">
        <v>46</v>
      </c>
      <c r="I1273" s="459">
        <v>54</v>
      </c>
      <c r="J1273" s="459">
        <v>60</v>
      </c>
      <c r="K1273" s="459">
        <v>48</v>
      </c>
      <c r="L1273" s="459">
        <v>54</v>
      </c>
      <c r="M1273" s="459">
        <v>64</v>
      </c>
      <c r="N1273" s="459">
        <v>51</v>
      </c>
      <c r="O1273" s="459">
        <v>55</v>
      </c>
      <c r="P1273" s="459">
        <v>68</v>
      </c>
      <c r="Q1273" s="459">
        <v>38</v>
      </c>
      <c r="R1273" s="459">
        <v>41</v>
      </c>
      <c r="S1273" s="459">
        <v>32</v>
      </c>
      <c r="T1273" s="459">
        <v>48</v>
      </c>
      <c r="U1273" s="459">
        <v>43</v>
      </c>
      <c r="V1273" s="459">
        <v>46</v>
      </c>
      <c r="W1273" s="459">
        <v>65</v>
      </c>
      <c r="X1273" s="460"/>
      <c r="Y1273" s="459">
        <v>67</v>
      </c>
      <c r="Z1273" s="459">
        <v>40</v>
      </c>
      <c r="AA1273" s="459">
        <v>59</v>
      </c>
      <c r="AB1273" s="459">
        <v>57</v>
      </c>
      <c r="AC1273" s="459">
        <v>57</v>
      </c>
      <c r="AD1273" s="459">
        <v>42</v>
      </c>
    </row>
    <row r="1274" spans="1:30" ht="12.75" customHeight="1" x14ac:dyDescent="0.2">
      <c r="A1274" s="450">
        <v>2018</v>
      </c>
      <c r="B1274" s="457">
        <v>43273</v>
      </c>
      <c r="C1274" s="459">
        <v>45</v>
      </c>
      <c r="D1274" s="459">
        <v>44</v>
      </c>
      <c r="E1274" s="459">
        <v>45</v>
      </c>
      <c r="F1274" s="459">
        <v>42</v>
      </c>
      <c r="G1274" s="460"/>
      <c r="H1274" s="459">
        <v>41</v>
      </c>
      <c r="I1274" s="459">
        <v>43</v>
      </c>
      <c r="J1274" s="459">
        <v>43</v>
      </c>
      <c r="K1274" s="459">
        <v>44</v>
      </c>
      <c r="L1274" s="459">
        <v>35</v>
      </c>
      <c r="M1274" s="459">
        <v>42</v>
      </c>
      <c r="N1274" s="459">
        <v>41</v>
      </c>
      <c r="O1274" s="459">
        <v>40</v>
      </c>
      <c r="P1274" s="459">
        <v>35</v>
      </c>
      <c r="Q1274" s="459">
        <v>43</v>
      </c>
      <c r="R1274" s="459">
        <v>48</v>
      </c>
      <c r="S1274" s="459">
        <v>37</v>
      </c>
      <c r="T1274" s="459">
        <v>39</v>
      </c>
      <c r="U1274" s="459">
        <v>43</v>
      </c>
      <c r="V1274" s="459">
        <v>39</v>
      </c>
      <c r="W1274" s="459">
        <v>41</v>
      </c>
      <c r="X1274" s="460"/>
      <c r="Y1274" s="459">
        <v>41</v>
      </c>
      <c r="Z1274" s="459">
        <v>49</v>
      </c>
      <c r="AA1274" s="459">
        <v>39</v>
      </c>
      <c r="AB1274" s="459">
        <v>43</v>
      </c>
      <c r="AC1274" s="459">
        <v>39</v>
      </c>
      <c r="AD1274" s="459">
        <v>46</v>
      </c>
    </row>
    <row r="1275" spans="1:30" ht="12.75" customHeight="1" x14ac:dyDescent="0.2">
      <c r="A1275" s="450">
        <v>2018</v>
      </c>
      <c r="B1275" s="457">
        <v>43274</v>
      </c>
      <c r="C1275" s="459">
        <v>33</v>
      </c>
      <c r="D1275" s="459">
        <v>29</v>
      </c>
      <c r="E1275" s="459">
        <v>29</v>
      </c>
      <c r="F1275" s="459">
        <v>28</v>
      </c>
      <c r="G1275" s="460"/>
      <c r="H1275" s="459">
        <v>25</v>
      </c>
      <c r="I1275" s="459">
        <v>25</v>
      </c>
      <c r="J1275" s="459">
        <v>27</v>
      </c>
      <c r="K1275" s="459">
        <v>33</v>
      </c>
      <c r="L1275" s="459">
        <v>30</v>
      </c>
      <c r="M1275" s="459">
        <v>30</v>
      </c>
      <c r="N1275" s="459">
        <v>30</v>
      </c>
      <c r="O1275" s="459">
        <v>29</v>
      </c>
      <c r="P1275" s="459">
        <v>27</v>
      </c>
      <c r="Q1275" s="459">
        <v>30</v>
      </c>
      <c r="R1275" s="459">
        <v>30</v>
      </c>
      <c r="S1275" s="459">
        <v>26</v>
      </c>
      <c r="T1275" s="459">
        <v>31</v>
      </c>
      <c r="U1275" s="459">
        <v>32</v>
      </c>
      <c r="V1275" s="459">
        <v>31</v>
      </c>
      <c r="W1275" s="459">
        <v>31</v>
      </c>
      <c r="X1275" s="460"/>
      <c r="Y1275" s="459">
        <v>24</v>
      </c>
      <c r="Z1275" s="459">
        <v>32</v>
      </c>
      <c r="AA1275" s="459">
        <v>30</v>
      </c>
      <c r="AB1275" s="459">
        <v>33</v>
      </c>
      <c r="AC1275" s="459">
        <v>29</v>
      </c>
      <c r="AD1275" s="459">
        <v>30</v>
      </c>
    </row>
    <row r="1276" spans="1:30" ht="12.75" customHeight="1" x14ac:dyDescent="0.2">
      <c r="A1276" s="450">
        <v>2018</v>
      </c>
      <c r="B1276" s="457">
        <v>43275</v>
      </c>
      <c r="C1276" s="459">
        <v>48</v>
      </c>
      <c r="D1276" s="459">
        <v>50</v>
      </c>
      <c r="E1276" s="459">
        <v>45</v>
      </c>
      <c r="F1276" s="459">
        <v>47</v>
      </c>
      <c r="G1276" s="460"/>
      <c r="H1276" s="459">
        <v>44</v>
      </c>
      <c r="I1276" s="459">
        <v>47</v>
      </c>
      <c r="J1276" s="459">
        <v>41</v>
      </c>
      <c r="K1276" s="459">
        <v>48</v>
      </c>
      <c r="L1276" s="459">
        <v>46</v>
      </c>
      <c r="M1276" s="459">
        <v>45</v>
      </c>
      <c r="N1276" s="459">
        <v>48</v>
      </c>
      <c r="O1276" s="459">
        <v>45</v>
      </c>
      <c r="P1276" s="459">
        <v>30</v>
      </c>
      <c r="Q1276" s="459">
        <v>46</v>
      </c>
      <c r="R1276" s="459">
        <v>38</v>
      </c>
      <c r="S1276" s="459">
        <v>39</v>
      </c>
      <c r="T1276" s="459">
        <v>41</v>
      </c>
      <c r="U1276" s="459">
        <v>45</v>
      </c>
      <c r="V1276" s="459">
        <v>45</v>
      </c>
      <c r="W1276" s="459">
        <v>42</v>
      </c>
      <c r="X1276" s="460"/>
      <c r="Y1276" s="459">
        <v>43</v>
      </c>
      <c r="Z1276" s="459">
        <v>43</v>
      </c>
      <c r="AA1276" s="459">
        <v>43</v>
      </c>
      <c r="AB1276" s="459">
        <v>43</v>
      </c>
      <c r="AC1276" s="459">
        <v>41</v>
      </c>
      <c r="AD1276" s="459">
        <v>48</v>
      </c>
    </row>
    <row r="1277" spans="1:30" ht="12.75" customHeight="1" x14ac:dyDescent="0.2">
      <c r="A1277" s="450">
        <v>2018</v>
      </c>
      <c r="B1277" s="457">
        <v>43276</v>
      </c>
      <c r="C1277" s="459">
        <v>36</v>
      </c>
      <c r="D1277" s="459">
        <v>33</v>
      </c>
      <c r="E1277" s="459">
        <v>37</v>
      </c>
      <c r="F1277" s="459">
        <v>32</v>
      </c>
      <c r="G1277" s="460"/>
      <c r="H1277" s="459">
        <v>37</v>
      </c>
      <c r="I1277" s="459">
        <v>36</v>
      </c>
      <c r="J1277" s="459">
        <v>36</v>
      </c>
      <c r="K1277" s="459">
        <v>37</v>
      </c>
      <c r="L1277" s="459">
        <v>37</v>
      </c>
      <c r="M1277" s="459">
        <v>38</v>
      </c>
      <c r="N1277" s="459">
        <v>37</v>
      </c>
      <c r="O1277" s="459">
        <v>35</v>
      </c>
      <c r="P1277" s="459">
        <v>41</v>
      </c>
      <c r="Q1277" s="459">
        <v>37</v>
      </c>
      <c r="R1277" s="459">
        <v>34</v>
      </c>
      <c r="S1277" s="459">
        <v>29</v>
      </c>
      <c r="T1277" s="459">
        <v>36</v>
      </c>
      <c r="U1277" s="459">
        <v>36</v>
      </c>
      <c r="V1277" s="459">
        <v>35</v>
      </c>
      <c r="W1277" s="459">
        <v>38</v>
      </c>
      <c r="X1277" s="460"/>
      <c r="Y1277" s="459">
        <v>34</v>
      </c>
      <c r="Z1277" s="459">
        <v>33</v>
      </c>
      <c r="AA1277" s="459">
        <v>35</v>
      </c>
      <c r="AB1277" s="459">
        <v>38</v>
      </c>
      <c r="AC1277" s="459">
        <v>38</v>
      </c>
      <c r="AD1277" s="459">
        <v>34</v>
      </c>
    </row>
    <row r="1278" spans="1:30" ht="12.75" customHeight="1" x14ac:dyDescent="0.2">
      <c r="A1278" s="450">
        <v>2018</v>
      </c>
      <c r="B1278" s="457">
        <v>43277</v>
      </c>
      <c r="C1278" s="459">
        <v>37</v>
      </c>
      <c r="D1278" s="459">
        <v>48</v>
      </c>
      <c r="E1278" s="459">
        <v>41</v>
      </c>
      <c r="F1278" s="459">
        <v>41</v>
      </c>
      <c r="G1278" s="460"/>
      <c r="H1278" s="459">
        <v>50</v>
      </c>
      <c r="I1278" s="459">
        <v>42</v>
      </c>
      <c r="J1278" s="459">
        <v>38</v>
      </c>
      <c r="K1278" s="459">
        <v>39</v>
      </c>
      <c r="L1278" s="459">
        <v>30</v>
      </c>
      <c r="M1278" s="459">
        <v>35</v>
      </c>
      <c r="N1278" s="459">
        <v>47</v>
      </c>
      <c r="O1278" s="459">
        <v>37</v>
      </c>
      <c r="P1278" s="459">
        <v>26</v>
      </c>
      <c r="Q1278" s="459">
        <v>46</v>
      </c>
      <c r="R1278" s="459">
        <v>47</v>
      </c>
      <c r="S1278" s="459">
        <v>53</v>
      </c>
      <c r="T1278" s="459">
        <v>35</v>
      </c>
      <c r="U1278" s="459">
        <v>39</v>
      </c>
      <c r="V1278" s="459">
        <v>36</v>
      </c>
      <c r="W1278" s="459">
        <v>34</v>
      </c>
      <c r="X1278" s="460"/>
      <c r="Y1278" s="459">
        <v>33</v>
      </c>
      <c r="Z1278" s="459">
        <v>51</v>
      </c>
      <c r="AA1278" s="459">
        <v>35</v>
      </c>
      <c r="AB1278" s="459">
        <v>39</v>
      </c>
      <c r="AC1278" s="459">
        <v>36</v>
      </c>
      <c r="AD1278" s="459">
        <v>43</v>
      </c>
    </row>
    <row r="1279" spans="1:30" ht="12.75" customHeight="1" x14ac:dyDescent="0.2">
      <c r="A1279" s="450">
        <v>2018</v>
      </c>
      <c r="B1279" s="457">
        <v>43278</v>
      </c>
      <c r="C1279" s="459">
        <v>41</v>
      </c>
      <c r="D1279" s="459">
        <v>38</v>
      </c>
      <c r="E1279" s="459">
        <v>41</v>
      </c>
      <c r="F1279" s="459">
        <v>38</v>
      </c>
      <c r="G1279" s="460"/>
      <c r="H1279" s="459">
        <v>41</v>
      </c>
      <c r="I1279" s="459">
        <v>38</v>
      </c>
      <c r="J1279" s="459">
        <v>40</v>
      </c>
      <c r="K1279" s="459">
        <v>36</v>
      </c>
      <c r="L1279" s="459">
        <v>32</v>
      </c>
      <c r="M1279" s="459">
        <v>40</v>
      </c>
      <c r="N1279" s="459">
        <v>38</v>
      </c>
      <c r="O1279" s="459">
        <v>35</v>
      </c>
      <c r="P1279" s="459">
        <v>30</v>
      </c>
      <c r="Q1279" s="459">
        <v>35</v>
      </c>
      <c r="R1279" s="459">
        <v>32</v>
      </c>
      <c r="S1279" s="459">
        <v>13</v>
      </c>
      <c r="T1279" s="459">
        <v>34</v>
      </c>
      <c r="U1279" s="459">
        <v>36</v>
      </c>
      <c r="V1279" s="459">
        <v>35</v>
      </c>
      <c r="W1279" s="459">
        <v>36</v>
      </c>
      <c r="X1279" s="460"/>
      <c r="Y1279" s="459">
        <v>38</v>
      </c>
      <c r="Z1279" s="459">
        <v>32</v>
      </c>
      <c r="AA1279" s="459">
        <v>39</v>
      </c>
      <c r="AB1279" s="459">
        <v>41</v>
      </c>
      <c r="AC1279" s="459">
        <v>38</v>
      </c>
      <c r="AD1279" s="459">
        <v>36</v>
      </c>
    </row>
    <row r="1280" spans="1:30" ht="12.75" customHeight="1" x14ac:dyDescent="0.2">
      <c r="A1280" s="450">
        <v>2018</v>
      </c>
      <c r="B1280" s="457">
        <v>43279</v>
      </c>
      <c r="C1280" s="459">
        <v>49</v>
      </c>
      <c r="D1280" s="459">
        <v>49</v>
      </c>
      <c r="E1280" s="459">
        <v>51</v>
      </c>
      <c r="F1280" s="459">
        <v>48</v>
      </c>
      <c r="G1280" s="460"/>
      <c r="H1280" s="459">
        <v>32</v>
      </c>
      <c r="I1280" s="459">
        <v>29</v>
      </c>
      <c r="J1280" s="459">
        <v>41</v>
      </c>
      <c r="K1280" s="459">
        <v>49</v>
      </c>
      <c r="L1280" s="459">
        <v>47</v>
      </c>
      <c r="M1280" s="459">
        <v>47</v>
      </c>
      <c r="N1280" s="459">
        <v>52</v>
      </c>
      <c r="O1280" s="459">
        <v>50</v>
      </c>
      <c r="P1280" s="459">
        <v>31</v>
      </c>
      <c r="Q1280" s="459">
        <v>51</v>
      </c>
      <c r="R1280" s="459">
        <v>39</v>
      </c>
      <c r="S1280" s="459">
        <v>34</v>
      </c>
      <c r="T1280" s="459">
        <v>41</v>
      </c>
      <c r="U1280" s="459">
        <v>45</v>
      </c>
      <c r="V1280" s="459">
        <v>45</v>
      </c>
      <c r="W1280" s="459">
        <v>41</v>
      </c>
      <c r="X1280" s="460"/>
      <c r="Y1280" s="459">
        <v>38</v>
      </c>
      <c r="Z1280" s="459">
        <v>41</v>
      </c>
      <c r="AA1280" s="459">
        <v>39</v>
      </c>
      <c r="AB1280" s="459">
        <v>35</v>
      </c>
      <c r="AC1280" s="459">
        <v>35</v>
      </c>
      <c r="AD1280" s="459">
        <v>48</v>
      </c>
    </row>
    <row r="1281" spans="1:30" ht="12.75" customHeight="1" x14ac:dyDescent="0.2">
      <c r="A1281" s="450">
        <v>2018</v>
      </c>
      <c r="B1281" s="457">
        <v>43280</v>
      </c>
      <c r="C1281" s="459">
        <v>61</v>
      </c>
      <c r="D1281" s="459">
        <v>54</v>
      </c>
      <c r="E1281" s="459">
        <v>66</v>
      </c>
      <c r="F1281" s="459">
        <v>62</v>
      </c>
      <c r="G1281" s="460"/>
      <c r="H1281" s="459">
        <v>52</v>
      </c>
      <c r="I1281" s="459">
        <v>53</v>
      </c>
      <c r="J1281" s="459">
        <v>68</v>
      </c>
      <c r="K1281" s="459">
        <v>56</v>
      </c>
      <c r="L1281" s="459">
        <v>58</v>
      </c>
      <c r="M1281" s="459">
        <v>59</v>
      </c>
      <c r="N1281" s="459">
        <v>61</v>
      </c>
      <c r="O1281" s="459">
        <v>57</v>
      </c>
      <c r="P1281" s="459">
        <v>59</v>
      </c>
      <c r="Q1281" s="459">
        <v>53</v>
      </c>
      <c r="R1281" s="459">
        <v>53</v>
      </c>
      <c r="S1281" s="459">
        <v>50</v>
      </c>
      <c r="T1281" s="459">
        <v>57</v>
      </c>
      <c r="U1281" s="459">
        <v>55</v>
      </c>
      <c r="V1281" s="459">
        <v>53</v>
      </c>
      <c r="W1281" s="459">
        <v>61</v>
      </c>
      <c r="X1281" s="460"/>
      <c r="Y1281" s="459">
        <v>56</v>
      </c>
      <c r="Z1281" s="459">
        <v>50</v>
      </c>
      <c r="AA1281" s="459">
        <v>63</v>
      </c>
      <c r="AB1281" s="459">
        <v>62</v>
      </c>
      <c r="AC1281" s="459">
        <v>59</v>
      </c>
      <c r="AD1281" s="459">
        <v>53</v>
      </c>
    </row>
    <row r="1282" spans="1:30" ht="12.75" customHeight="1" x14ac:dyDescent="0.2">
      <c r="A1282" s="450">
        <v>2018</v>
      </c>
      <c r="B1282" s="457">
        <v>43281</v>
      </c>
      <c r="C1282" s="459">
        <v>60</v>
      </c>
      <c r="D1282" s="459">
        <v>74</v>
      </c>
      <c r="E1282" s="459">
        <v>64</v>
      </c>
      <c r="F1282" s="459">
        <v>60</v>
      </c>
      <c r="G1282" s="460"/>
      <c r="H1282" s="459">
        <v>56</v>
      </c>
      <c r="I1282" s="459">
        <v>58</v>
      </c>
      <c r="J1282" s="459">
        <v>64</v>
      </c>
      <c r="K1282" s="459">
        <v>77</v>
      </c>
      <c r="L1282" s="459">
        <v>71</v>
      </c>
      <c r="M1282" s="459">
        <v>71</v>
      </c>
      <c r="N1282" s="459">
        <v>62</v>
      </c>
      <c r="O1282" s="459">
        <v>59</v>
      </c>
      <c r="P1282" s="459">
        <v>57</v>
      </c>
      <c r="Q1282" s="459">
        <v>61</v>
      </c>
      <c r="R1282" s="459">
        <v>60</v>
      </c>
      <c r="S1282" s="459">
        <v>59</v>
      </c>
      <c r="T1282" s="459">
        <v>78</v>
      </c>
      <c r="U1282" s="459">
        <v>79</v>
      </c>
      <c r="V1282" s="459">
        <v>74</v>
      </c>
      <c r="W1282" s="459">
        <v>72</v>
      </c>
      <c r="X1282" s="460"/>
      <c r="Y1282" s="459">
        <v>65</v>
      </c>
      <c r="Z1282" s="459">
        <v>60</v>
      </c>
      <c r="AA1282" s="459">
        <v>70</v>
      </c>
      <c r="AB1282" s="459">
        <v>58</v>
      </c>
      <c r="AC1282" s="459">
        <v>61</v>
      </c>
      <c r="AD1282" s="459">
        <v>72</v>
      </c>
    </row>
    <row r="1283" spans="1:30" ht="12.75" customHeight="1" x14ac:dyDescent="0.2">
      <c r="A1283" s="450">
        <v>2018</v>
      </c>
      <c r="B1283" s="457">
        <v>43282</v>
      </c>
      <c r="C1283" s="459">
        <v>57</v>
      </c>
      <c r="D1283" s="459">
        <v>48</v>
      </c>
      <c r="E1283" s="459">
        <v>75</v>
      </c>
      <c r="F1283" s="459">
        <v>62</v>
      </c>
      <c r="G1283" s="460"/>
      <c r="H1283" s="459">
        <v>55</v>
      </c>
      <c r="I1283" s="459">
        <v>59</v>
      </c>
      <c r="J1283" s="459">
        <v>77</v>
      </c>
      <c r="K1283" s="459">
        <v>90</v>
      </c>
      <c r="L1283" s="459">
        <v>68</v>
      </c>
      <c r="M1283" s="459">
        <v>95</v>
      </c>
      <c r="N1283" s="459">
        <v>65</v>
      </c>
      <c r="O1283" s="459">
        <v>60</v>
      </c>
      <c r="P1283" s="459">
        <v>64</v>
      </c>
      <c r="Q1283" s="459">
        <v>51</v>
      </c>
      <c r="R1283" s="459">
        <v>55</v>
      </c>
      <c r="S1283" s="459">
        <v>51</v>
      </c>
      <c r="T1283" s="459">
        <v>71</v>
      </c>
      <c r="U1283" s="459">
        <v>69</v>
      </c>
      <c r="V1283" s="459">
        <v>82</v>
      </c>
      <c r="W1283" s="459">
        <v>80</v>
      </c>
      <c r="X1283" s="460"/>
      <c r="Y1283" s="459">
        <v>77</v>
      </c>
      <c r="Z1283" s="459">
        <v>56</v>
      </c>
      <c r="AA1283" s="459">
        <v>81</v>
      </c>
      <c r="AB1283" s="459">
        <v>69</v>
      </c>
      <c r="AC1283" s="459">
        <v>79</v>
      </c>
      <c r="AD1283" s="459">
        <v>64</v>
      </c>
    </row>
    <row r="1284" spans="1:30" ht="12.75" customHeight="1" x14ac:dyDescent="0.2">
      <c r="A1284" s="450">
        <v>2018</v>
      </c>
      <c r="B1284" s="457">
        <v>43283</v>
      </c>
      <c r="C1284" s="459">
        <v>72</v>
      </c>
      <c r="D1284" s="459">
        <v>92</v>
      </c>
      <c r="E1284" s="459">
        <v>72</v>
      </c>
      <c r="F1284" s="459">
        <v>64</v>
      </c>
      <c r="G1284" s="460"/>
      <c r="H1284" s="459">
        <v>58</v>
      </c>
      <c r="I1284" s="459">
        <v>67</v>
      </c>
      <c r="J1284" s="459">
        <v>71</v>
      </c>
      <c r="K1284" s="459">
        <v>91</v>
      </c>
      <c r="L1284" s="459">
        <v>96</v>
      </c>
      <c r="M1284" s="459">
        <v>92</v>
      </c>
      <c r="N1284" s="459">
        <v>97</v>
      </c>
      <c r="O1284" s="459">
        <v>75</v>
      </c>
      <c r="P1284" s="459">
        <v>60</v>
      </c>
      <c r="Q1284" s="459">
        <v>81</v>
      </c>
      <c r="R1284" s="459">
        <v>85</v>
      </c>
      <c r="S1284" s="459">
        <v>63</v>
      </c>
      <c r="T1284" s="459">
        <v>74</v>
      </c>
      <c r="U1284" s="459">
        <v>85</v>
      </c>
      <c r="V1284" s="459">
        <v>86</v>
      </c>
      <c r="W1284" s="459">
        <v>76</v>
      </c>
      <c r="X1284" s="460"/>
      <c r="Y1284" s="459">
        <v>81</v>
      </c>
      <c r="Z1284" s="459">
        <v>111</v>
      </c>
      <c r="AA1284" s="459">
        <v>83</v>
      </c>
      <c r="AB1284" s="459">
        <v>61</v>
      </c>
      <c r="AC1284" s="459">
        <v>82</v>
      </c>
      <c r="AD1284" s="459">
        <v>93</v>
      </c>
    </row>
    <row r="1285" spans="1:30" ht="12.75" customHeight="1" x14ac:dyDescent="0.2">
      <c r="A1285" s="450">
        <v>2018</v>
      </c>
      <c r="B1285" s="457">
        <v>43284</v>
      </c>
      <c r="C1285" s="459">
        <v>63</v>
      </c>
      <c r="D1285" s="459">
        <v>67</v>
      </c>
      <c r="E1285" s="459">
        <v>57</v>
      </c>
      <c r="F1285" s="459">
        <v>62</v>
      </c>
      <c r="G1285" s="460"/>
      <c r="H1285" s="459">
        <v>64</v>
      </c>
      <c r="I1285" s="459">
        <v>48</v>
      </c>
      <c r="J1285" s="459">
        <v>54</v>
      </c>
      <c r="K1285" s="459">
        <v>61</v>
      </c>
      <c r="L1285" s="459">
        <v>49</v>
      </c>
      <c r="M1285" s="459">
        <v>55</v>
      </c>
      <c r="N1285" s="459">
        <v>66</v>
      </c>
      <c r="O1285" s="459">
        <v>67</v>
      </c>
      <c r="P1285" s="459">
        <v>36</v>
      </c>
      <c r="Q1285" s="459">
        <v>67</v>
      </c>
      <c r="R1285" s="459">
        <v>58</v>
      </c>
      <c r="S1285" s="459">
        <v>45</v>
      </c>
      <c r="T1285" s="459">
        <v>50</v>
      </c>
      <c r="U1285" s="459">
        <v>57</v>
      </c>
      <c r="V1285" s="459">
        <v>54</v>
      </c>
      <c r="W1285" s="459">
        <v>46</v>
      </c>
      <c r="X1285" s="460"/>
      <c r="Y1285" s="459">
        <v>11</v>
      </c>
      <c r="Z1285" s="459">
        <v>64</v>
      </c>
      <c r="AA1285" s="459">
        <v>42</v>
      </c>
      <c r="AB1285" s="459">
        <v>49</v>
      </c>
      <c r="AC1285" s="459">
        <v>43</v>
      </c>
      <c r="AD1285" s="459">
        <v>66</v>
      </c>
    </row>
    <row r="1286" spans="1:30" ht="12.75" customHeight="1" x14ac:dyDescent="0.2">
      <c r="A1286" s="450">
        <v>2018</v>
      </c>
      <c r="B1286" s="457">
        <v>43285</v>
      </c>
      <c r="C1286" s="459">
        <v>56</v>
      </c>
      <c r="D1286" s="459">
        <v>48</v>
      </c>
      <c r="E1286" s="459">
        <v>53</v>
      </c>
      <c r="F1286" s="459">
        <v>54</v>
      </c>
      <c r="G1286" s="460"/>
      <c r="H1286" s="459">
        <v>46</v>
      </c>
      <c r="I1286" s="459">
        <v>48</v>
      </c>
      <c r="J1286" s="459">
        <v>46</v>
      </c>
      <c r="K1286" s="459">
        <v>53</v>
      </c>
      <c r="L1286" s="459">
        <v>43</v>
      </c>
      <c r="M1286" s="459">
        <v>37</v>
      </c>
      <c r="N1286" s="459">
        <v>47</v>
      </c>
      <c r="O1286" s="459">
        <v>42</v>
      </c>
      <c r="P1286" s="459">
        <v>20</v>
      </c>
      <c r="Q1286" s="459">
        <v>55</v>
      </c>
      <c r="R1286" s="459">
        <v>57</v>
      </c>
      <c r="S1286" s="459">
        <v>38</v>
      </c>
      <c r="T1286" s="459">
        <v>46</v>
      </c>
      <c r="U1286" s="459">
        <v>52</v>
      </c>
      <c r="V1286" s="459">
        <v>46</v>
      </c>
      <c r="W1286" s="459">
        <v>39</v>
      </c>
      <c r="X1286" s="460"/>
      <c r="Y1286" s="459">
        <v>39</v>
      </c>
      <c r="Z1286" s="459">
        <v>58</v>
      </c>
      <c r="AA1286" s="459">
        <v>43</v>
      </c>
      <c r="AB1286" s="459">
        <v>41</v>
      </c>
      <c r="AC1286" s="459">
        <v>35</v>
      </c>
      <c r="AD1286" s="459">
        <v>67</v>
      </c>
    </row>
    <row r="1287" spans="1:30" ht="12.75" customHeight="1" x14ac:dyDescent="0.2">
      <c r="A1287" s="450">
        <v>2018</v>
      </c>
      <c r="B1287" s="457">
        <v>43286</v>
      </c>
      <c r="C1287" s="459">
        <v>36</v>
      </c>
      <c r="D1287" s="459">
        <v>48</v>
      </c>
      <c r="E1287" s="459">
        <v>44</v>
      </c>
      <c r="F1287" s="459">
        <v>42</v>
      </c>
      <c r="G1287" s="460"/>
      <c r="H1287" s="459">
        <v>44</v>
      </c>
      <c r="I1287" s="459">
        <v>41</v>
      </c>
      <c r="J1287" s="459">
        <v>36</v>
      </c>
      <c r="K1287" s="459">
        <v>32</v>
      </c>
      <c r="L1287" s="459">
        <v>28</v>
      </c>
      <c r="M1287" s="459">
        <v>26</v>
      </c>
      <c r="N1287" s="459">
        <v>44</v>
      </c>
      <c r="O1287" s="459">
        <v>30</v>
      </c>
      <c r="P1287" s="459">
        <v>16</v>
      </c>
      <c r="Q1287" s="459">
        <v>41</v>
      </c>
      <c r="R1287" s="459">
        <v>35</v>
      </c>
      <c r="S1287" s="459">
        <v>30</v>
      </c>
      <c r="T1287" s="459">
        <v>24</v>
      </c>
      <c r="U1287" s="459">
        <v>29</v>
      </c>
      <c r="V1287" s="459">
        <v>24</v>
      </c>
      <c r="W1287" s="459">
        <v>24</v>
      </c>
      <c r="X1287" s="460"/>
      <c r="Y1287" s="459">
        <v>26</v>
      </c>
      <c r="Z1287" s="459">
        <v>38</v>
      </c>
      <c r="AA1287" s="459">
        <v>22</v>
      </c>
      <c r="AB1287" s="459">
        <v>25</v>
      </c>
      <c r="AC1287" s="459">
        <v>20</v>
      </c>
      <c r="AD1287" s="459">
        <v>41</v>
      </c>
    </row>
    <row r="1288" spans="1:30" ht="12.75" customHeight="1" x14ac:dyDescent="0.2">
      <c r="A1288" s="450">
        <v>2018</v>
      </c>
      <c r="B1288" s="457">
        <v>43287</v>
      </c>
      <c r="C1288" s="459">
        <v>35</v>
      </c>
      <c r="D1288" s="459">
        <v>33</v>
      </c>
      <c r="E1288" s="459">
        <v>33</v>
      </c>
      <c r="F1288" s="459">
        <v>33</v>
      </c>
      <c r="G1288" s="460"/>
      <c r="H1288" s="459">
        <v>34</v>
      </c>
      <c r="I1288" s="459">
        <v>32</v>
      </c>
      <c r="J1288" s="459">
        <v>35</v>
      </c>
      <c r="K1288" s="459">
        <v>32</v>
      </c>
      <c r="L1288" s="459">
        <v>33</v>
      </c>
      <c r="M1288" s="459">
        <v>29</v>
      </c>
      <c r="N1288" s="459">
        <v>36</v>
      </c>
      <c r="O1288" s="459">
        <v>32</v>
      </c>
      <c r="P1288" s="459">
        <v>27</v>
      </c>
      <c r="Q1288" s="459">
        <v>34</v>
      </c>
      <c r="R1288" s="459">
        <v>29</v>
      </c>
      <c r="S1288" s="459">
        <v>27</v>
      </c>
      <c r="T1288" s="459">
        <v>29</v>
      </c>
      <c r="U1288" s="459">
        <v>29</v>
      </c>
      <c r="V1288" s="459">
        <v>28</v>
      </c>
      <c r="W1288" s="459">
        <v>26</v>
      </c>
      <c r="X1288" s="460"/>
      <c r="Y1288" s="459">
        <v>29</v>
      </c>
      <c r="Z1288" s="459">
        <v>32</v>
      </c>
      <c r="AA1288" s="459">
        <v>32</v>
      </c>
      <c r="AB1288" s="459">
        <v>40</v>
      </c>
      <c r="AC1288" s="459">
        <v>30</v>
      </c>
      <c r="AD1288" s="459">
        <v>31</v>
      </c>
    </row>
    <row r="1289" spans="1:30" ht="12.75" customHeight="1" x14ac:dyDescent="0.2">
      <c r="A1289" s="450">
        <v>2018</v>
      </c>
      <c r="B1289" s="457">
        <v>43288</v>
      </c>
      <c r="C1289" s="459">
        <v>42</v>
      </c>
      <c r="D1289" s="459">
        <v>38</v>
      </c>
      <c r="E1289" s="459">
        <v>39</v>
      </c>
      <c r="F1289" s="459">
        <v>40</v>
      </c>
      <c r="G1289" s="460"/>
      <c r="H1289" s="459">
        <v>40</v>
      </c>
      <c r="I1289" s="459">
        <v>33</v>
      </c>
      <c r="J1289" s="459">
        <v>38</v>
      </c>
      <c r="K1289" s="459">
        <v>44</v>
      </c>
      <c r="L1289" s="459">
        <v>41</v>
      </c>
      <c r="M1289" s="459">
        <v>42</v>
      </c>
      <c r="N1289" s="459">
        <v>55</v>
      </c>
      <c r="O1289" s="459">
        <v>52</v>
      </c>
      <c r="P1289" s="459">
        <v>35</v>
      </c>
      <c r="Q1289" s="459">
        <v>47</v>
      </c>
      <c r="R1289" s="459">
        <v>39</v>
      </c>
      <c r="S1289" s="459">
        <v>36</v>
      </c>
      <c r="T1289" s="459">
        <v>38</v>
      </c>
      <c r="U1289" s="459">
        <v>42</v>
      </c>
      <c r="V1289" s="459">
        <v>40</v>
      </c>
      <c r="W1289" s="459">
        <v>39</v>
      </c>
      <c r="X1289" s="460"/>
      <c r="Y1289" s="459">
        <v>44</v>
      </c>
      <c r="Z1289" s="459">
        <v>38</v>
      </c>
      <c r="AA1289" s="459">
        <v>39</v>
      </c>
      <c r="AB1289" s="459">
        <v>38</v>
      </c>
      <c r="AC1289" s="459">
        <v>37</v>
      </c>
      <c r="AD1289" s="459">
        <v>44</v>
      </c>
    </row>
    <row r="1290" spans="1:30" ht="12.75" customHeight="1" x14ac:dyDescent="0.2">
      <c r="A1290" s="450">
        <v>2018</v>
      </c>
      <c r="B1290" s="457">
        <v>43289</v>
      </c>
      <c r="C1290" s="459">
        <v>46</v>
      </c>
      <c r="D1290" s="459">
        <v>43</v>
      </c>
      <c r="E1290" s="459">
        <v>49</v>
      </c>
      <c r="F1290" s="459">
        <v>46</v>
      </c>
      <c r="G1290" s="460"/>
      <c r="H1290" s="459">
        <v>43</v>
      </c>
      <c r="I1290" s="459">
        <v>48</v>
      </c>
      <c r="J1290" s="459">
        <v>57</v>
      </c>
      <c r="K1290" s="459">
        <v>58</v>
      </c>
      <c r="L1290" s="459">
        <v>59</v>
      </c>
      <c r="M1290" s="459">
        <v>55</v>
      </c>
      <c r="N1290" s="459">
        <v>55</v>
      </c>
      <c r="O1290" s="459">
        <v>60</v>
      </c>
      <c r="P1290" s="459">
        <v>47</v>
      </c>
      <c r="Q1290" s="459">
        <v>50</v>
      </c>
      <c r="R1290" s="459">
        <v>51</v>
      </c>
      <c r="S1290" s="459">
        <v>34</v>
      </c>
      <c r="T1290" s="459">
        <v>49</v>
      </c>
      <c r="U1290" s="459">
        <v>49</v>
      </c>
      <c r="V1290" s="459">
        <v>49</v>
      </c>
      <c r="W1290" s="459">
        <v>52</v>
      </c>
      <c r="X1290" s="460"/>
      <c r="Y1290" s="459">
        <v>57</v>
      </c>
      <c r="Z1290" s="459">
        <v>46</v>
      </c>
      <c r="AA1290" s="459">
        <v>53</v>
      </c>
      <c r="AB1290" s="459">
        <v>46</v>
      </c>
      <c r="AC1290" s="459">
        <v>50</v>
      </c>
      <c r="AD1290" s="459">
        <v>47</v>
      </c>
    </row>
    <row r="1291" spans="1:30" ht="12.75" customHeight="1" x14ac:dyDescent="0.2">
      <c r="A1291" s="450">
        <v>2018</v>
      </c>
      <c r="B1291" s="457">
        <v>43290</v>
      </c>
      <c r="C1291" s="459">
        <v>86</v>
      </c>
      <c r="D1291" s="459">
        <v>65</v>
      </c>
      <c r="E1291" s="459">
        <v>77</v>
      </c>
      <c r="F1291" s="459">
        <v>80</v>
      </c>
      <c r="G1291" s="460"/>
      <c r="H1291" s="459">
        <v>73</v>
      </c>
      <c r="I1291" s="459">
        <v>63</v>
      </c>
      <c r="J1291" s="459">
        <v>75</v>
      </c>
      <c r="K1291" s="459">
        <v>79</v>
      </c>
      <c r="L1291" s="459">
        <v>65</v>
      </c>
      <c r="M1291" s="459">
        <v>72</v>
      </c>
      <c r="N1291" s="459">
        <v>68</v>
      </c>
      <c r="O1291" s="459">
        <v>62</v>
      </c>
      <c r="P1291" s="459">
        <v>49</v>
      </c>
      <c r="Q1291" s="459">
        <v>75</v>
      </c>
      <c r="R1291" s="459">
        <v>65</v>
      </c>
      <c r="S1291" s="459">
        <v>57</v>
      </c>
      <c r="T1291" s="459">
        <v>71</v>
      </c>
      <c r="U1291" s="459">
        <v>74</v>
      </c>
      <c r="V1291" s="459">
        <v>72</v>
      </c>
      <c r="W1291" s="459">
        <v>63</v>
      </c>
      <c r="X1291" s="460"/>
      <c r="Y1291" s="459">
        <v>67</v>
      </c>
      <c r="Z1291" s="459">
        <v>55</v>
      </c>
      <c r="AA1291" s="459">
        <v>63</v>
      </c>
      <c r="AB1291" s="459">
        <v>68</v>
      </c>
      <c r="AC1291" s="459">
        <v>58</v>
      </c>
      <c r="AD1291" s="459">
        <v>73</v>
      </c>
    </row>
    <row r="1292" spans="1:30" ht="12.75" customHeight="1" x14ac:dyDescent="0.2">
      <c r="A1292" s="450">
        <v>2018</v>
      </c>
      <c r="B1292" s="457">
        <v>43291</v>
      </c>
      <c r="C1292" s="459">
        <v>95</v>
      </c>
      <c r="D1292" s="459">
        <v>70</v>
      </c>
      <c r="E1292" s="459">
        <v>99</v>
      </c>
      <c r="F1292" s="459">
        <v>94</v>
      </c>
      <c r="G1292" s="460"/>
      <c r="H1292" s="459">
        <v>77</v>
      </c>
      <c r="I1292" s="459">
        <v>88</v>
      </c>
      <c r="J1292" s="459">
        <v>86</v>
      </c>
      <c r="K1292" s="459">
        <v>81</v>
      </c>
      <c r="L1292" s="459">
        <v>80</v>
      </c>
      <c r="M1292" s="459">
        <v>78</v>
      </c>
      <c r="N1292" s="459">
        <v>86</v>
      </c>
      <c r="O1292" s="459">
        <v>78</v>
      </c>
      <c r="P1292" s="459">
        <v>68</v>
      </c>
      <c r="Q1292" s="459">
        <v>77</v>
      </c>
      <c r="R1292" s="459">
        <v>65</v>
      </c>
      <c r="S1292" s="459">
        <v>70</v>
      </c>
      <c r="T1292" s="459">
        <v>81</v>
      </c>
      <c r="U1292" s="459">
        <v>81</v>
      </c>
      <c r="V1292" s="459">
        <v>77</v>
      </c>
      <c r="W1292" s="459">
        <v>82</v>
      </c>
      <c r="X1292" s="460"/>
      <c r="Y1292" s="459">
        <v>78</v>
      </c>
      <c r="Z1292" s="459">
        <v>65</v>
      </c>
      <c r="AA1292" s="459">
        <v>82</v>
      </c>
      <c r="AB1292" s="459">
        <v>86</v>
      </c>
      <c r="AC1292" s="459">
        <v>86</v>
      </c>
      <c r="AD1292" s="459">
        <v>72</v>
      </c>
    </row>
    <row r="1293" spans="1:30" ht="12.75" customHeight="1" x14ac:dyDescent="0.2">
      <c r="A1293" s="450">
        <v>2018</v>
      </c>
      <c r="B1293" s="457">
        <v>43292</v>
      </c>
      <c r="C1293" s="459">
        <v>60</v>
      </c>
      <c r="D1293" s="459">
        <v>36</v>
      </c>
      <c r="E1293" s="459">
        <v>54</v>
      </c>
      <c r="F1293" s="459">
        <v>48</v>
      </c>
      <c r="G1293" s="460"/>
      <c r="H1293" s="459">
        <v>39</v>
      </c>
      <c r="I1293" s="459">
        <v>46</v>
      </c>
      <c r="J1293" s="459">
        <v>45</v>
      </c>
      <c r="K1293" s="459">
        <v>48</v>
      </c>
      <c r="L1293" s="459">
        <v>49</v>
      </c>
      <c r="M1293" s="459">
        <v>59</v>
      </c>
      <c r="N1293" s="459">
        <v>43</v>
      </c>
      <c r="O1293" s="459">
        <v>52</v>
      </c>
      <c r="P1293" s="459">
        <v>58</v>
      </c>
      <c r="Q1293" s="459">
        <v>39</v>
      </c>
      <c r="R1293" s="459">
        <v>39</v>
      </c>
      <c r="S1293" s="459">
        <v>27</v>
      </c>
      <c r="T1293" s="459">
        <v>47</v>
      </c>
      <c r="U1293" s="459">
        <v>47</v>
      </c>
      <c r="V1293" s="459">
        <v>46</v>
      </c>
      <c r="W1293" s="459">
        <v>52</v>
      </c>
      <c r="X1293" s="460"/>
      <c r="Y1293" s="459">
        <v>55</v>
      </c>
      <c r="Z1293" s="459">
        <v>42</v>
      </c>
      <c r="AA1293" s="459">
        <v>56</v>
      </c>
      <c r="AB1293" s="459">
        <v>52</v>
      </c>
      <c r="AC1293" s="459">
        <v>48</v>
      </c>
      <c r="AD1293" s="459">
        <v>45</v>
      </c>
    </row>
    <row r="1294" spans="1:30" ht="12.75" customHeight="1" x14ac:dyDescent="0.2">
      <c r="A1294" s="450">
        <v>2018</v>
      </c>
      <c r="B1294" s="457">
        <v>43293</v>
      </c>
      <c r="C1294" s="459">
        <v>58</v>
      </c>
      <c r="D1294" s="459">
        <v>45</v>
      </c>
      <c r="E1294" s="459">
        <v>52</v>
      </c>
      <c r="F1294" s="459">
        <v>54</v>
      </c>
      <c r="G1294" s="460"/>
      <c r="H1294" s="459">
        <v>41</v>
      </c>
      <c r="I1294" s="459">
        <v>42</v>
      </c>
      <c r="J1294" s="459">
        <v>42</v>
      </c>
      <c r="K1294" s="459">
        <v>56</v>
      </c>
      <c r="L1294" s="459">
        <v>57</v>
      </c>
      <c r="M1294" s="459">
        <v>59</v>
      </c>
      <c r="N1294" s="459">
        <v>62</v>
      </c>
      <c r="O1294" s="459">
        <v>61</v>
      </c>
      <c r="P1294" s="459">
        <v>47</v>
      </c>
      <c r="Q1294" s="459">
        <v>56</v>
      </c>
      <c r="R1294" s="459">
        <v>49</v>
      </c>
      <c r="S1294" s="459">
        <v>39</v>
      </c>
      <c r="T1294" s="459">
        <v>56</v>
      </c>
      <c r="U1294" s="459">
        <v>56</v>
      </c>
      <c r="V1294" s="459">
        <v>57</v>
      </c>
      <c r="W1294" s="459">
        <v>56</v>
      </c>
      <c r="X1294" s="460"/>
      <c r="Y1294" s="459">
        <v>59</v>
      </c>
      <c r="Z1294" s="459">
        <v>47</v>
      </c>
      <c r="AA1294" s="459">
        <v>53</v>
      </c>
      <c r="AB1294" s="459">
        <v>47</v>
      </c>
      <c r="AC1294" s="459">
        <v>50</v>
      </c>
      <c r="AD1294" s="459">
        <v>52</v>
      </c>
    </row>
    <row r="1295" spans="1:30" ht="12.75" customHeight="1" x14ac:dyDescent="0.2">
      <c r="A1295" s="450">
        <v>2018</v>
      </c>
      <c r="B1295" s="457">
        <v>43294</v>
      </c>
      <c r="C1295" s="459">
        <v>72</v>
      </c>
      <c r="D1295" s="459">
        <v>62</v>
      </c>
      <c r="E1295" s="459">
        <v>65</v>
      </c>
      <c r="F1295" s="459">
        <v>64</v>
      </c>
      <c r="G1295" s="460"/>
      <c r="H1295" s="459">
        <v>58</v>
      </c>
      <c r="I1295" s="459">
        <v>61</v>
      </c>
      <c r="J1295" s="459">
        <v>49</v>
      </c>
      <c r="K1295" s="459">
        <v>66</v>
      </c>
      <c r="L1295" s="459">
        <v>58</v>
      </c>
      <c r="M1295" s="459">
        <v>60</v>
      </c>
      <c r="N1295" s="459">
        <v>61</v>
      </c>
      <c r="O1295" s="459">
        <v>59</v>
      </c>
      <c r="P1295" s="459">
        <v>37</v>
      </c>
      <c r="Q1295" s="459">
        <v>57</v>
      </c>
      <c r="R1295" s="459">
        <v>63</v>
      </c>
      <c r="S1295" s="459">
        <v>60</v>
      </c>
      <c r="T1295" s="459">
        <v>54</v>
      </c>
      <c r="U1295" s="459">
        <v>59</v>
      </c>
      <c r="V1295" s="459">
        <v>55</v>
      </c>
      <c r="W1295" s="459">
        <v>47</v>
      </c>
      <c r="X1295" s="460"/>
      <c r="Y1295" s="459">
        <v>60</v>
      </c>
      <c r="Z1295" s="459">
        <v>72</v>
      </c>
      <c r="AA1295" s="459">
        <v>46</v>
      </c>
      <c r="AB1295" s="459">
        <v>55</v>
      </c>
      <c r="AC1295" s="459">
        <v>49</v>
      </c>
      <c r="AD1295" s="459">
        <v>71</v>
      </c>
    </row>
    <row r="1296" spans="1:30" ht="12.75" customHeight="1" x14ac:dyDescent="0.2">
      <c r="A1296" s="450">
        <v>2018</v>
      </c>
      <c r="B1296" s="457">
        <v>43295</v>
      </c>
      <c r="C1296" s="459">
        <v>77</v>
      </c>
      <c r="D1296" s="459">
        <v>69</v>
      </c>
      <c r="E1296" s="459">
        <v>72</v>
      </c>
      <c r="F1296" s="459">
        <v>77</v>
      </c>
      <c r="G1296" s="460"/>
      <c r="H1296" s="459">
        <v>57</v>
      </c>
      <c r="I1296" s="459">
        <v>66</v>
      </c>
      <c r="J1296" s="459">
        <v>57</v>
      </c>
      <c r="K1296" s="459">
        <v>63</v>
      </c>
      <c r="L1296" s="459">
        <v>59</v>
      </c>
      <c r="M1296" s="459">
        <v>60</v>
      </c>
      <c r="N1296" s="459">
        <v>60</v>
      </c>
      <c r="O1296" s="459">
        <v>59</v>
      </c>
      <c r="P1296" s="459">
        <v>57</v>
      </c>
      <c r="Q1296" s="459">
        <v>58</v>
      </c>
      <c r="R1296" s="459">
        <v>59</v>
      </c>
      <c r="S1296" s="459">
        <v>54</v>
      </c>
      <c r="T1296" s="459">
        <v>62</v>
      </c>
      <c r="U1296" s="459">
        <v>63</v>
      </c>
      <c r="V1296" s="459">
        <v>58</v>
      </c>
      <c r="W1296" s="459">
        <v>63</v>
      </c>
      <c r="X1296" s="460"/>
      <c r="Y1296" s="459">
        <v>57</v>
      </c>
      <c r="Z1296" s="459">
        <v>59</v>
      </c>
      <c r="AA1296" s="459">
        <v>60</v>
      </c>
      <c r="AB1296" s="459">
        <v>67</v>
      </c>
      <c r="AC1296" s="459">
        <v>63</v>
      </c>
      <c r="AD1296" s="459">
        <v>64</v>
      </c>
    </row>
    <row r="1297" spans="1:30" ht="12.75" customHeight="1" x14ac:dyDescent="0.2">
      <c r="A1297" s="450">
        <v>2018</v>
      </c>
      <c r="B1297" s="457">
        <v>43296</v>
      </c>
      <c r="C1297" s="459">
        <v>56</v>
      </c>
      <c r="D1297" s="459">
        <v>51</v>
      </c>
      <c r="E1297" s="459">
        <v>63</v>
      </c>
      <c r="F1297" s="459">
        <v>56</v>
      </c>
      <c r="G1297" s="460"/>
      <c r="H1297" s="459">
        <v>47</v>
      </c>
      <c r="I1297" s="459">
        <v>62</v>
      </c>
      <c r="J1297" s="459">
        <v>69</v>
      </c>
      <c r="K1297" s="459">
        <v>54</v>
      </c>
      <c r="L1297" s="459">
        <v>49</v>
      </c>
      <c r="M1297" s="459">
        <v>52</v>
      </c>
      <c r="N1297" s="459">
        <v>46</v>
      </c>
      <c r="O1297" s="459">
        <v>50</v>
      </c>
      <c r="P1297" s="459">
        <v>36</v>
      </c>
      <c r="Q1297" s="459">
        <v>51</v>
      </c>
      <c r="R1297" s="459">
        <v>48</v>
      </c>
      <c r="S1297" s="459">
        <v>45</v>
      </c>
      <c r="T1297" s="459">
        <v>49</v>
      </c>
      <c r="U1297" s="459">
        <v>53</v>
      </c>
      <c r="V1297" s="459">
        <v>49</v>
      </c>
      <c r="W1297" s="459">
        <v>52</v>
      </c>
      <c r="X1297" s="460"/>
      <c r="Y1297" s="459">
        <v>50</v>
      </c>
      <c r="Z1297" s="459">
        <v>45</v>
      </c>
      <c r="AA1297" s="459">
        <v>57</v>
      </c>
      <c r="AB1297" s="459">
        <v>65</v>
      </c>
      <c r="AC1297" s="459">
        <v>57</v>
      </c>
      <c r="AD1297" s="459">
        <v>52</v>
      </c>
    </row>
    <row r="1298" spans="1:30" ht="12.75" customHeight="1" x14ac:dyDescent="0.2">
      <c r="A1298" s="450">
        <v>2018</v>
      </c>
      <c r="B1298" s="457">
        <v>43297</v>
      </c>
      <c r="C1298" s="459">
        <v>81</v>
      </c>
      <c r="D1298" s="459">
        <v>81</v>
      </c>
      <c r="E1298" s="459">
        <v>80</v>
      </c>
      <c r="F1298" s="459">
        <v>77</v>
      </c>
      <c r="G1298" s="460"/>
      <c r="H1298" s="459">
        <v>73</v>
      </c>
      <c r="I1298" s="459">
        <v>85</v>
      </c>
      <c r="J1298" s="459">
        <v>73</v>
      </c>
      <c r="K1298" s="459">
        <v>78</v>
      </c>
      <c r="L1298" s="459">
        <v>67</v>
      </c>
      <c r="M1298" s="459">
        <v>68</v>
      </c>
      <c r="N1298" s="459">
        <v>70</v>
      </c>
      <c r="O1298" s="459">
        <v>80</v>
      </c>
      <c r="P1298" s="459">
        <v>49</v>
      </c>
      <c r="Q1298" s="459">
        <v>58</v>
      </c>
      <c r="R1298" s="459">
        <v>58</v>
      </c>
      <c r="S1298" s="459">
        <v>53</v>
      </c>
      <c r="T1298" s="459">
        <v>68</v>
      </c>
      <c r="U1298" s="459">
        <v>72</v>
      </c>
      <c r="V1298" s="459">
        <v>71</v>
      </c>
      <c r="W1298" s="459">
        <v>71</v>
      </c>
      <c r="X1298" s="460"/>
      <c r="Y1298" s="459">
        <v>71</v>
      </c>
      <c r="Z1298" s="459">
        <v>73</v>
      </c>
      <c r="AA1298" s="459">
        <v>66</v>
      </c>
      <c r="AB1298" s="459">
        <v>73</v>
      </c>
      <c r="AC1298" s="459">
        <v>67</v>
      </c>
      <c r="AD1298" s="459">
        <v>80</v>
      </c>
    </row>
    <row r="1299" spans="1:30" ht="12.75" customHeight="1" x14ac:dyDescent="0.2">
      <c r="A1299" s="450">
        <v>2018</v>
      </c>
      <c r="B1299" s="457">
        <v>43298</v>
      </c>
      <c r="C1299" s="459">
        <v>57</v>
      </c>
      <c r="D1299" s="459">
        <v>57</v>
      </c>
      <c r="E1299" s="459">
        <v>51</v>
      </c>
      <c r="F1299" s="459">
        <v>49</v>
      </c>
      <c r="G1299" s="460"/>
      <c r="H1299" s="459">
        <v>45</v>
      </c>
      <c r="I1299" s="459">
        <v>43</v>
      </c>
      <c r="J1299" s="459">
        <v>51</v>
      </c>
      <c r="K1299" s="459">
        <v>58</v>
      </c>
      <c r="L1299" s="459">
        <v>53</v>
      </c>
      <c r="M1299" s="459">
        <v>51</v>
      </c>
      <c r="N1299" s="459">
        <v>49</v>
      </c>
      <c r="O1299" s="459">
        <v>55</v>
      </c>
      <c r="P1299" s="459">
        <v>45</v>
      </c>
      <c r="Q1299" s="459">
        <v>44</v>
      </c>
      <c r="R1299" s="459">
        <v>43</v>
      </c>
      <c r="S1299" s="459">
        <v>37</v>
      </c>
      <c r="T1299" s="459">
        <v>43</v>
      </c>
      <c r="U1299" s="459">
        <v>46</v>
      </c>
      <c r="V1299" s="459">
        <v>51</v>
      </c>
      <c r="W1299" s="459">
        <v>44</v>
      </c>
      <c r="X1299" s="460"/>
      <c r="Y1299" s="459">
        <v>54</v>
      </c>
      <c r="Z1299" s="459">
        <v>46</v>
      </c>
      <c r="AA1299" s="459">
        <v>48</v>
      </c>
      <c r="AB1299" s="459">
        <v>49</v>
      </c>
      <c r="AC1299" s="459">
        <v>43</v>
      </c>
      <c r="AD1299" s="459">
        <v>51</v>
      </c>
    </row>
    <row r="1300" spans="1:30" ht="12.75" customHeight="1" x14ac:dyDescent="0.2">
      <c r="A1300" s="450">
        <v>2018</v>
      </c>
      <c r="B1300" s="457">
        <v>43299</v>
      </c>
      <c r="C1300" s="459">
        <v>31</v>
      </c>
      <c r="D1300" s="459">
        <v>32</v>
      </c>
      <c r="E1300" s="459">
        <v>33</v>
      </c>
      <c r="F1300" s="459">
        <v>30</v>
      </c>
      <c r="G1300" s="460"/>
      <c r="H1300" s="459">
        <v>32</v>
      </c>
      <c r="I1300" s="459">
        <v>32</v>
      </c>
      <c r="J1300" s="459">
        <v>31</v>
      </c>
      <c r="K1300" s="459">
        <v>31</v>
      </c>
      <c r="L1300" s="459">
        <v>32</v>
      </c>
      <c r="M1300" s="459">
        <v>33</v>
      </c>
      <c r="N1300" s="459">
        <v>27</v>
      </c>
      <c r="O1300" s="459">
        <v>31</v>
      </c>
      <c r="P1300" s="459">
        <v>51</v>
      </c>
      <c r="Q1300" s="459">
        <v>32</v>
      </c>
      <c r="R1300" s="459">
        <v>30</v>
      </c>
      <c r="S1300" s="459">
        <v>22</v>
      </c>
      <c r="T1300" s="459">
        <v>32</v>
      </c>
      <c r="U1300" s="459">
        <v>31</v>
      </c>
      <c r="V1300" s="459">
        <v>32</v>
      </c>
      <c r="W1300" s="459">
        <v>34</v>
      </c>
      <c r="X1300" s="460"/>
      <c r="Y1300" s="459">
        <v>29</v>
      </c>
      <c r="Z1300" s="459">
        <v>30</v>
      </c>
      <c r="AA1300" s="459">
        <v>32</v>
      </c>
      <c r="AB1300" s="459">
        <v>39</v>
      </c>
      <c r="AC1300" s="459">
        <v>36</v>
      </c>
      <c r="AD1300" s="459">
        <v>30</v>
      </c>
    </row>
    <row r="1301" spans="1:30" ht="12.75" customHeight="1" x14ac:dyDescent="0.2">
      <c r="A1301" s="450">
        <v>2018</v>
      </c>
      <c r="B1301" s="457">
        <v>43300</v>
      </c>
      <c r="C1301" s="459">
        <v>51</v>
      </c>
      <c r="D1301" s="459">
        <v>44</v>
      </c>
      <c r="E1301" s="459">
        <v>52</v>
      </c>
      <c r="F1301" s="459">
        <v>46</v>
      </c>
      <c r="G1301" s="460"/>
      <c r="H1301" s="459">
        <v>54</v>
      </c>
      <c r="I1301" s="459">
        <v>48</v>
      </c>
      <c r="J1301" s="459">
        <v>48</v>
      </c>
      <c r="K1301" s="459">
        <v>63</v>
      </c>
      <c r="L1301" s="459">
        <v>54</v>
      </c>
      <c r="M1301" s="459">
        <v>56</v>
      </c>
      <c r="N1301" s="459">
        <v>66</v>
      </c>
      <c r="O1301" s="459">
        <v>57</v>
      </c>
      <c r="P1301" s="459">
        <v>51</v>
      </c>
      <c r="Q1301" s="459">
        <v>66</v>
      </c>
      <c r="R1301" s="459">
        <v>62</v>
      </c>
      <c r="S1301" s="459">
        <v>50</v>
      </c>
      <c r="T1301" s="459">
        <v>55</v>
      </c>
      <c r="U1301" s="459">
        <v>56</v>
      </c>
      <c r="V1301" s="459">
        <v>55</v>
      </c>
      <c r="W1301" s="459">
        <v>53</v>
      </c>
      <c r="X1301" s="460"/>
      <c r="Y1301" s="459">
        <v>57</v>
      </c>
      <c r="Z1301" s="459">
        <v>56</v>
      </c>
      <c r="AA1301" s="459">
        <v>49</v>
      </c>
      <c r="AB1301" s="459">
        <v>48</v>
      </c>
      <c r="AC1301" s="459">
        <v>47</v>
      </c>
      <c r="AD1301" s="459">
        <v>58</v>
      </c>
    </row>
    <row r="1302" spans="1:30" ht="12.75" customHeight="1" x14ac:dyDescent="0.2">
      <c r="A1302" s="450">
        <v>2018</v>
      </c>
      <c r="B1302" s="457">
        <v>43301</v>
      </c>
      <c r="C1302" s="459">
        <v>57</v>
      </c>
      <c r="D1302" s="459">
        <v>60</v>
      </c>
      <c r="E1302" s="459">
        <v>60</v>
      </c>
      <c r="F1302" s="459">
        <v>56</v>
      </c>
      <c r="G1302" s="460"/>
      <c r="H1302" s="459">
        <v>56</v>
      </c>
      <c r="I1302" s="459">
        <v>48</v>
      </c>
      <c r="J1302" s="459">
        <v>56</v>
      </c>
      <c r="K1302" s="459">
        <v>52</v>
      </c>
      <c r="L1302" s="459">
        <v>47</v>
      </c>
      <c r="M1302" s="459">
        <v>52</v>
      </c>
      <c r="N1302" s="459">
        <v>56</v>
      </c>
      <c r="O1302" s="459">
        <v>50</v>
      </c>
      <c r="P1302" s="459">
        <v>43</v>
      </c>
      <c r="Q1302" s="459">
        <v>63</v>
      </c>
      <c r="R1302" s="459">
        <v>63</v>
      </c>
      <c r="S1302" s="459">
        <v>57</v>
      </c>
      <c r="T1302" s="459">
        <v>47</v>
      </c>
      <c r="U1302" s="459">
        <v>53</v>
      </c>
      <c r="V1302" s="459">
        <v>50</v>
      </c>
      <c r="W1302" s="459">
        <v>50</v>
      </c>
      <c r="X1302" s="460"/>
      <c r="Y1302" s="459">
        <v>47</v>
      </c>
      <c r="Z1302" s="459">
        <v>66</v>
      </c>
      <c r="AA1302" s="459">
        <v>52</v>
      </c>
      <c r="AB1302" s="459">
        <v>55</v>
      </c>
      <c r="AC1302" s="459">
        <v>52</v>
      </c>
      <c r="AD1302" s="459">
        <v>60</v>
      </c>
    </row>
    <row r="1303" spans="1:30" ht="12.75" customHeight="1" x14ac:dyDescent="0.2">
      <c r="A1303" s="450">
        <v>2018</v>
      </c>
      <c r="B1303" s="457">
        <v>43302</v>
      </c>
      <c r="C1303" s="459">
        <v>35</v>
      </c>
      <c r="D1303" s="459">
        <v>36</v>
      </c>
      <c r="E1303" s="459">
        <v>35</v>
      </c>
      <c r="F1303" s="459">
        <v>32</v>
      </c>
      <c r="G1303" s="460"/>
      <c r="H1303" s="459">
        <v>35</v>
      </c>
      <c r="I1303" s="459">
        <v>32</v>
      </c>
      <c r="J1303" s="459">
        <v>33</v>
      </c>
      <c r="K1303" s="459">
        <v>41</v>
      </c>
      <c r="L1303" s="459">
        <v>35</v>
      </c>
      <c r="M1303" s="459">
        <v>37</v>
      </c>
      <c r="N1303" s="459">
        <v>37</v>
      </c>
      <c r="O1303" s="459">
        <v>33</v>
      </c>
      <c r="P1303" s="459">
        <v>39</v>
      </c>
      <c r="Q1303" s="459">
        <v>40</v>
      </c>
      <c r="R1303" s="459">
        <v>41</v>
      </c>
      <c r="S1303" s="459">
        <v>38</v>
      </c>
      <c r="T1303" s="459">
        <v>36</v>
      </c>
      <c r="U1303" s="459">
        <v>37</v>
      </c>
      <c r="V1303" s="459">
        <v>37</v>
      </c>
      <c r="W1303" s="459">
        <v>38</v>
      </c>
      <c r="X1303" s="460"/>
      <c r="Y1303" s="459">
        <v>34</v>
      </c>
      <c r="Z1303" s="459">
        <v>39</v>
      </c>
      <c r="AA1303" s="459">
        <v>34</v>
      </c>
      <c r="AB1303" s="459">
        <v>33</v>
      </c>
      <c r="AC1303" s="459">
        <v>33</v>
      </c>
      <c r="AD1303" s="459">
        <v>36</v>
      </c>
    </row>
    <row r="1304" spans="1:30" ht="12.75" customHeight="1" x14ac:dyDescent="0.2">
      <c r="A1304" s="450">
        <v>2018</v>
      </c>
      <c r="B1304" s="457">
        <v>43303</v>
      </c>
      <c r="C1304" s="459">
        <v>35</v>
      </c>
      <c r="D1304" s="459">
        <v>37</v>
      </c>
      <c r="E1304" s="459">
        <v>40</v>
      </c>
      <c r="F1304" s="459">
        <v>34</v>
      </c>
      <c r="G1304" s="460"/>
      <c r="H1304" s="459">
        <v>38</v>
      </c>
      <c r="I1304" s="459">
        <v>40</v>
      </c>
      <c r="J1304" s="459">
        <v>41</v>
      </c>
      <c r="K1304" s="459">
        <v>32</v>
      </c>
      <c r="L1304" s="459">
        <v>27</v>
      </c>
      <c r="M1304" s="459">
        <v>29</v>
      </c>
      <c r="N1304" s="459">
        <v>31</v>
      </c>
      <c r="O1304" s="459">
        <v>30</v>
      </c>
      <c r="P1304" s="459">
        <v>29</v>
      </c>
      <c r="Q1304" s="459">
        <v>32</v>
      </c>
      <c r="R1304" s="459">
        <v>31</v>
      </c>
      <c r="S1304" s="459">
        <v>28</v>
      </c>
      <c r="T1304" s="459">
        <v>28</v>
      </c>
      <c r="U1304" s="459">
        <v>32</v>
      </c>
      <c r="V1304" s="459">
        <v>29</v>
      </c>
      <c r="W1304" s="459">
        <v>32</v>
      </c>
      <c r="X1304" s="460"/>
      <c r="Y1304" s="459">
        <v>30</v>
      </c>
      <c r="Z1304" s="459">
        <v>35</v>
      </c>
      <c r="AA1304" s="459">
        <v>35</v>
      </c>
      <c r="AB1304" s="459">
        <v>41</v>
      </c>
      <c r="AC1304" s="459">
        <v>36</v>
      </c>
      <c r="AD1304" s="459">
        <v>33</v>
      </c>
    </row>
    <row r="1305" spans="1:30" ht="12.75" customHeight="1" x14ac:dyDescent="0.2">
      <c r="A1305" s="450">
        <v>2018</v>
      </c>
      <c r="B1305" s="457">
        <v>43304</v>
      </c>
      <c r="C1305" s="459">
        <v>24</v>
      </c>
      <c r="D1305" s="459">
        <v>24</v>
      </c>
      <c r="E1305" s="459">
        <v>24</v>
      </c>
      <c r="F1305" s="459">
        <v>23</v>
      </c>
      <c r="G1305" s="460"/>
      <c r="H1305" s="459">
        <v>19</v>
      </c>
      <c r="I1305" s="459">
        <v>20</v>
      </c>
      <c r="J1305" s="459">
        <v>21</v>
      </c>
      <c r="K1305" s="459">
        <v>28</v>
      </c>
      <c r="L1305" s="459">
        <v>19</v>
      </c>
      <c r="M1305" s="459">
        <v>29</v>
      </c>
      <c r="N1305" s="459">
        <v>26</v>
      </c>
      <c r="O1305" s="459">
        <v>30</v>
      </c>
      <c r="P1305" s="459">
        <v>32</v>
      </c>
      <c r="Q1305" s="459">
        <v>30</v>
      </c>
      <c r="R1305" s="459">
        <v>27</v>
      </c>
      <c r="S1305" s="459">
        <v>20</v>
      </c>
      <c r="T1305" s="459">
        <v>21</v>
      </c>
      <c r="U1305" s="459">
        <v>24</v>
      </c>
      <c r="V1305" s="459">
        <v>24</v>
      </c>
      <c r="W1305" s="459">
        <v>25</v>
      </c>
      <c r="X1305" s="460"/>
      <c r="Y1305" s="459">
        <v>28</v>
      </c>
      <c r="Z1305" s="459">
        <v>27</v>
      </c>
      <c r="AA1305" s="459">
        <v>21</v>
      </c>
      <c r="AB1305" s="459">
        <v>22</v>
      </c>
      <c r="AC1305" s="459">
        <v>21</v>
      </c>
      <c r="AD1305" s="459">
        <v>25</v>
      </c>
    </row>
    <row r="1306" spans="1:30" ht="12.75" customHeight="1" x14ac:dyDescent="0.2">
      <c r="A1306" s="450">
        <v>2018</v>
      </c>
      <c r="B1306" s="457">
        <v>43305</v>
      </c>
      <c r="C1306" s="459">
        <v>25</v>
      </c>
      <c r="D1306" s="459">
        <v>27</v>
      </c>
      <c r="E1306" s="459">
        <v>27</v>
      </c>
      <c r="F1306" s="459">
        <v>24</v>
      </c>
      <c r="G1306" s="460"/>
      <c r="H1306" s="459">
        <v>24</v>
      </c>
      <c r="I1306" s="459">
        <v>24</v>
      </c>
      <c r="J1306" s="459" t="s">
        <v>78</v>
      </c>
      <c r="K1306" s="459">
        <v>22</v>
      </c>
      <c r="L1306" s="459">
        <v>18</v>
      </c>
      <c r="M1306" s="459">
        <v>21</v>
      </c>
      <c r="N1306" s="459">
        <v>21</v>
      </c>
      <c r="O1306" s="459">
        <v>22</v>
      </c>
      <c r="P1306" s="459">
        <v>23</v>
      </c>
      <c r="Q1306" s="459">
        <v>22</v>
      </c>
      <c r="R1306" s="459">
        <v>23</v>
      </c>
      <c r="S1306" s="459">
        <v>16</v>
      </c>
      <c r="T1306" s="459">
        <v>20</v>
      </c>
      <c r="U1306" s="459">
        <v>23</v>
      </c>
      <c r="V1306" s="459">
        <v>22</v>
      </c>
      <c r="W1306" s="459">
        <v>23</v>
      </c>
      <c r="X1306" s="460"/>
      <c r="Y1306" s="459">
        <v>22</v>
      </c>
      <c r="Z1306" s="459">
        <v>25</v>
      </c>
      <c r="AA1306" s="459">
        <v>22</v>
      </c>
      <c r="AB1306" s="459">
        <v>25</v>
      </c>
      <c r="AC1306" s="459">
        <v>23</v>
      </c>
      <c r="AD1306" s="459">
        <v>24</v>
      </c>
    </row>
    <row r="1307" spans="1:30" ht="12.75" customHeight="1" x14ac:dyDescent="0.2">
      <c r="A1307" s="450">
        <v>2018</v>
      </c>
      <c r="B1307" s="457">
        <v>43306</v>
      </c>
      <c r="C1307" s="459">
        <v>27</v>
      </c>
      <c r="D1307" s="459">
        <v>25</v>
      </c>
      <c r="E1307" s="459">
        <v>32</v>
      </c>
      <c r="F1307" s="459">
        <v>28</v>
      </c>
      <c r="G1307" s="460"/>
      <c r="H1307" s="459">
        <v>27</v>
      </c>
      <c r="I1307" s="459">
        <v>28</v>
      </c>
      <c r="J1307" s="459">
        <v>35</v>
      </c>
      <c r="K1307" s="459">
        <v>25</v>
      </c>
      <c r="L1307" s="459">
        <v>22</v>
      </c>
      <c r="M1307" s="459">
        <v>27</v>
      </c>
      <c r="N1307" s="459">
        <v>35</v>
      </c>
      <c r="O1307" s="459">
        <v>27</v>
      </c>
      <c r="P1307" s="459">
        <v>28</v>
      </c>
      <c r="Q1307" s="459">
        <v>33</v>
      </c>
      <c r="R1307" s="459">
        <v>28</v>
      </c>
      <c r="S1307" s="459">
        <v>32</v>
      </c>
      <c r="T1307" s="459">
        <v>24</v>
      </c>
      <c r="U1307" s="459">
        <v>25</v>
      </c>
      <c r="V1307" s="459">
        <v>23</v>
      </c>
      <c r="W1307" s="459">
        <v>25</v>
      </c>
      <c r="X1307" s="460"/>
      <c r="Y1307" s="459">
        <v>29</v>
      </c>
      <c r="Z1307" s="459">
        <v>27</v>
      </c>
      <c r="AA1307" s="459">
        <v>29</v>
      </c>
      <c r="AB1307" s="459">
        <v>34</v>
      </c>
      <c r="AC1307" s="459">
        <v>29</v>
      </c>
      <c r="AD1307" s="459">
        <v>26</v>
      </c>
    </row>
    <row r="1308" spans="1:30" ht="12.75" customHeight="1" x14ac:dyDescent="0.2">
      <c r="A1308" s="450">
        <v>2018</v>
      </c>
      <c r="B1308" s="457">
        <v>43307</v>
      </c>
      <c r="C1308" s="459">
        <v>63</v>
      </c>
      <c r="D1308" s="459">
        <v>43</v>
      </c>
      <c r="E1308" s="459">
        <v>60</v>
      </c>
      <c r="F1308" s="459">
        <v>59</v>
      </c>
      <c r="G1308" s="460"/>
      <c r="H1308" s="459">
        <v>45</v>
      </c>
      <c r="I1308" s="459">
        <v>47</v>
      </c>
      <c r="J1308" s="459">
        <v>63</v>
      </c>
      <c r="K1308" s="459">
        <v>50</v>
      </c>
      <c r="L1308" s="459">
        <v>49</v>
      </c>
      <c r="M1308" s="459">
        <v>50</v>
      </c>
      <c r="N1308" s="459">
        <v>51</v>
      </c>
      <c r="O1308" s="459">
        <v>47</v>
      </c>
      <c r="P1308" s="459">
        <v>49</v>
      </c>
      <c r="Q1308" s="459">
        <v>44</v>
      </c>
      <c r="R1308" s="459">
        <v>40</v>
      </c>
      <c r="S1308" s="459">
        <v>36</v>
      </c>
      <c r="T1308" s="459">
        <v>48</v>
      </c>
      <c r="U1308" s="459">
        <v>50</v>
      </c>
      <c r="V1308" s="459">
        <v>49</v>
      </c>
      <c r="W1308" s="459">
        <v>52</v>
      </c>
      <c r="X1308" s="460"/>
      <c r="Y1308" s="459">
        <v>50</v>
      </c>
      <c r="Z1308" s="459">
        <v>35</v>
      </c>
      <c r="AA1308" s="459">
        <v>51</v>
      </c>
      <c r="AB1308" s="459">
        <v>57</v>
      </c>
      <c r="AC1308" s="459">
        <v>54</v>
      </c>
      <c r="AD1308" s="459">
        <v>46</v>
      </c>
    </row>
    <row r="1309" spans="1:30" ht="12.75" customHeight="1" x14ac:dyDescent="0.2">
      <c r="A1309" s="450">
        <v>2018</v>
      </c>
      <c r="B1309" s="457">
        <v>43308</v>
      </c>
      <c r="C1309" s="459">
        <v>62</v>
      </c>
      <c r="D1309" s="459">
        <v>61</v>
      </c>
      <c r="E1309" s="459">
        <v>64</v>
      </c>
      <c r="F1309" s="459">
        <v>64</v>
      </c>
      <c r="G1309" s="460"/>
      <c r="H1309" s="459">
        <v>60</v>
      </c>
      <c r="I1309" s="459">
        <v>59</v>
      </c>
      <c r="J1309" s="459">
        <v>54</v>
      </c>
      <c r="K1309" s="459">
        <v>54</v>
      </c>
      <c r="L1309" s="459">
        <v>51</v>
      </c>
      <c r="M1309" s="459">
        <v>54</v>
      </c>
      <c r="N1309" s="459">
        <v>60</v>
      </c>
      <c r="O1309" s="459">
        <v>52</v>
      </c>
      <c r="P1309" s="459">
        <v>44</v>
      </c>
      <c r="Q1309" s="459">
        <v>48</v>
      </c>
      <c r="R1309" s="459">
        <v>50</v>
      </c>
      <c r="S1309" s="459">
        <v>43</v>
      </c>
      <c r="T1309" s="459">
        <v>47</v>
      </c>
      <c r="U1309" s="459">
        <v>50</v>
      </c>
      <c r="V1309" s="459">
        <v>50</v>
      </c>
      <c r="W1309" s="459">
        <v>49</v>
      </c>
      <c r="X1309" s="460"/>
      <c r="Y1309" s="459">
        <v>50</v>
      </c>
      <c r="Z1309" s="459">
        <v>54</v>
      </c>
      <c r="AA1309" s="459">
        <v>46</v>
      </c>
      <c r="AB1309" s="459">
        <v>52</v>
      </c>
      <c r="AC1309" s="459">
        <v>46</v>
      </c>
      <c r="AD1309" s="459">
        <v>56</v>
      </c>
    </row>
    <row r="1310" spans="1:30" ht="12.75" customHeight="1" x14ac:dyDescent="0.2">
      <c r="A1310" s="450">
        <v>2018</v>
      </c>
      <c r="B1310" s="457">
        <v>43309</v>
      </c>
      <c r="C1310" s="459">
        <v>79</v>
      </c>
      <c r="D1310" s="459">
        <v>57</v>
      </c>
      <c r="E1310" s="459">
        <v>68</v>
      </c>
      <c r="F1310" s="459">
        <v>70</v>
      </c>
      <c r="G1310" s="460"/>
      <c r="H1310" s="459">
        <v>52</v>
      </c>
      <c r="I1310" s="459">
        <v>59</v>
      </c>
      <c r="J1310" s="459">
        <v>52</v>
      </c>
      <c r="K1310" s="459">
        <v>77</v>
      </c>
      <c r="L1310" s="459">
        <v>60</v>
      </c>
      <c r="M1310" s="459">
        <v>73</v>
      </c>
      <c r="N1310" s="459">
        <v>50</v>
      </c>
      <c r="O1310" s="459">
        <v>53</v>
      </c>
      <c r="P1310" s="459">
        <v>54</v>
      </c>
      <c r="Q1310" s="459">
        <v>48</v>
      </c>
      <c r="R1310" s="459">
        <v>43</v>
      </c>
      <c r="S1310" s="459">
        <v>42</v>
      </c>
      <c r="T1310" s="459">
        <v>66</v>
      </c>
      <c r="U1310" s="459">
        <v>68</v>
      </c>
      <c r="V1310" s="459">
        <v>68</v>
      </c>
      <c r="W1310" s="459">
        <v>66</v>
      </c>
      <c r="X1310" s="460"/>
      <c r="Y1310" s="459"/>
      <c r="Z1310" s="459">
        <v>51</v>
      </c>
      <c r="AA1310" s="459">
        <v>54</v>
      </c>
      <c r="AB1310" s="459">
        <v>48</v>
      </c>
      <c r="AC1310" s="459">
        <v>51</v>
      </c>
      <c r="AD1310" s="459">
        <v>78</v>
      </c>
    </row>
    <row r="1311" spans="1:30" ht="12.75" customHeight="1" x14ac:dyDescent="0.2">
      <c r="A1311" s="450">
        <v>2018</v>
      </c>
      <c r="B1311" s="457">
        <v>43310</v>
      </c>
      <c r="C1311" s="459">
        <v>45</v>
      </c>
      <c r="D1311" s="459">
        <v>35</v>
      </c>
      <c r="E1311" s="459">
        <v>51</v>
      </c>
      <c r="F1311" s="459">
        <v>43</v>
      </c>
      <c r="G1311" s="460"/>
      <c r="H1311" s="459">
        <v>36</v>
      </c>
      <c r="I1311" s="459">
        <v>42</v>
      </c>
      <c r="J1311" s="459">
        <v>43</v>
      </c>
      <c r="K1311" s="459">
        <v>38</v>
      </c>
      <c r="L1311" s="459">
        <v>38</v>
      </c>
      <c r="M1311" s="459">
        <v>40</v>
      </c>
      <c r="N1311" s="459">
        <v>43</v>
      </c>
      <c r="O1311" s="459">
        <v>39</v>
      </c>
      <c r="P1311" s="459">
        <v>55</v>
      </c>
      <c r="Q1311" s="459">
        <v>35</v>
      </c>
      <c r="R1311" s="459">
        <v>31</v>
      </c>
      <c r="S1311" s="459">
        <v>33</v>
      </c>
      <c r="T1311" s="459">
        <v>39</v>
      </c>
      <c r="U1311" s="459">
        <v>37</v>
      </c>
      <c r="V1311" s="459">
        <v>38</v>
      </c>
      <c r="W1311" s="459">
        <v>48</v>
      </c>
      <c r="X1311" s="460"/>
      <c r="Y1311" s="459"/>
      <c r="Z1311" s="459">
        <v>33</v>
      </c>
      <c r="AA1311" s="459">
        <v>56</v>
      </c>
      <c r="AB1311" s="459">
        <v>45</v>
      </c>
      <c r="AC1311" s="459">
        <v>53</v>
      </c>
      <c r="AD1311" s="459">
        <v>37</v>
      </c>
    </row>
    <row r="1312" spans="1:30" ht="12.75" customHeight="1" x14ac:dyDescent="0.2">
      <c r="A1312" s="450">
        <v>2018</v>
      </c>
      <c r="B1312" s="457">
        <v>43311</v>
      </c>
      <c r="C1312" s="459">
        <v>42</v>
      </c>
      <c r="D1312" s="459">
        <v>38</v>
      </c>
      <c r="E1312" s="459">
        <v>49</v>
      </c>
      <c r="F1312" s="459">
        <v>43</v>
      </c>
      <c r="G1312" s="460"/>
      <c r="H1312" s="459">
        <v>36</v>
      </c>
      <c r="I1312" s="459">
        <v>44</v>
      </c>
      <c r="J1312" s="459">
        <v>47</v>
      </c>
      <c r="K1312" s="459">
        <v>37</v>
      </c>
      <c r="L1312" s="459">
        <v>35</v>
      </c>
      <c r="M1312" s="459">
        <v>44</v>
      </c>
      <c r="N1312" s="459">
        <v>40</v>
      </c>
      <c r="O1312" s="459">
        <v>39</v>
      </c>
      <c r="P1312" s="459">
        <v>42</v>
      </c>
      <c r="Q1312" s="459">
        <v>33</v>
      </c>
      <c r="R1312" s="459">
        <v>40</v>
      </c>
      <c r="S1312" s="459">
        <v>22</v>
      </c>
      <c r="T1312" s="459">
        <v>36</v>
      </c>
      <c r="U1312" s="459">
        <v>39</v>
      </c>
      <c r="V1312" s="459">
        <v>39</v>
      </c>
      <c r="W1312" s="459">
        <v>42</v>
      </c>
      <c r="X1312" s="460"/>
      <c r="Y1312" s="459">
        <v>44</v>
      </c>
      <c r="Z1312" s="459">
        <v>33</v>
      </c>
      <c r="AA1312" s="459">
        <v>44</v>
      </c>
      <c r="AB1312" s="459">
        <v>46</v>
      </c>
      <c r="AC1312" s="459">
        <v>45</v>
      </c>
      <c r="AD1312" s="459">
        <v>29</v>
      </c>
    </row>
    <row r="1313" spans="1:30" ht="12.75" customHeight="1" x14ac:dyDescent="0.2">
      <c r="A1313" s="450">
        <v>2018</v>
      </c>
      <c r="B1313" s="457">
        <v>43312</v>
      </c>
      <c r="C1313" s="459">
        <v>67</v>
      </c>
      <c r="D1313" s="459">
        <v>61</v>
      </c>
      <c r="E1313" s="459">
        <v>63</v>
      </c>
      <c r="F1313" s="459">
        <v>64</v>
      </c>
      <c r="G1313" s="460"/>
      <c r="H1313" s="459">
        <v>51</v>
      </c>
      <c r="I1313" s="459">
        <v>48</v>
      </c>
      <c r="J1313" s="459">
        <v>54</v>
      </c>
      <c r="K1313" s="459">
        <v>50</v>
      </c>
      <c r="L1313" s="459">
        <v>42</v>
      </c>
      <c r="M1313" s="459">
        <v>48</v>
      </c>
      <c r="N1313" s="459">
        <v>48</v>
      </c>
      <c r="O1313" s="459">
        <v>46</v>
      </c>
      <c r="P1313" s="459">
        <v>46</v>
      </c>
      <c r="Q1313" s="459">
        <v>50</v>
      </c>
      <c r="R1313" s="459">
        <v>51</v>
      </c>
      <c r="S1313" s="459">
        <v>43</v>
      </c>
      <c r="T1313" s="459">
        <v>48</v>
      </c>
      <c r="U1313" s="459">
        <v>51</v>
      </c>
      <c r="V1313" s="459">
        <v>49</v>
      </c>
      <c r="W1313" s="459">
        <v>48</v>
      </c>
      <c r="X1313" s="460"/>
      <c r="Y1313" s="459">
        <v>47</v>
      </c>
      <c r="Z1313" s="459">
        <v>61</v>
      </c>
      <c r="AA1313" s="459">
        <v>47</v>
      </c>
      <c r="AB1313" s="459">
        <v>52</v>
      </c>
      <c r="AC1313" s="459">
        <v>48</v>
      </c>
      <c r="AD1313" s="459">
        <v>58</v>
      </c>
    </row>
    <row r="1314" spans="1:30" ht="12.75" customHeight="1" x14ac:dyDescent="0.2">
      <c r="A1314" s="450">
        <v>2018</v>
      </c>
      <c r="B1314" s="457">
        <v>43313</v>
      </c>
      <c r="C1314" s="459">
        <v>29</v>
      </c>
      <c r="D1314" s="459">
        <v>37</v>
      </c>
      <c r="E1314" s="459">
        <v>37</v>
      </c>
      <c r="F1314" s="459">
        <v>34</v>
      </c>
      <c r="G1314" s="460"/>
      <c r="H1314" s="459">
        <v>31</v>
      </c>
      <c r="I1314" s="459">
        <v>28</v>
      </c>
      <c r="J1314" s="459">
        <v>33</v>
      </c>
      <c r="K1314" s="459">
        <v>45</v>
      </c>
      <c r="L1314" s="459">
        <v>41</v>
      </c>
      <c r="M1314" s="459">
        <v>41</v>
      </c>
      <c r="N1314" s="459">
        <v>45</v>
      </c>
      <c r="O1314" s="459">
        <v>42</v>
      </c>
      <c r="P1314" s="459">
        <v>34</v>
      </c>
      <c r="Q1314" s="459">
        <v>40</v>
      </c>
      <c r="R1314" s="459">
        <v>39</v>
      </c>
      <c r="S1314" s="459">
        <v>38</v>
      </c>
      <c r="T1314" s="459">
        <v>34</v>
      </c>
      <c r="U1314" s="459">
        <v>36</v>
      </c>
      <c r="V1314" s="459">
        <v>38</v>
      </c>
      <c r="W1314" s="459">
        <v>33</v>
      </c>
      <c r="X1314" s="460"/>
      <c r="Y1314" s="459">
        <v>40</v>
      </c>
      <c r="Z1314" s="459">
        <v>42</v>
      </c>
      <c r="AA1314" s="459">
        <v>30</v>
      </c>
      <c r="AB1314" s="459">
        <v>33</v>
      </c>
      <c r="AC1314" s="459">
        <v>29</v>
      </c>
      <c r="AD1314" s="459">
        <v>40</v>
      </c>
    </row>
    <row r="1315" spans="1:30" ht="12.75" customHeight="1" x14ac:dyDescent="0.2">
      <c r="A1315" s="450">
        <v>2018</v>
      </c>
      <c r="B1315" s="457">
        <v>43314</v>
      </c>
      <c r="C1315" s="459">
        <v>44</v>
      </c>
      <c r="D1315" s="459">
        <v>51</v>
      </c>
      <c r="E1315" s="459">
        <v>46</v>
      </c>
      <c r="F1315" s="459">
        <v>48</v>
      </c>
      <c r="G1315" s="460"/>
      <c r="H1315" s="459">
        <v>53</v>
      </c>
      <c r="I1315" s="459">
        <v>51</v>
      </c>
      <c r="J1315" s="459">
        <v>46</v>
      </c>
      <c r="K1315" s="459">
        <v>44</v>
      </c>
      <c r="L1315" s="459">
        <v>39</v>
      </c>
      <c r="M1315" s="459">
        <v>38</v>
      </c>
      <c r="N1315" s="459">
        <v>37</v>
      </c>
      <c r="O1315" s="459">
        <v>35</v>
      </c>
      <c r="P1315" s="459">
        <v>27</v>
      </c>
      <c r="Q1315" s="459">
        <v>35</v>
      </c>
      <c r="R1315" s="459">
        <v>35</v>
      </c>
      <c r="S1315" s="459">
        <v>29</v>
      </c>
      <c r="T1315" s="459">
        <v>35</v>
      </c>
      <c r="U1315" s="459">
        <v>37</v>
      </c>
      <c r="V1315" s="459">
        <v>38</v>
      </c>
      <c r="W1315" s="459">
        <v>35</v>
      </c>
      <c r="X1315" s="460"/>
      <c r="Y1315" s="459">
        <v>36</v>
      </c>
      <c r="Z1315" s="459">
        <v>40</v>
      </c>
      <c r="AA1315" s="459">
        <v>27</v>
      </c>
      <c r="AB1315" s="459">
        <v>33</v>
      </c>
      <c r="AC1315" s="459">
        <v>27</v>
      </c>
      <c r="AD1315" s="459">
        <v>48</v>
      </c>
    </row>
    <row r="1316" spans="1:30" ht="12.75" customHeight="1" x14ac:dyDescent="0.2">
      <c r="A1316" s="450">
        <v>2018</v>
      </c>
      <c r="B1316" s="457">
        <v>43315</v>
      </c>
      <c r="C1316" s="459">
        <v>32</v>
      </c>
      <c r="D1316" s="459">
        <v>34</v>
      </c>
      <c r="E1316" s="459">
        <v>33</v>
      </c>
      <c r="F1316" s="459">
        <v>34</v>
      </c>
      <c r="G1316" s="460"/>
      <c r="H1316" s="459">
        <v>33</v>
      </c>
      <c r="I1316" s="459">
        <v>31</v>
      </c>
      <c r="J1316" s="459">
        <v>28</v>
      </c>
      <c r="K1316" s="459">
        <v>26</v>
      </c>
      <c r="L1316" s="459">
        <v>25</v>
      </c>
      <c r="M1316" s="459">
        <v>24</v>
      </c>
      <c r="N1316" s="459">
        <v>31</v>
      </c>
      <c r="O1316" s="459">
        <v>27</v>
      </c>
      <c r="P1316" s="459">
        <v>20</v>
      </c>
      <c r="Q1316" s="459">
        <v>28</v>
      </c>
      <c r="R1316" s="459">
        <v>26</v>
      </c>
      <c r="S1316" s="459">
        <v>24</v>
      </c>
      <c r="T1316" s="459">
        <v>19</v>
      </c>
      <c r="U1316" s="459">
        <v>21</v>
      </c>
      <c r="V1316" s="459">
        <v>19</v>
      </c>
      <c r="W1316" s="459">
        <v>25</v>
      </c>
      <c r="X1316" s="460"/>
      <c r="Y1316" s="459">
        <v>1</v>
      </c>
      <c r="Z1316" s="459">
        <v>33</v>
      </c>
      <c r="AA1316" s="459">
        <v>25</v>
      </c>
      <c r="AB1316" s="459">
        <v>25</v>
      </c>
      <c r="AC1316" s="459">
        <v>22</v>
      </c>
      <c r="AD1316" s="459">
        <v>28</v>
      </c>
    </row>
    <row r="1317" spans="1:30" ht="12.75" customHeight="1" x14ac:dyDescent="0.2">
      <c r="A1317" s="450">
        <v>2018</v>
      </c>
      <c r="B1317" s="457">
        <v>43316</v>
      </c>
      <c r="C1317" s="459">
        <v>39</v>
      </c>
      <c r="D1317" s="459">
        <v>31</v>
      </c>
      <c r="E1317" s="459">
        <v>37</v>
      </c>
      <c r="F1317" s="459">
        <v>37</v>
      </c>
      <c r="G1317" s="460"/>
      <c r="H1317" s="459">
        <v>25</v>
      </c>
      <c r="I1317" s="459">
        <v>29</v>
      </c>
      <c r="J1317" s="459">
        <v>30</v>
      </c>
      <c r="K1317" s="459">
        <v>37</v>
      </c>
      <c r="L1317" s="459">
        <v>38</v>
      </c>
      <c r="M1317" s="459">
        <v>38</v>
      </c>
      <c r="N1317" s="459">
        <v>44</v>
      </c>
      <c r="O1317" s="459">
        <v>42</v>
      </c>
      <c r="P1317" s="459">
        <v>38</v>
      </c>
      <c r="Q1317" s="459">
        <v>38</v>
      </c>
      <c r="R1317" s="459" t="s">
        <v>78</v>
      </c>
      <c r="S1317" s="459">
        <v>34</v>
      </c>
      <c r="T1317" s="459">
        <v>36</v>
      </c>
      <c r="U1317" s="459">
        <v>34</v>
      </c>
      <c r="V1317" s="459">
        <v>38</v>
      </c>
      <c r="W1317" s="459">
        <v>41</v>
      </c>
      <c r="X1317" s="460"/>
      <c r="Y1317" s="459">
        <v>5</v>
      </c>
      <c r="Z1317" s="459">
        <v>32</v>
      </c>
      <c r="AA1317" s="459">
        <v>41</v>
      </c>
      <c r="AB1317" s="459">
        <v>30</v>
      </c>
      <c r="AC1317" s="459">
        <v>30</v>
      </c>
      <c r="AD1317" s="459">
        <v>33</v>
      </c>
    </row>
    <row r="1318" spans="1:30" ht="12.75" customHeight="1" x14ac:dyDescent="0.2">
      <c r="A1318" s="450">
        <v>2018</v>
      </c>
      <c r="B1318" s="457">
        <v>43317</v>
      </c>
      <c r="C1318" s="459">
        <v>65</v>
      </c>
      <c r="D1318" s="459">
        <v>48</v>
      </c>
      <c r="E1318" s="459">
        <v>62</v>
      </c>
      <c r="F1318" s="459">
        <v>60</v>
      </c>
      <c r="G1318" s="460"/>
      <c r="H1318" s="459">
        <v>51</v>
      </c>
      <c r="I1318" s="459">
        <v>61</v>
      </c>
      <c r="J1318" s="459">
        <v>60</v>
      </c>
      <c r="K1318" s="459">
        <v>56</v>
      </c>
      <c r="L1318" s="459">
        <v>51</v>
      </c>
      <c r="M1318" s="459">
        <v>54</v>
      </c>
      <c r="N1318" s="459">
        <v>58</v>
      </c>
      <c r="O1318" s="459">
        <v>52</v>
      </c>
      <c r="P1318" s="459">
        <v>60</v>
      </c>
      <c r="Q1318" s="459">
        <v>54</v>
      </c>
      <c r="R1318" s="459" t="s">
        <v>78</v>
      </c>
      <c r="S1318" s="459">
        <v>42</v>
      </c>
      <c r="T1318" s="459">
        <v>57</v>
      </c>
      <c r="U1318" s="459">
        <v>57</v>
      </c>
      <c r="V1318" s="459">
        <v>58</v>
      </c>
      <c r="W1318" s="459">
        <v>66</v>
      </c>
      <c r="X1318" s="460"/>
      <c r="Y1318" s="459">
        <v>9</v>
      </c>
      <c r="Z1318" s="459">
        <v>41</v>
      </c>
      <c r="AA1318" s="459">
        <v>61</v>
      </c>
      <c r="AB1318" s="459">
        <v>57</v>
      </c>
      <c r="AC1318" s="459">
        <v>60</v>
      </c>
      <c r="AD1318" s="459">
        <v>48</v>
      </c>
    </row>
    <row r="1319" spans="1:30" ht="12.75" customHeight="1" x14ac:dyDescent="0.2">
      <c r="A1319" s="450">
        <v>2018</v>
      </c>
      <c r="B1319" s="457">
        <v>43318</v>
      </c>
      <c r="C1319" s="459">
        <v>86</v>
      </c>
      <c r="D1319" s="459">
        <v>51</v>
      </c>
      <c r="E1319" s="459">
        <v>74</v>
      </c>
      <c r="F1319" s="459">
        <v>77</v>
      </c>
      <c r="G1319" s="460"/>
      <c r="H1319" s="459">
        <v>58</v>
      </c>
      <c r="I1319" s="459">
        <v>63</v>
      </c>
      <c r="J1319" s="459">
        <v>70</v>
      </c>
      <c r="K1319" s="459">
        <v>76</v>
      </c>
      <c r="L1319" s="459">
        <v>61</v>
      </c>
      <c r="M1319" s="459">
        <v>66</v>
      </c>
      <c r="N1319" s="459">
        <v>60</v>
      </c>
      <c r="O1319" s="459">
        <v>61</v>
      </c>
      <c r="P1319" s="459">
        <v>56</v>
      </c>
      <c r="Q1319" s="459">
        <v>52</v>
      </c>
      <c r="R1319" s="459" t="s">
        <v>78</v>
      </c>
      <c r="S1319" s="459">
        <v>39</v>
      </c>
      <c r="T1319" s="459">
        <v>71</v>
      </c>
      <c r="U1319" s="459">
        <v>77</v>
      </c>
      <c r="V1319" s="459">
        <v>74</v>
      </c>
      <c r="W1319" s="459">
        <v>71</v>
      </c>
      <c r="X1319" s="460"/>
      <c r="Y1319" s="459">
        <v>62</v>
      </c>
      <c r="Z1319" s="459">
        <v>43</v>
      </c>
      <c r="AA1319" s="459">
        <v>74</v>
      </c>
      <c r="AB1319" s="459">
        <v>70</v>
      </c>
      <c r="AC1319" s="459">
        <v>76</v>
      </c>
      <c r="AD1319" s="459">
        <v>65</v>
      </c>
    </row>
    <row r="1320" spans="1:30" ht="12.75" customHeight="1" x14ac:dyDescent="0.2">
      <c r="A1320" s="450">
        <v>2018</v>
      </c>
      <c r="B1320" s="457">
        <v>43319</v>
      </c>
      <c r="C1320" s="459">
        <v>64</v>
      </c>
      <c r="D1320" s="459">
        <v>72</v>
      </c>
      <c r="E1320" s="459">
        <v>61</v>
      </c>
      <c r="F1320" s="459">
        <v>67</v>
      </c>
      <c r="G1320" s="460"/>
      <c r="H1320" s="459">
        <v>67</v>
      </c>
      <c r="I1320" s="459">
        <v>60</v>
      </c>
      <c r="J1320" s="459">
        <v>52</v>
      </c>
      <c r="K1320" s="459">
        <v>69</v>
      </c>
      <c r="L1320" s="459">
        <v>69</v>
      </c>
      <c r="M1320" s="459">
        <v>64</v>
      </c>
      <c r="N1320" s="459">
        <v>57</v>
      </c>
      <c r="O1320" s="459">
        <v>61</v>
      </c>
      <c r="P1320" s="459">
        <v>39</v>
      </c>
      <c r="Q1320" s="459">
        <v>51</v>
      </c>
      <c r="R1320" s="459" t="s">
        <v>78</v>
      </c>
      <c r="S1320" s="459">
        <v>45</v>
      </c>
      <c r="T1320" s="459">
        <v>48</v>
      </c>
      <c r="U1320" s="459">
        <v>54</v>
      </c>
      <c r="V1320" s="459">
        <v>58</v>
      </c>
      <c r="W1320" s="459">
        <v>50</v>
      </c>
      <c r="X1320" s="460"/>
      <c r="Y1320" s="459">
        <v>58</v>
      </c>
      <c r="Z1320" s="459">
        <v>53</v>
      </c>
      <c r="AA1320" s="459">
        <v>42</v>
      </c>
      <c r="AB1320" s="459">
        <v>45</v>
      </c>
      <c r="AC1320" s="459">
        <v>39</v>
      </c>
      <c r="AD1320" s="459">
        <v>62</v>
      </c>
    </row>
    <row r="1321" spans="1:30" ht="12.75" customHeight="1" x14ac:dyDescent="0.2">
      <c r="A1321" s="450">
        <v>2018</v>
      </c>
      <c r="B1321" s="457">
        <v>43320</v>
      </c>
      <c r="C1321" s="459">
        <v>84</v>
      </c>
      <c r="D1321" s="459">
        <v>57</v>
      </c>
      <c r="E1321" s="459">
        <v>78</v>
      </c>
      <c r="F1321" s="459">
        <v>84</v>
      </c>
      <c r="G1321" s="460"/>
      <c r="H1321" s="459">
        <v>66</v>
      </c>
      <c r="I1321" s="459">
        <v>72</v>
      </c>
      <c r="J1321" s="459">
        <v>64</v>
      </c>
      <c r="K1321" s="459">
        <v>74</v>
      </c>
      <c r="L1321" s="459">
        <v>61</v>
      </c>
      <c r="M1321" s="459">
        <v>68</v>
      </c>
      <c r="N1321" s="459" t="s">
        <v>78</v>
      </c>
      <c r="O1321" s="459">
        <v>64</v>
      </c>
      <c r="P1321" s="459">
        <v>54</v>
      </c>
      <c r="Q1321" s="459">
        <v>50</v>
      </c>
      <c r="R1321" s="459" t="s">
        <v>78</v>
      </c>
      <c r="S1321" s="459">
        <v>47</v>
      </c>
      <c r="T1321" s="459">
        <v>60</v>
      </c>
      <c r="U1321" s="459">
        <v>65</v>
      </c>
      <c r="V1321" s="459">
        <v>68</v>
      </c>
      <c r="W1321" s="459">
        <v>67</v>
      </c>
      <c r="X1321" s="460"/>
      <c r="Y1321" s="459">
        <v>66</v>
      </c>
      <c r="Z1321" s="459">
        <v>49</v>
      </c>
      <c r="AA1321" s="459">
        <v>63</v>
      </c>
      <c r="AB1321" s="459">
        <v>60</v>
      </c>
      <c r="AC1321" s="459">
        <v>55</v>
      </c>
      <c r="AD1321" s="459">
        <v>74</v>
      </c>
    </row>
    <row r="1322" spans="1:30" ht="12.75" customHeight="1" x14ac:dyDescent="0.2">
      <c r="A1322" s="450">
        <v>2018</v>
      </c>
      <c r="B1322" s="457">
        <v>43321</v>
      </c>
      <c r="C1322" s="459">
        <v>55</v>
      </c>
      <c r="D1322" s="459">
        <v>46</v>
      </c>
      <c r="E1322" s="459">
        <v>47</v>
      </c>
      <c r="F1322" s="459">
        <v>49</v>
      </c>
      <c r="G1322" s="460"/>
      <c r="H1322" s="459">
        <v>46</v>
      </c>
      <c r="I1322" s="459">
        <v>43</v>
      </c>
      <c r="J1322" s="459">
        <v>50</v>
      </c>
      <c r="K1322" s="459">
        <v>49</v>
      </c>
      <c r="L1322" s="459">
        <v>51</v>
      </c>
      <c r="M1322" s="459">
        <v>50</v>
      </c>
      <c r="N1322" s="459">
        <v>12</v>
      </c>
      <c r="O1322" s="459">
        <v>55</v>
      </c>
      <c r="P1322" s="459">
        <v>56</v>
      </c>
      <c r="Q1322" s="459">
        <v>46</v>
      </c>
      <c r="R1322" s="459">
        <v>39</v>
      </c>
      <c r="S1322" s="459">
        <v>39</v>
      </c>
      <c r="T1322" s="459">
        <v>49</v>
      </c>
      <c r="U1322" s="459">
        <v>45</v>
      </c>
      <c r="V1322" s="459">
        <v>46</v>
      </c>
      <c r="W1322" s="459">
        <v>53</v>
      </c>
      <c r="X1322" s="460"/>
      <c r="Y1322" s="459">
        <v>46</v>
      </c>
      <c r="Z1322" s="459">
        <v>43</v>
      </c>
      <c r="AA1322" s="459">
        <v>54</v>
      </c>
      <c r="AB1322" s="459">
        <v>57</v>
      </c>
      <c r="AC1322" s="459">
        <v>55</v>
      </c>
      <c r="AD1322" s="459">
        <v>47</v>
      </c>
    </row>
    <row r="1323" spans="1:30" ht="12.75" customHeight="1" x14ac:dyDescent="0.2">
      <c r="A1323" s="450">
        <v>2018</v>
      </c>
      <c r="B1323" s="457">
        <v>43322</v>
      </c>
      <c r="C1323" s="459">
        <v>64</v>
      </c>
      <c r="D1323" s="459">
        <v>49</v>
      </c>
      <c r="E1323" s="459">
        <v>67</v>
      </c>
      <c r="F1323" s="459">
        <v>58</v>
      </c>
      <c r="G1323" s="460"/>
      <c r="H1323" s="459">
        <v>55</v>
      </c>
      <c r="I1323" s="459">
        <v>49</v>
      </c>
      <c r="J1323" s="459">
        <v>61</v>
      </c>
      <c r="K1323" s="459">
        <v>55</v>
      </c>
      <c r="L1323" s="459">
        <v>54</v>
      </c>
      <c r="M1323" s="459">
        <v>58</v>
      </c>
      <c r="N1323" s="459">
        <v>51</v>
      </c>
      <c r="O1323" s="459">
        <v>63</v>
      </c>
      <c r="P1323" s="459">
        <v>46</v>
      </c>
      <c r="Q1323" s="459">
        <v>46</v>
      </c>
      <c r="R1323" s="459">
        <v>39</v>
      </c>
      <c r="S1323" s="459">
        <v>40</v>
      </c>
      <c r="T1323" s="459">
        <v>56</v>
      </c>
      <c r="U1323" s="459">
        <v>56</v>
      </c>
      <c r="V1323" s="459">
        <v>56</v>
      </c>
      <c r="W1323" s="459">
        <v>63</v>
      </c>
      <c r="X1323" s="460"/>
      <c r="Y1323" s="459">
        <v>58</v>
      </c>
      <c r="Z1323" s="459">
        <v>42</v>
      </c>
      <c r="AA1323" s="459">
        <v>62</v>
      </c>
      <c r="AB1323" s="459">
        <v>60</v>
      </c>
      <c r="AC1323" s="459">
        <v>63</v>
      </c>
      <c r="AD1323" s="459">
        <v>51</v>
      </c>
    </row>
    <row r="1324" spans="1:30" ht="12.75" customHeight="1" x14ac:dyDescent="0.2">
      <c r="A1324" s="450">
        <v>2018</v>
      </c>
      <c r="B1324" s="457">
        <v>43323</v>
      </c>
      <c r="C1324" s="459">
        <v>49</v>
      </c>
      <c r="D1324" s="459">
        <v>39</v>
      </c>
      <c r="E1324" s="459">
        <v>54</v>
      </c>
      <c r="F1324" s="459">
        <v>38</v>
      </c>
      <c r="G1324" s="460"/>
      <c r="H1324" s="459">
        <v>31</v>
      </c>
      <c r="I1324" s="459">
        <v>35</v>
      </c>
      <c r="J1324" s="459">
        <v>48</v>
      </c>
      <c r="K1324" s="459">
        <v>43</v>
      </c>
      <c r="L1324" s="459">
        <v>37</v>
      </c>
      <c r="M1324" s="459">
        <v>42</v>
      </c>
      <c r="N1324" s="459">
        <v>41</v>
      </c>
      <c r="O1324" s="459">
        <v>46</v>
      </c>
      <c r="P1324" s="459">
        <v>41</v>
      </c>
      <c r="Q1324" s="459">
        <v>41</v>
      </c>
      <c r="R1324" s="459">
        <v>42</v>
      </c>
      <c r="S1324" s="459">
        <v>26</v>
      </c>
      <c r="T1324" s="459">
        <v>40</v>
      </c>
      <c r="U1324" s="459">
        <v>39</v>
      </c>
      <c r="V1324" s="459">
        <v>41</v>
      </c>
      <c r="W1324" s="459">
        <v>44</v>
      </c>
      <c r="X1324" s="460"/>
      <c r="Y1324" s="459">
        <v>40</v>
      </c>
      <c r="Z1324" s="459">
        <v>38</v>
      </c>
      <c r="AA1324" s="459">
        <v>46</v>
      </c>
      <c r="AB1324" s="459">
        <v>48</v>
      </c>
      <c r="AC1324" s="459">
        <v>42</v>
      </c>
      <c r="AD1324" s="459">
        <v>38</v>
      </c>
    </row>
    <row r="1325" spans="1:30" ht="12.75" customHeight="1" x14ac:dyDescent="0.2">
      <c r="A1325" s="450">
        <v>2018</v>
      </c>
      <c r="B1325" s="457">
        <v>43324</v>
      </c>
      <c r="C1325" s="459">
        <v>49</v>
      </c>
      <c r="D1325" s="459">
        <v>38</v>
      </c>
      <c r="E1325" s="459">
        <v>49</v>
      </c>
      <c r="F1325" s="459">
        <v>43</v>
      </c>
      <c r="G1325" s="460"/>
      <c r="H1325" s="459">
        <v>33</v>
      </c>
      <c r="I1325" s="459">
        <v>38</v>
      </c>
      <c r="J1325" s="459">
        <v>45</v>
      </c>
      <c r="K1325" s="459">
        <v>48</v>
      </c>
      <c r="L1325" s="459">
        <v>51</v>
      </c>
      <c r="M1325" s="459">
        <v>53</v>
      </c>
      <c r="N1325" s="459">
        <v>47</v>
      </c>
      <c r="O1325" s="459">
        <v>63</v>
      </c>
      <c r="P1325" s="459">
        <v>43</v>
      </c>
      <c r="Q1325" s="459">
        <v>37</v>
      </c>
      <c r="R1325" s="459">
        <v>34</v>
      </c>
      <c r="S1325" s="459">
        <v>29</v>
      </c>
      <c r="T1325" s="459">
        <v>47</v>
      </c>
      <c r="U1325" s="459">
        <v>46</v>
      </c>
      <c r="V1325" s="459">
        <v>48</v>
      </c>
      <c r="W1325" s="459">
        <v>48</v>
      </c>
      <c r="X1325" s="460"/>
      <c r="Y1325" s="459">
        <v>51</v>
      </c>
      <c r="Z1325" s="459">
        <v>36</v>
      </c>
      <c r="AA1325" s="459">
        <v>43</v>
      </c>
      <c r="AB1325" s="459">
        <v>46</v>
      </c>
      <c r="AC1325" s="459">
        <v>40</v>
      </c>
      <c r="AD1325" s="459">
        <v>36</v>
      </c>
    </row>
    <row r="1326" spans="1:30" ht="12.75" customHeight="1" x14ac:dyDescent="0.2">
      <c r="A1326" s="450">
        <v>2018</v>
      </c>
      <c r="B1326" s="457">
        <v>43325</v>
      </c>
      <c r="C1326" s="459">
        <v>27</v>
      </c>
      <c r="D1326" s="459">
        <v>21</v>
      </c>
      <c r="E1326" s="459">
        <v>36</v>
      </c>
      <c r="F1326" s="459">
        <v>20</v>
      </c>
      <c r="G1326" s="460"/>
      <c r="H1326" s="459">
        <v>30</v>
      </c>
      <c r="I1326" s="459">
        <v>28</v>
      </c>
      <c r="J1326" s="459">
        <v>33</v>
      </c>
      <c r="K1326" s="459">
        <v>27</v>
      </c>
      <c r="L1326" s="459">
        <v>27</v>
      </c>
      <c r="M1326" s="459">
        <v>28</v>
      </c>
      <c r="N1326" s="459">
        <v>24</v>
      </c>
      <c r="O1326" s="459">
        <v>23</v>
      </c>
      <c r="P1326" s="459">
        <v>32</v>
      </c>
      <c r="Q1326" s="459">
        <v>28</v>
      </c>
      <c r="R1326" s="459">
        <v>26</v>
      </c>
      <c r="S1326" s="459">
        <v>13</v>
      </c>
      <c r="T1326" s="459">
        <v>23</v>
      </c>
      <c r="U1326" s="459">
        <v>26</v>
      </c>
      <c r="V1326" s="459">
        <v>23</v>
      </c>
      <c r="W1326" s="459">
        <v>28</v>
      </c>
      <c r="X1326" s="460"/>
      <c r="Y1326" s="459">
        <v>20</v>
      </c>
      <c r="Z1326" s="459">
        <v>24</v>
      </c>
      <c r="AA1326" s="459">
        <v>33</v>
      </c>
      <c r="AB1326" s="459">
        <v>36</v>
      </c>
      <c r="AC1326" s="459">
        <v>31</v>
      </c>
      <c r="AD1326" s="459">
        <v>23</v>
      </c>
    </row>
    <row r="1327" spans="1:30" ht="12.75" customHeight="1" x14ac:dyDescent="0.2">
      <c r="A1327" s="450">
        <v>2018</v>
      </c>
      <c r="B1327" s="457">
        <v>43326</v>
      </c>
      <c r="C1327" s="459">
        <v>59</v>
      </c>
      <c r="D1327" s="459">
        <v>62</v>
      </c>
      <c r="E1327" s="459">
        <v>63</v>
      </c>
      <c r="F1327" s="459">
        <v>64</v>
      </c>
      <c r="G1327" s="460"/>
      <c r="H1327" s="459">
        <v>53</v>
      </c>
      <c r="I1327" s="459">
        <v>58</v>
      </c>
      <c r="J1327" s="459">
        <v>52</v>
      </c>
      <c r="K1327" s="459">
        <v>44</v>
      </c>
      <c r="L1327" s="459">
        <v>42</v>
      </c>
      <c r="M1327" s="459">
        <v>42</v>
      </c>
      <c r="N1327" s="459">
        <v>40</v>
      </c>
      <c r="O1327" s="459">
        <v>45</v>
      </c>
      <c r="P1327" s="459">
        <v>45</v>
      </c>
      <c r="Q1327" s="459">
        <v>36</v>
      </c>
      <c r="R1327" s="459">
        <v>38</v>
      </c>
      <c r="S1327" s="459">
        <v>28</v>
      </c>
      <c r="T1327" s="459">
        <v>44</v>
      </c>
      <c r="U1327" s="459">
        <v>42</v>
      </c>
      <c r="V1327" s="459">
        <v>40</v>
      </c>
      <c r="W1327" s="459">
        <v>50</v>
      </c>
      <c r="X1327" s="460"/>
      <c r="Y1327" s="459">
        <v>43</v>
      </c>
      <c r="Z1327" s="459">
        <v>45</v>
      </c>
      <c r="AA1327" s="459">
        <v>54</v>
      </c>
      <c r="AB1327" s="459">
        <v>52</v>
      </c>
      <c r="AC1327" s="459">
        <v>51</v>
      </c>
      <c r="AD1327" s="459">
        <v>47</v>
      </c>
    </row>
    <row r="1328" spans="1:30" ht="12.75" customHeight="1" x14ac:dyDescent="0.2">
      <c r="A1328" s="450">
        <v>2018</v>
      </c>
      <c r="B1328" s="457">
        <v>43327</v>
      </c>
      <c r="C1328" s="459">
        <v>45</v>
      </c>
      <c r="D1328" s="459">
        <v>36</v>
      </c>
      <c r="E1328" s="459">
        <v>54</v>
      </c>
      <c r="F1328" s="459">
        <v>38</v>
      </c>
      <c r="G1328" s="460"/>
      <c r="H1328" s="459">
        <v>37</v>
      </c>
      <c r="I1328" s="459">
        <v>32</v>
      </c>
      <c r="J1328" s="459">
        <v>49</v>
      </c>
      <c r="K1328" s="459">
        <v>43</v>
      </c>
      <c r="L1328" s="459">
        <v>46</v>
      </c>
      <c r="M1328" s="459">
        <v>41</v>
      </c>
      <c r="N1328" s="459">
        <v>51</v>
      </c>
      <c r="O1328" s="459">
        <v>52</v>
      </c>
      <c r="P1328" s="459">
        <v>46</v>
      </c>
      <c r="Q1328" s="459">
        <v>41</v>
      </c>
      <c r="R1328" s="459">
        <v>34</v>
      </c>
      <c r="S1328" s="459">
        <v>37</v>
      </c>
      <c r="T1328" s="459">
        <v>42</v>
      </c>
      <c r="U1328" s="459">
        <v>39</v>
      </c>
      <c r="V1328" s="459">
        <v>47</v>
      </c>
      <c r="W1328" s="459">
        <v>47</v>
      </c>
      <c r="X1328" s="460"/>
      <c r="Y1328" s="459">
        <v>44</v>
      </c>
      <c r="Z1328" s="459">
        <v>34</v>
      </c>
      <c r="AA1328" s="459">
        <v>46</v>
      </c>
      <c r="AB1328" s="459">
        <v>45</v>
      </c>
      <c r="AC1328" s="459">
        <v>44</v>
      </c>
      <c r="AD1328" s="459">
        <v>39</v>
      </c>
    </row>
    <row r="1329" spans="1:30" ht="12.75" customHeight="1" x14ac:dyDescent="0.2">
      <c r="A1329" s="450">
        <v>2018</v>
      </c>
      <c r="B1329" s="457">
        <v>43328</v>
      </c>
      <c r="C1329" s="459">
        <v>61</v>
      </c>
      <c r="D1329" s="459">
        <v>52</v>
      </c>
      <c r="E1329" s="459">
        <v>71</v>
      </c>
      <c r="F1329" s="459">
        <v>57</v>
      </c>
      <c r="G1329" s="460"/>
      <c r="H1329" s="459">
        <v>47</v>
      </c>
      <c r="I1329" s="459">
        <v>50</v>
      </c>
      <c r="J1329" s="459">
        <v>71</v>
      </c>
      <c r="K1329" s="459">
        <v>59</v>
      </c>
      <c r="L1329" s="459">
        <v>62</v>
      </c>
      <c r="M1329" s="459">
        <v>58</v>
      </c>
      <c r="N1329" s="459">
        <v>65</v>
      </c>
      <c r="O1329" s="459">
        <v>65</v>
      </c>
      <c r="P1329" s="459">
        <v>66</v>
      </c>
      <c r="Q1329" s="459">
        <v>58</v>
      </c>
      <c r="R1329" s="459">
        <v>52</v>
      </c>
      <c r="S1329" s="459">
        <v>46</v>
      </c>
      <c r="T1329" s="459">
        <v>61</v>
      </c>
      <c r="U1329" s="459">
        <v>57</v>
      </c>
      <c r="V1329" s="459">
        <v>68</v>
      </c>
      <c r="W1329" s="459">
        <v>64</v>
      </c>
      <c r="X1329" s="460"/>
      <c r="Y1329" s="459">
        <v>58</v>
      </c>
      <c r="Z1329" s="459">
        <v>46</v>
      </c>
      <c r="AA1329" s="459">
        <v>69</v>
      </c>
      <c r="AB1329" s="459">
        <v>61</v>
      </c>
      <c r="AC1329" s="459">
        <v>66</v>
      </c>
      <c r="AD1329" s="459">
        <v>51</v>
      </c>
    </row>
    <row r="1330" spans="1:30" ht="12.75" customHeight="1" x14ac:dyDescent="0.2">
      <c r="A1330" s="450">
        <v>2018</v>
      </c>
      <c r="B1330" s="457">
        <v>43329</v>
      </c>
      <c r="C1330" s="459">
        <v>65</v>
      </c>
      <c r="D1330" s="459">
        <v>69</v>
      </c>
      <c r="E1330" s="459">
        <v>70</v>
      </c>
      <c r="F1330" s="459">
        <v>66</v>
      </c>
      <c r="G1330" s="460"/>
      <c r="H1330" s="459">
        <v>64</v>
      </c>
      <c r="I1330" s="459">
        <v>62</v>
      </c>
      <c r="J1330" s="459">
        <v>68</v>
      </c>
      <c r="K1330" s="459">
        <v>65</v>
      </c>
      <c r="L1330" s="459">
        <v>55</v>
      </c>
      <c r="M1330" s="459">
        <v>57</v>
      </c>
      <c r="N1330" s="459">
        <v>65</v>
      </c>
      <c r="O1330" s="459">
        <v>57</v>
      </c>
      <c r="P1330" s="459">
        <v>48</v>
      </c>
      <c r="Q1330" s="459">
        <v>52</v>
      </c>
      <c r="R1330" s="459">
        <v>52</v>
      </c>
      <c r="S1330" s="459">
        <v>40</v>
      </c>
      <c r="T1330" s="459">
        <v>53</v>
      </c>
      <c r="U1330" s="459">
        <v>59</v>
      </c>
      <c r="V1330" s="459">
        <v>71</v>
      </c>
      <c r="W1330" s="459">
        <v>56</v>
      </c>
      <c r="X1330" s="460"/>
      <c r="Y1330" s="459">
        <v>52</v>
      </c>
      <c r="Z1330" s="459">
        <v>61</v>
      </c>
      <c r="AA1330" s="459">
        <v>52</v>
      </c>
      <c r="AB1330" s="459">
        <v>59</v>
      </c>
      <c r="AC1330" s="459">
        <v>54</v>
      </c>
      <c r="AD1330" s="459">
        <v>65</v>
      </c>
    </row>
    <row r="1331" spans="1:30" ht="12.75" customHeight="1" x14ac:dyDescent="0.2">
      <c r="A1331" s="450">
        <v>2018</v>
      </c>
      <c r="B1331" s="457">
        <v>43330</v>
      </c>
      <c r="C1331" s="459">
        <v>46</v>
      </c>
      <c r="D1331" s="459">
        <v>38</v>
      </c>
      <c r="E1331" s="459">
        <v>55</v>
      </c>
      <c r="F1331" s="459">
        <v>48</v>
      </c>
      <c r="G1331" s="460"/>
      <c r="H1331" s="459" t="s">
        <v>78</v>
      </c>
      <c r="I1331" s="459">
        <v>49</v>
      </c>
      <c r="J1331" s="459">
        <v>51</v>
      </c>
      <c r="K1331" s="459">
        <v>46</v>
      </c>
      <c r="L1331" s="459">
        <v>44</v>
      </c>
      <c r="M1331" s="459">
        <v>43</v>
      </c>
      <c r="N1331" s="459">
        <v>46</v>
      </c>
      <c r="O1331" s="459">
        <v>48</v>
      </c>
      <c r="P1331" s="459">
        <v>47</v>
      </c>
      <c r="Q1331" s="459">
        <v>42</v>
      </c>
      <c r="R1331" s="459">
        <v>35</v>
      </c>
      <c r="S1331" s="459">
        <v>28</v>
      </c>
      <c r="T1331" s="459">
        <v>44</v>
      </c>
      <c r="U1331" s="459">
        <v>44</v>
      </c>
      <c r="V1331" s="459">
        <v>68</v>
      </c>
      <c r="W1331" s="459">
        <v>47</v>
      </c>
      <c r="X1331" s="460"/>
      <c r="Y1331" s="459">
        <v>18</v>
      </c>
      <c r="Z1331" s="459">
        <v>37</v>
      </c>
      <c r="AA1331" s="459">
        <v>51</v>
      </c>
      <c r="AB1331" s="459">
        <v>57</v>
      </c>
      <c r="AC1331" s="459" t="s">
        <v>78</v>
      </c>
      <c r="AD1331" s="459">
        <v>42</v>
      </c>
    </row>
    <row r="1332" spans="1:30" ht="12.75" customHeight="1" x14ac:dyDescent="0.2">
      <c r="A1332" s="450">
        <v>2018</v>
      </c>
      <c r="B1332" s="457">
        <v>43331</v>
      </c>
      <c r="C1332" s="459">
        <v>26</v>
      </c>
      <c r="D1332" s="459">
        <v>28</v>
      </c>
      <c r="E1332" s="459">
        <v>33</v>
      </c>
      <c r="F1332" s="459">
        <v>26</v>
      </c>
      <c r="G1332" s="460"/>
      <c r="H1332" s="459" t="s">
        <v>78</v>
      </c>
      <c r="I1332" s="459">
        <v>29</v>
      </c>
      <c r="J1332" s="459">
        <v>27</v>
      </c>
      <c r="K1332" s="459">
        <v>24</v>
      </c>
      <c r="L1332" s="459">
        <v>25</v>
      </c>
      <c r="M1332" s="459">
        <v>23</v>
      </c>
      <c r="N1332" s="459">
        <v>20</v>
      </c>
      <c r="O1332" s="459">
        <v>22</v>
      </c>
      <c r="P1332" s="459">
        <v>26</v>
      </c>
      <c r="Q1332" s="459">
        <v>20</v>
      </c>
      <c r="R1332" s="459">
        <v>24</v>
      </c>
      <c r="S1332" s="459">
        <v>12</v>
      </c>
      <c r="T1332" s="459">
        <v>22</v>
      </c>
      <c r="U1332" s="459">
        <v>23</v>
      </c>
      <c r="V1332" s="459" t="s">
        <v>78</v>
      </c>
      <c r="W1332" s="459">
        <v>25</v>
      </c>
      <c r="X1332" s="460"/>
      <c r="Y1332" s="459">
        <v>22</v>
      </c>
      <c r="Z1332" s="459">
        <v>23</v>
      </c>
      <c r="AA1332" s="459">
        <v>25</v>
      </c>
      <c r="AB1332" s="459">
        <v>30</v>
      </c>
      <c r="AC1332" s="459">
        <v>24</v>
      </c>
      <c r="AD1332" s="459">
        <v>19</v>
      </c>
    </row>
    <row r="1333" spans="1:30" ht="12.75" customHeight="1" x14ac:dyDescent="0.2">
      <c r="A1333" s="450">
        <v>2018</v>
      </c>
      <c r="B1333" s="457">
        <v>43332</v>
      </c>
      <c r="C1333" s="459">
        <v>35</v>
      </c>
      <c r="D1333" s="459">
        <v>35</v>
      </c>
      <c r="E1333" s="459">
        <v>42</v>
      </c>
      <c r="F1333" s="459">
        <v>33</v>
      </c>
      <c r="G1333" s="460"/>
      <c r="H1333" s="459">
        <v>33</v>
      </c>
      <c r="I1333" s="459">
        <v>35</v>
      </c>
      <c r="J1333" s="459">
        <v>35</v>
      </c>
      <c r="K1333" s="459">
        <v>29</v>
      </c>
      <c r="L1333" s="459">
        <v>19</v>
      </c>
      <c r="M1333" s="459">
        <v>25</v>
      </c>
      <c r="N1333" s="459">
        <v>27</v>
      </c>
      <c r="O1333" s="459">
        <v>32</v>
      </c>
      <c r="P1333" s="459">
        <v>29</v>
      </c>
      <c r="Q1333" s="459">
        <v>26</v>
      </c>
      <c r="R1333" s="459">
        <v>31</v>
      </c>
      <c r="S1333" s="459">
        <v>21</v>
      </c>
      <c r="T1333" s="459">
        <v>26</v>
      </c>
      <c r="U1333" s="459">
        <v>30</v>
      </c>
      <c r="V1333" s="459" t="s">
        <v>78</v>
      </c>
      <c r="W1333" s="459">
        <v>28</v>
      </c>
      <c r="X1333" s="460"/>
      <c r="Y1333" s="459">
        <v>26</v>
      </c>
      <c r="Z1333" s="459">
        <v>33</v>
      </c>
      <c r="AA1333" s="459">
        <v>30</v>
      </c>
      <c r="AB1333" s="459">
        <v>36</v>
      </c>
      <c r="AC1333" s="459">
        <v>29</v>
      </c>
      <c r="AD1333" s="459">
        <v>31</v>
      </c>
    </row>
    <row r="1334" spans="1:30" ht="12.75" customHeight="1" x14ac:dyDescent="0.2">
      <c r="A1334" s="450">
        <v>2018</v>
      </c>
      <c r="B1334" s="457">
        <v>43333</v>
      </c>
      <c r="C1334" s="459">
        <v>35</v>
      </c>
      <c r="D1334" s="459">
        <v>39</v>
      </c>
      <c r="E1334" s="459">
        <v>38</v>
      </c>
      <c r="F1334" s="459">
        <v>34</v>
      </c>
      <c r="G1334" s="460"/>
      <c r="H1334" s="459">
        <v>36</v>
      </c>
      <c r="I1334" s="459">
        <v>36</v>
      </c>
      <c r="J1334" s="459">
        <v>34</v>
      </c>
      <c r="K1334" s="459">
        <v>34</v>
      </c>
      <c r="L1334" s="459">
        <v>24</v>
      </c>
      <c r="M1334" s="459">
        <v>31</v>
      </c>
      <c r="N1334" s="459">
        <v>28</v>
      </c>
      <c r="O1334" s="459">
        <v>28</v>
      </c>
      <c r="P1334" s="459">
        <v>28</v>
      </c>
      <c r="Q1334" s="459">
        <v>28</v>
      </c>
      <c r="R1334" s="459">
        <v>30</v>
      </c>
      <c r="S1334" s="459">
        <v>19</v>
      </c>
      <c r="T1334" s="459">
        <v>31</v>
      </c>
      <c r="U1334" s="459">
        <v>34</v>
      </c>
      <c r="V1334" s="459" t="s">
        <v>78</v>
      </c>
      <c r="W1334" s="459">
        <v>33</v>
      </c>
      <c r="X1334" s="460"/>
      <c r="Y1334" s="459">
        <v>29</v>
      </c>
      <c r="Z1334" s="459">
        <v>42</v>
      </c>
      <c r="AA1334" s="459">
        <v>31</v>
      </c>
      <c r="AB1334" s="459">
        <v>34</v>
      </c>
      <c r="AC1334" s="459">
        <v>32</v>
      </c>
      <c r="AD1334" s="459">
        <v>38</v>
      </c>
    </row>
    <row r="1335" spans="1:30" ht="12.75" customHeight="1" x14ac:dyDescent="0.2">
      <c r="A1335" s="450">
        <v>2018</v>
      </c>
      <c r="B1335" s="457">
        <v>43334</v>
      </c>
      <c r="C1335" s="459">
        <v>46</v>
      </c>
      <c r="D1335" s="459">
        <v>40</v>
      </c>
      <c r="E1335" s="459">
        <v>46</v>
      </c>
      <c r="F1335" s="459">
        <v>40</v>
      </c>
      <c r="G1335" s="460"/>
      <c r="H1335" s="459">
        <v>39</v>
      </c>
      <c r="I1335" s="459">
        <v>40</v>
      </c>
      <c r="J1335" s="459">
        <v>47</v>
      </c>
      <c r="K1335" s="459">
        <v>43</v>
      </c>
      <c r="L1335" s="459">
        <v>43</v>
      </c>
      <c r="M1335" s="459">
        <v>37</v>
      </c>
      <c r="N1335" s="459">
        <v>48</v>
      </c>
      <c r="O1335" s="459">
        <v>48</v>
      </c>
      <c r="P1335" s="459">
        <v>43</v>
      </c>
      <c r="Q1335" s="459">
        <v>43</v>
      </c>
      <c r="R1335" s="459">
        <v>39</v>
      </c>
      <c r="S1335" s="459">
        <v>37</v>
      </c>
      <c r="T1335" s="459">
        <v>42</v>
      </c>
      <c r="U1335" s="459">
        <v>41</v>
      </c>
      <c r="V1335" s="459">
        <v>44</v>
      </c>
      <c r="W1335" s="459">
        <v>44</v>
      </c>
      <c r="X1335" s="460"/>
      <c r="Y1335" s="459">
        <v>42</v>
      </c>
      <c r="Z1335" s="459">
        <v>40</v>
      </c>
      <c r="AA1335" s="459">
        <v>45</v>
      </c>
      <c r="AB1335" s="459">
        <v>49</v>
      </c>
      <c r="AC1335" s="459">
        <v>44</v>
      </c>
      <c r="AD1335" s="459">
        <v>41</v>
      </c>
    </row>
    <row r="1336" spans="1:30" ht="12.75" customHeight="1" x14ac:dyDescent="0.2">
      <c r="A1336" s="450">
        <v>2018</v>
      </c>
      <c r="B1336" s="457">
        <v>43335</v>
      </c>
      <c r="C1336" s="459">
        <v>33</v>
      </c>
      <c r="D1336" s="459">
        <v>27</v>
      </c>
      <c r="E1336" s="459">
        <v>31</v>
      </c>
      <c r="F1336" s="459">
        <v>29</v>
      </c>
      <c r="G1336" s="460"/>
      <c r="H1336" s="459">
        <v>31</v>
      </c>
      <c r="I1336" s="459">
        <v>27</v>
      </c>
      <c r="J1336" s="459">
        <v>30</v>
      </c>
      <c r="K1336" s="459">
        <v>30</v>
      </c>
      <c r="L1336" s="459">
        <v>31</v>
      </c>
      <c r="M1336" s="459">
        <v>31</v>
      </c>
      <c r="N1336" s="459">
        <v>32</v>
      </c>
      <c r="O1336" s="459">
        <v>32</v>
      </c>
      <c r="P1336" s="459">
        <v>37</v>
      </c>
      <c r="Q1336" s="459">
        <v>29</v>
      </c>
      <c r="R1336" s="459">
        <v>29</v>
      </c>
      <c r="S1336" s="459">
        <v>24</v>
      </c>
      <c r="T1336" s="459">
        <v>31</v>
      </c>
      <c r="U1336" s="459">
        <v>29</v>
      </c>
      <c r="V1336" s="459">
        <v>29</v>
      </c>
      <c r="W1336" s="459">
        <v>33</v>
      </c>
      <c r="X1336" s="460"/>
      <c r="Y1336" s="459">
        <v>30</v>
      </c>
      <c r="Z1336" s="459">
        <v>28</v>
      </c>
      <c r="AA1336" s="459">
        <v>34</v>
      </c>
      <c r="AB1336" s="459">
        <v>35</v>
      </c>
      <c r="AC1336" s="459">
        <v>32</v>
      </c>
      <c r="AD1336" s="459">
        <v>30</v>
      </c>
    </row>
    <row r="1337" spans="1:30" ht="12.75" customHeight="1" x14ac:dyDescent="0.2">
      <c r="A1337" s="450">
        <v>2018</v>
      </c>
      <c r="B1337" s="457">
        <v>43336</v>
      </c>
      <c r="C1337" s="459">
        <v>58</v>
      </c>
      <c r="D1337" s="459">
        <v>53</v>
      </c>
      <c r="E1337" s="459">
        <v>61</v>
      </c>
      <c r="F1337" s="459">
        <v>60</v>
      </c>
      <c r="G1337" s="460"/>
      <c r="H1337" s="459">
        <v>61</v>
      </c>
      <c r="I1337" s="459">
        <v>46</v>
      </c>
      <c r="J1337" s="459">
        <v>55</v>
      </c>
      <c r="K1337" s="459">
        <v>58</v>
      </c>
      <c r="L1337" s="459">
        <v>54</v>
      </c>
      <c r="M1337" s="459">
        <v>54</v>
      </c>
      <c r="N1337" s="459">
        <v>51</v>
      </c>
      <c r="O1337" s="459">
        <v>58</v>
      </c>
      <c r="P1337" s="459">
        <v>47</v>
      </c>
      <c r="Q1337" s="459">
        <v>50</v>
      </c>
      <c r="R1337" s="459">
        <v>51</v>
      </c>
      <c r="S1337" s="459">
        <v>46</v>
      </c>
      <c r="T1337" s="459">
        <v>49</v>
      </c>
      <c r="U1337" s="459">
        <v>51</v>
      </c>
      <c r="V1337" s="459">
        <v>53</v>
      </c>
      <c r="W1337" s="459">
        <v>48</v>
      </c>
      <c r="X1337" s="460"/>
      <c r="Y1337" s="459">
        <v>52</v>
      </c>
      <c r="Z1337" s="459">
        <v>49</v>
      </c>
      <c r="AA1337" s="459">
        <v>48</v>
      </c>
      <c r="AB1337" s="459">
        <v>49</v>
      </c>
      <c r="AC1337" s="459">
        <v>48</v>
      </c>
      <c r="AD1337" s="459">
        <v>59</v>
      </c>
    </row>
    <row r="1338" spans="1:30" ht="12.75" customHeight="1" x14ac:dyDescent="0.2">
      <c r="A1338" s="450">
        <v>2018</v>
      </c>
      <c r="B1338" s="457">
        <v>43337</v>
      </c>
      <c r="C1338" s="459">
        <v>57</v>
      </c>
      <c r="D1338" s="459">
        <v>53</v>
      </c>
      <c r="E1338" s="459">
        <v>57</v>
      </c>
      <c r="F1338" s="459">
        <v>52</v>
      </c>
      <c r="G1338" s="460"/>
      <c r="H1338" s="459">
        <v>47</v>
      </c>
      <c r="I1338" s="459">
        <v>49</v>
      </c>
      <c r="J1338" s="459">
        <v>46</v>
      </c>
      <c r="K1338" s="459">
        <v>50</v>
      </c>
      <c r="L1338" s="459">
        <v>49</v>
      </c>
      <c r="M1338" s="459">
        <v>51</v>
      </c>
      <c r="N1338" s="459">
        <v>53</v>
      </c>
      <c r="O1338" s="459">
        <v>54</v>
      </c>
      <c r="P1338" s="459">
        <v>45</v>
      </c>
      <c r="Q1338" s="459">
        <v>49</v>
      </c>
      <c r="R1338" s="459">
        <v>55</v>
      </c>
      <c r="S1338" s="459">
        <v>40</v>
      </c>
      <c r="T1338" s="459">
        <v>47</v>
      </c>
      <c r="U1338" s="459">
        <v>49</v>
      </c>
      <c r="V1338" s="459">
        <v>49</v>
      </c>
      <c r="W1338" s="459">
        <v>48</v>
      </c>
      <c r="X1338" s="460"/>
      <c r="Y1338" s="459">
        <v>48</v>
      </c>
      <c r="Z1338" s="459">
        <v>53</v>
      </c>
      <c r="AA1338" s="459">
        <v>45</v>
      </c>
      <c r="AB1338" s="459">
        <v>44</v>
      </c>
      <c r="AC1338" s="459">
        <v>44</v>
      </c>
      <c r="AD1338" s="459">
        <v>53</v>
      </c>
    </row>
    <row r="1339" spans="1:30" ht="12.75" customHeight="1" x14ac:dyDescent="0.2">
      <c r="A1339" s="450">
        <v>2018</v>
      </c>
      <c r="B1339" s="457">
        <v>43338</v>
      </c>
      <c r="C1339" s="459">
        <v>58</v>
      </c>
      <c r="D1339" s="459">
        <v>55</v>
      </c>
      <c r="E1339" s="459">
        <v>63</v>
      </c>
      <c r="F1339" s="459">
        <v>60</v>
      </c>
      <c r="G1339" s="460"/>
      <c r="H1339" s="459">
        <v>62</v>
      </c>
      <c r="I1339" s="459">
        <v>58</v>
      </c>
      <c r="J1339" s="459">
        <v>49</v>
      </c>
      <c r="K1339" s="459">
        <v>57</v>
      </c>
      <c r="L1339" s="459">
        <v>55</v>
      </c>
      <c r="M1339" s="459">
        <v>58</v>
      </c>
      <c r="N1339" s="459">
        <v>50</v>
      </c>
      <c r="O1339" s="459">
        <v>61</v>
      </c>
      <c r="P1339" s="459">
        <v>39</v>
      </c>
      <c r="Q1339" s="459">
        <v>42</v>
      </c>
      <c r="R1339" s="459">
        <v>39</v>
      </c>
      <c r="S1339" s="459">
        <v>41</v>
      </c>
      <c r="T1339" s="459">
        <v>51</v>
      </c>
      <c r="U1339" s="459">
        <v>52</v>
      </c>
      <c r="V1339" s="459">
        <v>54</v>
      </c>
      <c r="W1339" s="459">
        <v>49</v>
      </c>
      <c r="X1339" s="460"/>
      <c r="Y1339" s="459">
        <v>44</v>
      </c>
      <c r="Z1339" s="459">
        <v>42</v>
      </c>
      <c r="AA1339" s="459">
        <v>46</v>
      </c>
      <c r="AB1339" s="459">
        <v>46</v>
      </c>
      <c r="AC1339" s="459">
        <v>44</v>
      </c>
      <c r="AD1339" s="459">
        <v>54</v>
      </c>
    </row>
    <row r="1340" spans="1:30" ht="12.75" customHeight="1" x14ac:dyDescent="0.2">
      <c r="A1340" s="450">
        <v>2018</v>
      </c>
      <c r="B1340" s="457">
        <v>43339</v>
      </c>
      <c r="C1340" s="459">
        <v>73</v>
      </c>
      <c r="D1340" s="459">
        <v>49</v>
      </c>
      <c r="E1340" s="459">
        <v>71</v>
      </c>
      <c r="F1340" s="459">
        <v>64</v>
      </c>
      <c r="G1340" s="460"/>
      <c r="H1340" s="459">
        <v>55</v>
      </c>
      <c r="I1340" s="459">
        <v>47</v>
      </c>
      <c r="J1340" s="459">
        <v>61</v>
      </c>
      <c r="K1340" s="459">
        <v>59</v>
      </c>
      <c r="L1340" s="459">
        <v>57</v>
      </c>
      <c r="M1340" s="459">
        <v>56</v>
      </c>
      <c r="N1340" s="459">
        <v>56</v>
      </c>
      <c r="O1340" s="459">
        <v>56</v>
      </c>
      <c r="P1340" s="459">
        <v>55</v>
      </c>
      <c r="Q1340" s="459">
        <v>52</v>
      </c>
      <c r="R1340" s="459">
        <v>45</v>
      </c>
      <c r="S1340" s="459">
        <v>43</v>
      </c>
      <c r="T1340" s="459">
        <v>58</v>
      </c>
      <c r="U1340" s="459">
        <v>59</v>
      </c>
      <c r="V1340" s="459">
        <v>60</v>
      </c>
      <c r="W1340" s="459">
        <v>62</v>
      </c>
      <c r="X1340" s="460"/>
      <c r="Y1340" s="459">
        <v>36</v>
      </c>
      <c r="Z1340" s="459">
        <v>41</v>
      </c>
      <c r="AA1340" s="459">
        <v>58</v>
      </c>
      <c r="AB1340" s="459">
        <v>58</v>
      </c>
      <c r="AC1340" s="459">
        <v>57</v>
      </c>
      <c r="AD1340" s="459">
        <v>51</v>
      </c>
    </row>
    <row r="1341" spans="1:30" ht="12.75" customHeight="1" x14ac:dyDescent="0.2">
      <c r="A1341" s="450">
        <v>2018</v>
      </c>
      <c r="B1341" s="457">
        <v>43340</v>
      </c>
      <c r="C1341" s="459">
        <v>83</v>
      </c>
      <c r="D1341" s="459">
        <v>56</v>
      </c>
      <c r="E1341" s="459">
        <v>87</v>
      </c>
      <c r="F1341" s="459">
        <v>84</v>
      </c>
      <c r="G1341" s="460"/>
      <c r="H1341" s="459">
        <v>77</v>
      </c>
      <c r="I1341" s="459">
        <v>68</v>
      </c>
      <c r="J1341" s="459">
        <v>77</v>
      </c>
      <c r="K1341" s="459">
        <v>60</v>
      </c>
      <c r="L1341" s="459">
        <v>57</v>
      </c>
      <c r="M1341" s="459">
        <v>51</v>
      </c>
      <c r="N1341" s="459">
        <v>60</v>
      </c>
      <c r="O1341" s="459">
        <v>59</v>
      </c>
      <c r="P1341" s="459">
        <v>68</v>
      </c>
      <c r="Q1341" s="459">
        <v>57</v>
      </c>
      <c r="R1341" s="459">
        <v>52</v>
      </c>
      <c r="S1341" s="459">
        <v>45</v>
      </c>
      <c r="T1341" s="459">
        <v>60</v>
      </c>
      <c r="U1341" s="459">
        <v>61</v>
      </c>
      <c r="V1341" s="459">
        <v>57</v>
      </c>
      <c r="W1341" s="459">
        <v>68</v>
      </c>
      <c r="X1341" s="460"/>
      <c r="Y1341" s="459">
        <v>53</v>
      </c>
      <c r="Z1341" s="459">
        <v>52</v>
      </c>
      <c r="AA1341" s="459">
        <v>68</v>
      </c>
      <c r="AB1341" s="459">
        <v>74</v>
      </c>
      <c r="AC1341" s="459">
        <v>70</v>
      </c>
      <c r="AD1341" s="459">
        <v>61</v>
      </c>
    </row>
    <row r="1342" spans="1:30" ht="12.75" customHeight="1" x14ac:dyDescent="0.2">
      <c r="A1342" s="450">
        <v>2018</v>
      </c>
      <c r="B1342" s="457">
        <v>43341</v>
      </c>
      <c r="C1342" s="459">
        <v>69</v>
      </c>
      <c r="D1342" s="459">
        <v>58</v>
      </c>
      <c r="E1342" s="459">
        <v>90</v>
      </c>
      <c r="F1342" s="459">
        <v>77</v>
      </c>
      <c r="G1342" s="460"/>
      <c r="H1342" s="459">
        <v>66</v>
      </c>
      <c r="I1342" s="459">
        <v>58</v>
      </c>
      <c r="J1342" s="459">
        <v>87</v>
      </c>
      <c r="K1342" s="459">
        <v>61</v>
      </c>
      <c r="L1342" s="459">
        <v>59</v>
      </c>
      <c r="M1342" s="459">
        <v>56</v>
      </c>
      <c r="N1342" s="459">
        <v>62</v>
      </c>
      <c r="O1342" s="459">
        <v>66</v>
      </c>
      <c r="P1342" s="459">
        <v>68</v>
      </c>
      <c r="Q1342" s="459">
        <v>55</v>
      </c>
      <c r="R1342" s="459">
        <v>53</v>
      </c>
      <c r="S1342" s="459">
        <v>46</v>
      </c>
      <c r="T1342" s="459">
        <v>33</v>
      </c>
      <c r="U1342" s="459">
        <v>62</v>
      </c>
      <c r="V1342" s="459">
        <v>57</v>
      </c>
      <c r="W1342" s="459">
        <v>31</v>
      </c>
      <c r="X1342" s="460"/>
      <c r="Y1342" s="459">
        <v>58</v>
      </c>
      <c r="Z1342" s="459">
        <v>55</v>
      </c>
      <c r="AA1342" s="459">
        <v>73</v>
      </c>
      <c r="AB1342" s="459">
        <v>70</v>
      </c>
      <c r="AC1342" s="459">
        <v>64</v>
      </c>
      <c r="AD1342" s="459">
        <v>66</v>
      </c>
    </row>
    <row r="1343" spans="1:30" ht="12.75" customHeight="1" x14ac:dyDescent="0.2">
      <c r="A1343" s="450">
        <v>2018</v>
      </c>
      <c r="B1343" s="457">
        <v>43342</v>
      </c>
      <c r="C1343" s="459">
        <v>43</v>
      </c>
      <c r="D1343" s="459">
        <v>38</v>
      </c>
      <c r="E1343" s="459">
        <v>42</v>
      </c>
      <c r="F1343" s="459">
        <v>40</v>
      </c>
      <c r="G1343" s="460"/>
      <c r="H1343" s="459">
        <v>43</v>
      </c>
      <c r="I1343" s="459">
        <v>41</v>
      </c>
      <c r="J1343" s="459">
        <v>43</v>
      </c>
      <c r="K1343" s="459">
        <v>46</v>
      </c>
      <c r="L1343" s="459">
        <v>41</v>
      </c>
      <c r="M1343" s="459">
        <v>43</v>
      </c>
      <c r="N1343" s="459">
        <v>43</v>
      </c>
      <c r="O1343" s="459">
        <v>47</v>
      </c>
      <c r="P1343" s="459">
        <v>59</v>
      </c>
      <c r="Q1343" s="459">
        <v>38</v>
      </c>
      <c r="R1343" s="459">
        <v>37</v>
      </c>
      <c r="S1343" s="459">
        <v>28</v>
      </c>
      <c r="T1343" s="459">
        <v>46</v>
      </c>
      <c r="U1343" s="459">
        <v>45</v>
      </c>
      <c r="V1343" s="459">
        <v>47</v>
      </c>
      <c r="W1343" s="459">
        <v>49</v>
      </c>
      <c r="X1343" s="460"/>
      <c r="Y1343" s="459">
        <v>39</v>
      </c>
      <c r="Z1343" s="459">
        <v>38</v>
      </c>
      <c r="AA1343" s="459">
        <v>45</v>
      </c>
      <c r="AB1343" s="459">
        <v>50</v>
      </c>
      <c r="AC1343" s="459">
        <v>47</v>
      </c>
      <c r="AD1343" s="459">
        <v>42</v>
      </c>
    </row>
    <row r="1344" spans="1:30" ht="12.75" customHeight="1" x14ac:dyDescent="0.2">
      <c r="A1344" s="450">
        <v>2018</v>
      </c>
      <c r="B1344" s="457">
        <v>43343</v>
      </c>
      <c r="C1344" s="459">
        <v>34</v>
      </c>
      <c r="D1344" s="459">
        <v>29</v>
      </c>
      <c r="E1344" s="459">
        <v>41</v>
      </c>
      <c r="F1344" s="459">
        <v>35</v>
      </c>
      <c r="G1344" s="460"/>
      <c r="H1344" s="459">
        <v>32</v>
      </c>
      <c r="I1344" s="459">
        <v>35</v>
      </c>
      <c r="J1344" s="459">
        <v>34</v>
      </c>
      <c r="K1344" s="459">
        <v>24</v>
      </c>
      <c r="L1344" s="459">
        <v>19</v>
      </c>
      <c r="M1344" s="459">
        <v>27</v>
      </c>
      <c r="N1344" s="459">
        <v>22</v>
      </c>
      <c r="O1344" s="459">
        <v>28</v>
      </c>
      <c r="P1344" s="459">
        <v>28</v>
      </c>
      <c r="Q1344" s="459">
        <v>21</v>
      </c>
      <c r="R1344" s="459">
        <v>24</v>
      </c>
      <c r="S1344" s="459">
        <v>8</v>
      </c>
      <c r="T1344" s="459">
        <v>25</v>
      </c>
      <c r="U1344" s="459">
        <v>27</v>
      </c>
      <c r="V1344" s="459">
        <v>25</v>
      </c>
      <c r="W1344" s="459">
        <v>29</v>
      </c>
      <c r="X1344" s="460"/>
      <c r="Y1344" s="459">
        <v>29</v>
      </c>
      <c r="Z1344" s="459">
        <v>24</v>
      </c>
      <c r="AA1344" s="459">
        <v>28</v>
      </c>
      <c r="AB1344" s="459">
        <v>34</v>
      </c>
      <c r="AC1344" s="459">
        <v>29</v>
      </c>
      <c r="AD1344" s="459">
        <v>26</v>
      </c>
    </row>
    <row r="1345" spans="1:30" ht="12.75" customHeight="1" x14ac:dyDescent="0.2">
      <c r="A1345" s="450">
        <v>2018</v>
      </c>
      <c r="B1345" s="457">
        <v>43344</v>
      </c>
      <c r="C1345" s="459">
        <v>39</v>
      </c>
      <c r="D1345" s="459">
        <v>39</v>
      </c>
      <c r="E1345" s="459">
        <v>43</v>
      </c>
      <c r="F1345" s="459">
        <v>36</v>
      </c>
      <c r="G1345" s="460"/>
      <c r="H1345" s="459">
        <v>35</v>
      </c>
      <c r="I1345" s="459">
        <v>38</v>
      </c>
      <c r="J1345" s="459">
        <v>37</v>
      </c>
      <c r="K1345" s="459">
        <v>44</v>
      </c>
      <c r="L1345" s="459">
        <v>31</v>
      </c>
      <c r="M1345" s="459">
        <v>34</v>
      </c>
      <c r="N1345" s="459">
        <v>38</v>
      </c>
      <c r="O1345" s="459">
        <v>36</v>
      </c>
      <c r="P1345" s="459">
        <v>33</v>
      </c>
      <c r="Q1345" s="459">
        <v>37</v>
      </c>
      <c r="R1345" s="459">
        <v>41</v>
      </c>
      <c r="S1345" s="459">
        <v>27</v>
      </c>
      <c r="T1345" s="459">
        <v>40</v>
      </c>
      <c r="U1345" s="459">
        <v>41</v>
      </c>
      <c r="V1345" s="459">
        <v>44</v>
      </c>
      <c r="W1345" s="459">
        <v>39</v>
      </c>
      <c r="X1345" s="460"/>
      <c r="Y1345" s="459">
        <v>32</v>
      </c>
      <c r="Z1345" s="459">
        <v>41</v>
      </c>
      <c r="AA1345" s="459">
        <v>33</v>
      </c>
      <c r="AB1345" s="459">
        <v>36</v>
      </c>
      <c r="AC1345" s="459">
        <v>33</v>
      </c>
      <c r="AD1345" s="459">
        <v>41</v>
      </c>
    </row>
    <row r="1346" spans="1:30" ht="12.75" customHeight="1" x14ac:dyDescent="0.2">
      <c r="A1346" s="450">
        <v>2018</v>
      </c>
      <c r="B1346" s="457">
        <v>43345</v>
      </c>
      <c r="C1346" s="459">
        <v>48</v>
      </c>
      <c r="D1346" s="459">
        <v>47</v>
      </c>
      <c r="E1346" s="459">
        <v>48</v>
      </c>
      <c r="F1346" s="459">
        <v>47</v>
      </c>
      <c r="G1346" s="460"/>
      <c r="H1346" s="459">
        <v>42</v>
      </c>
      <c r="I1346" s="459">
        <v>41</v>
      </c>
      <c r="J1346" s="459">
        <v>41</v>
      </c>
      <c r="K1346" s="459">
        <v>44</v>
      </c>
      <c r="L1346" s="459">
        <v>37</v>
      </c>
      <c r="M1346" s="459">
        <v>38</v>
      </c>
      <c r="N1346" s="459">
        <v>33</v>
      </c>
      <c r="O1346" s="459">
        <v>41</v>
      </c>
      <c r="P1346" s="459">
        <v>34</v>
      </c>
      <c r="Q1346" s="459">
        <v>33</v>
      </c>
      <c r="R1346" s="459">
        <v>32</v>
      </c>
      <c r="S1346" s="459">
        <v>28</v>
      </c>
      <c r="T1346" s="459">
        <v>40</v>
      </c>
      <c r="U1346" s="459">
        <v>41</v>
      </c>
      <c r="V1346" s="459">
        <v>38</v>
      </c>
      <c r="W1346" s="459">
        <v>38</v>
      </c>
      <c r="X1346" s="460"/>
      <c r="Y1346" s="459">
        <v>37</v>
      </c>
      <c r="Z1346" s="459">
        <v>41</v>
      </c>
      <c r="AA1346" s="459">
        <v>37</v>
      </c>
      <c r="AB1346" s="459">
        <v>38</v>
      </c>
      <c r="AC1346" s="459">
        <v>36</v>
      </c>
      <c r="AD1346" s="459">
        <v>48</v>
      </c>
    </row>
    <row r="1347" spans="1:30" ht="12.75" customHeight="1" x14ac:dyDescent="0.2">
      <c r="A1347" s="450">
        <v>2018</v>
      </c>
      <c r="B1347" s="457">
        <v>43346</v>
      </c>
      <c r="C1347" s="459">
        <v>57</v>
      </c>
      <c r="D1347" s="459">
        <v>51</v>
      </c>
      <c r="E1347" s="459">
        <v>65</v>
      </c>
      <c r="F1347" s="459">
        <v>69</v>
      </c>
      <c r="G1347" s="460"/>
      <c r="H1347" s="459">
        <v>57</v>
      </c>
      <c r="I1347" s="459">
        <v>59</v>
      </c>
      <c r="J1347" s="459">
        <v>58</v>
      </c>
      <c r="K1347" s="459">
        <v>58</v>
      </c>
      <c r="L1347" s="459">
        <v>43</v>
      </c>
      <c r="M1347" s="459">
        <v>51</v>
      </c>
      <c r="N1347" s="459">
        <v>40</v>
      </c>
      <c r="O1347" s="459">
        <v>47</v>
      </c>
      <c r="P1347" s="459">
        <v>33</v>
      </c>
      <c r="Q1347" s="459">
        <v>40</v>
      </c>
      <c r="R1347" s="459">
        <v>38</v>
      </c>
      <c r="S1347" s="459">
        <v>37</v>
      </c>
      <c r="T1347" s="459">
        <v>51</v>
      </c>
      <c r="U1347" s="459">
        <v>53</v>
      </c>
      <c r="V1347" s="459">
        <v>53</v>
      </c>
      <c r="W1347" s="459">
        <v>46</v>
      </c>
      <c r="X1347" s="460"/>
      <c r="Y1347" s="459"/>
      <c r="Z1347" s="459">
        <v>37</v>
      </c>
      <c r="AA1347" s="459" t="s">
        <v>78</v>
      </c>
      <c r="AB1347" s="459">
        <v>49</v>
      </c>
      <c r="AC1347" s="459">
        <v>43</v>
      </c>
      <c r="AD1347" s="459">
        <v>54</v>
      </c>
    </row>
    <row r="1348" spans="1:30" ht="12.75" customHeight="1" x14ac:dyDescent="0.2">
      <c r="A1348" s="450">
        <v>2018</v>
      </c>
      <c r="B1348" s="457">
        <v>43347</v>
      </c>
      <c r="C1348" s="459">
        <v>51</v>
      </c>
      <c r="D1348" s="459">
        <v>36</v>
      </c>
      <c r="E1348" s="459">
        <v>55</v>
      </c>
      <c r="F1348" s="459">
        <v>50</v>
      </c>
      <c r="G1348" s="460"/>
      <c r="H1348" s="459">
        <v>47</v>
      </c>
      <c r="I1348" s="459">
        <v>44</v>
      </c>
      <c r="J1348" s="459">
        <v>53</v>
      </c>
      <c r="K1348" s="459">
        <v>54</v>
      </c>
      <c r="L1348" s="459">
        <v>52</v>
      </c>
      <c r="M1348" s="459">
        <v>59</v>
      </c>
      <c r="N1348" s="459">
        <v>47</v>
      </c>
      <c r="O1348" s="459">
        <v>52</v>
      </c>
      <c r="P1348" s="459">
        <v>56</v>
      </c>
      <c r="Q1348" s="459">
        <v>36</v>
      </c>
      <c r="R1348" s="459">
        <v>33</v>
      </c>
      <c r="S1348" s="459">
        <v>26</v>
      </c>
      <c r="T1348" s="459">
        <v>51</v>
      </c>
      <c r="U1348" s="459">
        <v>50</v>
      </c>
      <c r="V1348" s="459">
        <v>52</v>
      </c>
      <c r="W1348" s="459">
        <v>61</v>
      </c>
      <c r="X1348" s="460"/>
      <c r="Y1348" s="459">
        <v>54</v>
      </c>
      <c r="Z1348" s="459">
        <v>42</v>
      </c>
      <c r="AA1348" s="459">
        <v>59</v>
      </c>
      <c r="AB1348" s="459">
        <v>47</v>
      </c>
      <c r="AC1348" s="459">
        <v>52</v>
      </c>
      <c r="AD1348" s="459">
        <v>43</v>
      </c>
    </row>
    <row r="1349" spans="1:30" ht="12.75" customHeight="1" x14ac:dyDescent="0.2">
      <c r="A1349" s="450">
        <v>2018</v>
      </c>
      <c r="B1349" s="457">
        <v>43348</v>
      </c>
      <c r="C1349" s="459">
        <v>58</v>
      </c>
      <c r="D1349" s="459">
        <v>63</v>
      </c>
      <c r="E1349" s="459">
        <v>53</v>
      </c>
      <c r="F1349" s="459">
        <v>52</v>
      </c>
      <c r="G1349" s="460"/>
      <c r="H1349" s="459">
        <v>52</v>
      </c>
      <c r="I1349" s="459">
        <v>46</v>
      </c>
      <c r="J1349" s="459">
        <v>42</v>
      </c>
      <c r="K1349" s="459">
        <v>58</v>
      </c>
      <c r="L1349" s="459">
        <v>48</v>
      </c>
      <c r="M1349" s="459">
        <v>52</v>
      </c>
      <c r="N1349" s="459">
        <v>56</v>
      </c>
      <c r="O1349" s="459">
        <v>69</v>
      </c>
      <c r="P1349" s="459">
        <v>46</v>
      </c>
      <c r="Q1349" s="459">
        <v>47</v>
      </c>
      <c r="R1349" s="459">
        <v>62</v>
      </c>
      <c r="S1349" s="459">
        <v>18</v>
      </c>
      <c r="T1349" s="459">
        <v>52</v>
      </c>
      <c r="U1349" s="459">
        <v>56</v>
      </c>
      <c r="V1349" s="459">
        <v>52</v>
      </c>
      <c r="W1349" s="459">
        <v>51</v>
      </c>
      <c r="X1349" s="460"/>
      <c r="Y1349" s="459">
        <v>36</v>
      </c>
      <c r="Z1349" s="459">
        <v>71</v>
      </c>
      <c r="AA1349" s="459">
        <v>49</v>
      </c>
      <c r="AB1349" s="459">
        <v>44</v>
      </c>
      <c r="AC1349" s="459">
        <v>44</v>
      </c>
      <c r="AD1349" s="459">
        <v>70</v>
      </c>
    </row>
    <row r="1350" spans="1:30" ht="12.75" customHeight="1" x14ac:dyDescent="0.2">
      <c r="A1350" s="450">
        <v>2018</v>
      </c>
      <c r="B1350" s="457">
        <v>43349</v>
      </c>
      <c r="C1350" s="459">
        <v>69</v>
      </c>
      <c r="D1350" s="459">
        <v>53</v>
      </c>
      <c r="E1350" s="459">
        <v>78</v>
      </c>
      <c r="F1350" s="459">
        <v>72</v>
      </c>
      <c r="G1350" s="460"/>
      <c r="H1350" s="459">
        <v>61</v>
      </c>
      <c r="I1350" s="459">
        <v>66</v>
      </c>
      <c r="J1350" s="459">
        <v>72</v>
      </c>
      <c r="K1350" s="459">
        <v>60</v>
      </c>
      <c r="L1350" s="459">
        <v>56</v>
      </c>
      <c r="M1350" s="459">
        <v>50</v>
      </c>
      <c r="N1350" s="459">
        <v>54</v>
      </c>
      <c r="O1350" s="459">
        <v>59</v>
      </c>
      <c r="P1350" s="459">
        <v>40</v>
      </c>
      <c r="Q1350" s="459">
        <v>51</v>
      </c>
      <c r="R1350" s="459">
        <v>44</v>
      </c>
      <c r="S1350" s="459">
        <v>42</v>
      </c>
      <c r="T1350" s="459">
        <v>56</v>
      </c>
      <c r="U1350" s="459">
        <v>59</v>
      </c>
      <c r="V1350" s="459">
        <v>59</v>
      </c>
      <c r="W1350" s="459">
        <v>57</v>
      </c>
      <c r="X1350" s="460"/>
      <c r="Y1350" s="459">
        <v>44</v>
      </c>
      <c r="Z1350" s="459">
        <v>47</v>
      </c>
      <c r="AA1350" s="459">
        <v>48</v>
      </c>
      <c r="AB1350" s="459">
        <v>57</v>
      </c>
      <c r="AC1350" s="459">
        <v>49</v>
      </c>
      <c r="AD1350" s="459">
        <v>62</v>
      </c>
    </row>
    <row r="1351" spans="1:30" ht="12.75" customHeight="1" x14ac:dyDescent="0.2">
      <c r="A1351" s="450">
        <v>2018</v>
      </c>
      <c r="B1351" s="457">
        <v>43350</v>
      </c>
      <c r="C1351" s="459">
        <v>20</v>
      </c>
      <c r="D1351" s="459">
        <v>16</v>
      </c>
      <c r="E1351" s="459">
        <v>20</v>
      </c>
      <c r="F1351" s="459">
        <v>15</v>
      </c>
      <c r="G1351" s="460"/>
      <c r="H1351" s="459">
        <v>16</v>
      </c>
      <c r="I1351" s="459">
        <v>11</v>
      </c>
      <c r="J1351" s="459">
        <v>19</v>
      </c>
      <c r="K1351" s="459">
        <v>20</v>
      </c>
      <c r="L1351" s="459">
        <v>19</v>
      </c>
      <c r="M1351" s="459">
        <v>16</v>
      </c>
      <c r="N1351" s="459">
        <v>17</v>
      </c>
      <c r="O1351" s="459">
        <v>30</v>
      </c>
      <c r="P1351" s="459">
        <v>29</v>
      </c>
      <c r="Q1351" s="459">
        <v>20</v>
      </c>
      <c r="R1351" s="459">
        <v>18</v>
      </c>
      <c r="S1351" s="459">
        <v>5</v>
      </c>
      <c r="T1351" s="459">
        <v>21</v>
      </c>
      <c r="U1351" s="459">
        <v>22</v>
      </c>
      <c r="V1351" s="459">
        <v>20</v>
      </c>
      <c r="W1351" s="459">
        <v>22</v>
      </c>
      <c r="X1351" s="460"/>
      <c r="Y1351" s="459">
        <v>16</v>
      </c>
      <c r="Z1351" s="459">
        <v>16</v>
      </c>
      <c r="AA1351" s="459">
        <v>23</v>
      </c>
      <c r="AB1351" s="459">
        <v>29</v>
      </c>
      <c r="AC1351" s="459">
        <v>25</v>
      </c>
      <c r="AD1351" s="459">
        <v>18</v>
      </c>
    </row>
    <row r="1352" spans="1:30" ht="12.75" customHeight="1" x14ac:dyDescent="0.2">
      <c r="A1352" s="450">
        <v>2018</v>
      </c>
      <c r="B1352" s="457">
        <v>43351</v>
      </c>
      <c r="C1352" s="459">
        <v>24</v>
      </c>
      <c r="D1352" s="459">
        <v>20</v>
      </c>
      <c r="E1352" s="459">
        <v>25</v>
      </c>
      <c r="F1352" s="459">
        <v>21</v>
      </c>
      <c r="G1352" s="460"/>
      <c r="H1352" s="459">
        <v>20</v>
      </c>
      <c r="I1352" s="459">
        <v>20</v>
      </c>
      <c r="J1352" s="459">
        <v>21</v>
      </c>
      <c r="K1352" s="459">
        <v>21</v>
      </c>
      <c r="L1352" s="459">
        <v>23</v>
      </c>
      <c r="M1352" s="459">
        <v>25</v>
      </c>
      <c r="N1352" s="459">
        <v>24</v>
      </c>
      <c r="O1352" s="459">
        <v>24</v>
      </c>
      <c r="P1352" s="459">
        <v>25</v>
      </c>
      <c r="Q1352" s="459">
        <v>23</v>
      </c>
      <c r="R1352" s="459">
        <v>22</v>
      </c>
      <c r="S1352" s="459">
        <v>14</v>
      </c>
      <c r="T1352" s="459">
        <v>23</v>
      </c>
      <c r="U1352" s="459">
        <v>22</v>
      </c>
      <c r="V1352" s="459">
        <v>22</v>
      </c>
      <c r="W1352" s="459">
        <v>26</v>
      </c>
      <c r="X1352" s="460"/>
      <c r="Y1352" s="459">
        <v>19</v>
      </c>
      <c r="Z1352" s="459">
        <v>21</v>
      </c>
      <c r="AA1352" s="459">
        <v>26</v>
      </c>
      <c r="AB1352" s="459">
        <v>31</v>
      </c>
      <c r="AC1352" s="459">
        <v>26</v>
      </c>
      <c r="AD1352" s="459">
        <v>21</v>
      </c>
    </row>
    <row r="1353" spans="1:30" ht="12.75" customHeight="1" x14ac:dyDescent="0.2">
      <c r="A1353" s="450">
        <v>2018</v>
      </c>
      <c r="B1353" s="457">
        <v>43352</v>
      </c>
      <c r="C1353" s="459">
        <v>18</v>
      </c>
      <c r="D1353" s="459">
        <v>17</v>
      </c>
      <c r="E1353" s="459">
        <v>21</v>
      </c>
      <c r="F1353" s="459">
        <v>17</v>
      </c>
      <c r="G1353" s="460"/>
      <c r="H1353" s="459">
        <v>19</v>
      </c>
      <c r="I1353" s="459">
        <v>18</v>
      </c>
      <c r="J1353" s="459">
        <v>19</v>
      </c>
      <c r="K1353" s="459">
        <v>15</v>
      </c>
      <c r="L1353" s="459">
        <v>15</v>
      </c>
      <c r="M1353" s="459">
        <v>18</v>
      </c>
      <c r="N1353" s="459">
        <v>18</v>
      </c>
      <c r="O1353" s="459">
        <v>18</v>
      </c>
      <c r="P1353" s="459">
        <v>25</v>
      </c>
      <c r="Q1353" s="459">
        <v>17</v>
      </c>
      <c r="R1353" s="459">
        <v>18</v>
      </c>
      <c r="S1353" s="459">
        <v>12</v>
      </c>
      <c r="T1353" s="459">
        <v>13</v>
      </c>
      <c r="U1353" s="459" t="s">
        <v>78</v>
      </c>
      <c r="V1353" s="459">
        <v>13</v>
      </c>
      <c r="W1353" s="459">
        <v>18</v>
      </c>
      <c r="X1353" s="460"/>
      <c r="Y1353" s="459">
        <v>20</v>
      </c>
      <c r="Z1353" s="459">
        <v>18</v>
      </c>
      <c r="AA1353" s="459">
        <v>19</v>
      </c>
      <c r="AB1353" s="459">
        <v>23</v>
      </c>
      <c r="AC1353" s="459">
        <v>20</v>
      </c>
      <c r="AD1353" s="459">
        <v>17</v>
      </c>
    </row>
    <row r="1354" spans="1:30" ht="12.75" customHeight="1" x14ac:dyDescent="0.2">
      <c r="A1354" s="450">
        <v>2018</v>
      </c>
      <c r="B1354" s="457">
        <v>43353</v>
      </c>
      <c r="C1354" s="459">
        <v>29</v>
      </c>
      <c r="D1354" s="459">
        <v>21</v>
      </c>
      <c r="E1354" s="459">
        <v>32</v>
      </c>
      <c r="F1354" s="459">
        <v>26</v>
      </c>
      <c r="G1354" s="460"/>
      <c r="H1354" s="459">
        <v>24</v>
      </c>
      <c r="I1354" s="459">
        <v>23</v>
      </c>
      <c r="J1354" s="459">
        <v>29</v>
      </c>
      <c r="K1354" s="459">
        <v>24</v>
      </c>
      <c r="L1354" s="459">
        <v>21</v>
      </c>
      <c r="M1354" s="459">
        <v>21</v>
      </c>
      <c r="N1354" s="459">
        <v>27</v>
      </c>
      <c r="O1354" s="459">
        <v>28</v>
      </c>
      <c r="P1354" s="459">
        <v>28</v>
      </c>
      <c r="Q1354" s="459">
        <v>26</v>
      </c>
      <c r="R1354" s="459">
        <v>27</v>
      </c>
      <c r="S1354" s="459">
        <v>10</v>
      </c>
      <c r="T1354" s="459">
        <v>22</v>
      </c>
      <c r="U1354" s="459">
        <v>26</v>
      </c>
      <c r="V1354" s="459">
        <v>23</v>
      </c>
      <c r="W1354" s="459">
        <v>25</v>
      </c>
      <c r="X1354" s="460"/>
      <c r="Y1354" s="459">
        <v>17</v>
      </c>
      <c r="Z1354" s="459">
        <v>26</v>
      </c>
      <c r="AA1354" s="459">
        <v>27</v>
      </c>
      <c r="AB1354" s="459">
        <v>33</v>
      </c>
      <c r="AC1354" s="459">
        <v>28</v>
      </c>
      <c r="AD1354" s="459">
        <v>28</v>
      </c>
    </row>
    <row r="1355" spans="1:30" ht="12.75" customHeight="1" x14ac:dyDescent="0.2">
      <c r="A1355" s="450">
        <v>2018</v>
      </c>
      <c r="B1355" s="457">
        <v>43354</v>
      </c>
      <c r="C1355" s="459">
        <v>15</v>
      </c>
      <c r="D1355" s="459">
        <v>14</v>
      </c>
      <c r="E1355" s="459">
        <v>19</v>
      </c>
      <c r="F1355" s="459">
        <v>14</v>
      </c>
      <c r="G1355" s="460"/>
      <c r="H1355" s="459">
        <v>15</v>
      </c>
      <c r="I1355" s="459">
        <v>18</v>
      </c>
      <c r="J1355" s="459">
        <v>29</v>
      </c>
      <c r="K1355" s="459">
        <v>12</v>
      </c>
      <c r="L1355" s="459">
        <v>14</v>
      </c>
      <c r="M1355" s="459">
        <v>11</v>
      </c>
      <c r="N1355" s="459" t="s">
        <v>78</v>
      </c>
      <c r="O1355" s="459">
        <v>12</v>
      </c>
      <c r="P1355" s="459">
        <v>14</v>
      </c>
      <c r="Q1355" s="459">
        <v>18</v>
      </c>
      <c r="R1355" s="459">
        <v>16</v>
      </c>
      <c r="S1355" s="459">
        <v>11</v>
      </c>
      <c r="T1355" s="459">
        <v>5</v>
      </c>
      <c r="U1355" s="459">
        <v>7</v>
      </c>
      <c r="V1355" s="459">
        <v>5</v>
      </c>
      <c r="W1355" s="459">
        <v>10</v>
      </c>
      <c r="X1355" s="460"/>
      <c r="Y1355" s="459">
        <v>0</v>
      </c>
      <c r="Z1355" s="459">
        <v>13</v>
      </c>
      <c r="AA1355" s="459">
        <v>3</v>
      </c>
      <c r="AB1355" s="459">
        <v>31</v>
      </c>
      <c r="AC1355" s="459">
        <v>22</v>
      </c>
      <c r="AD1355" s="459">
        <v>9</v>
      </c>
    </row>
    <row r="1356" spans="1:30" ht="12.75" customHeight="1" x14ac:dyDescent="0.2">
      <c r="A1356" s="450">
        <v>2018</v>
      </c>
      <c r="B1356" s="457">
        <v>43355</v>
      </c>
      <c r="C1356" s="459">
        <v>18</v>
      </c>
      <c r="D1356" s="459">
        <v>11</v>
      </c>
      <c r="E1356" s="459">
        <v>12</v>
      </c>
      <c r="F1356" s="459">
        <v>13</v>
      </c>
      <c r="G1356" s="460"/>
      <c r="H1356" s="459">
        <v>11</v>
      </c>
      <c r="I1356" s="459">
        <v>9</v>
      </c>
      <c r="J1356" s="459">
        <v>15</v>
      </c>
      <c r="K1356" s="459">
        <v>11</v>
      </c>
      <c r="L1356" s="459">
        <v>6</v>
      </c>
      <c r="M1356" s="459">
        <v>3</v>
      </c>
      <c r="N1356" s="459" t="s">
        <v>78</v>
      </c>
      <c r="O1356" s="459">
        <v>15</v>
      </c>
      <c r="P1356" s="459">
        <v>14</v>
      </c>
      <c r="Q1356" s="459">
        <v>14</v>
      </c>
      <c r="R1356" s="459">
        <v>15</v>
      </c>
      <c r="S1356" s="459">
        <v>7</v>
      </c>
      <c r="T1356" s="459">
        <v>7</v>
      </c>
      <c r="U1356" s="459">
        <v>9</v>
      </c>
      <c r="V1356" s="459">
        <v>3</v>
      </c>
      <c r="W1356" s="459">
        <v>13</v>
      </c>
      <c r="X1356" s="460"/>
      <c r="Y1356" s="459">
        <v>1</v>
      </c>
      <c r="Z1356" s="459">
        <v>21</v>
      </c>
      <c r="AA1356" s="459">
        <v>16</v>
      </c>
      <c r="AB1356" s="459" t="s">
        <v>78</v>
      </c>
      <c r="AC1356" s="459">
        <v>17</v>
      </c>
      <c r="AD1356" s="459">
        <v>14</v>
      </c>
    </row>
    <row r="1357" spans="1:30" ht="12.75" customHeight="1" x14ac:dyDescent="0.2">
      <c r="A1357" s="450">
        <v>2018</v>
      </c>
      <c r="B1357" s="457">
        <v>43356</v>
      </c>
      <c r="C1357" s="459">
        <v>28</v>
      </c>
      <c r="D1357" s="459">
        <v>19</v>
      </c>
      <c r="E1357" s="459">
        <v>31</v>
      </c>
      <c r="F1357" s="459">
        <v>23</v>
      </c>
      <c r="G1357" s="460"/>
      <c r="H1357" s="459">
        <v>16</v>
      </c>
      <c r="I1357" s="459">
        <v>20</v>
      </c>
      <c r="J1357" s="459">
        <v>28</v>
      </c>
      <c r="K1357" s="459">
        <v>25</v>
      </c>
      <c r="L1357" s="459">
        <v>17</v>
      </c>
      <c r="M1357" s="459">
        <v>17</v>
      </c>
      <c r="N1357" s="459">
        <v>15</v>
      </c>
      <c r="O1357" s="459">
        <v>22</v>
      </c>
      <c r="P1357" s="459">
        <v>20</v>
      </c>
      <c r="Q1357" s="459">
        <v>22</v>
      </c>
      <c r="R1357" s="459">
        <v>22</v>
      </c>
      <c r="S1357" s="459">
        <v>13</v>
      </c>
      <c r="T1357" s="459" t="s">
        <v>78</v>
      </c>
      <c r="U1357" s="459" t="s">
        <v>78</v>
      </c>
      <c r="V1357" s="459" t="s">
        <v>78</v>
      </c>
      <c r="W1357" s="459" t="s">
        <v>78</v>
      </c>
      <c r="X1357" s="460"/>
      <c r="Y1357" s="459"/>
      <c r="Z1357" s="459" t="s">
        <v>78</v>
      </c>
      <c r="AA1357" s="459" t="s">
        <v>78</v>
      </c>
      <c r="AB1357" s="459" t="s">
        <v>78</v>
      </c>
      <c r="AC1357" s="459" t="s">
        <v>78</v>
      </c>
      <c r="AD1357" s="459" t="s">
        <v>78</v>
      </c>
    </row>
    <row r="1358" spans="1:30" ht="12.75" customHeight="1" x14ac:dyDescent="0.2">
      <c r="A1358" s="450">
        <v>2018</v>
      </c>
      <c r="B1358" s="457">
        <v>43357</v>
      </c>
      <c r="C1358" s="459">
        <v>32</v>
      </c>
      <c r="D1358" s="459">
        <v>25</v>
      </c>
      <c r="E1358" s="459">
        <v>36</v>
      </c>
      <c r="F1358" s="459">
        <v>29</v>
      </c>
      <c r="G1358" s="460"/>
      <c r="H1358" s="459">
        <v>26</v>
      </c>
      <c r="I1358" s="459">
        <v>30</v>
      </c>
      <c r="J1358" s="459">
        <v>28</v>
      </c>
      <c r="K1358" s="459">
        <v>28</v>
      </c>
      <c r="L1358" s="459">
        <v>15</v>
      </c>
      <c r="M1358" s="459">
        <v>20</v>
      </c>
      <c r="N1358" s="459">
        <v>17</v>
      </c>
      <c r="O1358" s="459">
        <v>26</v>
      </c>
      <c r="P1358" s="459">
        <v>24</v>
      </c>
      <c r="Q1358" s="459">
        <v>18</v>
      </c>
      <c r="R1358" s="459">
        <v>22</v>
      </c>
      <c r="S1358" s="459">
        <v>12</v>
      </c>
      <c r="T1358" s="459" t="s">
        <v>78</v>
      </c>
      <c r="U1358" s="459" t="s">
        <v>78</v>
      </c>
      <c r="V1358" s="459" t="s">
        <v>78</v>
      </c>
      <c r="W1358" s="459" t="s">
        <v>78</v>
      </c>
      <c r="X1358" s="460"/>
      <c r="Y1358" s="459"/>
      <c r="Z1358" s="459" t="s">
        <v>78</v>
      </c>
      <c r="AA1358" s="459" t="s">
        <v>78</v>
      </c>
      <c r="AB1358" s="459" t="s">
        <v>78</v>
      </c>
      <c r="AC1358" s="459" t="s">
        <v>78</v>
      </c>
      <c r="AD1358" s="459" t="s">
        <v>78</v>
      </c>
    </row>
    <row r="1359" spans="1:30" ht="12.75" customHeight="1" x14ac:dyDescent="0.2">
      <c r="A1359" s="450">
        <v>2018</v>
      </c>
      <c r="B1359" s="457">
        <v>43358</v>
      </c>
      <c r="C1359" s="459">
        <v>43</v>
      </c>
      <c r="D1359" s="459">
        <v>36</v>
      </c>
      <c r="E1359" s="459">
        <v>41</v>
      </c>
      <c r="F1359" s="459">
        <v>38</v>
      </c>
      <c r="G1359" s="460"/>
      <c r="H1359" s="459">
        <v>39</v>
      </c>
      <c r="I1359" s="459">
        <v>35</v>
      </c>
      <c r="J1359" s="459">
        <v>40</v>
      </c>
      <c r="K1359" s="459">
        <v>44</v>
      </c>
      <c r="L1359" s="459">
        <v>31</v>
      </c>
      <c r="M1359" s="459">
        <v>39</v>
      </c>
      <c r="N1359" s="459" t="s">
        <v>78</v>
      </c>
      <c r="O1359" s="459">
        <v>54</v>
      </c>
      <c r="P1359" s="459">
        <v>35</v>
      </c>
      <c r="Q1359" s="459">
        <v>38</v>
      </c>
      <c r="R1359" s="459">
        <v>36</v>
      </c>
      <c r="S1359" s="459">
        <v>24</v>
      </c>
      <c r="T1359" s="459" t="s">
        <v>78</v>
      </c>
      <c r="U1359" s="459" t="s">
        <v>78</v>
      </c>
      <c r="V1359" s="459" t="s">
        <v>78</v>
      </c>
      <c r="W1359" s="459" t="s">
        <v>78</v>
      </c>
      <c r="X1359" s="460"/>
      <c r="Y1359" s="459"/>
      <c r="Z1359" s="459" t="s">
        <v>78</v>
      </c>
      <c r="AA1359" s="459" t="s">
        <v>78</v>
      </c>
      <c r="AB1359" s="459" t="s">
        <v>78</v>
      </c>
      <c r="AC1359" s="459" t="s">
        <v>78</v>
      </c>
      <c r="AD1359" s="459" t="s">
        <v>78</v>
      </c>
    </row>
    <row r="1360" spans="1:30" ht="12.75" customHeight="1" x14ac:dyDescent="0.2">
      <c r="A1360" s="450">
        <v>2018</v>
      </c>
      <c r="B1360" s="457">
        <v>43359</v>
      </c>
      <c r="C1360" s="459">
        <v>47</v>
      </c>
      <c r="D1360" s="459">
        <v>40</v>
      </c>
      <c r="E1360" s="459">
        <v>57</v>
      </c>
      <c r="F1360" s="459">
        <v>40</v>
      </c>
      <c r="G1360" s="460"/>
      <c r="H1360" s="459">
        <v>38</v>
      </c>
      <c r="I1360" s="459">
        <v>41</v>
      </c>
      <c r="J1360" s="459">
        <v>54</v>
      </c>
      <c r="K1360" s="459">
        <v>54</v>
      </c>
      <c r="L1360" s="459">
        <v>54</v>
      </c>
      <c r="M1360" s="459">
        <v>54</v>
      </c>
      <c r="N1360" s="459" t="s">
        <v>78</v>
      </c>
      <c r="O1360" s="459">
        <v>53</v>
      </c>
      <c r="P1360" s="459">
        <v>32</v>
      </c>
      <c r="Q1360" s="459">
        <v>45</v>
      </c>
      <c r="R1360" s="459">
        <v>45</v>
      </c>
      <c r="S1360" s="459">
        <v>29</v>
      </c>
      <c r="T1360" s="459" t="s">
        <v>78</v>
      </c>
      <c r="U1360" s="459" t="s">
        <v>78</v>
      </c>
      <c r="V1360" s="459" t="s">
        <v>78</v>
      </c>
      <c r="W1360" s="459" t="s">
        <v>78</v>
      </c>
      <c r="X1360" s="460"/>
      <c r="Y1360" s="459"/>
      <c r="Z1360" s="459" t="s">
        <v>78</v>
      </c>
      <c r="AA1360" s="459" t="s">
        <v>78</v>
      </c>
      <c r="AB1360" s="459" t="s">
        <v>78</v>
      </c>
      <c r="AC1360" s="459" t="s">
        <v>78</v>
      </c>
      <c r="AD1360" s="459" t="s">
        <v>78</v>
      </c>
    </row>
    <row r="1361" spans="1:30" ht="12.75" customHeight="1" x14ac:dyDescent="0.2">
      <c r="A1361" s="450">
        <v>2018</v>
      </c>
      <c r="B1361" s="457">
        <v>43360</v>
      </c>
      <c r="C1361" s="459">
        <v>32</v>
      </c>
      <c r="D1361" s="459">
        <v>33</v>
      </c>
      <c r="E1361" s="459">
        <v>42</v>
      </c>
      <c r="F1361" s="459">
        <v>33</v>
      </c>
      <c r="G1361" s="460"/>
      <c r="H1361" s="459">
        <v>35</v>
      </c>
      <c r="I1361" s="459">
        <v>37</v>
      </c>
      <c r="J1361" s="459">
        <v>39</v>
      </c>
      <c r="K1361" s="459">
        <v>26</v>
      </c>
      <c r="L1361" s="459">
        <v>19</v>
      </c>
      <c r="M1361" s="459">
        <v>27</v>
      </c>
      <c r="N1361" s="459" t="s">
        <v>78</v>
      </c>
      <c r="O1361" s="459">
        <v>30</v>
      </c>
      <c r="P1361" s="459">
        <v>25</v>
      </c>
      <c r="Q1361" s="459">
        <v>25</v>
      </c>
      <c r="R1361" s="459">
        <v>27</v>
      </c>
      <c r="S1361" s="459">
        <v>14</v>
      </c>
      <c r="T1361" s="459" t="s">
        <v>78</v>
      </c>
      <c r="U1361" s="459" t="s">
        <v>78</v>
      </c>
      <c r="V1361" s="459" t="s">
        <v>78</v>
      </c>
      <c r="W1361" s="459" t="s">
        <v>78</v>
      </c>
      <c r="X1361" s="460"/>
      <c r="Y1361" s="459"/>
      <c r="Z1361" s="459" t="s">
        <v>78</v>
      </c>
      <c r="AA1361" s="459" t="s">
        <v>78</v>
      </c>
      <c r="AB1361" s="459" t="s">
        <v>78</v>
      </c>
      <c r="AC1361" s="459" t="s">
        <v>78</v>
      </c>
      <c r="AD1361" s="459" t="s">
        <v>78</v>
      </c>
    </row>
    <row r="1362" spans="1:30" ht="12.75" customHeight="1" x14ac:dyDescent="0.2">
      <c r="A1362" s="450">
        <v>2018</v>
      </c>
      <c r="B1362" s="457">
        <v>43361</v>
      </c>
      <c r="C1362" s="459">
        <v>23</v>
      </c>
      <c r="D1362" s="459">
        <v>23</v>
      </c>
      <c r="E1362" s="459">
        <v>25</v>
      </c>
      <c r="F1362" s="459">
        <v>20</v>
      </c>
      <c r="G1362" s="460"/>
      <c r="H1362" s="459">
        <v>24</v>
      </c>
      <c r="I1362" s="459">
        <v>22</v>
      </c>
      <c r="J1362" s="459">
        <v>27</v>
      </c>
      <c r="K1362" s="459">
        <v>22</v>
      </c>
      <c r="L1362" s="459">
        <v>20</v>
      </c>
      <c r="M1362" s="459">
        <v>21</v>
      </c>
      <c r="N1362" s="459">
        <v>21</v>
      </c>
      <c r="O1362" s="459">
        <v>23</v>
      </c>
      <c r="P1362" s="459">
        <v>20</v>
      </c>
      <c r="Q1362" s="459">
        <v>26</v>
      </c>
      <c r="R1362" s="459">
        <v>27</v>
      </c>
      <c r="S1362" s="459">
        <v>14</v>
      </c>
      <c r="T1362" s="459" t="s">
        <v>78</v>
      </c>
      <c r="U1362" s="459" t="s">
        <v>78</v>
      </c>
      <c r="V1362" s="459" t="s">
        <v>78</v>
      </c>
      <c r="W1362" s="459" t="s">
        <v>78</v>
      </c>
      <c r="X1362" s="460"/>
      <c r="Y1362" s="459"/>
      <c r="Z1362" s="459" t="s">
        <v>78</v>
      </c>
      <c r="AA1362" s="459" t="s">
        <v>78</v>
      </c>
      <c r="AB1362" s="459" t="s">
        <v>78</v>
      </c>
      <c r="AC1362" s="459" t="s">
        <v>78</v>
      </c>
      <c r="AD1362" s="459" t="s">
        <v>78</v>
      </c>
    </row>
    <row r="1363" spans="1:30" ht="12.75" customHeight="1" x14ac:dyDescent="0.2">
      <c r="A1363" s="450">
        <v>2018</v>
      </c>
      <c r="B1363" s="457">
        <v>43362</v>
      </c>
      <c r="C1363" s="459">
        <v>37</v>
      </c>
      <c r="D1363" s="459">
        <v>29</v>
      </c>
      <c r="E1363" s="459">
        <v>34</v>
      </c>
      <c r="F1363" s="459">
        <v>31</v>
      </c>
      <c r="G1363" s="460"/>
      <c r="H1363" s="459">
        <v>22</v>
      </c>
      <c r="I1363" s="459">
        <v>30</v>
      </c>
      <c r="J1363" s="459">
        <v>23</v>
      </c>
      <c r="K1363" s="459">
        <v>35</v>
      </c>
      <c r="L1363" s="459">
        <v>39</v>
      </c>
      <c r="M1363" s="459">
        <v>39</v>
      </c>
      <c r="N1363" s="459">
        <v>36</v>
      </c>
      <c r="O1363" s="459">
        <v>44</v>
      </c>
      <c r="P1363" s="459">
        <v>32</v>
      </c>
      <c r="Q1363" s="459">
        <v>33</v>
      </c>
      <c r="R1363" s="459">
        <v>31</v>
      </c>
      <c r="S1363" s="459">
        <v>22</v>
      </c>
      <c r="T1363" s="459" t="s">
        <v>78</v>
      </c>
      <c r="U1363" s="459" t="s">
        <v>78</v>
      </c>
      <c r="V1363" s="459" t="s">
        <v>78</v>
      </c>
      <c r="W1363" s="459" t="s">
        <v>78</v>
      </c>
      <c r="X1363" s="460"/>
      <c r="Y1363" s="459"/>
      <c r="Z1363" s="459" t="s">
        <v>78</v>
      </c>
      <c r="AA1363" s="459" t="s">
        <v>78</v>
      </c>
      <c r="AB1363" s="459" t="s">
        <v>78</v>
      </c>
      <c r="AC1363" s="459" t="s">
        <v>78</v>
      </c>
      <c r="AD1363" s="459" t="s">
        <v>78</v>
      </c>
    </row>
    <row r="1364" spans="1:30" ht="12.75" customHeight="1" x14ac:dyDescent="0.2">
      <c r="A1364" s="450">
        <v>2018</v>
      </c>
      <c r="B1364" s="457">
        <v>43363</v>
      </c>
      <c r="C1364" s="459">
        <v>32</v>
      </c>
      <c r="D1364" s="459">
        <v>26</v>
      </c>
      <c r="E1364" s="459">
        <v>35</v>
      </c>
      <c r="F1364" s="459">
        <v>30</v>
      </c>
      <c r="G1364" s="460"/>
      <c r="H1364" s="459">
        <v>27</v>
      </c>
      <c r="I1364" s="459">
        <v>27</v>
      </c>
      <c r="J1364" s="459">
        <v>30</v>
      </c>
      <c r="K1364" s="459">
        <v>23</v>
      </c>
      <c r="L1364" s="459">
        <v>21</v>
      </c>
      <c r="M1364" s="459">
        <v>26</v>
      </c>
      <c r="N1364" s="459">
        <v>21</v>
      </c>
      <c r="O1364" s="459">
        <v>27</v>
      </c>
      <c r="P1364" s="459">
        <v>27</v>
      </c>
      <c r="Q1364" s="459">
        <v>20</v>
      </c>
      <c r="R1364" s="459">
        <v>18</v>
      </c>
      <c r="S1364" s="459">
        <v>9</v>
      </c>
      <c r="T1364" s="459" t="s">
        <v>78</v>
      </c>
      <c r="U1364" s="459" t="s">
        <v>78</v>
      </c>
      <c r="V1364" s="459" t="s">
        <v>78</v>
      </c>
      <c r="W1364" s="459" t="s">
        <v>78</v>
      </c>
      <c r="X1364" s="460"/>
      <c r="Y1364" s="459"/>
      <c r="Z1364" s="459" t="s">
        <v>78</v>
      </c>
      <c r="AA1364" s="459" t="s">
        <v>78</v>
      </c>
      <c r="AB1364" s="459" t="s">
        <v>78</v>
      </c>
      <c r="AC1364" s="459" t="s">
        <v>78</v>
      </c>
      <c r="AD1364" s="459" t="s">
        <v>78</v>
      </c>
    </row>
    <row r="1365" spans="1:30" ht="12.75" customHeight="1" x14ac:dyDescent="0.2">
      <c r="A1365" s="450">
        <v>2018</v>
      </c>
      <c r="B1365" s="457">
        <v>43364</v>
      </c>
      <c r="C1365" s="459">
        <v>32</v>
      </c>
      <c r="D1365" s="459">
        <v>28</v>
      </c>
      <c r="E1365" s="459">
        <v>35</v>
      </c>
      <c r="F1365" s="459">
        <v>32</v>
      </c>
      <c r="G1365" s="460"/>
      <c r="H1365" s="459">
        <v>33</v>
      </c>
      <c r="I1365" s="459">
        <v>32</v>
      </c>
      <c r="J1365" s="459">
        <v>33</v>
      </c>
      <c r="K1365" s="459">
        <v>25</v>
      </c>
      <c r="L1365" s="459">
        <v>24</v>
      </c>
      <c r="M1365" s="459">
        <v>28</v>
      </c>
      <c r="N1365" s="459">
        <v>29</v>
      </c>
      <c r="O1365" s="459">
        <v>30</v>
      </c>
      <c r="P1365" s="459">
        <v>26</v>
      </c>
      <c r="Q1365" s="459">
        <v>27</v>
      </c>
      <c r="R1365" s="459">
        <v>24</v>
      </c>
      <c r="S1365" s="459">
        <v>23</v>
      </c>
      <c r="T1365" s="459" t="s">
        <v>78</v>
      </c>
      <c r="U1365" s="459" t="s">
        <v>78</v>
      </c>
      <c r="V1365" s="459" t="s">
        <v>78</v>
      </c>
      <c r="W1365" s="459" t="s">
        <v>78</v>
      </c>
      <c r="X1365" s="460"/>
      <c r="Y1365" s="459"/>
      <c r="Z1365" s="459" t="s">
        <v>78</v>
      </c>
      <c r="AA1365" s="459" t="s">
        <v>78</v>
      </c>
      <c r="AB1365" s="459" t="s">
        <v>78</v>
      </c>
      <c r="AC1365" s="459" t="s">
        <v>78</v>
      </c>
      <c r="AD1365" s="459" t="s">
        <v>78</v>
      </c>
    </row>
    <row r="1366" spans="1:30" ht="12.75" customHeight="1" x14ac:dyDescent="0.2">
      <c r="A1366" s="450">
        <v>2018</v>
      </c>
      <c r="B1366" s="457">
        <v>43365</v>
      </c>
      <c r="C1366" s="459">
        <v>23</v>
      </c>
      <c r="D1366" s="459">
        <v>20</v>
      </c>
      <c r="E1366" s="459">
        <v>23</v>
      </c>
      <c r="F1366" s="459">
        <v>21</v>
      </c>
      <c r="G1366" s="460"/>
      <c r="H1366" s="459">
        <v>23</v>
      </c>
      <c r="I1366" s="459">
        <v>21</v>
      </c>
      <c r="J1366" s="459">
        <v>22</v>
      </c>
      <c r="K1366" s="459">
        <v>24</v>
      </c>
      <c r="L1366" s="459">
        <v>24</v>
      </c>
      <c r="M1366" s="459">
        <v>25</v>
      </c>
      <c r="N1366" s="459">
        <v>26</v>
      </c>
      <c r="O1366" s="459">
        <v>28</v>
      </c>
      <c r="P1366" s="459">
        <v>27</v>
      </c>
      <c r="Q1366" s="459">
        <v>27</v>
      </c>
      <c r="R1366" s="459">
        <v>23</v>
      </c>
      <c r="S1366" s="459">
        <v>15</v>
      </c>
      <c r="T1366" s="459" t="s">
        <v>78</v>
      </c>
      <c r="U1366" s="459" t="s">
        <v>78</v>
      </c>
      <c r="V1366" s="459" t="s">
        <v>78</v>
      </c>
      <c r="W1366" s="459" t="s">
        <v>78</v>
      </c>
      <c r="X1366" s="460"/>
      <c r="Y1366" s="459"/>
      <c r="Z1366" s="459" t="s">
        <v>78</v>
      </c>
      <c r="AA1366" s="459" t="s">
        <v>78</v>
      </c>
      <c r="AB1366" s="459" t="s">
        <v>78</v>
      </c>
      <c r="AC1366" s="459" t="s">
        <v>78</v>
      </c>
      <c r="AD1366" s="459" t="s">
        <v>78</v>
      </c>
    </row>
    <row r="1367" spans="1:30" ht="12.75" customHeight="1" x14ac:dyDescent="0.2">
      <c r="A1367" s="450">
        <v>2018</v>
      </c>
      <c r="B1367" s="457">
        <v>43366</v>
      </c>
      <c r="C1367" s="459">
        <v>28</v>
      </c>
      <c r="D1367" s="459">
        <v>19</v>
      </c>
      <c r="E1367" s="459">
        <v>31</v>
      </c>
      <c r="F1367" s="459">
        <v>24</v>
      </c>
      <c r="G1367" s="460"/>
      <c r="H1367" s="459">
        <v>18</v>
      </c>
      <c r="I1367" s="459">
        <v>21</v>
      </c>
      <c r="J1367" s="459">
        <v>25</v>
      </c>
      <c r="K1367" s="459">
        <v>22</v>
      </c>
      <c r="L1367" s="459">
        <v>19</v>
      </c>
      <c r="M1367" s="459">
        <v>16</v>
      </c>
      <c r="N1367" s="459">
        <v>14</v>
      </c>
      <c r="O1367" s="459">
        <v>12</v>
      </c>
      <c r="P1367" s="459">
        <v>22</v>
      </c>
      <c r="Q1367" s="459">
        <v>19</v>
      </c>
      <c r="R1367" s="459">
        <v>22</v>
      </c>
      <c r="S1367" s="459">
        <v>15</v>
      </c>
      <c r="T1367" s="459" t="s">
        <v>78</v>
      </c>
      <c r="U1367" s="459" t="s">
        <v>78</v>
      </c>
      <c r="V1367" s="459" t="s">
        <v>78</v>
      </c>
      <c r="W1367" s="459" t="s">
        <v>78</v>
      </c>
      <c r="X1367" s="460"/>
      <c r="Y1367" s="459"/>
      <c r="Z1367" s="459" t="s">
        <v>78</v>
      </c>
      <c r="AA1367" s="459" t="s">
        <v>78</v>
      </c>
      <c r="AB1367" s="459" t="s">
        <v>78</v>
      </c>
      <c r="AC1367" s="459" t="s">
        <v>78</v>
      </c>
      <c r="AD1367" s="459" t="s">
        <v>78</v>
      </c>
    </row>
    <row r="1368" spans="1:30" ht="12.75" customHeight="1" x14ac:dyDescent="0.2">
      <c r="A1368" s="450">
        <v>2018</v>
      </c>
      <c r="B1368" s="457">
        <v>43367</v>
      </c>
      <c r="C1368" s="459">
        <v>29</v>
      </c>
      <c r="D1368" s="459">
        <v>20</v>
      </c>
      <c r="E1368" s="459">
        <v>29</v>
      </c>
      <c r="F1368" s="459">
        <v>22</v>
      </c>
      <c r="G1368" s="460"/>
      <c r="H1368" s="459">
        <v>24</v>
      </c>
      <c r="I1368" s="459">
        <v>22</v>
      </c>
      <c r="J1368" s="459">
        <v>24</v>
      </c>
      <c r="K1368" s="459">
        <v>27</v>
      </c>
      <c r="L1368" s="459">
        <v>25</v>
      </c>
      <c r="M1368" s="459">
        <v>29</v>
      </c>
      <c r="N1368" s="459">
        <v>30</v>
      </c>
      <c r="O1368" s="459">
        <v>34</v>
      </c>
      <c r="P1368" s="459">
        <v>31</v>
      </c>
      <c r="Q1368" s="459">
        <v>28</v>
      </c>
      <c r="R1368" s="459">
        <v>27</v>
      </c>
      <c r="S1368" s="459">
        <v>21</v>
      </c>
      <c r="T1368" s="459" t="s">
        <v>78</v>
      </c>
      <c r="U1368" s="459" t="s">
        <v>78</v>
      </c>
      <c r="V1368" s="459" t="s">
        <v>78</v>
      </c>
      <c r="W1368" s="459" t="s">
        <v>78</v>
      </c>
      <c r="X1368" s="460"/>
      <c r="Y1368" s="459"/>
      <c r="Z1368" s="459" t="s">
        <v>78</v>
      </c>
      <c r="AA1368" s="459" t="s">
        <v>78</v>
      </c>
      <c r="AB1368" s="459" t="s">
        <v>78</v>
      </c>
      <c r="AC1368" s="459" t="s">
        <v>78</v>
      </c>
      <c r="AD1368" s="459" t="s">
        <v>78</v>
      </c>
    </row>
    <row r="1369" spans="1:30" ht="12.75" customHeight="1" x14ac:dyDescent="0.2">
      <c r="A1369" s="450">
        <v>2018</v>
      </c>
      <c r="B1369" s="457">
        <v>43368</v>
      </c>
      <c r="C1369" s="459">
        <v>25</v>
      </c>
      <c r="D1369" s="459">
        <v>12</v>
      </c>
      <c r="E1369" s="459">
        <v>35</v>
      </c>
      <c r="F1369" s="459">
        <v>27</v>
      </c>
      <c r="G1369" s="460"/>
      <c r="H1369" s="459">
        <v>23</v>
      </c>
      <c r="I1369" s="459">
        <v>28</v>
      </c>
      <c r="J1369" s="459">
        <v>34</v>
      </c>
      <c r="K1369" s="459">
        <v>15</v>
      </c>
      <c r="L1369" s="459">
        <v>15</v>
      </c>
      <c r="M1369" s="459">
        <v>24</v>
      </c>
      <c r="N1369" s="459" t="s">
        <v>78</v>
      </c>
      <c r="O1369" s="459">
        <v>20</v>
      </c>
      <c r="P1369" s="459">
        <v>26</v>
      </c>
      <c r="Q1369" s="459">
        <v>21</v>
      </c>
      <c r="R1369" s="459">
        <v>19</v>
      </c>
      <c r="S1369" s="459">
        <v>8</v>
      </c>
      <c r="T1369" s="459" t="s">
        <v>78</v>
      </c>
      <c r="U1369" s="459" t="s">
        <v>78</v>
      </c>
      <c r="V1369" s="459" t="s">
        <v>78</v>
      </c>
      <c r="W1369" s="459" t="s">
        <v>78</v>
      </c>
      <c r="X1369" s="460"/>
      <c r="Y1369" s="459"/>
      <c r="Z1369" s="459" t="s">
        <v>78</v>
      </c>
      <c r="AA1369" s="459" t="s">
        <v>78</v>
      </c>
      <c r="AB1369" s="459" t="s">
        <v>78</v>
      </c>
      <c r="AC1369" s="459" t="s">
        <v>78</v>
      </c>
      <c r="AD1369" s="459" t="s">
        <v>78</v>
      </c>
    </row>
    <row r="1370" spans="1:30" ht="12.75" customHeight="1" x14ac:dyDescent="0.2">
      <c r="A1370" s="450">
        <v>2018</v>
      </c>
      <c r="B1370" s="457">
        <v>43369</v>
      </c>
      <c r="C1370" s="459">
        <v>34</v>
      </c>
      <c r="D1370" s="459">
        <v>30</v>
      </c>
      <c r="E1370" s="459">
        <v>33</v>
      </c>
      <c r="F1370" s="459">
        <v>28</v>
      </c>
      <c r="G1370" s="460"/>
      <c r="H1370" s="459">
        <v>29</v>
      </c>
      <c r="I1370" s="459">
        <v>27</v>
      </c>
      <c r="J1370" s="459">
        <v>29</v>
      </c>
      <c r="K1370" s="459">
        <v>25</v>
      </c>
      <c r="L1370" s="459">
        <v>28</v>
      </c>
      <c r="M1370" s="459">
        <v>26</v>
      </c>
      <c r="N1370" s="459" t="s">
        <v>78</v>
      </c>
      <c r="O1370" s="459">
        <v>30</v>
      </c>
      <c r="P1370" s="459">
        <v>24</v>
      </c>
      <c r="Q1370" s="459">
        <v>34</v>
      </c>
      <c r="R1370" s="459">
        <v>31</v>
      </c>
      <c r="S1370" s="459">
        <v>26</v>
      </c>
      <c r="T1370" s="459" t="s">
        <v>78</v>
      </c>
      <c r="U1370" s="459" t="s">
        <v>78</v>
      </c>
      <c r="V1370" s="459" t="s">
        <v>78</v>
      </c>
      <c r="W1370" s="459" t="s">
        <v>78</v>
      </c>
      <c r="X1370" s="460"/>
      <c r="Y1370" s="459"/>
      <c r="Z1370" s="459" t="s">
        <v>78</v>
      </c>
      <c r="AA1370" s="459" t="s">
        <v>78</v>
      </c>
      <c r="AB1370" s="459" t="s">
        <v>78</v>
      </c>
      <c r="AC1370" s="459" t="s">
        <v>78</v>
      </c>
      <c r="AD1370" s="459" t="s">
        <v>78</v>
      </c>
    </row>
    <row r="1371" spans="1:30" ht="12.75" customHeight="1" x14ac:dyDescent="0.2">
      <c r="A1371" s="450">
        <v>2018</v>
      </c>
      <c r="B1371" s="457">
        <v>43370</v>
      </c>
      <c r="C1371" s="459">
        <v>41</v>
      </c>
      <c r="D1371" s="459">
        <v>30</v>
      </c>
      <c r="E1371" s="459">
        <v>40</v>
      </c>
      <c r="F1371" s="459">
        <v>35</v>
      </c>
      <c r="G1371" s="460"/>
      <c r="H1371" s="459">
        <v>30</v>
      </c>
      <c r="I1371" s="459">
        <v>33</v>
      </c>
      <c r="J1371" s="459">
        <v>32</v>
      </c>
      <c r="K1371" s="459">
        <v>34</v>
      </c>
      <c r="L1371" s="459">
        <v>33</v>
      </c>
      <c r="M1371" s="459">
        <v>35</v>
      </c>
      <c r="N1371" s="459" t="s">
        <v>78</v>
      </c>
      <c r="O1371" s="459">
        <v>37</v>
      </c>
      <c r="P1371" s="459">
        <v>32</v>
      </c>
      <c r="Q1371" s="459">
        <v>32</v>
      </c>
      <c r="R1371" s="459">
        <v>30</v>
      </c>
      <c r="S1371" s="459">
        <v>16</v>
      </c>
      <c r="T1371" s="459" t="s">
        <v>78</v>
      </c>
      <c r="U1371" s="459" t="s">
        <v>78</v>
      </c>
      <c r="V1371" s="459" t="s">
        <v>78</v>
      </c>
      <c r="W1371" s="459" t="s">
        <v>78</v>
      </c>
      <c r="X1371" s="460"/>
      <c r="Y1371" s="459"/>
      <c r="Z1371" s="459" t="s">
        <v>78</v>
      </c>
      <c r="AA1371" s="459" t="s">
        <v>78</v>
      </c>
      <c r="AB1371" s="459" t="s">
        <v>78</v>
      </c>
      <c r="AC1371" s="459" t="s">
        <v>78</v>
      </c>
      <c r="AD1371" s="459" t="s">
        <v>78</v>
      </c>
    </row>
    <row r="1372" spans="1:30" ht="12.75" customHeight="1" x14ac:dyDescent="0.2">
      <c r="A1372" s="450">
        <v>2018</v>
      </c>
      <c r="B1372" s="457">
        <v>43371</v>
      </c>
      <c r="C1372" s="459">
        <v>29</v>
      </c>
      <c r="D1372" s="459">
        <v>24</v>
      </c>
      <c r="E1372" s="459">
        <v>26</v>
      </c>
      <c r="F1372" s="459">
        <v>23</v>
      </c>
      <c r="G1372" s="460"/>
      <c r="H1372" s="459">
        <v>24</v>
      </c>
      <c r="I1372" s="459">
        <v>22</v>
      </c>
      <c r="J1372" s="459">
        <v>23</v>
      </c>
      <c r="K1372" s="459">
        <v>22</v>
      </c>
      <c r="L1372" s="459">
        <v>23</v>
      </c>
      <c r="M1372" s="459">
        <v>21</v>
      </c>
      <c r="N1372" s="459" t="s">
        <v>78</v>
      </c>
      <c r="O1372" s="459">
        <v>23</v>
      </c>
      <c r="P1372" s="459">
        <v>22</v>
      </c>
      <c r="Q1372" s="459">
        <v>27</v>
      </c>
      <c r="R1372" s="459">
        <v>23</v>
      </c>
      <c r="S1372" s="459">
        <v>21</v>
      </c>
      <c r="T1372" s="459" t="s">
        <v>78</v>
      </c>
      <c r="U1372" s="459" t="s">
        <v>78</v>
      </c>
      <c r="V1372" s="459" t="s">
        <v>78</v>
      </c>
      <c r="W1372" s="459" t="s">
        <v>78</v>
      </c>
      <c r="X1372" s="460"/>
      <c r="Y1372" s="459"/>
      <c r="Z1372" s="459" t="s">
        <v>78</v>
      </c>
      <c r="AA1372" s="459" t="s">
        <v>78</v>
      </c>
      <c r="AB1372" s="459" t="s">
        <v>78</v>
      </c>
      <c r="AC1372" s="459" t="s">
        <v>78</v>
      </c>
      <c r="AD1372" s="459" t="s">
        <v>78</v>
      </c>
    </row>
    <row r="1373" spans="1:30" ht="12.75" customHeight="1" x14ac:dyDescent="0.2">
      <c r="A1373" s="450">
        <v>2018</v>
      </c>
      <c r="B1373" s="457">
        <v>43372</v>
      </c>
      <c r="C1373" s="459">
        <v>41</v>
      </c>
      <c r="D1373" s="459">
        <v>32</v>
      </c>
      <c r="E1373" s="459">
        <v>36</v>
      </c>
      <c r="F1373" s="459">
        <v>33</v>
      </c>
      <c r="G1373" s="460"/>
      <c r="H1373" s="459">
        <v>36</v>
      </c>
      <c r="I1373" s="459">
        <v>26</v>
      </c>
      <c r="J1373" s="459">
        <v>40</v>
      </c>
      <c r="K1373" s="459">
        <v>35</v>
      </c>
      <c r="L1373" s="459">
        <v>37</v>
      </c>
      <c r="M1373" s="459">
        <v>40</v>
      </c>
      <c r="N1373" s="459">
        <v>37</v>
      </c>
      <c r="O1373" s="459">
        <v>42</v>
      </c>
      <c r="P1373" s="459">
        <v>43</v>
      </c>
      <c r="Q1373" s="459">
        <v>35</v>
      </c>
      <c r="R1373" s="459">
        <v>31</v>
      </c>
      <c r="S1373" s="459">
        <v>27</v>
      </c>
      <c r="T1373" s="459" t="s">
        <v>78</v>
      </c>
      <c r="U1373" s="459" t="s">
        <v>78</v>
      </c>
      <c r="V1373" s="459" t="s">
        <v>78</v>
      </c>
      <c r="W1373" s="459" t="s">
        <v>78</v>
      </c>
      <c r="X1373" s="460"/>
      <c r="Y1373" s="459"/>
      <c r="Z1373" s="459" t="s">
        <v>78</v>
      </c>
      <c r="AA1373" s="459" t="s">
        <v>78</v>
      </c>
      <c r="AB1373" s="459" t="s">
        <v>78</v>
      </c>
      <c r="AC1373" s="459" t="s">
        <v>78</v>
      </c>
      <c r="AD1373" s="459" t="s">
        <v>78</v>
      </c>
    </row>
    <row r="1374" spans="1:30" ht="12.75" customHeight="1" x14ac:dyDescent="0.2">
      <c r="A1374" s="450">
        <v>2018</v>
      </c>
      <c r="B1374" s="457">
        <v>43373</v>
      </c>
      <c r="C1374" s="459">
        <v>47</v>
      </c>
      <c r="D1374" s="459">
        <v>36</v>
      </c>
      <c r="E1374" s="459">
        <v>45</v>
      </c>
      <c r="F1374" s="459">
        <v>41</v>
      </c>
      <c r="G1374" s="460"/>
      <c r="H1374" s="459">
        <v>35</v>
      </c>
      <c r="I1374" s="459">
        <v>31</v>
      </c>
      <c r="J1374" s="459">
        <v>44</v>
      </c>
      <c r="K1374" s="459">
        <v>38</v>
      </c>
      <c r="L1374" s="459">
        <v>36</v>
      </c>
      <c r="M1374" s="459">
        <v>38</v>
      </c>
      <c r="N1374" s="459">
        <v>37</v>
      </c>
      <c r="O1374" s="459">
        <v>40</v>
      </c>
      <c r="P1374" s="459">
        <v>34</v>
      </c>
      <c r="Q1374" s="459">
        <v>37</v>
      </c>
      <c r="R1374" s="459">
        <v>36</v>
      </c>
      <c r="S1374" s="459">
        <v>31</v>
      </c>
      <c r="T1374" s="459" t="s">
        <v>78</v>
      </c>
      <c r="U1374" s="459" t="s">
        <v>78</v>
      </c>
      <c r="V1374" s="459" t="s">
        <v>78</v>
      </c>
      <c r="W1374" s="459" t="s">
        <v>78</v>
      </c>
      <c r="X1374" s="460"/>
      <c r="Y1374" s="459"/>
      <c r="Z1374" s="459" t="s">
        <v>78</v>
      </c>
      <c r="AA1374" s="459" t="s">
        <v>78</v>
      </c>
      <c r="AB1374" s="459" t="s">
        <v>78</v>
      </c>
      <c r="AC1374" s="459" t="s">
        <v>78</v>
      </c>
      <c r="AD1374" s="459" t="s">
        <v>78</v>
      </c>
    </row>
    <row r="1375" spans="1:30" ht="12.75" customHeight="1" x14ac:dyDescent="0.2">
      <c r="A1375" s="450">
        <v>2018</v>
      </c>
      <c r="B1375" s="457">
        <v>43374</v>
      </c>
      <c r="C1375" s="459">
        <v>39</v>
      </c>
      <c r="D1375" s="459">
        <v>30</v>
      </c>
      <c r="E1375" s="459">
        <v>44</v>
      </c>
      <c r="F1375" s="459">
        <v>31</v>
      </c>
      <c r="G1375" s="460"/>
      <c r="H1375" s="459">
        <v>16</v>
      </c>
      <c r="I1375" s="459">
        <v>31</v>
      </c>
      <c r="J1375" s="459">
        <v>51</v>
      </c>
      <c r="K1375" s="459">
        <v>36</v>
      </c>
      <c r="L1375" s="459">
        <v>41</v>
      </c>
      <c r="M1375" s="459">
        <v>41</v>
      </c>
      <c r="N1375" s="459">
        <v>40</v>
      </c>
      <c r="O1375" s="459">
        <v>53</v>
      </c>
      <c r="P1375" s="459">
        <v>39</v>
      </c>
      <c r="Q1375" s="459">
        <v>37</v>
      </c>
      <c r="R1375" s="459">
        <v>35</v>
      </c>
      <c r="S1375" s="459">
        <v>29</v>
      </c>
      <c r="T1375" s="459" t="s">
        <v>78</v>
      </c>
      <c r="U1375" s="459" t="s">
        <v>78</v>
      </c>
      <c r="V1375" s="459" t="s">
        <v>78</v>
      </c>
      <c r="W1375" s="459" t="s">
        <v>78</v>
      </c>
      <c r="X1375" s="460"/>
      <c r="Y1375" s="459"/>
      <c r="Z1375" s="459" t="s">
        <v>78</v>
      </c>
      <c r="AA1375" s="459" t="s">
        <v>78</v>
      </c>
      <c r="AB1375" s="459" t="s">
        <v>78</v>
      </c>
      <c r="AC1375" s="459" t="s">
        <v>78</v>
      </c>
      <c r="AD1375" s="459" t="s">
        <v>78</v>
      </c>
    </row>
    <row r="1376" spans="1:30" ht="12.75" customHeight="1" x14ac:dyDescent="0.2">
      <c r="A1376" s="450">
        <v>2018</v>
      </c>
      <c r="B1376" s="457">
        <v>43375</v>
      </c>
      <c r="C1376" s="459">
        <v>46</v>
      </c>
      <c r="D1376" s="459">
        <v>25</v>
      </c>
      <c r="E1376" s="459">
        <v>48</v>
      </c>
      <c r="F1376" s="459">
        <v>39</v>
      </c>
      <c r="G1376" s="460"/>
      <c r="H1376" s="459">
        <v>33</v>
      </c>
      <c r="I1376" s="459">
        <v>38</v>
      </c>
      <c r="J1376" s="459">
        <v>47</v>
      </c>
      <c r="K1376" s="459">
        <v>38</v>
      </c>
      <c r="L1376" s="459">
        <v>39</v>
      </c>
      <c r="M1376" s="459">
        <v>40</v>
      </c>
      <c r="N1376" s="459">
        <v>43</v>
      </c>
      <c r="O1376" s="459">
        <v>44</v>
      </c>
      <c r="P1376" s="459">
        <v>34</v>
      </c>
      <c r="Q1376" s="459">
        <v>43</v>
      </c>
      <c r="R1376" s="459">
        <v>38</v>
      </c>
      <c r="S1376" s="459">
        <v>26</v>
      </c>
      <c r="T1376" s="459" t="s">
        <v>78</v>
      </c>
      <c r="U1376" s="459" t="s">
        <v>78</v>
      </c>
      <c r="V1376" s="459" t="s">
        <v>78</v>
      </c>
      <c r="W1376" s="459" t="s">
        <v>78</v>
      </c>
      <c r="X1376" s="460"/>
      <c r="Y1376" s="459"/>
      <c r="Z1376" s="459" t="s">
        <v>78</v>
      </c>
      <c r="AA1376" s="459" t="s">
        <v>78</v>
      </c>
      <c r="AB1376" s="459" t="s">
        <v>78</v>
      </c>
      <c r="AC1376" s="459" t="s">
        <v>78</v>
      </c>
      <c r="AD1376" s="459" t="s">
        <v>78</v>
      </c>
    </row>
    <row r="1377" spans="1:30" ht="12.75" customHeight="1" x14ac:dyDescent="0.2">
      <c r="A1377" s="450">
        <v>2018</v>
      </c>
      <c r="B1377" s="457">
        <v>43376</v>
      </c>
      <c r="C1377" s="459">
        <v>37</v>
      </c>
      <c r="D1377" s="459">
        <v>28</v>
      </c>
      <c r="E1377" s="459">
        <v>32</v>
      </c>
      <c r="F1377" s="459">
        <v>29</v>
      </c>
      <c r="G1377" s="460"/>
      <c r="H1377" s="459">
        <v>27</v>
      </c>
      <c r="I1377" s="459">
        <v>28</v>
      </c>
      <c r="J1377" s="459">
        <v>32</v>
      </c>
      <c r="K1377" s="459">
        <v>31</v>
      </c>
      <c r="L1377" s="459">
        <v>31</v>
      </c>
      <c r="M1377" s="459">
        <v>31</v>
      </c>
      <c r="N1377" s="459">
        <v>28</v>
      </c>
      <c r="O1377" s="459">
        <v>31</v>
      </c>
      <c r="P1377" s="459">
        <v>29</v>
      </c>
      <c r="Q1377" s="459">
        <v>26</v>
      </c>
      <c r="R1377" s="459">
        <v>28</v>
      </c>
      <c r="S1377" s="459">
        <v>17</v>
      </c>
      <c r="T1377" s="459" t="s">
        <v>78</v>
      </c>
      <c r="U1377" s="459" t="s">
        <v>78</v>
      </c>
      <c r="V1377" s="459" t="s">
        <v>78</v>
      </c>
      <c r="W1377" s="459" t="s">
        <v>78</v>
      </c>
      <c r="X1377" s="460"/>
      <c r="Y1377" s="459"/>
      <c r="Z1377" s="459" t="s">
        <v>78</v>
      </c>
      <c r="AA1377" s="459" t="s">
        <v>78</v>
      </c>
      <c r="AB1377" s="459" t="s">
        <v>78</v>
      </c>
      <c r="AC1377" s="459" t="s">
        <v>78</v>
      </c>
      <c r="AD1377" s="459" t="s">
        <v>78</v>
      </c>
    </row>
    <row r="1378" spans="1:30" ht="12.75" customHeight="1" x14ac:dyDescent="0.2">
      <c r="A1378" s="450">
        <v>2018</v>
      </c>
      <c r="B1378" s="457">
        <v>43377</v>
      </c>
      <c r="C1378" s="459">
        <v>51</v>
      </c>
      <c r="D1378" s="459">
        <v>38</v>
      </c>
      <c r="E1378" s="459">
        <v>50</v>
      </c>
      <c r="F1378" s="459">
        <v>41</v>
      </c>
      <c r="G1378" s="460"/>
      <c r="H1378" s="459">
        <v>47</v>
      </c>
      <c r="I1378" s="459">
        <v>40</v>
      </c>
      <c r="J1378" s="459">
        <v>51</v>
      </c>
      <c r="K1378" s="459">
        <v>32</v>
      </c>
      <c r="L1378" s="459">
        <v>35</v>
      </c>
      <c r="M1378" s="459">
        <v>35</v>
      </c>
      <c r="N1378" s="459">
        <v>32</v>
      </c>
      <c r="O1378" s="459">
        <v>45</v>
      </c>
      <c r="P1378" s="459">
        <v>40</v>
      </c>
      <c r="Q1378" s="459">
        <v>33</v>
      </c>
      <c r="R1378" s="459">
        <v>32</v>
      </c>
      <c r="S1378" s="459">
        <v>22</v>
      </c>
      <c r="T1378" s="459" t="s">
        <v>78</v>
      </c>
      <c r="U1378" s="459" t="s">
        <v>78</v>
      </c>
      <c r="V1378" s="459" t="s">
        <v>78</v>
      </c>
      <c r="W1378" s="459" t="s">
        <v>78</v>
      </c>
      <c r="X1378" s="460"/>
      <c r="Y1378" s="459"/>
      <c r="Z1378" s="459" t="s">
        <v>78</v>
      </c>
      <c r="AA1378" s="459" t="s">
        <v>78</v>
      </c>
      <c r="AB1378" s="459" t="s">
        <v>78</v>
      </c>
      <c r="AC1378" s="459" t="s">
        <v>78</v>
      </c>
      <c r="AD1378" s="459" t="s">
        <v>78</v>
      </c>
    </row>
    <row r="1379" spans="1:30" ht="12.75" customHeight="1" x14ac:dyDescent="0.2">
      <c r="A1379" s="450">
        <v>2018</v>
      </c>
      <c r="B1379" s="457">
        <v>43378</v>
      </c>
      <c r="C1379" s="459">
        <v>36</v>
      </c>
      <c r="D1379" s="459">
        <v>19</v>
      </c>
      <c r="E1379" s="459">
        <v>35</v>
      </c>
      <c r="F1379" s="459">
        <v>31</v>
      </c>
      <c r="G1379" s="460"/>
      <c r="H1379" s="459">
        <v>25</v>
      </c>
      <c r="I1379" s="459">
        <v>26</v>
      </c>
      <c r="J1379" s="459">
        <v>32</v>
      </c>
      <c r="K1379" s="459">
        <v>25</v>
      </c>
      <c r="L1379" s="459">
        <v>23</v>
      </c>
      <c r="M1379" s="459">
        <v>24</v>
      </c>
      <c r="N1379" s="459">
        <v>24</v>
      </c>
      <c r="O1379" s="459">
        <v>27</v>
      </c>
      <c r="P1379" s="459">
        <v>29</v>
      </c>
      <c r="Q1379" s="459">
        <v>27</v>
      </c>
      <c r="R1379" s="459">
        <v>27</v>
      </c>
      <c r="S1379" s="459">
        <v>19</v>
      </c>
      <c r="T1379" s="459" t="s">
        <v>78</v>
      </c>
      <c r="U1379" s="459" t="s">
        <v>78</v>
      </c>
      <c r="V1379" s="459" t="s">
        <v>78</v>
      </c>
      <c r="W1379" s="459" t="s">
        <v>78</v>
      </c>
      <c r="X1379" s="460"/>
      <c r="Y1379" s="459"/>
      <c r="Z1379" s="459" t="s">
        <v>78</v>
      </c>
      <c r="AA1379" s="459" t="s">
        <v>78</v>
      </c>
      <c r="AB1379" s="459" t="s">
        <v>78</v>
      </c>
      <c r="AC1379" s="459" t="s">
        <v>78</v>
      </c>
      <c r="AD1379" s="459" t="s">
        <v>78</v>
      </c>
    </row>
    <row r="1380" spans="1:30" ht="12.75" customHeight="1" x14ac:dyDescent="0.2">
      <c r="A1380" s="450">
        <v>2018</v>
      </c>
      <c r="B1380" s="457">
        <v>43379</v>
      </c>
      <c r="C1380" s="459">
        <v>38</v>
      </c>
      <c r="D1380" s="459">
        <v>30</v>
      </c>
      <c r="E1380" s="459">
        <v>38</v>
      </c>
      <c r="F1380" s="459">
        <v>35</v>
      </c>
      <c r="G1380" s="460"/>
      <c r="H1380" s="459">
        <v>31</v>
      </c>
      <c r="I1380" s="459">
        <v>34</v>
      </c>
      <c r="J1380" s="459">
        <v>40</v>
      </c>
      <c r="K1380" s="459">
        <v>21</v>
      </c>
      <c r="L1380" s="459">
        <v>19</v>
      </c>
      <c r="M1380" s="459">
        <v>24</v>
      </c>
      <c r="N1380" s="459">
        <v>19</v>
      </c>
      <c r="O1380" s="459">
        <v>26</v>
      </c>
      <c r="P1380" s="459">
        <v>27</v>
      </c>
      <c r="Q1380" s="459">
        <v>19</v>
      </c>
      <c r="R1380" s="459">
        <v>17</v>
      </c>
      <c r="S1380" s="459">
        <v>11</v>
      </c>
      <c r="T1380" s="459" t="s">
        <v>78</v>
      </c>
      <c r="U1380" s="459" t="s">
        <v>78</v>
      </c>
      <c r="V1380" s="459" t="s">
        <v>78</v>
      </c>
      <c r="W1380" s="459" t="s">
        <v>78</v>
      </c>
      <c r="X1380" s="460"/>
      <c r="Y1380" s="459"/>
      <c r="Z1380" s="459" t="s">
        <v>78</v>
      </c>
      <c r="AA1380" s="459" t="s">
        <v>78</v>
      </c>
      <c r="AB1380" s="459" t="s">
        <v>78</v>
      </c>
      <c r="AC1380" s="459" t="s">
        <v>78</v>
      </c>
      <c r="AD1380" s="459" t="s">
        <v>78</v>
      </c>
    </row>
    <row r="1381" spans="1:30" ht="12.75" customHeight="1" x14ac:dyDescent="0.2">
      <c r="A1381" s="450">
        <v>2018</v>
      </c>
      <c r="B1381" s="457">
        <v>43380</v>
      </c>
      <c r="C1381" s="459">
        <v>21</v>
      </c>
      <c r="D1381" s="459">
        <v>25</v>
      </c>
      <c r="E1381" s="459">
        <v>31</v>
      </c>
      <c r="F1381" s="459">
        <v>23</v>
      </c>
      <c r="G1381" s="460"/>
      <c r="H1381" s="459">
        <v>28</v>
      </c>
      <c r="I1381" s="459">
        <v>22</v>
      </c>
      <c r="J1381" s="459">
        <v>32</v>
      </c>
      <c r="K1381" s="459">
        <v>26</v>
      </c>
      <c r="L1381" s="459">
        <v>25</v>
      </c>
      <c r="M1381" s="459">
        <v>25</v>
      </c>
      <c r="N1381" s="459">
        <v>26</v>
      </c>
      <c r="O1381" s="459">
        <v>32</v>
      </c>
      <c r="P1381" s="459">
        <v>28</v>
      </c>
      <c r="Q1381" s="459">
        <v>28</v>
      </c>
      <c r="R1381" s="459">
        <v>25</v>
      </c>
      <c r="S1381" s="459">
        <v>18</v>
      </c>
      <c r="T1381" s="459" t="s">
        <v>78</v>
      </c>
      <c r="U1381" s="459" t="s">
        <v>78</v>
      </c>
      <c r="V1381" s="459" t="s">
        <v>78</v>
      </c>
      <c r="W1381" s="459" t="s">
        <v>78</v>
      </c>
      <c r="X1381" s="460"/>
      <c r="Y1381" s="459"/>
      <c r="Z1381" s="459" t="s">
        <v>78</v>
      </c>
      <c r="AA1381" s="459" t="s">
        <v>78</v>
      </c>
      <c r="AB1381" s="459" t="s">
        <v>78</v>
      </c>
      <c r="AC1381" s="459" t="s">
        <v>78</v>
      </c>
      <c r="AD1381" s="459" t="s">
        <v>78</v>
      </c>
    </row>
    <row r="1382" spans="1:30" ht="12.75" customHeight="1" x14ac:dyDescent="0.2">
      <c r="A1382" s="450">
        <v>2018</v>
      </c>
      <c r="B1382" s="457">
        <v>43381</v>
      </c>
      <c r="C1382" s="459">
        <v>21</v>
      </c>
      <c r="D1382" s="459">
        <v>11</v>
      </c>
      <c r="E1382" s="459">
        <v>26</v>
      </c>
      <c r="F1382" s="459">
        <v>20</v>
      </c>
      <c r="G1382" s="460"/>
      <c r="H1382" s="459">
        <v>13</v>
      </c>
      <c r="I1382" s="459">
        <v>13</v>
      </c>
      <c r="J1382" s="459">
        <v>26</v>
      </c>
      <c r="K1382" s="459">
        <v>12</v>
      </c>
      <c r="L1382" s="459">
        <v>5</v>
      </c>
      <c r="M1382" s="459">
        <v>12</v>
      </c>
      <c r="N1382" s="459">
        <v>15</v>
      </c>
      <c r="O1382" s="459">
        <v>17</v>
      </c>
      <c r="P1382" s="459">
        <v>20</v>
      </c>
      <c r="Q1382" s="459">
        <v>13</v>
      </c>
      <c r="R1382" s="459">
        <v>12</v>
      </c>
      <c r="S1382" s="459">
        <v>5</v>
      </c>
      <c r="T1382" s="459" t="s">
        <v>78</v>
      </c>
      <c r="U1382" s="459" t="s">
        <v>78</v>
      </c>
      <c r="V1382" s="459" t="s">
        <v>78</v>
      </c>
      <c r="W1382" s="459" t="s">
        <v>78</v>
      </c>
      <c r="X1382" s="460"/>
      <c r="Y1382" s="459"/>
      <c r="Z1382" s="459" t="s">
        <v>78</v>
      </c>
      <c r="AA1382" s="459" t="s">
        <v>78</v>
      </c>
      <c r="AB1382" s="459" t="s">
        <v>78</v>
      </c>
      <c r="AC1382" s="459" t="s">
        <v>78</v>
      </c>
      <c r="AD1382" s="459" t="s">
        <v>78</v>
      </c>
    </row>
    <row r="1383" spans="1:30" ht="12.75" customHeight="1" x14ac:dyDescent="0.2">
      <c r="A1383" s="450">
        <v>2018</v>
      </c>
      <c r="B1383" s="457">
        <v>43382</v>
      </c>
      <c r="C1383" s="459">
        <v>26</v>
      </c>
      <c r="D1383" s="459">
        <v>25</v>
      </c>
      <c r="E1383" s="459">
        <v>27</v>
      </c>
      <c r="F1383" s="459">
        <v>24</v>
      </c>
      <c r="G1383" s="460"/>
      <c r="H1383" s="459">
        <v>28</v>
      </c>
      <c r="I1383" s="459">
        <v>22</v>
      </c>
      <c r="J1383" s="459">
        <v>37</v>
      </c>
      <c r="K1383" s="459">
        <v>16</v>
      </c>
      <c r="L1383" s="459">
        <v>17</v>
      </c>
      <c r="M1383" s="459">
        <v>22</v>
      </c>
      <c r="N1383" s="459">
        <v>28</v>
      </c>
      <c r="O1383" s="459">
        <v>31</v>
      </c>
      <c r="P1383" s="459">
        <v>24</v>
      </c>
      <c r="Q1383" s="459">
        <v>22</v>
      </c>
      <c r="R1383" s="459">
        <v>19</v>
      </c>
      <c r="S1383" s="459">
        <v>12</v>
      </c>
      <c r="T1383" s="459" t="s">
        <v>78</v>
      </c>
      <c r="U1383" s="459" t="s">
        <v>78</v>
      </c>
      <c r="V1383" s="459" t="s">
        <v>78</v>
      </c>
      <c r="W1383" s="459" t="s">
        <v>78</v>
      </c>
      <c r="X1383" s="460"/>
      <c r="Y1383" s="459"/>
      <c r="Z1383" s="459" t="s">
        <v>78</v>
      </c>
      <c r="AA1383" s="459" t="s">
        <v>78</v>
      </c>
      <c r="AB1383" s="459" t="s">
        <v>78</v>
      </c>
      <c r="AC1383" s="459" t="s">
        <v>78</v>
      </c>
      <c r="AD1383" s="459" t="s">
        <v>78</v>
      </c>
    </row>
    <row r="1384" spans="1:30" ht="12.75" customHeight="1" x14ac:dyDescent="0.2">
      <c r="A1384" s="450">
        <v>2018</v>
      </c>
      <c r="B1384" s="457">
        <v>43383</v>
      </c>
      <c r="C1384" s="459">
        <v>33</v>
      </c>
      <c r="D1384" s="459">
        <v>35</v>
      </c>
      <c r="E1384" s="459">
        <v>33</v>
      </c>
      <c r="F1384" s="459">
        <v>31</v>
      </c>
      <c r="G1384" s="460"/>
      <c r="H1384" s="459">
        <v>35</v>
      </c>
      <c r="I1384" s="459">
        <v>30</v>
      </c>
      <c r="J1384" s="459">
        <v>36</v>
      </c>
      <c r="K1384" s="459">
        <v>25</v>
      </c>
      <c r="L1384" s="459">
        <v>24</v>
      </c>
      <c r="M1384" s="459">
        <v>26</v>
      </c>
      <c r="N1384" s="459">
        <v>34</v>
      </c>
      <c r="O1384" s="459">
        <v>34</v>
      </c>
      <c r="P1384" s="459">
        <v>24</v>
      </c>
      <c r="Q1384" s="459">
        <v>34</v>
      </c>
      <c r="R1384" s="459">
        <v>30</v>
      </c>
      <c r="S1384" s="459">
        <v>25</v>
      </c>
      <c r="T1384" s="459" t="s">
        <v>78</v>
      </c>
      <c r="U1384" s="459" t="s">
        <v>78</v>
      </c>
      <c r="V1384" s="459" t="s">
        <v>78</v>
      </c>
      <c r="W1384" s="459" t="s">
        <v>78</v>
      </c>
      <c r="X1384" s="460"/>
      <c r="Y1384" s="459"/>
      <c r="Z1384" s="459" t="s">
        <v>78</v>
      </c>
      <c r="AA1384" s="459" t="s">
        <v>78</v>
      </c>
      <c r="AB1384" s="459" t="s">
        <v>78</v>
      </c>
      <c r="AC1384" s="459" t="s">
        <v>78</v>
      </c>
      <c r="AD1384" s="459" t="s">
        <v>78</v>
      </c>
    </row>
    <row r="1385" spans="1:30" ht="12.75" customHeight="1" x14ac:dyDescent="0.2">
      <c r="A1385" s="450">
        <v>2018</v>
      </c>
      <c r="B1385" s="457">
        <v>43384</v>
      </c>
      <c r="C1385" s="459">
        <v>26</v>
      </c>
      <c r="D1385" s="459">
        <v>21</v>
      </c>
      <c r="E1385" s="459">
        <v>28</v>
      </c>
      <c r="F1385" s="459">
        <v>23</v>
      </c>
      <c r="G1385" s="460"/>
      <c r="H1385" s="459">
        <v>22</v>
      </c>
      <c r="I1385" s="459">
        <v>17</v>
      </c>
      <c r="J1385" s="459">
        <v>28</v>
      </c>
      <c r="K1385" s="459">
        <v>16</v>
      </c>
      <c r="L1385" s="459">
        <v>19</v>
      </c>
      <c r="M1385" s="459">
        <v>17</v>
      </c>
      <c r="N1385" s="459">
        <v>18</v>
      </c>
      <c r="O1385" s="459">
        <v>21</v>
      </c>
      <c r="P1385" s="459">
        <v>18</v>
      </c>
      <c r="Q1385" s="459">
        <v>22</v>
      </c>
      <c r="R1385" s="459">
        <v>22</v>
      </c>
      <c r="S1385" s="459">
        <v>11</v>
      </c>
      <c r="T1385" s="459" t="s">
        <v>78</v>
      </c>
      <c r="U1385" s="459" t="s">
        <v>78</v>
      </c>
      <c r="V1385" s="459" t="s">
        <v>78</v>
      </c>
      <c r="W1385" s="459" t="s">
        <v>78</v>
      </c>
      <c r="X1385" s="460"/>
      <c r="Y1385" s="459"/>
      <c r="Z1385" s="459" t="s">
        <v>78</v>
      </c>
      <c r="AA1385" s="459" t="s">
        <v>78</v>
      </c>
      <c r="AB1385" s="459" t="s">
        <v>78</v>
      </c>
      <c r="AC1385" s="459" t="s">
        <v>78</v>
      </c>
      <c r="AD1385" s="459" t="s">
        <v>78</v>
      </c>
    </row>
    <row r="1386" spans="1:30" ht="12.75" customHeight="1" x14ac:dyDescent="0.2">
      <c r="A1386" s="450">
        <v>2018</v>
      </c>
      <c r="B1386" s="457">
        <v>43385</v>
      </c>
      <c r="C1386" s="459">
        <v>30</v>
      </c>
      <c r="D1386" s="459">
        <v>25</v>
      </c>
      <c r="E1386" s="459">
        <v>27</v>
      </c>
      <c r="F1386" s="459">
        <v>26</v>
      </c>
      <c r="G1386" s="460"/>
      <c r="H1386" s="459">
        <v>26</v>
      </c>
      <c r="I1386" s="459">
        <v>25</v>
      </c>
      <c r="J1386" s="459">
        <v>27</v>
      </c>
      <c r="K1386" s="459">
        <v>24</v>
      </c>
      <c r="L1386" s="459">
        <v>22</v>
      </c>
      <c r="M1386" s="459">
        <v>25</v>
      </c>
      <c r="N1386" s="459">
        <v>28</v>
      </c>
      <c r="O1386" s="459">
        <v>29</v>
      </c>
      <c r="P1386" s="459">
        <v>27</v>
      </c>
      <c r="Q1386" s="459">
        <v>29</v>
      </c>
      <c r="R1386" s="459">
        <v>25</v>
      </c>
      <c r="S1386" s="459">
        <v>22</v>
      </c>
      <c r="T1386" s="459" t="s">
        <v>78</v>
      </c>
      <c r="U1386" s="459" t="s">
        <v>78</v>
      </c>
      <c r="V1386" s="459" t="s">
        <v>78</v>
      </c>
      <c r="W1386" s="459" t="s">
        <v>78</v>
      </c>
      <c r="X1386" s="460"/>
      <c r="Y1386" s="459"/>
      <c r="Z1386" s="459" t="s">
        <v>78</v>
      </c>
      <c r="AA1386" s="459" t="s">
        <v>78</v>
      </c>
      <c r="AB1386" s="459" t="s">
        <v>78</v>
      </c>
      <c r="AC1386" s="459" t="s">
        <v>78</v>
      </c>
      <c r="AD1386" s="459" t="s">
        <v>78</v>
      </c>
    </row>
    <row r="1387" spans="1:30" ht="12.75" customHeight="1" x14ac:dyDescent="0.2">
      <c r="A1387" s="450">
        <v>2018</v>
      </c>
      <c r="B1387" s="457">
        <v>43386</v>
      </c>
      <c r="C1387" s="459">
        <v>34</v>
      </c>
      <c r="D1387" s="459">
        <v>28</v>
      </c>
      <c r="E1387" s="459">
        <v>30</v>
      </c>
      <c r="F1387" s="459">
        <v>28</v>
      </c>
      <c r="G1387" s="460"/>
      <c r="H1387" s="459">
        <v>25</v>
      </c>
      <c r="I1387" s="459">
        <v>26</v>
      </c>
      <c r="J1387" s="459" t="s">
        <v>78</v>
      </c>
      <c r="K1387" s="459">
        <v>28</v>
      </c>
      <c r="L1387" s="459" t="s">
        <v>78</v>
      </c>
      <c r="M1387" s="459">
        <v>28</v>
      </c>
      <c r="N1387" s="459">
        <v>28</v>
      </c>
      <c r="O1387" s="459">
        <v>30</v>
      </c>
      <c r="P1387" s="459">
        <v>26</v>
      </c>
      <c r="Q1387" s="459">
        <v>30</v>
      </c>
      <c r="R1387" s="459">
        <v>28</v>
      </c>
      <c r="S1387" s="459">
        <v>26</v>
      </c>
      <c r="T1387" s="459" t="s">
        <v>78</v>
      </c>
      <c r="U1387" s="459" t="s">
        <v>78</v>
      </c>
      <c r="V1387" s="459" t="s">
        <v>78</v>
      </c>
      <c r="W1387" s="459" t="s">
        <v>78</v>
      </c>
      <c r="X1387" s="460"/>
      <c r="Y1387" s="459"/>
      <c r="Z1387" s="459" t="s">
        <v>78</v>
      </c>
      <c r="AA1387" s="459" t="s">
        <v>78</v>
      </c>
      <c r="AB1387" s="459" t="s">
        <v>78</v>
      </c>
      <c r="AC1387" s="459" t="s">
        <v>78</v>
      </c>
      <c r="AD1387" s="459" t="s">
        <v>78</v>
      </c>
    </row>
    <row r="1388" spans="1:30" ht="12.75" customHeight="1" x14ac:dyDescent="0.2">
      <c r="A1388" s="450">
        <v>2018</v>
      </c>
      <c r="B1388" s="457">
        <v>43387</v>
      </c>
      <c r="C1388" s="459">
        <v>37</v>
      </c>
      <c r="D1388" s="459">
        <v>33</v>
      </c>
      <c r="E1388" s="459">
        <v>36</v>
      </c>
      <c r="F1388" s="459">
        <v>33</v>
      </c>
      <c r="G1388" s="460"/>
      <c r="H1388" s="459">
        <v>31</v>
      </c>
      <c r="I1388" s="459">
        <v>31</v>
      </c>
      <c r="J1388" s="459" t="s">
        <v>78</v>
      </c>
      <c r="K1388" s="459">
        <v>30</v>
      </c>
      <c r="L1388" s="459" t="s">
        <v>78</v>
      </c>
      <c r="M1388" s="459">
        <v>28</v>
      </c>
      <c r="N1388" s="459">
        <v>27</v>
      </c>
      <c r="O1388" s="459">
        <v>28</v>
      </c>
      <c r="P1388" s="459">
        <v>26</v>
      </c>
      <c r="Q1388" s="459">
        <v>28</v>
      </c>
      <c r="R1388" s="459">
        <v>28</v>
      </c>
      <c r="S1388" s="459">
        <v>24</v>
      </c>
      <c r="T1388" s="459" t="s">
        <v>78</v>
      </c>
      <c r="U1388" s="459" t="s">
        <v>78</v>
      </c>
      <c r="V1388" s="459" t="s">
        <v>78</v>
      </c>
      <c r="W1388" s="459" t="s">
        <v>78</v>
      </c>
      <c r="X1388" s="460"/>
      <c r="Y1388" s="459"/>
      <c r="Z1388" s="459" t="s">
        <v>78</v>
      </c>
      <c r="AA1388" s="459" t="s">
        <v>78</v>
      </c>
      <c r="AB1388" s="459" t="s">
        <v>78</v>
      </c>
      <c r="AC1388" s="459" t="s">
        <v>78</v>
      </c>
      <c r="AD1388" s="459" t="s">
        <v>78</v>
      </c>
    </row>
    <row r="1389" spans="1:30" ht="12.75" customHeight="1" x14ac:dyDescent="0.2">
      <c r="A1389" s="450">
        <v>2018</v>
      </c>
      <c r="B1389" s="457">
        <v>43388</v>
      </c>
      <c r="C1389" s="459">
        <v>33</v>
      </c>
      <c r="D1389" s="459">
        <v>27</v>
      </c>
      <c r="E1389" s="459">
        <v>38</v>
      </c>
      <c r="F1389" s="459">
        <v>31</v>
      </c>
      <c r="G1389" s="460"/>
      <c r="H1389" s="459">
        <v>29</v>
      </c>
      <c r="I1389" s="459">
        <v>30</v>
      </c>
      <c r="J1389" s="459" t="s">
        <v>78</v>
      </c>
      <c r="K1389" s="459">
        <v>23</v>
      </c>
      <c r="L1389" s="459">
        <v>26</v>
      </c>
      <c r="M1389" s="459">
        <v>24</v>
      </c>
      <c r="N1389" s="459">
        <v>24</v>
      </c>
      <c r="O1389" s="459">
        <v>25</v>
      </c>
      <c r="P1389" s="459">
        <v>23</v>
      </c>
      <c r="Q1389" s="459">
        <v>27</v>
      </c>
      <c r="R1389" s="459">
        <v>25</v>
      </c>
      <c r="S1389" s="459">
        <v>19</v>
      </c>
      <c r="T1389" s="459" t="s">
        <v>78</v>
      </c>
      <c r="U1389" s="459" t="s">
        <v>78</v>
      </c>
      <c r="V1389" s="459" t="s">
        <v>78</v>
      </c>
      <c r="W1389" s="459" t="s">
        <v>78</v>
      </c>
      <c r="X1389" s="460"/>
      <c r="Y1389" s="459"/>
      <c r="Z1389" s="459" t="s">
        <v>78</v>
      </c>
      <c r="AA1389" s="459" t="s">
        <v>78</v>
      </c>
      <c r="AB1389" s="459" t="s">
        <v>78</v>
      </c>
      <c r="AC1389" s="459" t="s">
        <v>78</v>
      </c>
      <c r="AD1389" s="459" t="s">
        <v>78</v>
      </c>
    </row>
    <row r="1390" spans="1:30" ht="12.75" customHeight="1" x14ac:dyDescent="0.2">
      <c r="A1390" s="450">
        <v>2018</v>
      </c>
      <c r="B1390" s="457">
        <v>43389</v>
      </c>
      <c r="C1390" s="459">
        <v>32</v>
      </c>
      <c r="D1390" s="459">
        <v>27</v>
      </c>
      <c r="E1390" s="459">
        <v>31</v>
      </c>
      <c r="F1390" s="459">
        <v>28</v>
      </c>
      <c r="G1390" s="460"/>
      <c r="H1390" s="459">
        <v>27</v>
      </c>
      <c r="I1390" s="459">
        <v>25</v>
      </c>
      <c r="J1390" s="459">
        <v>32</v>
      </c>
      <c r="K1390" s="459">
        <v>27</v>
      </c>
      <c r="L1390" s="459">
        <v>27</v>
      </c>
      <c r="M1390" s="459">
        <v>26</v>
      </c>
      <c r="N1390" s="459">
        <v>29</v>
      </c>
      <c r="O1390" s="459">
        <v>30</v>
      </c>
      <c r="P1390" s="459">
        <v>26</v>
      </c>
      <c r="Q1390" s="459">
        <v>29</v>
      </c>
      <c r="R1390" s="459">
        <v>28</v>
      </c>
      <c r="S1390" s="459">
        <v>27</v>
      </c>
      <c r="T1390" s="459" t="s">
        <v>78</v>
      </c>
      <c r="U1390" s="459" t="s">
        <v>78</v>
      </c>
      <c r="V1390" s="459" t="s">
        <v>78</v>
      </c>
      <c r="W1390" s="459" t="s">
        <v>78</v>
      </c>
      <c r="X1390" s="460"/>
      <c r="Y1390" s="459"/>
      <c r="Z1390" s="459" t="s">
        <v>78</v>
      </c>
      <c r="AA1390" s="459" t="s">
        <v>78</v>
      </c>
      <c r="AB1390" s="459" t="s">
        <v>78</v>
      </c>
      <c r="AC1390" s="459" t="s">
        <v>78</v>
      </c>
      <c r="AD1390" s="459" t="s">
        <v>78</v>
      </c>
    </row>
    <row r="1391" spans="1:30" ht="12.75" customHeight="1" x14ac:dyDescent="0.2">
      <c r="A1391" s="450">
        <v>2018</v>
      </c>
      <c r="B1391" s="457">
        <v>43390</v>
      </c>
      <c r="C1391" s="459">
        <v>36</v>
      </c>
      <c r="D1391" s="459">
        <v>30</v>
      </c>
      <c r="E1391" s="459">
        <v>32</v>
      </c>
      <c r="F1391" s="459">
        <v>30</v>
      </c>
      <c r="G1391" s="460"/>
      <c r="H1391" s="459">
        <v>31</v>
      </c>
      <c r="I1391" s="459">
        <v>26</v>
      </c>
      <c r="J1391" s="459">
        <v>33</v>
      </c>
      <c r="K1391" s="459">
        <v>29</v>
      </c>
      <c r="L1391" s="459">
        <v>30</v>
      </c>
      <c r="M1391" s="459">
        <v>26</v>
      </c>
      <c r="N1391" s="459">
        <v>33</v>
      </c>
      <c r="O1391" s="459">
        <v>35</v>
      </c>
      <c r="P1391" s="459">
        <v>31</v>
      </c>
      <c r="Q1391" s="459">
        <v>33</v>
      </c>
      <c r="R1391" s="459">
        <v>31</v>
      </c>
      <c r="S1391" s="459">
        <v>29</v>
      </c>
      <c r="T1391" s="459" t="s">
        <v>78</v>
      </c>
      <c r="U1391" s="459" t="s">
        <v>78</v>
      </c>
      <c r="V1391" s="459" t="s">
        <v>78</v>
      </c>
      <c r="W1391" s="459" t="s">
        <v>78</v>
      </c>
      <c r="X1391" s="460"/>
      <c r="Y1391" s="459"/>
      <c r="Z1391" s="459" t="s">
        <v>78</v>
      </c>
      <c r="AA1391" s="459" t="s">
        <v>78</v>
      </c>
      <c r="AB1391" s="459" t="s">
        <v>78</v>
      </c>
      <c r="AC1391" s="459" t="s">
        <v>78</v>
      </c>
      <c r="AD1391" s="459" t="s">
        <v>78</v>
      </c>
    </row>
    <row r="1392" spans="1:30" ht="12.75" customHeight="1" x14ac:dyDescent="0.2">
      <c r="A1392" s="450">
        <v>2018</v>
      </c>
      <c r="B1392" s="457">
        <v>43391</v>
      </c>
      <c r="C1392" s="459">
        <v>38</v>
      </c>
      <c r="D1392" s="459">
        <v>31</v>
      </c>
      <c r="E1392" s="459">
        <v>34</v>
      </c>
      <c r="F1392" s="459">
        <v>32</v>
      </c>
      <c r="G1392" s="460"/>
      <c r="H1392" s="459">
        <v>32</v>
      </c>
      <c r="I1392" s="459">
        <v>31</v>
      </c>
      <c r="J1392" s="459">
        <v>34</v>
      </c>
      <c r="K1392" s="459">
        <v>31</v>
      </c>
      <c r="L1392" s="459">
        <v>32</v>
      </c>
      <c r="M1392" s="459">
        <v>30</v>
      </c>
      <c r="N1392" s="459">
        <v>32</v>
      </c>
      <c r="O1392" s="459">
        <v>33</v>
      </c>
      <c r="P1392" s="459">
        <v>28</v>
      </c>
      <c r="Q1392" s="459">
        <v>33</v>
      </c>
      <c r="R1392" s="459">
        <v>32</v>
      </c>
      <c r="S1392" s="459">
        <v>27</v>
      </c>
      <c r="T1392" s="459">
        <v>4</v>
      </c>
      <c r="U1392" s="459">
        <v>3</v>
      </c>
      <c r="V1392" s="459">
        <v>3</v>
      </c>
      <c r="W1392" s="459">
        <v>1</v>
      </c>
      <c r="X1392" s="460"/>
      <c r="Y1392" s="459">
        <v>-2</v>
      </c>
      <c r="Z1392" s="459">
        <v>7</v>
      </c>
      <c r="AA1392" s="459">
        <v>1</v>
      </c>
      <c r="AB1392" s="459">
        <v>18</v>
      </c>
      <c r="AC1392" s="459">
        <v>1</v>
      </c>
      <c r="AD1392" s="459">
        <v>2</v>
      </c>
    </row>
    <row r="1393" spans="1:30" ht="12.75" customHeight="1" x14ac:dyDescent="0.2">
      <c r="A1393" s="450">
        <v>2018</v>
      </c>
      <c r="B1393" s="457">
        <v>43392</v>
      </c>
      <c r="C1393" s="459">
        <v>39</v>
      </c>
      <c r="D1393" s="459">
        <v>29</v>
      </c>
      <c r="E1393" s="459">
        <v>41</v>
      </c>
      <c r="F1393" s="459">
        <v>35</v>
      </c>
      <c r="G1393" s="460"/>
      <c r="H1393" s="459">
        <v>36</v>
      </c>
      <c r="I1393" s="459">
        <v>35</v>
      </c>
      <c r="J1393" s="459">
        <v>43</v>
      </c>
      <c r="K1393" s="459">
        <v>28</v>
      </c>
      <c r="L1393" s="459">
        <v>27</v>
      </c>
      <c r="M1393" s="459">
        <v>33</v>
      </c>
      <c r="N1393" s="459">
        <v>32</v>
      </c>
      <c r="O1393" s="459">
        <v>35</v>
      </c>
      <c r="P1393" s="459">
        <v>30</v>
      </c>
      <c r="Q1393" s="459">
        <v>34</v>
      </c>
      <c r="R1393" s="459">
        <v>30</v>
      </c>
      <c r="S1393" s="459">
        <v>28</v>
      </c>
      <c r="T1393" s="459">
        <v>27</v>
      </c>
      <c r="U1393" s="459">
        <v>28</v>
      </c>
      <c r="V1393" s="459">
        <v>30</v>
      </c>
      <c r="W1393" s="459">
        <v>32</v>
      </c>
      <c r="X1393" s="460"/>
      <c r="Y1393" s="459">
        <v>32</v>
      </c>
      <c r="Z1393" s="459">
        <v>30</v>
      </c>
      <c r="AA1393" s="459">
        <v>41</v>
      </c>
      <c r="AB1393" s="459">
        <v>41</v>
      </c>
      <c r="AC1393" s="459">
        <v>39</v>
      </c>
      <c r="AD1393" s="459">
        <v>27</v>
      </c>
    </row>
    <row r="1394" spans="1:30" ht="12.75" customHeight="1" x14ac:dyDescent="0.2">
      <c r="A1394" s="450">
        <v>2018</v>
      </c>
      <c r="B1394" s="457">
        <v>43393</v>
      </c>
      <c r="C1394" s="459">
        <v>38</v>
      </c>
      <c r="D1394" s="459">
        <v>31</v>
      </c>
      <c r="E1394" s="459">
        <v>36</v>
      </c>
      <c r="F1394" s="459">
        <v>32</v>
      </c>
      <c r="G1394" s="460"/>
      <c r="H1394" s="459">
        <v>32</v>
      </c>
      <c r="I1394" s="459">
        <v>29</v>
      </c>
      <c r="J1394" s="459">
        <v>39</v>
      </c>
      <c r="K1394" s="459">
        <v>30</v>
      </c>
      <c r="L1394" s="459">
        <v>27</v>
      </c>
      <c r="M1394" s="459">
        <v>27</v>
      </c>
      <c r="N1394" s="459" t="s">
        <v>78</v>
      </c>
      <c r="O1394" s="459">
        <v>31</v>
      </c>
      <c r="P1394" s="459">
        <v>27</v>
      </c>
      <c r="Q1394" s="459">
        <v>32</v>
      </c>
      <c r="R1394" s="459">
        <v>31</v>
      </c>
      <c r="S1394" s="459">
        <v>29</v>
      </c>
      <c r="T1394" s="459">
        <v>26</v>
      </c>
      <c r="U1394" s="459">
        <v>27</v>
      </c>
      <c r="V1394" s="459">
        <v>46</v>
      </c>
      <c r="W1394" s="459">
        <v>27</v>
      </c>
      <c r="X1394" s="460"/>
      <c r="Y1394" s="459">
        <v>26</v>
      </c>
      <c r="Z1394" s="459">
        <v>31</v>
      </c>
      <c r="AA1394" s="459" t="s">
        <v>78</v>
      </c>
      <c r="AB1394" s="459">
        <v>34</v>
      </c>
      <c r="AC1394" s="459">
        <v>24</v>
      </c>
      <c r="AD1394" s="459">
        <v>31</v>
      </c>
    </row>
    <row r="1395" spans="1:30" ht="12.75" customHeight="1" x14ac:dyDescent="0.2">
      <c r="A1395" s="450">
        <v>2018</v>
      </c>
      <c r="B1395" s="457">
        <v>43394</v>
      </c>
      <c r="C1395" s="459">
        <v>36</v>
      </c>
      <c r="D1395" s="459">
        <v>31</v>
      </c>
      <c r="E1395" s="459">
        <v>32</v>
      </c>
      <c r="F1395" s="459">
        <v>29</v>
      </c>
      <c r="G1395" s="460"/>
      <c r="H1395" s="459">
        <v>31</v>
      </c>
      <c r="I1395" s="459">
        <v>31</v>
      </c>
      <c r="J1395" s="459">
        <v>34</v>
      </c>
      <c r="K1395" s="459">
        <v>28</v>
      </c>
      <c r="L1395" s="459">
        <v>28</v>
      </c>
      <c r="M1395" s="459">
        <v>28</v>
      </c>
      <c r="N1395" s="459" t="s">
        <v>78</v>
      </c>
      <c r="O1395" s="459">
        <v>29</v>
      </c>
      <c r="P1395" s="459">
        <v>25</v>
      </c>
      <c r="Q1395" s="459">
        <v>31</v>
      </c>
      <c r="R1395" s="459">
        <v>30</v>
      </c>
      <c r="S1395" s="459">
        <v>26</v>
      </c>
      <c r="T1395" s="459">
        <v>26</v>
      </c>
      <c r="U1395" s="459">
        <v>26</v>
      </c>
      <c r="V1395" s="459">
        <v>27</v>
      </c>
      <c r="W1395" s="459">
        <v>29</v>
      </c>
      <c r="X1395" s="460"/>
      <c r="Y1395" s="459">
        <v>25</v>
      </c>
      <c r="Z1395" s="459">
        <v>30</v>
      </c>
      <c r="AA1395" s="459" t="s">
        <v>78</v>
      </c>
      <c r="AB1395" s="459">
        <v>36</v>
      </c>
      <c r="AC1395" s="459">
        <v>32</v>
      </c>
      <c r="AD1395" s="459">
        <v>30</v>
      </c>
    </row>
    <row r="1396" spans="1:30" ht="12.75" customHeight="1" x14ac:dyDescent="0.2">
      <c r="A1396" s="450">
        <v>2018</v>
      </c>
      <c r="B1396" s="457">
        <v>43395</v>
      </c>
      <c r="C1396" s="459" t="s">
        <v>78</v>
      </c>
      <c r="D1396" s="459" t="s">
        <v>78</v>
      </c>
      <c r="E1396" s="459" t="s">
        <v>78</v>
      </c>
      <c r="F1396" s="459" t="s">
        <v>78</v>
      </c>
      <c r="G1396" s="460"/>
      <c r="H1396" s="459" t="s">
        <v>78</v>
      </c>
      <c r="I1396" s="459">
        <v>20</v>
      </c>
      <c r="J1396" s="459" t="s">
        <v>78</v>
      </c>
      <c r="K1396" s="459">
        <v>22</v>
      </c>
      <c r="L1396" s="459">
        <v>22</v>
      </c>
      <c r="M1396" s="459">
        <v>23</v>
      </c>
      <c r="N1396" s="459">
        <v>29</v>
      </c>
      <c r="O1396" s="459">
        <v>30</v>
      </c>
      <c r="P1396" s="459">
        <v>26</v>
      </c>
      <c r="Q1396" s="459">
        <v>26</v>
      </c>
      <c r="R1396" s="459">
        <v>24</v>
      </c>
      <c r="S1396" s="459">
        <v>23</v>
      </c>
      <c r="T1396" s="459">
        <v>14</v>
      </c>
      <c r="U1396" s="459">
        <v>18</v>
      </c>
      <c r="V1396" s="459">
        <v>19</v>
      </c>
      <c r="W1396" s="459">
        <v>21</v>
      </c>
      <c r="X1396" s="460"/>
      <c r="Y1396" s="459">
        <v>24</v>
      </c>
      <c r="Z1396" s="459">
        <v>23</v>
      </c>
      <c r="AA1396" s="459">
        <v>27</v>
      </c>
      <c r="AB1396" s="459">
        <v>24</v>
      </c>
      <c r="AC1396" s="459">
        <v>8</v>
      </c>
      <c r="AD1396" s="459">
        <v>20</v>
      </c>
    </row>
    <row r="1397" spans="1:30" ht="12.75" customHeight="1" x14ac:dyDescent="0.2">
      <c r="A1397" s="450">
        <v>2018</v>
      </c>
      <c r="B1397" s="457">
        <v>43396</v>
      </c>
      <c r="C1397" s="459" t="s">
        <v>78</v>
      </c>
      <c r="D1397" s="459" t="s">
        <v>78</v>
      </c>
      <c r="E1397" s="459" t="s">
        <v>78</v>
      </c>
      <c r="F1397" s="459" t="s">
        <v>78</v>
      </c>
      <c r="G1397" s="460"/>
      <c r="H1397" s="459" t="s">
        <v>78</v>
      </c>
      <c r="I1397" s="459">
        <v>28</v>
      </c>
      <c r="J1397" s="459" t="s">
        <v>78</v>
      </c>
      <c r="K1397" s="459">
        <v>32</v>
      </c>
      <c r="L1397" s="459">
        <v>32</v>
      </c>
      <c r="M1397" s="459">
        <v>29</v>
      </c>
      <c r="N1397" s="459">
        <v>37</v>
      </c>
      <c r="O1397" s="459">
        <v>39</v>
      </c>
      <c r="P1397" s="459">
        <v>30</v>
      </c>
      <c r="Q1397" s="459">
        <v>38</v>
      </c>
      <c r="R1397" s="459">
        <v>35</v>
      </c>
      <c r="S1397" s="459">
        <v>29</v>
      </c>
      <c r="T1397" s="459">
        <v>28</v>
      </c>
      <c r="U1397" s="459">
        <v>29</v>
      </c>
      <c r="V1397" s="459">
        <v>34</v>
      </c>
      <c r="W1397" s="459">
        <v>29</v>
      </c>
      <c r="X1397" s="460"/>
      <c r="Y1397" s="459">
        <v>32</v>
      </c>
      <c r="Z1397" s="459">
        <v>35</v>
      </c>
      <c r="AA1397" s="459">
        <v>31</v>
      </c>
      <c r="AB1397" s="459">
        <v>37</v>
      </c>
      <c r="AC1397" s="459">
        <v>32</v>
      </c>
      <c r="AD1397" s="459">
        <v>32</v>
      </c>
    </row>
    <row r="1398" spans="1:30" ht="12.75" customHeight="1" x14ac:dyDescent="0.2">
      <c r="A1398" s="450">
        <v>2018</v>
      </c>
      <c r="B1398" s="457">
        <v>43397</v>
      </c>
      <c r="C1398" s="459" t="s">
        <v>78</v>
      </c>
      <c r="D1398" s="459" t="s">
        <v>78</v>
      </c>
      <c r="E1398" s="459" t="s">
        <v>78</v>
      </c>
      <c r="F1398" s="459" t="s">
        <v>78</v>
      </c>
      <c r="G1398" s="460"/>
      <c r="H1398" s="459" t="s">
        <v>78</v>
      </c>
      <c r="I1398" s="459">
        <v>29</v>
      </c>
      <c r="J1398" s="459" t="s">
        <v>78</v>
      </c>
      <c r="K1398" s="459">
        <v>26</v>
      </c>
      <c r="L1398" s="459">
        <v>25</v>
      </c>
      <c r="M1398" s="459">
        <v>23</v>
      </c>
      <c r="N1398" s="459">
        <v>23</v>
      </c>
      <c r="O1398" s="459">
        <v>25</v>
      </c>
      <c r="P1398" s="459">
        <v>21</v>
      </c>
      <c r="Q1398" s="459">
        <v>25</v>
      </c>
      <c r="R1398" s="459">
        <v>22</v>
      </c>
      <c r="S1398" s="459">
        <v>18</v>
      </c>
      <c r="T1398" s="459">
        <v>9</v>
      </c>
      <c r="U1398" s="459">
        <v>24</v>
      </c>
      <c r="V1398" s="459">
        <v>24</v>
      </c>
      <c r="W1398" s="459">
        <v>24</v>
      </c>
      <c r="X1398" s="460"/>
      <c r="Y1398" s="459">
        <v>22</v>
      </c>
      <c r="Z1398" s="459">
        <v>29</v>
      </c>
      <c r="AA1398" s="459">
        <v>29</v>
      </c>
      <c r="AB1398" s="459">
        <v>34</v>
      </c>
      <c r="AC1398" s="459">
        <v>32</v>
      </c>
      <c r="AD1398" s="459">
        <v>28</v>
      </c>
    </row>
    <row r="1399" spans="1:30" ht="12.75" customHeight="1" x14ac:dyDescent="0.2">
      <c r="A1399" s="450">
        <v>2018</v>
      </c>
      <c r="B1399" s="457">
        <v>43398</v>
      </c>
      <c r="C1399" s="459" t="s">
        <v>78</v>
      </c>
      <c r="D1399" s="459" t="s">
        <v>78</v>
      </c>
      <c r="E1399" s="459" t="s">
        <v>78</v>
      </c>
      <c r="F1399" s="459" t="s">
        <v>78</v>
      </c>
      <c r="G1399" s="460"/>
      <c r="H1399" s="459" t="s">
        <v>78</v>
      </c>
      <c r="I1399" s="459">
        <v>28</v>
      </c>
      <c r="J1399" s="459" t="s">
        <v>78</v>
      </c>
      <c r="K1399" s="459">
        <v>30</v>
      </c>
      <c r="L1399" s="459">
        <v>30</v>
      </c>
      <c r="M1399" s="459">
        <v>30</v>
      </c>
      <c r="N1399" s="459">
        <v>30</v>
      </c>
      <c r="O1399" s="459">
        <v>32</v>
      </c>
      <c r="P1399" s="459">
        <v>24</v>
      </c>
      <c r="Q1399" s="459">
        <v>33</v>
      </c>
      <c r="R1399" s="459">
        <v>19</v>
      </c>
      <c r="S1399" s="459">
        <v>26</v>
      </c>
      <c r="T1399" s="459">
        <v>26</v>
      </c>
      <c r="U1399" s="459">
        <v>28</v>
      </c>
      <c r="V1399" s="459">
        <v>25</v>
      </c>
      <c r="W1399" s="459">
        <v>19</v>
      </c>
      <c r="X1399" s="460"/>
      <c r="Y1399" s="459">
        <v>27</v>
      </c>
      <c r="Z1399" s="459">
        <v>31</v>
      </c>
      <c r="AA1399" s="459">
        <v>30</v>
      </c>
      <c r="AB1399" s="459">
        <v>33</v>
      </c>
      <c r="AC1399" s="459">
        <v>32</v>
      </c>
      <c r="AD1399" s="459">
        <v>30</v>
      </c>
    </row>
    <row r="1400" spans="1:30" ht="12.75" customHeight="1" x14ac:dyDescent="0.2">
      <c r="A1400" s="450">
        <v>2018</v>
      </c>
      <c r="B1400" s="457">
        <v>43399</v>
      </c>
      <c r="C1400" s="459" t="s">
        <v>78</v>
      </c>
      <c r="D1400" s="459" t="s">
        <v>78</v>
      </c>
      <c r="E1400" s="459" t="s">
        <v>78</v>
      </c>
      <c r="F1400" s="459" t="s">
        <v>78</v>
      </c>
      <c r="G1400" s="460"/>
      <c r="H1400" s="459" t="s">
        <v>78</v>
      </c>
      <c r="I1400" s="459">
        <v>25</v>
      </c>
      <c r="J1400" s="459" t="s">
        <v>78</v>
      </c>
      <c r="K1400" s="459">
        <v>27</v>
      </c>
      <c r="L1400" s="459">
        <v>25</v>
      </c>
      <c r="M1400" s="459">
        <v>27</v>
      </c>
      <c r="N1400" s="459">
        <v>23</v>
      </c>
      <c r="O1400" s="459">
        <v>28</v>
      </c>
      <c r="P1400" s="459">
        <v>29</v>
      </c>
      <c r="Q1400" s="459">
        <v>26</v>
      </c>
      <c r="R1400" s="459">
        <v>11</v>
      </c>
      <c r="S1400" s="459">
        <v>20</v>
      </c>
      <c r="T1400" s="459">
        <v>27</v>
      </c>
      <c r="U1400" s="459">
        <v>28</v>
      </c>
      <c r="V1400" s="459">
        <v>34</v>
      </c>
      <c r="W1400" s="459">
        <v>28</v>
      </c>
      <c r="X1400" s="460"/>
      <c r="Y1400" s="459">
        <v>21</v>
      </c>
      <c r="Z1400" s="459">
        <v>21</v>
      </c>
      <c r="AA1400" s="459">
        <v>31</v>
      </c>
      <c r="AB1400" s="459">
        <v>36</v>
      </c>
      <c r="AC1400" s="459">
        <v>32</v>
      </c>
      <c r="AD1400" s="459">
        <v>23</v>
      </c>
    </row>
    <row r="1401" spans="1:30" ht="12.75" customHeight="1" x14ac:dyDescent="0.2">
      <c r="A1401" s="450">
        <v>2018</v>
      </c>
      <c r="B1401" s="457">
        <v>43400</v>
      </c>
      <c r="C1401" s="459" t="s">
        <v>78</v>
      </c>
      <c r="D1401" s="459" t="s">
        <v>78</v>
      </c>
      <c r="E1401" s="459" t="s">
        <v>78</v>
      </c>
      <c r="F1401" s="459" t="s">
        <v>78</v>
      </c>
      <c r="G1401" s="460"/>
      <c r="H1401" s="459" t="s">
        <v>78</v>
      </c>
      <c r="I1401" s="459">
        <v>31</v>
      </c>
      <c r="J1401" s="459" t="s">
        <v>78</v>
      </c>
      <c r="K1401" s="459">
        <v>29</v>
      </c>
      <c r="L1401" s="459">
        <v>28</v>
      </c>
      <c r="M1401" s="459">
        <v>28</v>
      </c>
      <c r="N1401" s="459">
        <v>28</v>
      </c>
      <c r="O1401" s="459">
        <v>30</v>
      </c>
      <c r="P1401" s="459">
        <v>29</v>
      </c>
      <c r="Q1401" s="459">
        <v>31</v>
      </c>
      <c r="R1401" s="459">
        <v>20</v>
      </c>
      <c r="S1401" s="459">
        <v>24</v>
      </c>
      <c r="T1401" s="459">
        <v>26</v>
      </c>
      <c r="U1401" s="459">
        <v>28</v>
      </c>
      <c r="V1401" s="459">
        <v>32</v>
      </c>
      <c r="W1401" s="459">
        <v>32</v>
      </c>
      <c r="X1401" s="460"/>
      <c r="Y1401" s="459">
        <v>21</v>
      </c>
      <c r="Z1401" s="459">
        <v>31</v>
      </c>
      <c r="AA1401" s="459">
        <v>36</v>
      </c>
      <c r="AB1401" s="459">
        <v>40</v>
      </c>
      <c r="AC1401" s="459">
        <v>37</v>
      </c>
      <c r="AD1401" s="459">
        <v>31</v>
      </c>
    </row>
    <row r="1402" spans="1:30" ht="12.75" customHeight="1" x14ac:dyDescent="0.2">
      <c r="A1402" s="450">
        <v>2018</v>
      </c>
      <c r="B1402" s="457">
        <v>43401</v>
      </c>
      <c r="C1402" s="459" t="s">
        <v>78</v>
      </c>
      <c r="D1402" s="459" t="s">
        <v>78</v>
      </c>
      <c r="E1402" s="459" t="s">
        <v>78</v>
      </c>
      <c r="F1402" s="459" t="s">
        <v>78</v>
      </c>
      <c r="G1402" s="460"/>
      <c r="H1402" s="459" t="s">
        <v>78</v>
      </c>
      <c r="I1402" s="459">
        <v>21</v>
      </c>
      <c r="J1402" s="459" t="s">
        <v>78</v>
      </c>
      <c r="K1402" s="459">
        <v>22</v>
      </c>
      <c r="L1402" s="459">
        <v>20</v>
      </c>
      <c r="M1402" s="459">
        <v>18</v>
      </c>
      <c r="N1402" s="459">
        <v>20</v>
      </c>
      <c r="O1402" s="459">
        <v>22</v>
      </c>
      <c r="P1402" s="459">
        <v>16</v>
      </c>
      <c r="Q1402" s="459">
        <v>22</v>
      </c>
      <c r="R1402" s="459">
        <v>10</v>
      </c>
      <c r="S1402" s="459">
        <v>21</v>
      </c>
      <c r="T1402" s="459">
        <v>18</v>
      </c>
      <c r="U1402" s="459">
        <v>19</v>
      </c>
      <c r="V1402" s="459">
        <v>26</v>
      </c>
      <c r="W1402" s="459">
        <v>19</v>
      </c>
      <c r="X1402" s="460"/>
      <c r="Y1402" s="459">
        <v>17</v>
      </c>
      <c r="Z1402" s="459">
        <v>23</v>
      </c>
      <c r="AA1402" s="459">
        <v>20</v>
      </c>
      <c r="AB1402" s="459">
        <v>22</v>
      </c>
      <c r="AC1402" s="459">
        <v>20</v>
      </c>
      <c r="AD1402" s="459">
        <v>22</v>
      </c>
    </row>
    <row r="1403" spans="1:30" ht="12.75" customHeight="1" x14ac:dyDescent="0.2">
      <c r="A1403" s="450">
        <v>2018</v>
      </c>
      <c r="B1403" s="457">
        <v>43402</v>
      </c>
      <c r="C1403" s="459" t="s">
        <v>78</v>
      </c>
      <c r="D1403" s="459" t="s">
        <v>78</v>
      </c>
      <c r="E1403" s="459" t="s">
        <v>78</v>
      </c>
      <c r="F1403" s="459" t="s">
        <v>78</v>
      </c>
      <c r="G1403" s="460"/>
      <c r="H1403" s="459" t="s">
        <v>78</v>
      </c>
      <c r="I1403" s="459">
        <v>20</v>
      </c>
      <c r="J1403" s="459" t="s">
        <v>78</v>
      </c>
      <c r="K1403" s="459">
        <v>22</v>
      </c>
      <c r="L1403" s="459">
        <v>21</v>
      </c>
      <c r="M1403" s="459">
        <v>17</v>
      </c>
      <c r="N1403" s="459">
        <v>26</v>
      </c>
      <c r="O1403" s="459">
        <v>26</v>
      </c>
      <c r="P1403" s="459">
        <v>19</v>
      </c>
      <c r="Q1403" s="459">
        <v>32</v>
      </c>
      <c r="R1403" s="459">
        <v>28</v>
      </c>
      <c r="S1403" s="459">
        <v>30</v>
      </c>
      <c r="T1403" s="459">
        <v>19</v>
      </c>
      <c r="U1403" s="459">
        <v>21</v>
      </c>
      <c r="V1403" s="459">
        <v>31</v>
      </c>
      <c r="W1403" s="459">
        <v>23</v>
      </c>
      <c r="X1403" s="460"/>
      <c r="Y1403" s="459">
        <v>20</v>
      </c>
      <c r="Z1403" s="459">
        <v>26</v>
      </c>
      <c r="AA1403" s="459">
        <v>22</v>
      </c>
      <c r="AB1403" s="459">
        <v>34</v>
      </c>
      <c r="AC1403" s="459">
        <v>24</v>
      </c>
      <c r="AD1403" s="459">
        <v>22</v>
      </c>
    </row>
    <row r="1404" spans="1:30" ht="12.75" customHeight="1" x14ac:dyDescent="0.2">
      <c r="A1404" s="450">
        <v>2018</v>
      </c>
      <c r="B1404" s="457">
        <v>43403</v>
      </c>
      <c r="C1404" s="459" t="s">
        <v>78</v>
      </c>
      <c r="D1404" s="459" t="s">
        <v>78</v>
      </c>
      <c r="E1404" s="459" t="s">
        <v>78</v>
      </c>
      <c r="F1404" s="459" t="s">
        <v>78</v>
      </c>
      <c r="G1404" s="460"/>
      <c r="H1404" s="459" t="s">
        <v>78</v>
      </c>
      <c r="I1404" s="459">
        <v>19</v>
      </c>
      <c r="J1404" s="459" t="s">
        <v>78</v>
      </c>
      <c r="K1404" s="459">
        <v>34</v>
      </c>
      <c r="L1404" s="459">
        <v>11</v>
      </c>
      <c r="M1404" s="459">
        <v>32</v>
      </c>
      <c r="N1404" s="459">
        <v>35</v>
      </c>
      <c r="O1404" s="459">
        <v>36</v>
      </c>
      <c r="P1404" s="459">
        <v>30</v>
      </c>
      <c r="Q1404" s="459">
        <v>40</v>
      </c>
      <c r="R1404" s="459">
        <v>37</v>
      </c>
      <c r="S1404" s="459">
        <v>31</v>
      </c>
      <c r="T1404" s="459">
        <v>29</v>
      </c>
      <c r="U1404" s="459">
        <v>30</v>
      </c>
      <c r="V1404" s="459">
        <v>31</v>
      </c>
      <c r="W1404" s="459">
        <v>31</v>
      </c>
      <c r="X1404" s="460"/>
      <c r="Y1404" s="459">
        <v>33</v>
      </c>
      <c r="Z1404" s="459">
        <v>35</v>
      </c>
      <c r="AA1404" s="459">
        <v>33</v>
      </c>
      <c r="AB1404" s="459">
        <v>36</v>
      </c>
      <c r="AC1404" s="459">
        <v>36</v>
      </c>
      <c r="AD1404" s="459">
        <v>33</v>
      </c>
    </row>
    <row r="1405" spans="1:30" ht="12.75" customHeight="1" x14ac:dyDescent="0.2">
      <c r="A1405" s="450">
        <v>2018</v>
      </c>
      <c r="B1405" s="457">
        <v>43404</v>
      </c>
      <c r="C1405" s="459" t="s">
        <v>78</v>
      </c>
      <c r="D1405" s="459" t="s">
        <v>78</v>
      </c>
      <c r="E1405" s="459" t="s">
        <v>78</v>
      </c>
      <c r="F1405" s="459" t="s">
        <v>78</v>
      </c>
      <c r="G1405" s="460"/>
      <c r="H1405" s="459" t="s">
        <v>78</v>
      </c>
      <c r="I1405" s="459">
        <v>34</v>
      </c>
      <c r="J1405" s="459" t="s">
        <v>78</v>
      </c>
      <c r="K1405" s="459">
        <v>33</v>
      </c>
      <c r="L1405" s="459">
        <v>34</v>
      </c>
      <c r="M1405" s="459">
        <v>40</v>
      </c>
      <c r="N1405" s="459">
        <v>38</v>
      </c>
      <c r="O1405" s="459">
        <v>44</v>
      </c>
      <c r="P1405" s="459">
        <v>35</v>
      </c>
      <c r="Q1405" s="459">
        <v>43</v>
      </c>
      <c r="R1405" s="459">
        <v>41</v>
      </c>
      <c r="S1405" s="459">
        <v>30</v>
      </c>
      <c r="T1405" s="459">
        <v>29</v>
      </c>
      <c r="U1405" s="459">
        <v>31</v>
      </c>
      <c r="V1405" s="459">
        <v>32</v>
      </c>
      <c r="W1405" s="459">
        <v>38</v>
      </c>
      <c r="X1405" s="460"/>
      <c r="Y1405" s="459">
        <v>41</v>
      </c>
      <c r="Z1405" s="459">
        <v>27</v>
      </c>
      <c r="AA1405" s="459">
        <v>46</v>
      </c>
      <c r="AB1405" s="459">
        <v>48</v>
      </c>
      <c r="AC1405" s="459">
        <v>46</v>
      </c>
      <c r="AD1405" s="459">
        <v>33</v>
      </c>
    </row>
  </sheetData>
  <sortState xmlns:xlrd2="http://schemas.microsoft.com/office/spreadsheetml/2017/richdata2" columnSort="1" ref="C1:BC1808">
    <sortCondition ref="C5:BC5"/>
  </sortState>
  <conditionalFormatting sqref="A2">
    <cfRule type="cellIs" dxfId="12" priority="1" stopIfTrue="1" operator="equal">
      <formula>"PASS"</formula>
    </cfRule>
    <cfRule type="cellIs" dxfId="11" priority="2" stopIfTrue="1" operator="equal">
      <formula>"FAIL"</formula>
    </cfRule>
  </conditionalFormatting>
  <conditionalFormatting sqref="A3">
    <cfRule type="cellIs" dxfId="10" priority="3" stopIfTrue="1" operator="equal">
      <formula>"PASS"</formula>
    </cfRule>
    <cfRule type="cellIs" dxfId="9" priority="4" stopIfTrue="1" operator="equal">
      <formula>"FAIL"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7"/>
  <dimension ref="A1:P32"/>
  <sheetViews>
    <sheetView zoomScaleNormal="100" workbookViewId="0">
      <pane xSplit="6" ySplit="1" topLeftCell="G2" activePane="bottomRight" state="frozen"/>
      <selection pane="topRight" activeCell="G1" sqref="G1"/>
      <selection pane="bottomLeft" activeCell="A2" sqref="A2"/>
      <selection pane="bottomRight"/>
    </sheetView>
  </sheetViews>
  <sheetFormatPr defaultColWidth="15.7109375" defaultRowHeight="12.75" x14ac:dyDescent="0.2"/>
  <cols>
    <col min="1" max="1" width="12.7109375" style="196" customWidth="1"/>
    <col min="2" max="3" width="12.7109375" style="4" customWidth="1"/>
    <col min="4" max="4" width="5.7109375" style="3" customWidth="1"/>
    <col min="5" max="5" width="12.7109375" style="3" customWidth="1"/>
    <col min="6" max="6" width="25.7109375" style="3" customWidth="1"/>
    <col min="7" max="7" width="8.7109375" style="3" customWidth="1"/>
    <col min="8" max="8" width="8.7109375" style="442" customWidth="1"/>
    <col min="9" max="9" width="8.7109375" style="204" customWidth="1"/>
    <col min="10" max="10" width="8.7109375" style="438" customWidth="1"/>
    <col min="11" max="11" width="12.7109375" style="411" customWidth="1"/>
    <col min="12" max="14" width="8.7109375" style="3" customWidth="1"/>
    <col min="15" max="15" width="45.7109375" style="3" customWidth="1"/>
    <col min="16" max="16" width="25.7109375" style="3" customWidth="1"/>
    <col min="17" max="16384" width="15.7109375" style="3"/>
  </cols>
  <sheetData>
    <row r="1" spans="1:16" s="24" customFormat="1" x14ac:dyDescent="0.2">
      <c r="A1" s="193" t="s">
        <v>75</v>
      </c>
      <c r="B1" s="581" t="s">
        <v>46</v>
      </c>
      <c r="C1" s="581" t="s">
        <v>101</v>
      </c>
      <c r="D1" s="418" t="s">
        <v>8</v>
      </c>
      <c r="E1" s="418" t="s">
        <v>49</v>
      </c>
      <c r="F1" s="72" t="s">
        <v>47</v>
      </c>
      <c r="G1" s="72" t="s">
        <v>102</v>
      </c>
      <c r="H1" s="439" t="s">
        <v>103</v>
      </c>
      <c r="I1" s="201" t="s">
        <v>104</v>
      </c>
      <c r="J1" s="435" t="s">
        <v>48</v>
      </c>
      <c r="K1" s="408" t="s">
        <v>105</v>
      </c>
      <c r="L1" s="412" t="s">
        <v>106</v>
      </c>
      <c r="M1" s="417" t="s">
        <v>107</v>
      </c>
      <c r="N1" s="418" t="s">
        <v>108</v>
      </c>
      <c r="O1" s="415" t="s">
        <v>109</v>
      </c>
      <c r="P1" s="75" t="s">
        <v>110</v>
      </c>
    </row>
    <row r="2" spans="1:16" x14ac:dyDescent="0.2">
      <c r="A2" s="194">
        <v>90010017</v>
      </c>
      <c r="B2" s="64">
        <v>41.003610999999999</v>
      </c>
      <c r="C2" s="428">
        <v>-73.584999999999994</v>
      </c>
      <c r="D2" s="419" t="str">
        <f>INDEX(Area!$A:$F,MATCH(VALUE(LEFT($A2,LEN($A2)-4)),Area!$D:$D,0),2)</f>
        <v>CT</v>
      </c>
      <c r="E2" s="421" t="str">
        <f>INDEX(Area!$A:$F,MATCH(VALUE(LEFT($A2,LEN($A2)-4)),Area!$D:$D,0),1)</f>
        <v>Fairfield</v>
      </c>
      <c r="F2" s="430" t="s">
        <v>111</v>
      </c>
      <c r="G2" s="6" t="s">
        <v>4</v>
      </c>
      <c r="H2" s="440" t="s">
        <v>112</v>
      </c>
      <c r="I2" s="202">
        <v>9001</v>
      </c>
      <c r="J2" s="436" t="s">
        <v>113</v>
      </c>
      <c r="K2" s="409">
        <v>28491</v>
      </c>
      <c r="L2" s="69" t="s">
        <v>114</v>
      </c>
      <c r="M2" s="419" t="str">
        <f>IF(ISERROR(MATCH($A2,'O3-8hr'!$1:$1,0)),"No","Yes")</f>
        <v>Yes</v>
      </c>
      <c r="N2" s="420" t="str">
        <f>IF(ISERROR(MATCH($A2,DailyMax!$A$1:$A$30,0)),"No","Yes")</f>
        <v>Yes</v>
      </c>
      <c r="O2" s="413" t="s">
        <v>115</v>
      </c>
      <c r="P2" s="69"/>
    </row>
    <row r="3" spans="1:16" x14ac:dyDescent="0.2">
      <c r="A3" s="194">
        <v>90011123</v>
      </c>
      <c r="B3" s="64">
        <v>41.399166999999998</v>
      </c>
      <c r="C3" s="428">
        <v>-73.443055999999999</v>
      </c>
      <c r="D3" s="422" t="str">
        <f>INDEX(Area!$A:$F,MATCH(VALUE(LEFT($A3,LEN($A3)-4)),Area!$D:$D,0),2)</f>
        <v>CT</v>
      </c>
      <c r="E3" s="424" t="str">
        <f>INDEX(Area!$A:$F,MATCH(VALUE(LEFT($A3,LEN($A3)-4)),Area!$D:$D,0),1)</f>
        <v>Fairfield</v>
      </c>
      <c r="F3" s="430" t="s">
        <v>116</v>
      </c>
      <c r="G3" s="6" t="s">
        <v>4</v>
      </c>
      <c r="H3" s="440" t="s">
        <v>112</v>
      </c>
      <c r="I3" s="202">
        <v>9001</v>
      </c>
      <c r="J3" s="436" t="s">
        <v>117</v>
      </c>
      <c r="K3" s="409">
        <v>27030</v>
      </c>
      <c r="L3" s="69" t="s">
        <v>114</v>
      </c>
      <c r="M3" s="422" t="str">
        <f>IF(ISERROR(MATCH($A3,'O3-8hr'!$1:$1,0)),"No","Yes")</f>
        <v>Yes</v>
      </c>
      <c r="N3" s="423" t="str">
        <f>IF(ISERROR(MATCH($A3,DailyMax!$A$1:$A$30,0)),"No","Yes")</f>
        <v>Yes</v>
      </c>
      <c r="O3" s="413" t="s">
        <v>118</v>
      </c>
      <c r="P3" s="69"/>
    </row>
    <row r="4" spans="1:16" x14ac:dyDescent="0.2">
      <c r="A4" s="194">
        <v>90013007</v>
      </c>
      <c r="B4" s="64">
        <v>41.152500000000003</v>
      </c>
      <c r="C4" s="428">
        <v>-73.103055999999995</v>
      </c>
      <c r="D4" s="422" t="str">
        <f>INDEX(Area!$A:$F,MATCH(VALUE(LEFT($A4,LEN($A4)-4)),Area!$D:$D,0),2)</f>
        <v>CT</v>
      </c>
      <c r="E4" s="424" t="str">
        <f>INDEX(Area!$A:$F,MATCH(VALUE(LEFT($A4,LEN($A4)-4)),Area!$D:$D,0),1)</f>
        <v>Fairfield</v>
      </c>
      <c r="F4" s="430" t="s">
        <v>119</v>
      </c>
      <c r="G4" s="6" t="s">
        <v>4</v>
      </c>
      <c r="H4" s="440" t="s">
        <v>112</v>
      </c>
      <c r="I4" s="202">
        <v>9001</v>
      </c>
      <c r="J4" s="436" t="s">
        <v>113</v>
      </c>
      <c r="K4" s="409">
        <v>29221</v>
      </c>
      <c r="L4" s="69" t="s">
        <v>114</v>
      </c>
      <c r="M4" s="422" t="str">
        <f>IF(ISERROR(MATCH($A4,'O3-8hr'!$1:$1,0)),"No","Yes")</f>
        <v>Yes</v>
      </c>
      <c r="N4" s="423" t="str">
        <f>IF(ISERROR(MATCH($A4,DailyMax!$A$1:$A$30,0)),"No","Yes")</f>
        <v>Yes</v>
      </c>
      <c r="O4" s="413" t="s">
        <v>119</v>
      </c>
      <c r="P4" s="69"/>
    </row>
    <row r="5" spans="1:16" x14ac:dyDescent="0.2">
      <c r="A5" s="194">
        <v>90019003</v>
      </c>
      <c r="B5" s="64">
        <v>41.118333</v>
      </c>
      <c r="C5" s="428">
        <v>-73.336667000000006</v>
      </c>
      <c r="D5" s="422" t="str">
        <f>INDEX(Area!$A:$F,MATCH(VALUE(LEFT($A5,LEN($A5)-4)),Area!$D:$D,0),2)</f>
        <v>CT</v>
      </c>
      <c r="E5" s="424" t="str">
        <f>INDEX(Area!$A:$F,MATCH(VALUE(LEFT($A5,LEN($A5)-4)),Area!$D:$D,0),1)</f>
        <v>Fairfield</v>
      </c>
      <c r="F5" s="430" t="s">
        <v>120</v>
      </c>
      <c r="G5" s="6" t="s">
        <v>4</v>
      </c>
      <c r="H5" s="440" t="s">
        <v>112</v>
      </c>
      <c r="I5" s="202">
        <v>9001</v>
      </c>
      <c r="J5" s="436" t="s">
        <v>121</v>
      </c>
      <c r="K5" s="409">
        <v>35076</v>
      </c>
      <c r="L5" s="69" t="s">
        <v>114</v>
      </c>
      <c r="M5" s="422" t="str">
        <f>IF(ISERROR(MATCH($A5,'O3-8hr'!$1:$1,0)),"No","Yes")</f>
        <v>Yes</v>
      </c>
      <c r="N5" s="423" t="str">
        <f>IF(ISERROR(MATCH($A5,DailyMax!$A$1:$A$30,0)),"No","Yes")</f>
        <v>Yes</v>
      </c>
      <c r="O5" s="413" t="s">
        <v>122</v>
      </c>
      <c r="P5" s="69"/>
    </row>
    <row r="6" spans="1:16" x14ac:dyDescent="0.2">
      <c r="A6" s="194">
        <v>90070007</v>
      </c>
      <c r="B6" s="64">
        <v>41.552222</v>
      </c>
      <c r="C6" s="428">
        <v>-72.63</v>
      </c>
      <c r="D6" s="422" t="str">
        <f>INDEX(Area!$A:$F,MATCH(VALUE(LEFT($A6,LEN($A6)-4)),Area!$D:$D,0),2)</f>
        <v>CT</v>
      </c>
      <c r="E6" s="424" t="str">
        <f>INDEX(Area!$A:$F,MATCH(VALUE(LEFT($A6,LEN($A6)-4)),Area!$D:$D,0),1)</f>
        <v>Middlesex</v>
      </c>
      <c r="F6" s="430" t="s">
        <v>123</v>
      </c>
      <c r="G6" s="6" t="s">
        <v>124</v>
      </c>
      <c r="H6" s="440" t="s">
        <v>112</v>
      </c>
      <c r="I6" s="202">
        <v>9007</v>
      </c>
      <c r="J6" s="436" t="s">
        <v>125</v>
      </c>
      <c r="K6" s="409">
        <v>29221</v>
      </c>
      <c r="L6" s="69" t="s">
        <v>126</v>
      </c>
      <c r="M6" s="422" t="str">
        <f>IF(ISERROR(MATCH($A6,'O3-8hr'!$1:$1,0)),"No","Yes")</f>
        <v>Yes</v>
      </c>
      <c r="N6" s="423" t="str">
        <f>IF(ISERROR(MATCH($A6,DailyMax!$A$1:$A$30,0)),"No","Yes")</f>
        <v>No</v>
      </c>
      <c r="O6" s="413" t="s">
        <v>123</v>
      </c>
      <c r="P6" s="69" t="s">
        <v>127</v>
      </c>
    </row>
    <row r="7" spans="1:16" x14ac:dyDescent="0.2">
      <c r="A7" s="194">
        <v>90079007</v>
      </c>
      <c r="B7" s="64">
        <v>41.552222</v>
      </c>
      <c r="C7" s="428">
        <v>-72.63</v>
      </c>
      <c r="D7" s="422" t="str">
        <f>INDEX(Area!$A:$F,MATCH(VALUE(LEFT($A7,LEN($A7)-4)),Area!$D:$D,0),2)</f>
        <v>CT</v>
      </c>
      <c r="E7" s="424" t="str">
        <f>INDEX(Area!$A:$F,MATCH(VALUE(LEFT($A7,LEN($A7)-4)),Area!$D:$D,0),1)</f>
        <v>Middlesex</v>
      </c>
      <c r="F7" s="430" t="s">
        <v>128</v>
      </c>
      <c r="G7" s="6" t="s">
        <v>4</v>
      </c>
      <c r="H7" s="440" t="s">
        <v>112</v>
      </c>
      <c r="I7" s="202">
        <v>9007</v>
      </c>
      <c r="J7" s="436" t="s">
        <v>125</v>
      </c>
      <c r="K7" s="409">
        <v>29221</v>
      </c>
      <c r="L7" s="69" t="s">
        <v>114</v>
      </c>
      <c r="M7" s="422" t="str">
        <f>IF(ISERROR(MATCH($A7,'O3-8hr'!$1:$1,0)),"No","Yes")</f>
        <v>Yes</v>
      </c>
      <c r="N7" s="423" t="str">
        <f>IF(ISERROR(MATCH($A7,DailyMax!$A$1:$A$30,0)),"No","Yes")</f>
        <v>Yes</v>
      </c>
      <c r="O7" s="413" t="s">
        <v>123</v>
      </c>
      <c r="P7" s="69" t="s">
        <v>129</v>
      </c>
    </row>
    <row r="8" spans="1:16" x14ac:dyDescent="0.2">
      <c r="A8" s="194">
        <v>90090027</v>
      </c>
      <c r="B8" s="64">
        <v>41.301400000000001</v>
      </c>
      <c r="C8" s="428">
        <v>-72.902871000000005</v>
      </c>
      <c r="D8" s="422" t="str">
        <f>INDEX(Area!$A:$F,MATCH(VALUE(LEFT($A8,LEN($A8)-4)),Area!$D:$D,0),2)</f>
        <v>CT</v>
      </c>
      <c r="E8" s="424" t="str">
        <f>INDEX(Area!$A:$F,MATCH(VALUE(LEFT($A8,LEN($A8)-4)),Area!$D:$D,0),1)</f>
        <v>New Haven</v>
      </c>
      <c r="F8" s="430" t="s">
        <v>130</v>
      </c>
      <c r="G8" s="6" t="s">
        <v>4</v>
      </c>
      <c r="H8" s="440" t="s">
        <v>112</v>
      </c>
      <c r="I8" s="202">
        <v>9009</v>
      </c>
      <c r="J8" s="436" t="s">
        <v>131</v>
      </c>
      <c r="K8" s="409">
        <v>37987</v>
      </c>
      <c r="L8" s="69" t="s">
        <v>114</v>
      </c>
      <c r="M8" s="422" t="str">
        <f>IF(ISERROR(MATCH($A8,'O3-8hr'!$1:$1,0)),"No","Yes")</f>
        <v>Yes</v>
      </c>
      <c r="N8" s="423" t="str">
        <f>IF(ISERROR(MATCH($A8,DailyMax!$A$1:$A$30,0)),"No","Yes")</f>
        <v>Yes</v>
      </c>
      <c r="O8" s="413" t="s">
        <v>132</v>
      </c>
      <c r="P8" s="69"/>
    </row>
    <row r="9" spans="1:16" x14ac:dyDescent="0.2">
      <c r="A9" s="194">
        <v>90093002</v>
      </c>
      <c r="B9" s="64">
        <v>41.260832999999998</v>
      </c>
      <c r="C9" s="428">
        <v>-72.55</v>
      </c>
      <c r="D9" s="422" t="str">
        <f>INDEX(Area!$A:$F,MATCH(VALUE(LEFT($A9,LEN($A9)-4)),Area!$D:$D,0),2)</f>
        <v>CT</v>
      </c>
      <c r="E9" s="424" t="str">
        <f>INDEX(Area!$A:$F,MATCH(VALUE(LEFT($A9,LEN($A9)-4)),Area!$D:$D,0),1)</f>
        <v>New Haven</v>
      </c>
      <c r="F9" s="430" t="s">
        <v>133</v>
      </c>
      <c r="G9" s="6" t="s">
        <v>124</v>
      </c>
      <c r="H9" s="440" t="s">
        <v>112</v>
      </c>
      <c r="I9" s="202">
        <v>9009</v>
      </c>
      <c r="J9" s="436" t="s">
        <v>113</v>
      </c>
      <c r="K9" s="409">
        <v>29587</v>
      </c>
      <c r="L9" s="69" t="s">
        <v>126</v>
      </c>
      <c r="M9" s="422" t="str">
        <f>IF(ISERROR(MATCH($A9,'O3-8hr'!$1:$1,0)),"No","Yes")</f>
        <v>No</v>
      </c>
      <c r="N9" s="423" t="str">
        <f>IF(ISERROR(MATCH($A9,DailyMax!$A$1:$A$30,0)),"No","Yes")</f>
        <v>No</v>
      </c>
      <c r="O9" s="413" t="s">
        <v>134</v>
      </c>
      <c r="P9" s="69" t="s">
        <v>135</v>
      </c>
    </row>
    <row r="10" spans="1:16" x14ac:dyDescent="0.2">
      <c r="A10" s="194">
        <v>90099002</v>
      </c>
      <c r="B10" s="64">
        <v>41.256788</v>
      </c>
      <c r="C10" s="428">
        <v>-72.553269999999998</v>
      </c>
      <c r="D10" s="422" t="str">
        <f>INDEX(Area!$A:$F,MATCH(VALUE(LEFT($A10,LEN($A10)-4)),Area!$D:$D,0),2)</f>
        <v>CT</v>
      </c>
      <c r="E10" s="424" t="str">
        <f>INDEX(Area!$A:$F,MATCH(VALUE(LEFT($A10,LEN($A10)-4)),Area!$D:$D,0),1)</f>
        <v>New Haven</v>
      </c>
      <c r="F10" s="430" t="s">
        <v>136</v>
      </c>
      <c r="G10" s="6" t="s">
        <v>4</v>
      </c>
      <c r="H10" s="440" t="s">
        <v>137</v>
      </c>
      <c r="I10" s="202">
        <v>9009</v>
      </c>
      <c r="J10" s="436" t="s">
        <v>113</v>
      </c>
      <c r="K10" s="409">
        <v>41151</v>
      </c>
      <c r="L10" s="69" t="s">
        <v>114</v>
      </c>
      <c r="M10" s="422" t="str">
        <f>IF(ISERROR(MATCH($A10,'O3-8hr'!$1:$1,0)),"No","Yes")</f>
        <v>Yes</v>
      </c>
      <c r="N10" s="423" t="str">
        <f>IF(ISERROR(MATCH($A10,DailyMax!$A$1:$A$30,0)),"No","Yes")</f>
        <v>Yes</v>
      </c>
      <c r="O10" s="413" t="s">
        <v>138</v>
      </c>
      <c r="P10" s="69" t="s">
        <v>139</v>
      </c>
    </row>
    <row r="11" spans="1:16" x14ac:dyDescent="0.2">
      <c r="A11" s="194">
        <v>340030006</v>
      </c>
      <c r="B11" s="64">
        <v>40.870435999999998</v>
      </c>
      <c r="C11" s="428">
        <v>-73.991994000000005</v>
      </c>
      <c r="D11" s="422" t="str">
        <f>INDEX(Area!$A:$F,MATCH(VALUE(LEFT($A11,LEN($A11)-4)),Area!$D:$D,0),2)</f>
        <v>NJ</v>
      </c>
      <c r="E11" s="424" t="str">
        <f>INDEX(Area!$A:$F,MATCH(VALUE(LEFT($A11,LEN($A11)-4)),Area!$D:$D,0),1)</f>
        <v>Bergen</v>
      </c>
      <c r="F11" s="430" t="s">
        <v>140</v>
      </c>
      <c r="G11" s="6" t="s">
        <v>141</v>
      </c>
      <c r="H11" s="440" t="s">
        <v>112</v>
      </c>
      <c r="I11" s="202">
        <v>34003</v>
      </c>
      <c r="J11" s="436" t="s">
        <v>142</v>
      </c>
      <c r="K11" s="409">
        <v>39423</v>
      </c>
      <c r="L11" s="69" t="s">
        <v>114</v>
      </c>
      <c r="M11" s="422" t="str">
        <f>IF(ISERROR(MATCH($A11,'O3-8hr'!$1:$1,0)),"No","Yes")</f>
        <v>Yes</v>
      </c>
      <c r="N11" s="423" t="str">
        <f>IF(ISERROR(MATCH($A11,DailyMax!$A$1:$A$30,0)),"No","Yes")</f>
        <v>Yes</v>
      </c>
      <c r="O11" s="413" t="s">
        <v>140</v>
      </c>
      <c r="P11" s="69"/>
    </row>
    <row r="12" spans="1:16" x14ac:dyDescent="0.2">
      <c r="A12" s="194">
        <v>340130003</v>
      </c>
      <c r="B12" s="64">
        <v>40.720989000000003</v>
      </c>
      <c r="C12" s="428">
        <v>-74.192892000000001</v>
      </c>
      <c r="D12" s="422" t="str">
        <f>INDEX(Area!$A:$F,MATCH(VALUE(LEFT($A12,LEN($A12)-4)),Area!$D:$D,0),2)</f>
        <v>NJ</v>
      </c>
      <c r="E12" s="424" t="str">
        <f>INDEX(Area!$A:$F,MATCH(VALUE(LEFT($A12,LEN($A12)-4)),Area!$D:$D,0),1)</f>
        <v>Essex</v>
      </c>
      <c r="F12" s="430" t="s">
        <v>143</v>
      </c>
      <c r="G12" s="6" t="s">
        <v>141</v>
      </c>
      <c r="H12" s="440" t="s">
        <v>112</v>
      </c>
      <c r="I12" s="202">
        <v>34013</v>
      </c>
      <c r="J12" s="436" t="s">
        <v>144</v>
      </c>
      <c r="K12" s="409">
        <v>39965</v>
      </c>
      <c r="L12" s="69" t="s">
        <v>114</v>
      </c>
      <c r="M12" s="422" t="str">
        <f>IF(ISERROR(MATCH($A12,'O3-8hr'!$1:$1,0)),"No","Yes")</f>
        <v>Yes</v>
      </c>
      <c r="N12" s="423" t="str">
        <f>IF(ISERROR(MATCH($A12,DailyMax!$A$1:$A$30,0)),"No","Yes")</f>
        <v>Yes</v>
      </c>
      <c r="O12" s="413" t="s">
        <v>145</v>
      </c>
      <c r="P12" s="69"/>
    </row>
    <row r="13" spans="1:16" x14ac:dyDescent="0.2">
      <c r="A13" s="194">
        <v>340170006</v>
      </c>
      <c r="B13" s="64">
        <v>40.670250000000003</v>
      </c>
      <c r="C13" s="428">
        <v>-74.126080999999999</v>
      </c>
      <c r="D13" s="422" t="str">
        <f>INDEX(Area!$A:$F,MATCH(VALUE(LEFT($A13,LEN($A13)-4)),Area!$D:$D,0),2)</f>
        <v>NJ</v>
      </c>
      <c r="E13" s="424" t="str">
        <f>INDEX(Area!$A:$F,MATCH(VALUE(LEFT($A13,LEN($A13)-4)),Area!$D:$D,0),1)</f>
        <v>Hudson</v>
      </c>
      <c r="F13" s="430" t="s">
        <v>146</v>
      </c>
      <c r="G13" s="6" t="s">
        <v>141</v>
      </c>
      <c r="H13" s="440" t="s">
        <v>147</v>
      </c>
      <c r="I13" s="202">
        <v>34017</v>
      </c>
      <c r="J13" s="436" t="s">
        <v>113</v>
      </c>
      <c r="K13" s="409">
        <v>30317</v>
      </c>
      <c r="L13" s="69" t="s">
        <v>114</v>
      </c>
      <c r="M13" s="422" t="str">
        <f>IF(ISERROR(MATCH($A13,'O3-8hr'!$1:$1,0)),"No","Yes")</f>
        <v>Yes</v>
      </c>
      <c r="N13" s="423" t="str">
        <f>IF(ISERROR(MATCH($A13,DailyMax!$A$1:$A$30,0)),"No","Yes")</f>
        <v>Yes</v>
      </c>
      <c r="O13" s="413" t="s">
        <v>146</v>
      </c>
      <c r="P13" s="69"/>
    </row>
    <row r="14" spans="1:16" x14ac:dyDescent="0.2">
      <c r="A14" s="194">
        <v>340190001</v>
      </c>
      <c r="B14" s="64">
        <v>40.515262</v>
      </c>
      <c r="C14" s="428">
        <v>-74.806670999999994</v>
      </c>
      <c r="D14" s="422" t="str">
        <f>INDEX(Area!$A:$F,MATCH(VALUE(LEFT($A14,LEN($A14)-4)),Area!$D:$D,0),2)</f>
        <v>NJ</v>
      </c>
      <c r="E14" s="424" t="str">
        <f>INDEX(Area!$A:$F,MATCH(VALUE(LEFT($A14,LEN($A14)-4)),Area!$D:$D,0),1)</f>
        <v>Hunterdon</v>
      </c>
      <c r="F14" s="430" t="s">
        <v>148</v>
      </c>
      <c r="G14" s="6" t="s">
        <v>141</v>
      </c>
      <c r="H14" s="440" t="s">
        <v>112</v>
      </c>
      <c r="I14" s="202">
        <v>34019</v>
      </c>
      <c r="J14" s="436" t="s">
        <v>149</v>
      </c>
      <c r="K14" s="409">
        <v>29221</v>
      </c>
      <c r="L14" s="69" t="s">
        <v>114</v>
      </c>
      <c r="M14" s="422" t="str">
        <f>IF(ISERROR(MATCH($A14,'O3-8hr'!$1:$1,0)),"No","Yes")</f>
        <v>Yes</v>
      </c>
      <c r="N14" s="423" t="str">
        <f>IF(ISERROR(MATCH($A14,DailyMax!$A$1:$A$30,0)),"No","Yes")</f>
        <v>Yes</v>
      </c>
      <c r="O14" s="413" t="s">
        <v>148</v>
      </c>
      <c r="P14" s="69"/>
    </row>
    <row r="15" spans="1:16" x14ac:dyDescent="0.2">
      <c r="A15" s="194">
        <v>340230011</v>
      </c>
      <c r="B15" s="64">
        <v>40.462181999999999</v>
      </c>
      <c r="C15" s="428">
        <v>-74.429439000000002</v>
      </c>
      <c r="D15" s="422" t="str">
        <f>INDEX(Area!$A:$F,MATCH(VALUE(LEFT($A15,LEN($A15)-4)),Area!$D:$D,0),2)</f>
        <v>NJ</v>
      </c>
      <c r="E15" s="424" t="str">
        <f>INDEX(Area!$A:$F,MATCH(VALUE(LEFT($A15,LEN($A15)-4)),Area!$D:$D,0),1)</f>
        <v>Middlesex</v>
      </c>
      <c r="F15" s="430" t="s">
        <v>150</v>
      </c>
      <c r="G15" s="6" t="s">
        <v>141</v>
      </c>
      <c r="H15" s="440" t="s">
        <v>112</v>
      </c>
      <c r="I15" s="202">
        <v>34023</v>
      </c>
      <c r="J15" s="436" t="s">
        <v>151</v>
      </c>
      <c r="K15" s="409">
        <v>34608</v>
      </c>
      <c r="L15" s="69" t="s">
        <v>114</v>
      </c>
      <c r="M15" s="422" t="str">
        <f>IF(ISERROR(MATCH($A15,'O3-8hr'!$1:$1,0)),"No","Yes")</f>
        <v>Yes</v>
      </c>
      <c r="N15" s="423" t="str">
        <f>IF(ISERROR(MATCH($A15,DailyMax!$A$1:$A$30,0)),"No","Yes")</f>
        <v>Yes</v>
      </c>
      <c r="O15" s="413" t="s">
        <v>150</v>
      </c>
      <c r="P15" s="69"/>
    </row>
    <row r="16" spans="1:16" x14ac:dyDescent="0.2">
      <c r="A16" s="194">
        <v>340250005</v>
      </c>
      <c r="B16" s="64">
        <v>40.277647000000002</v>
      </c>
      <c r="C16" s="428">
        <v>-74.005099999999999</v>
      </c>
      <c r="D16" s="422" t="str">
        <f>INDEX(Area!$A:$F,MATCH(VALUE(LEFT($A16,LEN($A16)-4)),Area!$D:$D,0),2)</f>
        <v>NJ</v>
      </c>
      <c r="E16" s="424" t="str">
        <f>INDEX(Area!$A:$F,MATCH(VALUE(LEFT($A16,LEN($A16)-4)),Area!$D:$D,0),1)</f>
        <v>Monmouth</v>
      </c>
      <c r="F16" s="430" t="s">
        <v>152</v>
      </c>
      <c r="G16" s="6" t="s">
        <v>141</v>
      </c>
      <c r="H16" s="440" t="s">
        <v>112</v>
      </c>
      <c r="I16" s="202">
        <v>34025</v>
      </c>
      <c r="J16" s="436" t="s">
        <v>153</v>
      </c>
      <c r="K16" s="409">
        <v>32641</v>
      </c>
      <c r="L16" s="69" t="s">
        <v>114</v>
      </c>
      <c r="M16" s="422" t="str">
        <f>IF(ISERROR(MATCH($A16,'O3-8hr'!$1:$1,0)),"No","Yes")</f>
        <v>Yes</v>
      </c>
      <c r="N16" s="423" t="str">
        <f>IF(ISERROR(MATCH($A16,DailyMax!$A$1:$A$30,0)),"No","Yes")</f>
        <v>Yes</v>
      </c>
      <c r="O16" s="413" t="s">
        <v>152</v>
      </c>
      <c r="P16" s="69"/>
    </row>
    <row r="17" spans="1:16" x14ac:dyDescent="0.2">
      <c r="A17" s="194">
        <v>340273001</v>
      </c>
      <c r="B17" s="64">
        <v>40.787627999999998</v>
      </c>
      <c r="C17" s="428">
        <v>-74.676300999999995</v>
      </c>
      <c r="D17" s="422" t="str">
        <f>INDEX(Area!$A:$F,MATCH(VALUE(LEFT($A17,LEN($A17)-4)),Area!$D:$D,0),2)</f>
        <v>NJ</v>
      </c>
      <c r="E17" s="424" t="str">
        <f>INDEX(Area!$A:$F,MATCH(VALUE(LEFT($A17,LEN($A17)-4)),Area!$D:$D,0),1)</f>
        <v>Morris</v>
      </c>
      <c r="F17" s="430" t="s">
        <v>154</v>
      </c>
      <c r="G17" s="6" t="s">
        <v>141</v>
      </c>
      <c r="H17" s="440" t="s">
        <v>112</v>
      </c>
      <c r="I17" s="202">
        <v>34027</v>
      </c>
      <c r="J17" s="436" t="s">
        <v>155</v>
      </c>
      <c r="K17" s="409">
        <v>28491</v>
      </c>
      <c r="L17" s="69" t="s">
        <v>114</v>
      </c>
      <c r="M17" s="422" t="str">
        <f>IF(ISERROR(MATCH($A17,'O3-8hr'!$1:$1,0)),"No","Yes")</f>
        <v>Yes</v>
      </c>
      <c r="N17" s="423" t="str">
        <f>IF(ISERROR(MATCH($A17,DailyMax!$A$1:$A$30,0)),"No","Yes")</f>
        <v>Yes</v>
      </c>
      <c r="O17" s="413" t="s">
        <v>154</v>
      </c>
      <c r="P17" s="69"/>
    </row>
    <row r="18" spans="1:16" x14ac:dyDescent="0.2">
      <c r="A18" s="194">
        <v>340290006</v>
      </c>
      <c r="B18" s="64">
        <v>40.064830000000001</v>
      </c>
      <c r="C18" s="428">
        <v>-74.444050000000004</v>
      </c>
      <c r="D18" s="422" t="str">
        <f>INDEX(Area!$A:$F,MATCH(VALUE(LEFT($A18,LEN($A18)-4)),Area!$D:$D,0),2)</f>
        <v>NJ</v>
      </c>
      <c r="E18" s="424" t="str">
        <f>INDEX(Area!$A:$F,MATCH(VALUE(LEFT($A18,LEN($A18)-4)),Area!$D:$D,0),1)</f>
        <v>Ocean</v>
      </c>
      <c r="F18" s="430" t="s">
        <v>156</v>
      </c>
      <c r="G18" s="6" t="s">
        <v>141</v>
      </c>
      <c r="H18" s="440" t="s">
        <v>112</v>
      </c>
      <c r="I18" s="202">
        <v>34029</v>
      </c>
      <c r="J18" s="436" t="s">
        <v>157</v>
      </c>
      <c r="K18" s="409">
        <v>31048</v>
      </c>
      <c r="L18" s="69" t="s">
        <v>114</v>
      </c>
      <c r="M18" s="422" t="str">
        <f>IF(ISERROR(MATCH($A18,'O3-8hr'!$1:$1,0)),"No","Yes")</f>
        <v>No</v>
      </c>
      <c r="N18" s="423" t="str">
        <f>IF(ISERROR(MATCH($A18,DailyMax!$A$1:$A$30,0)),"No","Yes")</f>
        <v>No</v>
      </c>
      <c r="O18" s="413" t="s">
        <v>156</v>
      </c>
      <c r="P18" s="69" t="s">
        <v>158</v>
      </c>
    </row>
    <row r="19" spans="1:16" x14ac:dyDescent="0.2">
      <c r="A19" s="194">
        <v>340315001</v>
      </c>
      <c r="B19" s="64">
        <v>41.058616999999998</v>
      </c>
      <c r="C19" s="428">
        <v>-74.255544</v>
      </c>
      <c r="D19" s="422" t="str">
        <f>INDEX(Area!$A:$F,MATCH(VALUE(LEFT($A19,LEN($A19)-4)),Area!$D:$D,0),2)</f>
        <v>NJ</v>
      </c>
      <c r="E19" s="424" t="str">
        <f>INDEX(Area!$A:$F,MATCH(VALUE(LEFT($A19,LEN($A19)-4)),Area!$D:$D,0),1)</f>
        <v>Passaic</v>
      </c>
      <c r="F19" s="430" t="s">
        <v>159</v>
      </c>
      <c r="G19" s="6" t="s">
        <v>141</v>
      </c>
      <c r="H19" s="440" t="s">
        <v>147</v>
      </c>
      <c r="I19" s="202">
        <v>34031</v>
      </c>
      <c r="J19" s="436" t="s">
        <v>160</v>
      </c>
      <c r="K19" s="409">
        <v>35951</v>
      </c>
      <c r="L19" s="69" t="s">
        <v>114</v>
      </c>
      <c r="M19" s="422" t="str">
        <f>IF(ISERROR(MATCH($A19,'O3-8hr'!$1:$1,0)),"No","Yes")</f>
        <v>Yes</v>
      </c>
      <c r="N19" s="423" t="str">
        <f>IF(ISERROR(MATCH($A19,DailyMax!$A$1:$A$30,0)),"No","Yes")</f>
        <v>Yes</v>
      </c>
      <c r="O19" s="413" t="s">
        <v>159</v>
      </c>
      <c r="P19" s="69"/>
    </row>
    <row r="20" spans="1:16" x14ac:dyDescent="0.2">
      <c r="A20" s="194">
        <v>340410007</v>
      </c>
      <c r="B20" s="64">
        <v>40.924579999999999</v>
      </c>
      <c r="C20" s="428">
        <v>-75.067814999999996</v>
      </c>
      <c r="D20" s="422" t="str">
        <f>INDEX(Area!$A:$F,MATCH(VALUE(LEFT($A20,LEN($A20)-4)),Area!$D:$D,0),2)</f>
        <v>NJ</v>
      </c>
      <c r="E20" s="424" t="str">
        <f>INDEX(Area!$A:$F,MATCH(VALUE(LEFT($A20,LEN($A20)-4)),Area!$D:$D,0),1)</f>
        <v>Warren</v>
      </c>
      <c r="F20" s="430" t="s">
        <v>161</v>
      </c>
      <c r="G20" s="6" t="s">
        <v>141</v>
      </c>
      <c r="H20" s="440" t="s">
        <v>112</v>
      </c>
      <c r="I20" s="202">
        <v>34041</v>
      </c>
      <c r="J20" s="436" t="s">
        <v>162</v>
      </c>
      <c r="K20" s="409">
        <v>40444</v>
      </c>
      <c r="L20" s="69" t="s">
        <v>114</v>
      </c>
      <c r="M20" s="422" t="str">
        <f>IF(ISERROR(MATCH($A20,'O3-8hr'!$1:$1,0)),"No","Yes")</f>
        <v>Yes</v>
      </c>
      <c r="N20" s="423" t="str">
        <f>IF(ISERROR(MATCH($A20,DailyMax!$A$1:$A$30,0)),"No","Yes")</f>
        <v>Yes</v>
      </c>
      <c r="O20" s="413" t="s">
        <v>163</v>
      </c>
      <c r="P20" s="69"/>
    </row>
    <row r="21" spans="1:16" x14ac:dyDescent="0.2">
      <c r="A21" s="194">
        <v>360050110</v>
      </c>
      <c r="B21" s="64">
        <v>40.816180000000003</v>
      </c>
      <c r="C21" s="428">
        <v>-73.902000000000001</v>
      </c>
      <c r="D21" s="422" t="str">
        <f>INDEX(Area!$A:$F,MATCH(VALUE(LEFT($A21,LEN($A21)-4)),Area!$D:$D,0),2)</f>
        <v>NY</v>
      </c>
      <c r="E21" s="424" t="str">
        <f>INDEX(Area!$A:$F,MATCH(VALUE(LEFT($A21,LEN($A21)-4)),Area!$D:$D,0),1)</f>
        <v>Bronx</v>
      </c>
      <c r="F21" s="430" t="s">
        <v>164</v>
      </c>
      <c r="G21" s="6" t="s">
        <v>4</v>
      </c>
      <c r="H21" s="440" t="s">
        <v>112</v>
      </c>
      <c r="I21" s="202">
        <v>36005</v>
      </c>
      <c r="J21" s="436" t="s">
        <v>165</v>
      </c>
      <c r="K21" s="409">
        <v>36396</v>
      </c>
      <c r="L21" s="69" t="s">
        <v>114</v>
      </c>
      <c r="M21" s="422" t="str">
        <f>IF(ISERROR(MATCH($A21,'O3-8hr'!$1:$1,0)),"No","Yes")</f>
        <v>Yes</v>
      </c>
      <c r="N21" s="423" t="str">
        <f>IF(ISERROR(MATCH($A21,DailyMax!$A$1:$A$30,0)),"No","Yes")</f>
        <v>Yes</v>
      </c>
      <c r="O21" s="413" t="s">
        <v>166</v>
      </c>
      <c r="P21" s="69"/>
    </row>
    <row r="22" spans="1:16" x14ac:dyDescent="0.2">
      <c r="A22" s="194">
        <v>360050133</v>
      </c>
      <c r="B22" s="64">
        <v>40.867899999999999</v>
      </c>
      <c r="C22" s="428">
        <v>-73.87809</v>
      </c>
      <c r="D22" s="422" t="str">
        <f>INDEX(Area!$A:$F,MATCH(VALUE(LEFT($A22,LEN($A22)-4)),Area!$D:$D,0),2)</f>
        <v>NY</v>
      </c>
      <c r="E22" s="424" t="str">
        <f>INDEX(Area!$A:$F,MATCH(VALUE(LEFT($A22,LEN($A22)-4)),Area!$D:$D,0),1)</f>
        <v>Bronx</v>
      </c>
      <c r="F22" s="430" t="s">
        <v>167</v>
      </c>
      <c r="G22" s="6" t="s">
        <v>4</v>
      </c>
      <c r="H22" s="440" t="s">
        <v>112</v>
      </c>
      <c r="I22" s="202">
        <v>36005</v>
      </c>
      <c r="J22" s="436" t="s">
        <v>168</v>
      </c>
      <c r="K22" s="409">
        <v>38718</v>
      </c>
      <c r="L22" s="69" t="s">
        <v>114</v>
      </c>
      <c r="M22" s="422" t="str">
        <f>IF(ISERROR(MATCH($A22,'O3-8hr'!$1:$1,0)),"No","Yes")</f>
        <v>Yes</v>
      </c>
      <c r="N22" s="423" t="str">
        <f>IF(ISERROR(MATCH($A22,DailyMax!$A$1:$A$30,0)),"No","Yes")</f>
        <v>Yes</v>
      </c>
      <c r="O22" s="413" t="s">
        <v>169</v>
      </c>
      <c r="P22" s="69"/>
    </row>
    <row r="23" spans="1:16" x14ac:dyDescent="0.2">
      <c r="A23" s="194">
        <v>360610135</v>
      </c>
      <c r="B23" s="64">
        <v>40.819760000000002</v>
      </c>
      <c r="C23" s="428">
        <v>-73.948250000000002</v>
      </c>
      <c r="D23" s="422" t="str">
        <f>INDEX(Area!$A:$F,MATCH(VALUE(LEFT($A23,LEN($A23)-4)),Area!$D:$D,0),2)</f>
        <v>NY</v>
      </c>
      <c r="E23" s="424" t="str">
        <f>INDEX(Area!$A:$F,MATCH(VALUE(LEFT($A23,LEN($A23)-4)),Area!$D:$D,0),1)</f>
        <v>New York</v>
      </c>
      <c r="F23" s="430" t="s">
        <v>170</v>
      </c>
      <c r="G23" s="6" t="s">
        <v>4</v>
      </c>
      <c r="H23" s="440" t="s">
        <v>112</v>
      </c>
      <c r="I23" s="202">
        <v>36061</v>
      </c>
      <c r="J23" s="436" t="s">
        <v>149</v>
      </c>
      <c r="K23" s="409">
        <v>39234</v>
      </c>
      <c r="L23" s="69" t="s">
        <v>114</v>
      </c>
      <c r="M23" s="422" t="str">
        <f>IF(ISERROR(MATCH($A23,'O3-8hr'!$1:$1,0)),"No","Yes")</f>
        <v>Yes</v>
      </c>
      <c r="N23" s="423" t="str">
        <f>IF(ISERROR(MATCH($A23,DailyMax!$A$1:$A$30,0)),"No","Yes")</f>
        <v>Yes</v>
      </c>
      <c r="O23" s="413" t="s">
        <v>171</v>
      </c>
      <c r="P23" s="69"/>
    </row>
    <row r="24" spans="1:16" x14ac:dyDescent="0.2">
      <c r="A24" s="194">
        <v>360810124</v>
      </c>
      <c r="B24" s="64">
        <v>40.736139999999999</v>
      </c>
      <c r="C24" s="428">
        <v>-73.821529999999996</v>
      </c>
      <c r="D24" s="422" t="str">
        <f>INDEX(Area!$A:$F,MATCH(VALUE(LEFT($A24,LEN($A24)-4)),Area!$D:$D,0),2)</f>
        <v>NY</v>
      </c>
      <c r="E24" s="424" t="str">
        <f>INDEX(Area!$A:$F,MATCH(VALUE(LEFT($A24,LEN($A24)-4)),Area!$D:$D,0),1)</f>
        <v>Queens</v>
      </c>
      <c r="F24" s="430" t="s">
        <v>172</v>
      </c>
      <c r="G24" s="6" t="s">
        <v>4</v>
      </c>
      <c r="H24" s="440" t="s">
        <v>112</v>
      </c>
      <c r="I24" s="202">
        <v>36081</v>
      </c>
      <c r="J24" s="436" t="s">
        <v>173</v>
      </c>
      <c r="K24" s="409">
        <v>36892</v>
      </c>
      <c r="L24" s="69" t="s">
        <v>114</v>
      </c>
      <c r="M24" s="422" t="str">
        <f>IF(ISERROR(MATCH($A24,'O3-8hr'!$1:$1,0)),"No","Yes")</f>
        <v>Yes</v>
      </c>
      <c r="N24" s="423" t="str">
        <f>IF(ISERROR(MATCH($A24,DailyMax!$A$1:$A$30,0)),"No","Yes")</f>
        <v>Yes</v>
      </c>
      <c r="O24" s="413" t="s">
        <v>174</v>
      </c>
      <c r="P24" s="69"/>
    </row>
    <row r="25" spans="1:16" x14ac:dyDescent="0.2">
      <c r="A25" s="194">
        <v>360850067</v>
      </c>
      <c r="B25" s="64">
        <v>40.596640000000001</v>
      </c>
      <c r="C25" s="428">
        <v>-74.125249999999994</v>
      </c>
      <c r="D25" s="422" t="str">
        <f>INDEX(Area!$A:$F,MATCH(VALUE(LEFT($A25,LEN($A25)-4)),Area!$D:$D,0),2)</f>
        <v>NY</v>
      </c>
      <c r="E25" s="424" t="str">
        <f>INDEX(Area!$A:$F,MATCH(VALUE(LEFT($A25,LEN($A25)-4)),Area!$D:$D,0),1)</f>
        <v>Richmond</v>
      </c>
      <c r="F25" s="430" t="s">
        <v>175</v>
      </c>
      <c r="G25" s="6" t="s">
        <v>124</v>
      </c>
      <c r="H25" s="440">
        <v>87</v>
      </c>
      <c r="I25" s="202">
        <v>36085</v>
      </c>
      <c r="J25" s="436" t="s">
        <v>176</v>
      </c>
      <c r="K25" s="409">
        <v>28126</v>
      </c>
      <c r="L25" s="69" t="s">
        <v>126</v>
      </c>
      <c r="M25" s="422" t="str">
        <f>IF(ISERROR(MATCH($A25,'O3-8hr'!$1:$1,0)),"No","Yes")</f>
        <v>Yes</v>
      </c>
      <c r="N25" s="423" t="str">
        <f>IF(ISERROR(MATCH($A25,DailyMax!$A$1:$A$30,0)),"No","Yes")</f>
        <v>No</v>
      </c>
      <c r="O25" s="413" t="s">
        <v>177</v>
      </c>
      <c r="P25" s="69" t="s">
        <v>178</v>
      </c>
    </row>
    <row r="26" spans="1:16" x14ac:dyDescent="0.2">
      <c r="A26" s="194">
        <v>360850111</v>
      </c>
      <c r="B26" s="64">
        <v>40.580269999999999</v>
      </c>
      <c r="C26" s="428">
        <v>-74.198319999999995</v>
      </c>
      <c r="D26" s="422" t="str">
        <f>INDEX(Area!$A:$F,MATCH(VALUE(LEFT($A26,LEN($A26)-4)),Area!$D:$D,0),2)</f>
        <v>NY</v>
      </c>
      <c r="E26" s="424" t="str">
        <f>INDEX(Area!$A:$F,MATCH(VALUE(LEFT($A26,LEN($A26)-4)),Area!$D:$D,0),1)</f>
        <v>Richmond</v>
      </c>
      <c r="F26" s="430" t="s">
        <v>96</v>
      </c>
      <c r="G26" s="6" t="s">
        <v>4</v>
      </c>
      <c r="H26" s="440">
        <v>87</v>
      </c>
      <c r="I26" s="202">
        <v>36085</v>
      </c>
      <c r="J26" s="436">
        <v>3</v>
      </c>
      <c r="K26" s="409">
        <v>43249</v>
      </c>
      <c r="L26" s="69" t="s">
        <v>114</v>
      </c>
      <c r="M26" s="422" t="str">
        <f>IF(ISERROR(MATCH($A26,'O3-8hr'!$1:$1,0)),"No","Yes")</f>
        <v>Yes</v>
      </c>
      <c r="N26" s="423" t="str">
        <f>IF(ISERROR(MATCH($A26,DailyMax!$A$1:$A$30,0)),"No","Yes")</f>
        <v>Yes</v>
      </c>
      <c r="O26" s="413" t="s">
        <v>179</v>
      </c>
      <c r="P26" s="69" t="s">
        <v>180</v>
      </c>
    </row>
    <row r="27" spans="1:16" x14ac:dyDescent="0.2">
      <c r="A27" s="194">
        <v>360870005</v>
      </c>
      <c r="B27" s="64">
        <v>41.182079999999999</v>
      </c>
      <c r="C27" s="428">
        <v>-74.028189999999995</v>
      </c>
      <c r="D27" s="422" t="str">
        <f>INDEX(Area!$A:$F,MATCH(VALUE(LEFT($A27,LEN($A27)-4)),Area!$D:$D,0),2)</f>
        <v>NY</v>
      </c>
      <c r="E27" s="424" t="str">
        <f>INDEX(Area!$A:$F,MATCH(VALUE(LEFT($A27,LEN($A27)-4)),Area!$D:$D,0),1)</f>
        <v>Rockland</v>
      </c>
      <c r="F27" s="430" t="s">
        <v>181</v>
      </c>
      <c r="G27" s="6" t="s">
        <v>4</v>
      </c>
      <c r="H27" s="440" t="s">
        <v>112</v>
      </c>
      <c r="I27" s="202">
        <v>36087</v>
      </c>
      <c r="J27" s="436" t="s">
        <v>182</v>
      </c>
      <c r="K27" s="409">
        <v>39965</v>
      </c>
      <c r="L27" s="69" t="s">
        <v>114</v>
      </c>
      <c r="M27" s="422" t="str">
        <f>IF(ISERROR(MATCH($A27,'O3-8hr'!$1:$1,0)),"No","Yes")</f>
        <v>Yes</v>
      </c>
      <c r="N27" s="423" t="str">
        <f>IF(ISERROR(MATCH($A27,DailyMax!$A$1:$A$30,0)),"No","Yes")</f>
        <v>Yes</v>
      </c>
      <c r="O27" s="413" t="s">
        <v>183</v>
      </c>
      <c r="P27" s="69"/>
    </row>
    <row r="28" spans="1:16" x14ac:dyDescent="0.2">
      <c r="A28" s="194">
        <v>361030002</v>
      </c>
      <c r="B28" s="64">
        <v>40.745289999999997</v>
      </c>
      <c r="C28" s="428">
        <v>-73.41919</v>
      </c>
      <c r="D28" s="422" t="str">
        <f>INDEX(Area!$A:$F,MATCH(VALUE(LEFT($A28,LEN($A28)-4)),Area!$D:$D,0),2)</f>
        <v>NY</v>
      </c>
      <c r="E28" s="424" t="str">
        <f>INDEX(Area!$A:$F,MATCH(VALUE(LEFT($A28,LEN($A28)-4)),Area!$D:$D,0),1)</f>
        <v>Suffolk</v>
      </c>
      <c r="F28" s="430" t="s">
        <v>184</v>
      </c>
      <c r="G28" s="6" t="s">
        <v>4</v>
      </c>
      <c r="H28" s="440" t="s">
        <v>112</v>
      </c>
      <c r="I28" s="202">
        <v>36103</v>
      </c>
      <c r="J28" s="436" t="s">
        <v>144</v>
      </c>
      <c r="K28" s="409">
        <v>26908</v>
      </c>
      <c r="L28" s="69" t="s">
        <v>114</v>
      </c>
      <c r="M28" s="422" t="str">
        <f>IF(ISERROR(MATCH($A28,'O3-8hr'!$1:$1,0)),"No","Yes")</f>
        <v>Yes</v>
      </c>
      <c r="N28" s="423" t="str">
        <f>IF(ISERROR(MATCH($A28,DailyMax!$A$1:$A$30,0)),"No","Yes")</f>
        <v>Yes</v>
      </c>
      <c r="O28" s="413" t="s">
        <v>185</v>
      </c>
      <c r="P28" s="69"/>
    </row>
    <row r="29" spans="1:16" x14ac:dyDescent="0.2">
      <c r="A29" s="194">
        <v>361030004</v>
      </c>
      <c r="B29" s="64">
        <v>40.96078</v>
      </c>
      <c r="C29" s="428">
        <v>-72.712379999999996</v>
      </c>
      <c r="D29" s="422" t="str">
        <f>INDEX(Area!$A:$F,MATCH(VALUE(LEFT($A29,LEN($A29)-4)),Area!$D:$D,0),2)</f>
        <v>NY</v>
      </c>
      <c r="E29" s="424" t="str">
        <f>INDEX(Area!$A:$F,MATCH(VALUE(LEFT($A29,LEN($A29)-4)),Area!$D:$D,0),1)</f>
        <v>Suffolk</v>
      </c>
      <c r="F29" s="430" t="s">
        <v>186</v>
      </c>
      <c r="G29" s="6" t="s">
        <v>4</v>
      </c>
      <c r="H29" s="440" t="s">
        <v>112</v>
      </c>
      <c r="I29" s="202">
        <v>36103</v>
      </c>
      <c r="J29" s="436" t="s">
        <v>168</v>
      </c>
      <c r="K29" s="409">
        <v>33715</v>
      </c>
      <c r="L29" s="69" t="s">
        <v>114</v>
      </c>
      <c r="M29" s="422" t="str">
        <f>IF(ISERROR(MATCH($A29,'O3-8hr'!$1:$1,0)),"No","Yes")</f>
        <v>Yes</v>
      </c>
      <c r="N29" s="423" t="str">
        <f>IF(ISERROR(MATCH($A29,DailyMax!$A$1:$A$30,0)),"No","Yes")</f>
        <v>Yes</v>
      </c>
      <c r="O29" s="413" t="s">
        <v>187</v>
      </c>
      <c r="P29" s="69"/>
    </row>
    <row r="30" spans="1:16" x14ac:dyDescent="0.2">
      <c r="A30" s="194">
        <v>361030009</v>
      </c>
      <c r="B30" s="64">
        <v>40.82799</v>
      </c>
      <c r="C30" s="428">
        <v>-73.057540000000003</v>
      </c>
      <c r="D30" s="422" t="str">
        <f>INDEX(Area!$A:$F,MATCH(VALUE(LEFT($A30,LEN($A30)-4)),Area!$D:$D,0),2)</f>
        <v>NY</v>
      </c>
      <c r="E30" s="424" t="str">
        <f>INDEX(Area!$A:$F,MATCH(VALUE(LEFT($A30,LEN($A30)-4)),Area!$D:$D,0),1)</f>
        <v>Suffolk</v>
      </c>
      <c r="F30" s="430" t="s">
        <v>188</v>
      </c>
      <c r="G30" s="6" t="s">
        <v>4</v>
      </c>
      <c r="H30" s="440" t="s">
        <v>112</v>
      </c>
      <c r="I30" s="202">
        <v>36103</v>
      </c>
      <c r="J30" s="436" t="s">
        <v>149</v>
      </c>
      <c r="K30" s="409">
        <v>36526</v>
      </c>
      <c r="L30" s="69" t="s">
        <v>114</v>
      </c>
      <c r="M30" s="422" t="str">
        <f>IF(ISERROR(MATCH($A30,'O3-8hr'!$1:$1,0)),"No","Yes")</f>
        <v>Yes</v>
      </c>
      <c r="N30" s="423" t="str">
        <f>IF(ISERROR(MATCH($A30,DailyMax!$A$1:$A$30,0)),"No","Yes")</f>
        <v>Yes</v>
      </c>
      <c r="O30" s="413" t="s">
        <v>189</v>
      </c>
      <c r="P30" s="69"/>
    </row>
    <row r="31" spans="1:16" x14ac:dyDescent="0.2">
      <c r="A31" s="195">
        <v>361192004</v>
      </c>
      <c r="B31" s="76">
        <v>41.051920000000003</v>
      </c>
      <c r="C31" s="429">
        <v>-73.763660000000002</v>
      </c>
      <c r="D31" s="425" t="str">
        <f>INDEX(Area!$A:$F,MATCH(VALUE(LEFT($A31,LEN($A31)-4)),Area!$D:$D,0),2)</f>
        <v>NY</v>
      </c>
      <c r="E31" s="427" t="str">
        <f>INDEX(Area!$A:$F,MATCH(VALUE(LEFT($A31,LEN($A31)-4)),Area!$D:$D,0),1)</f>
        <v>Westchester</v>
      </c>
      <c r="F31" s="431" t="s">
        <v>190</v>
      </c>
      <c r="G31" s="70" t="s">
        <v>4</v>
      </c>
      <c r="H31" s="441" t="s">
        <v>112</v>
      </c>
      <c r="I31" s="203">
        <v>36119</v>
      </c>
      <c r="J31" s="437" t="s">
        <v>191</v>
      </c>
      <c r="K31" s="410">
        <v>27760</v>
      </c>
      <c r="L31" s="71" t="s">
        <v>114</v>
      </c>
      <c r="M31" s="425" t="str">
        <f>IF(ISERROR(MATCH($A31,'O3-8hr'!$1:$1,0)),"No","Yes")</f>
        <v>Yes</v>
      </c>
      <c r="N31" s="426" t="str">
        <f>IF(ISERROR(MATCH($A31,DailyMax!$A$1:$A$30,0)),"No","Yes")</f>
        <v>Yes</v>
      </c>
      <c r="O31" s="414" t="s">
        <v>192</v>
      </c>
      <c r="P31" s="71"/>
    </row>
    <row r="32" spans="1:16" s="24" customFormat="1" x14ac:dyDescent="0.2">
      <c r="A32" s="196"/>
      <c r="B32" s="4"/>
      <c r="C32" s="4"/>
      <c r="D32" s="3"/>
      <c r="E32" s="3"/>
      <c r="F32" s="433" t="s">
        <v>193</v>
      </c>
      <c r="G32" s="3"/>
      <c r="H32" s="442"/>
      <c r="I32" s="204"/>
      <c r="J32" s="438"/>
      <c r="K32" s="411"/>
      <c r="L32" s="432">
        <f>COUNTIF(L2:L31,"Yes")</f>
        <v>27</v>
      </c>
      <c r="M32" s="433">
        <f>COUNTIF(M2:M31,"Yes")</f>
        <v>28</v>
      </c>
      <c r="N32" s="434">
        <f>COUNTIF(N2:N31,"Yes")</f>
        <v>26</v>
      </c>
      <c r="O32" s="416"/>
      <c r="P32" s="3"/>
    </row>
  </sheetData>
  <sortState xmlns:xlrd2="http://schemas.microsoft.com/office/spreadsheetml/2017/richdata2" ref="E39:E66">
    <sortCondition ref="E39:E66"/>
  </sortState>
  <phoneticPr fontId="6" type="noConversion"/>
  <conditionalFormatting sqref="L2:N31">
    <cfRule type="cellIs" dxfId="8" priority="8" operator="notEqual">
      <formula>"Yes"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7"/>
  <dimension ref="A1:I26"/>
  <sheetViews>
    <sheetView workbookViewId="0">
      <pane ySplit="1" topLeftCell="A2" activePane="bottomLeft" state="frozen"/>
      <selection pane="bottomLeft"/>
    </sheetView>
  </sheetViews>
  <sheetFormatPr defaultColWidth="12.7109375" defaultRowHeight="12.75" x14ac:dyDescent="0.2"/>
  <cols>
    <col min="1" max="2" width="12.7109375" style="5"/>
    <col min="3" max="3" width="15.7109375" style="5" customWidth="1"/>
    <col min="4" max="4" width="12.7109375" style="200"/>
    <col min="5" max="6" width="12.7109375" style="5"/>
    <col min="7" max="7" width="15.7109375" style="5" customWidth="1"/>
    <col min="8" max="16384" width="12.7109375" style="5"/>
  </cols>
  <sheetData>
    <row r="1" spans="1:9" x14ac:dyDescent="0.2">
      <c r="A1" s="582" t="s">
        <v>49</v>
      </c>
      <c r="B1" s="582" t="s">
        <v>8</v>
      </c>
      <c r="C1" s="582" t="s">
        <v>194</v>
      </c>
      <c r="D1" s="583" t="s">
        <v>195</v>
      </c>
      <c r="E1" s="582" t="s">
        <v>91</v>
      </c>
      <c r="F1" s="582" t="s">
        <v>196</v>
      </c>
      <c r="G1" s="582" t="s">
        <v>197</v>
      </c>
      <c r="I1" s="192" t="s">
        <v>198</v>
      </c>
    </row>
    <row r="2" spans="1:9" x14ac:dyDescent="0.2">
      <c r="A2" s="28" t="s">
        <v>199</v>
      </c>
      <c r="B2" s="28" t="s">
        <v>42</v>
      </c>
      <c r="C2" s="28" t="s">
        <v>200</v>
      </c>
      <c r="D2" s="197">
        <v>9001</v>
      </c>
      <c r="E2" s="28">
        <f>COUNTIF(Sites!I:I,D2)</f>
        <v>4</v>
      </c>
      <c r="F2" s="28">
        <v>1</v>
      </c>
      <c r="G2" s="28"/>
      <c r="I2" s="29" t="s">
        <v>201</v>
      </c>
    </row>
    <row r="3" spans="1:9" x14ac:dyDescent="0.2">
      <c r="A3" s="26" t="s">
        <v>202</v>
      </c>
      <c r="B3" s="26" t="s">
        <v>42</v>
      </c>
      <c r="C3" s="26" t="s">
        <v>203</v>
      </c>
      <c r="D3" s="198">
        <v>9007</v>
      </c>
      <c r="E3" s="26">
        <f>COUNTIF(Sites!I:I,D3)</f>
        <v>2</v>
      </c>
      <c r="F3" s="26">
        <v>1</v>
      </c>
      <c r="G3" s="26"/>
    </row>
    <row r="4" spans="1:9" x14ac:dyDescent="0.2">
      <c r="A4" s="26" t="s">
        <v>204</v>
      </c>
      <c r="B4" s="26" t="s">
        <v>42</v>
      </c>
      <c r="C4" s="26" t="s">
        <v>205</v>
      </c>
      <c r="D4" s="198">
        <v>9009</v>
      </c>
      <c r="E4" s="26">
        <f>COUNTIF(Sites!I:I,D4)</f>
        <v>3</v>
      </c>
      <c r="F4" s="26">
        <v>1</v>
      </c>
      <c r="G4" s="26"/>
    </row>
    <row r="5" spans="1:9" x14ac:dyDescent="0.2">
      <c r="A5" s="26" t="s">
        <v>206</v>
      </c>
      <c r="B5" s="26" t="s">
        <v>43</v>
      </c>
      <c r="C5" s="26" t="s">
        <v>207</v>
      </c>
      <c r="D5" s="198">
        <v>34003</v>
      </c>
      <c r="E5" s="26">
        <f>COUNTIF(Sites!I:I,D5)</f>
        <v>1</v>
      </c>
      <c r="F5" s="26">
        <v>2</v>
      </c>
      <c r="G5" s="26"/>
    </row>
    <row r="6" spans="1:9" x14ac:dyDescent="0.2">
      <c r="A6" s="26" t="s">
        <v>208</v>
      </c>
      <c r="B6" s="26" t="s">
        <v>43</v>
      </c>
      <c r="C6" s="26" t="s">
        <v>209</v>
      </c>
      <c r="D6" s="198">
        <v>34013</v>
      </c>
      <c r="E6" s="26">
        <f>COUNTIF(Sites!I:I,D6)</f>
        <v>1</v>
      </c>
      <c r="F6" s="26">
        <v>2</v>
      </c>
      <c r="G6" s="26"/>
    </row>
    <row r="7" spans="1:9" x14ac:dyDescent="0.2">
      <c r="A7" s="26" t="s">
        <v>210</v>
      </c>
      <c r="B7" s="26" t="s">
        <v>43</v>
      </c>
      <c r="C7" s="26" t="s">
        <v>211</v>
      </c>
      <c r="D7" s="198">
        <v>34017</v>
      </c>
      <c r="E7" s="26">
        <f>COUNTIF(Sites!I:I,D7)</f>
        <v>1</v>
      </c>
      <c r="F7" s="26">
        <v>2</v>
      </c>
      <c r="G7" s="26"/>
    </row>
    <row r="8" spans="1:9" x14ac:dyDescent="0.2">
      <c r="A8" s="26" t="s">
        <v>212</v>
      </c>
      <c r="B8" s="26" t="s">
        <v>43</v>
      </c>
      <c r="C8" s="26" t="s">
        <v>213</v>
      </c>
      <c r="D8" s="198">
        <v>34019</v>
      </c>
      <c r="E8" s="26">
        <f>COUNTIF(Sites!I:I,D8)</f>
        <v>1</v>
      </c>
      <c r="F8" s="26">
        <v>2</v>
      </c>
      <c r="G8" s="26"/>
    </row>
    <row r="9" spans="1:9" x14ac:dyDescent="0.2">
      <c r="A9" s="26" t="s">
        <v>202</v>
      </c>
      <c r="B9" s="26" t="s">
        <v>43</v>
      </c>
      <c r="C9" s="26" t="s">
        <v>214</v>
      </c>
      <c r="D9" s="198">
        <v>34023</v>
      </c>
      <c r="E9" s="26">
        <f>COUNTIF(Sites!I:I,D9)</f>
        <v>1</v>
      </c>
      <c r="F9" s="26">
        <v>2</v>
      </c>
      <c r="G9" s="26"/>
    </row>
    <row r="10" spans="1:9" x14ac:dyDescent="0.2">
      <c r="A10" s="26" t="s">
        <v>215</v>
      </c>
      <c r="B10" s="26" t="s">
        <v>43</v>
      </c>
      <c r="C10" s="26" t="s">
        <v>216</v>
      </c>
      <c r="D10" s="198">
        <v>34025</v>
      </c>
      <c r="E10" s="26">
        <f>COUNTIF(Sites!I:I,D10)</f>
        <v>1</v>
      </c>
      <c r="F10" s="26">
        <v>2</v>
      </c>
      <c r="G10" s="26"/>
    </row>
    <row r="11" spans="1:9" x14ac:dyDescent="0.2">
      <c r="A11" s="26" t="s">
        <v>217</v>
      </c>
      <c r="B11" s="26" t="s">
        <v>43</v>
      </c>
      <c r="C11" s="26" t="s">
        <v>218</v>
      </c>
      <c r="D11" s="198">
        <v>34027</v>
      </c>
      <c r="E11" s="26">
        <f>COUNTIF(Sites!I:I,D11)</f>
        <v>1</v>
      </c>
      <c r="F11" s="26">
        <v>2</v>
      </c>
      <c r="G11" s="26"/>
    </row>
    <row r="12" spans="1:9" x14ac:dyDescent="0.2">
      <c r="A12" s="26" t="s">
        <v>219</v>
      </c>
      <c r="B12" s="26" t="s">
        <v>43</v>
      </c>
      <c r="C12" s="26" t="s">
        <v>220</v>
      </c>
      <c r="D12" s="198">
        <v>34029</v>
      </c>
      <c r="E12" s="26">
        <f>COUNTIF(Sites!I:I,D12)</f>
        <v>1</v>
      </c>
      <c r="F12" s="26">
        <v>2</v>
      </c>
      <c r="G12" s="26" t="s">
        <v>158</v>
      </c>
    </row>
    <row r="13" spans="1:9" x14ac:dyDescent="0.2">
      <c r="A13" s="26" t="s">
        <v>221</v>
      </c>
      <c r="B13" s="26" t="s">
        <v>43</v>
      </c>
      <c r="C13" s="26" t="s">
        <v>222</v>
      </c>
      <c r="D13" s="198">
        <v>34031</v>
      </c>
      <c r="E13" s="26">
        <f>COUNTIF(Sites!I:I,D13)</f>
        <v>1</v>
      </c>
      <c r="F13" s="26">
        <v>2</v>
      </c>
      <c r="G13" s="26"/>
    </row>
    <row r="14" spans="1:9" x14ac:dyDescent="0.2">
      <c r="A14" s="26" t="s">
        <v>223</v>
      </c>
      <c r="B14" s="26" t="s">
        <v>43</v>
      </c>
      <c r="C14" s="26" t="s">
        <v>224</v>
      </c>
      <c r="D14" s="198">
        <v>34035</v>
      </c>
      <c r="E14" s="26">
        <f>COUNTIF(Sites!I:I,D14)</f>
        <v>0</v>
      </c>
      <c r="F14" s="26">
        <v>2</v>
      </c>
      <c r="G14" s="26"/>
    </row>
    <row r="15" spans="1:9" x14ac:dyDescent="0.2">
      <c r="A15" s="26" t="s">
        <v>225</v>
      </c>
      <c r="B15" s="26" t="s">
        <v>43</v>
      </c>
      <c r="C15" s="26" t="s">
        <v>226</v>
      </c>
      <c r="D15" s="198">
        <v>34037</v>
      </c>
      <c r="E15" s="26">
        <f>COUNTIF(Sites!I:I,D15)</f>
        <v>0</v>
      </c>
      <c r="F15" s="26">
        <v>2</v>
      </c>
      <c r="G15" s="26"/>
    </row>
    <row r="16" spans="1:9" x14ac:dyDescent="0.2">
      <c r="A16" s="26" t="s">
        <v>227</v>
      </c>
      <c r="B16" s="26" t="s">
        <v>43</v>
      </c>
      <c r="C16" s="26" t="s">
        <v>228</v>
      </c>
      <c r="D16" s="198">
        <v>34039</v>
      </c>
      <c r="E16" s="26">
        <f>COUNTIF(Sites!I:I,D16)</f>
        <v>0</v>
      </c>
      <c r="F16" s="26">
        <v>2</v>
      </c>
      <c r="G16" s="26"/>
    </row>
    <row r="17" spans="1:7" x14ac:dyDescent="0.2">
      <c r="A17" s="26" t="s">
        <v>229</v>
      </c>
      <c r="B17" s="26" t="s">
        <v>43</v>
      </c>
      <c r="C17" s="26" t="s">
        <v>230</v>
      </c>
      <c r="D17" s="198">
        <v>34041</v>
      </c>
      <c r="E17" s="26">
        <f>COUNTIF(Sites!I:I,D17)</f>
        <v>1</v>
      </c>
      <c r="F17" s="26">
        <v>2</v>
      </c>
      <c r="G17" s="26"/>
    </row>
    <row r="18" spans="1:7" x14ac:dyDescent="0.2">
      <c r="A18" s="26" t="s">
        <v>231</v>
      </c>
      <c r="B18" s="26" t="s">
        <v>44</v>
      </c>
      <c r="C18" s="26" t="s">
        <v>232</v>
      </c>
      <c r="D18" s="198">
        <v>36005</v>
      </c>
      <c r="E18" s="26">
        <f>COUNTIF(Sites!I:I,D18)</f>
        <v>2</v>
      </c>
      <c r="F18" s="26">
        <v>2</v>
      </c>
      <c r="G18" s="26"/>
    </row>
    <row r="19" spans="1:7" x14ac:dyDescent="0.2">
      <c r="A19" s="26" t="s">
        <v>233</v>
      </c>
      <c r="B19" s="26" t="s">
        <v>44</v>
      </c>
      <c r="C19" s="26" t="s">
        <v>234</v>
      </c>
      <c r="D19" s="198">
        <v>36047</v>
      </c>
      <c r="E19" s="26">
        <f>COUNTIF(Sites!I:I,D19)</f>
        <v>0</v>
      </c>
      <c r="F19" s="26">
        <v>2</v>
      </c>
      <c r="G19" s="26"/>
    </row>
    <row r="20" spans="1:7" x14ac:dyDescent="0.2">
      <c r="A20" s="26" t="s">
        <v>235</v>
      </c>
      <c r="B20" s="26" t="s">
        <v>44</v>
      </c>
      <c r="C20" s="26" t="s">
        <v>236</v>
      </c>
      <c r="D20" s="198">
        <v>36059</v>
      </c>
      <c r="E20" s="26">
        <f>COUNTIF(Sites!I:I,D20)</f>
        <v>0</v>
      </c>
      <c r="F20" s="26">
        <v>2</v>
      </c>
      <c r="G20" s="26"/>
    </row>
    <row r="21" spans="1:7" x14ac:dyDescent="0.2">
      <c r="A21" s="26" t="s">
        <v>237</v>
      </c>
      <c r="B21" s="26" t="s">
        <v>44</v>
      </c>
      <c r="C21" s="26" t="s">
        <v>238</v>
      </c>
      <c r="D21" s="198">
        <v>36061</v>
      </c>
      <c r="E21" s="26">
        <f>COUNTIF(Sites!I:I,D21)</f>
        <v>1</v>
      </c>
      <c r="F21" s="26">
        <v>2</v>
      </c>
      <c r="G21" s="26"/>
    </row>
    <row r="22" spans="1:7" x14ac:dyDescent="0.2">
      <c r="A22" s="26" t="s">
        <v>172</v>
      </c>
      <c r="B22" s="26" t="s">
        <v>44</v>
      </c>
      <c r="C22" s="26" t="s">
        <v>239</v>
      </c>
      <c r="D22" s="198">
        <v>36081</v>
      </c>
      <c r="E22" s="26">
        <f>COUNTIF(Sites!I:I,D22)</f>
        <v>1</v>
      </c>
      <c r="F22" s="26">
        <v>2</v>
      </c>
      <c r="G22" s="26"/>
    </row>
    <row r="23" spans="1:7" x14ac:dyDescent="0.2">
      <c r="A23" s="26" t="s">
        <v>97</v>
      </c>
      <c r="B23" s="26" t="s">
        <v>44</v>
      </c>
      <c r="C23" s="26" t="s">
        <v>240</v>
      </c>
      <c r="D23" s="198">
        <v>36085</v>
      </c>
      <c r="E23" s="26">
        <f>COUNTIF(Sites!I:I,D23)</f>
        <v>2</v>
      </c>
      <c r="F23" s="26">
        <v>2</v>
      </c>
      <c r="G23" s="26"/>
    </row>
    <row r="24" spans="1:7" x14ac:dyDescent="0.2">
      <c r="A24" s="26" t="s">
        <v>241</v>
      </c>
      <c r="B24" s="26" t="s">
        <v>44</v>
      </c>
      <c r="C24" s="26" t="s">
        <v>242</v>
      </c>
      <c r="D24" s="198">
        <v>36087</v>
      </c>
      <c r="E24" s="26">
        <f>COUNTIF(Sites!I:I,D24)</f>
        <v>1</v>
      </c>
      <c r="F24" s="26">
        <v>2</v>
      </c>
      <c r="G24" s="26"/>
    </row>
    <row r="25" spans="1:7" x14ac:dyDescent="0.2">
      <c r="A25" s="26" t="s">
        <v>243</v>
      </c>
      <c r="B25" s="26" t="s">
        <v>44</v>
      </c>
      <c r="C25" s="26" t="s">
        <v>244</v>
      </c>
      <c r="D25" s="198">
        <v>36103</v>
      </c>
      <c r="E25" s="26">
        <f>COUNTIF(Sites!I:I,D25)</f>
        <v>3</v>
      </c>
      <c r="F25" s="26">
        <v>2</v>
      </c>
      <c r="G25" s="26"/>
    </row>
    <row r="26" spans="1:7" x14ac:dyDescent="0.2">
      <c r="A26" s="27" t="s">
        <v>245</v>
      </c>
      <c r="B26" s="27" t="s">
        <v>44</v>
      </c>
      <c r="C26" s="27" t="s">
        <v>246</v>
      </c>
      <c r="D26" s="199">
        <v>36119</v>
      </c>
      <c r="E26" s="27">
        <f>COUNTIF(Sites!I:I,D26)</f>
        <v>1</v>
      </c>
      <c r="F26" s="27">
        <v>2</v>
      </c>
      <c r="G26" s="27"/>
    </row>
  </sheetData>
  <sortState xmlns:xlrd2="http://schemas.microsoft.com/office/spreadsheetml/2017/richdata2" ref="A6:F30">
    <sortCondition ref="D6:D30"/>
  </sortState>
  <hyperlinks>
    <hyperlink ref="I2" r:id="rId1" xr:uid="{00000000-0004-0000-0D00-000000000000}"/>
  </hyperlinks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B2:D14"/>
  <sheetViews>
    <sheetView workbookViewId="0"/>
  </sheetViews>
  <sheetFormatPr defaultColWidth="15.7109375" defaultRowHeight="12.75" customHeight="1" x14ac:dyDescent="0.2"/>
  <cols>
    <col min="1" max="1" width="15.7109375" style="2"/>
    <col min="2" max="2" width="55.7109375" style="2" customWidth="1"/>
    <col min="3" max="3" width="15.7109375" style="2"/>
    <col min="4" max="4" width="55.7109375" style="2" customWidth="1"/>
    <col min="5" max="16384" width="15.7109375" style="2"/>
  </cols>
  <sheetData>
    <row r="2" spans="2:4" ht="12.75" customHeight="1" x14ac:dyDescent="0.2">
      <c r="B2" s="499"/>
      <c r="D2" s="500"/>
    </row>
    <row r="3" spans="2:4" ht="12.75" customHeight="1" x14ac:dyDescent="0.25">
      <c r="B3" s="501" t="s">
        <v>247</v>
      </c>
      <c r="D3" s="502" t="s">
        <v>248</v>
      </c>
    </row>
    <row r="4" spans="2:4" ht="12.75" customHeight="1" x14ac:dyDescent="0.2">
      <c r="B4" s="503"/>
      <c r="D4" s="459"/>
    </row>
    <row r="5" spans="2:4" ht="12.75" customHeight="1" x14ac:dyDescent="0.25">
      <c r="B5" s="504" t="s">
        <v>249</v>
      </c>
      <c r="D5" s="502" t="s">
        <v>250</v>
      </c>
    </row>
    <row r="6" spans="2:4" ht="12.75" customHeight="1" x14ac:dyDescent="0.2">
      <c r="B6" s="503"/>
      <c r="D6" s="459"/>
    </row>
    <row r="7" spans="2:4" ht="12.75" customHeight="1" x14ac:dyDescent="0.25">
      <c r="B7" s="505" t="s">
        <v>251</v>
      </c>
      <c r="D7" s="506" t="s">
        <v>252</v>
      </c>
    </row>
    <row r="8" spans="2:4" ht="12.75" customHeight="1" x14ac:dyDescent="0.2">
      <c r="B8" s="503"/>
      <c r="D8" s="459"/>
    </row>
    <row r="9" spans="2:4" ht="12.75" customHeight="1" x14ac:dyDescent="0.2">
      <c r="B9" s="505" t="s">
        <v>253</v>
      </c>
      <c r="D9" s="507" t="s">
        <v>254</v>
      </c>
    </row>
    <row r="10" spans="2:4" ht="12.75" customHeight="1" x14ac:dyDescent="0.2">
      <c r="B10" s="503"/>
      <c r="D10" s="508"/>
    </row>
    <row r="11" spans="2:4" ht="12.75" customHeight="1" x14ac:dyDescent="0.2">
      <c r="B11" s="509" t="s">
        <v>255</v>
      </c>
      <c r="D11" s="508" t="s">
        <v>256</v>
      </c>
    </row>
    <row r="12" spans="2:4" ht="12.75" customHeight="1" x14ac:dyDescent="0.2">
      <c r="B12" s="510"/>
      <c r="D12" s="511"/>
    </row>
    <row r="14" spans="2:4" ht="12.75" customHeight="1" x14ac:dyDescent="0.2">
      <c r="B14" s="5"/>
    </row>
  </sheetData>
  <sortState xmlns:xlrd2="http://schemas.microsoft.com/office/spreadsheetml/2017/richdata2" ref="A2:C15">
    <sortCondition descending="1" ref="A2:A15"/>
  </sortState>
  <hyperlinks>
    <hyperlink ref="D7" r:id="rId1" xr:uid="{AA11156B-C4A0-4D2D-AF58-06C32351AB07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2"/>
  <dimension ref="A1:W96"/>
  <sheetViews>
    <sheetView workbookViewId="0"/>
  </sheetViews>
  <sheetFormatPr defaultColWidth="10.7109375" defaultRowHeight="12.75" customHeight="1" x14ac:dyDescent="0.2"/>
  <cols>
    <col min="1" max="1" width="15.7109375" style="255" customWidth="1"/>
    <col min="2" max="2" width="12.7109375" style="255" customWidth="1"/>
    <col min="3" max="3" width="25.7109375" style="255" customWidth="1"/>
    <col min="4" max="14" width="10.7109375" style="255" customWidth="1"/>
    <col min="15" max="17" width="10.7109375" style="255"/>
    <col min="18" max="18" width="10.7109375" style="255" customWidth="1"/>
    <col min="19" max="22" width="10.7109375" style="255"/>
    <col min="23" max="23" width="12.7109375" style="258" customWidth="1"/>
    <col min="24" max="16384" width="10.7109375" style="255"/>
  </cols>
  <sheetData>
    <row r="1" spans="1:23" ht="12.75" customHeight="1" x14ac:dyDescent="0.2">
      <c r="A1" s="253" t="s">
        <v>257</v>
      </c>
      <c r="B1" s="253"/>
      <c r="C1" s="256" t="s">
        <v>258</v>
      </c>
      <c r="D1" s="258"/>
      <c r="E1" s="258"/>
      <c r="F1" s="259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6"/>
    </row>
    <row r="2" spans="1:23" ht="12.75" customHeight="1" x14ac:dyDescent="0.2">
      <c r="A2" s="253" t="s">
        <v>259</v>
      </c>
      <c r="B2" s="253"/>
      <c r="D2" s="258">
        <v>18</v>
      </c>
      <c r="E2" s="258"/>
      <c r="F2" s="258"/>
      <c r="G2" s="258">
        <v>21</v>
      </c>
      <c r="H2" s="258"/>
      <c r="I2" s="258"/>
      <c r="J2" s="258">
        <v>18</v>
      </c>
      <c r="K2" s="258"/>
      <c r="L2" s="258"/>
      <c r="M2" s="258">
        <v>21</v>
      </c>
      <c r="N2" s="258"/>
      <c r="O2" s="258"/>
      <c r="P2" s="258">
        <v>18</v>
      </c>
      <c r="Q2" s="258"/>
      <c r="R2" s="258"/>
      <c r="S2" s="258">
        <v>21</v>
      </c>
      <c r="T2" s="258"/>
      <c r="U2" s="258"/>
      <c r="V2" s="258"/>
      <c r="W2" s="208" t="s">
        <v>3</v>
      </c>
    </row>
    <row r="3" spans="1:23" ht="12.75" customHeight="1" x14ac:dyDescent="0.2">
      <c r="A3" s="258" t="s">
        <v>260</v>
      </c>
      <c r="B3" s="258">
        <v>4</v>
      </c>
      <c r="C3" s="258">
        <v>6</v>
      </c>
      <c r="D3" s="277">
        <v>2016</v>
      </c>
      <c r="E3" s="584" t="s">
        <v>14</v>
      </c>
      <c r="F3" s="260"/>
      <c r="G3" s="277">
        <v>2016</v>
      </c>
      <c r="H3" s="584" t="s">
        <v>261</v>
      </c>
      <c r="I3" s="260"/>
      <c r="J3" s="277">
        <v>2017</v>
      </c>
      <c r="K3" s="584" t="s">
        <v>14</v>
      </c>
      <c r="L3" s="260"/>
      <c r="M3" s="277">
        <v>2017</v>
      </c>
      <c r="N3" s="584" t="s">
        <v>261</v>
      </c>
      <c r="O3" s="260"/>
      <c r="P3" s="277">
        <v>2018</v>
      </c>
      <c r="Q3" s="584" t="s">
        <v>14</v>
      </c>
      <c r="R3" s="260"/>
      <c r="S3" s="277">
        <v>2018</v>
      </c>
      <c r="T3" s="584" t="s">
        <v>261</v>
      </c>
      <c r="U3" s="260"/>
      <c r="V3" s="258"/>
      <c r="W3" s="254" t="s">
        <v>6</v>
      </c>
    </row>
    <row r="4" spans="1:23" ht="12.75" customHeight="1" x14ac:dyDescent="0.2">
      <c r="A4" s="585" t="s">
        <v>95</v>
      </c>
      <c r="B4" s="585" t="s">
        <v>8</v>
      </c>
      <c r="C4" s="585" t="s">
        <v>47</v>
      </c>
      <c r="D4" s="261" t="s">
        <v>262</v>
      </c>
      <c r="E4" s="262" t="s">
        <v>263</v>
      </c>
      <c r="F4" s="263" t="s">
        <v>264</v>
      </c>
      <c r="G4" s="261" t="s">
        <v>262</v>
      </c>
      <c r="H4" s="262" t="s">
        <v>263</v>
      </c>
      <c r="I4" s="263" t="s">
        <v>264</v>
      </c>
      <c r="J4" s="261" t="s">
        <v>262</v>
      </c>
      <c r="K4" s="262" t="s">
        <v>263</v>
      </c>
      <c r="L4" s="263" t="s">
        <v>264</v>
      </c>
      <c r="M4" s="261" t="s">
        <v>262</v>
      </c>
      <c r="N4" s="262" t="s">
        <v>263</v>
      </c>
      <c r="O4" s="263" t="s">
        <v>264</v>
      </c>
      <c r="P4" s="261" t="s">
        <v>262</v>
      </c>
      <c r="Q4" s="262" t="s">
        <v>263</v>
      </c>
      <c r="R4" s="263" t="s">
        <v>264</v>
      </c>
      <c r="S4" s="261" t="s">
        <v>262</v>
      </c>
      <c r="T4" s="262" t="s">
        <v>263</v>
      </c>
      <c r="U4" s="263" t="s">
        <v>264</v>
      </c>
      <c r="V4" s="258"/>
      <c r="W4" s="73" t="s">
        <v>11</v>
      </c>
    </row>
    <row r="5" spans="1:23" ht="12.75" customHeight="1" x14ac:dyDescent="0.2">
      <c r="A5" s="490">
        <v>90010017</v>
      </c>
      <c r="B5" s="484" t="str">
        <f>INDEX(Sites!$A$2:$N$42,MATCH($A5,Sites!$A$2:$A$42,0),B$3)</f>
        <v>CT</v>
      </c>
      <c r="C5" s="485" t="str">
        <f>INDEX(Sites!$A$2:$N$42,MATCH($A5,Sites!$A$2:$A$42,0),C$3)</f>
        <v>Greenwich</v>
      </c>
      <c r="D5" s="274">
        <f t="array" ref="D5">INDEX('8hrMX'!$A$1:$U$500,MATCH(1,(D$3='8hrMX'!$F$1:$F$500)*($A5='8hrMX'!$A$1:$A$500),0),D$2)</f>
        <v>8.6999999999999994E-2</v>
      </c>
      <c r="E5" s="264">
        <f t="shared" ref="E5:E32" ca="1" si="0">MAX(INDIRECT($W$3 &amp; $W5 &amp; D$37 &amp; ":" &amp; $W5 &amp; D$38),4) / 10^3</f>
        <v>8.7000000000000008E-2</v>
      </c>
      <c r="F5" s="271">
        <f t="shared" ref="F5:F32" ca="1" si="1">D5-E5</f>
        <v>0</v>
      </c>
      <c r="G5" s="274">
        <f t="array" ref="G5">INDEX('8hrMX'!$A$1:$U$500,MATCH(1,(G$3='8hrMX'!$F$1:$F$500)*($A5='8hrMX'!$A$1:$A$500),0),G$2)</f>
        <v>7.9000000000000001E-2</v>
      </c>
      <c r="H5" s="264">
        <f ca="1">LARGE(INDIRECT($W$3 &amp; $W5 &amp; D$37 &amp; ":" &amp; $W5 &amp; D$38),4) / 10^3</f>
        <v>7.9000000000000001E-2</v>
      </c>
      <c r="I5" s="271">
        <f t="shared" ref="I5:I32" ca="1" si="2">G5-H5</f>
        <v>0</v>
      </c>
      <c r="J5" s="274">
        <f t="array" ref="J5">INDEX('8hrMX'!$A$1:$U$500,MATCH(1,(J$3='8hrMX'!$F$1:$F$500)*($A5='8hrMX'!$A$1:$A$500),0),J$2)</f>
        <v>0.09</v>
      </c>
      <c r="K5" s="264">
        <f t="shared" ref="K5:K32" ca="1" si="3">MAX(INDIRECT($W$3 &amp; $W5 &amp; J$37 &amp; ":" &amp; $W5 &amp; J$38),4) / 10^3</f>
        <v>0.09</v>
      </c>
      <c r="L5" s="271">
        <f t="shared" ref="L5:L32" ca="1" si="4">J5-K5</f>
        <v>0</v>
      </c>
      <c r="M5" s="274">
        <f t="array" ref="M5">INDEX('8hrMX'!$A$1:$U$500,MATCH(1,(M$3='8hrMX'!$F$1:$F$500)*($A5='8hrMX'!$A$1:$A$500),0),M$2)</f>
        <v>7.3999999999999996E-2</v>
      </c>
      <c r="N5" s="264">
        <f ca="1">LARGE(INDIRECT($W$3 &amp; $W5 &amp; J$37 &amp; ":" &amp; $W5 &amp; J$38),4) / 10^3</f>
        <v>7.400000000000001E-2</v>
      </c>
      <c r="O5" s="265">
        <f t="shared" ref="O5:O32" ca="1" si="5">M5-N5</f>
        <v>0</v>
      </c>
      <c r="P5" s="274">
        <f t="array" ref="P5">INDEX('8hrMX'!$A$1:$U$500,MATCH(1,(P$3='8hrMX'!$F$1:$F$500)*($A5='8hrMX'!$A$1:$A$500),0),P$2)</f>
        <v>9.5000000000000001E-2</v>
      </c>
      <c r="Q5" s="264">
        <f t="shared" ref="Q5:Q32" ca="1" si="6">MAX(INDIRECT($W$3 &amp; $W5 &amp; P$37 &amp; ":" &amp; $W5 &amp; P$38),4) / 10^3</f>
        <v>9.5000000000000001E-2</v>
      </c>
      <c r="R5" s="271">
        <f t="shared" ref="R5:R32" ca="1" si="7">P5-Q5</f>
        <v>0</v>
      </c>
      <c r="S5" s="274">
        <f t="array" ref="S5">INDEX('8hrMX'!$A$1:$U$500,MATCH(1,(S$3='8hrMX'!$F$1:$F$500)*($A5='8hrMX'!$A$1:$A$500),0),S$2)</f>
        <v>8.5999999999999993E-2</v>
      </c>
      <c r="T5" s="264">
        <f ca="1">LARGE(INDIRECT($W$3 &amp; $W5 &amp; P$37 &amp; ":" &amp; $W5 &amp; P$38),4) / 10^3</f>
        <v>8.4000000000000005E-2</v>
      </c>
      <c r="U5" s="265">
        <f t="shared" ref="U5:U32" ca="1" si="8">S5-T5</f>
        <v>1.9999999999999879E-3</v>
      </c>
      <c r="V5" s="258"/>
      <c r="W5" s="4" t="str">
        <f ca="1">SUBSTITUTE(ADDRESS(1,MATCH($A5,INDIRECT($W$3 &amp; "A1:AZ1"),0),4),"1","")</f>
        <v>C</v>
      </c>
    </row>
    <row r="6" spans="1:23" ht="12.75" customHeight="1" x14ac:dyDescent="0.2">
      <c r="A6" s="491">
        <v>90011123</v>
      </c>
      <c r="B6" s="486" t="str">
        <f>INDEX(Sites!$A$2:$N$42,MATCH($A6,Sites!$A$2:$A$42,0),B$3)</f>
        <v>CT</v>
      </c>
      <c r="C6" s="487" t="str">
        <f>INDEX(Sites!$A$2:$N$42,MATCH($A6,Sites!$A$2:$A$42,0),C$3)</f>
        <v>Danbury</v>
      </c>
      <c r="D6" s="275">
        <f t="array" ref="D6">INDEX('8hrMX'!$A$1:$U$500,MATCH(1,(D$3='8hrMX'!$F$1:$F$500)*($A6='8hrMX'!$A$1:$A$500),0),D$2)</f>
        <v>9.9000000000000005E-2</v>
      </c>
      <c r="E6" s="266">
        <f t="shared" ca="1" si="0"/>
        <v>9.9000000000000005E-2</v>
      </c>
      <c r="F6" s="272">
        <f t="shared" ca="1" si="1"/>
        <v>0</v>
      </c>
      <c r="G6" s="275">
        <f t="array" ref="G6">INDEX('8hrMX'!$A$1:$U$500,MATCH(1,(G$3='8hrMX'!$F$1:$F$500)*($A6='8hrMX'!$A$1:$A$500),0),G$2)</f>
        <v>8.1000000000000003E-2</v>
      </c>
      <c r="H6" s="266">
        <f ca="1">LARGE(INDIRECT($W$3 &amp; $W6 &amp; D$37 &amp; ":" &amp; $W6 &amp; D$38),4) / 10^3</f>
        <v>8.1000000000000003E-2</v>
      </c>
      <c r="I6" s="272">
        <f t="shared" ca="1" si="2"/>
        <v>0</v>
      </c>
      <c r="J6" s="275">
        <f t="array" ref="J6">INDEX('8hrMX'!$A$1:$U$500,MATCH(1,(J$3='8hrMX'!$F$1:$F$500)*($A6='8hrMX'!$A$1:$A$500),0),J$2)</f>
        <v>7.8E-2</v>
      </c>
      <c r="K6" s="266">
        <f t="shared" ca="1" si="3"/>
        <v>7.8E-2</v>
      </c>
      <c r="L6" s="272">
        <f t="shared" ca="1" si="4"/>
        <v>0</v>
      </c>
      <c r="M6" s="275">
        <f t="array" ref="M6">INDEX('8hrMX'!$A$1:$U$500,MATCH(1,(M$3='8hrMX'!$F$1:$F$500)*($A6='8hrMX'!$A$1:$A$500),0),M$2)</f>
        <v>7.1999999999999995E-2</v>
      </c>
      <c r="N6" s="266">
        <f ca="1">LARGE(INDIRECT($W$3 &amp; $W6 &amp; J$37 &amp; ":" &amp; $W6 &amp; J$38),4) / 10^3</f>
        <v>7.2000000000000008E-2</v>
      </c>
      <c r="O6" s="267">
        <f t="shared" ca="1" si="5"/>
        <v>0</v>
      </c>
      <c r="P6" s="275">
        <f t="array" ref="P6">INDEX('8hrMX'!$A$1:$U$500,MATCH(1,(P$3='8hrMX'!$F$1:$F$500)*($A6='8hrMX'!$A$1:$A$500),0),P$2)</f>
        <v>9.1999999999999998E-2</v>
      </c>
      <c r="Q6" s="266">
        <f t="shared" ca="1" si="6"/>
        <v>9.1999999999999998E-2</v>
      </c>
      <c r="R6" s="272">
        <f t="shared" ca="1" si="7"/>
        <v>0</v>
      </c>
      <c r="S6" s="275">
        <f t="array" ref="S6">INDEX('8hrMX'!$A$1:$U$500,MATCH(1,(S$3='8hrMX'!$F$1:$F$500)*($A6='8hrMX'!$A$1:$A$500),0),S$2)</f>
        <v>7.4999999999999997E-2</v>
      </c>
      <c r="T6" s="266">
        <f ca="1">LARGE(INDIRECT($W$3 &amp; $W6 &amp; P$37 &amp; ":" &amp; $W6 &amp; P$38),4) / 10^3</f>
        <v>7.4999999999999997E-2</v>
      </c>
      <c r="U6" s="267">
        <f t="shared" ca="1" si="8"/>
        <v>0</v>
      </c>
      <c r="V6" s="258"/>
      <c r="W6" s="4" t="str">
        <f t="shared" ref="W6:W32" ca="1" si="9">SUBSTITUTE(ADDRESS(1,MATCH($A6,INDIRECT($W$3 &amp; "A1:AZ1"),0),4),"1","")</f>
        <v>D</v>
      </c>
    </row>
    <row r="7" spans="1:23" ht="12.75" customHeight="1" x14ac:dyDescent="0.2">
      <c r="A7" s="491">
        <v>90013007</v>
      </c>
      <c r="B7" s="486" t="str">
        <f>INDEX(Sites!$A$2:$N$42,MATCH($A7,Sites!$A$2:$A$42,0),B$3)</f>
        <v>CT</v>
      </c>
      <c r="C7" s="487" t="str">
        <f>INDEX(Sites!$A$2:$N$42,MATCH($A7,Sites!$A$2:$A$42,0),C$3)</f>
        <v>Stratford</v>
      </c>
      <c r="D7" s="275">
        <f t="array" ref="D7">INDEX('8hrMX'!$A$1:$U$500,MATCH(1,(D$3='8hrMX'!$F$1:$F$500)*($A7='8hrMX'!$A$1:$A$500),0),D$2)</f>
        <v>9.6000000000000002E-2</v>
      </c>
      <c r="E7" s="266">
        <f t="shared" ca="1" si="0"/>
        <v>9.6000000000000002E-2</v>
      </c>
      <c r="F7" s="272">
        <f t="shared" ca="1" si="1"/>
        <v>0</v>
      </c>
      <c r="G7" s="275">
        <f t="array" ref="G7">INDEX('8hrMX'!$A$1:$U$500,MATCH(1,(G$3='8hrMX'!$F$1:$F$500)*($A7='8hrMX'!$A$1:$A$500),0),G$2)</f>
        <v>8.3000000000000004E-2</v>
      </c>
      <c r="H7" s="266">
        <f ca="1">LARGE(INDIRECT($W$3 &amp; $W7 &amp; D$37 &amp; ":" &amp; $W7 &amp; D$38),4) / 10^3</f>
        <v>8.3000000000000004E-2</v>
      </c>
      <c r="I7" s="272">
        <f t="shared" ca="1" si="2"/>
        <v>0</v>
      </c>
      <c r="J7" s="275">
        <f t="array" ref="J7">INDEX('8hrMX'!$A$1:$U$500,MATCH(1,(J$3='8hrMX'!$F$1:$F$500)*($A7='8hrMX'!$A$1:$A$500),0),J$2)</f>
        <v>9.5000000000000001E-2</v>
      </c>
      <c r="K7" s="266">
        <f t="shared" ca="1" si="3"/>
        <v>9.5000000000000001E-2</v>
      </c>
      <c r="L7" s="272">
        <f t="shared" ca="1" si="4"/>
        <v>0</v>
      </c>
      <c r="M7" s="275">
        <f t="array" ref="M7">INDEX('8hrMX'!$A$1:$U$500,MATCH(1,(M$3='8hrMX'!$F$1:$F$500)*($A7='8hrMX'!$A$1:$A$500),0),M$2)</f>
        <v>8.1000000000000003E-2</v>
      </c>
      <c r="N7" s="266">
        <f ca="1">LARGE(INDIRECT($W$3 &amp; $W7 &amp; J$37 &amp; ":" &amp; $W7 &amp; J$38),4) / 10^3</f>
        <v>8.1000000000000003E-2</v>
      </c>
      <c r="O7" s="267">
        <f t="shared" ca="1" si="5"/>
        <v>0</v>
      </c>
      <c r="P7" s="275">
        <f t="array" ref="P7">INDEX('8hrMX'!$A$1:$U$500,MATCH(1,(P$3='8hrMX'!$F$1:$F$500)*($A7='8hrMX'!$A$1:$A$500),0),P$2)</f>
        <v>9.9000000000000005E-2</v>
      </c>
      <c r="Q7" s="266">
        <f t="shared" ca="1" si="6"/>
        <v>9.9000000000000005E-2</v>
      </c>
      <c r="R7" s="272">
        <f t="shared" ca="1" si="7"/>
        <v>0</v>
      </c>
      <c r="S7" s="275">
        <f t="array" ref="S7">INDEX('8hrMX'!$A$1:$U$500,MATCH(1,(S$3='8hrMX'!$F$1:$F$500)*($A7='8hrMX'!$A$1:$A$500),0),S$2)</f>
        <v>8.3000000000000004E-2</v>
      </c>
      <c r="T7" s="266">
        <f ca="1">LARGE(INDIRECT($W$3 &amp; $W7 &amp; P$37 &amp; ":" &amp; $W7 &amp; P$38),4) / 10^3</f>
        <v>8.3000000000000004E-2</v>
      </c>
      <c r="U7" s="267">
        <f t="shared" ca="1" si="8"/>
        <v>0</v>
      </c>
      <c r="W7" s="4" t="str">
        <f t="shared" ca="1" si="9"/>
        <v>E</v>
      </c>
    </row>
    <row r="8" spans="1:23" ht="12.75" customHeight="1" x14ac:dyDescent="0.2">
      <c r="A8" s="491">
        <v>90019003</v>
      </c>
      <c r="B8" s="486" t="str">
        <f>INDEX(Sites!$A$2:$N$42,MATCH($A8,Sites!$A$2:$A$42,0),B$3)</f>
        <v>CT</v>
      </c>
      <c r="C8" s="487" t="str">
        <f>INDEX(Sites!$A$2:$N$42,MATCH($A8,Sites!$A$2:$A$42,0),C$3)</f>
        <v>Westport</v>
      </c>
      <c r="D8" s="275">
        <f t="array" ref="D8">INDEX('8hrMX'!$A$1:$U$500,MATCH(1,(D$3='8hrMX'!$F$1:$F$500)*($A8='8hrMX'!$A$1:$A$500),0),D$2)</f>
        <v>9.7000000000000003E-2</v>
      </c>
      <c r="E8" s="266">
        <f t="shared" ca="1" si="0"/>
        <v>9.7000000000000003E-2</v>
      </c>
      <c r="F8" s="272">
        <f t="shared" ca="1" si="1"/>
        <v>0</v>
      </c>
      <c r="G8" s="275">
        <f t="array" ref="G8">INDEX('8hrMX'!$A$1:$U$500,MATCH(1,(G$3='8hrMX'!$F$1:$F$500)*($A8='8hrMX'!$A$1:$A$500),0),G$2)</f>
        <v>8.1000000000000003E-2</v>
      </c>
      <c r="H8" s="266">
        <f ca="1">LARGE(INDIRECT($W$3 &amp; $W8 &amp; D$37 &amp; ":" &amp; $W8 &amp; D$38),4) / 10^3</f>
        <v>8.1000000000000003E-2</v>
      </c>
      <c r="I8" s="272">
        <f t="shared" ca="1" si="2"/>
        <v>0</v>
      </c>
      <c r="J8" s="275">
        <f t="array" ref="J8">INDEX('8hrMX'!$A$1:$U$500,MATCH(1,(J$3='8hrMX'!$F$1:$F$500)*($A8='8hrMX'!$A$1:$A$500),0),J$2)</f>
        <v>9.7000000000000003E-2</v>
      </c>
      <c r="K8" s="266">
        <f t="shared" ca="1" si="3"/>
        <v>9.7000000000000003E-2</v>
      </c>
      <c r="L8" s="272">
        <f t="shared" ca="1" si="4"/>
        <v>0</v>
      </c>
      <c r="M8" s="275">
        <f t="array" ref="M8">INDEX('8hrMX'!$A$1:$U$500,MATCH(1,(M$3='8hrMX'!$F$1:$F$500)*($A8='8hrMX'!$A$1:$A$500),0),M$2)</f>
        <v>8.1000000000000003E-2</v>
      </c>
      <c r="N8" s="266">
        <f ca="1">LARGE(INDIRECT($W$3 &amp; $W8 &amp; J$37 &amp; ":" &amp; $W8 &amp; J$38),4) / 10^3</f>
        <v>8.1000000000000003E-2</v>
      </c>
      <c r="O8" s="267">
        <f t="shared" ca="1" si="5"/>
        <v>0</v>
      </c>
      <c r="P8" s="275">
        <f t="array" ref="P8">INDEX('8hrMX'!$A$1:$U$500,MATCH(1,(P$3='8hrMX'!$F$1:$F$500)*($A8='8hrMX'!$A$1:$A$500),0),P$2)</f>
        <v>9.4E-2</v>
      </c>
      <c r="Q8" s="266">
        <f t="shared" ca="1" si="6"/>
        <v>9.4E-2</v>
      </c>
      <c r="R8" s="272">
        <f t="shared" ca="1" si="7"/>
        <v>0</v>
      </c>
      <c r="S8" s="275">
        <f t="array" ref="S8">INDEX('8hrMX'!$A$1:$U$500,MATCH(1,(S$3='8hrMX'!$F$1:$F$500)*($A8='8hrMX'!$A$1:$A$500),0),S$2)</f>
        <v>8.4000000000000005E-2</v>
      </c>
      <c r="T8" s="266">
        <f ca="1">LARGE(INDIRECT($W$3 &amp; $W8 &amp; P$37 &amp; ":" &amp; $W8 &amp; P$38),4) / 10^3</f>
        <v>8.4000000000000005E-2</v>
      </c>
      <c r="U8" s="267">
        <f t="shared" ca="1" si="8"/>
        <v>0</v>
      </c>
      <c r="W8" s="4" t="str">
        <f t="shared" ca="1" si="9"/>
        <v>F</v>
      </c>
    </row>
    <row r="9" spans="1:23" ht="12.75" customHeight="1" x14ac:dyDescent="0.2">
      <c r="A9" s="491">
        <v>90070007</v>
      </c>
      <c r="B9" s="486" t="str">
        <f>INDEX(Sites!$A$2:$N$42,MATCH($A9,Sites!$A$2:$A$42,0),B$3)</f>
        <v>CT</v>
      </c>
      <c r="C9" s="487" t="str">
        <f>INDEX(Sites!$A$2:$N$42,MATCH($A9,Sites!$A$2:$A$42,0),C$3)</f>
        <v>Middletown</v>
      </c>
      <c r="D9" s="275">
        <f t="array" ref="D9">INDEX('8hrMX'!$A$1:$U$500,MATCH(1,(D$3='8hrMX'!$F$1:$F$500)*($A9='8hrMX'!$A$1:$A$500),0),D$2)</f>
        <v>0.1</v>
      </c>
      <c r="E9" s="266">
        <f t="shared" ca="1" si="0"/>
        <v>0.1</v>
      </c>
      <c r="F9" s="272">
        <f t="shared" ca="1" si="1"/>
        <v>0</v>
      </c>
      <c r="G9" s="275">
        <f t="array" ref="G9">INDEX('8hrMX'!$A$1:$U$500,MATCH(1,(G$3='8hrMX'!$F$1:$F$500)*($A9='8hrMX'!$A$1:$A$500),0),G$2)</f>
        <v>0.08</v>
      </c>
      <c r="H9" s="266">
        <f ca="1">LARGE(INDIRECT($W$3 &amp; $W9 &amp; D$37 &amp; ":" &amp; $W9 &amp; D$38),4) / 10^3</f>
        <v>0.08</v>
      </c>
      <c r="I9" s="272">
        <f t="shared" ca="1" si="2"/>
        <v>0</v>
      </c>
      <c r="J9" s="275">
        <f t="array" ref="J9">INDEX('8hrMX'!$A$1:$U$500,MATCH(1,(J$3='8hrMX'!$F$1:$F$500)*($A9='8hrMX'!$A$1:$A$500),0),J$2)</f>
        <v>8.5999999999999993E-2</v>
      </c>
      <c r="K9" s="266">
        <f t="shared" ca="1" si="3"/>
        <v>8.5999999999999993E-2</v>
      </c>
      <c r="L9" s="272">
        <f t="shared" ca="1" si="4"/>
        <v>0</v>
      </c>
      <c r="M9" s="275">
        <f t="array" ref="M9">INDEX('8hrMX'!$A$1:$U$500,MATCH(1,(M$3='8hrMX'!$F$1:$F$500)*($A9='8hrMX'!$A$1:$A$500),0),M$2)</f>
        <v>7.9000000000000001E-2</v>
      </c>
      <c r="N9" s="266">
        <f ca="1">LARGE(INDIRECT($W$3 &amp; $W9 &amp; J$37 &amp; ":" &amp; $W9 &amp; J$38),4) / 10^3</f>
        <v>7.9000000000000001E-2</v>
      </c>
      <c r="O9" s="267">
        <f t="shared" ca="1" si="5"/>
        <v>0</v>
      </c>
      <c r="P9" s="493"/>
      <c r="Q9" s="266">
        <f t="shared" ca="1" si="6"/>
        <v>4.0000000000000001E-3</v>
      </c>
      <c r="R9" s="494"/>
      <c r="S9" s="493"/>
      <c r="T9" s="495"/>
      <c r="U9" s="496"/>
      <c r="W9" s="4" t="str">
        <f t="shared" ca="1" si="9"/>
        <v>G</v>
      </c>
    </row>
    <row r="10" spans="1:23" ht="12.75" customHeight="1" x14ac:dyDescent="0.2">
      <c r="A10" s="491">
        <v>90079007</v>
      </c>
      <c r="B10" s="486" t="str">
        <f>INDEX(Sites!$A$2:$N$42,MATCH($A10,Sites!$A$2:$A$42,0),B$3)</f>
        <v>CT</v>
      </c>
      <c r="C10" s="487" t="str">
        <f>INDEX(Sites!$A$2:$N$42,MATCH($A10,Sites!$A$2:$A$42,0),C$3)</f>
        <v>Middletown-CVH</v>
      </c>
      <c r="D10" s="493"/>
      <c r="E10" s="266">
        <f t="shared" ca="1" si="0"/>
        <v>4.0000000000000001E-3</v>
      </c>
      <c r="F10" s="494"/>
      <c r="G10" s="493"/>
      <c r="H10" s="495"/>
      <c r="I10" s="494"/>
      <c r="J10" s="493"/>
      <c r="K10" s="266">
        <f t="shared" ca="1" si="3"/>
        <v>4.0000000000000001E-3</v>
      </c>
      <c r="L10" s="494"/>
      <c r="M10" s="493"/>
      <c r="N10" s="495"/>
      <c r="O10" s="496"/>
      <c r="P10" s="275">
        <f t="array" ref="P10">INDEX('8hrMX'!$A$1:$U$500,MATCH(1,(P$3='8hrMX'!$F$1:$F$500)*($A10='8hrMX'!$A$1:$A$500),0),P$2)</f>
        <v>7.8E-2</v>
      </c>
      <c r="Q10" s="266">
        <f t="shared" ca="1" si="6"/>
        <v>7.8E-2</v>
      </c>
      <c r="R10" s="272">
        <f t="shared" ref="R10" ca="1" si="10">P10-Q10</f>
        <v>0</v>
      </c>
      <c r="S10" s="275">
        <f t="array" ref="S10">INDEX('8hrMX'!$A$1:$U$500,MATCH(1,(S$3='8hrMX'!$F$1:$F$500)*($A10='8hrMX'!$A$1:$A$500),0),S$2)</f>
        <v>7.6999999999999999E-2</v>
      </c>
      <c r="T10" s="266">
        <f t="shared" ref="T10:T25" ca="1" si="11">LARGE(INDIRECT($W$3 &amp; $W10 &amp; P$37 &amp; ":" &amp; $W10 &amp; P$38),4) / 10^3</f>
        <v>7.6999999999999999E-2</v>
      </c>
      <c r="U10" s="267">
        <f t="shared" ref="U10" ca="1" si="12">S10-T10</f>
        <v>0</v>
      </c>
      <c r="W10" s="4" t="str">
        <f t="shared" ca="1" si="9"/>
        <v>H</v>
      </c>
    </row>
    <row r="11" spans="1:23" ht="12.75" customHeight="1" x14ac:dyDescent="0.2">
      <c r="A11" s="491">
        <v>90090027</v>
      </c>
      <c r="B11" s="486" t="str">
        <f>INDEX(Sites!$A$2:$N$42,MATCH($A11,Sites!$A$2:$A$42,0),B$3)</f>
        <v>CT</v>
      </c>
      <c r="C11" s="487" t="str">
        <f>INDEX(Sites!$A$2:$N$42,MATCH($A11,Sites!$A$2:$A$42,0),C$3)</f>
        <v>New Haven-Criscuolo Pk</v>
      </c>
      <c r="D11" s="275">
        <f t="array" ref="D11">INDEX('8hrMX'!$A$1:$U$500,MATCH(1,(D$3='8hrMX'!$F$1:$F$500)*($A11='8hrMX'!$A$1:$A$500),0),D$2)</f>
        <v>9.0999999999999998E-2</v>
      </c>
      <c r="E11" s="266">
        <f t="shared" ca="1" si="0"/>
        <v>9.0999999999999998E-2</v>
      </c>
      <c r="F11" s="272">
        <f t="shared" ca="1" si="1"/>
        <v>0</v>
      </c>
      <c r="G11" s="275">
        <f t="array" ref="G11">INDEX('8hrMX'!$A$1:$U$500,MATCH(1,(G$3='8hrMX'!$F$1:$F$500)*($A11='8hrMX'!$A$1:$A$500),0),G$2)</f>
        <v>7.4999999999999997E-2</v>
      </c>
      <c r="H11" s="266">
        <f t="shared" ref="H11:H26" ca="1" si="13">LARGE(INDIRECT($W$3 &amp; $W11 &amp; D$37 &amp; ":" &amp; $W11 &amp; D$38),4) / 10^3</f>
        <v>7.4999999999999997E-2</v>
      </c>
      <c r="I11" s="272">
        <f t="shared" ca="1" si="2"/>
        <v>0</v>
      </c>
      <c r="J11" s="275">
        <f t="array" ref="J11">INDEX('8hrMX'!$A$1:$U$500,MATCH(1,(J$3='8hrMX'!$F$1:$F$500)*($A11='8hrMX'!$A$1:$A$500),0),J$2)</f>
        <v>8.8999999999999996E-2</v>
      </c>
      <c r="K11" s="266">
        <f t="shared" ca="1" si="3"/>
        <v>8.900000000000001E-2</v>
      </c>
      <c r="L11" s="272">
        <f t="shared" ca="1" si="4"/>
        <v>0</v>
      </c>
      <c r="M11" s="275">
        <f t="array" ref="M11">INDEX('8hrMX'!$A$1:$U$500,MATCH(1,(M$3='8hrMX'!$F$1:$F$500)*($A11='8hrMX'!$A$1:$A$500),0),M$2)</f>
        <v>7.4999999999999997E-2</v>
      </c>
      <c r="N11" s="266">
        <f t="shared" ref="N11:N26" ca="1" si="14">LARGE(INDIRECT($W$3 &amp; $W11 &amp; J$37 &amp; ":" &amp; $W11 &amp; J$38),4) / 10^3</f>
        <v>7.4999999999999997E-2</v>
      </c>
      <c r="O11" s="267">
        <f t="shared" ca="1" si="5"/>
        <v>0</v>
      </c>
      <c r="P11" s="275">
        <f t="array" ref="P11">INDEX('8hrMX'!$A$1:$U$500,MATCH(1,(P$3='8hrMX'!$F$1:$F$500)*($A11='8hrMX'!$A$1:$A$500),0),P$2)</f>
        <v>8.7999999999999995E-2</v>
      </c>
      <c r="Q11" s="266">
        <f t="shared" ca="1" si="6"/>
        <v>8.7999999999999995E-2</v>
      </c>
      <c r="R11" s="272">
        <f t="shared" ca="1" si="7"/>
        <v>0</v>
      </c>
      <c r="S11" s="275">
        <f t="array" ref="S11">INDEX('8hrMX'!$A$1:$U$500,MATCH(1,(S$3='8hrMX'!$F$1:$F$500)*($A11='8hrMX'!$A$1:$A$500),0),S$2)</f>
        <v>7.1999999999999995E-2</v>
      </c>
      <c r="T11" s="266">
        <f t="shared" ca="1" si="11"/>
        <v>7.1999999999999995E-2</v>
      </c>
      <c r="U11" s="267">
        <f t="shared" ca="1" si="8"/>
        <v>0</v>
      </c>
      <c r="W11" s="4" t="str">
        <f t="shared" ca="1" si="9"/>
        <v>I</v>
      </c>
    </row>
    <row r="12" spans="1:23" ht="12.75" customHeight="1" x14ac:dyDescent="0.2">
      <c r="A12" s="491">
        <v>90099002</v>
      </c>
      <c r="B12" s="486" t="str">
        <f>INDEX(Sites!$A$2:$N$42,MATCH($A12,Sites!$A$2:$A$42,0),B$3)</f>
        <v>CT</v>
      </c>
      <c r="C12" s="487" t="str">
        <f>INDEX(Sites!$A$2:$N$42,MATCH($A12,Sites!$A$2:$A$42,0),C$3)</f>
        <v>Madison-Beach Rd</v>
      </c>
      <c r="D12" s="275">
        <f t="array" ref="D12">INDEX('8hrMX'!$A$1:$U$500,MATCH(1,(D$3='8hrMX'!$F$1:$F$500)*($A12='8hrMX'!$A$1:$A$500),0),D$2)</f>
        <v>8.8999999999999996E-2</v>
      </c>
      <c r="E12" s="266">
        <f t="shared" ca="1" si="0"/>
        <v>8.900000000000001E-2</v>
      </c>
      <c r="F12" s="272">
        <f t="shared" ca="1" si="1"/>
        <v>0</v>
      </c>
      <c r="G12" s="275">
        <f t="array" ref="G12">INDEX('8hrMX'!$A$1:$U$500,MATCH(1,(G$3='8hrMX'!$F$1:$F$500)*($A12='8hrMX'!$A$1:$A$500),0),G$2)</f>
        <v>0.08</v>
      </c>
      <c r="H12" s="266">
        <f t="shared" ca="1" si="13"/>
        <v>0.08</v>
      </c>
      <c r="I12" s="272">
        <f t="shared" ca="1" si="2"/>
        <v>0</v>
      </c>
      <c r="J12" s="275">
        <f t="array" ref="J12">INDEX('8hrMX'!$A$1:$U$500,MATCH(1,(J$3='8hrMX'!$F$1:$F$500)*($A12='8hrMX'!$A$1:$A$500),0),J$2)</f>
        <v>9.7000000000000003E-2</v>
      </c>
      <c r="K12" s="266">
        <f t="shared" ca="1" si="3"/>
        <v>9.7000000000000003E-2</v>
      </c>
      <c r="L12" s="272">
        <f t="shared" ca="1" si="4"/>
        <v>0</v>
      </c>
      <c r="M12" s="275">
        <f t="array" ref="M12">INDEX('8hrMX'!$A$1:$U$500,MATCH(1,(M$3='8hrMX'!$F$1:$F$500)*($A12='8hrMX'!$A$1:$A$500),0),M$2)</f>
        <v>8.5999999999999993E-2</v>
      </c>
      <c r="N12" s="266">
        <f t="shared" ca="1" si="14"/>
        <v>8.5999999999999993E-2</v>
      </c>
      <c r="O12" s="267">
        <f t="shared" ca="1" si="5"/>
        <v>0</v>
      </c>
      <c r="P12" s="275">
        <f t="array" ref="P12">INDEX('8hrMX'!$A$1:$U$500,MATCH(1,(P$3='8hrMX'!$F$1:$F$500)*($A12='8hrMX'!$A$1:$A$500),0),P$2)</f>
        <v>8.6999999999999994E-2</v>
      </c>
      <c r="Q12" s="266">
        <f t="shared" ca="1" si="6"/>
        <v>8.6999999999999994E-2</v>
      </c>
      <c r="R12" s="272">
        <f t="shared" ca="1" si="7"/>
        <v>0</v>
      </c>
      <c r="S12" s="275">
        <f t="array" ref="S12">INDEX('8hrMX'!$A$1:$U$500,MATCH(1,(S$3='8hrMX'!$F$1:$F$500)*($A12='8hrMX'!$A$1:$A$500),0),S$2)</f>
        <v>7.6999999999999999E-2</v>
      </c>
      <c r="T12" s="266">
        <f t="shared" ca="1" si="11"/>
        <v>7.6999999999999999E-2</v>
      </c>
      <c r="U12" s="267">
        <f t="shared" ca="1" si="8"/>
        <v>0</v>
      </c>
      <c r="W12" s="4" t="str">
        <f t="shared" ca="1" si="9"/>
        <v>J</v>
      </c>
    </row>
    <row r="13" spans="1:23" ht="12.75" customHeight="1" x14ac:dyDescent="0.2">
      <c r="A13" s="491">
        <v>340030006</v>
      </c>
      <c r="B13" s="486" t="str">
        <f>INDEX(Sites!$A$2:$N$42,MATCH($A13,Sites!$A$2:$A$42,0),B$3)</f>
        <v>NJ</v>
      </c>
      <c r="C13" s="487" t="str">
        <f>INDEX(Sites!$A$2:$N$42,MATCH($A13,Sites!$A$2:$A$42,0),C$3)</f>
        <v>Leonia</v>
      </c>
      <c r="D13" s="275">
        <f t="array" ref="D13">INDEX('8hrMX'!$A$1:$U$500,MATCH(1,(D$3='8hrMX'!$F$1:$F$500)*($A13='8hrMX'!$A$1:$A$500),0),D$2)</f>
        <v>7.6999999999999999E-2</v>
      </c>
      <c r="E13" s="266">
        <f t="shared" ca="1" si="0"/>
        <v>7.6999999999999999E-2</v>
      </c>
      <c r="F13" s="272">
        <f t="shared" ca="1" si="1"/>
        <v>0</v>
      </c>
      <c r="G13" s="275">
        <f t="array" ref="G13">INDEX('8hrMX'!$A$1:$U$500,MATCH(1,(G$3='8hrMX'!$F$1:$F$500)*($A13='8hrMX'!$A$1:$A$500),0),G$2)</f>
        <v>7.2999999999999995E-2</v>
      </c>
      <c r="H13" s="266">
        <f t="shared" ca="1" si="13"/>
        <v>7.3000000000000009E-2</v>
      </c>
      <c r="I13" s="272">
        <f t="shared" ca="1" si="2"/>
        <v>0</v>
      </c>
      <c r="J13" s="275">
        <f t="array" ref="J13">INDEX('8hrMX'!$A$1:$U$500,MATCH(1,(J$3='8hrMX'!$F$1:$F$500)*($A13='8hrMX'!$A$1:$A$500),0),J$2)</f>
        <v>8.2000000000000003E-2</v>
      </c>
      <c r="K13" s="266">
        <f t="shared" ca="1" si="3"/>
        <v>8.2000000000000003E-2</v>
      </c>
      <c r="L13" s="272">
        <f t="shared" ca="1" si="4"/>
        <v>0</v>
      </c>
      <c r="M13" s="275">
        <f t="array" ref="M13">INDEX('8hrMX'!$A$1:$U$500,MATCH(1,(M$3='8hrMX'!$F$1:$F$500)*($A13='8hrMX'!$A$1:$A$500),0),M$2)</f>
        <v>7.3999999999999996E-2</v>
      </c>
      <c r="N13" s="266">
        <f t="shared" ca="1" si="14"/>
        <v>7.400000000000001E-2</v>
      </c>
      <c r="O13" s="267">
        <f t="shared" ca="1" si="5"/>
        <v>0</v>
      </c>
      <c r="P13" s="275">
        <f t="array" ref="P13">INDEX('8hrMX'!$A$1:$U$500,MATCH(1,(P$3='8hrMX'!$F$1:$F$500)*($A13='8hrMX'!$A$1:$A$500),0),P$2)</f>
        <v>9.0999999999999998E-2</v>
      </c>
      <c r="Q13" s="266">
        <f t="shared" ca="1" si="6"/>
        <v>9.0999999999999998E-2</v>
      </c>
      <c r="R13" s="272">
        <f t="shared" ca="1" si="7"/>
        <v>0</v>
      </c>
      <c r="S13" s="275">
        <f t="array" ref="S13">INDEX('8hrMX'!$A$1:$U$500,MATCH(1,(S$3='8hrMX'!$F$1:$F$500)*($A13='8hrMX'!$A$1:$A$500),0),S$2)</f>
        <v>7.9000000000000001E-2</v>
      </c>
      <c r="T13" s="266">
        <f t="shared" ca="1" si="11"/>
        <v>7.9000000000000001E-2</v>
      </c>
      <c r="U13" s="267">
        <f t="shared" ca="1" si="8"/>
        <v>0</v>
      </c>
      <c r="W13" s="4" t="str">
        <f t="shared" ca="1" si="9"/>
        <v>K</v>
      </c>
    </row>
    <row r="14" spans="1:23" ht="12.75" customHeight="1" x14ac:dyDescent="0.2">
      <c r="A14" s="491">
        <v>340130003</v>
      </c>
      <c r="B14" s="486" t="str">
        <f>INDEX(Sites!$A$2:$N$42,MATCH($A14,Sites!$A$2:$A$42,0),B$3)</f>
        <v>NJ</v>
      </c>
      <c r="C14" s="487" t="str">
        <f>INDEX(Sites!$A$2:$N$42,MATCH($A14,Sites!$A$2:$A$42,0),C$3)</f>
        <v>Newark Firehouse</v>
      </c>
      <c r="D14" s="275">
        <f t="array" ref="D14">INDEX('8hrMX'!$A$1:$U$500,MATCH(1,(D$3='8hrMX'!$F$1:$F$500)*($A14='8hrMX'!$A$1:$A$500),0),D$2)</f>
        <v>7.0999999999999994E-2</v>
      </c>
      <c r="E14" s="266">
        <f t="shared" ca="1" si="0"/>
        <v>7.1000000000000008E-2</v>
      </c>
      <c r="F14" s="272">
        <f t="shared" ca="1" si="1"/>
        <v>0</v>
      </c>
      <c r="G14" s="275">
        <f t="array" ref="G14">INDEX('8hrMX'!$A$1:$U$500,MATCH(1,(G$3='8hrMX'!$F$1:$F$500)*($A14='8hrMX'!$A$1:$A$500),0),G$2)</f>
        <v>6.8000000000000005E-2</v>
      </c>
      <c r="H14" s="266">
        <f t="shared" ca="1" si="13"/>
        <v>6.8000000000000005E-2</v>
      </c>
      <c r="I14" s="272">
        <f t="shared" ca="1" si="2"/>
        <v>0</v>
      </c>
      <c r="J14" s="275">
        <f t="array" ref="J14">INDEX('8hrMX'!$A$1:$U$500,MATCH(1,(J$3='8hrMX'!$F$1:$F$500)*($A14='8hrMX'!$A$1:$A$500),0),J$2)</f>
        <v>7.0999999999999994E-2</v>
      </c>
      <c r="K14" s="266">
        <f t="shared" ca="1" si="3"/>
        <v>7.1000000000000008E-2</v>
      </c>
      <c r="L14" s="272">
        <f t="shared" ca="1" si="4"/>
        <v>0</v>
      </c>
      <c r="M14" s="275">
        <f t="array" ref="M14">INDEX('8hrMX'!$A$1:$U$500,MATCH(1,(M$3='8hrMX'!$F$1:$F$500)*($A14='8hrMX'!$A$1:$A$500),0),M$2)</f>
        <v>6.4000000000000001E-2</v>
      </c>
      <c r="N14" s="266">
        <f t="shared" ca="1" si="14"/>
        <v>6.4000000000000001E-2</v>
      </c>
      <c r="O14" s="267">
        <f t="shared" ca="1" si="5"/>
        <v>0</v>
      </c>
      <c r="P14" s="275">
        <f t="array" ref="P14">INDEX('8hrMX'!$A$1:$U$500,MATCH(1,(P$3='8hrMX'!$F$1:$F$500)*($A14='8hrMX'!$A$1:$A$500),0),P$2)</f>
        <v>9.6000000000000002E-2</v>
      </c>
      <c r="Q14" s="266">
        <f t="shared" ca="1" si="6"/>
        <v>9.6000000000000002E-2</v>
      </c>
      <c r="R14" s="272">
        <f t="shared" ca="1" si="7"/>
        <v>0</v>
      </c>
      <c r="S14" s="275">
        <f t="array" ref="S14">INDEX('8hrMX'!$A$1:$U$500,MATCH(1,(S$3='8hrMX'!$F$1:$F$500)*($A14='8hrMX'!$A$1:$A$500),0),S$2)</f>
        <v>7.0999999999999994E-2</v>
      </c>
      <c r="T14" s="266">
        <f t="shared" ca="1" si="11"/>
        <v>7.0999999999999994E-2</v>
      </c>
      <c r="U14" s="267">
        <f t="shared" ca="1" si="8"/>
        <v>0</v>
      </c>
      <c r="W14" s="4" t="str">
        <f t="shared" ca="1" si="9"/>
        <v>L</v>
      </c>
    </row>
    <row r="15" spans="1:23" ht="12.75" customHeight="1" x14ac:dyDescent="0.2">
      <c r="A15" s="491">
        <v>340170006</v>
      </c>
      <c r="B15" s="486" t="str">
        <f>INDEX(Sites!$A$2:$N$42,MATCH($A15,Sites!$A$2:$A$42,0),B$3)</f>
        <v>NJ</v>
      </c>
      <c r="C15" s="487" t="str">
        <f>INDEX(Sites!$A$2:$N$42,MATCH($A15,Sites!$A$2:$A$42,0),C$3)</f>
        <v>Bayonne</v>
      </c>
      <c r="D15" s="275">
        <f t="array" ref="D15">INDEX('8hrMX'!$A$1:$U$500,MATCH(1,(D$3='8hrMX'!$F$1:$F$500)*($A15='8hrMX'!$A$1:$A$500),0),D$2)</f>
        <v>7.3999999999999996E-2</v>
      </c>
      <c r="E15" s="266">
        <f t="shared" ca="1" si="0"/>
        <v>7.400000000000001E-2</v>
      </c>
      <c r="F15" s="272">
        <f t="shared" ca="1" si="1"/>
        <v>0</v>
      </c>
      <c r="G15" s="275">
        <f t="array" ref="G15">INDEX('8hrMX'!$A$1:$U$500,MATCH(1,(G$3='8hrMX'!$F$1:$F$500)*($A15='8hrMX'!$A$1:$A$500),0),G$2)</f>
        <v>6.8000000000000005E-2</v>
      </c>
      <c r="H15" s="266">
        <f t="shared" ca="1" si="13"/>
        <v>6.8000000000000005E-2</v>
      </c>
      <c r="I15" s="272">
        <f t="shared" ca="1" si="2"/>
        <v>0</v>
      </c>
      <c r="J15" s="275">
        <f t="array" ref="J15">INDEX('8hrMX'!$A$1:$U$500,MATCH(1,(J$3='8hrMX'!$F$1:$F$500)*($A15='8hrMX'!$A$1:$A$500),0),J$2)</f>
        <v>7.4999999999999997E-2</v>
      </c>
      <c r="K15" s="266">
        <f t="shared" ca="1" si="3"/>
        <v>7.4999999999999997E-2</v>
      </c>
      <c r="L15" s="272">
        <f t="shared" ca="1" si="4"/>
        <v>0</v>
      </c>
      <c r="M15" s="275">
        <f t="array" ref="M15">INDEX('8hrMX'!$A$1:$U$500,MATCH(1,(M$3='8hrMX'!$F$1:$F$500)*($A15='8hrMX'!$A$1:$A$500),0),M$2)</f>
        <v>6.7000000000000004E-2</v>
      </c>
      <c r="N15" s="266">
        <f t="shared" ca="1" si="14"/>
        <v>6.7000000000000004E-2</v>
      </c>
      <c r="O15" s="267">
        <f t="shared" ca="1" si="5"/>
        <v>0</v>
      </c>
      <c r="P15" s="275">
        <f t="array" ref="P15">INDEX('8hrMX'!$A$1:$U$500,MATCH(1,(P$3='8hrMX'!$F$1:$F$500)*($A15='8hrMX'!$A$1:$A$500),0),P$2)</f>
        <v>9.5000000000000001E-2</v>
      </c>
      <c r="Q15" s="266">
        <f t="shared" ca="1" si="6"/>
        <v>9.5000000000000001E-2</v>
      </c>
      <c r="R15" s="272">
        <f t="shared" ca="1" si="7"/>
        <v>0</v>
      </c>
      <c r="S15" s="275">
        <f t="array" ref="S15">INDEX('8hrMX'!$A$1:$U$500,MATCH(1,(S$3='8hrMX'!$F$1:$F$500)*($A15='8hrMX'!$A$1:$A$500),0),S$2)</f>
        <v>7.8E-2</v>
      </c>
      <c r="T15" s="266">
        <f t="shared" ca="1" si="11"/>
        <v>7.8E-2</v>
      </c>
      <c r="U15" s="267">
        <f t="shared" ca="1" si="8"/>
        <v>0</v>
      </c>
      <c r="W15" s="4" t="str">
        <f t="shared" ca="1" si="9"/>
        <v>M</v>
      </c>
    </row>
    <row r="16" spans="1:23" ht="12.75" customHeight="1" x14ac:dyDescent="0.2">
      <c r="A16" s="491">
        <v>340190001</v>
      </c>
      <c r="B16" s="486" t="str">
        <f>INDEX(Sites!$A$2:$N$42,MATCH($A16,Sites!$A$2:$A$42,0),B$3)</f>
        <v>NJ</v>
      </c>
      <c r="C16" s="487" t="str">
        <f>INDEX(Sites!$A$2:$N$42,MATCH($A16,Sites!$A$2:$A$42,0),C$3)</f>
        <v>Flemington</v>
      </c>
      <c r="D16" s="275">
        <f t="array" ref="D16">INDEX('8hrMX'!$A$1:$U$500,MATCH(1,(D$3='8hrMX'!$F$1:$F$500)*($A16='8hrMX'!$A$1:$A$500),0),D$2)</f>
        <v>7.8E-2</v>
      </c>
      <c r="E16" s="266">
        <f t="shared" ca="1" si="0"/>
        <v>7.8E-2</v>
      </c>
      <c r="F16" s="272">
        <f t="shared" ca="1" si="1"/>
        <v>0</v>
      </c>
      <c r="G16" s="275">
        <f t="array" ref="G16">INDEX('8hrMX'!$A$1:$U$500,MATCH(1,(G$3='8hrMX'!$F$1:$F$500)*($A16='8hrMX'!$A$1:$A$500),0),G$2)</f>
        <v>7.2999999999999995E-2</v>
      </c>
      <c r="H16" s="266">
        <f t="shared" ca="1" si="13"/>
        <v>7.3000000000000009E-2</v>
      </c>
      <c r="I16" s="272">
        <f t="shared" ca="1" si="2"/>
        <v>0</v>
      </c>
      <c r="J16" s="275">
        <f t="array" ref="J16">INDEX('8hrMX'!$A$1:$U$500,MATCH(1,(J$3='8hrMX'!$F$1:$F$500)*($A16='8hrMX'!$A$1:$A$500),0),J$2)</f>
        <v>7.6999999999999999E-2</v>
      </c>
      <c r="K16" s="266">
        <f t="shared" ca="1" si="3"/>
        <v>7.6999999999999999E-2</v>
      </c>
      <c r="L16" s="272">
        <f t="shared" ca="1" si="4"/>
        <v>0</v>
      </c>
      <c r="M16" s="275">
        <f t="array" ref="M16">INDEX('8hrMX'!$A$1:$U$500,MATCH(1,(M$3='8hrMX'!$F$1:$F$500)*($A16='8hrMX'!$A$1:$A$500),0),M$2)</f>
        <v>7.1999999999999995E-2</v>
      </c>
      <c r="N16" s="266">
        <f t="shared" ca="1" si="14"/>
        <v>7.2000000000000008E-2</v>
      </c>
      <c r="O16" s="267">
        <f t="shared" ca="1" si="5"/>
        <v>0</v>
      </c>
      <c r="P16" s="275">
        <f t="array" ref="P16">INDEX('8hrMX'!$A$1:$U$500,MATCH(1,(P$3='8hrMX'!$F$1:$F$500)*($A16='8hrMX'!$A$1:$A$500),0),P$2)</f>
        <v>9.7000000000000003E-2</v>
      </c>
      <c r="Q16" s="266">
        <f t="shared" ca="1" si="6"/>
        <v>9.7000000000000003E-2</v>
      </c>
      <c r="R16" s="272">
        <f t="shared" ca="1" si="7"/>
        <v>0</v>
      </c>
      <c r="S16" s="275">
        <f t="array" ref="S16">INDEX('8hrMX'!$A$1:$U$500,MATCH(1,(S$3='8hrMX'!$F$1:$F$500)*($A16='8hrMX'!$A$1:$A$500),0),S$2)</f>
        <v>7.1999999999999995E-2</v>
      </c>
      <c r="T16" s="266">
        <f t="shared" ca="1" si="11"/>
        <v>7.1999999999999995E-2</v>
      </c>
      <c r="U16" s="267">
        <f t="shared" ca="1" si="8"/>
        <v>0</v>
      </c>
      <c r="W16" s="4" t="str">
        <f t="shared" ca="1" si="9"/>
        <v>N</v>
      </c>
    </row>
    <row r="17" spans="1:23" ht="12.75" customHeight="1" x14ac:dyDescent="0.2">
      <c r="A17" s="491">
        <v>340230011</v>
      </c>
      <c r="B17" s="486" t="str">
        <f>INDEX(Sites!$A$2:$N$42,MATCH($A17,Sites!$A$2:$A$42,0),B$3)</f>
        <v>NJ</v>
      </c>
      <c r="C17" s="487" t="str">
        <f>INDEX(Sites!$A$2:$N$42,MATCH($A17,Sites!$A$2:$A$42,0),C$3)</f>
        <v>Rutgers University</v>
      </c>
      <c r="D17" s="275">
        <f t="array" ref="D17">INDEX('8hrMX'!$A$1:$U$500,MATCH(1,(D$3='8hrMX'!$F$1:$F$500)*($A17='8hrMX'!$A$1:$A$500),0),D$2)</f>
        <v>7.8E-2</v>
      </c>
      <c r="E17" s="266">
        <f t="shared" ca="1" si="0"/>
        <v>7.8E-2</v>
      </c>
      <c r="F17" s="272">
        <f t="shared" ca="1" si="1"/>
        <v>0</v>
      </c>
      <c r="G17" s="275">
        <f t="array" ref="G17">INDEX('8hrMX'!$A$1:$U$500,MATCH(1,(G$3='8hrMX'!$F$1:$F$500)*($A17='8hrMX'!$A$1:$A$500),0),G$2)</f>
        <v>7.4999999999999997E-2</v>
      </c>
      <c r="H17" s="266">
        <f t="shared" ca="1" si="13"/>
        <v>7.4999999999999997E-2</v>
      </c>
      <c r="I17" s="272">
        <f t="shared" ca="1" si="2"/>
        <v>0</v>
      </c>
      <c r="J17" s="275">
        <f t="array" ref="J17">INDEX('8hrMX'!$A$1:$U$500,MATCH(1,(J$3='8hrMX'!$F$1:$F$500)*($A17='8hrMX'!$A$1:$A$500),0),J$2)</f>
        <v>0.08</v>
      </c>
      <c r="K17" s="266">
        <f t="shared" ca="1" si="3"/>
        <v>0.08</v>
      </c>
      <c r="L17" s="272">
        <f t="shared" ca="1" si="4"/>
        <v>0</v>
      </c>
      <c r="M17" s="275">
        <f t="array" ref="M17">INDEX('8hrMX'!$A$1:$U$500,MATCH(1,(M$3='8hrMX'!$F$1:$F$500)*($A17='8hrMX'!$A$1:$A$500),0),M$2)</f>
        <v>7.4999999999999997E-2</v>
      </c>
      <c r="N17" s="266">
        <f t="shared" ca="1" si="14"/>
        <v>7.4999999999999997E-2</v>
      </c>
      <c r="O17" s="267">
        <f t="shared" ca="1" si="5"/>
        <v>0</v>
      </c>
      <c r="P17" s="275">
        <f t="array" ref="P17">INDEX('8hrMX'!$A$1:$U$500,MATCH(1,(P$3='8hrMX'!$F$1:$F$500)*($A17='8hrMX'!$A$1:$A$500),0),P$2)</f>
        <v>0.08</v>
      </c>
      <c r="Q17" s="266">
        <f t="shared" ca="1" si="6"/>
        <v>0.08</v>
      </c>
      <c r="R17" s="272">
        <f t="shared" ca="1" si="7"/>
        <v>0</v>
      </c>
      <c r="S17" s="275">
        <f t="array" ref="S17">INDEX('8hrMX'!$A$1:$U$500,MATCH(1,(S$3='8hrMX'!$F$1:$F$500)*($A17='8hrMX'!$A$1:$A$500),0),S$2)</f>
        <v>7.5999999999999998E-2</v>
      </c>
      <c r="T17" s="266">
        <f t="shared" ca="1" si="11"/>
        <v>7.5999999999999998E-2</v>
      </c>
      <c r="U17" s="267">
        <f t="shared" ca="1" si="8"/>
        <v>0</v>
      </c>
      <c r="W17" s="4" t="str">
        <f t="shared" ca="1" si="9"/>
        <v>O</v>
      </c>
    </row>
    <row r="18" spans="1:23" ht="12.75" customHeight="1" x14ac:dyDescent="0.2">
      <c r="A18" s="491">
        <v>340250005</v>
      </c>
      <c r="B18" s="486" t="str">
        <f>INDEX(Sites!$A$2:$N$42,MATCH($A18,Sites!$A$2:$A$42,0),B$3)</f>
        <v>NJ</v>
      </c>
      <c r="C18" s="487" t="str">
        <f>INDEX(Sites!$A$2:$N$42,MATCH($A18,Sites!$A$2:$A$42,0),C$3)</f>
        <v>Monmouth University</v>
      </c>
      <c r="D18" s="275">
        <f t="array" ref="D18">INDEX('8hrMX'!$A$1:$U$500,MATCH(1,(D$3='8hrMX'!$F$1:$F$500)*($A18='8hrMX'!$A$1:$A$500),0),D$2)</f>
        <v>7.2999999999999995E-2</v>
      </c>
      <c r="E18" s="266">
        <f t="shared" ca="1" si="0"/>
        <v>7.3000000000000009E-2</v>
      </c>
      <c r="F18" s="272">
        <f t="shared" ca="1" si="1"/>
        <v>0</v>
      </c>
      <c r="G18" s="275">
        <f t="array" ref="G18">INDEX('8hrMX'!$A$1:$U$500,MATCH(1,(G$3='8hrMX'!$F$1:$F$500)*($A18='8hrMX'!$A$1:$A$500),0),G$2)</f>
        <v>6.8000000000000005E-2</v>
      </c>
      <c r="H18" s="266">
        <f t="shared" ca="1" si="13"/>
        <v>6.8000000000000005E-2</v>
      </c>
      <c r="I18" s="272">
        <f t="shared" ca="1" si="2"/>
        <v>0</v>
      </c>
      <c r="J18" s="275">
        <f t="array" ref="J18">INDEX('8hrMX'!$A$1:$U$500,MATCH(1,(J$3='8hrMX'!$F$1:$F$500)*($A18='8hrMX'!$A$1:$A$500),0),J$2)</f>
        <v>7.0999999999999994E-2</v>
      </c>
      <c r="K18" s="266">
        <f t="shared" ca="1" si="3"/>
        <v>7.1000000000000008E-2</v>
      </c>
      <c r="L18" s="272">
        <f t="shared" ca="1" si="4"/>
        <v>0</v>
      </c>
      <c r="M18" s="275">
        <f t="array" ref="M18">INDEX('8hrMX'!$A$1:$U$500,MATCH(1,(M$3='8hrMX'!$F$1:$F$500)*($A18='8hrMX'!$A$1:$A$500),0),M$2)</f>
        <v>0.06</v>
      </c>
      <c r="N18" s="266">
        <f t="shared" ca="1" si="14"/>
        <v>0.06</v>
      </c>
      <c r="O18" s="267">
        <f t="shared" ca="1" si="5"/>
        <v>0</v>
      </c>
      <c r="P18" s="275">
        <f t="array" ref="P18">INDEX('8hrMX'!$A$1:$U$500,MATCH(1,(P$3='8hrMX'!$F$1:$F$500)*($A18='8hrMX'!$A$1:$A$500),0),P$2)</f>
        <v>7.0000000000000007E-2</v>
      </c>
      <c r="Q18" s="266">
        <f t="shared" ca="1" si="6"/>
        <v>7.0000000000000007E-2</v>
      </c>
      <c r="R18" s="272">
        <f t="shared" ca="1" si="7"/>
        <v>0</v>
      </c>
      <c r="S18" s="275">
        <f t="array" ref="S18">INDEX('8hrMX'!$A$1:$U$500,MATCH(1,(S$3='8hrMX'!$F$1:$F$500)*($A18='8hrMX'!$A$1:$A$500),0),S$2)</f>
        <v>6.8000000000000005E-2</v>
      </c>
      <c r="T18" s="266">
        <f t="shared" ca="1" si="11"/>
        <v>6.8000000000000005E-2</v>
      </c>
      <c r="U18" s="267">
        <f t="shared" ca="1" si="8"/>
        <v>0</v>
      </c>
      <c r="W18" s="4" t="str">
        <f t="shared" ca="1" si="9"/>
        <v>P</v>
      </c>
    </row>
    <row r="19" spans="1:23" ht="12.75" customHeight="1" x14ac:dyDescent="0.2">
      <c r="A19" s="491">
        <v>340273001</v>
      </c>
      <c r="B19" s="486" t="str">
        <f>INDEX(Sites!$A$2:$N$42,MATCH($A19,Sites!$A$2:$A$42,0),B$3)</f>
        <v>NJ</v>
      </c>
      <c r="C19" s="487" t="str">
        <f>INDEX(Sites!$A$2:$N$42,MATCH($A19,Sites!$A$2:$A$42,0),C$3)</f>
        <v>Chester</v>
      </c>
      <c r="D19" s="275">
        <f t="array" ref="D19">INDEX('8hrMX'!$A$1:$U$500,MATCH(1,(D$3='8hrMX'!$F$1:$F$500)*($A19='8hrMX'!$A$1:$A$500),0),D$2)</f>
        <v>7.1999999999999995E-2</v>
      </c>
      <c r="E19" s="266">
        <f t="shared" ca="1" si="0"/>
        <v>7.2000000000000008E-2</v>
      </c>
      <c r="F19" s="272">
        <f t="shared" ca="1" si="1"/>
        <v>0</v>
      </c>
      <c r="G19" s="275">
        <f t="array" ref="G19">INDEX('8hrMX'!$A$1:$U$500,MATCH(1,(G$3='8hrMX'!$F$1:$F$500)*($A19='8hrMX'!$A$1:$A$500),0),G$2)</f>
        <v>6.7000000000000004E-2</v>
      </c>
      <c r="H19" s="266">
        <f t="shared" ca="1" si="13"/>
        <v>6.8000000000000005E-2</v>
      </c>
      <c r="I19" s="272">
        <f t="shared" ca="1" si="2"/>
        <v>-1.0000000000000009E-3</v>
      </c>
      <c r="J19" s="275">
        <f t="array" ref="J19">INDEX('8hrMX'!$A$1:$U$500,MATCH(1,(J$3='8hrMX'!$F$1:$F$500)*($A19='8hrMX'!$A$1:$A$500),0),J$2)</f>
        <v>7.4999999999999997E-2</v>
      </c>
      <c r="K19" s="266">
        <f t="shared" ca="1" si="3"/>
        <v>7.4999999999999997E-2</v>
      </c>
      <c r="L19" s="272">
        <f t="shared" ca="1" si="4"/>
        <v>0</v>
      </c>
      <c r="M19" s="275">
        <f t="array" ref="M19">INDEX('8hrMX'!$A$1:$U$500,MATCH(1,(M$3='8hrMX'!$F$1:$F$500)*($A19='8hrMX'!$A$1:$A$500),0),M$2)</f>
        <v>7.0000000000000007E-2</v>
      </c>
      <c r="N19" s="266">
        <f t="shared" ca="1" si="14"/>
        <v>7.0000000000000007E-2</v>
      </c>
      <c r="O19" s="267">
        <f t="shared" ca="1" si="5"/>
        <v>0</v>
      </c>
      <c r="P19" s="275">
        <f t="array" ref="P19">INDEX('8hrMX'!$A$1:$U$500,MATCH(1,(P$3='8hrMX'!$F$1:$F$500)*($A19='8hrMX'!$A$1:$A$500),0),P$2)</f>
        <v>8.1000000000000003E-2</v>
      </c>
      <c r="Q19" s="266">
        <f t="shared" ca="1" si="6"/>
        <v>8.1000000000000003E-2</v>
      </c>
      <c r="R19" s="272">
        <f t="shared" ca="1" si="7"/>
        <v>0</v>
      </c>
      <c r="S19" s="275">
        <f t="array" ref="S19">INDEX('8hrMX'!$A$1:$U$500,MATCH(1,(S$3='8hrMX'!$F$1:$F$500)*($A19='8hrMX'!$A$1:$A$500),0),S$2)</f>
        <v>7.2999999999999995E-2</v>
      </c>
      <c r="T19" s="266">
        <f t="shared" ca="1" si="11"/>
        <v>7.2999999999999995E-2</v>
      </c>
      <c r="U19" s="267">
        <f t="shared" ca="1" si="8"/>
        <v>0</v>
      </c>
      <c r="W19" s="4" t="str">
        <f t="shared" ca="1" si="9"/>
        <v>Q</v>
      </c>
    </row>
    <row r="20" spans="1:23" ht="12.75" customHeight="1" x14ac:dyDescent="0.2">
      <c r="A20" s="491">
        <v>340315001</v>
      </c>
      <c r="B20" s="486" t="str">
        <f>INDEX(Sites!$A$2:$N$42,MATCH($A20,Sites!$A$2:$A$42,0),B$3)</f>
        <v>NJ</v>
      </c>
      <c r="C20" s="487" t="str">
        <f>INDEX(Sites!$A$2:$N$42,MATCH($A20,Sites!$A$2:$A$42,0),C$3)</f>
        <v>Ramapo</v>
      </c>
      <c r="D20" s="275">
        <f t="array" ref="D20">INDEX('8hrMX'!$A$1:$U$500,MATCH(1,(D$3='8hrMX'!$F$1:$F$500)*($A20='8hrMX'!$A$1:$A$500),0),D$2)</f>
        <v>7.9000000000000001E-2</v>
      </c>
      <c r="E20" s="266">
        <f t="shared" ca="1" si="0"/>
        <v>7.9000000000000001E-2</v>
      </c>
      <c r="F20" s="272">
        <f t="shared" ca="1" si="1"/>
        <v>0</v>
      </c>
      <c r="G20" s="275">
        <f t="array" ref="G20">INDEX('8hrMX'!$A$1:$U$500,MATCH(1,(G$3='8hrMX'!$F$1:$F$500)*($A20='8hrMX'!$A$1:$A$500),0),G$2)</f>
        <v>6.8000000000000005E-2</v>
      </c>
      <c r="H20" s="266">
        <f t="shared" ca="1" si="13"/>
        <v>6.8000000000000005E-2</v>
      </c>
      <c r="I20" s="272">
        <f t="shared" ca="1" si="2"/>
        <v>0</v>
      </c>
      <c r="J20" s="275">
        <f t="array" ref="J20">INDEX('8hrMX'!$A$1:$U$500,MATCH(1,(J$3='8hrMX'!$F$1:$F$500)*($A20='8hrMX'!$A$1:$A$500),0),J$2)</f>
        <v>7.3999999999999996E-2</v>
      </c>
      <c r="K20" s="266">
        <f t="shared" ca="1" si="3"/>
        <v>7.400000000000001E-2</v>
      </c>
      <c r="L20" s="272">
        <f t="shared" ca="1" si="4"/>
        <v>0</v>
      </c>
      <c r="M20" s="275">
        <f t="array" ref="M20">INDEX('8hrMX'!$A$1:$U$500,MATCH(1,(M$3='8hrMX'!$F$1:$F$500)*($A20='8hrMX'!$A$1:$A$500),0),M$2)</f>
        <v>6.6000000000000003E-2</v>
      </c>
      <c r="N20" s="266">
        <f t="shared" ca="1" si="14"/>
        <v>6.6000000000000003E-2</v>
      </c>
      <c r="O20" s="267">
        <f t="shared" ca="1" si="5"/>
        <v>0</v>
      </c>
      <c r="P20" s="275">
        <f t="array" ref="P20">INDEX('8hrMX'!$A$1:$U$500,MATCH(1,(P$3='8hrMX'!$F$1:$F$500)*($A20='8hrMX'!$A$1:$A$500),0),P$2)</f>
        <v>8.5000000000000006E-2</v>
      </c>
      <c r="Q20" s="266">
        <f t="shared" ca="1" si="6"/>
        <v>8.5000000000000006E-2</v>
      </c>
      <c r="R20" s="272">
        <f t="shared" ca="1" si="7"/>
        <v>0</v>
      </c>
      <c r="S20" s="275">
        <f t="array" ref="S20">INDEX('8hrMX'!$A$1:$U$500,MATCH(1,(S$3='8hrMX'!$F$1:$F$500)*($A20='8hrMX'!$A$1:$A$500),0),S$2)</f>
        <v>6.9000000000000006E-2</v>
      </c>
      <c r="T20" s="266">
        <f t="shared" ca="1" si="11"/>
        <v>6.9000000000000006E-2</v>
      </c>
      <c r="U20" s="267">
        <f t="shared" ca="1" si="8"/>
        <v>0</v>
      </c>
      <c r="W20" s="4" t="str">
        <f t="shared" ca="1" si="9"/>
        <v>R</v>
      </c>
    </row>
    <row r="21" spans="1:23" ht="12.75" customHeight="1" x14ac:dyDescent="0.2">
      <c r="A21" s="491">
        <v>340410007</v>
      </c>
      <c r="B21" s="486" t="str">
        <f>INDEX(Sites!$A$2:$N$42,MATCH($A21,Sites!$A$2:$A$42,0),B$3)</f>
        <v>NJ</v>
      </c>
      <c r="C21" s="487" t="str">
        <f>INDEX(Sites!$A$2:$N$42,MATCH($A21,Sites!$A$2:$A$42,0),C$3)</f>
        <v>Columbia</v>
      </c>
      <c r="D21" s="275">
        <f t="array" ref="D21">INDEX('8hrMX'!$A$1:$U$500,MATCH(1,(D$3='8hrMX'!$F$1:$F$500)*($A21='8hrMX'!$A$1:$A$500),0),D$2)</f>
        <v>7.1999999999999995E-2</v>
      </c>
      <c r="E21" s="266">
        <f t="shared" ca="1" si="0"/>
        <v>7.2000000000000008E-2</v>
      </c>
      <c r="F21" s="272">
        <f t="shared" ca="1" si="1"/>
        <v>0</v>
      </c>
      <c r="G21" s="275">
        <f t="array" ref="G21">INDEX('8hrMX'!$A$1:$U$500,MATCH(1,(G$3='8hrMX'!$F$1:$F$500)*($A21='8hrMX'!$A$1:$A$500),0),G$2)</f>
        <v>6.5000000000000002E-2</v>
      </c>
      <c r="H21" s="266">
        <f t="shared" ca="1" si="13"/>
        <v>6.5000000000000002E-2</v>
      </c>
      <c r="I21" s="272">
        <f t="shared" ca="1" si="2"/>
        <v>0</v>
      </c>
      <c r="J21" s="275">
        <f t="array" ref="J21">INDEX('8hrMX'!$A$1:$U$500,MATCH(1,(J$3='8hrMX'!$F$1:$F$500)*($A21='8hrMX'!$A$1:$A$500),0),J$2)</f>
        <v>7.0999999999999994E-2</v>
      </c>
      <c r="K21" s="266">
        <f t="shared" ca="1" si="3"/>
        <v>7.1000000000000008E-2</v>
      </c>
      <c r="L21" s="272">
        <f t="shared" ca="1" si="4"/>
        <v>0</v>
      </c>
      <c r="M21" s="275">
        <f t="array" ref="M21">INDEX('8hrMX'!$A$1:$U$500,MATCH(1,(M$3='8hrMX'!$F$1:$F$500)*($A21='8hrMX'!$A$1:$A$500),0),M$2)</f>
        <v>6.4000000000000001E-2</v>
      </c>
      <c r="N21" s="266">
        <f t="shared" ca="1" si="14"/>
        <v>6.4000000000000001E-2</v>
      </c>
      <c r="O21" s="267">
        <f t="shared" ca="1" si="5"/>
        <v>0</v>
      </c>
      <c r="P21" s="275">
        <f t="array" ref="P21">INDEX('8hrMX'!$A$1:$U$500,MATCH(1,(P$3='8hrMX'!$F$1:$F$500)*($A21='8hrMX'!$A$1:$A$500),0),P$2)</f>
        <v>7.3999999999999996E-2</v>
      </c>
      <c r="Q21" s="266">
        <f t="shared" ca="1" si="6"/>
        <v>7.3999999999999996E-2</v>
      </c>
      <c r="R21" s="272">
        <f t="shared" ca="1" si="7"/>
        <v>0</v>
      </c>
      <c r="S21" s="275">
        <f t="array" ref="S21">INDEX('8hrMX'!$A$1:$U$500,MATCH(1,(S$3='8hrMX'!$F$1:$F$500)*($A21='8hrMX'!$A$1:$A$500),0),S$2)</f>
        <v>6.7000000000000004E-2</v>
      </c>
      <c r="T21" s="266">
        <f t="shared" ca="1" si="11"/>
        <v>6.7000000000000004E-2</v>
      </c>
      <c r="U21" s="267">
        <f t="shared" ca="1" si="8"/>
        <v>0</v>
      </c>
      <c r="W21" s="4" t="str">
        <f t="shared" ca="1" si="9"/>
        <v>S</v>
      </c>
    </row>
    <row r="22" spans="1:23" ht="12.75" customHeight="1" x14ac:dyDescent="0.2">
      <c r="A22" s="491">
        <v>360050110</v>
      </c>
      <c r="B22" s="486" t="str">
        <f>INDEX(Sites!$A$2:$N$42,MATCH($A22,Sites!$A$2:$A$42,0),B$3)</f>
        <v>NY</v>
      </c>
      <c r="C22" s="487" t="str">
        <f>INDEX(Sites!$A$2:$N$42,MATCH($A22,Sites!$A$2:$A$42,0),C$3)</f>
        <v>IS52</v>
      </c>
      <c r="D22" s="275">
        <f t="array" ref="D22">INDEX('8hrMX'!$A$1:$U$500,MATCH(1,(D$3='8hrMX'!$F$1:$F$500)*($A22='8hrMX'!$A$1:$A$500),0),D$2)</f>
        <v>8.2000000000000003E-2</v>
      </c>
      <c r="E22" s="266">
        <f t="shared" ca="1" si="0"/>
        <v>8.2000000000000003E-2</v>
      </c>
      <c r="F22" s="272">
        <f t="shared" ca="1" si="1"/>
        <v>0</v>
      </c>
      <c r="G22" s="275">
        <f t="array" ref="G22">INDEX('8hrMX'!$A$1:$U$500,MATCH(1,(G$3='8hrMX'!$F$1:$F$500)*($A22='8hrMX'!$A$1:$A$500),0),G$2)</f>
        <v>6.9000000000000006E-2</v>
      </c>
      <c r="H22" s="266">
        <f t="shared" ca="1" si="13"/>
        <v>6.9000000000000006E-2</v>
      </c>
      <c r="I22" s="272">
        <f t="shared" ca="1" si="2"/>
        <v>0</v>
      </c>
      <c r="J22" s="275">
        <f t="array" ref="J22">INDEX('8hrMX'!$A$1:$U$500,MATCH(1,(J$3='8hrMX'!$F$1:$F$500)*($A22='8hrMX'!$A$1:$A$500),0),J$2)</f>
        <v>8.1000000000000003E-2</v>
      </c>
      <c r="K22" s="266">
        <f t="shared" ca="1" si="3"/>
        <v>8.1000000000000003E-2</v>
      </c>
      <c r="L22" s="272">
        <f t="shared" ca="1" si="4"/>
        <v>0</v>
      </c>
      <c r="M22" s="275">
        <f t="array" ref="M22">INDEX('8hrMX'!$A$1:$U$500,MATCH(1,(M$3='8hrMX'!$F$1:$F$500)*($A22='8hrMX'!$A$1:$A$500),0),M$2)</f>
        <v>6.9000000000000006E-2</v>
      </c>
      <c r="N22" s="266">
        <f t="shared" ca="1" si="14"/>
        <v>6.9000000000000006E-2</v>
      </c>
      <c r="O22" s="267">
        <f t="shared" ca="1" si="5"/>
        <v>0</v>
      </c>
      <c r="P22" s="275">
        <f t="array" ref="P22">INDEX('8hrMX'!$A$1:$U$500,MATCH(1,(P$3='8hrMX'!$F$1:$F$500)*($A22='8hrMX'!$A$1:$A$500),0),P$2)</f>
        <v>8.1000000000000003E-2</v>
      </c>
      <c r="Q22" s="266">
        <f t="shared" ca="1" si="6"/>
        <v>8.1000000000000003E-2</v>
      </c>
      <c r="R22" s="272">
        <f t="shared" ca="1" si="7"/>
        <v>0</v>
      </c>
      <c r="S22" s="275">
        <f t="array" ref="S22">INDEX('8hrMX'!$A$1:$U$500,MATCH(1,(S$3='8hrMX'!$F$1:$F$500)*($A22='8hrMX'!$A$1:$A$500),0),S$2)</f>
        <v>7.0999999999999994E-2</v>
      </c>
      <c r="T22" s="266">
        <f t="shared" ca="1" si="11"/>
        <v>7.0999999999999994E-2</v>
      </c>
      <c r="U22" s="267">
        <f t="shared" ca="1" si="8"/>
        <v>0</v>
      </c>
      <c r="W22" s="4" t="str">
        <f t="shared" ca="1" si="9"/>
        <v>T</v>
      </c>
    </row>
    <row r="23" spans="1:23" ht="12.75" customHeight="1" x14ac:dyDescent="0.2">
      <c r="A23" s="491">
        <v>360050133</v>
      </c>
      <c r="B23" s="486" t="str">
        <f>INDEX(Sites!$A$2:$N$42,MATCH($A23,Sites!$A$2:$A$42,0),B$3)</f>
        <v>NY</v>
      </c>
      <c r="C23" s="487" t="str">
        <f>INDEX(Sites!$A$2:$N$42,MATCH($A23,Sites!$A$2:$A$42,0),C$3)</f>
        <v>Pfizer Lab</v>
      </c>
      <c r="D23" s="275">
        <f t="array" ref="D23">INDEX('8hrMX'!$A$1:$U$500,MATCH(1,(D$3='8hrMX'!$F$1:$F$500)*($A23='8hrMX'!$A$1:$A$500),0),D$2)</f>
        <v>7.9000000000000001E-2</v>
      </c>
      <c r="E23" s="266">
        <f t="shared" ca="1" si="0"/>
        <v>7.9000000000000001E-2</v>
      </c>
      <c r="F23" s="272">
        <f t="shared" ca="1" si="1"/>
        <v>0</v>
      </c>
      <c r="G23" s="275">
        <f t="array" ref="G23">INDEX('8hrMX'!$A$1:$U$500,MATCH(1,(G$3='8hrMX'!$F$1:$F$500)*($A23='8hrMX'!$A$1:$A$500),0),G$2)</f>
        <v>7.0000000000000007E-2</v>
      </c>
      <c r="H23" s="266">
        <f t="shared" ca="1" si="13"/>
        <v>7.0000000000000007E-2</v>
      </c>
      <c r="I23" s="272">
        <f t="shared" ca="1" si="2"/>
        <v>0</v>
      </c>
      <c r="J23" s="275">
        <f t="array" ref="J23">INDEX('8hrMX'!$A$1:$U$500,MATCH(1,(J$3='8hrMX'!$F$1:$F$500)*($A23='8hrMX'!$A$1:$A$500),0),J$2)</f>
        <v>7.9000000000000001E-2</v>
      </c>
      <c r="K23" s="266">
        <f t="shared" ca="1" si="3"/>
        <v>7.9000000000000001E-2</v>
      </c>
      <c r="L23" s="272">
        <f t="shared" ca="1" si="4"/>
        <v>0</v>
      </c>
      <c r="M23" s="275">
        <f t="array" ref="M23">INDEX('8hrMX'!$A$1:$U$500,MATCH(1,(M$3='8hrMX'!$F$1:$F$500)*($A23='8hrMX'!$A$1:$A$500),0),M$2)</f>
        <v>6.9000000000000006E-2</v>
      </c>
      <c r="N23" s="266">
        <f t="shared" ca="1" si="14"/>
        <v>6.9000000000000006E-2</v>
      </c>
      <c r="O23" s="267">
        <f t="shared" ca="1" si="5"/>
        <v>0</v>
      </c>
      <c r="P23" s="275">
        <f t="array" ref="P23">INDEX('8hrMX'!$A$1:$U$500,MATCH(1,(P$3='8hrMX'!$F$1:$F$500)*($A23='8hrMX'!$A$1:$A$500),0),P$2)</f>
        <v>8.5000000000000006E-2</v>
      </c>
      <c r="Q23" s="266">
        <f t="shared" ca="1" si="6"/>
        <v>8.5000000000000006E-2</v>
      </c>
      <c r="R23" s="272">
        <f t="shared" ca="1" si="7"/>
        <v>0</v>
      </c>
      <c r="S23" s="275">
        <f t="array" ref="S23">INDEX('8hrMX'!$A$1:$U$500,MATCH(1,(S$3='8hrMX'!$F$1:$F$500)*($A23='8hrMX'!$A$1:$A$500),0),S$2)</f>
        <v>7.6999999999999999E-2</v>
      </c>
      <c r="T23" s="266">
        <f t="shared" ca="1" si="11"/>
        <v>7.6999999999999999E-2</v>
      </c>
      <c r="U23" s="267">
        <f t="shared" ca="1" si="8"/>
        <v>0</v>
      </c>
      <c r="W23" s="4" t="str">
        <f t="shared" ca="1" si="9"/>
        <v>U</v>
      </c>
    </row>
    <row r="24" spans="1:23" ht="12.75" customHeight="1" x14ac:dyDescent="0.2">
      <c r="A24" s="491">
        <v>360610135</v>
      </c>
      <c r="B24" s="486" t="str">
        <f>INDEX(Sites!$A$2:$N$42,MATCH($A24,Sites!$A$2:$A$42,0),B$3)</f>
        <v>NY</v>
      </c>
      <c r="C24" s="487" t="str">
        <f>INDEX(Sites!$A$2:$N$42,MATCH($A24,Sites!$A$2:$A$42,0),C$3)</f>
        <v>Convent Av</v>
      </c>
      <c r="D24" s="275">
        <f t="array" ref="D24">INDEX('8hrMX'!$A$1:$U$500,MATCH(1,(D$3='8hrMX'!$F$1:$F$500)*($A24='8hrMX'!$A$1:$A$500),0),D$2)</f>
        <v>7.8E-2</v>
      </c>
      <c r="E24" s="266">
        <f t="shared" ca="1" si="0"/>
        <v>7.8E-2</v>
      </c>
      <c r="F24" s="272">
        <f t="shared" ca="1" si="1"/>
        <v>0</v>
      </c>
      <c r="G24" s="275">
        <f t="array" ref="G24">INDEX('8hrMX'!$A$1:$U$500,MATCH(1,(G$3='8hrMX'!$F$1:$F$500)*($A24='8hrMX'!$A$1:$A$500),0),G$2)</f>
        <v>7.0999999999999994E-2</v>
      </c>
      <c r="H24" s="266">
        <f t="shared" ca="1" si="13"/>
        <v>7.1000000000000008E-2</v>
      </c>
      <c r="I24" s="272">
        <f t="shared" ca="1" si="2"/>
        <v>0</v>
      </c>
      <c r="J24" s="275">
        <f t="array" ref="J24">INDEX('8hrMX'!$A$1:$U$500,MATCH(1,(J$3='8hrMX'!$F$1:$F$500)*($A24='8hrMX'!$A$1:$A$500),0),J$2)</f>
        <v>7.6999999999999999E-2</v>
      </c>
      <c r="K24" s="266">
        <f t="shared" ca="1" si="3"/>
        <v>7.6999999999999999E-2</v>
      </c>
      <c r="L24" s="272">
        <f t="shared" ca="1" si="4"/>
        <v>0</v>
      </c>
      <c r="M24" s="275">
        <f t="array" ref="M24">INDEX('8hrMX'!$A$1:$U$500,MATCH(1,(M$3='8hrMX'!$F$1:$F$500)*($A24='8hrMX'!$A$1:$A$500),0),M$2)</f>
        <v>7.0000000000000007E-2</v>
      </c>
      <c r="N24" s="266">
        <f t="shared" ca="1" si="14"/>
        <v>7.0000000000000007E-2</v>
      </c>
      <c r="O24" s="267">
        <f t="shared" ca="1" si="5"/>
        <v>0</v>
      </c>
      <c r="P24" s="275">
        <f t="array" ref="P24">INDEX('8hrMX'!$A$1:$U$500,MATCH(1,(P$3='8hrMX'!$F$1:$F$500)*($A24='8hrMX'!$A$1:$A$500),0),P$2)</f>
        <v>8.5999999999999993E-2</v>
      </c>
      <c r="Q24" s="266">
        <f t="shared" ca="1" si="6"/>
        <v>8.5999999999999993E-2</v>
      </c>
      <c r="R24" s="272">
        <f t="shared" ca="1" si="7"/>
        <v>0</v>
      </c>
      <c r="S24" s="275">
        <f t="array" ref="S24">INDEX('8hrMX'!$A$1:$U$500,MATCH(1,(S$3='8hrMX'!$F$1:$F$500)*($A24='8hrMX'!$A$1:$A$500),0),S$2)</f>
        <v>7.6999999999999999E-2</v>
      </c>
      <c r="T24" s="266">
        <f t="shared" ca="1" si="11"/>
        <v>7.6999999999999999E-2</v>
      </c>
      <c r="U24" s="267">
        <f t="shared" ca="1" si="8"/>
        <v>0</v>
      </c>
      <c r="W24" s="4" t="str">
        <f t="shared" ca="1" si="9"/>
        <v>V</v>
      </c>
    </row>
    <row r="25" spans="1:23" ht="12.75" customHeight="1" x14ac:dyDescent="0.2">
      <c r="A25" s="491">
        <v>360810124</v>
      </c>
      <c r="B25" s="486" t="str">
        <f>INDEX(Sites!$A$2:$N$42,MATCH($A25,Sites!$A$2:$A$42,0),B$3)</f>
        <v>NY</v>
      </c>
      <c r="C25" s="487" t="str">
        <f>INDEX(Sites!$A$2:$N$42,MATCH($A25,Sites!$A$2:$A$42,0),C$3)</f>
        <v>Queens</v>
      </c>
      <c r="D25" s="275">
        <f t="array" ref="D25">INDEX('8hrMX'!$A$1:$U$500,MATCH(1,(D$3='8hrMX'!$F$1:$F$500)*($A25='8hrMX'!$A$1:$A$500),0),D$2)</f>
        <v>8.3000000000000004E-2</v>
      </c>
      <c r="E25" s="266">
        <f t="shared" ca="1" si="0"/>
        <v>8.3000000000000004E-2</v>
      </c>
      <c r="F25" s="272">
        <f t="shared" ca="1" si="1"/>
        <v>0</v>
      </c>
      <c r="G25" s="275">
        <f t="array" ref="G25">INDEX('8hrMX'!$A$1:$U$500,MATCH(1,(G$3='8hrMX'!$F$1:$F$500)*($A25='8hrMX'!$A$1:$A$500),0),G$2)</f>
        <v>7.0999999999999994E-2</v>
      </c>
      <c r="H25" s="266">
        <f t="shared" ca="1" si="13"/>
        <v>7.1000000000000008E-2</v>
      </c>
      <c r="I25" s="272">
        <f t="shared" ca="1" si="2"/>
        <v>0</v>
      </c>
      <c r="J25" s="275">
        <f t="array" ref="J25">INDEX('8hrMX'!$A$1:$U$500,MATCH(1,(J$3='8hrMX'!$F$1:$F$500)*($A25='8hrMX'!$A$1:$A$500),0),J$2)</f>
        <v>8.5999999999999993E-2</v>
      </c>
      <c r="K25" s="266">
        <f t="shared" ca="1" si="3"/>
        <v>8.5999999999999993E-2</v>
      </c>
      <c r="L25" s="272">
        <f t="shared" ca="1" si="4"/>
        <v>0</v>
      </c>
      <c r="M25" s="275">
        <f t="array" ref="M25">INDEX('8hrMX'!$A$1:$U$500,MATCH(1,(M$3='8hrMX'!$F$1:$F$500)*($A25='8hrMX'!$A$1:$A$500),0),M$2)</f>
        <v>7.9000000000000001E-2</v>
      </c>
      <c r="N25" s="266">
        <f t="shared" ca="1" si="14"/>
        <v>7.9000000000000001E-2</v>
      </c>
      <c r="O25" s="267">
        <f t="shared" ca="1" si="5"/>
        <v>0</v>
      </c>
      <c r="P25" s="275">
        <f t="array" ref="P25">INDEX('8hrMX'!$A$1:$U$500,MATCH(1,(P$3='8hrMX'!$F$1:$F$500)*($A25='8hrMX'!$A$1:$A$500),0),P$2)</f>
        <v>8.2000000000000003E-2</v>
      </c>
      <c r="Q25" s="266">
        <f t="shared" ca="1" si="6"/>
        <v>8.2000000000000003E-2</v>
      </c>
      <c r="R25" s="272">
        <f t="shared" ca="1" si="7"/>
        <v>0</v>
      </c>
      <c r="S25" s="275">
        <f t="array" ref="S25">INDEX('8hrMX'!$A$1:$U$500,MATCH(1,(S$3='8hrMX'!$F$1:$F$500)*($A25='8hrMX'!$A$1:$A$500),0),S$2)</f>
        <v>7.2999999999999995E-2</v>
      </c>
      <c r="T25" s="266">
        <f t="shared" ca="1" si="11"/>
        <v>7.2999999999999995E-2</v>
      </c>
      <c r="U25" s="267">
        <f t="shared" ca="1" si="8"/>
        <v>0</v>
      </c>
      <c r="W25" s="4" t="str">
        <f t="shared" ca="1" si="9"/>
        <v>W</v>
      </c>
    </row>
    <row r="26" spans="1:23" ht="12.75" customHeight="1" x14ac:dyDescent="0.2">
      <c r="A26" s="491">
        <v>360850067</v>
      </c>
      <c r="B26" s="486" t="str">
        <f>INDEX(Sites!$A$2:$N$42,MATCH($A26,Sites!$A$2:$A$42,0),B$3)</f>
        <v>NY</v>
      </c>
      <c r="C26" s="487" t="str">
        <f>INDEX(Sites!$A$2:$N$42,MATCH($A26,Sites!$A$2:$A$42,0),C$3)</f>
        <v>Susan Wagner</v>
      </c>
      <c r="D26" s="275">
        <f t="array" ref="D26">INDEX('8hrMX'!$A$1:$U$500,MATCH(1,(D$3='8hrMX'!$F$1:$F$500)*($A26='8hrMX'!$A$1:$A$500),0),D$2)</f>
        <v>8.5999999999999993E-2</v>
      </c>
      <c r="E26" s="266">
        <f t="shared" ca="1" si="0"/>
        <v>8.5999999999999993E-2</v>
      </c>
      <c r="F26" s="272">
        <f t="shared" ca="1" si="1"/>
        <v>0</v>
      </c>
      <c r="G26" s="275">
        <f t="array" ref="G26">INDEX('8hrMX'!$A$1:$U$500,MATCH(1,(G$3='8hrMX'!$F$1:$F$500)*($A26='8hrMX'!$A$1:$A$500),0),G$2)</f>
        <v>7.6999999999999999E-2</v>
      </c>
      <c r="H26" s="266">
        <f t="shared" ca="1" si="13"/>
        <v>7.6999999999999999E-2</v>
      </c>
      <c r="I26" s="272">
        <f t="shared" ca="1" si="2"/>
        <v>0</v>
      </c>
      <c r="J26" s="275">
        <f t="array" ref="J26">INDEX('8hrMX'!$A$1:$U$500,MATCH(1,(J$3='8hrMX'!$F$1:$F$500)*($A26='8hrMX'!$A$1:$A$500),0),J$2)</f>
        <v>8.1000000000000003E-2</v>
      </c>
      <c r="K26" s="266">
        <f t="shared" ca="1" si="3"/>
        <v>8.1000000000000003E-2</v>
      </c>
      <c r="L26" s="272">
        <f t="shared" ca="1" si="4"/>
        <v>0</v>
      </c>
      <c r="M26" s="275">
        <f t="array" ref="M26">INDEX('8hrMX'!$A$1:$U$500,MATCH(1,(M$3='8hrMX'!$F$1:$F$500)*($A26='8hrMX'!$A$1:$A$500),0),M$2)</f>
        <v>7.1999999999999995E-2</v>
      </c>
      <c r="N26" s="266">
        <f t="shared" ca="1" si="14"/>
        <v>7.2000000000000008E-2</v>
      </c>
      <c r="O26" s="267">
        <f t="shared" ca="1" si="5"/>
        <v>0</v>
      </c>
      <c r="P26" s="493"/>
      <c r="Q26" s="266">
        <f t="shared" ca="1" si="6"/>
        <v>4.0000000000000001E-3</v>
      </c>
      <c r="R26" s="494"/>
      <c r="S26" s="493"/>
      <c r="T26" s="495"/>
      <c r="U26" s="496"/>
      <c r="W26" s="4" t="str">
        <f t="shared" ca="1" si="9"/>
        <v>X</v>
      </c>
    </row>
    <row r="27" spans="1:23" ht="12.75" customHeight="1" x14ac:dyDescent="0.2">
      <c r="A27" s="491">
        <v>360850111</v>
      </c>
      <c r="B27" s="486" t="str">
        <f>INDEX(Sites!$A$2:$N$42,MATCH($A27,Sites!$A$2:$A$42,0),B$3)</f>
        <v>NY</v>
      </c>
      <c r="C27" s="487" t="str">
        <f>INDEX(Sites!$A$2:$N$42,MATCH($A27,Sites!$A$2:$A$42,0),C$3)</f>
        <v>Fresh Kills</v>
      </c>
      <c r="D27" s="493"/>
      <c r="E27" s="266">
        <f t="shared" ca="1" si="0"/>
        <v>4.0000000000000001E-3</v>
      </c>
      <c r="F27" s="494"/>
      <c r="G27" s="493"/>
      <c r="H27" s="495"/>
      <c r="I27" s="494"/>
      <c r="J27" s="493"/>
      <c r="K27" s="266">
        <f t="shared" ca="1" si="3"/>
        <v>4.0000000000000001E-3</v>
      </c>
      <c r="L27" s="494"/>
      <c r="M27" s="493"/>
      <c r="N27" s="495"/>
      <c r="O27" s="496"/>
      <c r="P27" s="275">
        <f t="array" ref="P27">INDEX('8hrMX'!$A$1:$U$500,MATCH(1,(P$3='8hrMX'!$F$1:$F$500)*($A27='8hrMX'!$A$1:$A$500),0),P$2)</f>
        <v>8.1000000000000003E-2</v>
      </c>
      <c r="Q27" s="266">
        <f t="shared" ca="1" si="6"/>
        <v>8.1000000000000003E-2</v>
      </c>
      <c r="R27" s="272">
        <f t="shared" ref="R27" ca="1" si="15">P27-Q27</f>
        <v>0</v>
      </c>
      <c r="S27" s="275">
        <f t="array" ref="S27">INDEX('8hrMX'!$A$1:$U$500,MATCH(1,(S$3='8hrMX'!$F$1:$F$500)*($A27='8hrMX'!$A$1:$A$500),0),S$2)</f>
        <v>7.6999999999999999E-2</v>
      </c>
      <c r="T27" s="266">
        <f t="shared" ref="T27:T32" ca="1" si="16">LARGE(INDIRECT($W$3 &amp; $W27 &amp; P$37 &amp; ":" &amp; $W27 &amp; P$38),4) / 10^3</f>
        <v>7.6999999999999999E-2</v>
      </c>
      <c r="U27" s="267">
        <f t="shared" ref="U27" ca="1" si="17">S27-T27</f>
        <v>0</v>
      </c>
      <c r="W27" s="4" t="str">
        <f t="shared" ca="1" si="9"/>
        <v>Y</v>
      </c>
    </row>
    <row r="28" spans="1:23" ht="12.75" customHeight="1" x14ac:dyDescent="0.2">
      <c r="A28" s="491">
        <v>360870005</v>
      </c>
      <c r="B28" s="486" t="str">
        <f>INDEX(Sites!$A$2:$N$42,MATCH($A28,Sites!$A$2:$A$42,0),B$3)</f>
        <v>NY</v>
      </c>
      <c r="C28" s="487" t="str">
        <f>INDEX(Sites!$A$2:$N$42,MATCH($A28,Sites!$A$2:$A$42,0),C$3)</f>
        <v>South Mountain Rd</v>
      </c>
      <c r="D28" s="275">
        <f t="array" ref="D28">INDEX('8hrMX'!$A$1:$U$500,MATCH(1,(D$3='8hrMX'!$F$1:$F$500)*($A28='8hrMX'!$A$1:$A$500),0),D$2)</f>
        <v>8.1000000000000003E-2</v>
      </c>
      <c r="E28" s="266">
        <f t="shared" ca="1" si="0"/>
        <v>8.1000000000000003E-2</v>
      </c>
      <c r="F28" s="272">
        <f t="shared" ca="1" si="1"/>
        <v>0</v>
      </c>
      <c r="G28" s="275">
        <f t="array" ref="G28">INDEX('8hrMX'!$A$1:$U$500,MATCH(1,(G$3='8hrMX'!$F$1:$F$500)*($A28='8hrMX'!$A$1:$A$500),0),G$2)</f>
        <v>7.2999999999999995E-2</v>
      </c>
      <c r="H28" s="266">
        <f ca="1">LARGE(INDIRECT($W$3 &amp; $W28 &amp; D$37 &amp; ":" &amp; $W28 &amp; D$38),4) / 10^3</f>
        <v>7.3000000000000009E-2</v>
      </c>
      <c r="I28" s="272">
        <f t="shared" ca="1" si="2"/>
        <v>0</v>
      </c>
      <c r="J28" s="275">
        <f t="array" ref="J28">INDEX('8hrMX'!$A$1:$U$500,MATCH(1,(J$3='8hrMX'!$F$1:$F$500)*($A28='8hrMX'!$A$1:$A$500),0),J$2)</f>
        <v>7.1999999999999995E-2</v>
      </c>
      <c r="K28" s="266">
        <f t="shared" ca="1" si="3"/>
        <v>7.2000000000000008E-2</v>
      </c>
      <c r="L28" s="272">
        <f t="shared" ca="1" si="4"/>
        <v>0</v>
      </c>
      <c r="M28" s="275">
        <f t="array" ref="M28">INDEX('8hrMX'!$A$1:$U$500,MATCH(1,(M$3='8hrMX'!$F$1:$F$500)*($A28='8hrMX'!$A$1:$A$500),0),M$2)</f>
        <v>6.6000000000000003E-2</v>
      </c>
      <c r="N28" s="266">
        <f ca="1">LARGE(INDIRECT($W$3 &amp; $W28 &amp; J$37 &amp; ":" &amp; $W28 &amp; J$38),4) / 10^3</f>
        <v>6.6000000000000003E-2</v>
      </c>
      <c r="O28" s="267">
        <f t="shared" ca="1" si="5"/>
        <v>0</v>
      </c>
      <c r="P28" s="275">
        <f t="array" ref="P28">INDEX('8hrMX'!$A$1:$U$500,MATCH(1,(P$3='8hrMX'!$F$1:$F$500)*($A28='8hrMX'!$A$1:$A$500),0),P$2)</f>
        <v>0.115</v>
      </c>
      <c r="Q28" s="266">
        <f t="shared" ca="1" si="6"/>
        <v>0.111</v>
      </c>
      <c r="R28" s="272">
        <f t="shared" ca="1" si="7"/>
        <v>4.0000000000000036E-3</v>
      </c>
      <c r="S28" s="275">
        <f t="array" ref="S28">INDEX('8hrMX'!$A$1:$U$500,MATCH(1,(S$3='8hrMX'!$F$1:$F$500)*($A28='8hrMX'!$A$1:$A$500),0),S$2)</f>
        <v>7.1999999999999995E-2</v>
      </c>
      <c r="T28" s="266">
        <f t="shared" ca="1" si="16"/>
        <v>7.1999999999999995E-2</v>
      </c>
      <c r="U28" s="267">
        <f t="shared" ca="1" si="8"/>
        <v>0</v>
      </c>
      <c r="W28" s="4" t="str">
        <f t="shared" ca="1" si="9"/>
        <v>Z</v>
      </c>
    </row>
    <row r="29" spans="1:23" ht="12.75" customHeight="1" x14ac:dyDescent="0.2">
      <c r="A29" s="491">
        <v>361030002</v>
      </c>
      <c r="B29" s="486" t="str">
        <f>INDEX(Sites!$A$2:$N$42,MATCH($A29,Sites!$A$2:$A$42,0),B$3)</f>
        <v>NY</v>
      </c>
      <c r="C29" s="487" t="str">
        <f>INDEX(Sites!$A$2:$N$42,MATCH($A29,Sites!$A$2:$A$42,0),C$3)</f>
        <v>Babylon</v>
      </c>
      <c r="D29" s="275">
        <f t="array" ref="D29">INDEX('8hrMX'!$A$1:$U$500,MATCH(1,(D$3='8hrMX'!$F$1:$F$500)*($A29='8hrMX'!$A$1:$A$500),0),D$2)</f>
        <v>8.5000000000000006E-2</v>
      </c>
      <c r="E29" s="266">
        <f t="shared" ca="1" si="0"/>
        <v>8.5000000000000006E-2</v>
      </c>
      <c r="F29" s="272">
        <f t="shared" ca="1" si="1"/>
        <v>0</v>
      </c>
      <c r="G29" s="275">
        <f t="array" ref="G29">INDEX('8hrMX'!$A$1:$U$500,MATCH(1,(G$3='8hrMX'!$F$1:$F$500)*($A29='8hrMX'!$A$1:$A$500),0),G$2)</f>
        <v>7.2999999999999995E-2</v>
      </c>
      <c r="H29" s="266">
        <f ca="1">LARGE(INDIRECT($W$3 &amp; $W29 &amp; D$37 &amp; ":" &amp; $W29 &amp; D$38),4) / 10^3</f>
        <v>7.3000000000000009E-2</v>
      </c>
      <c r="I29" s="272">
        <f t="shared" ca="1" si="2"/>
        <v>0</v>
      </c>
      <c r="J29" s="275">
        <f t="array" ref="J29">INDEX('8hrMX'!$A$1:$U$500,MATCH(1,(J$3='8hrMX'!$F$1:$F$500)*($A29='8hrMX'!$A$1:$A$500),0),J$2)</f>
        <v>8.8999999999999996E-2</v>
      </c>
      <c r="K29" s="266">
        <f t="shared" ca="1" si="3"/>
        <v>8.900000000000001E-2</v>
      </c>
      <c r="L29" s="272">
        <f t="shared" ca="1" si="4"/>
        <v>0</v>
      </c>
      <c r="M29" s="275">
        <f t="array" ref="M29">INDEX('8hrMX'!$A$1:$U$500,MATCH(1,(M$3='8hrMX'!$F$1:$F$500)*($A29='8hrMX'!$A$1:$A$500),0),M$2)</f>
        <v>7.6999999999999999E-2</v>
      </c>
      <c r="N29" s="266">
        <f ca="1">LARGE(INDIRECT($W$3 &amp; $W29 &amp; J$37 &amp; ":" &amp; $W29 &amp; J$38),4) / 10^3</f>
        <v>7.6999999999999999E-2</v>
      </c>
      <c r="O29" s="267">
        <f t="shared" ca="1" si="5"/>
        <v>0</v>
      </c>
      <c r="P29" s="275">
        <f t="array" ref="P29">INDEX('8hrMX'!$A$1:$U$500,MATCH(1,(P$3='8hrMX'!$F$1:$F$500)*($A29='8hrMX'!$A$1:$A$500),0),P$2)</f>
        <v>8.3000000000000004E-2</v>
      </c>
      <c r="Q29" s="266">
        <f t="shared" ca="1" si="6"/>
        <v>8.3000000000000004E-2</v>
      </c>
      <c r="R29" s="272">
        <f t="shared" ca="1" si="7"/>
        <v>0</v>
      </c>
      <c r="S29" s="275">
        <f t="array" ref="S29">INDEX('8hrMX'!$A$1:$U$500,MATCH(1,(S$3='8hrMX'!$F$1:$F$500)*($A29='8hrMX'!$A$1:$A$500),0),S$2)</f>
        <v>7.3999999999999996E-2</v>
      </c>
      <c r="T29" s="266">
        <f t="shared" ca="1" si="16"/>
        <v>7.3999999999999996E-2</v>
      </c>
      <c r="U29" s="267">
        <f t="shared" ca="1" si="8"/>
        <v>0</v>
      </c>
      <c r="W29" s="4" t="str">
        <f t="shared" ca="1" si="9"/>
        <v>AA</v>
      </c>
    </row>
    <row r="30" spans="1:23" ht="12.75" customHeight="1" x14ac:dyDescent="0.2">
      <c r="A30" s="491">
        <v>361030004</v>
      </c>
      <c r="B30" s="486" t="str">
        <f>INDEX(Sites!$A$2:$N$42,MATCH($A30,Sites!$A$2:$A$42,0),B$3)</f>
        <v>NY</v>
      </c>
      <c r="C30" s="487" t="str">
        <f>INDEX(Sites!$A$2:$N$42,MATCH($A30,Sites!$A$2:$A$42,0),C$3)</f>
        <v>Riverhead</v>
      </c>
      <c r="D30" s="275">
        <f t="array" ref="D30">INDEX('8hrMX'!$A$1:$U$500,MATCH(1,(D$3='8hrMX'!$F$1:$F$500)*($A30='8hrMX'!$A$1:$A$500),0),D$2)</f>
        <v>8.5000000000000006E-2</v>
      </c>
      <c r="E30" s="266">
        <f t="shared" ca="1" si="0"/>
        <v>8.5000000000000006E-2</v>
      </c>
      <c r="F30" s="272">
        <f t="shared" ca="1" si="1"/>
        <v>0</v>
      </c>
      <c r="G30" s="275">
        <f t="array" ref="G30">INDEX('8hrMX'!$A$1:$U$500,MATCH(1,(G$3='8hrMX'!$F$1:$F$500)*($A30='8hrMX'!$A$1:$A$500),0),G$2)</f>
        <v>7.8E-2</v>
      </c>
      <c r="H30" s="266">
        <f ca="1">LARGE(INDIRECT($W$3 &amp; $W30 &amp; D$37 &amp; ":" &amp; $W30 &amp; D$38),4) / 10^3</f>
        <v>7.8E-2</v>
      </c>
      <c r="I30" s="272">
        <f t="shared" ca="1" si="2"/>
        <v>0</v>
      </c>
      <c r="J30" s="275">
        <f t="array" ref="J30">INDEX('8hrMX'!$A$1:$U$500,MATCH(1,(J$3='8hrMX'!$F$1:$F$500)*($A30='8hrMX'!$A$1:$A$500),0),J$2)</f>
        <v>8.8999999999999996E-2</v>
      </c>
      <c r="K30" s="266">
        <f t="shared" ca="1" si="3"/>
        <v>8.900000000000001E-2</v>
      </c>
      <c r="L30" s="272">
        <f t="shared" ca="1" si="4"/>
        <v>0</v>
      </c>
      <c r="M30" s="275">
        <f t="array" ref="M30">INDEX('8hrMX'!$A$1:$U$500,MATCH(1,(M$3='8hrMX'!$F$1:$F$500)*($A30='8hrMX'!$A$1:$A$500),0),M$2)</f>
        <v>7.5999999999999998E-2</v>
      </c>
      <c r="N30" s="266">
        <f ca="1">LARGE(INDIRECT($W$3 &amp; $W30 &amp; J$37 &amp; ":" &amp; $W30 &amp; J$38),4) / 10^3</f>
        <v>7.5999999999999998E-2</v>
      </c>
      <c r="O30" s="267">
        <f t="shared" ca="1" si="5"/>
        <v>0</v>
      </c>
      <c r="P30" s="275">
        <f t="array" ref="P30">INDEX('8hrMX'!$A$1:$U$500,MATCH(1,(P$3='8hrMX'!$F$1:$F$500)*($A30='8hrMX'!$A$1:$A$500),0),P$2)</f>
        <v>8.5999999999999993E-2</v>
      </c>
      <c r="Q30" s="266">
        <f t="shared" ca="1" si="6"/>
        <v>8.5999999999999993E-2</v>
      </c>
      <c r="R30" s="272">
        <f t="shared" ca="1" si="7"/>
        <v>0</v>
      </c>
      <c r="S30" s="275">
        <f t="array" ref="S30">INDEX('8hrMX'!$A$1:$U$500,MATCH(1,(S$3='8hrMX'!$F$1:$F$500)*($A30='8hrMX'!$A$1:$A$500),0),S$2)</f>
        <v>7.1999999999999995E-2</v>
      </c>
      <c r="T30" s="266">
        <f t="shared" ca="1" si="16"/>
        <v>7.2999999999999995E-2</v>
      </c>
      <c r="U30" s="267">
        <f t="shared" ca="1" si="8"/>
        <v>-1.0000000000000009E-3</v>
      </c>
      <c r="W30" s="4" t="str">
        <f t="shared" ca="1" si="9"/>
        <v>AB</v>
      </c>
    </row>
    <row r="31" spans="1:23" ht="12.75" customHeight="1" x14ac:dyDescent="0.2">
      <c r="A31" s="491">
        <v>361030009</v>
      </c>
      <c r="B31" s="486" t="str">
        <f>INDEX(Sites!$A$2:$N$42,MATCH($A31,Sites!$A$2:$A$42,0),B$3)</f>
        <v>NY</v>
      </c>
      <c r="C31" s="487" t="str">
        <f>INDEX(Sites!$A$2:$N$42,MATCH($A31,Sites!$A$2:$A$42,0),C$3)</f>
        <v>Holtsville</v>
      </c>
      <c r="D31" s="275">
        <f t="array" ref="D31">INDEX('8hrMX'!$A$1:$U$500,MATCH(1,(D$3='8hrMX'!$F$1:$F$500)*($A31='8hrMX'!$A$1:$A$500),0),D$2)</f>
        <v>8.1000000000000003E-2</v>
      </c>
      <c r="E31" s="266">
        <f t="shared" ca="1" si="0"/>
        <v>8.1000000000000003E-2</v>
      </c>
      <c r="F31" s="272">
        <f t="shared" ca="1" si="1"/>
        <v>0</v>
      </c>
      <c r="G31" s="275">
        <f t="array" ref="G31">INDEX('8hrMX'!$A$1:$U$500,MATCH(1,(G$3='8hrMX'!$F$1:$F$500)*($A31='8hrMX'!$A$1:$A$500),0),G$2)</f>
        <v>7.2999999999999995E-2</v>
      </c>
      <c r="H31" s="266">
        <f ca="1">LARGE(INDIRECT($W$3 &amp; $W31 &amp; D$37 &amp; ":" &amp; $W31 &amp; D$38),4) / 10^3</f>
        <v>7.3000000000000009E-2</v>
      </c>
      <c r="I31" s="272">
        <f t="shared" ca="1" si="2"/>
        <v>0</v>
      </c>
      <c r="J31" s="275">
        <f t="array" ref="J31">INDEX('8hrMX'!$A$1:$U$500,MATCH(1,(J$3='8hrMX'!$F$1:$F$500)*($A31='8hrMX'!$A$1:$A$500),0),J$2)</f>
        <v>8.3000000000000004E-2</v>
      </c>
      <c r="K31" s="266">
        <f t="shared" ca="1" si="3"/>
        <v>8.3000000000000004E-2</v>
      </c>
      <c r="L31" s="272">
        <f t="shared" ca="1" si="4"/>
        <v>0</v>
      </c>
      <c r="M31" s="275">
        <f t="array" ref="M31">INDEX('8hrMX'!$A$1:$U$500,MATCH(1,(M$3='8hrMX'!$F$1:$F$500)*($A31='8hrMX'!$A$1:$A$500),0),M$2)</f>
        <v>7.0999999999999994E-2</v>
      </c>
      <c r="N31" s="266">
        <f ca="1">LARGE(INDIRECT($W$3 &amp; $W31 &amp; J$37 &amp; ":" &amp; $W31 &amp; J$38),4) / 10^3</f>
        <v>7.1000000000000008E-2</v>
      </c>
      <c r="O31" s="267">
        <f t="shared" ca="1" si="5"/>
        <v>0</v>
      </c>
      <c r="P31" s="275">
        <f t="array" ref="P31">INDEX('8hrMX'!$A$1:$U$500,MATCH(1,(P$3='8hrMX'!$F$1:$F$500)*($A31='8hrMX'!$A$1:$A$500),0),P$2)</f>
        <v>8.5999999999999993E-2</v>
      </c>
      <c r="Q31" s="266">
        <f t="shared" ca="1" si="6"/>
        <v>8.5999999999999993E-2</v>
      </c>
      <c r="R31" s="272">
        <f t="shared" ca="1" si="7"/>
        <v>0</v>
      </c>
      <c r="S31" s="275">
        <f t="array" ref="S31">INDEX('8hrMX'!$A$1:$U$500,MATCH(1,(S$3='8hrMX'!$F$1:$F$500)*($A31='8hrMX'!$A$1:$A$500),0),S$2)</f>
        <v>7.5999999999999998E-2</v>
      </c>
      <c r="T31" s="266">
        <f t="shared" ca="1" si="16"/>
        <v>7.5999999999999998E-2</v>
      </c>
      <c r="U31" s="267">
        <f t="shared" ca="1" si="8"/>
        <v>0</v>
      </c>
      <c r="W31" s="4" t="str">
        <f t="shared" ca="1" si="9"/>
        <v>AC</v>
      </c>
    </row>
    <row r="32" spans="1:23" ht="12.75" customHeight="1" x14ac:dyDescent="0.2">
      <c r="A32" s="492">
        <v>361192004</v>
      </c>
      <c r="B32" s="488" t="str">
        <f>INDEX(Sites!$A$2:$N$42,MATCH($A32,Sites!$A$2:$A$42,0),B$3)</f>
        <v>NY</v>
      </c>
      <c r="C32" s="489" t="str">
        <f>INDEX(Sites!$A$2:$N$42,MATCH($A32,Sites!$A$2:$A$42,0),C$3)</f>
        <v>White Plains</v>
      </c>
      <c r="D32" s="276">
        <f t="array" ref="D32">INDEX('8hrMX'!$A$1:$U$500,MATCH(1,(D$3='8hrMX'!$F$1:$F$500)*($A32='8hrMX'!$A$1:$A$500),0),D$2)</f>
        <v>8.2000000000000003E-2</v>
      </c>
      <c r="E32" s="268">
        <f t="shared" ca="1" si="0"/>
        <v>8.2000000000000003E-2</v>
      </c>
      <c r="F32" s="273">
        <f t="shared" ca="1" si="1"/>
        <v>0</v>
      </c>
      <c r="G32" s="276">
        <f t="array" ref="G32">INDEX('8hrMX'!$A$1:$U$500,MATCH(1,(G$3='8hrMX'!$F$1:$F$500)*($A32='8hrMX'!$A$1:$A$500),0),G$2)</f>
        <v>7.4999999999999997E-2</v>
      </c>
      <c r="H32" s="268">
        <f ca="1">LARGE(INDIRECT($W$3 &amp; $W32 &amp; D$37 &amp; ":" &amp; $W32 &amp; D$38),4) / 10^3</f>
        <v>7.4999999999999997E-2</v>
      </c>
      <c r="I32" s="273">
        <f t="shared" ca="1" si="2"/>
        <v>0</v>
      </c>
      <c r="J32" s="276">
        <f t="array" ref="J32">INDEX('8hrMX'!$A$1:$U$500,MATCH(1,(J$3='8hrMX'!$F$1:$F$500)*($A32='8hrMX'!$A$1:$A$500),0),J$2)</f>
        <v>7.3999999999999996E-2</v>
      </c>
      <c r="K32" s="268">
        <f t="shared" ca="1" si="3"/>
        <v>7.400000000000001E-2</v>
      </c>
      <c r="L32" s="273">
        <f t="shared" ca="1" si="4"/>
        <v>0</v>
      </c>
      <c r="M32" s="276">
        <f t="array" ref="M32">INDEX('8hrMX'!$A$1:$U$500,MATCH(1,(M$3='8hrMX'!$F$1:$F$500)*($A32='8hrMX'!$A$1:$A$500),0),M$2)</f>
        <v>7.1999999999999995E-2</v>
      </c>
      <c r="N32" s="268">
        <f ca="1">LARGE(INDIRECT($W$3 &amp; $W32 &amp; J$37 &amp; ":" &amp; $W32 &amp; J$38),4) / 10^3</f>
        <v>7.2000000000000008E-2</v>
      </c>
      <c r="O32" s="269">
        <f t="shared" ca="1" si="5"/>
        <v>0</v>
      </c>
      <c r="P32" s="276">
        <f t="array" ref="P32">INDEX('8hrMX'!$A$1:$U$500,MATCH(1,(P$3='8hrMX'!$F$1:$F$500)*($A32='8hrMX'!$A$1:$A$500),0),P$2)</f>
        <v>9.2999999999999999E-2</v>
      </c>
      <c r="Q32" s="268">
        <f t="shared" ca="1" si="6"/>
        <v>9.2999999999999999E-2</v>
      </c>
      <c r="R32" s="273">
        <f t="shared" ca="1" si="7"/>
        <v>0</v>
      </c>
      <c r="S32" s="276">
        <f t="array" ref="S32">INDEX('8hrMX'!$A$1:$U$500,MATCH(1,(S$3='8hrMX'!$F$1:$F$500)*($A32='8hrMX'!$A$1:$A$500),0),S$2)</f>
        <v>7.8E-2</v>
      </c>
      <c r="T32" s="268">
        <f t="shared" ca="1" si="16"/>
        <v>7.8E-2</v>
      </c>
      <c r="U32" s="269">
        <f t="shared" ca="1" si="8"/>
        <v>0</v>
      </c>
      <c r="W32" s="4" t="str">
        <f t="shared" ca="1" si="9"/>
        <v>AD</v>
      </c>
    </row>
    <row r="33" spans="1:23" ht="12.75" customHeight="1" x14ac:dyDescent="0.2">
      <c r="A33" s="255" t="s">
        <v>78</v>
      </c>
      <c r="W33" s="257"/>
    </row>
    <row r="34" spans="1:23" ht="12.75" customHeight="1" x14ac:dyDescent="0.2">
      <c r="A34" s="255" t="s">
        <v>78</v>
      </c>
      <c r="W34"/>
    </row>
    <row r="35" spans="1:23" ht="12.75" customHeight="1" x14ac:dyDescent="0.2">
      <c r="A35" s="255" t="s">
        <v>78</v>
      </c>
      <c r="C35" s="270"/>
      <c r="W35"/>
    </row>
    <row r="36" spans="1:23" ht="12.75" customHeight="1" x14ac:dyDescent="0.2">
      <c r="A36" s="255" t="s">
        <v>78</v>
      </c>
      <c r="W36"/>
    </row>
    <row r="37" spans="1:23" ht="12.75" customHeight="1" x14ac:dyDescent="0.2">
      <c r="A37" s="255" t="s">
        <v>78</v>
      </c>
      <c r="C37" s="563" t="s">
        <v>17</v>
      </c>
      <c r="D37" s="586">
        <f ca="1">MATCH(D$3,INDIRECT($W$3 &amp; "A1:A1500"),0)</f>
        <v>371</v>
      </c>
      <c r="E37" s="23"/>
      <c r="F37" s="23"/>
      <c r="G37" s="258"/>
      <c r="H37" s="258"/>
      <c r="I37" s="258"/>
      <c r="J37" s="586">
        <f ca="1">MATCH(J$3,INDIRECT($W$3 &amp; "A1:A1500"),0)</f>
        <v>737</v>
      </c>
      <c r="P37" s="586">
        <f ca="1">MATCH(P$3,INDIRECT($W$3 &amp; "A1:A1500"),0)</f>
        <v>1102</v>
      </c>
      <c r="W37"/>
    </row>
    <row r="38" spans="1:23" ht="12.75" customHeight="1" x14ac:dyDescent="0.2">
      <c r="A38" s="255" t="s">
        <v>78</v>
      </c>
      <c r="C38" s="563" t="s">
        <v>18</v>
      </c>
      <c r="D38" s="586">
        <f ca="1">MATCH(J$3,INDIRECT($W$3 &amp; "A1:A1500"),0)-1</f>
        <v>736</v>
      </c>
      <c r="E38" s="257"/>
      <c r="F38" s="257"/>
      <c r="G38" s="258"/>
      <c r="H38" s="258"/>
      <c r="I38" s="258"/>
      <c r="J38" s="586">
        <f ca="1">MATCH(P$3,INDIRECT($W$3 &amp; "A1:A1500"),0)-1</f>
        <v>1101</v>
      </c>
      <c r="P38" s="586">
        <f ca="1">MATCH(MAX(INDIRECT($W$3 &amp; "B" &amp; P$37 &amp; ":" &amp; "B1500")),INDIRECT($W$3 &amp; "B1:B1500"),0)</f>
        <v>1405</v>
      </c>
      <c r="W38"/>
    </row>
    <row r="39" spans="1:23" ht="12.75" customHeight="1" x14ac:dyDescent="0.2">
      <c r="C39" s="270"/>
      <c r="W39"/>
    </row>
    <row r="40" spans="1:23" ht="12.75" customHeight="1" x14ac:dyDescent="0.2">
      <c r="C40" s="270"/>
      <c r="W40"/>
    </row>
    <row r="41" spans="1:23" ht="12.75" customHeight="1" x14ac:dyDescent="0.2">
      <c r="C41" s="270"/>
      <c r="W41" s="257"/>
    </row>
    <row r="42" spans="1:23" ht="12.75" customHeight="1" x14ac:dyDescent="0.2">
      <c r="C42" s="270"/>
      <c r="W42" s="257"/>
    </row>
    <row r="43" spans="1:23" ht="12.75" customHeight="1" x14ac:dyDescent="0.2">
      <c r="C43" s="270"/>
      <c r="W43" s="257"/>
    </row>
    <row r="44" spans="1:23" ht="12.75" customHeight="1" x14ac:dyDescent="0.2">
      <c r="C44" s="270"/>
      <c r="W44" s="257"/>
    </row>
    <row r="45" spans="1:23" ht="12.75" customHeight="1" x14ac:dyDescent="0.2">
      <c r="C45" s="270"/>
      <c r="W45" s="257"/>
    </row>
    <row r="46" spans="1:23" ht="12.75" customHeight="1" x14ac:dyDescent="0.2">
      <c r="C46" s="270"/>
    </row>
    <row r="47" spans="1:23" ht="12.75" customHeight="1" x14ac:dyDescent="0.2">
      <c r="C47" s="270"/>
    </row>
    <row r="48" spans="1:23" ht="12.75" customHeight="1" x14ac:dyDescent="0.2">
      <c r="C48" s="270"/>
    </row>
    <row r="49" spans="3:3" ht="12.75" customHeight="1" x14ac:dyDescent="0.2">
      <c r="C49" s="270"/>
    </row>
    <row r="50" spans="3:3" ht="12.75" customHeight="1" x14ac:dyDescent="0.2">
      <c r="C50" s="270"/>
    </row>
    <row r="51" spans="3:3" ht="12.75" customHeight="1" x14ac:dyDescent="0.2">
      <c r="C51" s="270"/>
    </row>
    <row r="52" spans="3:3" ht="12.75" customHeight="1" x14ac:dyDescent="0.2">
      <c r="C52" s="270"/>
    </row>
    <row r="53" spans="3:3" ht="12.75" customHeight="1" x14ac:dyDescent="0.2">
      <c r="C53" s="270"/>
    </row>
    <row r="54" spans="3:3" ht="12.75" customHeight="1" x14ac:dyDescent="0.2">
      <c r="C54" s="270"/>
    </row>
    <row r="55" spans="3:3" ht="12.75" customHeight="1" x14ac:dyDescent="0.2">
      <c r="C55" s="270"/>
    </row>
    <row r="56" spans="3:3" ht="12.75" customHeight="1" x14ac:dyDescent="0.2">
      <c r="C56" s="270"/>
    </row>
    <row r="57" spans="3:3" ht="12.75" customHeight="1" x14ac:dyDescent="0.2">
      <c r="C57" s="270"/>
    </row>
    <row r="58" spans="3:3" ht="12.75" customHeight="1" x14ac:dyDescent="0.2">
      <c r="C58" s="270"/>
    </row>
    <row r="59" spans="3:3" ht="12.75" customHeight="1" x14ac:dyDescent="0.2">
      <c r="C59" s="270"/>
    </row>
    <row r="60" spans="3:3" ht="12.75" customHeight="1" x14ac:dyDescent="0.2">
      <c r="C60" s="270"/>
    </row>
    <row r="61" spans="3:3" ht="12.75" customHeight="1" x14ac:dyDescent="0.2">
      <c r="C61" s="270"/>
    </row>
    <row r="62" spans="3:3" ht="12.75" customHeight="1" x14ac:dyDescent="0.2">
      <c r="C62" s="270"/>
    </row>
    <row r="63" spans="3:3" ht="12.75" customHeight="1" x14ac:dyDescent="0.2">
      <c r="C63" s="270"/>
    </row>
    <row r="64" spans="3:3" ht="12.75" customHeight="1" x14ac:dyDescent="0.2">
      <c r="C64" s="270"/>
    </row>
    <row r="65" spans="3:3" ht="12.75" customHeight="1" x14ac:dyDescent="0.2">
      <c r="C65" s="270"/>
    </row>
    <row r="66" spans="3:3" ht="12.75" customHeight="1" x14ac:dyDescent="0.2">
      <c r="C66" s="270"/>
    </row>
    <row r="67" spans="3:3" ht="12.75" customHeight="1" x14ac:dyDescent="0.2">
      <c r="C67" s="270"/>
    </row>
    <row r="70" spans="3:3" ht="12.75" customHeight="1" x14ac:dyDescent="0.2">
      <c r="C70" s="270"/>
    </row>
    <row r="71" spans="3:3" ht="12.75" customHeight="1" x14ac:dyDescent="0.2">
      <c r="C71" s="270"/>
    </row>
    <row r="72" spans="3:3" ht="12.75" customHeight="1" x14ac:dyDescent="0.2">
      <c r="C72" s="270"/>
    </row>
    <row r="73" spans="3:3" ht="12.75" customHeight="1" x14ac:dyDescent="0.2">
      <c r="C73" s="270"/>
    </row>
    <row r="74" spans="3:3" ht="12.75" customHeight="1" x14ac:dyDescent="0.2">
      <c r="C74" s="270"/>
    </row>
    <row r="75" spans="3:3" ht="12.75" customHeight="1" x14ac:dyDescent="0.2">
      <c r="C75" s="270"/>
    </row>
    <row r="76" spans="3:3" ht="12.75" customHeight="1" x14ac:dyDescent="0.2">
      <c r="C76" s="270"/>
    </row>
    <row r="77" spans="3:3" ht="12.75" customHeight="1" x14ac:dyDescent="0.2">
      <c r="C77" s="270"/>
    </row>
    <row r="78" spans="3:3" ht="12.75" customHeight="1" x14ac:dyDescent="0.2">
      <c r="C78" s="270"/>
    </row>
    <row r="79" spans="3:3" ht="12.75" customHeight="1" x14ac:dyDescent="0.2">
      <c r="C79" s="270"/>
    </row>
    <row r="80" spans="3:3" ht="12.75" customHeight="1" x14ac:dyDescent="0.2">
      <c r="C80" s="270"/>
    </row>
    <row r="81" spans="3:3" ht="12.75" customHeight="1" x14ac:dyDescent="0.2">
      <c r="C81" s="270"/>
    </row>
    <row r="82" spans="3:3" ht="12.75" customHeight="1" x14ac:dyDescent="0.2">
      <c r="C82" s="270"/>
    </row>
    <row r="83" spans="3:3" ht="12.75" customHeight="1" x14ac:dyDescent="0.2">
      <c r="C83" s="270"/>
    </row>
    <row r="84" spans="3:3" ht="12.75" customHeight="1" x14ac:dyDescent="0.2">
      <c r="C84" s="270"/>
    </row>
    <row r="85" spans="3:3" ht="12.75" customHeight="1" x14ac:dyDescent="0.2">
      <c r="C85" s="270"/>
    </row>
    <row r="86" spans="3:3" ht="12.75" customHeight="1" x14ac:dyDescent="0.2">
      <c r="C86" s="270"/>
    </row>
    <row r="87" spans="3:3" ht="12.75" customHeight="1" x14ac:dyDescent="0.2">
      <c r="C87" s="270"/>
    </row>
    <row r="88" spans="3:3" ht="12.75" customHeight="1" x14ac:dyDescent="0.2">
      <c r="C88" s="270"/>
    </row>
    <row r="89" spans="3:3" ht="12.75" customHeight="1" x14ac:dyDescent="0.2">
      <c r="C89" s="270"/>
    </row>
    <row r="90" spans="3:3" ht="12.75" customHeight="1" x14ac:dyDescent="0.2">
      <c r="C90" s="270"/>
    </row>
    <row r="91" spans="3:3" ht="12.75" customHeight="1" x14ac:dyDescent="0.2">
      <c r="C91" s="270"/>
    </row>
    <row r="92" spans="3:3" ht="12.75" customHeight="1" x14ac:dyDescent="0.2">
      <c r="C92" s="270"/>
    </row>
    <row r="93" spans="3:3" ht="12.75" customHeight="1" x14ac:dyDescent="0.2">
      <c r="C93" s="270"/>
    </row>
    <row r="96" spans="3:3" ht="12.75" customHeight="1" x14ac:dyDescent="0.2">
      <c r="C96" s="270"/>
    </row>
  </sheetData>
  <conditionalFormatting sqref="F5:F32 I5:I32 L5:L32 O5:O32 R5:R32 U5:U32">
    <cfRule type="cellIs" dxfId="7" priority="7" stopIfTrue="1" operator="equal">
      <formula>0</formula>
    </cfRule>
    <cfRule type="cellIs" dxfId="6" priority="8" stopIfTrue="1" operator="between">
      <formula>-0.002</formula>
      <formula>0.002</formula>
    </cfRule>
    <cfRule type="cellIs" dxfId="5" priority="9" stopIfTrue="1" operator="between">
      <formula>-0.004</formula>
      <formula>0.004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5"/>
  <dimension ref="A1:AM40"/>
  <sheetViews>
    <sheetView workbookViewId="0">
      <pane xSplit="9" topLeftCell="J1" activePane="topRight" state="frozen"/>
      <selection pane="topRight"/>
    </sheetView>
  </sheetViews>
  <sheetFormatPr defaultColWidth="20.7109375" defaultRowHeight="12.75" x14ac:dyDescent="0.2"/>
  <cols>
    <col min="1" max="4" width="12.7109375" style="49" customWidth="1"/>
    <col min="5" max="5" width="21.7109375" style="49" customWidth="1"/>
    <col min="6" max="9" width="12.7109375" style="49" customWidth="1"/>
    <col min="10" max="16384" width="20.7109375" style="49"/>
  </cols>
  <sheetData>
    <row r="1" spans="1:39" x14ac:dyDescent="0.2">
      <c r="A1" s="32"/>
      <c r="B1" s="33"/>
      <c r="C1" s="293"/>
      <c r="D1" s="33"/>
      <c r="E1" s="33"/>
      <c r="F1" s="33"/>
      <c r="G1" s="33"/>
      <c r="H1" s="33"/>
      <c r="I1" s="297"/>
      <c r="J1" s="342">
        <f>'O3-8hr'!C1</f>
        <v>90010017</v>
      </c>
      <c r="K1" s="343">
        <f>'O3-8hr'!D1</f>
        <v>90011123</v>
      </c>
      <c r="L1" s="343">
        <f>'O3-8hr'!E1</f>
        <v>90013007</v>
      </c>
      <c r="M1" s="343">
        <f>'O3-8hr'!F1</f>
        <v>90019003</v>
      </c>
      <c r="N1" s="343">
        <f>'O3-8hr'!G1</f>
        <v>90070007</v>
      </c>
      <c r="O1" s="343">
        <f>'O3-8hr'!H1</f>
        <v>90079007</v>
      </c>
      <c r="P1" s="343">
        <f>'O3-8hr'!I1</f>
        <v>90090027</v>
      </c>
      <c r="Q1" s="343">
        <f>'O3-8hr'!J1</f>
        <v>90099002</v>
      </c>
      <c r="R1" s="343">
        <f>'O3-8hr'!K1</f>
        <v>340030006</v>
      </c>
      <c r="S1" s="343">
        <f>'O3-8hr'!L1</f>
        <v>340130003</v>
      </c>
      <c r="T1" s="343">
        <f>'O3-8hr'!M1</f>
        <v>340170006</v>
      </c>
      <c r="U1" s="343">
        <f>'O3-8hr'!N1</f>
        <v>340190001</v>
      </c>
      <c r="V1" s="343">
        <f>'O3-8hr'!O1</f>
        <v>340230011</v>
      </c>
      <c r="W1" s="343">
        <f>'O3-8hr'!P1</f>
        <v>340250005</v>
      </c>
      <c r="X1" s="343">
        <f>'O3-8hr'!Q1</f>
        <v>340273001</v>
      </c>
      <c r="Y1" s="343">
        <f>'O3-8hr'!R1</f>
        <v>340315001</v>
      </c>
      <c r="Z1" s="343">
        <f>'O3-8hr'!S1</f>
        <v>340410007</v>
      </c>
      <c r="AA1" s="343">
        <f>'O3-8hr'!T1</f>
        <v>360050110</v>
      </c>
      <c r="AB1" s="343">
        <f>'O3-8hr'!U1</f>
        <v>360050133</v>
      </c>
      <c r="AC1" s="343">
        <f>'O3-8hr'!V1</f>
        <v>360610135</v>
      </c>
      <c r="AD1" s="343">
        <f>'O3-8hr'!W1</f>
        <v>360810124</v>
      </c>
      <c r="AE1" s="343">
        <f>'O3-8hr'!X1</f>
        <v>360850067</v>
      </c>
      <c r="AF1" s="343">
        <f>'O3-8hr'!Y1</f>
        <v>360850111</v>
      </c>
      <c r="AG1" s="343">
        <f>'O3-8hr'!Z1</f>
        <v>360870005</v>
      </c>
      <c r="AH1" s="343">
        <f>'O3-8hr'!AA1</f>
        <v>361030002</v>
      </c>
      <c r="AI1" s="343">
        <f>'O3-8hr'!AB1</f>
        <v>361030004</v>
      </c>
      <c r="AJ1" s="343">
        <f>'O3-8hr'!AC1</f>
        <v>361030009</v>
      </c>
      <c r="AK1" s="344">
        <f>'O3-8hr'!AD1</f>
        <v>361192004</v>
      </c>
    </row>
    <row r="2" spans="1:39" x14ac:dyDescent="0.2">
      <c r="A2" s="34" t="s">
        <v>265</v>
      </c>
      <c r="B2" s="294" t="s">
        <v>266</v>
      </c>
      <c r="C2" s="294" t="s">
        <v>267</v>
      </c>
      <c r="D2" s="294" t="s">
        <v>267</v>
      </c>
      <c r="E2" s="39" t="s">
        <v>268</v>
      </c>
      <c r="F2" s="6" t="s">
        <v>267</v>
      </c>
      <c r="G2" s="6" t="s">
        <v>267</v>
      </c>
      <c r="H2" s="31" t="s">
        <v>268</v>
      </c>
      <c r="I2" s="295" t="s">
        <v>268</v>
      </c>
      <c r="J2" s="345" t="str">
        <f>'O3-8hr'!C2</f>
        <v>Greenwich</v>
      </c>
      <c r="K2" s="346" t="str">
        <f>'O3-8hr'!D2</f>
        <v>Danbury</v>
      </c>
      <c r="L2" s="346" t="str">
        <f>'O3-8hr'!E2</f>
        <v>Stratford</v>
      </c>
      <c r="M2" s="346" t="str">
        <f>'O3-8hr'!F2</f>
        <v>Westport</v>
      </c>
      <c r="N2" s="346" t="str">
        <f>'O3-8hr'!G2</f>
        <v>Middletown</v>
      </c>
      <c r="O2" s="346" t="str">
        <f>'O3-8hr'!H2</f>
        <v>Middletown-CVH</v>
      </c>
      <c r="P2" s="346" t="str">
        <f>'O3-8hr'!I2</f>
        <v>New Haven-Criscuolo Pk</v>
      </c>
      <c r="Q2" s="346" t="str">
        <f>'O3-8hr'!J2</f>
        <v>Madison-Beach Rd</v>
      </c>
      <c r="R2" s="346" t="str">
        <f>'O3-8hr'!K2</f>
        <v>Leonia</v>
      </c>
      <c r="S2" s="346" t="str">
        <f>'O3-8hr'!L2</f>
        <v>Newark Firehouse</v>
      </c>
      <c r="T2" s="346" t="str">
        <f>'O3-8hr'!M2</f>
        <v>Bayonne</v>
      </c>
      <c r="U2" s="346" t="str">
        <f>'O3-8hr'!N2</f>
        <v>Flemington</v>
      </c>
      <c r="V2" s="346" t="str">
        <f>'O3-8hr'!O2</f>
        <v>Rutgers University</v>
      </c>
      <c r="W2" s="346" t="str">
        <f>'O3-8hr'!P2</f>
        <v>Monmouth University</v>
      </c>
      <c r="X2" s="346" t="str">
        <f>'O3-8hr'!Q2</f>
        <v>Chester</v>
      </c>
      <c r="Y2" s="346" t="str">
        <f>'O3-8hr'!R2</f>
        <v>Ramapo</v>
      </c>
      <c r="Z2" s="346" t="str">
        <f>'O3-8hr'!S2</f>
        <v>Columbia</v>
      </c>
      <c r="AA2" s="346" t="str">
        <f>'O3-8hr'!T2</f>
        <v>IS52</v>
      </c>
      <c r="AB2" s="346" t="str">
        <f>'O3-8hr'!U2</f>
        <v>Pfizer Lab</v>
      </c>
      <c r="AC2" s="346" t="str">
        <f>'O3-8hr'!V2</f>
        <v>Convent Av</v>
      </c>
      <c r="AD2" s="346" t="str">
        <f>'O3-8hr'!W2</f>
        <v>Queens</v>
      </c>
      <c r="AE2" s="346" t="str">
        <f>'O3-8hr'!X2</f>
        <v>Susan Wagner</v>
      </c>
      <c r="AF2" s="346" t="str">
        <f>'O3-8hr'!Y2</f>
        <v>Fresh Kills</v>
      </c>
      <c r="AG2" s="346" t="str">
        <f>'O3-8hr'!Z2</f>
        <v>South Mountain Rd</v>
      </c>
      <c r="AH2" s="346" t="str">
        <f>'O3-8hr'!AA2</f>
        <v>Babylon</v>
      </c>
      <c r="AI2" s="346" t="str">
        <f>'O3-8hr'!AB2</f>
        <v>Riverhead</v>
      </c>
      <c r="AJ2" s="346" t="str">
        <f>'O3-8hr'!AC2</f>
        <v>Holtsville</v>
      </c>
      <c r="AK2" s="347" t="str">
        <f>'O3-8hr'!AD2</f>
        <v>White Plains</v>
      </c>
      <c r="AL2" s="66"/>
      <c r="AM2" s="66"/>
    </row>
    <row r="3" spans="1:39" x14ac:dyDescent="0.2">
      <c r="A3" s="351" t="s">
        <v>67</v>
      </c>
      <c r="B3" s="39" t="s">
        <v>91</v>
      </c>
      <c r="C3" s="294" t="s">
        <v>91</v>
      </c>
      <c r="D3" s="39" t="s">
        <v>91</v>
      </c>
      <c r="E3" s="39" t="s">
        <v>91</v>
      </c>
      <c r="F3" s="39" t="s">
        <v>269</v>
      </c>
      <c r="G3" s="39" t="s">
        <v>59</v>
      </c>
      <c r="H3" s="39" t="s">
        <v>269</v>
      </c>
      <c r="I3" s="341" t="s">
        <v>270</v>
      </c>
      <c r="J3" s="348" t="str">
        <f>SUBSTITUTE(ADDRESS(1,MATCH(J$1,'O3-8hr'!$1:$1,0),4),"1","")</f>
        <v>C</v>
      </c>
      <c r="K3" s="349" t="str">
        <f>SUBSTITUTE(ADDRESS(1,MATCH(K$1,'O3-8hr'!$1:$1,0),4),"1","")</f>
        <v>D</v>
      </c>
      <c r="L3" s="349" t="str">
        <f>SUBSTITUTE(ADDRESS(1,MATCH(L$1,'O3-8hr'!$1:$1,0),4),"1","")</f>
        <v>E</v>
      </c>
      <c r="M3" s="349" t="str">
        <f>SUBSTITUTE(ADDRESS(1,MATCH(M$1,'O3-8hr'!$1:$1,0),4),"1","")</f>
        <v>F</v>
      </c>
      <c r="N3" s="349" t="str">
        <f>SUBSTITUTE(ADDRESS(1,MATCH(N$1,'O3-8hr'!$1:$1,0),4),"1","")</f>
        <v>G</v>
      </c>
      <c r="O3" s="349" t="str">
        <f>SUBSTITUTE(ADDRESS(1,MATCH(O$1,'O3-8hr'!$1:$1,0),4),"1","")</f>
        <v>H</v>
      </c>
      <c r="P3" s="349" t="str">
        <f>SUBSTITUTE(ADDRESS(1,MATCH(P$1,'O3-8hr'!$1:$1,0),4),"1","")</f>
        <v>I</v>
      </c>
      <c r="Q3" s="349" t="str">
        <f>SUBSTITUTE(ADDRESS(1,MATCH(Q$1,'O3-8hr'!$1:$1,0),4),"1","")</f>
        <v>J</v>
      </c>
      <c r="R3" s="349" t="str">
        <f>SUBSTITUTE(ADDRESS(1,MATCH(R$1,'O3-8hr'!$1:$1,0),4),"1","")</f>
        <v>K</v>
      </c>
      <c r="S3" s="349" t="str">
        <f>SUBSTITUTE(ADDRESS(1,MATCH(S$1,'O3-8hr'!$1:$1,0),4),"1","")</f>
        <v>L</v>
      </c>
      <c r="T3" s="349" t="str">
        <f>SUBSTITUTE(ADDRESS(1,MATCH(T$1,'O3-8hr'!$1:$1,0),4),"1","")</f>
        <v>M</v>
      </c>
      <c r="U3" s="349" t="str">
        <f>SUBSTITUTE(ADDRESS(1,MATCH(U$1,'O3-8hr'!$1:$1,0),4),"1","")</f>
        <v>N</v>
      </c>
      <c r="V3" s="349" t="str">
        <f>SUBSTITUTE(ADDRESS(1,MATCH(V$1,'O3-8hr'!$1:$1,0),4),"1","")</f>
        <v>O</v>
      </c>
      <c r="W3" s="349" t="str">
        <f>SUBSTITUTE(ADDRESS(1,MATCH(W$1,'O3-8hr'!$1:$1,0),4),"1","")</f>
        <v>P</v>
      </c>
      <c r="X3" s="349" t="str">
        <f>SUBSTITUTE(ADDRESS(1,MATCH(X$1,'O3-8hr'!$1:$1,0),4),"1","")</f>
        <v>Q</v>
      </c>
      <c r="Y3" s="349" t="str">
        <f>SUBSTITUTE(ADDRESS(1,MATCH(Y$1,'O3-8hr'!$1:$1,0),4),"1","")</f>
        <v>R</v>
      </c>
      <c r="Z3" s="349" t="str">
        <f>SUBSTITUTE(ADDRESS(1,MATCH(Z$1,'O3-8hr'!$1:$1,0),4),"1","")</f>
        <v>S</v>
      </c>
      <c r="AA3" s="349" t="str">
        <f>SUBSTITUTE(ADDRESS(1,MATCH(AA$1,'O3-8hr'!$1:$1,0),4),"1","")</f>
        <v>T</v>
      </c>
      <c r="AB3" s="349" t="str">
        <f>SUBSTITUTE(ADDRESS(1,MATCH(AB$1,'O3-8hr'!$1:$1,0),4),"1","")</f>
        <v>U</v>
      </c>
      <c r="AC3" s="349" t="str">
        <f>SUBSTITUTE(ADDRESS(1,MATCH(AC$1,'O3-8hr'!$1:$1,0),4),"1","")</f>
        <v>V</v>
      </c>
      <c r="AD3" s="349" t="str">
        <f>SUBSTITUTE(ADDRESS(1,MATCH(AD$1,'O3-8hr'!$1:$1,0),4),"1","")</f>
        <v>W</v>
      </c>
      <c r="AE3" s="349" t="str">
        <f>SUBSTITUTE(ADDRESS(1,MATCH(AE$1,'O3-8hr'!$1:$1,0),4),"1","")</f>
        <v>X</v>
      </c>
      <c r="AF3" s="349" t="str">
        <f>SUBSTITUTE(ADDRESS(1,MATCH(AF$1,'O3-8hr'!$1:$1,0),4),"1","")</f>
        <v>Y</v>
      </c>
      <c r="AG3" s="349" t="str">
        <f>SUBSTITUTE(ADDRESS(1,MATCH(AG$1,'O3-8hr'!$1:$1,0),4),"1","")</f>
        <v>Z</v>
      </c>
      <c r="AH3" s="349" t="str">
        <f>SUBSTITUTE(ADDRESS(1,MATCH(AH$1,'O3-8hr'!$1:$1,0),4),"1","")</f>
        <v>AA</v>
      </c>
      <c r="AI3" s="349" t="str">
        <f>SUBSTITUTE(ADDRESS(1,MATCH(AI$1,'O3-8hr'!$1:$1,0),4),"1","")</f>
        <v>AB</v>
      </c>
      <c r="AJ3" s="349" t="str">
        <f>SUBSTITUTE(ADDRESS(1,MATCH(AJ$1,'O3-8hr'!$1:$1,0),4),"1","")</f>
        <v>AC</v>
      </c>
      <c r="AK3" s="350" t="str">
        <f>SUBSTITUTE(ADDRESS(1,MATCH(AK$1,'O3-8hr'!$1:$1,0),4),"1","")</f>
        <v>AD</v>
      </c>
    </row>
    <row r="4" spans="1:39" x14ac:dyDescent="0.2">
      <c r="A4" s="352">
        <v>2015</v>
      </c>
      <c r="B4" s="353">
        <f>INDEX('Past-Seasons'!$D$12:$D$19,MATCH(A4,'Past-Seasons'!$F$12:$F$19,0),1)</f>
        <v>26</v>
      </c>
      <c r="C4" s="353">
        <f ca="1">INDEX($G$40:$K$40,1,MATCH(A4,$G$11:$K$11,0))</f>
        <v>26</v>
      </c>
      <c r="D4" s="353">
        <f t="shared" ref="D4:D6" si="0">G4-F4-1</f>
        <v>26</v>
      </c>
      <c r="E4" s="353">
        <f ca="1">COUNTIF($J4:$AK4,"&gt; 29")</f>
        <v>26</v>
      </c>
      <c r="F4" s="353">
        <f>MATCH($A4,Historic!$B:$B,0)</f>
        <v>133</v>
      </c>
      <c r="G4" s="353">
        <f>MATCH($A4 &amp; " Max",Historic!$C:$C,0)</f>
        <v>160</v>
      </c>
      <c r="H4" s="353">
        <f>MATCH($A4,'O3-8hr'!$A:$A,0)</f>
        <v>6</v>
      </c>
      <c r="I4" s="354">
        <f>MATCH(DATE($A4,9,30),'O3-8hr'!$B:$B,0)</f>
        <v>278</v>
      </c>
      <c r="J4" s="352">
        <f t="shared" ref="J4:S7" ca="1" si="1">COUNT(INDIRECT("'O3-8hr'!" &amp; J$3 &amp; $H4 &amp; ":" &amp; J$3 &amp; $I4))</f>
        <v>182</v>
      </c>
      <c r="K4" s="353">
        <f t="shared" ca="1" si="1"/>
        <v>184</v>
      </c>
      <c r="L4" s="353">
        <f t="shared" ca="1" si="1"/>
        <v>180</v>
      </c>
      <c r="M4" s="353">
        <f t="shared" ca="1" si="1"/>
        <v>179</v>
      </c>
      <c r="N4" s="353">
        <f t="shared" ca="1" si="1"/>
        <v>184</v>
      </c>
      <c r="O4" s="353">
        <f t="shared" ca="1" si="1"/>
        <v>0</v>
      </c>
      <c r="P4" s="353">
        <f t="shared" ca="1" si="1"/>
        <v>267</v>
      </c>
      <c r="Q4" s="353">
        <f t="shared" ca="1" si="1"/>
        <v>184</v>
      </c>
      <c r="R4" s="353">
        <f t="shared" ca="1" si="1"/>
        <v>212</v>
      </c>
      <c r="S4" s="353">
        <f t="shared" ca="1" si="1"/>
        <v>273</v>
      </c>
      <c r="T4" s="353">
        <f t="shared" ref="T4:AC7" ca="1" si="2">COUNT(INDIRECT("'O3-8hr'!" &amp; T$3 &amp; $H4 &amp; ":" &amp; T$3 &amp; $I4))</f>
        <v>273</v>
      </c>
      <c r="U4" s="353">
        <f t="shared" ca="1" si="2"/>
        <v>273</v>
      </c>
      <c r="V4" s="353">
        <f t="shared" ca="1" si="2"/>
        <v>204</v>
      </c>
      <c r="W4" s="353">
        <f t="shared" ca="1" si="2"/>
        <v>202</v>
      </c>
      <c r="X4" s="353">
        <f t="shared" ca="1" si="2"/>
        <v>273</v>
      </c>
      <c r="Y4" s="353">
        <f t="shared" ca="1" si="2"/>
        <v>205</v>
      </c>
      <c r="Z4" s="353">
        <f t="shared" ca="1" si="2"/>
        <v>271</v>
      </c>
      <c r="AA4" s="353">
        <f t="shared" ca="1" si="2"/>
        <v>273</v>
      </c>
      <c r="AB4" s="353">
        <f t="shared" ca="1" si="2"/>
        <v>273</v>
      </c>
      <c r="AC4" s="353">
        <f t="shared" ca="1" si="2"/>
        <v>271</v>
      </c>
      <c r="AD4" s="353">
        <f t="shared" ref="AD4:AK7" ca="1" si="3">COUNT(INDIRECT("'O3-8hr'!" &amp; AD$3 &amp; $H4 &amp; ":" &amp; AD$3 &amp; $I4))</f>
        <v>272</v>
      </c>
      <c r="AE4" s="353">
        <f t="shared" ca="1" si="3"/>
        <v>197</v>
      </c>
      <c r="AF4" s="353">
        <f t="shared" ca="1" si="3"/>
        <v>0</v>
      </c>
      <c r="AG4" s="353">
        <f t="shared" ca="1" si="3"/>
        <v>273</v>
      </c>
      <c r="AH4" s="353">
        <f t="shared" ca="1" si="3"/>
        <v>272</v>
      </c>
      <c r="AI4" s="353">
        <f t="shared" ca="1" si="3"/>
        <v>197</v>
      </c>
      <c r="AJ4" s="353">
        <f t="shared" ca="1" si="3"/>
        <v>233</v>
      </c>
      <c r="AK4" s="355">
        <f t="shared" ca="1" si="3"/>
        <v>273</v>
      </c>
    </row>
    <row r="5" spans="1:39" x14ac:dyDescent="0.2">
      <c r="A5" s="36">
        <v>2016</v>
      </c>
      <c r="B5" s="35">
        <f>INDEX('Past-Seasons'!$D$12:$D$19,MATCH(A5,'Past-Seasons'!$F$12:$F$19,0),1)</f>
        <v>26</v>
      </c>
      <c r="C5" s="35">
        <f ca="1">INDEX($G$40:$K$40,1,MATCH(A5,$G$11:$K$11,0))</f>
        <v>26</v>
      </c>
      <c r="D5" s="35">
        <f t="shared" si="0"/>
        <v>26</v>
      </c>
      <c r="E5" s="35">
        <f ca="1">COUNTIF($J5:$AK5,"&gt; 29")</f>
        <v>26</v>
      </c>
      <c r="F5" s="35">
        <f>MATCH($A5,Historic!$B:$B,0)</f>
        <v>94</v>
      </c>
      <c r="G5" s="35">
        <f>MATCH($A5 &amp; " Max",Historic!$C:$C,0)</f>
        <v>121</v>
      </c>
      <c r="H5" s="35">
        <f>MATCH($A5,'O3-8hr'!$A:$A,0)</f>
        <v>371</v>
      </c>
      <c r="I5" s="295">
        <f>MATCH(DATE($A5,9,30),'O3-8hr'!$B:$B,0)</f>
        <v>644</v>
      </c>
      <c r="J5" s="36">
        <f t="shared" ca="1" si="1"/>
        <v>102</v>
      </c>
      <c r="K5" s="35">
        <f t="shared" ca="1" si="1"/>
        <v>184</v>
      </c>
      <c r="L5" s="35">
        <f t="shared" ca="1" si="1"/>
        <v>181</v>
      </c>
      <c r="M5" s="35">
        <f t="shared" ca="1" si="1"/>
        <v>159</v>
      </c>
      <c r="N5" s="35">
        <f t="shared" ca="1" si="1"/>
        <v>177</v>
      </c>
      <c r="O5" s="35">
        <f t="shared" ca="1" si="1"/>
        <v>0</v>
      </c>
      <c r="P5" s="35">
        <f t="shared" ca="1" si="1"/>
        <v>273</v>
      </c>
      <c r="Q5" s="35">
        <f t="shared" ca="1" si="1"/>
        <v>180</v>
      </c>
      <c r="R5" s="35">
        <f t="shared" ca="1" si="1"/>
        <v>207</v>
      </c>
      <c r="S5" s="35">
        <f t="shared" ca="1" si="1"/>
        <v>267</v>
      </c>
      <c r="T5" s="35">
        <f t="shared" ca="1" si="2"/>
        <v>273</v>
      </c>
      <c r="U5" s="35">
        <f t="shared" ca="1" si="2"/>
        <v>267</v>
      </c>
      <c r="V5" s="35">
        <f t="shared" ca="1" si="2"/>
        <v>265</v>
      </c>
      <c r="W5" s="35">
        <f t="shared" ca="1" si="2"/>
        <v>205</v>
      </c>
      <c r="X5" s="35">
        <f t="shared" ca="1" si="2"/>
        <v>264</v>
      </c>
      <c r="Y5" s="35">
        <f t="shared" ca="1" si="2"/>
        <v>200</v>
      </c>
      <c r="Z5" s="35">
        <f t="shared" ca="1" si="2"/>
        <v>268</v>
      </c>
      <c r="AA5" s="35">
        <f t="shared" ca="1" si="2"/>
        <v>274</v>
      </c>
      <c r="AB5" s="35">
        <f t="shared" ca="1" si="2"/>
        <v>274</v>
      </c>
      <c r="AC5" s="35">
        <f t="shared" ca="1" si="2"/>
        <v>273</v>
      </c>
      <c r="AD5" s="35">
        <f t="shared" ca="1" si="3"/>
        <v>274</v>
      </c>
      <c r="AE5" s="35">
        <f t="shared" ca="1" si="3"/>
        <v>197</v>
      </c>
      <c r="AF5" s="35">
        <f t="shared" ca="1" si="3"/>
        <v>0</v>
      </c>
      <c r="AG5" s="35">
        <f t="shared" ca="1" si="3"/>
        <v>271</v>
      </c>
      <c r="AH5" s="35">
        <f t="shared" ca="1" si="3"/>
        <v>267</v>
      </c>
      <c r="AI5" s="35">
        <f t="shared" ca="1" si="3"/>
        <v>188</v>
      </c>
      <c r="AJ5" s="35">
        <f t="shared" ca="1" si="3"/>
        <v>266</v>
      </c>
      <c r="AK5" s="40">
        <f t="shared" ca="1" si="3"/>
        <v>274</v>
      </c>
    </row>
    <row r="6" spans="1:39" x14ac:dyDescent="0.2">
      <c r="A6" s="480">
        <v>2017</v>
      </c>
      <c r="B6" s="481">
        <f>INDEX('Past-Seasons'!$D$12:$D$19,MATCH(A6,'Past-Seasons'!$F$12:$F$19,0),1)</f>
        <v>26</v>
      </c>
      <c r="C6" s="481">
        <f ca="1">INDEX($G$40:$K$40,1,MATCH(A6,$G$11:$K$11,0))</f>
        <v>26</v>
      </c>
      <c r="D6" s="481">
        <f t="shared" si="0"/>
        <v>26</v>
      </c>
      <c r="E6" s="481">
        <f ca="1">COUNTIF($J6:$AK6,"&gt; 29")</f>
        <v>26</v>
      </c>
      <c r="F6" s="481">
        <f>MATCH($A6,Historic!$B:$B,0)</f>
        <v>55</v>
      </c>
      <c r="G6" s="481">
        <f>MATCH($A6 &amp; " Max",Historic!$C:$C,0)</f>
        <v>82</v>
      </c>
      <c r="H6" s="481">
        <f>MATCH($A6,'O3-8hr'!$A:$A,0)</f>
        <v>737</v>
      </c>
      <c r="I6" s="482">
        <f>MATCH(DATE($A6,9,30),'O3-8hr'!$B:$B,0)</f>
        <v>1009</v>
      </c>
      <c r="J6" s="480">
        <f t="shared" ca="1" si="1"/>
        <v>207</v>
      </c>
      <c r="K6" s="481">
        <f t="shared" ca="1" si="1"/>
        <v>214</v>
      </c>
      <c r="L6" s="481">
        <f t="shared" ca="1" si="1"/>
        <v>215</v>
      </c>
      <c r="M6" s="481">
        <f t="shared" ca="1" si="1"/>
        <v>213</v>
      </c>
      <c r="N6" s="481">
        <f t="shared" ca="1" si="1"/>
        <v>215</v>
      </c>
      <c r="O6" s="481">
        <f t="shared" ca="1" si="1"/>
        <v>0</v>
      </c>
      <c r="P6" s="481">
        <f t="shared" ca="1" si="1"/>
        <v>271</v>
      </c>
      <c r="Q6" s="481">
        <f t="shared" ca="1" si="1"/>
        <v>203</v>
      </c>
      <c r="R6" s="481">
        <f t="shared" ca="1" si="1"/>
        <v>235</v>
      </c>
      <c r="S6" s="481">
        <f t="shared" ca="1" si="1"/>
        <v>272</v>
      </c>
      <c r="T6" s="481">
        <f t="shared" ca="1" si="2"/>
        <v>273</v>
      </c>
      <c r="U6" s="481">
        <f t="shared" ca="1" si="2"/>
        <v>264</v>
      </c>
      <c r="V6" s="481">
        <f t="shared" ca="1" si="2"/>
        <v>269</v>
      </c>
      <c r="W6" s="481">
        <f t="shared" ca="1" si="2"/>
        <v>232</v>
      </c>
      <c r="X6" s="481">
        <f t="shared" ca="1" si="2"/>
        <v>273</v>
      </c>
      <c r="Y6" s="481">
        <f t="shared" ca="1" si="2"/>
        <v>235</v>
      </c>
      <c r="Z6" s="481">
        <f t="shared" ca="1" si="2"/>
        <v>273</v>
      </c>
      <c r="AA6" s="481">
        <f t="shared" ca="1" si="2"/>
        <v>273</v>
      </c>
      <c r="AB6" s="481">
        <f t="shared" ca="1" si="2"/>
        <v>273</v>
      </c>
      <c r="AC6" s="481">
        <f t="shared" ca="1" si="2"/>
        <v>265</v>
      </c>
      <c r="AD6" s="481">
        <f t="shared" ca="1" si="3"/>
        <v>264</v>
      </c>
      <c r="AE6" s="481">
        <f t="shared" ca="1" si="3"/>
        <v>215</v>
      </c>
      <c r="AF6" s="481">
        <f t="shared" ca="1" si="3"/>
        <v>0</v>
      </c>
      <c r="AG6" s="481">
        <f t="shared" ca="1" si="3"/>
        <v>273</v>
      </c>
      <c r="AH6" s="481">
        <f t="shared" ca="1" si="3"/>
        <v>264</v>
      </c>
      <c r="AI6" s="481">
        <f t="shared" ca="1" si="3"/>
        <v>230</v>
      </c>
      <c r="AJ6" s="481">
        <f t="shared" ca="1" si="3"/>
        <v>272</v>
      </c>
      <c r="AK6" s="483">
        <f t="shared" ca="1" si="3"/>
        <v>271</v>
      </c>
    </row>
    <row r="7" spans="1:39" x14ac:dyDescent="0.2">
      <c r="A7" s="37">
        <v>2018</v>
      </c>
      <c r="B7" s="38">
        <f>INDEX('Past-Seasons'!$D$12:$D$19,MATCH(A7,'Past-Seasons'!$F$12:$F$19,0),1)</f>
        <v>26</v>
      </c>
      <c r="C7" s="38">
        <f ca="1">INDEX($G$40:$K$40,1,MATCH(A7,$G$11:$K$11,0))</f>
        <v>26</v>
      </c>
      <c r="D7" s="38">
        <f t="shared" ref="D7" si="4">G7-F7-1</f>
        <v>26</v>
      </c>
      <c r="E7" s="38">
        <f ca="1">COUNTIF($J7:$AK7,"&gt; 29")</f>
        <v>26</v>
      </c>
      <c r="F7" s="38">
        <f>MATCH($A7,Historic!$B:$B,0)</f>
        <v>17</v>
      </c>
      <c r="G7" s="38">
        <f>MATCH($A7 &amp; " Max",Historic!$C:$C,0)</f>
        <v>44</v>
      </c>
      <c r="H7" s="38">
        <f>MATCH($A7,'O3-8hr'!$A:$A,0)</f>
        <v>1102</v>
      </c>
      <c r="I7" s="296">
        <f>MATCH(DATE($A7,9,30),'O3-8hr'!$B:$B,0)</f>
        <v>1374</v>
      </c>
      <c r="J7" s="37">
        <f t="shared" ca="1" si="1"/>
        <v>208</v>
      </c>
      <c r="K7" s="38">
        <f t="shared" ca="1" si="1"/>
        <v>212</v>
      </c>
      <c r="L7" s="38">
        <f t="shared" ca="1" si="1"/>
        <v>214</v>
      </c>
      <c r="M7" s="38">
        <f t="shared" ca="1" si="1"/>
        <v>208</v>
      </c>
      <c r="N7" s="38">
        <f t="shared" ca="1" si="1"/>
        <v>0</v>
      </c>
      <c r="O7" s="38">
        <f t="shared" ca="1" si="1"/>
        <v>211</v>
      </c>
      <c r="P7" s="38">
        <f t="shared" ca="1" si="1"/>
        <v>270</v>
      </c>
      <c r="Q7" s="38">
        <f t="shared" ca="1" si="1"/>
        <v>213</v>
      </c>
      <c r="R7" s="38">
        <f t="shared" ca="1" si="1"/>
        <v>213</v>
      </c>
      <c r="S7" s="38">
        <f t="shared" ca="1" si="1"/>
        <v>273</v>
      </c>
      <c r="T7" s="38">
        <f t="shared" ca="1" si="2"/>
        <v>272</v>
      </c>
      <c r="U7" s="38">
        <f t="shared" ca="1" si="2"/>
        <v>259</v>
      </c>
      <c r="V7" s="38">
        <f t="shared" ca="1" si="2"/>
        <v>273</v>
      </c>
      <c r="W7" s="38">
        <f t="shared" ca="1" si="2"/>
        <v>215</v>
      </c>
      <c r="X7" s="38">
        <f t="shared" ca="1" si="2"/>
        <v>273</v>
      </c>
      <c r="Y7" s="38">
        <f t="shared" ca="1" si="2"/>
        <v>208</v>
      </c>
      <c r="Z7" s="38">
        <f t="shared" ca="1" si="2"/>
        <v>266</v>
      </c>
      <c r="AA7" s="38">
        <f t="shared" ca="1" si="2"/>
        <v>255</v>
      </c>
      <c r="AB7" s="38">
        <f t="shared" ca="1" si="2"/>
        <v>254</v>
      </c>
      <c r="AC7" s="38">
        <f t="shared" ca="1" si="2"/>
        <v>251</v>
      </c>
      <c r="AD7" s="38">
        <f t="shared" ca="1" si="3"/>
        <v>253</v>
      </c>
      <c r="AE7" s="38">
        <f t="shared" ca="1" si="3"/>
        <v>0</v>
      </c>
      <c r="AF7" s="38">
        <f t="shared" ca="1" si="3"/>
        <v>113</v>
      </c>
      <c r="AG7" s="38">
        <f t="shared" ca="1" si="3"/>
        <v>255</v>
      </c>
      <c r="AH7" s="38">
        <f t="shared" ca="1" si="3"/>
        <v>254</v>
      </c>
      <c r="AI7" s="38">
        <f t="shared" ca="1" si="3"/>
        <v>196</v>
      </c>
      <c r="AJ7" s="38">
        <f t="shared" ca="1" si="3"/>
        <v>238</v>
      </c>
      <c r="AK7" s="67">
        <f t="shared" ca="1" si="3"/>
        <v>254</v>
      </c>
    </row>
    <row r="8" spans="1:39" x14ac:dyDescent="0.2">
      <c r="J8" s="49" t="str">
        <f t="shared" ref="J8:AK8" ca="1" si="5">IF(COUNTIFS($E:$E,J2)=1,"Yes","No")</f>
        <v>Yes</v>
      </c>
      <c r="K8" s="49" t="str">
        <f t="shared" ca="1" si="5"/>
        <v>Yes</v>
      </c>
      <c r="L8" s="49" t="str">
        <f t="shared" ca="1" si="5"/>
        <v>Yes</v>
      </c>
      <c r="M8" s="49" t="str">
        <f t="shared" ca="1" si="5"/>
        <v>Yes</v>
      </c>
      <c r="N8" s="49" t="str">
        <f t="shared" ca="1" si="5"/>
        <v>Yes</v>
      </c>
      <c r="O8" s="49" t="str">
        <f t="shared" ca="1" si="5"/>
        <v>Yes</v>
      </c>
      <c r="P8" s="49" t="str">
        <f t="shared" ca="1" si="5"/>
        <v>Yes</v>
      </c>
      <c r="Q8" s="49" t="str">
        <f t="shared" ca="1" si="5"/>
        <v>Yes</v>
      </c>
      <c r="R8" s="49" t="str">
        <f t="shared" ca="1" si="5"/>
        <v>Yes</v>
      </c>
      <c r="S8" s="49" t="str">
        <f t="shared" ca="1" si="5"/>
        <v>Yes</v>
      </c>
      <c r="T8" s="49" t="str">
        <f t="shared" ca="1" si="5"/>
        <v>Yes</v>
      </c>
      <c r="U8" s="49" t="str">
        <f t="shared" ca="1" si="5"/>
        <v>Yes</v>
      </c>
      <c r="V8" s="49" t="str">
        <f t="shared" ca="1" si="5"/>
        <v>Yes</v>
      </c>
      <c r="W8" s="49" t="str">
        <f t="shared" ca="1" si="5"/>
        <v>Yes</v>
      </c>
      <c r="X8" s="49" t="str">
        <f t="shared" ca="1" si="5"/>
        <v>Yes</v>
      </c>
      <c r="Y8" s="49" t="str">
        <f t="shared" ca="1" si="5"/>
        <v>Yes</v>
      </c>
      <c r="Z8" s="49" t="str">
        <f t="shared" ca="1" si="5"/>
        <v>Yes</v>
      </c>
      <c r="AA8" s="49" t="str">
        <f t="shared" ca="1" si="5"/>
        <v>Yes</v>
      </c>
      <c r="AB8" s="49" t="str">
        <f t="shared" ca="1" si="5"/>
        <v>Yes</v>
      </c>
      <c r="AC8" s="49" t="str">
        <f t="shared" ca="1" si="5"/>
        <v>Yes</v>
      </c>
      <c r="AD8" s="49" t="str">
        <f t="shared" ca="1" si="5"/>
        <v>Yes</v>
      </c>
      <c r="AE8" s="49" t="str">
        <f t="shared" ca="1" si="5"/>
        <v>Yes</v>
      </c>
      <c r="AF8" s="49" t="str">
        <f t="shared" ca="1" si="5"/>
        <v>Yes</v>
      </c>
      <c r="AG8" s="49" t="str">
        <f t="shared" ca="1" si="5"/>
        <v>Yes</v>
      </c>
      <c r="AH8" s="49" t="str">
        <f t="shared" ca="1" si="5"/>
        <v>Yes</v>
      </c>
      <c r="AI8" s="49" t="str">
        <f t="shared" ca="1" si="5"/>
        <v>Yes</v>
      </c>
      <c r="AJ8" s="49" t="str">
        <f t="shared" ca="1" si="5"/>
        <v>Yes</v>
      </c>
      <c r="AK8" s="49" t="str">
        <f t="shared" ca="1" si="5"/>
        <v>Yes</v>
      </c>
    </row>
    <row r="10" spans="1:39" x14ac:dyDescent="0.2">
      <c r="G10" s="516">
        <f>MATCH(G$11,$A$1:$A$7,0)</f>
        <v>4</v>
      </c>
      <c r="H10" s="516">
        <f>MATCH(H$11,$A$1:$A$7,0)</f>
        <v>5</v>
      </c>
      <c r="I10" s="516">
        <f>MATCH(I$11,$A$1:$A$7,0)</f>
        <v>6</v>
      </c>
      <c r="J10" s="516">
        <f>MATCH(J$11,$A$1:$A$7,0)</f>
        <v>7</v>
      </c>
    </row>
    <row r="11" spans="1:39" x14ac:dyDescent="0.2">
      <c r="C11" s="516" t="s">
        <v>271</v>
      </c>
      <c r="D11" s="512" t="s">
        <v>272</v>
      </c>
      <c r="E11" s="513" t="s">
        <v>9</v>
      </c>
      <c r="F11" s="512" t="s">
        <v>273</v>
      </c>
      <c r="G11" s="512">
        <v>2015</v>
      </c>
      <c r="H11" s="512">
        <v>2016</v>
      </c>
      <c r="I11" s="512">
        <v>2017</v>
      </c>
      <c r="J11" s="512">
        <v>2018</v>
      </c>
    </row>
    <row r="12" spans="1:39" x14ac:dyDescent="0.2">
      <c r="C12" s="516">
        <f>COUNTA($J$2:$AZ$2)</f>
        <v>28</v>
      </c>
      <c r="D12" s="514" t="str">
        <f>IF(ISERROR(MATCH(E12,$J$2:$AZ$2,0)),"No","Yes")</f>
        <v>Yes</v>
      </c>
      <c r="E12" s="514" t="s">
        <v>111</v>
      </c>
      <c r="F12" s="514" t="s">
        <v>274</v>
      </c>
      <c r="G12" s="514">
        <f t="shared" ref="G12:J18" ca="1" si="6">COUNTIF(INDIRECT("'Historic'!C" &amp; INDEX($F$1:$G$7,G$10,1) &amp; ":C" &amp; INDEX($F$1:$G$7,G$10,2)),$E12)</f>
        <v>1</v>
      </c>
      <c r="H12" s="514">
        <f t="shared" ca="1" si="6"/>
        <v>1</v>
      </c>
      <c r="I12" s="514">
        <f t="shared" ca="1" si="6"/>
        <v>1</v>
      </c>
      <c r="J12" s="514">
        <f t="shared" ca="1" si="6"/>
        <v>1</v>
      </c>
    </row>
    <row r="13" spans="1:39" x14ac:dyDescent="0.2">
      <c r="C13" s="517">
        <f>COUNTA($E$12:$E$39)</f>
        <v>28</v>
      </c>
      <c r="D13" s="514" t="str">
        <f t="shared" ref="D13:D39" si="7">IF(ISERROR(MATCH(E13,$J$2:$AZ$2,0)),"No","Yes")</f>
        <v>Yes</v>
      </c>
      <c r="E13" s="514" t="s">
        <v>116</v>
      </c>
      <c r="F13" s="514" t="s">
        <v>275</v>
      </c>
      <c r="G13" s="514">
        <f t="shared" ca="1" si="6"/>
        <v>1</v>
      </c>
      <c r="H13" s="514">
        <f t="shared" ca="1" si="6"/>
        <v>1</v>
      </c>
      <c r="I13" s="514">
        <f t="shared" ca="1" si="6"/>
        <v>1</v>
      </c>
      <c r="J13" s="514">
        <f t="shared" ca="1" si="6"/>
        <v>1</v>
      </c>
    </row>
    <row r="14" spans="1:39" x14ac:dyDescent="0.2">
      <c r="D14" s="514" t="str">
        <f t="shared" si="7"/>
        <v>Yes</v>
      </c>
      <c r="E14" s="514" t="s">
        <v>119</v>
      </c>
      <c r="F14" s="514" t="s">
        <v>276</v>
      </c>
      <c r="G14" s="514">
        <f t="shared" ca="1" si="6"/>
        <v>1</v>
      </c>
      <c r="H14" s="514">
        <f t="shared" ca="1" si="6"/>
        <v>1</v>
      </c>
      <c r="I14" s="514">
        <f t="shared" ca="1" si="6"/>
        <v>1</v>
      </c>
      <c r="J14" s="514">
        <f t="shared" ca="1" si="6"/>
        <v>1</v>
      </c>
    </row>
    <row r="15" spans="1:39" x14ac:dyDescent="0.2">
      <c r="D15" s="514" t="str">
        <f t="shared" si="7"/>
        <v>Yes</v>
      </c>
      <c r="E15" s="514" t="s">
        <v>120</v>
      </c>
      <c r="F15" s="514" t="s">
        <v>277</v>
      </c>
      <c r="G15" s="514">
        <f t="shared" ca="1" si="6"/>
        <v>1</v>
      </c>
      <c r="H15" s="514">
        <f t="shared" ca="1" si="6"/>
        <v>1</v>
      </c>
      <c r="I15" s="514">
        <f t="shared" ca="1" si="6"/>
        <v>1</v>
      </c>
      <c r="J15" s="514">
        <f t="shared" ca="1" si="6"/>
        <v>1</v>
      </c>
    </row>
    <row r="16" spans="1:39" x14ac:dyDescent="0.2">
      <c r="D16" s="514" t="str">
        <f t="shared" si="7"/>
        <v>Yes</v>
      </c>
      <c r="E16" s="514" t="s">
        <v>123</v>
      </c>
      <c r="F16" s="514" t="s">
        <v>278</v>
      </c>
      <c r="G16" s="514">
        <f t="shared" ca="1" si="6"/>
        <v>1</v>
      </c>
      <c r="H16" s="514">
        <f t="shared" ca="1" si="6"/>
        <v>1</v>
      </c>
      <c r="I16" s="514">
        <f t="shared" ca="1" si="6"/>
        <v>1</v>
      </c>
      <c r="J16" s="514">
        <f t="shared" ca="1" si="6"/>
        <v>0</v>
      </c>
    </row>
    <row r="17" spans="4:10" x14ac:dyDescent="0.2">
      <c r="D17" s="514" t="str">
        <f t="shared" si="7"/>
        <v>Yes</v>
      </c>
      <c r="E17" s="514" t="s">
        <v>128</v>
      </c>
      <c r="F17" s="514" t="s">
        <v>279</v>
      </c>
      <c r="G17" s="514">
        <f t="shared" ca="1" si="6"/>
        <v>0</v>
      </c>
      <c r="H17" s="514">
        <f t="shared" ca="1" si="6"/>
        <v>0</v>
      </c>
      <c r="I17" s="514">
        <f t="shared" ca="1" si="6"/>
        <v>0</v>
      </c>
      <c r="J17" s="514">
        <f t="shared" ca="1" si="6"/>
        <v>1</v>
      </c>
    </row>
    <row r="18" spans="4:10" x14ac:dyDescent="0.2">
      <c r="D18" s="514" t="str">
        <f t="shared" si="7"/>
        <v>Yes</v>
      </c>
      <c r="E18" s="514" t="s">
        <v>130</v>
      </c>
      <c r="F18" s="514" t="s">
        <v>280</v>
      </c>
      <c r="G18" s="514">
        <f t="shared" ca="1" si="6"/>
        <v>1</v>
      </c>
      <c r="H18" s="514">
        <f t="shared" ca="1" si="6"/>
        <v>1</v>
      </c>
      <c r="I18" s="514">
        <f t="shared" ca="1" si="6"/>
        <v>1</v>
      </c>
      <c r="J18" s="514">
        <f t="shared" ca="1" si="6"/>
        <v>1</v>
      </c>
    </row>
    <row r="19" spans="4:10" x14ac:dyDescent="0.2">
      <c r="D19" s="514" t="str">
        <f t="shared" si="7"/>
        <v>Yes</v>
      </c>
      <c r="E19" s="514" t="s">
        <v>136</v>
      </c>
      <c r="F19" s="514" t="s">
        <v>281</v>
      </c>
      <c r="G19" s="514">
        <f t="shared" ref="G19:J39" ca="1" si="8">COUNTIF(INDIRECT("'Historic'!C" &amp; INDEX($F$1:$G$7,G$10,1) &amp; ":C" &amp; INDEX($F$1:$G$7,G$10,2)),$E19)</f>
        <v>1</v>
      </c>
      <c r="H19" s="514">
        <f t="shared" ca="1" si="8"/>
        <v>1</v>
      </c>
      <c r="I19" s="514">
        <f t="shared" ca="1" si="8"/>
        <v>1</v>
      </c>
      <c r="J19" s="514">
        <f t="shared" ca="1" si="8"/>
        <v>1</v>
      </c>
    </row>
    <row r="20" spans="4:10" x14ac:dyDescent="0.2">
      <c r="D20" s="514" t="str">
        <f t="shared" si="7"/>
        <v>Yes</v>
      </c>
      <c r="E20" s="514" t="s">
        <v>140</v>
      </c>
      <c r="F20" s="514" t="s">
        <v>282</v>
      </c>
      <c r="G20" s="514">
        <f t="shared" ca="1" si="8"/>
        <v>1</v>
      </c>
      <c r="H20" s="514">
        <f t="shared" ca="1" si="8"/>
        <v>1</v>
      </c>
      <c r="I20" s="514">
        <f t="shared" ca="1" si="8"/>
        <v>1</v>
      </c>
      <c r="J20" s="514">
        <f t="shared" ca="1" si="8"/>
        <v>1</v>
      </c>
    </row>
    <row r="21" spans="4:10" x14ac:dyDescent="0.2">
      <c r="D21" s="514" t="str">
        <f t="shared" si="7"/>
        <v>Yes</v>
      </c>
      <c r="E21" s="514" t="s">
        <v>143</v>
      </c>
      <c r="F21" s="514" t="s">
        <v>283</v>
      </c>
      <c r="G21" s="514">
        <f t="shared" ca="1" si="8"/>
        <v>1</v>
      </c>
      <c r="H21" s="514">
        <f t="shared" ca="1" si="8"/>
        <v>1</v>
      </c>
      <c r="I21" s="514">
        <f t="shared" ca="1" si="8"/>
        <v>1</v>
      </c>
      <c r="J21" s="514">
        <f t="shared" ca="1" si="8"/>
        <v>1</v>
      </c>
    </row>
    <row r="22" spans="4:10" x14ac:dyDescent="0.2">
      <c r="D22" s="514" t="str">
        <f t="shared" si="7"/>
        <v>Yes</v>
      </c>
      <c r="E22" s="514" t="s">
        <v>146</v>
      </c>
      <c r="F22" s="514" t="s">
        <v>284</v>
      </c>
      <c r="G22" s="514">
        <f t="shared" ca="1" si="8"/>
        <v>1</v>
      </c>
      <c r="H22" s="514">
        <f t="shared" ca="1" si="8"/>
        <v>1</v>
      </c>
      <c r="I22" s="514">
        <f t="shared" ca="1" si="8"/>
        <v>1</v>
      </c>
      <c r="J22" s="514">
        <f t="shared" ca="1" si="8"/>
        <v>1</v>
      </c>
    </row>
    <row r="23" spans="4:10" x14ac:dyDescent="0.2">
      <c r="D23" s="514" t="str">
        <f t="shared" si="7"/>
        <v>Yes</v>
      </c>
      <c r="E23" s="514" t="s">
        <v>148</v>
      </c>
      <c r="F23" s="514" t="s">
        <v>285</v>
      </c>
      <c r="G23" s="514">
        <f t="shared" ca="1" si="8"/>
        <v>1</v>
      </c>
      <c r="H23" s="514">
        <f t="shared" ca="1" si="8"/>
        <v>1</v>
      </c>
      <c r="I23" s="514">
        <f t="shared" ca="1" si="8"/>
        <v>1</v>
      </c>
      <c r="J23" s="514">
        <f t="shared" ca="1" si="8"/>
        <v>1</v>
      </c>
    </row>
    <row r="24" spans="4:10" x14ac:dyDescent="0.2">
      <c r="D24" s="514" t="str">
        <f t="shared" si="7"/>
        <v>Yes</v>
      </c>
      <c r="E24" s="514" t="s">
        <v>150</v>
      </c>
      <c r="F24" s="514" t="s">
        <v>286</v>
      </c>
      <c r="G24" s="514">
        <f t="shared" ca="1" si="8"/>
        <v>1</v>
      </c>
      <c r="H24" s="514">
        <f t="shared" ca="1" si="8"/>
        <v>1</v>
      </c>
      <c r="I24" s="514">
        <f t="shared" ca="1" si="8"/>
        <v>1</v>
      </c>
      <c r="J24" s="514">
        <f t="shared" ca="1" si="8"/>
        <v>1</v>
      </c>
    </row>
    <row r="25" spans="4:10" x14ac:dyDescent="0.2">
      <c r="D25" s="514" t="str">
        <f t="shared" si="7"/>
        <v>Yes</v>
      </c>
      <c r="E25" s="514" t="s">
        <v>152</v>
      </c>
      <c r="F25" s="514" t="s">
        <v>287</v>
      </c>
      <c r="G25" s="514">
        <f t="shared" ca="1" si="8"/>
        <v>1</v>
      </c>
      <c r="H25" s="514">
        <f t="shared" ca="1" si="8"/>
        <v>1</v>
      </c>
      <c r="I25" s="514">
        <f t="shared" ca="1" si="8"/>
        <v>1</v>
      </c>
      <c r="J25" s="514">
        <f t="shared" ca="1" si="8"/>
        <v>1</v>
      </c>
    </row>
    <row r="26" spans="4:10" x14ac:dyDescent="0.2">
      <c r="D26" s="514" t="str">
        <f t="shared" si="7"/>
        <v>Yes</v>
      </c>
      <c r="E26" s="514" t="s">
        <v>154</v>
      </c>
      <c r="F26" s="514" t="s">
        <v>288</v>
      </c>
      <c r="G26" s="514">
        <f t="shared" ca="1" si="8"/>
        <v>1</v>
      </c>
      <c r="H26" s="514">
        <f t="shared" ca="1" si="8"/>
        <v>1</v>
      </c>
      <c r="I26" s="514">
        <f t="shared" ca="1" si="8"/>
        <v>1</v>
      </c>
      <c r="J26" s="514">
        <f t="shared" ca="1" si="8"/>
        <v>1</v>
      </c>
    </row>
    <row r="27" spans="4:10" x14ac:dyDescent="0.2">
      <c r="D27" s="514" t="str">
        <f t="shared" si="7"/>
        <v>Yes</v>
      </c>
      <c r="E27" s="514" t="s">
        <v>159</v>
      </c>
      <c r="F27" s="514" t="s">
        <v>289</v>
      </c>
      <c r="G27" s="514">
        <f t="shared" ca="1" si="8"/>
        <v>1</v>
      </c>
      <c r="H27" s="514">
        <f t="shared" ca="1" si="8"/>
        <v>1</v>
      </c>
      <c r="I27" s="514">
        <f t="shared" ca="1" si="8"/>
        <v>1</v>
      </c>
      <c r="J27" s="514">
        <f t="shared" ca="1" si="8"/>
        <v>1</v>
      </c>
    </row>
    <row r="28" spans="4:10" x14ac:dyDescent="0.2">
      <c r="D28" s="514" t="str">
        <f t="shared" si="7"/>
        <v>Yes</v>
      </c>
      <c r="E28" s="514" t="s">
        <v>161</v>
      </c>
      <c r="F28" s="514" t="s">
        <v>290</v>
      </c>
      <c r="G28" s="514">
        <f t="shared" ca="1" si="8"/>
        <v>1</v>
      </c>
      <c r="H28" s="514">
        <f t="shared" ca="1" si="8"/>
        <v>1</v>
      </c>
      <c r="I28" s="514">
        <f t="shared" ca="1" si="8"/>
        <v>1</v>
      </c>
      <c r="J28" s="514">
        <f t="shared" ca="1" si="8"/>
        <v>1</v>
      </c>
    </row>
    <row r="29" spans="4:10" x14ac:dyDescent="0.2">
      <c r="D29" s="514" t="str">
        <f t="shared" si="7"/>
        <v>Yes</v>
      </c>
      <c r="E29" s="514" t="s">
        <v>164</v>
      </c>
      <c r="F29" s="514" t="s">
        <v>291</v>
      </c>
      <c r="G29" s="514">
        <f t="shared" ca="1" si="8"/>
        <v>1</v>
      </c>
      <c r="H29" s="514">
        <f t="shared" ca="1" si="8"/>
        <v>1</v>
      </c>
      <c r="I29" s="514">
        <f t="shared" ca="1" si="8"/>
        <v>1</v>
      </c>
      <c r="J29" s="514">
        <f t="shared" ca="1" si="8"/>
        <v>1</v>
      </c>
    </row>
    <row r="30" spans="4:10" x14ac:dyDescent="0.2">
      <c r="D30" s="514" t="str">
        <f t="shared" si="7"/>
        <v>Yes</v>
      </c>
      <c r="E30" s="514" t="s">
        <v>167</v>
      </c>
      <c r="F30" s="514" t="s">
        <v>292</v>
      </c>
      <c r="G30" s="514">
        <f t="shared" ca="1" si="8"/>
        <v>1</v>
      </c>
      <c r="H30" s="514">
        <f t="shared" ca="1" si="8"/>
        <v>1</v>
      </c>
      <c r="I30" s="514">
        <f t="shared" ca="1" si="8"/>
        <v>1</v>
      </c>
      <c r="J30" s="514">
        <f t="shared" ca="1" si="8"/>
        <v>1</v>
      </c>
    </row>
    <row r="31" spans="4:10" x14ac:dyDescent="0.2">
      <c r="D31" s="514" t="str">
        <f t="shared" si="7"/>
        <v>Yes</v>
      </c>
      <c r="E31" s="514" t="s">
        <v>170</v>
      </c>
      <c r="F31" s="514" t="s">
        <v>293</v>
      </c>
      <c r="G31" s="514">
        <f t="shared" ca="1" si="8"/>
        <v>1</v>
      </c>
      <c r="H31" s="514">
        <f t="shared" ca="1" si="8"/>
        <v>1</v>
      </c>
      <c r="I31" s="514">
        <f t="shared" ca="1" si="8"/>
        <v>1</v>
      </c>
      <c r="J31" s="514">
        <f t="shared" ca="1" si="8"/>
        <v>1</v>
      </c>
    </row>
    <row r="32" spans="4:10" x14ac:dyDescent="0.2">
      <c r="D32" s="514" t="str">
        <f t="shared" si="7"/>
        <v>Yes</v>
      </c>
      <c r="E32" s="514" t="s">
        <v>172</v>
      </c>
      <c r="F32" s="514" t="s">
        <v>294</v>
      </c>
      <c r="G32" s="514">
        <f t="shared" ca="1" si="8"/>
        <v>1</v>
      </c>
      <c r="H32" s="514">
        <f t="shared" ca="1" si="8"/>
        <v>1</v>
      </c>
      <c r="I32" s="514">
        <f t="shared" ca="1" si="8"/>
        <v>1</v>
      </c>
      <c r="J32" s="514">
        <f t="shared" ca="1" si="8"/>
        <v>1</v>
      </c>
    </row>
    <row r="33" spans="4:10" x14ac:dyDescent="0.2">
      <c r="D33" s="514" t="str">
        <f t="shared" si="7"/>
        <v>Yes</v>
      </c>
      <c r="E33" s="514" t="s">
        <v>175</v>
      </c>
      <c r="F33" s="514" t="s">
        <v>295</v>
      </c>
      <c r="G33" s="514">
        <f t="shared" ca="1" si="8"/>
        <v>1</v>
      </c>
      <c r="H33" s="514">
        <f t="shared" ca="1" si="8"/>
        <v>1</v>
      </c>
      <c r="I33" s="514">
        <f t="shared" ca="1" si="8"/>
        <v>1</v>
      </c>
      <c r="J33" s="514">
        <f t="shared" ca="1" si="8"/>
        <v>0</v>
      </c>
    </row>
    <row r="34" spans="4:10" x14ac:dyDescent="0.2">
      <c r="D34" s="514" t="str">
        <f t="shared" si="7"/>
        <v>Yes</v>
      </c>
      <c r="E34" s="514" t="s">
        <v>96</v>
      </c>
      <c r="F34" s="514">
        <v>360850111</v>
      </c>
      <c r="G34" s="514">
        <f t="shared" ca="1" si="8"/>
        <v>0</v>
      </c>
      <c r="H34" s="514">
        <f t="shared" ca="1" si="8"/>
        <v>0</v>
      </c>
      <c r="I34" s="514">
        <f t="shared" ca="1" si="8"/>
        <v>0</v>
      </c>
      <c r="J34" s="514">
        <f t="shared" ca="1" si="8"/>
        <v>1</v>
      </c>
    </row>
    <row r="35" spans="4:10" x14ac:dyDescent="0.2">
      <c r="D35" s="514" t="str">
        <f t="shared" si="7"/>
        <v>Yes</v>
      </c>
      <c r="E35" s="514" t="s">
        <v>181</v>
      </c>
      <c r="F35" s="514" t="s">
        <v>296</v>
      </c>
      <c r="G35" s="514">
        <f t="shared" ca="1" si="8"/>
        <v>1</v>
      </c>
      <c r="H35" s="514">
        <f t="shared" ca="1" si="8"/>
        <v>1</v>
      </c>
      <c r="I35" s="514">
        <f t="shared" ca="1" si="8"/>
        <v>1</v>
      </c>
      <c r="J35" s="514">
        <f t="shared" ca="1" si="8"/>
        <v>1</v>
      </c>
    </row>
    <row r="36" spans="4:10" x14ac:dyDescent="0.2">
      <c r="D36" s="514" t="str">
        <f t="shared" si="7"/>
        <v>Yes</v>
      </c>
      <c r="E36" s="514" t="s">
        <v>184</v>
      </c>
      <c r="F36" s="514" t="s">
        <v>297</v>
      </c>
      <c r="G36" s="514">
        <f t="shared" ca="1" si="8"/>
        <v>1</v>
      </c>
      <c r="H36" s="514">
        <f t="shared" ca="1" si="8"/>
        <v>1</v>
      </c>
      <c r="I36" s="514">
        <f t="shared" ca="1" si="8"/>
        <v>1</v>
      </c>
      <c r="J36" s="514">
        <f t="shared" ca="1" si="8"/>
        <v>1</v>
      </c>
    </row>
    <row r="37" spans="4:10" x14ac:dyDescent="0.2">
      <c r="D37" s="514" t="str">
        <f t="shared" si="7"/>
        <v>Yes</v>
      </c>
      <c r="E37" s="514" t="s">
        <v>186</v>
      </c>
      <c r="F37" s="514" t="s">
        <v>298</v>
      </c>
      <c r="G37" s="514">
        <f t="shared" ca="1" si="8"/>
        <v>1</v>
      </c>
      <c r="H37" s="514">
        <f t="shared" ca="1" si="8"/>
        <v>1</v>
      </c>
      <c r="I37" s="514">
        <f t="shared" ca="1" si="8"/>
        <v>1</v>
      </c>
      <c r="J37" s="514">
        <f t="shared" ca="1" si="8"/>
        <v>1</v>
      </c>
    </row>
    <row r="38" spans="4:10" x14ac:dyDescent="0.2">
      <c r="D38" s="514" t="str">
        <f t="shared" si="7"/>
        <v>Yes</v>
      </c>
      <c r="E38" s="514" t="s">
        <v>188</v>
      </c>
      <c r="F38" s="514" t="s">
        <v>299</v>
      </c>
      <c r="G38" s="514">
        <f t="shared" ca="1" si="8"/>
        <v>1</v>
      </c>
      <c r="H38" s="514">
        <f t="shared" ca="1" si="8"/>
        <v>1</v>
      </c>
      <c r="I38" s="514">
        <f t="shared" ca="1" si="8"/>
        <v>1</v>
      </c>
      <c r="J38" s="514">
        <f t="shared" ca="1" si="8"/>
        <v>1</v>
      </c>
    </row>
    <row r="39" spans="4:10" x14ac:dyDescent="0.2">
      <c r="D39" s="515" t="str">
        <f t="shared" si="7"/>
        <v>Yes</v>
      </c>
      <c r="E39" s="515" t="s">
        <v>190</v>
      </c>
      <c r="F39" s="515" t="s">
        <v>300</v>
      </c>
      <c r="G39" s="515">
        <f t="shared" ca="1" si="8"/>
        <v>1</v>
      </c>
      <c r="H39" s="515">
        <f t="shared" ca="1" si="8"/>
        <v>1</v>
      </c>
      <c r="I39" s="515">
        <f t="shared" ca="1" si="8"/>
        <v>1</v>
      </c>
      <c r="J39" s="515">
        <f t="shared" ca="1" si="8"/>
        <v>1</v>
      </c>
    </row>
    <row r="40" spans="4:10" x14ac:dyDescent="0.2">
      <c r="G40" s="516">
        <f ca="1">SUM(G12:G39)</f>
        <v>26</v>
      </c>
      <c r="H40" s="516">
        <f ca="1">SUM(H12:H39)</f>
        <v>26</v>
      </c>
      <c r="I40" s="516">
        <f ca="1">SUM(I12:I39)</f>
        <v>26</v>
      </c>
      <c r="J40" s="516">
        <f ca="1">SUM(J12:J39)</f>
        <v>26</v>
      </c>
    </row>
  </sheetData>
  <conditionalFormatting sqref="B4:D7">
    <cfRule type="cellIs" dxfId="4" priority="2" operator="notEqual">
      <formula>C4</formula>
    </cfRule>
    <cfRule type="cellIs" dxfId="3" priority="3" operator="equal">
      <formula>C4</formula>
    </cfRule>
  </conditionalFormatting>
  <conditionalFormatting sqref="C13">
    <cfRule type="cellIs" dxfId="2" priority="1" operator="equal">
      <formula>$C$12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6"/>
  <dimension ref="A1:AC439"/>
  <sheetViews>
    <sheetView workbookViewId="0">
      <pane ySplit="1" topLeftCell="A2" activePane="bottomLeft" state="frozen"/>
      <selection pane="bottomLeft"/>
    </sheetView>
  </sheetViews>
  <sheetFormatPr defaultColWidth="10.7109375" defaultRowHeight="12.75" x14ac:dyDescent="0.2"/>
  <cols>
    <col min="1" max="1" width="15.7109375" style="478" customWidth="1"/>
    <col min="2" max="2" width="20.140625" style="478" bestFit="1" customWidth="1"/>
    <col min="3" max="3" width="8.85546875" style="478" bestFit="1" customWidth="1"/>
    <col min="4" max="4" width="11" style="478" bestFit="1" customWidth="1"/>
    <col min="5" max="5" width="19.140625" style="478" bestFit="1" customWidth="1"/>
    <col min="6" max="6" width="9.28515625" style="478" bestFit="1" customWidth="1"/>
    <col min="7" max="7" width="14.5703125" style="478" bestFit="1" customWidth="1"/>
    <col min="8" max="8" width="16.85546875" style="478" bestFit="1" customWidth="1"/>
    <col min="9" max="9" width="15.140625" style="478" bestFit="1" customWidth="1"/>
    <col min="10" max="10" width="14.7109375" style="478" bestFit="1" customWidth="1"/>
    <col min="11" max="11" width="14" style="478" bestFit="1" customWidth="1"/>
    <col min="12" max="12" width="14.140625" style="478" bestFit="1" customWidth="1"/>
    <col min="13" max="13" width="38.28515625" style="478" bestFit="1" customWidth="1"/>
    <col min="14" max="14" width="13.85546875" style="478" bestFit="1" customWidth="1"/>
    <col min="15" max="15" width="15.5703125" style="478" bestFit="1" customWidth="1"/>
    <col min="16" max="16" width="13.7109375" style="478" bestFit="1" customWidth="1"/>
    <col min="17" max="17" width="13.5703125" style="478" bestFit="1" customWidth="1"/>
    <col min="18" max="18" width="13.85546875" style="478" bestFit="1" customWidth="1"/>
    <col min="19" max="19" width="14.42578125" style="478" bestFit="1" customWidth="1"/>
    <col min="20" max="20" width="14.28515625" style="478" bestFit="1" customWidth="1"/>
    <col min="21" max="21" width="14.140625" style="478" bestFit="1" customWidth="1"/>
    <col min="22" max="22" width="14" style="478" bestFit="1" customWidth="1"/>
    <col min="23" max="23" width="17.5703125" style="478" bestFit="1" customWidth="1"/>
    <col min="24" max="24" width="18.28515625" style="478" bestFit="1" customWidth="1"/>
    <col min="25" max="25" width="14.140625" style="478" bestFit="1" customWidth="1"/>
    <col min="26" max="26" width="18.85546875" style="478" bestFit="1" customWidth="1"/>
    <col min="27" max="27" width="16.42578125" style="478" bestFit="1" customWidth="1"/>
    <col min="28" max="28" width="15.85546875" style="478" bestFit="1" customWidth="1"/>
    <col min="29" max="29" width="14.5703125" style="478" bestFit="1" customWidth="1"/>
    <col min="30" max="16384" width="10.7109375" style="478"/>
  </cols>
  <sheetData>
    <row r="1" spans="1:29" ht="15" customHeight="1" x14ac:dyDescent="0.2">
      <c r="A1" s="478" t="s">
        <v>301</v>
      </c>
      <c r="B1" s="478" t="s">
        <v>302</v>
      </c>
      <c r="C1" s="478" t="s">
        <v>303</v>
      </c>
      <c r="D1" s="478" t="s">
        <v>304</v>
      </c>
      <c r="E1" s="478" t="s">
        <v>305</v>
      </c>
      <c r="F1" s="478" t="s">
        <v>306</v>
      </c>
      <c r="G1" s="478" t="s">
        <v>307</v>
      </c>
      <c r="H1" s="478" t="s">
        <v>308</v>
      </c>
      <c r="I1" s="478" t="s">
        <v>309</v>
      </c>
      <c r="J1" s="478" t="s">
        <v>310</v>
      </c>
      <c r="K1" s="478" t="s">
        <v>311</v>
      </c>
      <c r="L1" s="478" t="s">
        <v>312</v>
      </c>
      <c r="M1" s="478" t="s">
        <v>313</v>
      </c>
      <c r="N1" s="478" t="s">
        <v>314</v>
      </c>
      <c r="O1" s="478" t="s">
        <v>315</v>
      </c>
      <c r="P1" s="478" t="s">
        <v>316</v>
      </c>
      <c r="Q1" s="478" t="s">
        <v>317</v>
      </c>
      <c r="R1" s="478" t="s">
        <v>318</v>
      </c>
      <c r="S1" s="478" t="s">
        <v>319</v>
      </c>
      <c r="T1" s="478" t="s">
        <v>320</v>
      </c>
      <c r="U1" s="478" t="s">
        <v>321</v>
      </c>
      <c r="V1" s="478" t="s">
        <v>322</v>
      </c>
      <c r="W1" s="478" t="s">
        <v>323</v>
      </c>
      <c r="X1" s="478" t="s">
        <v>324</v>
      </c>
      <c r="Y1" s="478" t="s">
        <v>325</v>
      </c>
      <c r="Z1" s="478" t="s">
        <v>326</v>
      </c>
      <c r="AA1" s="478" t="s">
        <v>327</v>
      </c>
      <c r="AB1" s="478" t="s">
        <v>328</v>
      </c>
      <c r="AC1" s="478" t="s">
        <v>329</v>
      </c>
    </row>
    <row r="2" spans="1:29" ht="15" customHeight="1" x14ac:dyDescent="0.2">
      <c r="A2" s="479">
        <v>90010017</v>
      </c>
      <c r="B2" s="478">
        <v>44201</v>
      </c>
      <c r="C2" s="478">
        <v>1</v>
      </c>
      <c r="D2" s="478">
        <v>0</v>
      </c>
      <c r="E2" s="478" t="s">
        <v>330</v>
      </c>
      <c r="F2" s="478">
        <v>2010</v>
      </c>
      <c r="G2" s="478">
        <v>7</v>
      </c>
      <c r="H2" s="478">
        <v>1</v>
      </c>
      <c r="I2" s="478">
        <v>43</v>
      </c>
      <c r="J2" s="478">
        <v>14860</v>
      </c>
      <c r="K2" s="478">
        <v>0</v>
      </c>
      <c r="L2" s="478">
        <v>33620</v>
      </c>
      <c r="M2" s="478" t="s">
        <v>331</v>
      </c>
      <c r="N2" s="478">
        <v>41.004657000000002</v>
      </c>
      <c r="O2" s="478">
        <v>-73.585127999999997</v>
      </c>
      <c r="P2" s="478">
        <v>4325</v>
      </c>
      <c r="Q2" s="478">
        <v>97</v>
      </c>
      <c r="R2" s="478">
        <v>9.0999999999999998E-2</v>
      </c>
      <c r="S2" s="478">
        <v>8.2000000000000003E-2</v>
      </c>
      <c r="T2" s="478">
        <v>8.2000000000000003E-2</v>
      </c>
      <c r="U2" s="478">
        <v>7.9000000000000001E-2</v>
      </c>
      <c r="V2" s="478">
        <v>7</v>
      </c>
      <c r="W2" s="478">
        <v>1</v>
      </c>
      <c r="X2" s="478">
        <v>0</v>
      </c>
      <c r="Y2" s="478" t="s">
        <v>332</v>
      </c>
      <c r="Z2" s="478">
        <v>47</v>
      </c>
      <c r="AA2" s="478">
        <v>251</v>
      </c>
      <c r="AB2" s="478">
        <v>177</v>
      </c>
      <c r="AC2" s="478">
        <v>183</v>
      </c>
    </row>
    <row r="3" spans="1:29" ht="15" customHeight="1" x14ac:dyDescent="0.2">
      <c r="A3" s="479">
        <v>90010017</v>
      </c>
      <c r="B3" s="478">
        <v>44201</v>
      </c>
      <c r="C3" s="478">
        <v>1</v>
      </c>
      <c r="D3" s="478">
        <v>0</v>
      </c>
      <c r="E3" s="478" t="s">
        <v>330</v>
      </c>
      <c r="F3" s="478">
        <v>2011</v>
      </c>
      <c r="G3" s="478">
        <v>7</v>
      </c>
      <c r="H3" s="478">
        <v>1</v>
      </c>
      <c r="I3" s="478">
        <v>43</v>
      </c>
      <c r="J3" s="478">
        <v>14860</v>
      </c>
      <c r="K3" s="478">
        <v>0</v>
      </c>
      <c r="L3" s="478">
        <v>33620</v>
      </c>
      <c r="M3" s="478" t="s">
        <v>331</v>
      </c>
      <c r="N3" s="478">
        <v>41.004657000000002</v>
      </c>
      <c r="O3" s="478">
        <v>-73.585127999999997</v>
      </c>
      <c r="P3" s="478">
        <v>3216</v>
      </c>
      <c r="Q3" s="478">
        <v>72</v>
      </c>
      <c r="R3" s="478">
        <v>9.2999999999999999E-2</v>
      </c>
      <c r="S3" s="478">
        <v>8.6999999999999994E-2</v>
      </c>
      <c r="T3" s="478">
        <v>8.5999999999999993E-2</v>
      </c>
      <c r="U3" s="478">
        <v>8.1000000000000003E-2</v>
      </c>
      <c r="V3" s="478">
        <v>8</v>
      </c>
      <c r="W3" s="478">
        <v>1</v>
      </c>
      <c r="X3" s="478">
        <v>0</v>
      </c>
      <c r="Z3" s="478">
        <v>47</v>
      </c>
      <c r="AA3" s="478">
        <v>251</v>
      </c>
      <c r="AB3" s="478">
        <v>131</v>
      </c>
      <c r="AC3" s="478">
        <v>183</v>
      </c>
    </row>
    <row r="4" spans="1:29" ht="15" customHeight="1" x14ac:dyDescent="0.2">
      <c r="A4" s="479">
        <v>90010017</v>
      </c>
      <c r="B4" s="478">
        <v>44201</v>
      </c>
      <c r="C4" s="478">
        <v>1</v>
      </c>
      <c r="D4" s="478">
        <v>0</v>
      </c>
      <c r="E4" s="478" t="s">
        <v>330</v>
      </c>
      <c r="F4" s="478">
        <v>2012</v>
      </c>
      <c r="G4" s="478">
        <v>7</v>
      </c>
      <c r="H4" s="478">
        <v>1</v>
      </c>
      <c r="I4" s="478">
        <v>43</v>
      </c>
      <c r="J4" s="478">
        <v>14860</v>
      </c>
      <c r="K4" s="478">
        <v>0</v>
      </c>
      <c r="L4" s="478">
        <v>33620</v>
      </c>
      <c r="M4" s="478" t="s">
        <v>331</v>
      </c>
      <c r="N4" s="478">
        <v>41.004657000000002</v>
      </c>
      <c r="O4" s="478">
        <v>-73.585127999999997</v>
      </c>
      <c r="P4" s="478">
        <v>4230</v>
      </c>
      <c r="Q4" s="478">
        <v>93</v>
      </c>
      <c r="R4" s="478">
        <v>9.5000000000000001E-2</v>
      </c>
      <c r="S4" s="478">
        <v>0.09</v>
      </c>
      <c r="T4" s="478">
        <v>8.8999999999999996E-2</v>
      </c>
      <c r="U4" s="478">
        <v>8.7999999999999995E-2</v>
      </c>
      <c r="V4" s="478">
        <v>15</v>
      </c>
      <c r="W4" s="478">
        <v>1</v>
      </c>
      <c r="X4" s="478">
        <v>0</v>
      </c>
      <c r="Y4" s="478" t="s">
        <v>332</v>
      </c>
      <c r="Z4" s="478">
        <v>87</v>
      </c>
      <c r="AA4" s="478">
        <v>251</v>
      </c>
      <c r="AB4" s="478">
        <v>170</v>
      </c>
      <c r="AC4" s="478">
        <v>183</v>
      </c>
    </row>
    <row r="5" spans="1:29" ht="15" customHeight="1" x14ac:dyDescent="0.2">
      <c r="A5" s="479">
        <v>90010017</v>
      </c>
      <c r="B5" s="478">
        <v>44201</v>
      </c>
      <c r="C5" s="478">
        <v>1</v>
      </c>
      <c r="D5" s="478">
        <v>0</v>
      </c>
      <c r="E5" s="478" t="s">
        <v>330</v>
      </c>
      <c r="F5" s="478">
        <v>2013</v>
      </c>
      <c r="G5" s="478">
        <v>7</v>
      </c>
      <c r="H5" s="478">
        <v>1</v>
      </c>
      <c r="I5" s="478">
        <v>43</v>
      </c>
      <c r="J5" s="478">
        <v>14860</v>
      </c>
      <c r="K5" s="478">
        <v>0</v>
      </c>
      <c r="L5" s="478">
        <v>33620</v>
      </c>
      <c r="M5" s="478" t="s">
        <v>331</v>
      </c>
      <c r="N5" s="478">
        <v>41.004657000000002</v>
      </c>
      <c r="O5" s="478">
        <v>-73.585127999999997</v>
      </c>
      <c r="P5" s="478">
        <v>4339</v>
      </c>
      <c r="Q5" s="478">
        <v>98</v>
      </c>
      <c r="R5" s="478">
        <v>8.8999999999999996E-2</v>
      </c>
      <c r="S5" s="478">
        <v>8.3000000000000004E-2</v>
      </c>
      <c r="T5" s="478">
        <v>8.2000000000000003E-2</v>
      </c>
      <c r="U5" s="478">
        <v>8.2000000000000003E-2</v>
      </c>
      <c r="V5" s="478">
        <v>8</v>
      </c>
      <c r="W5" s="478">
        <v>1</v>
      </c>
      <c r="X5" s="478">
        <v>0</v>
      </c>
      <c r="Y5" s="478" t="s">
        <v>332</v>
      </c>
      <c r="Z5" s="478">
        <v>87</v>
      </c>
      <c r="AA5" s="478">
        <v>251</v>
      </c>
      <c r="AB5" s="478">
        <v>179</v>
      </c>
      <c r="AC5" s="478">
        <v>183</v>
      </c>
    </row>
    <row r="6" spans="1:29" ht="15" customHeight="1" x14ac:dyDescent="0.2">
      <c r="A6" s="479">
        <v>90010017</v>
      </c>
      <c r="B6" s="478">
        <v>44201</v>
      </c>
      <c r="C6" s="478">
        <v>1</v>
      </c>
      <c r="D6" s="478">
        <v>0</v>
      </c>
      <c r="E6" s="478" t="s">
        <v>330</v>
      </c>
      <c r="F6" s="478">
        <v>2014</v>
      </c>
      <c r="G6" s="478">
        <v>7</v>
      </c>
      <c r="H6" s="478">
        <v>1</v>
      </c>
      <c r="I6" s="478">
        <v>43</v>
      </c>
      <c r="J6" s="478">
        <v>14860</v>
      </c>
      <c r="K6" s="478">
        <v>0</v>
      </c>
      <c r="L6" s="478">
        <v>33620</v>
      </c>
      <c r="M6" s="478" t="s">
        <v>331</v>
      </c>
      <c r="N6" s="478">
        <v>41.004657000000002</v>
      </c>
      <c r="O6" s="478">
        <v>-73.585127999999997</v>
      </c>
      <c r="P6" s="478">
        <v>4300</v>
      </c>
      <c r="Q6" s="478">
        <v>96</v>
      </c>
      <c r="R6" s="478">
        <v>9.0999999999999998E-2</v>
      </c>
      <c r="S6" s="478">
        <v>8.3000000000000004E-2</v>
      </c>
      <c r="T6" s="478">
        <v>8.1000000000000003E-2</v>
      </c>
      <c r="U6" s="478">
        <v>7.8E-2</v>
      </c>
      <c r="V6" s="478">
        <v>4</v>
      </c>
      <c r="W6" s="478">
        <v>1</v>
      </c>
      <c r="X6" s="478">
        <v>0</v>
      </c>
      <c r="Y6" s="478" t="s">
        <v>332</v>
      </c>
      <c r="Z6" s="478">
        <v>87</v>
      </c>
      <c r="AA6" s="478">
        <v>251</v>
      </c>
      <c r="AB6" s="478">
        <v>175</v>
      </c>
      <c r="AC6" s="478">
        <v>183</v>
      </c>
    </row>
    <row r="7" spans="1:29" ht="15" customHeight="1" x14ac:dyDescent="0.2">
      <c r="A7" s="479">
        <v>90010017</v>
      </c>
      <c r="B7" s="478">
        <v>44201</v>
      </c>
      <c r="C7" s="478">
        <v>1</v>
      </c>
      <c r="D7" s="478">
        <v>0</v>
      </c>
      <c r="E7" s="478" t="s">
        <v>330</v>
      </c>
      <c r="F7" s="478">
        <v>2015</v>
      </c>
      <c r="G7" s="478">
        <v>7</v>
      </c>
      <c r="H7" s="478">
        <v>1</v>
      </c>
      <c r="I7" s="478">
        <v>43</v>
      </c>
      <c r="J7" s="478">
        <v>14860</v>
      </c>
      <c r="K7" s="478">
        <v>0</v>
      </c>
      <c r="L7" s="478">
        <v>33620</v>
      </c>
      <c r="M7" s="478" t="s">
        <v>331</v>
      </c>
      <c r="N7" s="478">
        <v>41.004657000000002</v>
      </c>
      <c r="O7" s="478">
        <v>-73.585127999999997</v>
      </c>
      <c r="P7" s="478">
        <v>4274</v>
      </c>
      <c r="Q7" s="478">
        <v>95</v>
      </c>
      <c r="R7" s="478">
        <v>9.0999999999999998E-2</v>
      </c>
      <c r="S7" s="478">
        <v>8.8999999999999996E-2</v>
      </c>
      <c r="T7" s="478">
        <v>8.5999999999999993E-2</v>
      </c>
      <c r="U7" s="478">
        <v>8.4000000000000005E-2</v>
      </c>
      <c r="V7" s="478">
        <v>9</v>
      </c>
      <c r="W7" s="478">
        <v>1</v>
      </c>
      <c r="X7" s="478">
        <v>0</v>
      </c>
      <c r="Y7" s="478" t="s">
        <v>332</v>
      </c>
      <c r="Z7" s="478">
        <v>87</v>
      </c>
      <c r="AA7" s="478">
        <v>251</v>
      </c>
      <c r="AB7" s="478">
        <v>174</v>
      </c>
      <c r="AC7" s="478">
        <v>183</v>
      </c>
    </row>
    <row r="8" spans="1:29" ht="15" customHeight="1" x14ac:dyDescent="0.2">
      <c r="A8" s="479">
        <v>90010017</v>
      </c>
      <c r="B8" s="478">
        <v>44201</v>
      </c>
      <c r="C8" s="478">
        <v>1</v>
      </c>
      <c r="D8" s="478">
        <v>0</v>
      </c>
      <c r="E8" s="478" t="s">
        <v>330</v>
      </c>
      <c r="F8" s="478">
        <v>2016</v>
      </c>
      <c r="G8" s="478">
        <v>7</v>
      </c>
      <c r="H8" s="478">
        <v>1</v>
      </c>
      <c r="I8" s="478">
        <v>43</v>
      </c>
      <c r="J8" s="478">
        <v>14860</v>
      </c>
      <c r="K8" s="478">
        <v>0</v>
      </c>
      <c r="L8" s="478">
        <v>33620</v>
      </c>
      <c r="M8" s="478" t="s">
        <v>331</v>
      </c>
      <c r="N8" s="478">
        <v>41.004657000000002</v>
      </c>
      <c r="O8" s="478">
        <v>-73.585127999999997</v>
      </c>
      <c r="P8" s="478">
        <v>2341</v>
      </c>
      <c r="Q8" s="478">
        <v>51</v>
      </c>
      <c r="R8" s="478">
        <v>8.6999999999999994E-2</v>
      </c>
      <c r="S8" s="478">
        <v>8.5000000000000006E-2</v>
      </c>
      <c r="T8" s="478">
        <v>8.1000000000000003E-2</v>
      </c>
      <c r="U8" s="478">
        <v>7.9000000000000001E-2</v>
      </c>
      <c r="V8" s="478">
        <v>9</v>
      </c>
      <c r="W8" s="478">
        <v>1</v>
      </c>
      <c r="X8" s="478">
        <v>0</v>
      </c>
      <c r="Y8" s="478" t="s">
        <v>333</v>
      </c>
      <c r="Z8" s="478">
        <v>87</v>
      </c>
      <c r="AA8" s="478">
        <v>251</v>
      </c>
      <c r="AB8" s="478">
        <v>94</v>
      </c>
      <c r="AC8" s="478">
        <v>183</v>
      </c>
    </row>
    <row r="9" spans="1:29" ht="15" customHeight="1" x14ac:dyDescent="0.2">
      <c r="A9" s="479">
        <v>90010017</v>
      </c>
      <c r="B9" s="478">
        <v>44201</v>
      </c>
      <c r="C9" s="478">
        <v>1</v>
      </c>
      <c r="D9" s="478">
        <v>0</v>
      </c>
      <c r="E9" s="478" t="s">
        <v>330</v>
      </c>
      <c r="F9" s="478">
        <v>2017</v>
      </c>
      <c r="G9" s="478">
        <v>7</v>
      </c>
      <c r="H9" s="478">
        <v>1</v>
      </c>
      <c r="I9" s="478">
        <v>43</v>
      </c>
      <c r="J9" s="478">
        <v>14860</v>
      </c>
      <c r="K9" s="478">
        <v>0</v>
      </c>
      <c r="L9" s="478">
        <v>33620</v>
      </c>
      <c r="M9" s="478" t="s">
        <v>331</v>
      </c>
      <c r="N9" s="478">
        <v>41.004657000000002</v>
      </c>
      <c r="O9" s="478">
        <v>-73.585127999999997</v>
      </c>
      <c r="P9" s="478">
        <v>4850</v>
      </c>
      <c r="Q9" s="478">
        <v>92</v>
      </c>
      <c r="R9" s="478">
        <v>0.09</v>
      </c>
      <c r="S9" s="478">
        <v>8.5999999999999993E-2</v>
      </c>
      <c r="T9" s="478">
        <v>8.4000000000000005E-2</v>
      </c>
      <c r="U9" s="478">
        <v>7.3999999999999996E-2</v>
      </c>
      <c r="V9" s="478">
        <v>3</v>
      </c>
      <c r="W9" s="478">
        <v>1</v>
      </c>
      <c r="X9" s="478">
        <v>0</v>
      </c>
      <c r="Y9" s="478" t="s">
        <v>332</v>
      </c>
      <c r="Z9" s="478">
        <v>87</v>
      </c>
      <c r="AA9" s="478">
        <v>251</v>
      </c>
      <c r="AB9" s="478">
        <v>196</v>
      </c>
      <c r="AC9" s="478">
        <v>214</v>
      </c>
    </row>
    <row r="10" spans="1:29" ht="15" customHeight="1" x14ac:dyDescent="0.2">
      <c r="A10" s="479">
        <v>90010017</v>
      </c>
      <c r="B10" s="478">
        <v>44201</v>
      </c>
      <c r="C10" s="478">
        <v>1</v>
      </c>
      <c r="D10" s="478">
        <v>0</v>
      </c>
      <c r="E10" s="478" t="s">
        <v>330</v>
      </c>
      <c r="F10" s="478">
        <v>2018</v>
      </c>
      <c r="G10" s="478">
        <v>7</v>
      </c>
      <c r="H10" s="478">
        <v>1</v>
      </c>
      <c r="I10" s="478">
        <v>43</v>
      </c>
      <c r="J10" s="478">
        <v>14860</v>
      </c>
      <c r="K10" s="478">
        <v>0</v>
      </c>
      <c r="L10" s="478">
        <v>33620</v>
      </c>
      <c r="M10" s="478" t="s">
        <v>331</v>
      </c>
      <c r="N10" s="478">
        <v>41.004657000000002</v>
      </c>
      <c r="O10" s="478">
        <v>-73.585127999999997</v>
      </c>
      <c r="P10" s="478">
        <v>4750</v>
      </c>
      <c r="Q10" s="478">
        <v>91</v>
      </c>
      <c r="R10" s="478">
        <v>9.5000000000000001E-2</v>
      </c>
      <c r="S10" s="478">
        <v>9.0999999999999998E-2</v>
      </c>
      <c r="T10" s="478">
        <v>8.5999999999999993E-2</v>
      </c>
      <c r="U10" s="478">
        <v>8.5999999999999993E-2</v>
      </c>
      <c r="V10" s="478">
        <v>9</v>
      </c>
      <c r="W10" s="478">
        <v>1</v>
      </c>
      <c r="X10" s="478">
        <v>0</v>
      </c>
      <c r="Y10" s="478" t="s">
        <v>334</v>
      </c>
      <c r="Z10" s="478">
        <v>87</v>
      </c>
      <c r="AA10" s="478">
        <v>251</v>
      </c>
      <c r="AB10" s="478">
        <v>194</v>
      </c>
      <c r="AC10" s="478">
        <v>214</v>
      </c>
    </row>
    <row r="11" spans="1:29" ht="15" customHeight="1" x14ac:dyDescent="0.2">
      <c r="A11" s="479">
        <v>90011123</v>
      </c>
      <c r="B11" s="478">
        <v>44201</v>
      </c>
      <c r="C11" s="478">
        <v>1</v>
      </c>
      <c r="D11" s="478">
        <v>0</v>
      </c>
      <c r="E11" s="478" t="s">
        <v>330</v>
      </c>
      <c r="F11" s="478">
        <v>2010</v>
      </c>
      <c r="G11" s="478">
        <v>7</v>
      </c>
      <c r="H11" s="478">
        <v>1</v>
      </c>
      <c r="I11" s="478">
        <v>43</v>
      </c>
      <c r="J11" s="478">
        <v>14860</v>
      </c>
      <c r="K11" s="478">
        <v>1930</v>
      </c>
      <c r="L11" s="478">
        <v>18430</v>
      </c>
      <c r="M11" s="478" t="s">
        <v>335</v>
      </c>
      <c r="N11" s="478">
        <v>41.399166999999998</v>
      </c>
      <c r="O11" s="478">
        <v>-73.443055999999999</v>
      </c>
      <c r="P11" s="478">
        <v>4326</v>
      </c>
      <c r="Q11" s="478">
        <v>96</v>
      </c>
      <c r="R11" s="478">
        <v>9.7000000000000003E-2</v>
      </c>
      <c r="S11" s="478">
        <v>9.0999999999999998E-2</v>
      </c>
      <c r="T11" s="478">
        <v>8.7999999999999995E-2</v>
      </c>
      <c r="U11" s="478">
        <v>8.4000000000000005E-2</v>
      </c>
      <c r="V11" s="478">
        <v>7</v>
      </c>
      <c r="W11" s="478">
        <v>1</v>
      </c>
      <c r="X11" s="478">
        <v>0</v>
      </c>
      <c r="Y11" s="478" t="s">
        <v>332</v>
      </c>
      <c r="Z11" s="478">
        <v>47</v>
      </c>
      <c r="AA11" s="478">
        <v>251</v>
      </c>
      <c r="AB11" s="478">
        <v>176</v>
      </c>
      <c r="AC11" s="478">
        <v>183</v>
      </c>
    </row>
    <row r="12" spans="1:29" ht="15" customHeight="1" x14ac:dyDescent="0.2">
      <c r="A12" s="479">
        <v>90011123</v>
      </c>
      <c r="B12" s="478">
        <v>44201</v>
      </c>
      <c r="C12" s="478">
        <v>1</v>
      </c>
      <c r="D12" s="478">
        <v>0</v>
      </c>
      <c r="E12" s="478" t="s">
        <v>330</v>
      </c>
      <c r="F12" s="478">
        <v>2011</v>
      </c>
      <c r="G12" s="478">
        <v>7</v>
      </c>
      <c r="H12" s="478">
        <v>1</v>
      </c>
      <c r="I12" s="478">
        <v>43</v>
      </c>
      <c r="J12" s="478">
        <v>14860</v>
      </c>
      <c r="K12" s="478">
        <v>1930</v>
      </c>
      <c r="L12" s="478">
        <v>18430</v>
      </c>
      <c r="M12" s="478" t="s">
        <v>335</v>
      </c>
      <c r="N12" s="478">
        <v>41.399166999999998</v>
      </c>
      <c r="O12" s="478">
        <v>-73.443055999999999</v>
      </c>
      <c r="P12" s="478">
        <v>4368</v>
      </c>
      <c r="Q12" s="478">
        <v>99</v>
      </c>
      <c r="R12" s="478">
        <v>8.8999999999999996E-2</v>
      </c>
      <c r="S12" s="478">
        <v>8.5999999999999993E-2</v>
      </c>
      <c r="T12" s="478">
        <v>8.3000000000000004E-2</v>
      </c>
      <c r="U12" s="478">
        <v>8.3000000000000004E-2</v>
      </c>
      <c r="V12" s="478">
        <v>6</v>
      </c>
      <c r="W12" s="478">
        <v>1</v>
      </c>
      <c r="X12" s="478">
        <v>0</v>
      </c>
      <c r="Z12" s="478">
        <v>47</v>
      </c>
      <c r="AA12" s="478">
        <v>251</v>
      </c>
      <c r="AB12" s="478">
        <v>181</v>
      </c>
      <c r="AC12" s="478">
        <v>183</v>
      </c>
    </row>
    <row r="13" spans="1:29" ht="15" customHeight="1" x14ac:dyDescent="0.2">
      <c r="A13" s="479">
        <v>90011123</v>
      </c>
      <c r="B13" s="478">
        <v>44201</v>
      </c>
      <c r="C13" s="478">
        <v>1</v>
      </c>
      <c r="D13" s="478">
        <v>0</v>
      </c>
      <c r="E13" s="478" t="s">
        <v>330</v>
      </c>
      <c r="F13" s="478">
        <v>2012</v>
      </c>
      <c r="G13" s="478">
        <v>7</v>
      </c>
      <c r="H13" s="478">
        <v>1</v>
      </c>
      <c r="I13" s="478">
        <v>43</v>
      </c>
      <c r="J13" s="478">
        <v>14860</v>
      </c>
      <c r="K13" s="478">
        <v>1930</v>
      </c>
      <c r="L13" s="478">
        <v>18430</v>
      </c>
      <c r="M13" s="478" t="s">
        <v>335</v>
      </c>
      <c r="N13" s="478">
        <v>41.399166999999998</v>
      </c>
      <c r="O13" s="478">
        <v>-73.443055999999999</v>
      </c>
      <c r="P13" s="478">
        <v>4168</v>
      </c>
      <c r="Q13" s="478">
        <v>91</v>
      </c>
      <c r="R13" s="478">
        <v>0.09</v>
      </c>
      <c r="S13" s="478">
        <v>8.6999999999999994E-2</v>
      </c>
      <c r="T13" s="478">
        <v>8.5000000000000006E-2</v>
      </c>
      <c r="U13" s="478">
        <v>8.4000000000000005E-2</v>
      </c>
      <c r="V13" s="478">
        <v>8</v>
      </c>
      <c r="W13" s="478">
        <v>1</v>
      </c>
      <c r="X13" s="478">
        <v>0</v>
      </c>
      <c r="Y13" s="478" t="s">
        <v>332</v>
      </c>
      <c r="Z13" s="478">
        <v>87</v>
      </c>
      <c r="AA13" s="478">
        <v>251</v>
      </c>
      <c r="AB13" s="478">
        <v>166</v>
      </c>
      <c r="AC13" s="478">
        <v>183</v>
      </c>
    </row>
    <row r="14" spans="1:29" ht="15" customHeight="1" x14ac:dyDescent="0.2">
      <c r="A14" s="479">
        <v>90011123</v>
      </c>
      <c r="B14" s="478">
        <v>44201</v>
      </c>
      <c r="C14" s="478">
        <v>1</v>
      </c>
      <c r="D14" s="478">
        <v>0</v>
      </c>
      <c r="E14" s="478" t="s">
        <v>330</v>
      </c>
      <c r="F14" s="478">
        <v>2013</v>
      </c>
      <c r="G14" s="478">
        <v>7</v>
      </c>
      <c r="H14" s="478">
        <v>1</v>
      </c>
      <c r="I14" s="478">
        <v>43</v>
      </c>
      <c r="J14" s="478">
        <v>14860</v>
      </c>
      <c r="K14" s="478">
        <v>1930</v>
      </c>
      <c r="L14" s="478">
        <v>18430</v>
      </c>
      <c r="M14" s="478" t="s">
        <v>335</v>
      </c>
      <c r="N14" s="478">
        <v>41.399166999999998</v>
      </c>
      <c r="O14" s="478">
        <v>-73.443055999999999</v>
      </c>
      <c r="P14" s="478">
        <v>4168</v>
      </c>
      <c r="Q14" s="478">
        <v>92</v>
      </c>
      <c r="R14" s="478">
        <v>8.7999999999999995E-2</v>
      </c>
      <c r="S14" s="478">
        <v>7.9000000000000001E-2</v>
      </c>
      <c r="T14" s="478">
        <v>7.5999999999999998E-2</v>
      </c>
      <c r="U14" s="478">
        <v>7.5999999999999998E-2</v>
      </c>
      <c r="V14" s="478">
        <v>4</v>
      </c>
      <c r="W14" s="478">
        <v>1</v>
      </c>
      <c r="X14" s="478">
        <v>0</v>
      </c>
      <c r="Y14" s="478" t="s">
        <v>332</v>
      </c>
      <c r="Z14" s="478">
        <v>87</v>
      </c>
      <c r="AA14" s="478">
        <v>251</v>
      </c>
      <c r="AB14" s="478">
        <v>169</v>
      </c>
      <c r="AC14" s="478">
        <v>183</v>
      </c>
    </row>
    <row r="15" spans="1:29" ht="15" customHeight="1" x14ac:dyDescent="0.2">
      <c r="A15" s="479">
        <v>90011123</v>
      </c>
      <c r="B15" s="478">
        <v>44201</v>
      </c>
      <c r="C15" s="478">
        <v>1</v>
      </c>
      <c r="D15" s="478">
        <v>0</v>
      </c>
      <c r="E15" s="478" t="s">
        <v>330</v>
      </c>
      <c r="F15" s="478">
        <v>2014</v>
      </c>
      <c r="G15" s="478">
        <v>7</v>
      </c>
      <c r="H15" s="478">
        <v>1</v>
      </c>
      <c r="I15" s="478">
        <v>43</v>
      </c>
      <c r="J15" s="478">
        <v>14860</v>
      </c>
      <c r="K15" s="478">
        <v>1930</v>
      </c>
      <c r="L15" s="478">
        <v>18430</v>
      </c>
      <c r="M15" s="478" t="s">
        <v>335</v>
      </c>
      <c r="N15" s="478">
        <v>41.399166999999998</v>
      </c>
      <c r="O15" s="478">
        <v>-73.443055999999999</v>
      </c>
      <c r="P15" s="478">
        <v>4160</v>
      </c>
      <c r="Q15" s="478">
        <v>92</v>
      </c>
      <c r="R15" s="478">
        <v>8.4000000000000005E-2</v>
      </c>
      <c r="S15" s="478">
        <v>8.2000000000000003E-2</v>
      </c>
      <c r="T15" s="478">
        <v>0.08</v>
      </c>
      <c r="U15" s="478">
        <v>7.3999999999999996E-2</v>
      </c>
      <c r="V15" s="478">
        <v>3</v>
      </c>
      <c r="W15" s="478">
        <v>1</v>
      </c>
      <c r="X15" s="478">
        <v>0</v>
      </c>
      <c r="Y15" s="478" t="s">
        <v>332</v>
      </c>
      <c r="Z15" s="478">
        <v>87</v>
      </c>
      <c r="AA15" s="478">
        <v>251</v>
      </c>
      <c r="AB15" s="478">
        <v>169</v>
      </c>
      <c r="AC15" s="478">
        <v>183</v>
      </c>
    </row>
    <row r="16" spans="1:29" ht="15" customHeight="1" x14ac:dyDescent="0.2">
      <c r="A16" s="479">
        <v>90011123</v>
      </c>
      <c r="B16" s="478">
        <v>44201</v>
      </c>
      <c r="C16" s="478">
        <v>1</v>
      </c>
      <c r="D16" s="478">
        <v>0</v>
      </c>
      <c r="E16" s="478" t="s">
        <v>330</v>
      </c>
      <c r="F16" s="478">
        <v>2015</v>
      </c>
      <c r="G16" s="478">
        <v>7</v>
      </c>
      <c r="H16" s="478">
        <v>1</v>
      </c>
      <c r="I16" s="478">
        <v>43</v>
      </c>
      <c r="J16" s="478">
        <v>14860</v>
      </c>
      <c r="K16" s="478">
        <v>1930</v>
      </c>
      <c r="L16" s="478">
        <v>18430</v>
      </c>
      <c r="M16" s="478" t="s">
        <v>335</v>
      </c>
      <c r="N16" s="478">
        <v>41.399166999999998</v>
      </c>
      <c r="O16" s="478">
        <v>-73.443055999999999</v>
      </c>
      <c r="P16" s="478">
        <v>4369</v>
      </c>
      <c r="Q16" s="478">
        <v>98</v>
      </c>
      <c r="R16" s="478">
        <v>8.7999999999999995E-2</v>
      </c>
      <c r="S16" s="478">
        <v>8.4000000000000005E-2</v>
      </c>
      <c r="T16" s="478">
        <v>0.08</v>
      </c>
      <c r="U16" s="478">
        <v>7.9000000000000001E-2</v>
      </c>
      <c r="V16" s="478">
        <v>6</v>
      </c>
      <c r="W16" s="478">
        <v>1</v>
      </c>
      <c r="X16" s="478">
        <v>0</v>
      </c>
      <c r="Y16" s="478" t="s">
        <v>332</v>
      </c>
      <c r="Z16" s="478">
        <v>87</v>
      </c>
      <c r="AA16" s="478">
        <v>251</v>
      </c>
      <c r="AB16" s="478">
        <v>180</v>
      </c>
      <c r="AC16" s="478">
        <v>183</v>
      </c>
    </row>
    <row r="17" spans="1:29" ht="15" customHeight="1" x14ac:dyDescent="0.2">
      <c r="A17" s="479">
        <v>90011123</v>
      </c>
      <c r="B17" s="478">
        <v>44201</v>
      </c>
      <c r="C17" s="478">
        <v>1</v>
      </c>
      <c r="D17" s="478">
        <v>0</v>
      </c>
      <c r="E17" s="478" t="s">
        <v>330</v>
      </c>
      <c r="F17" s="478">
        <v>2016</v>
      </c>
      <c r="G17" s="478">
        <v>7</v>
      </c>
      <c r="H17" s="478">
        <v>1</v>
      </c>
      <c r="I17" s="478">
        <v>43</v>
      </c>
      <c r="J17" s="478">
        <v>14860</v>
      </c>
      <c r="K17" s="478">
        <v>1930</v>
      </c>
      <c r="L17" s="478">
        <v>18430</v>
      </c>
      <c r="M17" s="478" t="s">
        <v>335</v>
      </c>
      <c r="N17" s="478">
        <v>41.399166999999998</v>
      </c>
      <c r="O17" s="478">
        <v>-73.443055999999999</v>
      </c>
      <c r="P17" s="478">
        <v>4342</v>
      </c>
      <c r="Q17" s="478">
        <v>98</v>
      </c>
      <c r="R17" s="478">
        <v>9.9000000000000005E-2</v>
      </c>
      <c r="S17" s="478">
        <v>8.6999999999999994E-2</v>
      </c>
      <c r="T17" s="478">
        <v>8.2000000000000003E-2</v>
      </c>
      <c r="U17" s="478">
        <v>8.1000000000000003E-2</v>
      </c>
      <c r="V17" s="478">
        <v>8</v>
      </c>
      <c r="W17" s="478">
        <v>1</v>
      </c>
      <c r="X17" s="478">
        <v>0</v>
      </c>
      <c r="Y17" s="478" t="s">
        <v>332</v>
      </c>
      <c r="Z17" s="478">
        <v>87</v>
      </c>
      <c r="AA17" s="478">
        <v>251</v>
      </c>
      <c r="AB17" s="478">
        <v>179</v>
      </c>
      <c r="AC17" s="478">
        <v>183</v>
      </c>
    </row>
    <row r="18" spans="1:29" ht="15" customHeight="1" x14ac:dyDescent="0.2">
      <c r="A18" s="479">
        <v>90011123</v>
      </c>
      <c r="B18" s="478">
        <v>44201</v>
      </c>
      <c r="C18" s="478">
        <v>1</v>
      </c>
      <c r="D18" s="478">
        <v>0</v>
      </c>
      <c r="E18" s="478" t="s">
        <v>330</v>
      </c>
      <c r="F18" s="478">
        <v>2017</v>
      </c>
      <c r="G18" s="478">
        <v>7</v>
      </c>
      <c r="H18" s="478">
        <v>1</v>
      </c>
      <c r="I18" s="478">
        <v>43</v>
      </c>
      <c r="J18" s="478">
        <v>14860</v>
      </c>
      <c r="K18" s="478">
        <v>1930</v>
      </c>
      <c r="L18" s="478">
        <v>18430</v>
      </c>
      <c r="M18" s="478" t="s">
        <v>335</v>
      </c>
      <c r="N18" s="478">
        <v>41.399166999999998</v>
      </c>
      <c r="O18" s="478">
        <v>-73.443055999999999</v>
      </c>
      <c r="P18" s="478">
        <v>5026</v>
      </c>
      <c r="Q18" s="478">
        <v>97</v>
      </c>
      <c r="R18" s="478">
        <v>7.8E-2</v>
      </c>
      <c r="S18" s="478">
        <v>7.4999999999999997E-2</v>
      </c>
      <c r="T18" s="478">
        <v>7.3999999999999996E-2</v>
      </c>
      <c r="U18" s="478">
        <v>7.1999999999999995E-2</v>
      </c>
      <c r="V18" s="478">
        <v>1</v>
      </c>
      <c r="W18" s="478">
        <v>1</v>
      </c>
      <c r="X18" s="478">
        <v>0</v>
      </c>
      <c r="Y18" s="478" t="s">
        <v>332</v>
      </c>
      <c r="Z18" s="478">
        <v>87</v>
      </c>
      <c r="AA18" s="478">
        <v>251</v>
      </c>
      <c r="AB18" s="478">
        <v>207</v>
      </c>
      <c r="AC18" s="478">
        <v>214</v>
      </c>
    </row>
    <row r="19" spans="1:29" ht="15" customHeight="1" x14ac:dyDescent="0.2">
      <c r="A19" s="479">
        <v>90011123</v>
      </c>
      <c r="B19" s="478">
        <v>44201</v>
      </c>
      <c r="C19" s="478">
        <v>1</v>
      </c>
      <c r="D19" s="478">
        <v>0</v>
      </c>
      <c r="E19" s="478" t="s">
        <v>330</v>
      </c>
      <c r="F19" s="478">
        <v>2018</v>
      </c>
      <c r="G19" s="478">
        <v>7</v>
      </c>
      <c r="H19" s="478">
        <v>1</v>
      </c>
      <c r="I19" s="478">
        <v>43</v>
      </c>
      <c r="J19" s="478">
        <v>14860</v>
      </c>
      <c r="K19" s="478">
        <v>1930</v>
      </c>
      <c r="L19" s="478">
        <v>18430</v>
      </c>
      <c r="M19" s="478" t="s">
        <v>335</v>
      </c>
      <c r="N19" s="478">
        <v>41.399166999999998</v>
      </c>
      <c r="O19" s="478">
        <v>-73.443055999999999</v>
      </c>
      <c r="P19" s="478">
        <v>4977</v>
      </c>
      <c r="Q19" s="478">
        <v>94</v>
      </c>
      <c r="R19" s="478">
        <v>9.1999999999999998E-2</v>
      </c>
      <c r="S19" s="478">
        <v>8.2000000000000003E-2</v>
      </c>
      <c r="T19" s="478">
        <v>8.1000000000000003E-2</v>
      </c>
      <c r="U19" s="478">
        <v>7.4999999999999997E-2</v>
      </c>
      <c r="V19" s="478">
        <v>3</v>
      </c>
      <c r="W19" s="478">
        <v>1</v>
      </c>
      <c r="X19" s="478">
        <v>0</v>
      </c>
      <c r="Y19" s="478" t="s">
        <v>334</v>
      </c>
      <c r="Z19" s="478">
        <v>87</v>
      </c>
      <c r="AA19" s="478">
        <v>251</v>
      </c>
      <c r="AB19" s="478">
        <v>202</v>
      </c>
      <c r="AC19" s="478">
        <v>214</v>
      </c>
    </row>
    <row r="20" spans="1:29" ht="15" customHeight="1" x14ac:dyDescent="0.2">
      <c r="A20" s="479">
        <v>90013007</v>
      </c>
      <c r="B20" s="478">
        <v>44201</v>
      </c>
      <c r="C20" s="478">
        <v>1</v>
      </c>
      <c r="D20" s="478">
        <v>0</v>
      </c>
      <c r="E20" s="478" t="s">
        <v>330</v>
      </c>
      <c r="F20" s="478">
        <v>2010</v>
      </c>
      <c r="G20" s="478">
        <v>7</v>
      </c>
      <c r="H20" s="478">
        <v>1</v>
      </c>
      <c r="I20" s="478">
        <v>43</v>
      </c>
      <c r="J20" s="478">
        <v>14860</v>
      </c>
      <c r="K20" s="478">
        <v>1160</v>
      </c>
      <c r="L20" s="478">
        <v>74190</v>
      </c>
      <c r="M20" s="478" t="s">
        <v>336</v>
      </c>
      <c r="N20" s="478">
        <v>41.152500000000003</v>
      </c>
      <c r="O20" s="478">
        <v>-73.103055999999995</v>
      </c>
      <c r="P20" s="478">
        <v>4158</v>
      </c>
      <c r="Q20" s="478">
        <v>93</v>
      </c>
      <c r="R20" s="478">
        <v>0.08</v>
      </c>
      <c r="S20" s="478">
        <v>0.08</v>
      </c>
      <c r="T20" s="478">
        <v>0.08</v>
      </c>
      <c r="U20" s="478">
        <v>7.9000000000000001E-2</v>
      </c>
      <c r="V20" s="478">
        <v>9</v>
      </c>
      <c r="W20" s="478">
        <v>1</v>
      </c>
      <c r="X20" s="478">
        <v>0</v>
      </c>
      <c r="Y20" s="478" t="s">
        <v>332</v>
      </c>
      <c r="Z20" s="478">
        <v>47</v>
      </c>
      <c r="AA20" s="478">
        <v>251</v>
      </c>
      <c r="AB20" s="478">
        <v>170</v>
      </c>
      <c r="AC20" s="478">
        <v>183</v>
      </c>
    </row>
    <row r="21" spans="1:29" ht="15" customHeight="1" x14ac:dyDescent="0.2">
      <c r="A21" s="479">
        <v>90013007</v>
      </c>
      <c r="B21" s="478">
        <v>44201</v>
      </c>
      <c r="C21" s="478">
        <v>1</v>
      </c>
      <c r="D21" s="478">
        <v>0</v>
      </c>
      <c r="E21" s="478" t="s">
        <v>330</v>
      </c>
      <c r="F21" s="478">
        <v>2011</v>
      </c>
      <c r="G21" s="478">
        <v>7</v>
      </c>
      <c r="H21" s="478">
        <v>1</v>
      </c>
      <c r="I21" s="478">
        <v>43</v>
      </c>
      <c r="J21" s="478">
        <v>14860</v>
      </c>
      <c r="K21" s="478">
        <v>1160</v>
      </c>
      <c r="L21" s="478">
        <v>74190</v>
      </c>
      <c r="M21" s="478" t="s">
        <v>336</v>
      </c>
      <c r="N21" s="478">
        <v>41.152500000000003</v>
      </c>
      <c r="O21" s="478">
        <v>-73.103055999999995</v>
      </c>
      <c r="P21" s="478">
        <v>4273</v>
      </c>
      <c r="Q21" s="478">
        <v>96</v>
      </c>
      <c r="R21" s="478">
        <v>9.5000000000000001E-2</v>
      </c>
      <c r="S21" s="478">
        <v>9.1999999999999998E-2</v>
      </c>
      <c r="T21" s="478">
        <v>8.7999999999999995E-2</v>
      </c>
      <c r="U21" s="478">
        <v>8.6999999999999994E-2</v>
      </c>
      <c r="V21" s="478">
        <v>8</v>
      </c>
      <c r="W21" s="478">
        <v>1</v>
      </c>
      <c r="X21" s="478">
        <v>0</v>
      </c>
      <c r="Z21" s="478">
        <v>47</v>
      </c>
      <c r="AA21" s="478">
        <v>251</v>
      </c>
      <c r="AB21" s="478">
        <v>175</v>
      </c>
      <c r="AC21" s="478">
        <v>183</v>
      </c>
    </row>
    <row r="22" spans="1:29" ht="15" customHeight="1" x14ac:dyDescent="0.2">
      <c r="A22" s="479">
        <v>90013007</v>
      </c>
      <c r="B22" s="478">
        <v>44201</v>
      </c>
      <c r="C22" s="478">
        <v>1</v>
      </c>
      <c r="D22" s="478">
        <v>0</v>
      </c>
      <c r="E22" s="478" t="s">
        <v>330</v>
      </c>
      <c r="F22" s="478">
        <v>2012</v>
      </c>
      <c r="G22" s="478">
        <v>7</v>
      </c>
      <c r="H22" s="478">
        <v>1</v>
      </c>
      <c r="I22" s="478">
        <v>43</v>
      </c>
      <c r="J22" s="478">
        <v>14860</v>
      </c>
      <c r="K22" s="478">
        <v>1160</v>
      </c>
      <c r="L22" s="478">
        <v>74190</v>
      </c>
      <c r="M22" s="478" t="s">
        <v>336</v>
      </c>
      <c r="N22" s="478">
        <v>41.152500000000003</v>
      </c>
      <c r="O22" s="478">
        <v>-73.103055999999995</v>
      </c>
      <c r="P22" s="478">
        <v>4194</v>
      </c>
      <c r="Q22" s="478">
        <v>93</v>
      </c>
      <c r="R22" s="478">
        <v>9.7000000000000003E-2</v>
      </c>
      <c r="S22" s="478">
        <v>9.5000000000000001E-2</v>
      </c>
      <c r="T22" s="478">
        <v>9.2999999999999999E-2</v>
      </c>
      <c r="U22" s="478">
        <v>0.09</v>
      </c>
      <c r="V22" s="478">
        <v>15</v>
      </c>
      <c r="W22" s="478">
        <v>1</v>
      </c>
      <c r="X22" s="478">
        <v>0</v>
      </c>
      <c r="Y22" s="478" t="s">
        <v>332</v>
      </c>
      <c r="Z22" s="478">
        <v>87</v>
      </c>
      <c r="AA22" s="478">
        <v>251</v>
      </c>
      <c r="AB22" s="478">
        <v>171</v>
      </c>
      <c r="AC22" s="478">
        <v>183</v>
      </c>
    </row>
    <row r="23" spans="1:29" ht="15" customHeight="1" x14ac:dyDescent="0.2">
      <c r="A23" s="479">
        <v>90013007</v>
      </c>
      <c r="B23" s="478">
        <v>44201</v>
      </c>
      <c r="C23" s="478">
        <v>1</v>
      </c>
      <c r="D23" s="478">
        <v>0</v>
      </c>
      <c r="E23" s="478" t="s">
        <v>330</v>
      </c>
      <c r="F23" s="478">
        <v>2013</v>
      </c>
      <c r="G23" s="478">
        <v>7</v>
      </c>
      <c r="H23" s="478">
        <v>1</v>
      </c>
      <c r="I23" s="478">
        <v>43</v>
      </c>
      <c r="J23" s="478">
        <v>14860</v>
      </c>
      <c r="K23" s="478">
        <v>1160</v>
      </c>
      <c r="L23" s="478">
        <v>74190</v>
      </c>
      <c r="M23" s="478" t="s">
        <v>336</v>
      </c>
      <c r="N23" s="478">
        <v>41.152500000000003</v>
      </c>
      <c r="O23" s="478">
        <v>-73.103055999999995</v>
      </c>
      <c r="P23" s="478">
        <v>4269</v>
      </c>
      <c r="Q23" s="478">
        <v>96</v>
      </c>
      <c r="R23" s="478">
        <v>9.4E-2</v>
      </c>
      <c r="S23" s="478">
        <v>9.0999999999999998E-2</v>
      </c>
      <c r="T23" s="478">
        <v>0.09</v>
      </c>
      <c r="U23" s="478">
        <v>0.09</v>
      </c>
      <c r="V23" s="478">
        <v>10</v>
      </c>
      <c r="W23" s="478">
        <v>1</v>
      </c>
      <c r="X23" s="478">
        <v>0</v>
      </c>
      <c r="Y23" s="478" t="s">
        <v>332</v>
      </c>
      <c r="Z23" s="478">
        <v>87</v>
      </c>
      <c r="AA23" s="478">
        <v>251</v>
      </c>
      <c r="AB23" s="478">
        <v>175</v>
      </c>
      <c r="AC23" s="478">
        <v>183</v>
      </c>
    </row>
    <row r="24" spans="1:29" ht="15" customHeight="1" x14ac:dyDescent="0.2">
      <c r="A24" s="479">
        <v>90013007</v>
      </c>
      <c r="B24" s="478">
        <v>44201</v>
      </c>
      <c r="C24" s="478">
        <v>1</v>
      </c>
      <c r="D24" s="478">
        <v>0</v>
      </c>
      <c r="E24" s="478" t="s">
        <v>330</v>
      </c>
      <c r="F24" s="478">
        <v>2014</v>
      </c>
      <c r="G24" s="478">
        <v>7</v>
      </c>
      <c r="H24" s="478">
        <v>1</v>
      </c>
      <c r="I24" s="478">
        <v>43</v>
      </c>
      <c r="J24" s="478">
        <v>14860</v>
      </c>
      <c r="K24" s="478">
        <v>1160</v>
      </c>
      <c r="L24" s="478">
        <v>74190</v>
      </c>
      <c r="M24" s="478" t="s">
        <v>336</v>
      </c>
      <c r="N24" s="478">
        <v>41.152500000000003</v>
      </c>
      <c r="O24" s="478">
        <v>-73.103055999999995</v>
      </c>
      <c r="P24" s="478">
        <v>4314</v>
      </c>
      <c r="Q24" s="478">
        <v>95</v>
      </c>
      <c r="R24" s="478">
        <v>8.4000000000000005E-2</v>
      </c>
      <c r="S24" s="478">
        <v>7.8E-2</v>
      </c>
      <c r="T24" s="478">
        <v>7.5999999999999998E-2</v>
      </c>
      <c r="U24" s="478">
        <v>7.3999999999999996E-2</v>
      </c>
      <c r="V24" s="478">
        <v>3</v>
      </c>
      <c r="W24" s="478">
        <v>1</v>
      </c>
      <c r="X24" s="478">
        <v>0</v>
      </c>
      <c r="Y24" s="478" t="s">
        <v>332</v>
      </c>
      <c r="Z24" s="478">
        <v>87</v>
      </c>
      <c r="AA24" s="478">
        <v>251</v>
      </c>
      <c r="AB24" s="478">
        <v>174</v>
      </c>
      <c r="AC24" s="478">
        <v>183</v>
      </c>
    </row>
    <row r="25" spans="1:29" ht="15" customHeight="1" x14ac:dyDescent="0.2">
      <c r="A25" s="479">
        <v>90013007</v>
      </c>
      <c r="B25" s="478">
        <v>44201</v>
      </c>
      <c r="C25" s="478">
        <v>1</v>
      </c>
      <c r="D25" s="478">
        <v>0</v>
      </c>
      <c r="E25" s="478" t="s">
        <v>330</v>
      </c>
      <c r="F25" s="478">
        <v>2015</v>
      </c>
      <c r="G25" s="478">
        <v>7</v>
      </c>
      <c r="H25" s="478">
        <v>1</v>
      </c>
      <c r="I25" s="478">
        <v>43</v>
      </c>
      <c r="J25" s="478">
        <v>14860</v>
      </c>
      <c r="K25" s="478">
        <v>1160</v>
      </c>
      <c r="L25" s="478">
        <v>74190</v>
      </c>
      <c r="M25" s="478" t="s">
        <v>336</v>
      </c>
      <c r="N25" s="478">
        <v>41.152500000000003</v>
      </c>
      <c r="O25" s="478">
        <v>-73.103055999999995</v>
      </c>
      <c r="P25" s="478">
        <v>4231</v>
      </c>
      <c r="Q25" s="478">
        <v>96</v>
      </c>
      <c r="R25" s="478">
        <v>9.5000000000000001E-2</v>
      </c>
      <c r="S25" s="478">
        <v>9.4E-2</v>
      </c>
      <c r="T25" s="478">
        <v>8.5999999999999993E-2</v>
      </c>
      <c r="U25" s="478">
        <v>8.5999999999999993E-2</v>
      </c>
      <c r="V25" s="478">
        <v>10</v>
      </c>
      <c r="W25" s="478">
        <v>1</v>
      </c>
      <c r="X25" s="478">
        <v>0</v>
      </c>
      <c r="Y25" s="478" t="s">
        <v>332</v>
      </c>
      <c r="Z25" s="478">
        <v>87</v>
      </c>
      <c r="AA25" s="478">
        <v>251</v>
      </c>
      <c r="AB25" s="478">
        <v>175</v>
      </c>
      <c r="AC25" s="478">
        <v>183</v>
      </c>
    </row>
    <row r="26" spans="1:29" ht="15" customHeight="1" x14ac:dyDescent="0.2">
      <c r="A26" s="479">
        <v>90013007</v>
      </c>
      <c r="B26" s="478">
        <v>44201</v>
      </c>
      <c r="C26" s="478">
        <v>1</v>
      </c>
      <c r="D26" s="478">
        <v>0</v>
      </c>
      <c r="E26" s="478" t="s">
        <v>330</v>
      </c>
      <c r="F26" s="478">
        <v>2016</v>
      </c>
      <c r="G26" s="478">
        <v>7</v>
      </c>
      <c r="H26" s="478">
        <v>1</v>
      </c>
      <c r="I26" s="478">
        <v>43</v>
      </c>
      <c r="J26" s="478">
        <v>14860</v>
      </c>
      <c r="K26" s="478">
        <v>1160</v>
      </c>
      <c r="L26" s="478">
        <v>74190</v>
      </c>
      <c r="M26" s="478" t="s">
        <v>336</v>
      </c>
      <c r="N26" s="478">
        <v>41.152500000000003</v>
      </c>
      <c r="O26" s="478">
        <v>-73.103055999999995</v>
      </c>
      <c r="P26" s="478">
        <v>4269</v>
      </c>
      <c r="Q26" s="478">
        <v>96</v>
      </c>
      <c r="R26" s="478">
        <v>9.6000000000000002E-2</v>
      </c>
      <c r="S26" s="478">
        <v>8.8999999999999996E-2</v>
      </c>
      <c r="T26" s="478">
        <v>8.4000000000000005E-2</v>
      </c>
      <c r="U26" s="478">
        <v>8.3000000000000004E-2</v>
      </c>
      <c r="V26" s="478">
        <v>10</v>
      </c>
      <c r="W26" s="478">
        <v>1</v>
      </c>
      <c r="X26" s="478">
        <v>0</v>
      </c>
      <c r="Y26" s="478" t="s">
        <v>332</v>
      </c>
      <c r="Z26" s="478">
        <v>87</v>
      </c>
      <c r="AA26" s="478">
        <v>251</v>
      </c>
      <c r="AB26" s="478">
        <v>176</v>
      </c>
      <c r="AC26" s="478">
        <v>183</v>
      </c>
    </row>
    <row r="27" spans="1:29" ht="15" customHeight="1" x14ac:dyDescent="0.2">
      <c r="A27" s="479">
        <v>90013007</v>
      </c>
      <c r="B27" s="478">
        <v>44201</v>
      </c>
      <c r="C27" s="478">
        <v>1</v>
      </c>
      <c r="D27" s="478">
        <v>0</v>
      </c>
      <c r="E27" s="478" t="s">
        <v>330</v>
      </c>
      <c r="F27" s="478">
        <v>2017</v>
      </c>
      <c r="G27" s="478">
        <v>7</v>
      </c>
      <c r="H27" s="478">
        <v>1</v>
      </c>
      <c r="I27" s="478">
        <v>43</v>
      </c>
      <c r="J27" s="478">
        <v>14860</v>
      </c>
      <c r="K27" s="478">
        <v>1160</v>
      </c>
      <c r="L27" s="478">
        <v>74190</v>
      </c>
      <c r="M27" s="478" t="s">
        <v>336</v>
      </c>
      <c r="N27" s="478">
        <v>41.152500000000003</v>
      </c>
      <c r="O27" s="478">
        <v>-73.103055999999995</v>
      </c>
      <c r="P27" s="478">
        <v>5060</v>
      </c>
      <c r="Q27" s="478">
        <v>98</v>
      </c>
      <c r="R27" s="478">
        <v>9.5000000000000001E-2</v>
      </c>
      <c r="S27" s="478">
        <v>9.0999999999999998E-2</v>
      </c>
      <c r="T27" s="478">
        <v>8.7999999999999995E-2</v>
      </c>
      <c r="U27" s="478">
        <v>8.1000000000000003E-2</v>
      </c>
      <c r="V27" s="478">
        <v>7</v>
      </c>
      <c r="W27" s="478">
        <v>1</v>
      </c>
      <c r="X27" s="478">
        <v>0</v>
      </c>
      <c r="Y27" s="478" t="s">
        <v>332</v>
      </c>
      <c r="Z27" s="478">
        <v>87</v>
      </c>
      <c r="AA27" s="478">
        <v>251</v>
      </c>
      <c r="AB27" s="478">
        <v>209</v>
      </c>
      <c r="AC27" s="478">
        <v>214</v>
      </c>
    </row>
    <row r="28" spans="1:29" ht="15" customHeight="1" x14ac:dyDescent="0.2">
      <c r="A28" s="479">
        <v>90013007</v>
      </c>
      <c r="B28" s="478">
        <v>44201</v>
      </c>
      <c r="C28" s="478">
        <v>1</v>
      </c>
      <c r="D28" s="478">
        <v>0</v>
      </c>
      <c r="E28" s="478" t="s">
        <v>330</v>
      </c>
      <c r="F28" s="478">
        <v>2018</v>
      </c>
      <c r="G28" s="478">
        <v>7</v>
      </c>
      <c r="H28" s="478">
        <v>1</v>
      </c>
      <c r="I28" s="478">
        <v>43</v>
      </c>
      <c r="J28" s="478">
        <v>14860</v>
      </c>
      <c r="K28" s="478">
        <v>1160</v>
      </c>
      <c r="L28" s="478">
        <v>74190</v>
      </c>
      <c r="M28" s="478" t="s">
        <v>336</v>
      </c>
      <c r="N28" s="478">
        <v>41.152500000000003</v>
      </c>
      <c r="O28" s="478">
        <v>-73.103055999999995</v>
      </c>
      <c r="P28" s="478">
        <v>5066</v>
      </c>
      <c r="Q28" s="478">
        <v>98</v>
      </c>
      <c r="R28" s="478">
        <v>9.9000000000000005E-2</v>
      </c>
      <c r="S28" s="478">
        <v>0.09</v>
      </c>
      <c r="T28" s="478">
        <v>8.6999999999999994E-2</v>
      </c>
      <c r="U28" s="478">
        <v>8.3000000000000004E-2</v>
      </c>
      <c r="V28" s="478">
        <v>8</v>
      </c>
      <c r="W28" s="478">
        <v>1</v>
      </c>
      <c r="X28" s="478">
        <v>0</v>
      </c>
      <c r="Y28" s="478" t="s">
        <v>334</v>
      </c>
      <c r="Z28" s="478">
        <v>87</v>
      </c>
      <c r="AA28" s="478">
        <v>251</v>
      </c>
      <c r="AB28" s="478">
        <v>210</v>
      </c>
      <c r="AC28" s="478">
        <v>214</v>
      </c>
    </row>
    <row r="29" spans="1:29" ht="15" customHeight="1" x14ac:dyDescent="0.2">
      <c r="A29" s="479">
        <v>90019003</v>
      </c>
      <c r="B29" s="478">
        <v>44201</v>
      </c>
      <c r="C29" s="478">
        <v>1</v>
      </c>
      <c r="D29" s="478">
        <v>0</v>
      </c>
      <c r="E29" s="478" t="s">
        <v>330</v>
      </c>
      <c r="F29" s="478">
        <v>2010</v>
      </c>
      <c r="G29" s="478">
        <v>7</v>
      </c>
      <c r="H29" s="478">
        <v>1</v>
      </c>
      <c r="I29" s="478">
        <v>43</v>
      </c>
      <c r="J29" s="478">
        <v>14860</v>
      </c>
      <c r="K29" s="478">
        <v>5760</v>
      </c>
      <c r="L29" s="478">
        <v>83570</v>
      </c>
      <c r="M29" s="478" t="s">
        <v>337</v>
      </c>
      <c r="N29" s="478">
        <v>41.118333</v>
      </c>
      <c r="O29" s="478">
        <v>-73.336667000000006</v>
      </c>
      <c r="P29" s="478">
        <v>4238</v>
      </c>
      <c r="Q29" s="478">
        <v>95</v>
      </c>
      <c r="R29" s="478">
        <v>8.6999999999999994E-2</v>
      </c>
      <c r="S29" s="478">
        <v>8.3000000000000004E-2</v>
      </c>
      <c r="T29" s="478">
        <v>7.9000000000000001E-2</v>
      </c>
      <c r="U29" s="478">
        <v>7.9000000000000001E-2</v>
      </c>
      <c r="V29" s="478">
        <v>10</v>
      </c>
      <c r="W29" s="478">
        <v>1</v>
      </c>
      <c r="X29" s="478">
        <v>0</v>
      </c>
      <c r="Y29" s="478" t="s">
        <v>332</v>
      </c>
      <c r="Z29" s="478">
        <v>47</v>
      </c>
      <c r="AA29" s="478">
        <v>251</v>
      </c>
      <c r="AB29" s="478">
        <v>173</v>
      </c>
      <c r="AC29" s="478">
        <v>183</v>
      </c>
    </row>
    <row r="30" spans="1:29" ht="15" customHeight="1" x14ac:dyDescent="0.2">
      <c r="A30" s="479">
        <v>90019003</v>
      </c>
      <c r="B30" s="478">
        <v>44201</v>
      </c>
      <c r="C30" s="478">
        <v>1</v>
      </c>
      <c r="D30" s="478">
        <v>0</v>
      </c>
      <c r="E30" s="478" t="s">
        <v>330</v>
      </c>
      <c r="F30" s="478">
        <v>2011</v>
      </c>
      <c r="G30" s="478">
        <v>7</v>
      </c>
      <c r="H30" s="478">
        <v>1</v>
      </c>
      <c r="I30" s="478">
        <v>43</v>
      </c>
      <c r="J30" s="478">
        <v>14860</v>
      </c>
      <c r="K30" s="478">
        <v>5760</v>
      </c>
      <c r="L30" s="478">
        <v>83570</v>
      </c>
      <c r="M30" s="478" t="s">
        <v>337</v>
      </c>
      <c r="N30" s="478">
        <v>41.118333</v>
      </c>
      <c r="O30" s="478">
        <v>-73.336667000000006</v>
      </c>
      <c r="P30" s="478">
        <v>4278</v>
      </c>
      <c r="Q30" s="478">
        <v>96</v>
      </c>
      <c r="R30" s="478">
        <v>0.10100000000000001</v>
      </c>
      <c r="S30" s="478">
        <v>9.1999999999999998E-2</v>
      </c>
      <c r="T30" s="478">
        <v>8.6999999999999994E-2</v>
      </c>
      <c r="U30" s="478">
        <v>8.6999999999999994E-2</v>
      </c>
      <c r="V30" s="478">
        <v>9</v>
      </c>
      <c r="W30" s="478">
        <v>1</v>
      </c>
      <c r="X30" s="478">
        <v>0</v>
      </c>
      <c r="Z30" s="478">
        <v>47</v>
      </c>
      <c r="AA30" s="478">
        <v>251</v>
      </c>
      <c r="AB30" s="478">
        <v>175</v>
      </c>
      <c r="AC30" s="478">
        <v>183</v>
      </c>
    </row>
    <row r="31" spans="1:29" ht="15" customHeight="1" x14ac:dyDescent="0.2">
      <c r="A31" s="479">
        <v>90019003</v>
      </c>
      <c r="B31" s="478">
        <v>44201</v>
      </c>
      <c r="C31" s="478">
        <v>1</v>
      </c>
      <c r="D31" s="478">
        <v>0</v>
      </c>
      <c r="E31" s="478" t="s">
        <v>330</v>
      </c>
      <c r="F31" s="478">
        <v>2012</v>
      </c>
      <c r="G31" s="478">
        <v>7</v>
      </c>
      <c r="H31" s="478">
        <v>1</v>
      </c>
      <c r="I31" s="478">
        <v>43</v>
      </c>
      <c r="J31" s="478">
        <v>14860</v>
      </c>
      <c r="K31" s="478">
        <v>5760</v>
      </c>
      <c r="L31" s="478">
        <v>83570</v>
      </c>
      <c r="M31" s="478" t="s">
        <v>337</v>
      </c>
      <c r="N31" s="478">
        <v>41.118333</v>
      </c>
      <c r="O31" s="478">
        <v>-73.336667000000006</v>
      </c>
      <c r="P31" s="478">
        <v>4357</v>
      </c>
      <c r="Q31" s="478">
        <v>98</v>
      </c>
      <c r="R31" s="478">
        <v>9.2999999999999999E-2</v>
      </c>
      <c r="S31" s="478">
        <v>9.1999999999999998E-2</v>
      </c>
      <c r="T31" s="478">
        <v>9.0999999999999998E-2</v>
      </c>
      <c r="U31" s="478">
        <v>8.8999999999999996E-2</v>
      </c>
      <c r="V31" s="478">
        <v>14</v>
      </c>
      <c r="W31" s="478">
        <v>1</v>
      </c>
      <c r="X31" s="478">
        <v>0</v>
      </c>
      <c r="Y31" s="478" t="s">
        <v>332</v>
      </c>
      <c r="Z31" s="478">
        <v>87</v>
      </c>
      <c r="AA31" s="478">
        <v>251</v>
      </c>
      <c r="AB31" s="478">
        <v>179</v>
      </c>
      <c r="AC31" s="478">
        <v>183</v>
      </c>
    </row>
    <row r="32" spans="1:29" ht="15" customHeight="1" x14ac:dyDescent="0.2">
      <c r="A32" s="479">
        <v>90019003</v>
      </c>
      <c r="B32" s="478">
        <v>44201</v>
      </c>
      <c r="C32" s="478">
        <v>1</v>
      </c>
      <c r="D32" s="478">
        <v>0</v>
      </c>
      <c r="E32" s="478" t="s">
        <v>330</v>
      </c>
      <c r="F32" s="478">
        <v>2013</v>
      </c>
      <c r="G32" s="478">
        <v>7</v>
      </c>
      <c r="H32" s="478">
        <v>1</v>
      </c>
      <c r="I32" s="478">
        <v>43</v>
      </c>
      <c r="J32" s="478">
        <v>14860</v>
      </c>
      <c r="K32" s="478">
        <v>5760</v>
      </c>
      <c r="L32" s="478">
        <v>83570</v>
      </c>
      <c r="M32" s="478" t="s">
        <v>337</v>
      </c>
      <c r="N32" s="478">
        <v>41.118333</v>
      </c>
      <c r="O32" s="478">
        <v>-73.336667000000006</v>
      </c>
      <c r="P32" s="478">
        <v>4278</v>
      </c>
      <c r="Q32" s="478">
        <v>97</v>
      </c>
      <c r="R32" s="478">
        <v>9.9000000000000005E-2</v>
      </c>
      <c r="S32" s="478">
        <v>9.5000000000000001E-2</v>
      </c>
      <c r="T32" s="478">
        <v>8.6999999999999994E-2</v>
      </c>
      <c r="U32" s="478">
        <v>8.5999999999999993E-2</v>
      </c>
      <c r="V32" s="478">
        <v>12</v>
      </c>
      <c r="W32" s="478">
        <v>1</v>
      </c>
      <c r="X32" s="478">
        <v>0</v>
      </c>
      <c r="Y32" s="478" t="s">
        <v>332</v>
      </c>
      <c r="Z32" s="478">
        <v>87</v>
      </c>
      <c r="AA32" s="478">
        <v>251</v>
      </c>
      <c r="AB32" s="478">
        <v>177</v>
      </c>
      <c r="AC32" s="478">
        <v>183</v>
      </c>
    </row>
    <row r="33" spans="1:29" ht="15" customHeight="1" x14ac:dyDescent="0.2">
      <c r="A33" s="479">
        <v>90019003</v>
      </c>
      <c r="B33" s="478">
        <v>44201</v>
      </c>
      <c r="C33" s="478">
        <v>1</v>
      </c>
      <c r="D33" s="478">
        <v>0</v>
      </c>
      <c r="E33" s="478" t="s">
        <v>330</v>
      </c>
      <c r="F33" s="478">
        <v>2014</v>
      </c>
      <c r="G33" s="478">
        <v>7</v>
      </c>
      <c r="H33" s="478">
        <v>1</v>
      </c>
      <c r="I33" s="478">
        <v>43</v>
      </c>
      <c r="J33" s="478">
        <v>14860</v>
      </c>
      <c r="K33" s="478">
        <v>5760</v>
      </c>
      <c r="L33" s="478">
        <v>83570</v>
      </c>
      <c r="M33" s="478" t="s">
        <v>337</v>
      </c>
      <c r="N33" s="478">
        <v>41.118333</v>
      </c>
      <c r="O33" s="478">
        <v>-73.336667000000006</v>
      </c>
      <c r="P33" s="478">
        <v>4283</v>
      </c>
      <c r="Q33" s="478">
        <v>95</v>
      </c>
      <c r="R33" s="478">
        <v>8.7999999999999995E-2</v>
      </c>
      <c r="S33" s="478">
        <v>8.4000000000000005E-2</v>
      </c>
      <c r="T33" s="478">
        <v>8.2000000000000003E-2</v>
      </c>
      <c r="U33" s="478">
        <v>8.1000000000000003E-2</v>
      </c>
      <c r="V33" s="478">
        <v>7</v>
      </c>
      <c r="W33" s="478">
        <v>1</v>
      </c>
      <c r="X33" s="478">
        <v>0</v>
      </c>
      <c r="Y33" s="478" t="s">
        <v>332</v>
      </c>
      <c r="Z33" s="478">
        <v>87</v>
      </c>
      <c r="AA33" s="478">
        <v>251</v>
      </c>
      <c r="AB33" s="478">
        <v>174</v>
      </c>
      <c r="AC33" s="478">
        <v>183</v>
      </c>
    </row>
    <row r="34" spans="1:29" ht="15" customHeight="1" x14ac:dyDescent="0.2">
      <c r="A34" s="479">
        <v>90019003</v>
      </c>
      <c r="B34" s="478">
        <v>44201</v>
      </c>
      <c r="C34" s="478">
        <v>1</v>
      </c>
      <c r="D34" s="478">
        <v>0</v>
      </c>
      <c r="E34" s="478" t="s">
        <v>330</v>
      </c>
      <c r="F34" s="478">
        <v>2015</v>
      </c>
      <c r="G34" s="478">
        <v>7</v>
      </c>
      <c r="H34" s="478">
        <v>1</v>
      </c>
      <c r="I34" s="478">
        <v>43</v>
      </c>
      <c r="J34" s="478">
        <v>14860</v>
      </c>
      <c r="K34" s="478">
        <v>5760</v>
      </c>
      <c r="L34" s="478">
        <v>83570</v>
      </c>
      <c r="M34" s="478" t="s">
        <v>337</v>
      </c>
      <c r="N34" s="478">
        <v>41.118333</v>
      </c>
      <c r="O34" s="478">
        <v>-73.336667000000006</v>
      </c>
      <c r="P34" s="478">
        <v>4196</v>
      </c>
      <c r="Q34" s="478">
        <v>93</v>
      </c>
      <c r="R34" s="478">
        <v>9.6000000000000002E-2</v>
      </c>
      <c r="S34" s="478">
        <v>9.1999999999999998E-2</v>
      </c>
      <c r="T34" s="478">
        <v>9.1999999999999998E-2</v>
      </c>
      <c r="U34" s="478">
        <v>8.6999999999999994E-2</v>
      </c>
      <c r="V34" s="478">
        <v>10</v>
      </c>
      <c r="W34" s="478">
        <v>1</v>
      </c>
      <c r="X34" s="478">
        <v>0</v>
      </c>
      <c r="Y34" s="478" t="s">
        <v>332</v>
      </c>
      <c r="Z34" s="478">
        <v>87</v>
      </c>
      <c r="AA34" s="478">
        <v>251</v>
      </c>
      <c r="AB34" s="478">
        <v>171</v>
      </c>
      <c r="AC34" s="478">
        <v>183</v>
      </c>
    </row>
    <row r="35" spans="1:29" ht="15" customHeight="1" x14ac:dyDescent="0.2">
      <c r="A35" s="479">
        <v>90019003</v>
      </c>
      <c r="B35" s="478">
        <v>44201</v>
      </c>
      <c r="C35" s="478">
        <v>1</v>
      </c>
      <c r="D35" s="478">
        <v>5</v>
      </c>
      <c r="E35" s="478" t="s">
        <v>330</v>
      </c>
      <c r="F35" s="478">
        <v>2016</v>
      </c>
      <c r="G35" s="478">
        <v>7</v>
      </c>
      <c r="H35" s="478">
        <v>1</v>
      </c>
      <c r="I35" s="478">
        <v>43</v>
      </c>
      <c r="J35" s="478">
        <v>14860</v>
      </c>
      <c r="K35" s="478">
        <v>5760</v>
      </c>
      <c r="L35" s="478">
        <v>83570</v>
      </c>
      <c r="M35" s="478" t="s">
        <v>337</v>
      </c>
      <c r="N35" s="478">
        <v>41.118333</v>
      </c>
      <c r="O35" s="478">
        <v>-73.336667000000006</v>
      </c>
      <c r="P35" s="478">
        <v>3743</v>
      </c>
      <c r="Q35" s="478">
        <v>85</v>
      </c>
      <c r="R35" s="478">
        <v>9.7000000000000003E-2</v>
      </c>
      <c r="S35" s="478">
        <v>8.6999999999999994E-2</v>
      </c>
      <c r="T35" s="478">
        <v>8.6999999999999994E-2</v>
      </c>
      <c r="U35" s="478">
        <v>8.1000000000000003E-2</v>
      </c>
      <c r="V35" s="478">
        <v>8</v>
      </c>
      <c r="W35" s="478">
        <v>1</v>
      </c>
      <c r="X35" s="478">
        <v>0</v>
      </c>
      <c r="Y35" s="478" t="s">
        <v>332</v>
      </c>
      <c r="Z35" s="478">
        <v>87</v>
      </c>
      <c r="AA35" s="478">
        <v>251</v>
      </c>
      <c r="AB35" s="478">
        <v>155</v>
      </c>
      <c r="AC35" s="478">
        <v>183</v>
      </c>
    </row>
    <row r="36" spans="1:29" ht="15" customHeight="1" x14ac:dyDescent="0.2">
      <c r="A36" s="479">
        <v>90019003</v>
      </c>
      <c r="B36" s="478">
        <v>44201</v>
      </c>
      <c r="C36" s="478">
        <v>1</v>
      </c>
      <c r="D36" s="478">
        <v>0</v>
      </c>
      <c r="E36" s="478" t="s">
        <v>330</v>
      </c>
      <c r="F36" s="478">
        <v>2017</v>
      </c>
      <c r="G36" s="478">
        <v>7</v>
      </c>
      <c r="H36" s="478">
        <v>1</v>
      </c>
      <c r="I36" s="478">
        <v>43</v>
      </c>
      <c r="J36" s="478">
        <v>14860</v>
      </c>
      <c r="K36" s="478">
        <v>5760</v>
      </c>
      <c r="L36" s="478">
        <v>83570</v>
      </c>
      <c r="M36" s="478" t="s">
        <v>337</v>
      </c>
      <c r="N36" s="478">
        <v>41.118333</v>
      </c>
      <c r="O36" s="478">
        <v>-73.336667000000006</v>
      </c>
      <c r="P36" s="478">
        <v>5011</v>
      </c>
      <c r="Q36" s="478">
        <v>96</v>
      </c>
      <c r="R36" s="478">
        <v>9.7000000000000003E-2</v>
      </c>
      <c r="S36" s="478">
        <v>0.09</v>
      </c>
      <c r="T36" s="478">
        <v>0.09</v>
      </c>
      <c r="U36" s="478">
        <v>8.1000000000000003E-2</v>
      </c>
      <c r="V36" s="478">
        <v>5</v>
      </c>
      <c r="W36" s="478">
        <v>1</v>
      </c>
      <c r="X36" s="478">
        <v>0</v>
      </c>
      <c r="Y36" s="478" t="s">
        <v>332</v>
      </c>
      <c r="Z36" s="478">
        <v>87</v>
      </c>
      <c r="AA36" s="478">
        <v>251</v>
      </c>
      <c r="AB36" s="478">
        <v>205</v>
      </c>
      <c r="AC36" s="478">
        <v>214</v>
      </c>
    </row>
    <row r="37" spans="1:29" ht="15" customHeight="1" x14ac:dyDescent="0.2">
      <c r="A37" s="479">
        <v>90019003</v>
      </c>
      <c r="B37" s="478">
        <v>44201</v>
      </c>
      <c r="C37" s="478">
        <v>1</v>
      </c>
      <c r="D37" s="478">
        <v>0</v>
      </c>
      <c r="E37" s="478" t="s">
        <v>330</v>
      </c>
      <c r="F37" s="478">
        <v>2018</v>
      </c>
      <c r="G37" s="478">
        <v>7</v>
      </c>
      <c r="H37" s="478">
        <v>1</v>
      </c>
      <c r="I37" s="478">
        <v>43</v>
      </c>
      <c r="J37" s="478">
        <v>14860</v>
      </c>
      <c r="K37" s="478">
        <v>5760</v>
      </c>
      <c r="L37" s="478">
        <v>83570</v>
      </c>
      <c r="M37" s="478" t="s">
        <v>337</v>
      </c>
      <c r="N37" s="478">
        <v>41.118333</v>
      </c>
      <c r="O37" s="478">
        <v>-73.336667000000006</v>
      </c>
      <c r="P37" s="478">
        <v>4852</v>
      </c>
      <c r="Q37" s="478">
        <v>93</v>
      </c>
      <c r="R37" s="478">
        <v>9.4E-2</v>
      </c>
      <c r="S37" s="478">
        <v>8.4000000000000005E-2</v>
      </c>
      <c r="T37" s="478">
        <v>8.4000000000000005E-2</v>
      </c>
      <c r="U37" s="478">
        <v>8.4000000000000005E-2</v>
      </c>
      <c r="V37" s="478">
        <v>9</v>
      </c>
      <c r="W37" s="478">
        <v>1</v>
      </c>
      <c r="X37" s="478">
        <v>0</v>
      </c>
      <c r="Y37" s="478" t="s">
        <v>334</v>
      </c>
      <c r="Z37" s="478">
        <v>87</v>
      </c>
      <c r="AA37" s="478">
        <v>251</v>
      </c>
      <c r="AB37" s="478">
        <v>198</v>
      </c>
      <c r="AC37" s="478">
        <v>214</v>
      </c>
    </row>
    <row r="38" spans="1:29" ht="15" customHeight="1" x14ac:dyDescent="0.2">
      <c r="A38" s="479">
        <v>90070007</v>
      </c>
      <c r="B38" s="478">
        <v>44201</v>
      </c>
      <c r="C38" s="478">
        <v>1</v>
      </c>
      <c r="D38" s="478">
        <v>0</v>
      </c>
      <c r="E38" s="478" t="s">
        <v>330</v>
      </c>
      <c r="F38" s="478">
        <v>2010</v>
      </c>
      <c r="G38" s="478">
        <v>7</v>
      </c>
      <c r="H38" s="478">
        <v>1</v>
      </c>
      <c r="I38" s="478">
        <v>42</v>
      </c>
      <c r="J38" s="478">
        <v>25540</v>
      </c>
      <c r="K38" s="478">
        <v>3280</v>
      </c>
      <c r="L38" s="478">
        <v>47290</v>
      </c>
      <c r="M38" s="478" t="s">
        <v>338</v>
      </c>
      <c r="N38" s="478">
        <v>41.552196000000002</v>
      </c>
      <c r="O38" s="478">
        <v>-72.630015</v>
      </c>
      <c r="P38" s="478">
        <v>4269</v>
      </c>
      <c r="Q38" s="478">
        <v>96</v>
      </c>
      <c r="R38" s="478">
        <v>8.5999999999999993E-2</v>
      </c>
      <c r="S38" s="478">
        <v>8.3000000000000004E-2</v>
      </c>
      <c r="T38" s="478">
        <v>8.1000000000000003E-2</v>
      </c>
      <c r="U38" s="478">
        <v>8.1000000000000003E-2</v>
      </c>
      <c r="V38" s="478">
        <v>6</v>
      </c>
      <c r="W38" s="478">
        <v>1</v>
      </c>
      <c r="X38" s="478">
        <v>0</v>
      </c>
      <c r="Y38" s="478" t="s">
        <v>332</v>
      </c>
      <c r="Z38" s="478">
        <v>47</v>
      </c>
      <c r="AA38" s="478">
        <v>251</v>
      </c>
      <c r="AB38" s="478">
        <v>176</v>
      </c>
      <c r="AC38" s="478">
        <v>183</v>
      </c>
    </row>
    <row r="39" spans="1:29" ht="15" customHeight="1" x14ac:dyDescent="0.2">
      <c r="A39" s="479">
        <v>90070007</v>
      </c>
      <c r="B39" s="478">
        <v>44201</v>
      </c>
      <c r="C39" s="478">
        <v>1</v>
      </c>
      <c r="D39" s="478">
        <v>0</v>
      </c>
      <c r="E39" s="478" t="s">
        <v>330</v>
      </c>
      <c r="F39" s="478">
        <v>2011</v>
      </c>
      <c r="G39" s="478">
        <v>7</v>
      </c>
      <c r="H39" s="478">
        <v>1</v>
      </c>
      <c r="I39" s="478">
        <v>42</v>
      </c>
      <c r="J39" s="478">
        <v>25540</v>
      </c>
      <c r="K39" s="478">
        <v>3280</v>
      </c>
      <c r="L39" s="478">
        <v>47290</v>
      </c>
      <c r="M39" s="478" t="s">
        <v>338</v>
      </c>
      <c r="N39" s="478">
        <v>41.552196000000002</v>
      </c>
      <c r="O39" s="478">
        <v>-72.630015</v>
      </c>
      <c r="P39" s="478">
        <v>4265</v>
      </c>
      <c r="Q39" s="478">
        <v>97</v>
      </c>
      <c r="R39" s="478">
        <v>0.09</v>
      </c>
      <c r="S39" s="478">
        <v>8.7999999999999995E-2</v>
      </c>
      <c r="T39" s="478">
        <v>8.6999999999999994E-2</v>
      </c>
      <c r="U39" s="478">
        <v>0.08</v>
      </c>
      <c r="V39" s="478">
        <v>6</v>
      </c>
      <c r="W39" s="478">
        <v>1</v>
      </c>
      <c r="X39" s="478">
        <v>0</v>
      </c>
      <c r="Z39" s="478">
        <v>47</v>
      </c>
      <c r="AA39" s="478">
        <v>251</v>
      </c>
      <c r="AB39" s="478">
        <v>177</v>
      </c>
      <c r="AC39" s="478">
        <v>183</v>
      </c>
    </row>
    <row r="40" spans="1:29" ht="15" customHeight="1" x14ac:dyDescent="0.2">
      <c r="A40" s="479">
        <v>90070007</v>
      </c>
      <c r="B40" s="478">
        <v>44201</v>
      </c>
      <c r="C40" s="478">
        <v>1</v>
      </c>
      <c r="D40" s="478">
        <v>0</v>
      </c>
      <c r="E40" s="478" t="s">
        <v>330</v>
      </c>
      <c r="F40" s="478">
        <v>2012</v>
      </c>
      <c r="G40" s="478">
        <v>7</v>
      </c>
      <c r="H40" s="478">
        <v>1</v>
      </c>
      <c r="I40" s="478">
        <v>42</v>
      </c>
      <c r="J40" s="478">
        <v>25540</v>
      </c>
      <c r="K40" s="478">
        <v>3280</v>
      </c>
      <c r="L40" s="478">
        <v>47290</v>
      </c>
      <c r="M40" s="478" t="s">
        <v>338</v>
      </c>
      <c r="N40" s="478">
        <v>41.552196000000002</v>
      </c>
      <c r="O40" s="478">
        <v>-72.630015</v>
      </c>
      <c r="P40" s="478">
        <v>4265</v>
      </c>
      <c r="Q40" s="478">
        <v>95</v>
      </c>
      <c r="R40" s="478">
        <v>9.8000000000000004E-2</v>
      </c>
      <c r="S40" s="478">
        <v>8.7999999999999995E-2</v>
      </c>
      <c r="T40" s="478">
        <v>8.5000000000000006E-2</v>
      </c>
      <c r="U40" s="478">
        <v>8.1000000000000003E-2</v>
      </c>
      <c r="V40" s="478">
        <v>12</v>
      </c>
      <c r="W40" s="478">
        <v>1</v>
      </c>
      <c r="X40" s="478">
        <v>0</v>
      </c>
      <c r="Y40" s="478" t="s">
        <v>332</v>
      </c>
      <c r="Z40" s="478">
        <v>87</v>
      </c>
      <c r="AA40" s="478">
        <v>251</v>
      </c>
      <c r="AB40" s="478">
        <v>174</v>
      </c>
      <c r="AC40" s="478">
        <v>183</v>
      </c>
    </row>
    <row r="41" spans="1:29" ht="15" customHeight="1" x14ac:dyDescent="0.2">
      <c r="A41" s="479">
        <v>90070007</v>
      </c>
      <c r="B41" s="478">
        <v>44201</v>
      </c>
      <c r="C41" s="478">
        <v>1</v>
      </c>
      <c r="D41" s="478">
        <v>0</v>
      </c>
      <c r="E41" s="478" t="s">
        <v>330</v>
      </c>
      <c r="F41" s="478">
        <v>2013</v>
      </c>
      <c r="G41" s="478">
        <v>7</v>
      </c>
      <c r="H41" s="478">
        <v>1</v>
      </c>
      <c r="I41" s="478">
        <v>42</v>
      </c>
      <c r="J41" s="478">
        <v>25540</v>
      </c>
      <c r="K41" s="478">
        <v>3280</v>
      </c>
      <c r="L41" s="478">
        <v>47290</v>
      </c>
      <c r="M41" s="478" t="s">
        <v>338</v>
      </c>
      <c r="N41" s="478">
        <v>41.552196000000002</v>
      </c>
      <c r="O41" s="478">
        <v>-72.630015</v>
      </c>
      <c r="P41" s="478">
        <v>4283</v>
      </c>
      <c r="Q41" s="478">
        <v>96</v>
      </c>
      <c r="R41" s="478">
        <v>9.7000000000000003E-2</v>
      </c>
      <c r="S41" s="478">
        <v>8.5999999999999993E-2</v>
      </c>
      <c r="T41" s="478">
        <v>8.5000000000000006E-2</v>
      </c>
      <c r="U41" s="478">
        <v>8.2000000000000003E-2</v>
      </c>
      <c r="V41" s="478">
        <v>6</v>
      </c>
      <c r="W41" s="478">
        <v>1</v>
      </c>
      <c r="X41" s="478">
        <v>0</v>
      </c>
      <c r="Y41" s="478" t="s">
        <v>332</v>
      </c>
      <c r="Z41" s="478">
        <v>87</v>
      </c>
      <c r="AA41" s="478">
        <v>251</v>
      </c>
      <c r="AB41" s="478">
        <v>175</v>
      </c>
      <c r="AC41" s="478">
        <v>183</v>
      </c>
    </row>
    <row r="42" spans="1:29" ht="15" customHeight="1" x14ac:dyDescent="0.2">
      <c r="A42" s="479">
        <v>90070007</v>
      </c>
      <c r="B42" s="478">
        <v>44201</v>
      </c>
      <c r="C42" s="478">
        <v>1</v>
      </c>
      <c r="D42" s="478">
        <v>0</v>
      </c>
      <c r="E42" s="478" t="s">
        <v>330</v>
      </c>
      <c r="F42" s="478">
        <v>2014</v>
      </c>
      <c r="G42" s="478">
        <v>7</v>
      </c>
      <c r="H42" s="478">
        <v>1</v>
      </c>
      <c r="I42" s="478">
        <v>42</v>
      </c>
      <c r="J42" s="478">
        <v>25540</v>
      </c>
      <c r="K42" s="478">
        <v>3280</v>
      </c>
      <c r="L42" s="478">
        <v>47290</v>
      </c>
      <c r="M42" s="478" t="s">
        <v>338</v>
      </c>
      <c r="N42" s="478">
        <v>41.552196000000002</v>
      </c>
      <c r="O42" s="478">
        <v>-72.630015</v>
      </c>
      <c r="P42" s="478">
        <v>4340</v>
      </c>
      <c r="Q42" s="478">
        <v>97</v>
      </c>
      <c r="R42" s="478">
        <v>8.5999999999999993E-2</v>
      </c>
      <c r="S42" s="478">
        <v>8.2000000000000003E-2</v>
      </c>
      <c r="T42" s="478">
        <v>8.2000000000000003E-2</v>
      </c>
      <c r="U42" s="478">
        <v>0.08</v>
      </c>
      <c r="V42" s="478">
        <v>6</v>
      </c>
      <c r="W42" s="478">
        <v>1</v>
      </c>
      <c r="X42" s="478">
        <v>0</v>
      </c>
      <c r="Y42" s="478" t="s">
        <v>332</v>
      </c>
      <c r="Z42" s="478">
        <v>87</v>
      </c>
      <c r="AA42" s="478">
        <v>251</v>
      </c>
      <c r="AB42" s="478">
        <v>178</v>
      </c>
      <c r="AC42" s="478">
        <v>183</v>
      </c>
    </row>
    <row r="43" spans="1:29" ht="15" customHeight="1" x14ac:dyDescent="0.2">
      <c r="A43" s="479">
        <v>90070007</v>
      </c>
      <c r="B43" s="478">
        <v>44201</v>
      </c>
      <c r="C43" s="478">
        <v>1</v>
      </c>
      <c r="D43" s="478">
        <v>0</v>
      </c>
      <c r="E43" s="478" t="s">
        <v>330</v>
      </c>
      <c r="F43" s="478">
        <v>2015</v>
      </c>
      <c r="G43" s="478">
        <v>7</v>
      </c>
      <c r="H43" s="478">
        <v>1</v>
      </c>
      <c r="I43" s="478">
        <v>42</v>
      </c>
      <c r="J43" s="478">
        <v>25540</v>
      </c>
      <c r="K43" s="478">
        <v>3280</v>
      </c>
      <c r="L43" s="478">
        <v>47290</v>
      </c>
      <c r="M43" s="478" t="s">
        <v>338</v>
      </c>
      <c r="N43" s="478">
        <v>41.552196000000002</v>
      </c>
      <c r="O43" s="478">
        <v>-72.630015</v>
      </c>
      <c r="P43" s="478">
        <v>4373</v>
      </c>
      <c r="Q43" s="478">
        <v>99</v>
      </c>
      <c r="R43" s="478">
        <v>8.4000000000000005E-2</v>
      </c>
      <c r="S43" s="478">
        <v>8.2000000000000003E-2</v>
      </c>
      <c r="T43" s="478">
        <v>7.9000000000000001E-2</v>
      </c>
      <c r="U43" s="478">
        <v>7.8E-2</v>
      </c>
      <c r="V43" s="478">
        <v>7</v>
      </c>
      <c r="W43" s="478">
        <v>1</v>
      </c>
      <c r="X43" s="478">
        <v>0</v>
      </c>
      <c r="Y43" s="478" t="s">
        <v>332</v>
      </c>
      <c r="Z43" s="478">
        <v>87</v>
      </c>
      <c r="AA43" s="478">
        <v>251</v>
      </c>
      <c r="AB43" s="478">
        <v>181</v>
      </c>
      <c r="AC43" s="478">
        <v>183</v>
      </c>
    </row>
    <row r="44" spans="1:29" ht="15" customHeight="1" x14ac:dyDescent="0.2">
      <c r="A44" s="479">
        <v>90070007</v>
      </c>
      <c r="B44" s="478">
        <v>44201</v>
      </c>
      <c r="C44" s="478">
        <v>1</v>
      </c>
      <c r="D44" s="478">
        <v>0</v>
      </c>
      <c r="E44" s="478" t="s">
        <v>330</v>
      </c>
      <c r="F44" s="478">
        <v>2016</v>
      </c>
      <c r="G44" s="478">
        <v>7</v>
      </c>
      <c r="H44" s="478">
        <v>1</v>
      </c>
      <c r="I44" s="478">
        <v>42</v>
      </c>
      <c r="J44" s="478">
        <v>25540</v>
      </c>
      <c r="K44" s="478">
        <v>3280</v>
      </c>
      <c r="L44" s="478">
        <v>47290</v>
      </c>
      <c r="M44" s="478" t="s">
        <v>338</v>
      </c>
      <c r="N44" s="478">
        <v>41.552196000000002</v>
      </c>
      <c r="O44" s="478">
        <v>-72.630015</v>
      </c>
      <c r="P44" s="478">
        <v>4168</v>
      </c>
      <c r="Q44" s="478">
        <v>93</v>
      </c>
      <c r="R44" s="478">
        <v>0.1</v>
      </c>
      <c r="S44" s="478">
        <v>9.0999999999999998E-2</v>
      </c>
      <c r="T44" s="478">
        <v>8.4000000000000005E-2</v>
      </c>
      <c r="U44" s="478">
        <v>0.08</v>
      </c>
      <c r="V44" s="478">
        <v>7</v>
      </c>
      <c r="W44" s="478">
        <v>1</v>
      </c>
      <c r="X44" s="478">
        <v>0</v>
      </c>
      <c r="Y44" s="478" t="s">
        <v>332</v>
      </c>
      <c r="Z44" s="478">
        <v>87</v>
      </c>
      <c r="AA44" s="478">
        <v>251</v>
      </c>
      <c r="AB44" s="478">
        <v>170</v>
      </c>
      <c r="AC44" s="478">
        <v>183</v>
      </c>
    </row>
    <row r="45" spans="1:29" ht="15" customHeight="1" x14ac:dyDescent="0.2">
      <c r="A45" s="479">
        <v>90070007</v>
      </c>
      <c r="B45" s="478">
        <v>44201</v>
      </c>
      <c r="C45" s="478">
        <v>1</v>
      </c>
      <c r="D45" s="478">
        <v>0</v>
      </c>
      <c r="E45" s="478" t="s">
        <v>330</v>
      </c>
      <c r="F45" s="478">
        <v>2017</v>
      </c>
      <c r="G45" s="478">
        <v>7</v>
      </c>
      <c r="H45" s="478">
        <v>1</v>
      </c>
      <c r="I45" s="478">
        <v>42</v>
      </c>
      <c r="J45" s="478">
        <v>25540</v>
      </c>
      <c r="K45" s="478">
        <v>3280</v>
      </c>
      <c r="L45" s="478">
        <v>47290</v>
      </c>
      <c r="M45" s="478" t="s">
        <v>338</v>
      </c>
      <c r="N45" s="478">
        <v>41.552196000000002</v>
      </c>
      <c r="O45" s="478">
        <v>-72.630015</v>
      </c>
      <c r="P45" s="478">
        <v>4986</v>
      </c>
      <c r="Q45" s="478">
        <v>94</v>
      </c>
      <c r="R45" s="478">
        <v>8.5999999999999993E-2</v>
      </c>
      <c r="S45" s="478">
        <v>8.5000000000000006E-2</v>
      </c>
      <c r="T45" s="478">
        <v>8.1000000000000003E-2</v>
      </c>
      <c r="U45" s="478">
        <v>7.9000000000000001E-2</v>
      </c>
      <c r="V45" s="478">
        <v>6</v>
      </c>
      <c r="W45" s="478">
        <v>1</v>
      </c>
      <c r="X45" s="478">
        <v>0</v>
      </c>
      <c r="Y45" s="478" t="s">
        <v>332</v>
      </c>
      <c r="Z45" s="478">
        <v>87</v>
      </c>
      <c r="AA45" s="478">
        <v>251</v>
      </c>
      <c r="AB45" s="478">
        <v>202</v>
      </c>
      <c r="AC45" s="478">
        <v>214</v>
      </c>
    </row>
    <row r="46" spans="1:29" ht="15" customHeight="1" x14ac:dyDescent="0.2">
      <c r="A46" s="479">
        <v>90079007</v>
      </c>
      <c r="B46" s="478">
        <v>44201</v>
      </c>
      <c r="C46" s="478">
        <v>1</v>
      </c>
      <c r="D46" s="478">
        <v>0</v>
      </c>
      <c r="E46" s="478" t="s">
        <v>330</v>
      </c>
      <c r="F46" s="478">
        <v>2018</v>
      </c>
      <c r="G46" s="478">
        <v>7</v>
      </c>
      <c r="H46" s="478">
        <v>1</v>
      </c>
      <c r="I46" s="478">
        <v>42</v>
      </c>
      <c r="J46" s="478">
        <v>25540</v>
      </c>
      <c r="K46" s="478">
        <v>3280</v>
      </c>
      <c r="L46" s="478">
        <v>47290</v>
      </c>
      <c r="M46" s="478" t="s">
        <v>339</v>
      </c>
      <c r="N46" s="478">
        <v>41.55</v>
      </c>
      <c r="O46" s="478">
        <v>-72.626000000000005</v>
      </c>
      <c r="P46" s="478">
        <v>4992</v>
      </c>
      <c r="Q46" s="478">
        <v>97</v>
      </c>
      <c r="R46" s="478">
        <v>7.8E-2</v>
      </c>
      <c r="S46" s="478">
        <v>7.6999999999999999E-2</v>
      </c>
      <c r="T46" s="478">
        <v>7.6999999999999999E-2</v>
      </c>
      <c r="U46" s="478">
        <v>7.6999999999999999E-2</v>
      </c>
      <c r="V46" s="478">
        <v>5</v>
      </c>
      <c r="W46" s="478">
        <v>1</v>
      </c>
      <c r="X46" s="478">
        <v>0</v>
      </c>
      <c r="Y46" s="478" t="s">
        <v>334</v>
      </c>
      <c r="Z46" s="478">
        <v>87</v>
      </c>
      <c r="AA46" s="478">
        <v>251</v>
      </c>
      <c r="AB46" s="478">
        <v>208</v>
      </c>
      <c r="AC46" s="478">
        <v>214</v>
      </c>
    </row>
    <row r="47" spans="1:29" ht="15" customHeight="1" x14ac:dyDescent="0.2">
      <c r="A47" s="479">
        <v>90090027</v>
      </c>
      <c r="B47" s="478">
        <v>44201</v>
      </c>
      <c r="C47" s="478">
        <v>1</v>
      </c>
      <c r="D47" s="478">
        <v>0</v>
      </c>
      <c r="E47" s="478" t="s">
        <v>330</v>
      </c>
      <c r="F47" s="478">
        <v>2010</v>
      </c>
      <c r="G47" s="478">
        <v>7</v>
      </c>
      <c r="H47" s="478">
        <v>1</v>
      </c>
      <c r="I47" s="478">
        <v>42</v>
      </c>
      <c r="J47" s="478">
        <v>35300</v>
      </c>
      <c r="K47" s="478">
        <v>5480</v>
      </c>
      <c r="L47" s="478">
        <v>52000</v>
      </c>
      <c r="M47" s="478" t="s">
        <v>340</v>
      </c>
      <c r="N47" s="478">
        <v>41.301400000000001</v>
      </c>
      <c r="O47" s="478">
        <v>-72.902871000000005</v>
      </c>
      <c r="P47" s="478">
        <v>8415</v>
      </c>
      <c r="Q47" s="478">
        <v>97</v>
      </c>
      <c r="R47" s="478">
        <v>7.5999999999999998E-2</v>
      </c>
      <c r="S47" s="478">
        <v>7.2999999999999995E-2</v>
      </c>
      <c r="T47" s="478">
        <v>7.0000000000000007E-2</v>
      </c>
      <c r="U47" s="478">
        <v>6.8000000000000005E-2</v>
      </c>
      <c r="V47" s="478">
        <v>1</v>
      </c>
      <c r="W47" s="478">
        <v>1</v>
      </c>
      <c r="X47" s="478">
        <v>0</v>
      </c>
      <c r="Y47" s="478" t="s">
        <v>333</v>
      </c>
      <c r="Z47" s="478">
        <v>47</v>
      </c>
      <c r="AA47" s="478">
        <v>251</v>
      </c>
      <c r="AB47" s="478">
        <v>178</v>
      </c>
      <c r="AC47" s="478">
        <v>183</v>
      </c>
    </row>
    <row r="48" spans="1:29" ht="15" customHeight="1" x14ac:dyDescent="0.2">
      <c r="A48" s="479">
        <v>90090027</v>
      </c>
      <c r="B48" s="478">
        <v>44201</v>
      </c>
      <c r="C48" s="478">
        <v>1</v>
      </c>
      <c r="D48" s="478">
        <v>0</v>
      </c>
      <c r="E48" s="478" t="s">
        <v>330</v>
      </c>
      <c r="F48" s="478">
        <v>2011</v>
      </c>
      <c r="G48" s="478">
        <v>7</v>
      </c>
      <c r="H48" s="478">
        <v>1</v>
      </c>
      <c r="I48" s="478">
        <v>42</v>
      </c>
      <c r="J48" s="478">
        <v>35300</v>
      </c>
      <c r="K48" s="478">
        <v>5480</v>
      </c>
      <c r="L48" s="478">
        <v>52000</v>
      </c>
      <c r="M48" s="478" t="s">
        <v>340</v>
      </c>
      <c r="N48" s="478">
        <v>41.301400000000001</v>
      </c>
      <c r="O48" s="478">
        <v>-72.902871000000005</v>
      </c>
      <c r="P48" s="478">
        <v>8300</v>
      </c>
      <c r="Q48" s="478">
        <v>95</v>
      </c>
      <c r="R48" s="478">
        <v>9.8000000000000004E-2</v>
      </c>
      <c r="S48" s="478">
        <v>8.5000000000000006E-2</v>
      </c>
      <c r="T48" s="478">
        <v>8.3000000000000004E-2</v>
      </c>
      <c r="U48" s="478">
        <v>0.08</v>
      </c>
      <c r="V48" s="478">
        <v>6</v>
      </c>
      <c r="W48" s="478">
        <v>1</v>
      </c>
      <c r="X48" s="478">
        <v>0</v>
      </c>
      <c r="Z48" s="478">
        <v>47</v>
      </c>
      <c r="AA48" s="478">
        <v>251</v>
      </c>
      <c r="AB48" s="478">
        <v>174</v>
      </c>
      <c r="AC48" s="478">
        <v>183</v>
      </c>
    </row>
    <row r="49" spans="1:29" ht="15" customHeight="1" x14ac:dyDescent="0.2">
      <c r="A49" s="479">
        <v>90090027</v>
      </c>
      <c r="B49" s="478">
        <v>44201</v>
      </c>
      <c r="C49" s="478">
        <v>1</v>
      </c>
      <c r="D49" s="478">
        <v>0</v>
      </c>
      <c r="E49" s="478" t="s">
        <v>330</v>
      </c>
      <c r="F49" s="478">
        <v>2012</v>
      </c>
      <c r="G49" s="478">
        <v>7</v>
      </c>
      <c r="H49" s="478">
        <v>1</v>
      </c>
      <c r="I49" s="478">
        <v>42</v>
      </c>
      <c r="J49" s="478">
        <v>35300</v>
      </c>
      <c r="K49" s="478">
        <v>5480</v>
      </c>
      <c r="L49" s="478">
        <v>52000</v>
      </c>
      <c r="M49" s="478" t="s">
        <v>340</v>
      </c>
      <c r="N49" s="478">
        <v>41.301400000000001</v>
      </c>
      <c r="O49" s="478">
        <v>-72.902871000000005</v>
      </c>
      <c r="P49" s="478">
        <v>8512</v>
      </c>
      <c r="Q49" s="478">
        <v>98</v>
      </c>
      <c r="R49" s="478">
        <v>9.6000000000000002E-2</v>
      </c>
      <c r="S49" s="478">
        <v>0.09</v>
      </c>
      <c r="T49" s="478">
        <v>8.8999999999999996E-2</v>
      </c>
      <c r="U49" s="478">
        <v>8.1000000000000003E-2</v>
      </c>
      <c r="V49" s="478">
        <v>13</v>
      </c>
      <c r="W49" s="478">
        <v>1</v>
      </c>
      <c r="X49" s="478">
        <v>0</v>
      </c>
      <c r="Y49" s="478" t="s">
        <v>332</v>
      </c>
      <c r="Z49" s="478">
        <v>87</v>
      </c>
      <c r="AA49" s="478">
        <v>251</v>
      </c>
      <c r="AB49" s="478">
        <v>179</v>
      </c>
      <c r="AC49" s="478">
        <v>183</v>
      </c>
    </row>
    <row r="50" spans="1:29" ht="15" customHeight="1" x14ac:dyDescent="0.2">
      <c r="A50" s="479">
        <v>90090027</v>
      </c>
      <c r="B50" s="478">
        <v>44201</v>
      </c>
      <c r="C50" s="478">
        <v>1</v>
      </c>
      <c r="D50" s="478">
        <v>0</v>
      </c>
      <c r="E50" s="478" t="s">
        <v>330</v>
      </c>
      <c r="F50" s="478">
        <v>2013</v>
      </c>
      <c r="G50" s="478">
        <v>7</v>
      </c>
      <c r="H50" s="478">
        <v>1</v>
      </c>
      <c r="I50" s="478">
        <v>42</v>
      </c>
      <c r="J50" s="478">
        <v>35300</v>
      </c>
      <c r="K50" s="478">
        <v>5480</v>
      </c>
      <c r="L50" s="478">
        <v>52000</v>
      </c>
      <c r="M50" s="478" t="s">
        <v>340</v>
      </c>
      <c r="N50" s="478">
        <v>41.301400000000001</v>
      </c>
      <c r="O50" s="478">
        <v>-72.902871000000005</v>
      </c>
      <c r="P50" s="478">
        <v>8555</v>
      </c>
      <c r="Q50" s="478">
        <v>95</v>
      </c>
      <c r="R50" s="478">
        <v>8.4000000000000005E-2</v>
      </c>
      <c r="S50" s="478">
        <v>7.6999999999999999E-2</v>
      </c>
      <c r="T50" s="478">
        <v>7.6999999999999999E-2</v>
      </c>
      <c r="U50" s="478">
        <v>7.4999999999999997E-2</v>
      </c>
      <c r="V50" s="478">
        <v>3</v>
      </c>
      <c r="W50" s="478">
        <v>1</v>
      </c>
      <c r="X50" s="478">
        <v>0</v>
      </c>
      <c r="Y50" s="478" t="s">
        <v>332</v>
      </c>
      <c r="Z50" s="478">
        <v>87</v>
      </c>
      <c r="AA50" s="478">
        <v>251</v>
      </c>
      <c r="AB50" s="478">
        <v>174</v>
      </c>
      <c r="AC50" s="478">
        <v>183</v>
      </c>
    </row>
    <row r="51" spans="1:29" ht="15" customHeight="1" x14ac:dyDescent="0.2">
      <c r="A51" s="479">
        <v>90090027</v>
      </c>
      <c r="B51" s="478">
        <v>44201</v>
      </c>
      <c r="C51" s="478">
        <v>1</v>
      </c>
      <c r="D51" s="478">
        <v>0</v>
      </c>
      <c r="E51" s="478" t="s">
        <v>330</v>
      </c>
      <c r="F51" s="478">
        <v>2014</v>
      </c>
      <c r="G51" s="478">
        <v>7</v>
      </c>
      <c r="H51" s="478">
        <v>1</v>
      </c>
      <c r="I51" s="478">
        <v>42</v>
      </c>
      <c r="J51" s="478">
        <v>35300</v>
      </c>
      <c r="K51" s="478">
        <v>5480</v>
      </c>
      <c r="L51" s="478">
        <v>52000</v>
      </c>
      <c r="M51" s="478" t="s">
        <v>340</v>
      </c>
      <c r="N51" s="478">
        <v>41.301400000000001</v>
      </c>
      <c r="O51" s="478">
        <v>-72.902871000000005</v>
      </c>
      <c r="P51" s="478">
        <v>8513</v>
      </c>
      <c r="Q51" s="478">
        <v>93</v>
      </c>
      <c r="R51" s="478">
        <v>7.8E-2</v>
      </c>
      <c r="S51" s="478">
        <v>7.5999999999999998E-2</v>
      </c>
      <c r="T51" s="478">
        <v>7.4999999999999997E-2</v>
      </c>
      <c r="U51" s="478">
        <v>7.1999999999999995E-2</v>
      </c>
      <c r="V51" s="478">
        <v>2</v>
      </c>
      <c r="W51" s="478">
        <v>1</v>
      </c>
      <c r="X51" s="478">
        <v>0</v>
      </c>
      <c r="Y51" s="478" t="s">
        <v>332</v>
      </c>
      <c r="Z51" s="478">
        <v>87</v>
      </c>
      <c r="AA51" s="478">
        <v>251</v>
      </c>
      <c r="AB51" s="478">
        <v>171</v>
      </c>
      <c r="AC51" s="478">
        <v>183</v>
      </c>
    </row>
    <row r="52" spans="1:29" ht="15" customHeight="1" x14ac:dyDescent="0.2">
      <c r="A52" s="479">
        <v>90090027</v>
      </c>
      <c r="B52" s="478">
        <v>44201</v>
      </c>
      <c r="C52" s="478">
        <v>1</v>
      </c>
      <c r="D52" s="478">
        <v>0</v>
      </c>
      <c r="E52" s="478" t="s">
        <v>330</v>
      </c>
      <c r="F52" s="478">
        <v>2015</v>
      </c>
      <c r="G52" s="478">
        <v>7</v>
      </c>
      <c r="H52" s="478">
        <v>1</v>
      </c>
      <c r="I52" s="478">
        <v>42</v>
      </c>
      <c r="J52" s="478">
        <v>35300</v>
      </c>
      <c r="K52" s="478">
        <v>5480</v>
      </c>
      <c r="L52" s="478">
        <v>52000</v>
      </c>
      <c r="M52" s="478" t="s">
        <v>340</v>
      </c>
      <c r="N52" s="478">
        <v>41.301400000000001</v>
      </c>
      <c r="O52" s="478">
        <v>-72.902871000000005</v>
      </c>
      <c r="P52" s="478">
        <v>8517</v>
      </c>
      <c r="Q52" s="478">
        <v>93</v>
      </c>
      <c r="R52" s="478">
        <v>9.2999999999999999E-2</v>
      </c>
      <c r="S52" s="478">
        <v>8.7999999999999995E-2</v>
      </c>
      <c r="T52" s="478">
        <v>8.4000000000000005E-2</v>
      </c>
      <c r="U52" s="478">
        <v>8.1000000000000003E-2</v>
      </c>
      <c r="V52" s="478">
        <v>6</v>
      </c>
      <c r="W52" s="478">
        <v>1</v>
      </c>
      <c r="X52" s="478">
        <v>0</v>
      </c>
      <c r="Y52" s="478" t="s">
        <v>332</v>
      </c>
      <c r="Z52" s="478">
        <v>87</v>
      </c>
      <c r="AA52" s="478">
        <v>251</v>
      </c>
      <c r="AB52" s="478">
        <v>170</v>
      </c>
      <c r="AC52" s="478">
        <v>183</v>
      </c>
    </row>
    <row r="53" spans="1:29" ht="15" customHeight="1" x14ac:dyDescent="0.2">
      <c r="A53" s="479">
        <v>90090027</v>
      </c>
      <c r="B53" s="478">
        <v>44201</v>
      </c>
      <c r="C53" s="478">
        <v>1</v>
      </c>
      <c r="D53" s="478">
        <v>0</v>
      </c>
      <c r="E53" s="478" t="s">
        <v>330</v>
      </c>
      <c r="F53" s="478">
        <v>2016</v>
      </c>
      <c r="G53" s="478">
        <v>7</v>
      </c>
      <c r="H53" s="478">
        <v>1</v>
      </c>
      <c r="I53" s="478">
        <v>42</v>
      </c>
      <c r="J53" s="478">
        <v>35300</v>
      </c>
      <c r="K53" s="478">
        <v>5480</v>
      </c>
      <c r="L53" s="478">
        <v>52000</v>
      </c>
      <c r="M53" s="478" t="s">
        <v>340</v>
      </c>
      <c r="N53" s="478">
        <v>41.301400000000001</v>
      </c>
      <c r="O53" s="478">
        <v>-72.902871000000005</v>
      </c>
      <c r="P53" s="478">
        <v>8649</v>
      </c>
      <c r="Q53" s="478">
        <v>97</v>
      </c>
      <c r="R53" s="478">
        <v>9.0999999999999998E-2</v>
      </c>
      <c r="S53" s="478">
        <v>8.4000000000000005E-2</v>
      </c>
      <c r="T53" s="478">
        <v>0.08</v>
      </c>
      <c r="U53" s="478">
        <v>7.4999999999999997E-2</v>
      </c>
      <c r="V53" s="478">
        <v>3</v>
      </c>
      <c r="W53" s="478">
        <v>1</v>
      </c>
      <c r="X53" s="478">
        <v>0</v>
      </c>
      <c r="Y53" s="478" t="s">
        <v>332</v>
      </c>
      <c r="Z53" s="478">
        <v>87</v>
      </c>
      <c r="AA53" s="478">
        <v>251</v>
      </c>
      <c r="AB53" s="478">
        <v>177</v>
      </c>
      <c r="AC53" s="478">
        <v>183</v>
      </c>
    </row>
    <row r="54" spans="1:29" ht="15" customHeight="1" x14ac:dyDescent="0.2">
      <c r="A54" s="479">
        <v>90090027</v>
      </c>
      <c r="B54" s="478">
        <v>44201</v>
      </c>
      <c r="C54" s="478">
        <v>1</v>
      </c>
      <c r="D54" s="478">
        <v>0</v>
      </c>
      <c r="E54" s="478" t="s">
        <v>330</v>
      </c>
      <c r="F54" s="478">
        <v>2017</v>
      </c>
      <c r="G54" s="478">
        <v>7</v>
      </c>
      <c r="H54" s="478">
        <v>1</v>
      </c>
      <c r="I54" s="478">
        <v>42</v>
      </c>
      <c r="J54" s="478">
        <v>35300</v>
      </c>
      <c r="K54" s="478">
        <v>5480</v>
      </c>
      <c r="L54" s="478">
        <v>52000</v>
      </c>
      <c r="M54" s="478" t="s">
        <v>340</v>
      </c>
      <c r="N54" s="478">
        <v>41.301400000000001</v>
      </c>
      <c r="O54" s="478">
        <v>-72.902871000000005</v>
      </c>
      <c r="P54" s="478">
        <v>8509</v>
      </c>
      <c r="Q54" s="478">
        <v>96</v>
      </c>
      <c r="R54" s="478">
        <v>8.8999999999999996E-2</v>
      </c>
      <c r="S54" s="478">
        <v>8.5000000000000006E-2</v>
      </c>
      <c r="T54" s="478">
        <v>7.9000000000000001E-2</v>
      </c>
      <c r="U54" s="478">
        <v>7.4999999999999997E-2</v>
      </c>
      <c r="V54" s="478">
        <v>3</v>
      </c>
      <c r="W54" s="478">
        <v>1</v>
      </c>
      <c r="X54" s="478">
        <v>0</v>
      </c>
      <c r="Y54" s="478" t="s">
        <v>332</v>
      </c>
      <c r="Z54" s="478">
        <v>87</v>
      </c>
      <c r="AA54" s="478">
        <v>251</v>
      </c>
      <c r="AB54" s="478">
        <v>349</v>
      </c>
      <c r="AC54" s="478">
        <v>365</v>
      </c>
    </row>
    <row r="55" spans="1:29" ht="15" customHeight="1" x14ac:dyDescent="0.2">
      <c r="A55" s="479">
        <v>90090027</v>
      </c>
      <c r="B55" s="478">
        <v>44201</v>
      </c>
      <c r="C55" s="478">
        <v>1</v>
      </c>
      <c r="D55" s="478">
        <v>0</v>
      </c>
      <c r="E55" s="478" t="s">
        <v>330</v>
      </c>
      <c r="F55" s="478">
        <v>2018</v>
      </c>
      <c r="G55" s="478">
        <v>7</v>
      </c>
      <c r="H55" s="478">
        <v>1</v>
      </c>
      <c r="I55" s="478">
        <v>42</v>
      </c>
      <c r="J55" s="478">
        <v>35300</v>
      </c>
      <c r="K55" s="478">
        <v>5480</v>
      </c>
      <c r="L55" s="478">
        <v>52000</v>
      </c>
      <c r="M55" s="478" t="s">
        <v>340</v>
      </c>
      <c r="N55" s="478">
        <v>41.301400000000001</v>
      </c>
      <c r="O55" s="478">
        <v>-72.902871000000005</v>
      </c>
      <c r="P55" s="478">
        <v>8572</v>
      </c>
      <c r="Q55" s="478">
        <v>97</v>
      </c>
      <c r="R55" s="478">
        <v>8.7999999999999995E-2</v>
      </c>
      <c r="S55" s="478">
        <v>8.5000000000000006E-2</v>
      </c>
      <c r="T55" s="478">
        <v>8.2000000000000003E-2</v>
      </c>
      <c r="U55" s="478">
        <v>7.1999999999999995E-2</v>
      </c>
      <c r="V55" s="478">
        <v>3</v>
      </c>
      <c r="W55" s="478">
        <v>1</v>
      </c>
      <c r="X55" s="478">
        <v>0</v>
      </c>
      <c r="Y55" s="478" t="s">
        <v>334</v>
      </c>
      <c r="Z55" s="478">
        <v>87</v>
      </c>
      <c r="AA55" s="478">
        <v>251</v>
      </c>
      <c r="AB55" s="478">
        <v>353</v>
      </c>
      <c r="AC55" s="478">
        <v>365</v>
      </c>
    </row>
    <row r="56" spans="1:29" ht="15" customHeight="1" x14ac:dyDescent="0.2">
      <c r="A56" s="479">
        <v>90093002</v>
      </c>
      <c r="B56" s="478">
        <v>44201</v>
      </c>
      <c r="C56" s="478">
        <v>1</v>
      </c>
      <c r="D56" s="478">
        <v>0</v>
      </c>
      <c r="E56" s="478" t="s">
        <v>330</v>
      </c>
      <c r="F56" s="478">
        <v>2010</v>
      </c>
      <c r="G56" s="478">
        <v>7</v>
      </c>
      <c r="H56" s="478">
        <v>1</v>
      </c>
      <c r="I56" s="478">
        <v>42</v>
      </c>
      <c r="J56" s="478">
        <v>35300</v>
      </c>
      <c r="K56" s="478">
        <v>0</v>
      </c>
      <c r="L56" s="478">
        <v>44560</v>
      </c>
      <c r="M56" s="478" t="s">
        <v>341</v>
      </c>
      <c r="N56" s="478">
        <v>41.260832999999998</v>
      </c>
      <c r="O56" s="478">
        <v>-72.55</v>
      </c>
      <c r="P56" s="478">
        <v>4301</v>
      </c>
      <c r="Q56" s="478">
        <v>96</v>
      </c>
      <c r="R56" s="478">
        <v>8.2000000000000003E-2</v>
      </c>
      <c r="S56" s="478">
        <v>8.1000000000000003E-2</v>
      </c>
      <c r="T56" s="478">
        <v>0.08</v>
      </c>
      <c r="U56" s="478">
        <v>7.9000000000000001E-2</v>
      </c>
      <c r="V56" s="478">
        <v>7</v>
      </c>
      <c r="W56" s="478">
        <v>1</v>
      </c>
      <c r="X56" s="478">
        <v>0</v>
      </c>
      <c r="Y56" s="478" t="s">
        <v>332</v>
      </c>
      <c r="Z56" s="478">
        <v>47</v>
      </c>
      <c r="AA56" s="478">
        <v>251</v>
      </c>
      <c r="AB56" s="478">
        <v>176</v>
      </c>
      <c r="AC56" s="478">
        <v>183</v>
      </c>
    </row>
    <row r="57" spans="1:29" ht="15" customHeight="1" x14ac:dyDescent="0.2">
      <c r="A57" s="479">
        <v>90093002</v>
      </c>
      <c r="B57" s="478">
        <v>44201</v>
      </c>
      <c r="C57" s="478">
        <v>1</v>
      </c>
      <c r="D57" s="478">
        <v>0</v>
      </c>
      <c r="E57" s="478" t="s">
        <v>330</v>
      </c>
      <c r="F57" s="478">
        <v>2011</v>
      </c>
      <c r="G57" s="478">
        <v>7</v>
      </c>
      <c r="H57" s="478">
        <v>1</v>
      </c>
      <c r="I57" s="478">
        <v>42</v>
      </c>
      <c r="J57" s="478">
        <v>35300</v>
      </c>
      <c r="K57" s="478">
        <v>0</v>
      </c>
      <c r="L57" s="478">
        <v>44560</v>
      </c>
      <c r="M57" s="478" t="s">
        <v>341</v>
      </c>
      <c r="N57" s="478">
        <v>41.260832999999998</v>
      </c>
      <c r="O57" s="478">
        <v>-72.55</v>
      </c>
      <c r="P57" s="478">
        <v>4169</v>
      </c>
      <c r="Q57" s="478">
        <v>92</v>
      </c>
      <c r="R57" s="478">
        <v>0.10299999999999999</v>
      </c>
      <c r="S57" s="478">
        <v>9.7000000000000003E-2</v>
      </c>
      <c r="T57" s="478">
        <v>9.7000000000000003E-2</v>
      </c>
      <c r="U57" s="478">
        <v>9.1999999999999998E-2</v>
      </c>
      <c r="V57" s="478">
        <v>8</v>
      </c>
      <c r="W57" s="478">
        <v>1</v>
      </c>
      <c r="X57" s="478">
        <v>0</v>
      </c>
      <c r="Z57" s="478">
        <v>47</v>
      </c>
      <c r="AA57" s="478">
        <v>251</v>
      </c>
      <c r="AB57" s="478">
        <v>168</v>
      </c>
      <c r="AC57" s="478">
        <v>183</v>
      </c>
    </row>
    <row r="58" spans="1:29" ht="15" customHeight="1" x14ac:dyDescent="0.2">
      <c r="A58" s="479">
        <v>90093002</v>
      </c>
      <c r="B58" s="478">
        <v>44201</v>
      </c>
      <c r="C58" s="478">
        <v>1</v>
      </c>
      <c r="D58" s="478">
        <v>0</v>
      </c>
      <c r="E58" s="478" t="s">
        <v>330</v>
      </c>
      <c r="F58" s="478">
        <v>2012</v>
      </c>
      <c r="G58" s="478">
        <v>7</v>
      </c>
      <c r="H58" s="478">
        <v>1</v>
      </c>
      <c r="I58" s="478">
        <v>42</v>
      </c>
      <c r="J58" s="478">
        <v>35300</v>
      </c>
      <c r="K58" s="478">
        <v>0</v>
      </c>
      <c r="L58" s="478">
        <v>44560</v>
      </c>
      <c r="M58" s="478" t="s">
        <v>341</v>
      </c>
      <c r="N58" s="478">
        <v>41.260832999999998</v>
      </c>
      <c r="O58" s="478">
        <v>-72.55</v>
      </c>
      <c r="P58" s="478">
        <v>2889</v>
      </c>
      <c r="Q58" s="478">
        <v>63</v>
      </c>
      <c r="R58" s="478">
        <v>9.9000000000000005E-2</v>
      </c>
      <c r="S58" s="478">
        <v>9.2999999999999999E-2</v>
      </c>
      <c r="T58" s="478">
        <v>0.09</v>
      </c>
      <c r="U58" s="478">
        <v>8.6999999999999994E-2</v>
      </c>
      <c r="V58" s="478">
        <v>10</v>
      </c>
      <c r="W58" s="478">
        <v>1</v>
      </c>
      <c r="X58" s="478">
        <v>0</v>
      </c>
      <c r="Y58" s="478" t="s">
        <v>332</v>
      </c>
      <c r="Z58" s="478">
        <v>87</v>
      </c>
      <c r="AA58" s="478">
        <v>251</v>
      </c>
      <c r="AB58" s="478">
        <v>116</v>
      </c>
      <c r="AC58" s="478">
        <v>183</v>
      </c>
    </row>
    <row r="59" spans="1:29" ht="15" customHeight="1" x14ac:dyDescent="0.2">
      <c r="A59" s="479">
        <v>90099002</v>
      </c>
      <c r="B59" s="478">
        <v>44201</v>
      </c>
      <c r="C59" s="478">
        <v>1</v>
      </c>
      <c r="D59" s="478">
        <v>0</v>
      </c>
      <c r="E59" s="478" t="s">
        <v>330</v>
      </c>
      <c r="F59" s="478">
        <v>2012</v>
      </c>
      <c r="G59" s="478">
        <v>7</v>
      </c>
      <c r="H59" s="478">
        <v>1</v>
      </c>
      <c r="I59" s="478">
        <v>42</v>
      </c>
      <c r="J59" s="478">
        <v>35300</v>
      </c>
      <c r="K59" s="478">
        <v>0</v>
      </c>
      <c r="L59" s="478">
        <v>44560</v>
      </c>
      <c r="M59" s="478" t="s">
        <v>138</v>
      </c>
      <c r="N59" s="478">
        <v>41.256788</v>
      </c>
      <c r="O59" s="478">
        <v>-72.553269999999998</v>
      </c>
      <c r="P59" s="478">
        <v>729</v>
      </c>
      <c r="Q59" s="478">
        <v>16</v>
      </c>
      <c r="R59" s="478">
        <v>0.1</v>
      </c>
      <c r="S59" s="478">
        <v>6.8000000000000005E-2</v>
      </c>
      <c r="T59" s="478">
        <v>6.7000000000000004E-2</v>
      </c>
      <c r="U59" s="478">
        <v>6.2E-2</v>
      </c>
      <c r="V59" s="478">
        <v>1</v>
      </c>
      <c r="W59" s="478">
        <v>1</v>
      </c>
      <c r="X59" s="478">
        <v>0</v>
      </c>
      <c r="Y59" s="478" t="s">
        <v>333</v>
      </c>
      <c r="Z59" s="478">
        <v>87</v>
      </c>
      <c r="AA59" s="478">
        <v>251</v>
      </c>
      <c r="AB59" s="478">
        <v>29</v>
      </c>
      <c r="AC59" s="478">
        <v>183</v>
      </c>
    </row>
    <row r="60" spans="1:29" ht="15" customHeight="1" x14ac:dyDescent="0.2">
      <c r="A60" s="479">
        <v>90099002</v>
      </c>
      <c r="B60" s="478">
        <v>44201</v>
      </c>
      <c r="C60" s="478">
        <v>1</v>
      </c>
      <c r="D60" s="478">
        <v>0</v>
      </c>
      <c r="E60" s="478" t="s">
        <v>330</v>
      </c>
      <c r="F60" s="478">
        <v>2013</v>
      </c>
      <c r="G60" s="478">
        <v>7</v>
      </c>
      <c r="H60" s="478">
        <v>1</v>
      </c>
      <c r="I60" s="478">
        <v>42</v>
      </c>
      <c r="J60" s="478">
        <v>35300</v>
      </c>
      <c r="K60" s="478">
        <v>0</v>
      </c>
      <c r="L60" s="478">
        <v>44560</v>
      </c>
      <c r="M60" s="478" t="s">
        <v>138</v>
      </c>
      <c r="N60" s="478">
        <v>41.256788</v>
      </c>
      <c r="O60" s="478">
        <v>-72.553269999999998</v>
      </c>
      <c r="P60" s="478">
        <v>4288</v>
      </c>
      <c r="Q60" s="478">
        <v>96</v>
      </c>
      <c r="R60" s="478">
        <v>8.8999999999999996E-2</v>
      </c>
      <c r="S60" s="478">
        <v>8.8999999999999996E-2</v>
      </c>
      <c r="T60" s="478">
        <v>8.7999999999999995E-2</v>
      </c>
      <c r="U60" s="478">
        <v>8.5000000000000006E-2</v>
      </c>
      <c r="V60" s="478">
        <v>8</v>
      </c>
      <c r="W60" s="478">
        <v>1</v>
      </c>
      <c r="X60" s="478">
        <v>0</v>
      </c>
      <c r="Y60" s="478" t="s">
        <v>332</v>
      </c>
      <c r="Z60" s="478">
        <v>87</v>
      </c>
      <c r="AA60" s="478">
        <v>251</v>
      </c>
      <c r="AB60" s="478">
        <v>176</v>
      </c>
      <c r="AC60" s="478">
        <v>183</v>
      </c>
    </row>
    <row r="61" spans="1:29" ht="15" customHeight="1" x14ac:dyDescent="0.2">
      <c r="A61" s="479">
        <v>90099002</v>
      </c>
      <c r="B61" s="478">
        <v>44201</v>
      </c>
      <c r="C61" s="478">
        <v>1</v>
      </c>
      <c r="D61" s="478">
        <v>0</v>
      </c>
      <c r="E61" s="478" t="s">
        <v>330</v>
      </c>
      <c r="F61" s="478">
        <v>2014</v>
      </c>
      <c r="G61" s="478">
        <v>7</v>
      </c>
      <c r="H61" s="478">
        <v>1</v>
      </c>
      <c r="I61" s="478">
        <v>42</v>
      </c>
      <c r="J61" s="478">
        <v>35300</v>
      </c>
      <c r="K61" s="478">
        <v>0</v>
      </c>
      <c r="L61" s="478">
        <v>44560</v>
      </c>
      <c r="M61" s="478" t="s">
        <v>138</v>
      </c>
      <c r="N61" s="478">
        <v>41.256788</v>
      </c>
      <c r="O61" s="478">
        <v>-72.553269999999998</v>
      </c>
      <c r="P61" s="478">
        <v>4359</v>
      </c>
      <c r="Q61" s="478">
        <v>98</v>
      </c>
      <c r="R61" s="478">
        <v>7.3999999999999996E-2</v>
      </c>
      <c r="S61" s="478">
        <v>7.0999999999999994E-2</v>
      </c>
      <c r="T61" s="478">
        <v>7.0000000000000007E-2</v>
      </c>
      <c r="U61" s="478">
        <v>6.9000000000000006E-2</v>
      </c>
      <c r="V61" s="478">
        <v>0</v>
      </c>
      <c r="W61" s="478">
        <v>1</v>
      </c>
      <c r="X61" s="478">
        <v>0</v>
      </c>
      <c r="Y61" s="478" t="s">
        <v>332</v>
      </c>
      <c r="Z61" s="478">
        <v>87</v>
      </c>
      <c r="AA61" s="478">
        <v>251</v>
      </c>
      <c r="AB61" s="478">
        <v>180</v>
      </c>
      <c r="AC61" s="478">
        <v>183</v>
      </c>
    </row>
    <row r="62" spans="1:29" ht="15" customHeight="1" x14ac:dyDescent="0.2">
      <c r="A62" s="479">
        <v>90099002</v>
      </c>
      <c r="B62" s="478">
        <v>44201</v>
      </c>
      <c r="C62" s="478">
        <v>1</v>
      </c>
      <c r="D62" s="478">
        <v>0</v>
      </c>
      <c r="E62" s="478" t="s">
        <v>330</v>
      </c>
      <c r="F62" s="478">
        <v>2015</v>
      </c>
      <c r="G62" s="478">
        <v>7</v>
      </c>
      <c r="H62" s="478">
        <v>1</v>
      </c>
      <c r="I62" s="478">
        <v>42</v>
      </c>
      <c r="J62" s="478">
        <v>35300</v>
      </c>
      <c r="K62" s="478">
        <v>0</v>
      </c>
      <c r="L62" s="478">
        <v>44560</v>
      </c>
      <c r="M62" s="478" t="s">
        <v>138</v>
      </c>
      <c r="N62" s="478">
        <v>41.256788</v>
      </c>
      <c r="O62" s="478">
        <v>-72.553269999999998</v>
      </c>
      <c r="P62" s="478">
        <v>4301</v>
      </c>
      <c r="Q62" s="478">
        <v>96</v>
      </c>
      <c r="R62" s="478">
        <v>9.0999999999999998E-2</v>
      </c>
      <c r="S62" s="478">
        <v>8.6999999999999994E-2</v>
      </c>
      <c r="T62" s="478">
        <v>8.4000000000000005E-2</v>
      </c>
      <c r="U62" s="478">
        <v>8.1000000000000003E-2</v>
      </c>
      <c r="V62" s="478">
        <v>10</v>
      </c>
      <c r="W62" s="478">
        <v>1</v>
      </c>
      <c r="X62" s="478">
        <v>0</v>
      </c>
      <c r="Y62" s="478" t="s">
        <v>332</v>
      </c>
      <c r="Z62" s="478">
        <v>87</v>
      </c>
      <c r="AA62" s="478">
        <v>251</v>
      </c>
      <c r="AB62" s="478">
        <v>176</v>
      </c>
      <c r="AC62" s="478">
        <v>183</v>
      </c>
    </row>
    <row r="63" spans="1:29" ht="15" customHeight="1" x14ac:dyDescent="0.2">
      <c r="A63" s="479">
        <v>90099002</v>
      </c>
      <c r="B63" s="478">
        <v>44201</v>
      </c>
      <c r="C63" s="478">
        <v>1</v>
      </c>
      <c r="D63" s="478">
        <v>0</v>
      </c>
      <c r="E63" s="478" t="s">
        <v>330</v>
      </c>
      <c r="F63" s="478">
        <v>2016</v>
      </c>
      <c r="G63" s="478">
        <v>7</v>
      </c>
      <c r="H63" s="478">
        <v>1</v>
      </c>
      <c r="I63" s="478">
        <v>42</v>
      </c>
      <c r="J63" s="478">
        <v>35300</v>
      </c>
      <c r="K63" s="478">
        <v>0</v>
      </c>
      <c r="L63" s="478">
        <v>44560</v>
      </c>
      <c r="M63" s="478" t="s">
        <v>138</v>
      </c>
      <c r="N63" s="478">
        <v>41.256788</v>
      </c>
      <c r="O63" s="478">
        <v>-72.553269999999998</v>
      </c>
      <c r="P63" s="478">
        <v>4173</v>
      </c>
      <c r="Q63" s="478">
        <v>92</v>
      </c>
      <c r="R63" s="478">
        <v>8.8999999999999996E-2</v>
      </c>
      <c r="S63" s="478">
        <v>8.5999999999999993E-2</v>
      </c>
      <c r="T63" s="478">
        <v>8.2000000000000003E-2</v>
      </c>
      <c r="U63" s="478">
        <v>0.08</v>
      </c>
      <c r="V63" s="478">
        <v>7</v>
      </c>
      <c r="W63" s="478">
        <v>1</v>
      </c>
      <c r="X63" s="478">
        <v>0</v>
      </c>
      <c r="Y63" s="478" t="s">
        <v>332</v>
      </c>
      <c r="Z63" s="478">
        <v>87</v>
      </c>
      <c r="AA63" s="478">
        <v>251</v>
      </c>
      <c r="AB63" s="478">
        <v>168</v>
      </c>
      <c r="AC63" s="478">
        <v>183</v>
      </c>
    </row>
    <row r="64" spans="1:29" ht="15" customHeight="1" x14ac:dyDescent="0.2">
      <c r="A64" s="479">
        <v>90099002</v>
      </c>
      <c r="B64" s="478">
        <v>44201</v>
      </c>
      <c r="C64" s="478">
        <v>1</v>
      </c>
      <c r="D64" s="478">
        <v>0</v>
      </c>
      <c r="E64" s="478" t="s">
        <v>330</v>
      </c>
      <c r="F64" s="478">
        <v>2017</v>
      </c>
      <c r="G64" s="478">
        <v>7</v>
      </c>
      <c r="H64" s="478">
        <v>1</v>
      </c>
      <c r="I64" s="478">
        <v>42</v>
      </c>
      <c r="J64" s="478">
        <v>35300</v>
      </c>
      <c r="K64" s="478">
        <v>0</v>
      </c>
      <c r="L64" s="478">
        <v>44560</v>
      </c>
      <c r="M64" s="478" t="s">
        <v>138</v>
      </c>
      <c r="N64" s="478">
        <v>41.256788</v>
      </c>
      <c r="O64" s="478">
        <v>-72.553269999999998</v>
      </c>
      <c r="P64" s="478">
        <v>4719</v>
      </c>
      <c r="Q64" s="478">
        <v>89</v>
      </c>
      <c r="R64" s="478">
        <v>9.7000000000000003E-2</v>
      </c>
      <c r="S64" s="478">
        <v>9.5000000000000001E-2</v>
      </c>
      <c r="T64" s="478">
        <v>0.09</v>
      </c>
      <c r="U64" s="478">
        <v>8.5999999999999993E-2</v>
      </c>
      <c r="V64" s="478">
        <v>8</v>
      </c>
      <c r="W64" s="478">
        <v>1</v>
      </c>
      <c r="X64" s="478">
        <v>0</v>
      </c>
      <c r="Y64" s="478" t="s">
        <v>332</v>
      </c>
      <c r="Z64" s="478">
        <v>87</v>
      </c>
      <c r="AA64" s="478">
        <v>251</v>
      </c>
      <c r="AB64" s="478">
        <v>190</v>
      </c>
      <c r="AC64" s="478">
        <v>214</v>
      </c>
    </row>
    <row r="65" spans="1:29" ht="15" customHeight="1" x14ac:dyDescent="0.2">
      <c r="A65" s="479">
        <v>90099002</v>
      </c>
      <c r="B65" s="478">
        <v>44201</v>
      </c>
      <c r="C65" s="478">
        <v>1</v>
      </c>
      <c r="D65" s="478">
        <v>0</v>
      </c>
      <c r="E65" s="478" t="s">
        <v>330</v>
      </c>
      <c r="F65" s="478">
        <v>2018</v>
      </c>
      <c r="G65" s="478">
        <v>7</v>
      </c>
      <c r="H65" s="478">
        <v>1</v>
      </c>
      <c r="I65" s="478">
        <v>42</v>
      </c>
      <c r="J65" s="478">
        <v>35300</v>
      </c>
      <c r="K65" s="478">
        <v>0</v>
      </c>
      <c r="L65" s="478">
        <v>44560</v>
      </c>
      <c r="M65" s="478" t="s">
        <v>138</v>
      </c>
      <c r="N65" s="478">
        <v>41.256788</v>
      </c>
      <c r="O65" s="478">
        <v>-72.553269999999998</v>
      </c>
      <c r="P65" s="478">
        <v>5028</v>
      </c>
      <c r="Q65" s="478">
        <v>97</v>
      </c>
      <c r="R65" s="478">
        <v>8.6999999999999994E-2</v>
      </c>
      <c r="S65" s="478">
        <v>8.5999999999999993E-2</v>
      </c>
      <c r="T65" s="478">
        <v>0.08</v>
      </c>
      <c r="U65" s="478">
        <v>7.6999999999999999E-2</v>
      </c>
      <c r="V65" s="478">
        <v>5</v>
      </c>
      <c r="W65" s="478">
        <v>1</v>
      </c>
      <c r="X65" s="478">
        <v>0</v>
      </c>
      <c r="Y65" s="478" t="s">
        <v>334</v>
      </c>
      <c r="Z65" s="478">
        <v>87</v>
      </c>
      <c r="AA65" s="478">
        <v>251</v>
      </c>
      <c r="AB65" s="478">
        <v>208</v>
      </c>
      <c r="AC65" s="478">
        <v>214</v>
      </c>
    </row>
    <row r="66" spans="1:29" ht="15" customHeight="1" x14ac:dyDescent="0.2">
      <c r="A66" s="479">
        <v>100010002</v>
      </c>
      <c r="B66" s="478">
        <v>44201</v>
      </c>
      <c r="C66" s="478">
        <v>1</v>
      </c>
      <c r="D66" s="478">
        <v>0</v>
      </c>
      <c r="E66" s="478" t="s">
        <v>330</v>
      </c>
      <c r="F66" s="478">
        <v>2010</v>
      </c>
      <c r="G66" s="478">
        <v>7</v>
      </c>
      <c r="H66" s="478">
        <v>3</v>
      </c>
      <c r="I66" s="478">
        <v>46</v>
      </c>
      <c r="J66" s="478">
        <v>20100</v>
      </c>
      <c r="K66" s="478">
        <v>0</v>
      </c>
      <c r="L66" s="478">
        <v>0</v>
      </c>
      <c r="M66" s="478" t="s">
        <v>342</v>
      </c>
      <c r="N66" s="478">
        <v>38.986671999999999</v>
      </c>
      <c r="O66" s="478">
        <v>-75.556799999999996</v>
      </c>
      <c r="P66" s="478">
        <v>6564</v>
      </c>
      <c r="Q66" s="478">
        <v>100</v>
      </c>
      <c r="R66" s="478">
        <v>9.1999999999999998E-2</v>
      </c>
      <c r="S66" s="478">
        <v>8.8999999999999996E-2</v>
      </c>
      <c r="T66" s="478">
        <v>8.6999999999999994E-2</v>
      </c>
      <c r="U66" s="478">
        <v>7.6999999999999999E-2</v>
      </c>
      <c r="V66" s="478">
        <v>5</v>
      </c>
      <c r="W66" s="478">
        <v>1</v>
      </c>
      <c r="X66" s="478">
        <v>0</v>
      </c>
      <c r="Z66" s="478">
        <v>91</v>
      </c>
      <c r="AA66" s="478">
        <v>294</v>
      </c>
      <c r="AB66" s="478">
        <v>213</v>
      </c>
      <c r="AC66" s="478">
        <v>214</v>
      </c>
    </row>
    <row r="67" spans="1:29" ht="15" customHeight="1" x14ac:dyDescent="0.2">
      <c r="A67" s="479">
        <v>100010002</v>
      </c>
      <c r="B67" s="478">
        <v>44201</v>
      </c>
      <c r="C67" s="478">
        <v>1</v>
      </c>
      <c r="D67" s="478">
        <v>0</v>
      </c>
      <c r="E67" s="478" t="s">
        <v>330</v>
      </c>
      <c r="F67" s="478">
        <v>2011</v>
      </c>
      <c r="G67" s="478">
        <v>7</v>
      </c>
      <c r="H67" s="478">
        <v>3</v>
      </c>
      <c r="I67" s="478">
        <v>46</v>
      </c>
      <c r="J67" s="478">
        <v>20100</v>
      </c>
      <c r="K67" s="478">
        <v>0</v>
      </c>
      <c r="L67" s="478">
        <v>0</v>
      </c>
      <c r="M67" s="478" t="s">
        <v>342</v>
      </c>
      <c r="N67" s="478">
        <v>38.986671999999999</v>
      </c>
      <c r="O67" s="478">
        <v>-75.556799999999996</v>
      </c>
      <c r="P67" s="478">
        <v>8755</v>
      </c>
      <c r="Q67" s="478">
        <v>100</v>
      </c>
      <c r="R67" s="478">
        <v>9.4E-2</v>
      </c>
      <c r="S67" s="478">
        <v>8.7999999999999995E-2</v>
      </c>
      <c r="T67" s="478">
        <v>7.5999999999999998E-2</v>
      </c>
      <c r="U67" s="478">
        <v>7.1999999999999995E-2</v>
      </c>
      <c r="V67" s="478">
        <v>3</v>
      </c>
      <c r="W67" s="478">
        <v>1</v>
      </c>
      <c r="X67" s="478">
        <v>0</v>
      </c>
      <c r="Z67" s="478">
        <v>91</v>
      </c>
      <c r="AA67" s="478">
        <v>294</v>
      </c>
      <c r="AB67" s="478">
        <v>214</v>
      </c>
      <c r="AC67" s="478">
        <v>214</v>
      </c>
    </row>
    <row r="68" spans="1:29" ht="15" customHeight="1" x14ac:dyDescent="0.2">
      <c r="A68" s="479">
        <v>100010002</v>
      </c>
      <c r="B68" s="478">
        <v>44201</v>
      </c>
      <c r="C68" s="478">
        <v>1</v>
      </c>
      <c r="D68" s="478">
        <v>0</v>
      </c>
      <c r="E68" s="478" t="s">
        <v>330</v>
      </c>
      <c r="F68" s="478">
        <v>2012</v>
      </c>
      <c r="G68" s="478">
        <v>7</v>
      </c>
      <c r="H68" s="478">
        <v>3</v>
      </c>
      <c r="I68" s="478">
        <v>46</v>
      </c>
      <c r="J68" s="478">
        <v>20100</v>
      </c>
      <c r="K68" s="478">
        <v>0</v>
      </c>
      <c r="L68" s="478">
        <v>0</v>
      </c>
      <c r="M68" s="478" t="s">
        <v>342</v>
      </c>
      <c r="N68" s="478">
        <v>38.986671999999999</v>
      </c>
      <c r="O68" s="478">
        <v>-75.556799999999996</v>
      </c>
      <c r="P68" s="478">
        <v>7881</v>
      </c>
      <c r="Q68" s="478">
        <v>99</v>
      </c>
      <c r="R68" s="478">
        <v>9.8000000000000004E-2</v>
      </c>
      <c r="S68" s="478">
        <v>8.8999999999999996E-2</v>
      </c>
      <c r="T68" s="478">
        <v>8.7999999999999995E-2</v>
      </c>
      <c r="U68" s="478">
        <v>8.6999999999999994E-2</v>
      </c>
      <c r="V68" s="478">
        <v>15</v>
      </c>
      <c r="W68" s="478">
        <v>1</v>
      </c>
      <c r="X68" s="478">
        <v>0</v>
      </c>
      <c r="Y68" s="478" t="s">
        <v>332</v>
      </c>
      <c r="Z68" s="478">
        <v>47</v>
      </c>
      <c r="AA68" s="478">
        <v>294</v>
      </c>
      <c r="AB68" s="478">
        <v>211</v>
      </c>
      <c r="AC68" s="478">
        <v>214</v>
      </c>
    </row>
    <row r="69" spans="1:29" ht="15" customHeight="1" x14ac:dyDescent="0.2">
      <c r="A69" s="479">
        <v>100010002</v>
      </c>
      <c r="B69" s="478">
        <v>44201</v>
      </c>
      <c r="C69" s="478">
        <v>1</v>
      </c>
      <c r="D69" s="478">
        <v>0</v>
      </c>
      <c r="E69" s="478" t="s">
        <v>330</v>
      </c>
      <c r="F69" s="478">
        <v>2013</v>
      </c>
      <c r="G69" s="478">
        <v>7</v>
      </c>
      <c r="H69" s="478">
        <v>3</v>
      </c>
      <c r="I69" s="478">
        <v>46</v>
      </c>
      <c r="J69" s="478">
        <v>20100</v>
      </c>
      <c r="K69" s="478">
        <v>0</v>
      </c>
      <c r="L69" s="478">
        <v>0</v>
      </c>
      <c r="M69" s="478" t="s">
        <v>342</v>
      </c>
      <c r="N69" s="478">
        <v>38.986671999999999</v>
      </c>
      <c r="O69" s="478">
        <v>-75.556799999999996</v>
      </c>
      <c r="P69" s="478">
        <v>8326</v>
      </c>
      <c r="Q69" s="478">
        <v>95</v>
      </c>
      <c r="R69" s="478">
        <v>7.0000000000000007E-2</v>
      </c>
      <c r="S69" s="478">
        <v>7.0000000000000007E-2</v>
      </c>
      <c r="T69" s="478">
        <v>6.4000000000000001E-2</v>
      </c>
      <c r="U69" s="478">
        <v>6.4000000000000001E-2</v>
      </c>
      <c r="V69" s="478">
        <v>0</v>
      </c>
      <c r="W69" s="478">
        <v>1</v>
      </c>
      <c r="X69" s="478">
        <v>0</v>
      </c>
      <c r="Y69" s="478" t="s">
        <v>334</v>
      </c>
      <c r="Z69" s="478">
        <v>47</v>
      </c>
      <c r="AA69" s="478">
        <v>294</v>
      </c>
      <c r="AB69" s="478">
        <v>203</v>
      </c>
      <c r="AC69" s="478">
        <v>214</v>
      </c>
    </row>
    <row r="70" spans="1:29" ht="15" customHeight="1" x14ac:dyDescent="0.2">
      <c r="A70" s="479">
        <v>100010002</v>
      </c>
      <c r="B70" s="478">
        <v>44201</v>
      </c>
      <c r="C70" s="478">
        <v>1</v>
      </c>
      <c r="D70" s="478">
        <v>0</v>
      </c>
      <c r="E70" s="478" t="s">
        <v>330</v>
      </c>
      <c r="F70" s="478">
        <v>2014</v>
      </c>
      <c r="G70" s="478">
        <v>7</v>
      </c>
      <c r="H70" s="478">
        <v>3</v>
      </c>
      <c r="I70" s="478">
        <v>46</v>
      </c>
      <c r="J70" s="478">
        <v>20100</v>
      </c>
      <c r="K70" s="478">
        <v>0</v>
      </c>
      <c r="L70" s="478">
        <v>0</v>
      </c>
      <c r="M70" s="478" t="s">
        <v>342</v>
      </c>
      <c r="N70" s="478">
        <v>38.986671999999999</v>
      </c>
      <c r="O70" s="478">
        <v>-75.556799999999996</v>
      </c>
      <c r="P70" s="478">
        <v>8602</v>
      </c>
      <c r="Q70" s="478">
        <v>99</v>
      </c>
      <c r="R70" s="478">
        <v>7.2999999999999995E-2</v>
      </c>
      <c r="S70" s="478">
        <v>6.9000000000000006E-2</v>
      </c>
      <c r="T70" s="478">
        <v>6.6000000000000003E-2</v>
      </c>
      <c r="U70" s="478">
        <v>6.6000000000000003E-2</v>
      </c>
      <c r="V70" s="478">
        <v>0</v>
      </c>
      <c r="W70" s="478">
        <v>1</v>
      </c>
      <c r="X70" s="478">
        <v>0</v>
      </c>
      <c r="Y70" s="478" t="s">
        <v>332</v>
      </c>
      <c r="Z70" s="478">
        <v>47</v>
      </c>
      <c r="AA70" s="478">
        <v>294</v>
      </c>
      <c r="AB70" s="478">
        <v>212</v>
      </c>
      <c r="AC70" s="478">
        <v>214</v>
      </c>
    </row>
    <row r="71" spans="1:29" ht="15" customHeight="1" x14ac:dyDescent="0.2">
      <c r="A71" s="479">
        <v>100010002</v>
      </c>
      <c r="B71" s="478">
        <v>44201</v>
      </c>
      <c r="C71" s="478">
        <v>1</v>
      </c>
      <c r="D71" s="478">
        <v>0</v>
      </c>
      <c r="E71" s="478" t="s">
        <v>330</v>
      </c>
      <c r="F71" s="478">
        <v>2015</v>
      </c>
      <c r="G71" s="478">
        <v>7</v>
      </c>
      <c r="H71" s="478">
        <v>3</v>
      </c>
      <c r="I71" s="478">
        <v>46</v>
      </c>
      <c r="J71" s="478">
        <v>20100</v>
      </c>
      <c r="K71" s="478">
        <v>0</v>
      </c>
      <c r="L71" s="478">
        <v>0</v>
      </c>
      <c r="M71" s="478" t="s">
        <v>342</v>
      </c>
      <c r="N71" s="478">
        <v>38.986671999999999</v>
      </c>
      <c r="O71" s="478">
        <v>-75.556799999999996</v>
      </c>
      <c r="P71" s="478">
        <v>8755</v>
      </c>
      <c r="Q71" s="478">
        <v>100</v>
      </c>
      <c r="R71" s="478">
        <v>7.0000000000000007E-2</v>
      </c>
      <c r="S71" s="478">
        <v>6.9000000000000006E-2</v>
      </c>
      <c r="T71" s="478">
        <v>6.8000000000000005E-2</v>
      </c>
      <c r="U71" s="478">
        <v>6.6000000000000003E-2</v>
      </c>
      <c r="V71" s="478">
        <v>0</v>
      </c>
      <c r="W71" s="478">
        <v>1</v>
      </c>
      <c r="X71" s="478">
        <v>0</v>
      </c>
      <c r="Y71" s="478" t="s">
        <v>332</v>
      </c>
      <c r="Z71" s="478">
        <v>47</v>
      </c>
      <c r="AA71" s="478">
        <v>294</v>
      </c>
      <c r="AB71" s="478">
        <v>214</v>
      </c>
      <c r="AC71" s="478">
        <v>214</v>
      </c>
    </row>
    <row r="72" spans="1:29" ht="15" customHeight="1" x14ac:dyDescent="0.2">
      <c r="A72" s="479">
        <v>100010002</v>
      </c>
      <c r="B72" s="478">
        <v>44201</v>
      </c>
      <c r="C72" s="478">
        <v>1</v>
      </c>
      <c r="D72" s="478">
        <v>0</v>
      </c>
      <c r="E72" s="478" t="s">
        <v>330</v>
      </c>
      <c r="F72" s="478">
        <v>2016</v>
      </c>
      <c r="G72" s="478">
        <v>7</v>
      </c>
      <c r="H72" s="478">
        <v>3</v>
      </c>
      <c r="I72" s="478">
        <v>46</v>
      </c>
      <c r="J72" s="478">
        <v>20100</v>
      </c>
      <c r="K72" s="478">
        <v>0</v>
      </c>
      <c r="L72" s="478">
        <v>0</v>
      </c>
      <c r="M72" s="478" t="s">
        <v>342</v>
      </c>
      <c r="N72" s="478">
        <v>38.986671999999999</v>
      </c>
      <c r="O72" s="478">
        <v>-75.556799999999996</v>
      </c>
      <c r="P72" s="478">
        <v>8705</v>
      </c>
      <c r="Q72" s="478">
        <v>98</v>
      </c>
      <c r="R72" s="478">
        <v>8.1000000000000003E-2</v>
      </c>
      <c r="S72" s="478">
        <v>7.2999999999999995E-2</v>
      </c>
      <c r="T72" s="478">
        <v>6.8000000000000005E-2</v>
      </c>
      <c r="U72" s="478">
        <v>6.8000000000000005E-2</v>
      </c>
      <c r="V72" s="478">
        <v>1</v>
      </c>
      <c r="W72" s="478">
        <v>1</v>
      </c>
      <c r="X72" s="478">
        <v>0</v>
      </c>
      <c r="Y72" s="478" t="s">
        <v>332</v>
      </c>
      <c r="Z72" s="478">
        <v>47</v>
      </c>
      <c r="AA72" s="478">
        <v>294</v>
      </c>
      <c r="AB72" s="478">
        <v>210</v>
      </c>
      <c r="AC72" s="478">
        <v>214</v>
      </c>
    </row>
    <row r="73" spans="1:29" ht="15" customHeight="1" x14ac:dyDescent="0.2">
      <c r="A73" s="479">
        <v>100010002</v>
      </c>
      <c r="B73" s="478">
        <v>44201</v>
      </c>
      <c r="C73" s="478">
        <v>1</v>
      </c>
      <c r="D73" s="478">
        <v>0</v>
      </c>
      <c r="E73" s="478" t="s">
        <v>330</v>
      </c>
      <c r="F73" s="478">
        <v>2017</v>
      </c>
      <c r="G73" s="478">
        <v>7</v>
      </c>
      <c r="H73" s="478">
        <v>3</v>
      </c>
      <c r="I73" s="478">
        <v>46</v>
      </c>
      <c r="J73" s="478">
        <v>20100</v>
      </c>
      <c r="K73" s="478">
        <v>0</v>
      </c>
      <c r="L73" s="478">
        <v>0</v>
      </c>
      <c r="M73" s="478" t="s">
        <v>342</v>
      </c>
      <c r="N73" s="478">
        <v>38.986671999999999</v>
      </c>
      <c r="O73" s="478">
        <v>-75.556799999999996</v>
      </c>
      <c r="P73" s="478">
        <v>8462</v>
      </c>
      <c r="Q73" s="478">
        <v>100</v>
      </c>
      <c r="R73" s="478">
        <v>7.0999999999999994E-2</v>
      </c>
      <c r="S73" s="478">
        <v>7.0000000000000007E-2</v>
      </c>
      <c r="T73" s="478">
        <v>6.9000000000000006E-2</v>
      </c>
      <c r="U73" s="478">
        <v>6.6000000000000003E-2</v>
      </c>
      <c r="V73" s="478">
        <v>0</v>
      </c>
      <c r="W73" s="478">
        <v>1</v>
      </c>
      <c r="X73" s="478">
        <v>0</v>
      </c>
      <c r="Y73" s="478" t="s">
        <v>332</v>
      </c>
      <c r="Z73" s="478">
        <v>47</v>
      </c>
      <c r="AA73" s="478">
        <v>294</v>
      </c>
      <c r="AB73" s="478">
        <v>245</v>
      </c>
      <c r="AC73" s="478">
        <v>245</v>
      </c>
    </row>
    <row r="74" spans="1:29" ht="15" customHeight="1" x14ac:dyDescent="0.2">
      <c r="A74" s="479">
        <v>100010002</v>
      </c>
      <c r="B74" s="478">
        <v>44201</v>
      </c>
      <c r="C74" s="478">
        <v>1</v>
      </c>
      <c r="D74" s="478">
        <v>0</v>
      </c>
      <c r="E74" s="478" t="s">
        <v>330</v>
      </c>
      <c r="F74" s="478">
        <v>2018</v>
      </c>
      <c r="G74" s="478">
        <v>7</v>
      </c>
      <c r="H74" s="478">
        <v>3</v>
      </c>
      <c r="I74" s="478">
        <v>46</v>
      </c>
      <c r="J74" s="478">
        <v>20100</v>
      </c>
      <c r="K74" s="478">
        <v>0</v>
      </c>
      <c r="L74" s="478">
        <v>0</v>
      </c>
      <c r="M74" s="478" t="s">
        <v>342</v>
      </c>
      <c r="N74" s="478">
        <v>38.986671999999999</v>
      </c>
      <c r="O74" s="478">
        <v>-75.556799999999996</v>
      </c>
      <c r="P74" s="478">
        <v>8694</v>
      </c>
      <c r="Q74" s="478">
        <v>99</v>
      </c>
      <c r="R74" s="478">
        <v>0.08</v>
      </c>
      <c r="S74" s="478">
        <v>7.4999999999999997E-2</v>
      </c>
      <c r="T74" s="478">
        <v>7.0000000000000007E-2</v>
      </c>
      <c r="U74" s="478">
        <v>6.7000000000000004E-2</v>
      </c>
      <c r="V74" s="478">
        <v>1</v>
      </c>
      <c r="W74" s="478">
        <v>1</v>
      </c>
      <c r="X74" s="478">
        <v>0</v>
      </c>
      <c r="Z74" s="478">
        <v>47</v>
      </c>
      <c r="AA74" s="478">
        <v>294</v>
      </c>
      <c r="AB74" s="478">
        <v>243</v>
      </c>
      <c r="AC74" s="478">
        <v>245</v>
      </c>
    </row>
    <row r="75" spans="1:29" ht="15" customHeight="1" x14ac:dyDescent="0.2">
      <c r="A75" s="479">
        <v>100031007</v>
      </c>
      <c r="B75" s="478">
        <v>44201</v>
      </c>
      <c r="C75" s="478">
        <v>1</v>
      </c>
      <c r="D75" s="478">
        <v>0</v>
      </c>
      <c r="E75" s="478" t="s">
        <v>330</v>
      </c>
      <c r="F75" s="478">
        <v>2010</v>
      </c>
      <c r="G75" s="478">
        <v>7</v>
      </c>
      <c r="H75" s="478">
        <v>3</v>
      </c>
      <c r="I75" s="478">
        <v>45</v>
      </c>
      <c r="J75" s="478">
        <v>37980</v>
      </c>
      <c r="K75" s="478">
        <v>0</v>
      </c>
      <c r="L75" s="478">
        <v>0</v>
      </c>
      <c r="M75" s="478" t="s">
        <v>343</v>
      </c>
      <c r="N75" s="478">
        <v>39.551299999999998</v>
      </c>
      <c r="O75" s="478">
        <v>-75.731999999999999</v>
      </c>
      <c r="P75" s="478">
        <v>7935</v>
      </c>
      <c r="Q75" s="478">
        <v>86</v>
      </c>
      <c r="R75" s="478">
        <v>8.5999999999999993E-2</v>
      </c>
      <c r="S75" s="478">
        <v>8.5000000000000006E-2</v>
      </c>
      <c r="T75" s="478">
        <v>0.08</v>
      </c>
      <c r="U75" s="478">
        <v>0.08</v>
      </c>
      <c r="V75" s="478">
        <v>6</v>
      </c>
      <c r="W75" s="478">
        <v>1</v>
      </c>
      <c r="X75" s="478">
        <v>0</v>
      </c>
      <c r="Z75" s="478">
        <v>91</v>
      </c>
      <c r="AA75" s="478">
        <v>294</v>
      </c>
      <c r="AB75" s="478">
        <v>184</v>
      </c>
      <c r="AC75" s="478">
        <v>214</v>
      </c>
    </row>
    <row r="76" spans="1:29" ht="15" customHeight="1" x14ac:dyDescent="0.2">
      <c r="A76" s="479">
        <v>100031007</v>
      </c>
      <c r="B76" s="478">
        <v>44201</v>
      </c>
      <c r="C76" s="478">
        <v>1</v>
      </c>
      <c r="D76" s="478">
        <v>0</v>
      </c>
      <c r="E76" s="478" t="s">
        <v>330</v>
      </c>
      <c r="F76" s="478">
        <v>2011</v>
      </c>
      <c r="G76" s="478">
        <v>7</v>
      </c>
      <c r="H76" s="478">
        <v>3</v>
      </c>
      <c r="I76" s="478">
        <v>45</v>
      </c>
      <c r="J76" s="478">
        <v>37980</v>
      </c>
      <c r="K76" s="478">
        <v>0</v>
      </c>
      <c r="L76" s="478">
        <v>0</v>
      </c>
      <c r="M76" s="478" t="s">
        <v>343</v>
      </c>
      <c r="N76" s="478">
        <v>39.551299999999998</v>
      </c>
      <c r="O76" s="478">
        <v>-75.731999999999999</v>
      </c>
      <c r="P76" s="478">
        <v>8735</v>
      </c>
      <c r="Q76" s="478">
        <v>100</v>
      </c>
      <c r="R76" s="478">
        <v>8.2000000000000003E-2</v>
      </c>
      <c r="S76" s="478">
        <v>7.9000000000000001E-2</v>
      </c>
      <c r="T76" s="478">
        <v>7.8E-2</v>
      </c>
      <c r="U76" s="478">
        <v>7.8E-2</v>
      </c>
      <c r="V76" s="478">
        <v>7</v>
      </c>
      <c r="W76" s="478">
        <v>1</v>
      </c>
      <c r="X76" s="478">
        <v>0</v>
      </c>
      <c r="Z76" s="478">
        <v>91</v>
      </c>
      <c r="AA76" s="478">
        <v>294</v>
      </c>
      <c r="AB76" s="478">
        <v>214</v>
      </c>
      <c r="AC76" s="478">
        <v>214</v>
      </c>
    </row>
    <row r="77" spans="1:29" ht="15" customHeight="1" x14ac:dyDescent="0.2">
      <c r="A77" s="479">
        <v>100031007</v>
      </c>
      <c r="B77" s="478">
        <v>44201</v>
      </c>
      <c r="C77" s="478">
        <v>1</v>
      </c>
      <c r="D77" s="478">
        <v>0</v>
      </c>
      <c r="E77" s="478" t="s">
        <v>330</v>
      </c>
      <c r="F77" s="478">
        <v>2012</v>
      </c>
      <c r="G77" s="478">
        <v>7</v>
      </c>
      <c r="H77" s="478">
        <v>3</v>
      </c>
      <c r="I77" s="478">
        <v>45</v>
      </c>
      <c r="J77" s="478">
        <v>37980</v>
      </c>
      <c r="K77" s="478">
        <v>0</v>
      </c>
      <c r="L77" s="478">
        <v>0</v>
      </c>
      <c r="M77" s="478" t="s">
        <v>343</v>
      </c>
      <c r="N77" s="478">
        <v>39.551299999999998</v>
      </c>
      <c r="O77" s="478">
        <v>-75.731999999999999</v>
      </c>
      <c r="P77" s="478">
        <v>7724</v>
      </c>
      <c r="Q77" s="478">
        <v>94</v>
      </c>
      <c r="R77" s="478">
        <v>8.5999999999999993E-2</v>
      </c>
      <c r="S77" s="478">
        <v>8.2000000000000003E-2</v>
      </c>
      <c r="T77" s="478">
        <v>8.2000000000000003E-2</v>
      </c>
      <c r="U77" s="478">
        <v>8.2000000000000003E-2</v>
      </c>
      <c r="V77" s="478">
        <v>7</v>
      </c>
      <c r="W77" s="478">
        <v>2</v>
      </c>
      <c r="X77" s="478">
        <v>0</v>
      </c>
      <c r="Y77" s="478" t="s">
        <v>332</v>
      </c>
      <c r="Z77" s="478">
        <v>0</v>
      </c>
      <c r="AA77" s="478">
        <v>294</v>
      </c>
      <c r="AB77" s="478">
        <v>201</v>
      </c>
      <c r="AC77" s="478">
        <v>214</v>
      </c>
    </row>
    <row r="78" spans="1:29" ht="15" customHeight="1" x14ac:dyDescent="0.2">
      <c r="A78" s="479">
        <v>100031007</v>
      </c>
      <c r="B78" s="478">
        <v>44201</v>
      </c>
      <c r="C78" s="478">
        <v>1</v>
      </c>
      <c r="D78" s="478">
        <v>0</v>
      </c>
      <c r="E78" s="478" t="s">
        <v>330</v>
      </c>
      <c r="F78" s="478">
        <v>2013</v>
      </c>
      <c r="G78" s="478">
        <v>7</v>
      </c>
      <c r="H78" s="478">
        <v>3</v>
      </c>
      <c r="I78" s="478">
        <v>45</v>
      </c>
      <c r="J78" s="478">
        <v>37980</v>
      </c>
      <c r="K78" s="478">
        <v>0</v>
      </c>
      <c r="L78" s="478">
        <v>0</v>
      </c>
      <c r="M78" s="478" t="s">
        <v>343</v>
      </c>
      <c r="N78" s="478">
        <v>39.551299999999998</v>
      </c>
      <c r="O78" s="478">
        <v>-75.731999999999999</v>
      </c>
      <c r="P78" s="478">
        <v>7547</v>
      </c>
      <c r="Q78" s="478">
        <v>95</v>
      </c>
      <c r="R78" s="478">
        <v>6.6000000000000003E-2</v>
      </c>
      <c r="S78" s="478">
        <v>6.5000000000000002E-2</v>
      </c>
      <c r="T78" s="478">
        <v>6.3E-2</v>
      </c>
      <c r="U78" s="478">
        <v>6.2E-2</v>
      </c>
      <c r="V78" s="478">
        <v>0</v>
      </c>
      <c r="W78" s="478">
        <v>1</v>
      </c>
      <c r="X78" s="478">
        <v>0</v>
      </c>
      <c r="Y78" s="478" t="s">
        <v>344</v>
      </c>
      <c r="Z78" s="478">
        <v>47</v>
      </c>
      <c r="AA78" s="478">
        <v>294</v>
      </c>
      <c r="AB78" s="478">
        <v>204</v>
      </c>
      <c r="AC78" s="478">
        <v>214</v>
      </c>
    </row>
    <row r="79" spans="1:29" ht="15" customHeight="1" x14ac:dyDescent="0.2">
      <c r="A79" s="479">
        <v>100031007</v>
      </c>
      <c r="B79" s="478">
        <v>44201</v>
      </c>
      <c r="C79" s="478">
        <v>1</v>
      </c>
      <c r="D79" s="478">
        <v>0</v>
      </c>
      <c r="E79" s="478" t="s">
        <v>330</v>
      </c>
      <c r="F79" s="478">
        <v>2014</v>
      </c>
      <c r="G79" s="478">
        <v>7</v>
      </c>
      <c r="H79" s="478">
        <v>3</v>
      </c>
      <c r="I79" s="478">
        <v>45</v>
      </c>
      <c r="J79" s="478">
        <v>37980</v>
      </c>
      <c r="K79" s="478">
        <v>0</v>
      </c>
      <c r="L79" s="478">
        <v>0</v>
      </c>
      <c r="M79" s="478" t="s">
        <v>343</v>
      </c>
      <c r="N79" s="478">
        <v>39.551299999999998</v>
      </c>
      <c r="O79" s="478">
        <v>-75.731999999999999</v>
      </c>
      <c r="P79" s="478">
        <v>8375</v>
      </c>
      <c r="Q79" s="478">
        <v>94</v>
      </c>
      <c r="R79" s="478">
        <v>8.1000000000000003E-2</v>
      </c>
      <c r="S79" s="478">
        <v>7.8E-2</v>
      </c>
      <c r="T79" s="478">
        <v>7.4999999999999997E-2</v>
      </c>
      <c r="U79" s="478">
        <v>7.0999999999999994E-2</v>
      </c>
      <c r="V79" s="478">
        <v>2</v>
      </c>
      <c r="W79" s="478">
        <v>1</v>
      </c>
      <c r="X79" s="478">
        <v>0</v>
      </c>
      <c r="Y79" s="478" t="s">
        <v>332</v>
      </c>
      <c r="Z79" s="478">
        <v>47</v>
      </c>
      <c r="AA79" s="478">
        <v>294</v>
      </c>
      <c r="AB79" s="478">
        <v>201</v>
      </c>
      <c r="AC79" s="478">
        <v>214</v>
      </c>
    </row>
    <row r="80" spans="1:29" ht="15" customHeight="1" x14ac:dyDescent="0.2">
      <c r="A80" s="479">
        <v>100031007</v>
      </c>
      <c r="B80" s="478">
        <v>44201</v>
      </c>
      <c r="C80" s="478">
        <v>1</v>
      </c>
      <c r="D80" s="478">
        <v>0</v>
      </c>
      <c r="E80" s="478" t="s">
        <v>330</v>
      </c>
      <c r="F80" s="478">
        <v>2015</v>
      </c>
      <c r="G80" s="478">
        <v>7</v>
      </c>
      <c r="H80" s="478">
        <v>3</v>
      </c>
      <c r="I80" s="478">
        <v>45</v>
      </c>
      <c r="J80" s="478">
        <v>37980</v>
      </c>
      <c r="K80" s="478">
        <v>0</v>
      </c>
      <c r="L80" s="478">
        <v>0</v>
      </c>
      <c r="M80" s="478" t="s">
        <v>343</v>
      </c>
      <c r="N80" s="478">
        <v>39.551299999999998</v>
      </c>
      <c r="O80" s="478">
        <v>-75.731999999999999</v>
      </c>
      <c r="P80" s="478">
        <v>8717</v>
      </c>
      <c r="Q80" s="478">
        <v>99</v>
      </c>
      <c r="R80" s="478">
        <v>7.5999999999999998E-2</v>
      </c>
      <c r="S80" s="478">
        <v>6.7000000000000004E-2</v>
      </c>
      <c r="T80" s="478">
        <v>6.7000000000000004E-2</v>
      </c>
      <c r="U80" s="478">
        <v>6.5000000000000002E-2</v>
      </c>
      <c r="V80" s="478">
        <v>1</v>
      </c>
      <c r="W80" s="478">
        <v>1</v>
      </c>
      <c r="X80" s="478">
        <v>0</v>
      </c>
      <c r="Y80" s="478" t="s">
        <v>332</v>
      </c>
      <c r="Z80" s="478">
        <v>47</v>
      </c>
      <c r="AA80" s="478">
        <v>294</v>
      </c>
      <c r="AB80" s="478">
        <v>212</v>
      </c>
      <c r="AC80" s="478">
        <v>214</v>
      </c>
    </row>
    <row r="81" spans="1:29" ht="15" customHeight="1" x14ac:dyDescent="0.2">
      <c r="A81" s="479">
        <v>100031007</v>
      </c>
      <c r="B81" s="478">
        <v>44201</v>
      </c>
      <c r="C81" s="478">
        <v>1</v>
      </c>
      <c r="D81" s="478">
        <v>0</v>
      </c>
      <c r="E81" s="478" t="s">
        <v>330</v>
      </c>
      <c r="F81" s="478">
        <v>2016</v>
      </c>
      <c r="G81" s="478">
        <v>7</v>
      </c>
      <c r="H81" s="478">
        <v>3</v>
      </c>
      <c r="I81" s="478">
        <v>45</v>
      </c>
      <c r="J81" s="478">
        <v>37980</v>
      </c>
      <c r="K81" s="478">
        <v>0</v>
      </c>
      <c r="L81" s="478">
        <v>0</v>
      </c>
      <c r="M81" s="478" t="s">
        <v>343</v>
      </c>
      <c r="N81" s="478">
        <v>39.551299999999998</v>
      </c>
      <c r="O81" s="478">
        <v>-75.731999999999999</v>
      </c>
      <c r="P81" s="478">
        <v>8696</v>
      </c>
      <c r="Q81" s="478">
        <v>98</v>
      </c>
      <c r="R81" s="478">
        <v>7.8E-2</v>
      </c>
      <c r="S81" s="478">
        <v>7.5999999999999998E-2</v>
      </c>
      <c r="T81" s="478">
        <v>7.1999999999999995E-2</v>
      </c>
      <c r="U81" s="478">
        <v>6.9000000000000006E-2</v>
      </c>
      <c r="V81" s="478">
        <v>2</v>
      </c>
      <c r="W81" s="478">
        <v>1</v>
      </c>
      <c r="X81" s="478">
        <v>0</v>
      </c>
      <c r="Y81" s="478" t="s">
        <v>332</v>
      </c>
      <c r="Z81" s="478">
        <v>47</v>
      </c>
      <c r="AA81" s="478">
        <v>294</v>
      </c>
      <c r="AB81" s="478">
        <v>210</v>
      </c>
      <c r="AC81" s="478">
        <v>214</v>
      </c>
    </row>
    <row r="82" spans="1:29" ht="15" customHeight="1" x14ac:dyDescent="0.2">
      <c r="A82" s="479">
        <v>100031007</v>
      </c>
      <c r="B82" s="478">
        <v>44201</v>
      </c>
      <c r="C82" s="478">
        <v>1</v>
      </c>
      <c r="D82" s="478">
        <v>0</v>
      </c>
      <c r="E82" s="478" t="s">
        <v>330</v>
      </c>
      <c r="F82" s="478">
        <v>2017</v>
      </c>
      <c r="G82" s="478">
        <v>7</v>
      </c>
      <c r="H82" s="478">
        <v>3</v>
      </c>
      <c r="I82" s="478">
        <v>45</v>
      </c>
      <c r="J82" s="478">
        <v>37980</v>
      </c>
      <c r="K82" s="478">
        <v>0</v>
      </c>
      <c r="L82" s="478">
        <v>0</v>
      </c>
      <c r="M82" s="478" t="s">
        <v>343</v>
      </c>
      <c r="N82" s="478">
        <v>39.551299999999998</v>
      </c>
      <c r="O82" s="478">
        <v>-75.731999999999999</v>
      </c>
      <c r="P82" s="478">
        <v>7652</v>
      </c>
      <c r="Q82" s="478">
        <v>88</v>
      </c>
      <c r="R82" s="478">
        <v>8.4000000000000005E-2</v>
      </c>
      <c r="S82" s="478">
        <v>7.9000000000000001E-2</v>
      </c>
      <c r="T82" s="478">
        <v>7.0000000000000007E-2</v>
      </c>
      <c r="U82" s="478">
        <v>6.9000000000000006E-2</v>
      </c>
      <c r="V82" s="478">
        <v>2</v>
      </c>
      <c r="W82" s="478">
        <v>1</v>
      </c>
      <c r="X82" s="478">
        <v>0</v>
      </c>
      <c r="Y82" s="478" t="s">
        <v>332</v>
      </c>
      <c r="Z82" s="478">
        <v>47</v>
      </c>
      <c r="AA82" s="478">
        <v>294</v>
      </c>
      <c r="AB82" s="478">
        <v>216</v>
      </c>
      <c r="AC82" s="478">
        <v>245</v>
      </c>
    </row>
    <row r="83" spans="1:29" ht="15" customHeight="1" x14ac:dyDescent="0.2">
      <c r="A83" s="479">
        <v>100031007</v>
      </c>
      <c r="B83" s="478">
        <v>44201</v>
      </c>
      <c r="C83" s="478">
        <v>1</v>
      </c>
      <c r="D83" s="478">
        <v>0</v>
      </c>
      <c r="E83" s="478" t="s">
        <v>330</v>
      </c>
      <c r="F83" s="478">
        <v>2018</v>
      </c>
      <c r="G83" s="478">
        <v>7</v>
      </c>
      <c r="H83" s="478">
        <v>3</v>
      </c>
      <c r="I83" s="478">
        <v>45</v>
      </c>
      <c r="J83" s="478">
        <v>37980</v>
      </c>
      <c r="K83" s="478">
        <v>0</v>
      </c>
      <c r="L83" s="478">
        <v>0</v>
      </c>
      <c r="M83" s="478" t="s">
        <v>343</v>
      </c>
      <c r="N83" s="478">
        <v>39.551299999999998</v>
      </c>
      <c r="O83" s="478">
        <v>-75.731999999999999</v>
      </c>
      <c r="P83" s="478">
        <v>8073</v>
      </c>
      <c r="Q83" s="478">
        <v>97</v>
      </c>
      <c r="R83" s="478">
        <v>7.6999999999999999E-2</v>
      </c>
      <c r="S83" s="478">
        <v>7.3999999999999996E-2</v>
      </c>
      <c r="T83" s="478">
        <v>7.3999999999999996E-2</v>
      </c>
      <c r="U83" s="478">
        <v>6.8000000000000005E-2</v>
      </c>
      <c r="V83" s="478">
        <v>1</v>
      </c>
      <c r="W83" s="478">
        <v>1</v>
      </c>
      <c r="X83" s="478">
        <v>0</v>
      </c>
      <c r="Z83" s="478">
        <v>47</v>
      </c>
      <c r="AA83" s="478">
        <v>294</v>
      </c>
      <c r="AB83" s="478">
        <v>238</v>
      </c>
      <c r="AC83" s="478">
        <v>245</v>
      </c>
    </row>
    <row r="84" spans="1:29" ht="15" customHeight="1" x14ac:dyDescent="0.2">
      <c r="A84" s="479">
        <v>100031010</v>
      </c>
      <c r="B84" s="478">
        <v>44201</v>
      </c>
      <c r="C84" s="478">
        <v>1</v>
      </c>
      <c r="D84" s="478">
        <v>0</v>
      </c>
      <c r="E84" s="478" t="s">
        <v>330</v>
      </c>
      <c r="F84" s="478">
        <v>2010</v>
      </c>
      <c r="G84" s="478">
        <v>7</v>
      </c>
      <c r="H84" s="478">
        <v>3</v>
      </c>
      <c r="I84" s="478">
        <v>45</v>
      </c>
      <c r="J84" s="478">
        <v>37980</v>
      </c>
      <c r="K84" s="478">
        <v>9160</v>
      </c>
      <c r="L84" s="478">
        <v>0</v>
      </c>
      <c r="M84" s="478" t="s">
        <v>345</v>
      </c>
      <c r="N84" s="478">
        <v>39.817222000000001</v>
      </c>
      <c r="O84" s="478">
        <v>-75.563889000000003</v>
      </c>
      <c r="P84" s="478">
        <v>4349</v>
      </c>
      <c r="Q84" s="478">
        <v>93</v>
      </c>
      <c r="R84" s="478">
        <v>8.5999999999999993E-2</v>
      </c>
      <c r="S84" s="478">
        <v>8.4000000000000005E-2</v>
      </c>
      <c r="T84" s="478">
        <v>0.08</v>
      </c>
      <c r="U84" s="478">
        <v>7.9000000000000001E-2</v>
      </c>
      <c r="V84" s="478">
        <v>9</v>
      </c>
      <c r="W84" s="478">
        <v>1</v>
      </c>
      <c r="X84" s="478">
        <v>19</v>
      </c>
      <c r="Z84" s="478">
        <v>47</v>
      </c>
      <c r="AA84" s="478">
        <v>294</v>
      </c>
      <c r="AB84" s="478">
        <v>181</v>
      </c>
      <c r="AC84" s="478">
        <v>214</v>
      </c>
    </row>
    <row r="85" spans="1:29" ht="15" customHeight="1" x14ac:dyDescent="0.2">
      <c r="A85" s="479">
        <v>100031010</v>
      </c>
      <c r="B85" s="478">
        <v>44201</v>
      </c>
      <c r="C85" s="478">
        <v>1</v>
      </c>
      <c r="D85" s="478">
        <v>0</v>
      </c>
      <c r="E85" s="478" t="s">
        <v>330</v>
      </c>
      <c r="F85" s="478">
        <v>2011</v>
      </c>
      <c r="G85" s="478">
        <v>7</v>
      </c>
      <c r="H85" s="478">
        <v>3</v>
      </c>
      <c r="I85" s="478">
        <v>45</v>
      </c>
      <c r="J85" s="478">
        <v>37980</v>
      </c>
      <c r="K85" s="478">
        <v>9160</v>
      </c>
      <c r="L85" s="478">
        <v>0</v>
      </c>
      <c r="M85" s="478" t="s">
        <v>345</v>
      </c>
      <c r="N85" s="478">
        <v>39.817222000000001</v>
      </c>
      <c r="O85" s="478">
        <v>-75.563889000000003</v>
      </c>
      <c r="P85" s="478">
        <v>4963</v>
      </c>
      <c r="Q85" s="478">
        <v>79</v>
      </c>
      <c r="R85" s="478">
        <v>8.5999999999999993E-2</v>
      </c>
      <c r="S85" s="478">
        <v>8.2000000000000003E-2</v>
      </c>
      <c r="T85" s="478">
        <v>8.2000000000000003E-2</v>
      </c>
      <c r="U85" s="478">
        <v>7.8E-2</v>
      </c>
      <c r="V85" s="478">
        <v>6</v>
      </c>
      <c r="W85" s="478">
        <v>1</v>
      </c>
      <c r="X85" s="478">
        <v>0</v>
      </c>
      <c r="Z85" s="478">
        <v>47</v>
      </c>
      <c r="AA85" s="478">
        <v>294</v>
      </c>
      <c r="AB85" s="478">
        <v>169</v>
      </c>
      <c r="AC85" s="478">
        <v>214</v>
      </c>
    </row>
    <row r="86" spans="1:29" ht="15" customHeight="1" x14ac:dyDescent="0.2">
      <c r="A86" s="479">
        <v>100031010</v>
      </c>
      <c r="B86" s="478">
        <v>44201</v>
      </c>
      <c r="C86" s="478">
        <v>1</v>
      </c>
      <c r="D86" s="478">
        <v>0</v>
      </c>
      <c r="E86" s="478" t="s">
        <v>330</v>
      </c>
      <c r="F86" s="478">
        <v>2012</v>
      </c>
      <c r="G86" s="478">
        <v>7</v>
      </c>
      <c r="H86" s="478">
        <v>3</v>
      </c>
      <c r="I86" s="478">
        <v>45</v>
      </c>
      <c r="J86" s="478">
        <v>37980</v>
      </c>
      <c r="K86" s="478">
        <v>9160</v>
      </c>
      <c r="L86" s="478">
        <v>0</v>
      </c>
      <c r="M86" s="478" t="s">
        <v>345</v>
      </c>
      <c r="N86" s="478">
        <v>39.817222000000001</v>
      </c>
      <c r="O86" s="478">
        <v>-75.563889000000003</v>
      </c>
      <c r="P86" s="478">
        <v>6695</v>
      </c>
      <c r="Q86" s="478">
        <v>86</v>
      </c>
      <c r="R86" s="478">
        <v>8.2000000000000003E-2</v>
      </c>
      <c r="S86" s="478">
        <v>0.08</v>
      </c>
      <c r="T86" s="478">
        <v>7.9000000000000001E-2</v>
      </c>
      <c r="U86" s="478">
        <v>7.8E-2</v>
      </c>
      <c r="V86" s="478">
        <v>7</v>
      </c>
      <c r="W86" s="478">
        <v>1</v>
      </c>
      <c r="X86" s="478">
        <v>0</v>
      </c>
      <c r="Y86" s="478" t="s">
        <v>332</v>
      </c>
      <c r="Z86" s="478">
        <v>47</v>
      </c>
      <c r="AA86" s="478">
        <v>294</v>
      </c>
      <c r="AB86" s="478">
        <v>184</v>
      </c>
      <c r="AC86" s="478">
        <v>214</v>
      </c>
    </row>
    <row r="87" spans="1:29" ht="15" customHeight="1" x14ac:dyDescent="0.2">
      <c r="A87" s="479">
        <v>100031010</v>
      </c>
      <c r="B87" s="478">
        <v>44201</v>
      </c>
      <c r="C87" s="478">
        <v>1</v>
      </c>
      <c r="D87" s="478">
        <v>0</v>
      </c>
      <c r="E87" s="478" t="s">
        <v>330</v>
      </c>
      <c r="F87" s="478">
        <v>2013</v>
      </c>
      <c r="G87" s="478">
        <v>7</v>
      </c>
      <c r="H87" s="478">
        <v>3</v>
      </c>
      <c r="I87" s="478">
        <v>45</v>
      </c>
      <c r="J87" s="478">
        <v>37980</v>
      </c>
      <c r="K87" s="478">
        <v>9160</v>
      </c>
      <c r="L87" s="478">
        <v>0</v>
      </c>
      <c r="M87" s="478" t="s">
        <v>345</v>
      </c>
      <c r="N87" s="478">
        <v>39.817222000000001</v>
      </c>
      <c r="O87" s="478">
        <v>-75.563889000000003</v>
      </c>
      <c r="P87" s="478">
        <v>5417</v>
      </c>
      <c r="Q87" s="478">
        <v>76</v>
      </c>
      <c r="R87" s="478">
        <v>7.6999999999999999E-2</v>
      </c>
      <c r="S87" s="478">
        <v>6.4000000000000001E-2</v>
      </c>
      <c r="T87" s="478">
        <v>6.4000000000000001E-2</v>
      </c>
      <c r="U87" s="478">
        <v>6.3E-2</v>
      </c>
      <c r="V87" s="478">
        <v>1</v>
      </c>
      <c r="W87" s="478">
        <v>2</v>
      </c>
      <c r="X87" s="478">
        <v>0</v>
      </c>
      <c r="Y87" s="478" t="s">
        <v>344</v>
      </c>
      <c r="Z87" s="478">
        <v>0</v>
      </c>
      <c r="AA87" s="478">
        <v>294</v>
      </c>
      <c r="AB87" s="478">
        <v>162</v>
      </c>
      <c r="AC87" s="478">
        <v>214</v>
      </c>
    </row>
    <row r="88" spans="1:29" ht="15" customHeight="1" x14ac:dyDescent="0.2">
      <c r="A88" s="479">
        <v>100031010</v>
      </c>
      <c r="B88" s="478">
        <v>44201</v>
      </c>
      <c r="C88" s="478">
        <v>1</v>
      </c>
      <c r="D88" s="478">
        <v>0</v>
      </c>
      <c r="E88" s="478" t="s">
        <v>330</v>
      </c>
      <c r="F88" s="478">
        <v>2014</v>
      </c>
      <c r="G88" s="478">
        <v>7</v>
      </c>
      <c r="H88" s="478">
        <v>3</v>
      </c>
      <c r="I88" s="478">
        <v>45</v>
      </c>
      <c r="J88" s="478">
        <v>37980</v>
      </c>
      <c r="K88" s="478">
        <v>9160</v>
      </c>
      <c r="L88" s="478">
        <v>0</v>
      </c>
      <c r="M88" s="478" t="s">
        <v>345</v>
      </c>
      <c r="N88" s="478">
        <v>39.817222000000001</v>
      </c>
      <c r="O88" s="478">
        <v>-75.563889000000003</v>
      </c>
      <c r="P88" s="478">
        <v>7453</v>
      </c>
      <c r="Q88" s="478">
        <v>73</v>
      </c>
      <c r="R88" s="478">
        <v>8.1000000000000003E-2</v>
      </c>
      <c r="S88" s="478">
        <v>7.8E-2</v>
      </c>
      <c r="T88" s="478">
        <v>7.4999999999999997E-2</v>
      </c>
      <c r="U88" s="478">
        <v>7.3999999999999996E-2</v>
      </c>
      <c r="V88" s="478">
        <v>2</v>
      </c>
      <c r="W88" s="478">
        <v>1</v>
      </c>
      <c r="X88" s="478">
        <v>0</v>
      </c>
      <c r="Y88" s="478" t="s">
        <v>333</v>
      </c>
      <c r="Z88" s="478">
        <v>87</v>
      </c>
      <c r="AA88" s="478">
        <v>294</v>
      </c>
      <c r="AB88" s="478">
        <v>157</v>
      </c>
      <c r="AC88" s="478">
        <v>214</v>
      </c>
    </row>
    <row r="89" spans="1:29" ht="15" customHeight="1" x14ac:dyDescent="0.2">
      <c r="A89" s="479">
        <v>100031010</v>
      </c>
      <c r="B89" s="478">
        <v>44201</v>
      </c>
      <c r="C89" s="478">
        <v>1</v>
      </c>
      <c r="D89" s="478">
        <v>0</v>
      </c>
      <c r="E89" s="478" t="s">
        <v>330</v>
      </c>
      <c r="F89" s="478">
        <v>2015</v>
      </c>
      <c r="G89" s="478">
        <v>7</v>
      </c>
      <c r="H89" s="478">
        <v>3</v>
      </c>
      <c r="I89" s="478">
        <v>45</v>
      </c>
      <c r="J89" s="478">
        <v>37980</v>
      </c>
      <c r="K89" s="478">
        <v>9160</v>
      </c>
      <c r="L89" s="478">
        <v>0</v>
      </c>
      <c r="M89" s="478" t="s">
        <v>345</v>
      </c>
      <c r="N89" s="478">
        <v>39.817222000000001</v>
      </c>
      <c r="O89" s="478">
        <v>-75.563889000000003</v>
      </c>
      <c r="P89" s="478">
        <v>8353</v>
      </c>
      <c r="Q89" s="478">
        <v>89</v>
      </c>
      <c r="R89" s="478">
        <v>9.4E-2</v>
      </c>
      <c r="S89" s="478">
        <v>8.2000000000000003E-2</v>
      </c>
      <c r="T89" s="478">
        <v>7.0999999999999994E-2</v>
      </c>
      <c r="U89" s="478">
        <v>7.0999999999999994E-2</v>
      </c>
      <c r="V89" s="478">
        <v>2</v>
      </c>
      <c r="W89" s="478">
        <v>2</v>
      </c>
      <c r="X89" s="478">
        <v>0</v>
      </c>
      <c r="Y89" s="478" t="s">
        <v>332</v>
      </c>
      <c r="Z89" s="478">
        <v>0</v>
      </c>
      <c r="AA89" s="478">
        <v>294</v>
      </c>
      <c r="AB89" s="478">
        <v>191</v>
      </c>
      <c r="AC89" s="478">
        <v>214</v>
      </c>
    </row>
    <row r="90" spans="1:29" ht="15" customHeight="1" x14ac:dyDescent="0.2">
      <c r="A90" s="479">
        <v>100031010</v>
      </c>
      <c r="B90" s="478">
        <v>44201</v>
      </c>
      <c r="C90" s="478">
        <v>1</v>
      </c>
      <c r="D90" s="478">
        <v>0</v>
      </c>
      <c r="E90" s="478" t="s">
        <v>330</v>
      </c>
      <c r="F90" s="478">
        <v>2016</v>
      </c>
      <c r="G90" s="478">
        <v>7</v>
      </c>
      <c r="H90" s="478">
        <v>3</v>
      </c>
      <c r="I90" s="478">
        <v>45</v>
      </c>
      <c r="J90" s="478">
        <v>37980</v>
      </c>
      <c r="K90" s="478">
        <v>9160</v>
      </c>
      <c r="L90" s="478">
        <v>0</v>
      </c>
      <c r="M90" s="478" t="s">
        <v>345</v>
      </c>
      <c r="N90" s="478">
        <v>39.817222000000001</v>
      </c>
      <c r="O90" s="478">
        <v>-75.563889000000003</v>
      </c>
      <c r="P90" s="478">
        <v>8610</v>
      </c>
      <c r="Q90" s="478">
        <v>99</v>
      </c>
      <c r="R90" s="478">
        <v>8.6999999999999994E-2</v>
      </c>
      <c r="S90" s="478">
        <v>8.4000000000000005E-2</v>
      </c>
      <c r="T90" s="478">
        <v>8.2000000000000003E-2</v>
      </c>
      <c r="U90" s="478">
        <v>7.8E-2</v>
      </c>
      <c r="V90" s="478">
        <v>4</v>
      </c>
      <c r="W90" s="478">
        <v>1</v>
      </c>
      <c r="X90" s="478">
        <v>0</v>
      </c>
      <c r="Y90" s="478" t="s">
        <v>332</v>
      </c>
      <c r="Z90" s="478">
        <v>47</v>
      </c>
      <c r="AA90" s="478">
        <v>294</v>
      </c>
      <c r="AB90" s="478">
        <v>211</v>
      </c>
      <c r="AC90" s="478">
        <v>214</v>
      </c>
    </row>
    <row r="91" spans="1:29" ht="15" customHeight="1" x14ac:dyDescent="0.2">
      <c r="A91" s="479">
        <v>100031010</v>
      </c>
      <c r="B91" s="478">
        <v>44201</v>
      </c>
      <c r="C91" s="478">
        <v>1</v>
      </c>
      <c r="D91" s="478">
        <v>0</v>
      </c>
      <c r="E91" s="478" t="s">
        <v>330</v>
      </c>
      <c r="F91" s="478">
        <v>2017</v>
      </c>
      <c r="G91" s="478">
        <v>7</v>
      </c>
      <c r="H91" s="478">
        <v>3</v>
      </c>
      <c r="I91" s="478">
        <v>45</v>
      </c>
      <c r="J91" s="478">
        <v>37980</v>
      </c>
      <c r="K91" s="478">
        <v>9160</v>
      </c>
      <c r="L91" s="478">
        <v>0</v>
      </c>
      <c r="M91" s="478" t="s">
        <v>345</v>
      </c>
      <c r="N91" s="478">
        <v>39.817222000000001</v>
      </c>
      <c r="O91" s="478">
        <v>-75.563889000000003</v>
      </c>
      <c r="P91" s="478">
        <v>7961</v>
      </c>
      <c r="Q91" s="478">
        <v>93</v>
      </c>
      <c r="R91" s="478">
        <v>8.2000000000000003E-2</v>
      </c>
      <c r="S91" s="478">
        <v>0.08</v>
      </c>
      <c r="T91" s="478">
        <v>7.3999999999999996E-2</v>
      </c>
      <c r="U91" s="478">
        <v>7.3999999999999996E-2</v>
      </c>
      <c r="V91" s="478">
        <v>2</v>
      </c>
      <c r="W91" s="478">
        <v>1</v>
      </c>
      <c r="X91" s="478">
        <v>0</v>
      </c>
      <c r="Y91" s="478" t="s">
        <v>332</v>
      </c>
      <c r="Z91" s="478">
        <v>47</v>
      </c>
      <c r="AA91" s="478">
        <v>294</v>
      </c>
      <c r="AB91" s="478">
        <v>229</v>
      </c>
      <c r="AC91" s="478">
        <v>245</v>
      </c>
    </row>
    <row r="92" spans="1:29" ht="15" customHeight="1" x14ac:dyDescent="0.2">
      <c r="A92" s="479">
        <v>100031010</v>
      </c>
      <c r="B92" s="478">
        <v>44201</v>
      </c>
      <c r="C92" s="478">
        <v>1</v>
      </c>
      <c r="D92" s="478">
        <v>0</v>
      </c>
      <c r="E92" s="478" t="s">
        <v>330</v>
      </c>
      <c r="F92" s="478">
        <v>2018</v>
      </c>
      <c r="G92" s="478">
        <v>7</v>
      </c>
      <c r="H92" s="478">
        <v>3</v>
      </c>
      <c r="I92" s="478">
        <v>45</v>
      </c>
      <c r="J92" s="478">
        <v>37980</v>
      </c>
      <c r="K92" s="478">
        <v>9160</v>
      </c>
      <c r="L92" s="478">
        <v>0</v>
      </c>
      <c r="M92" s="478" t="s">
        <v>345</v>
      </c>
      <c r="N92" s="478">
        <v>39.817222000000001</v>
      </c>
      <c r="O92" s="478">
        <v>-75.563889000000003</v>
      </c>
      <c r="P92" s="478">
        <v>6587</v>
      </c>
      <c r="Q92" s="478">
        <v>73</v>
      </c>
      <c r="R92" s="478">
        <v>7.9000000000000001E-2</v>
      </c>
      <c r="S92" s="478">
        <v>7.5999999999999998E-2</v>
      </c>
      <c r="T92" s="478">
        <v>6.9000000000000006E-2</v>
      </c>
      <c r="U92" s="478">
        <v>6.7000000000000004E-2</v>
      </c>
      <c r="V92" s="478">
        <v>2</v>
      </c>
      <c r="W92" s="478">
        <v>1</v>
      </c>
      <c r="X92" s="478">
        <v>0</v>
      </c>
      <c r="Z92" s="478">
        <v>47</v>
      </c>
      <c r="AA92" s="478">
        <v>294</v>
      </c>
      <c r="AB92" s="478">
        <v>178</v>
      </c>
      <c r="AC92" s="478">
        <v>245</v>
      </c>
    </row>
    <row r="93" spans="1:29" ht="15" customHeight="1" x14ac:dyDescent="0.2">
      <c r="A93" s="479">
        <v>100031013</v>
      </c>
      <c r="B93" s="478">
        <v>44201</v>
      </c>
      <c r="C93" s="478">
        <v>1</v>
      </c>
      <c r="D93" s="478">
        <v>0</v>
      </c>
      <c r="E93" s="478" t="s">
        <v>330</v>
      </c>
      <c r="F93" s="478">
        <v>2010</v>
      </c>
      <c r="G93" s="478">
        <v>7</v>
      </c>
      <c r="H93" s="478">
        <v>3</v>
      </c>
      <c r="I93" s="478">
        <v>45</v>
      </c>
      <c r="J93" s="478">
        <v>37980</v>
      </c>
      <c r="K93" s="478">
        <v>9160</v>
      </c>
      <c r="L93" s="478">
        <v>0</v>
      </c>
      <c r="M93" s="478" t="s">
        <v>346</v>
      </c>
      <c r="N93" s="478">
        <v>39.773888999999997</v>
      </c>
      <c r="O93" s="478">
        <v>-75.496388999999994</v>
      </c>
      <c r="P93" s="478">
        <v>8484</v>
      </c>
      <c r="Q93" s="478">
        <v>97</v>
      </c>
      <c r="R93" s="478">
        <v>8.6999999999999994E-2</v>
      </c>
      <c r="S93" s="478">
        <v>8.6999999999999994E-2</v>
      </c>
      <c r="T93" s="478">
        <v>0.08</v>
      </c>
      <c r="U93" s="478">
        <v>0.08</v>
      </c>
      <c r="V93" s="478">
        <v>9</v>
      </c>
      <c r="W93" s="478">
        <v>1</v>
      </c>
      <c r="X93" s="478">
        <v>0</v>
      </c>
      <c r="Z93" s="478">
        <v>47</v>
      </c>
      <c r="AA93" s="478">
        <v>294</v>
      </c>
      <c r="AB93" s="478">
        <v>207</v>
      </c>
      <c r="AC93" s="478">
        <v>214</v>
      </c>
    </row>
    <row r="94" spans="1:29" ht="15" customHeight="1" x14ac:dyDescent="0.2">
      <c r="A94" s="479">
        <v>100031013</v>
      </c>
      <c r="B94" s="478">
        <v>44201</v>
      </c>
      <c r="C94" s="478">
        <v>1</v>
      </c>
      <c r="D94" s="478">
        <v>0</v>
      </c>
      <c r="E94" s="478" t="s">
        <v>330</v>
      </c>
      <c r="F94" s="478">
        <v>2011</v>
      </c>
      <c r="G94" s="478">
        <v>7</v>
      </c>
      <c r="H94" s="478">
        <v>3</v>
      </c>
      <c r="I94" s="478">
        <v>45</v>
      </c>
      <c r="J94" s="478">
        <v>37980</v>
      </c>
      <c r="K94" s="478">
        <v>9160</v>
      </c>
      <c r="L94" s="478">
        <v>0</v>
      </c>
      <c r="M94" s="478" t="s">
        <v>346</v>
      </c>
      <c r="N94" s="478">
        <v>39.773888999999997</v>
      </c>
      <c r="O94" s="478">
        <v>-75.496388999999994</v>
      </c>
      <c r="P94" s="478">
        <v>8560</v>
      </c>
      <c r="Q94" s="478">
        <v>94</v>
      </c>
      <c r="R94" s="478">
        <v>0.1</v>
      </c>
      <c r="S94" s="478">
        <v>9.7000000000000003E-2</v>
      </c>
      <c r="T94" s="478">
        <v>9.2999999999999999E-2</v>
      </c>
      <c r="U94" s="478">
        <v>8.3000000000000004E-2</v>
      </c>
      <c r="V94" s="478">
        <v>9</v>
      </c>
      <c r="W94" s="478">
        <v>1</v>
      </c>
      <c r="X94" s="478">
        <v>0</v>
      </c>
      <c r="Z94" s="478">
        <v>47</v>
      </c>
      <c r="AA94" s="478">
        <v>294</v>
      </c>
      <c r="AB94" s="478">
        <v>202</v>
      </c>
      <c r="AC94" s="478">
        <v>214</v>
      </c>
    </row>
    <row r="95" spans="1:29" ht="15" customHeight="1" x14ac:dyDescent="0.2">
      <c r="A95" s="479">
        <v>100031013</v>
      </c>
      <c r="B95" s="478">
        <v>44201</v>
      </c>
      <c r="C95" s="478">
        <v>1</v>
      </c>
      <c r="D95" s="478">
        <v>0</v>
      </c>
      <c r="E95" s="478" t="s">
        <v>330</v>
      </c>
      <c r="F95" s="478">
        <v>2012</v>
      </c>
      <c r="G95" s="478">
        <v>7</v>
      </c>
      <c r="H95" s="478">
        <v>3</v>
      </c>
      <c r="I95" s="478">
        <v>45</v>
      </c>
      <c r="J95" s="478">
        <v>37980</v>
      </c>
      <c r="K95" s="478">
        <v>9160</v>
      </c>
      <c r="L95" s="478">
        <v>0</v>
      </c>
      <c r="M95" s="478" t="s">
        <v>346</v>
      </c>
      <c r="N95" s="478">
        <v>39.773888999999997</v>
      </c>
      <c r="O95" s="478">
        <v>-75.496388999999994</v>
      </c>
      <c r="P95" s="478">
        <v>8132</v>
      </c>
      <c r="Q95" s="478">
        <v>94</v>
      </c>
      <c r="R95" s="478">
        <v>0.08</v>
      </c>
      <c r="S95" s="478">
        <v>0.08</v>
      </c>
      <c r="T95" s="478">
        <v>7.9000000000000001E-2</v>
      </c>
      <c r="U95" s="478">
        <v>7.8E-2</v>
      </c>
      <c r="V95" s="478">
        <v>8</v>
      </c>
      <c r="W95" s="478">
        <v>1</v>
      </c>
      <c r="X95" s="478">
        <v>0</v>
      </c>
      <c r="Y95" s="478" t="s">
        <v>344</v>
      </c>
      <c r="Z95" s="478">
        <v>47</v>
      </c>
      <c r="AA95" s="478">
        <v>294</v>
      </c>
      <c r="AB95" s="478">
        <v>202</v>
      </c>
      <c r="AC95" s="478">
        <v>214</v>
      </c>
    </row>
    <row r="96" spans="1:29" ht="15" customHeight="1" x14ac:dyDescent="0.2">
      <c r="A96" s="479">
        <v>100031013</v>
      </c>
      <c r="B96" s="478">
        <v>44201</v>
      </c>
      <c r="C96" s="478">
        <v>1</v>
      </c>
      <c r="D96" s="478">
        <v>0</v>
      </c>
      <c r="E96" s="478" t="s">
        <v>330</v>
      </c>
      <c r="F96" s="478">
        <v>2013</v>
      </c>
      <c r="G96" s="478">
        <v>7</v>
      </c>
      <c r="H96" s="478">
        <v>3</v>
      </c>
      <c r="I96" s="478">
        <v>45</v>
      </c>
      <c r="J96" s="478">
        <v>37980</v>
      </c>
      <c r="K96" s="478">
        <v>9160</v>
      </c>
      <c r="L96" s="478">
        <v>0</v>
      </c>
      <c r="M96" s="478" t="s">
        <v>346</v>
      </c>
      <c r="N96" s="478">
        <v>39.773888999999997</v>
      </c>
      <c r="O96" s="478">
        <v>-75.496388999999994</v>
      </c>
      <c r="P96" s="478">
        <v>7795</v>
      </c>
      <c r="Q96" s="478">
        <v>88</v>
      </c>
      <c r="R96" s="478">
        <v>7.1999999999999995E-2</v>
      </c>
      <c r="S96" s="478">
        <v>7.0000000000000007E-2</v>
      </c>
      <c r="T96" s="478">
        <v>6.8000000000000005E-2</v>
      </c>
      <c r="U96" s="478">
        <v>6.7000000000000004E-2</v>
      </c>
      <c r="V96" s="478">
        <v>0</v>
      </c>
      <c r="W96" s="478">
        <v>1</v>
      </c>
      <c r="X96" s="478">
        <v>0</v>
      </c>
      <c r="Y96" s="478" t="s">
        <v>344</v>
      </c>
      <c r="Z96" s="478">
        <v>47</v>
      </c>
      <c r="AA96" s="478">
        <v>294</v>
      </c>
      <c r="AB96" s="478">
        <v>189</v>
      </c>
      <c r="AC96" s="478">
        <v>214</v>
      </c>
    </row>
    <row r="97" spans="1:29" ht="15" customHeight="1" x14ac:dyDescent="0.2">
      <c r="A97" s="479">
        <v>100031013</v>
      </c>
      <c r="B97" s="478">
        <v>44201</v>
      </c>
      <c r="C97" s="478">
        <v>1</v>
      </c>
      <c r="D97" s="478">
        <v>0</v>
      </c>
      <c r="E97" s="478" t="s">
        <v>330</v>
      </c>
      <c r="F97" s="478">
        <v>2014</v>
      </c>
      <c r="G97" s="478">
        <v>7</v>
      </c>
      <c r="H97" s="478">
        <v>3</v>
      </c>
      <c r="I97" s="478">
        <v>45</v>
      </c>
      <c r="J97" s="478">
        <v>37980</v>
      </c>
      <c r="K97" s="478">
        <v>9160</v>
      </c>
      <c r="L97" s="478">
        <v>0</v>
      </c>
      <c r="M97" s="478" t="s">
        <v>346</v>
      </c>
      <c r="N97" s="478">
        <v>39.773888999999997</v>
      </c>
      <c r="O97" s="478">
        <v>-75.496388999999994</v>
      </c>
      <c r="P97" s="478">
        <v>8711</v>
      </c>
      <c r="Q97" s="478">
        <v>99</v>
      </c>
      <c r="R97" s="478">
        <v>8.3000000000000004E-2</v>
      </c>
      <c r="S97" s="478">
        <v>8.1000000000000003E-2</v>
      </c>
      <c r="T97" s="478">
        <v>7.2999999999999995E-2</v>
      </c>
      <c r="U97" s="478">
        <v>6.9000000000000006E-2</v>
      </c>
      <c r="V97" s="478">
        <v>2</v>
      </c>
      <c r="W97" s="478">
        <v>1</v>
      </c>
      <c r="X97" s="478">
        <v>0</v>
      </c>
      <c r="Y97" s="478" t="s">
        <v>332</v>
      </c>
      <c r="Z97" s="478">
        <v>47</v>
      </c>
      <c r="AA97" s="478">
        <v>294</v>
      </c>
      <c r="AB97" s="478">
        <v>212</v>
      </c>
      <c r="AC97" s="478">
        <v>214</v>
      </c>
    </row>
    <row r="98" spans="1:29" ht="15" customHeight="1" x14ac:dyDescent="0.2">
      <c r="A98" s="479">
        <v>100031013</v>
      </c>
      <c r="B98" s="478">
        <v>44201</v>
      </c>
      <c r="C98" s="478">
        <v>1</v>
      </c>
      <c r="D98" s="478">
        <v>0</v>
      </c>
      <c r="E98" s="478" t="s">
        <v>330</v>
      </c>
      <c r="F98" s="478">
        <v>2015</v>
      </c>
      <c r="G98" s="478">
        <v>7</v>
      </c>
      <c r="H98" s="478">
        <v>3</v>
      </c>
      <c r="I98" s="478">
        <v>45</v>
      </c>
      <c r="J98" s="478">
        <v>37980</v>
      </c>
      <c r="K98" s="478">
        <v>9160</v>
      </c>
      <c r="L98" s="478">
        <v>0</v>
      </c>
      <c r="M98" s="478" t="s">
        <v>346</v>
      </c>
      <c r="N98" s="478">
        <v>39.773888999999997</v>
      </c>
      <c r="O98" s="478">
        <v>-75.496388999999994</v>
      </c>
      <c r="P98" s="478">
        <v>7599</v>
      </c>
      <c r="Q98" s="478">
        <v>91</v>
      </c>
      <c r="R98" s="478">
        <v>8.1000000000000003E-2</v>
      </c>
      <c r="S98" s="478">
        <v>7.0000000000000007E-2</v>
      </c>
      <c r="T98" s="478">
        <v>7.0000000000000007E-2</v>
      </c>
      <c r="U98" s="478">
        <v>6.9000000000000006E-2</v>
      </c>
      <c r="V98" s="478">
        <v>1</v>
      </c>
      <c r="W98" s="478">
        <v>1</v>
      </c>
      <c r="X98" s="478">
        <v>0</v>
      </c>
      <c r="Y98" s="478" t="s">
        <v>344</v>
      </c>
      <c r="Z98" s="478">
        <v>47</v>
      </c>
      <c r="AA98" s="478">
        <v>294</v>
      </c>
      <c r="AB98" s="478">
        <v>195</v>
      </c>
      <c r="AC98" s="478">
        <v>214</v>
      </c>
    </row>
    <row r="99" spans="1:29" ht="15" customHeight="1" x14ac:dyDescent="0.2">
      <c r="A99" s="479">
        <v>100031013</v>
      </c>
      <c r="B99" s="478">
        <v>44201</v>
      </c>
      <c r="C99" s="478">
        <v>1</v>
      </c>
      <c r="D99" s="478">
        <v>0</v>
      </c>
      <c r="E99" s="478" t="s">
        <v>330</v>
      </c>
      <c r="F99" s="478">
        <v>2016</v>
      </c>
      <c r="G99" s="478">
        <v>7</v>
      </c>
      <c r="H99" s="478">
        <v>3</v>
      </c>
      <c r="I99" s="478">
        <v>45</v>
      </c>
      <c r="J99" s="478">
        <v>37980</v>
      </c>
      <c r="K99" s="478">
        <v>9160</v>
      </c>
      <c r="L99" s="478">
        <v>0</v>
      </c>
      <c r="M99" s="478" t="s">
        <v>346</v>
      </c>
      <c r="N99" s="478">
        <v>39.773888999999997</v>
      </c>
      <c r="O99" s="478">
        <v>-75.496388999999994</v>
      </c>
      <c r="P99" s="478">
        <v>8663</v>
      </c>
      <c r="Q99" s="478">
        <v>98</v>
      </c>
      <c r="R99" s="478">
        <v>8.4000000000000005E-2</v>
      </c>
      <c r="S99" s="478">
        <v>8.3000000000000004E-2</v>
      </c>
      <c r="T99" s="478">
        <v>7.6999999999999999E-2</v>
      </c>
      <c r="U99" s="478">
        <v>7.3999999999999996E-2</v>
      </c>
      <c r="V99" s="478">
        <v>3</v>
      </c>
      <c r="W99" s="478">
        <v>1</v>
      </c>
      <c r="X99" s="478">
        <v>0</v>
      </c>
      <c r="Y99" s="478" t="s">
        <v>332</v>
      </c>
      <c r="Z99" s="478">
        <v>47</v>
      </c>
      <c r="AA99" s="478">
        <v>294</v>
      </c>
      <c r="AB99" s="478">
        <v>210</v>
      </c>
      <c r="AC99" s="478">
        <v>214</v>
      </c>
    </row>
    <row r="100" spans="1:29" ht="15" customHeight="1" x14ac:dyDescent="0.2">
      <c r="A100" s="479">
        <v>100031013</v>
      </c>
      <c r="B100" s="478">
        <v>44201</v>
      </c>
      <c r="C100" s="478">
        <v>1</v>
      </c>
      <c r="D100" s="478">
        <v>0</v>
      </c>
      <c r="E100" s="478" t="s">
        <v>330</v>
      </c>
      <c r="F100" s="478">
        <v>2017</v>
      </c>
      <c r="G100" s="478">
        <v>7</v>
      </c>
      <c r="H100" s="478">
        <v>3</v>
      </c>
      <c r="I100" s="478">
        <v>45</v>
      </c>
      <c r="J100" s="478">
        <v>37980</v>
      </c>
      <c r="K100" s="478">
        <v>9160</v>
      </c>
      <c r="L100" s="478">
        <v>0</v>
      </c>
      <c r="M100" s="478" t="s">
        <v>346</v>
      </c>
      <c r="N100" s="478">
        <v>39.773888999999997</v>
      </c>
      <c r="O100" s="478">
        <v>-75.496388999999994</v>
      </c>
      <c r="P100" s="478">
        <v>8638</v>
      </c>
      <c r="Q100" s="478">
        <v>98</v>
      </c>
      <c r="R100" s="478">
        <v>7.1999999999999995E-2</v>
      </c>
      <c r="S100" s="478">
        <v>7.0999999999999994E-2</v>
      </c>
      <c r="T100" s="478">
        <v>7.0999999999999994E-2</v>
      </c>
      <c r="U100" s="478">
        <v>7.0000000000000007E-2</v>
      </c>
      <c r="V100" s="478">
        <v>0</v>
      </c>
      <c r="W100" s="478">
        <v>1</v>
      </c>
      <c r="X100" s="478">
        <v>0</v>
      </c>
      <c r="Y100" s="478" t="s">
        <v>332</v>
      </c>
      <c r="Z100" s="478">
        <v>47</v>
      </c>
      <c r="AA100" s="478">
        <v>294</v>
      </c>
      <c r="AB100" s="478">
        <v>241</v>
      </c>
      <c r="AC100" s="478">
        <v>245</v>
      </c>
    </row>
    <row r="101" spans="1:29" ht="15" customHeight="1" x14ac:dyDescent="0.2">
      <c r="A101" s="479">
        <v>100031013</v>
      </c>
      <c r="B101" s="478">
        <v>44201</v>
      </c>
      <c r="C101" s="478">
        <v>1</v>
      </c>
      <c r="D101" s="478">
        <v>0</v>
      </c>
      <c r="E101" s="478" t="s">
        <v>330</v>
      </c>
      <c r="F101" s="478">
        <v>2018</v>
      </c>
      <c r="G101" s="478">
        <v>7</v>
      </c>
      <c r="H101" s="478">
        <v>3</v>
      </c>
      <c r="I101" s="478">
        <v>45</v>
      </c>
      <c r="J101" s="478">
        <v>37980</v>
      </c>
      <c r="K101" s="478">
        <v>9160</v>
      </c>
      <c r="L101" s="478">
        <v>0</v>
      </c>
      <c r="M101" s="478" t="s">
        <v>346</v>
      </c>
      <c r="N101" s="478">
        <v>39.773888999999997</v>
      </c>
      <c r="O101" s="478">
        <v>-75.496388999999994</v>
      </c>
      <c r="P101" s="478">
        <v>7929</v>
      </c>
      <c r="Q101" s="478">
        <v>87</v>
      </c>
      <c r="R101" s="478">
        <v>8.5000000000000006E-2</v>
      </c>
      <c r="S101" s="478">
        <v>7.3999999999999996E-2</v>
      </c>
      <c r="T101" s="478">
        <v>7.2999999999999995E-2</v>
      </c>
      <c r="U101" s="478">
        <v>7.1999999999999995E-2</v>
      </c>
      <c r="V101" s="478">
        <v>1</v>
      </c>
      <c r="W101" s="478">
        <v>1</v>
      </c>
      <c r="X101" s="478">
        <v>0</v>
      </c>
      <c r="Z101" s="478">
        <v>47</v>
      </c>
      <c r="AA101" s="478">
        <v>294</v>
      </c>
      <c r="AB101" s="478">
        <v>214</v>
      </c>
      <c r="AC101" s="478">
        <v>245</v>
      </c>
    </row>
    <row r="102" spans="1:29" ht="15" customHeight="1" x14ac:dyDescent="0.2">
      <c r="A102" s="479">
        <v>100032004</v>
      </c>
      <c r="B102" s="478">
        <v>44201</v>
      </c>
      <c r="C102" s="478">
        <v>1</v>
      </c>
      <c r="D102" s="478">
        <v>0</v>
      </c>
      <c r="E102" s="478" t="s">
        <v>330</v>
      </c>
      <c r="F102" s="478">
        <v>2011</v>
      </c>
      <c r="G102" s="478">
        <v>7</v>
      </c>
      <c r="H102" s="478">
        <v>3</v>
      </c>
      <c r="I102" s="478">
        <v>45</v>
      </c>
      <c r="J102" s="478">
        <v>37980</v>
      </c>
      <c r="K102" s="478">
        <v>9160</v>
      </c>
      <c r="L102" s="478">
        <v>77580</v>
      </c>
      <c r="M102" s="478" t="s">
        <v>347</v>
      </c>
      <c r="N102" s="478">
        <v>39.739443999999999</v>
      </c>
      <c r="O102" s="478">
        <v>-75.558055999999993</v>
      </c>
      <c r="P102" s="478">
        <v>7758</v>
      </c>
      <c r="Q102" s="478">
        <v>90</v>
      </c>
      <c r="R102" s="478">
        <v>8.2000000000000003E-2</v>
      </c>
      <c r="S102" s="478">
        <v>0.08</v>
      </c>
      <c r="T102" s="478">
        <v>7.9000000000000001E-2</v>
      </c>
      <c r="U102" s="478">
        <v>7.8E-2</v>
      </c>
      <c r="V102" s="478">
        <v>5</v>
      </c>
      <c r="W102" s="478">
        <v>1</v>
      </c>
      <c r="X102" s="478">
        <v>0</v>
      </c>
      <c r="Z102" s="478">
        <v>47</v>
      </c>
      <c r="AA102" s="478">
        <v>294</v>
      </c>
      <c r="AB102" s="478">
        <v>193</v>
      </c>
      <c r="AC102" s="478">
        <v>214</v>
      </c>
    </row>
    <row r="103" spans="1:29" ht="15" customHeight="1" x14ac:dyDescent="0.2">
      <c r="A103" s="479">
        <v>100032004</v>
      </c>
      <c r="B103" s="478">
        <v>44201</v>
      </c>
      <c r="C103" s="478">
        <v>1</v>
      </c>
      <c r="D103" s="478">
        <v>0</v>
      </c>
      <c r="E103" s="478" t="s">
        <v>330</v>
      </c>
      <c r="F103" s="478">
        <v>2012</v>
      </c>
      <c r="G103" s="478">
        <v>7</v>
      </c>
      <c r="H103" s="478">
        <v>3</v>
      </c>
      <c r="I103" s="478">
        <v>45</v>
      </c>
      <c r="J103" s="478">
        <v>37980</v>
      </c>
      <c r="K103" s="478">
        <v>9160</v>
      </c>
      <c r="L103" s="478">
        <v>77580</v>
      </c>
      <c r="M103" s="478" t="s">
        <v>347</v>
      </c>
      <c r="N103" s="478">
        <v>39.739443999999999</v>
      </c>
      <c r="O103" s="478">
        <v>-75.558055999999993</v>
      </c>
      <c r="P103" s="478">
        <v>8319</v>
      </c>
      <c r="Q103" s="478">
        <v>96</v>
      </c>
      <c r="R103" s="478">
        <v>8.5999999999999993E-2</v>
      </c>
      <c r="S103" s="478">
        <v>8.5000000000000006E-2</v>
      </c>
      <c r="T103" s="478">
        <v>0.08</v>
      </c>
      <c r="U103" s="478">
        <v>0.08</v>
      </c>
      <c r="V103" s="478">
        <v>12</v>
      </c>
      <c r="W103" s="478">
        <v>1</v>
      </c>
      <c r="X103" s="478">
        <v>0</v>
      </c>
      <c r="Y103" s="478" t="s">
        <v>332</v>
      </c>
      <c r="Z103" s="478">
        <v>47</v>
      </c>
      <c r="AA103" s="478">
        <v>294</v>
      </c>
      <c r="AB103" s="478">
        <v>206</v>
      </c>
      <c r="AC103" s="478">
        <v>214</v>
      </c>
    </row>
    <row r="104" spans="1:29" ht="15" customHeight="1" x14ac:dyDescent="0.2">
      <c r="A104" s="479">
        <v>100032004</v>
      </c>
      <c r="B104" s="478">
        <v>44201</v>
      </c>
      <c r="C104" s="478">
        <v>1</v>
      </c>
      <c r="D104" s="478">
        <v>0</v>
      </c>
      <c r="E104" s="478" t="s">
        <v>330</v>
      </c>
      <c r="F104" s="478">
        <v>2013</v>
      </c>
      <c r="G104" s="478">
        <v>7</v>
      </c>
      <c r="H104" s="478">
        <v>3</v>
      </c>
      <c r="I104" s="478">
        <v>45</v>
      </c>
      <c r="J104" s="478">
        <v>37980</v>
      </c>
      <c r="K104" s="478">
        <v>9160</v>
      </c>
      <c r="L104" s="478">
        <v>77580</v>
      </c>
      <c r="M104" s="478" t="s">
        <v>347</v>
      </c>
      <c r="N104" s="478">
        <v>39.739443999999999</v>
      </c>
      <c r="O104" s="478">
        <v>-75.558055999999993</v>
      </c>
      <c r="P104" s="478">
        <v>6923</v>
      </c>
      <c r="Q104" s="478">
        <v>83</v>
      </c>
      <c r="R104" s="478">
        <v>7.2999999999999995E-2</v>
      </c>
      <c r="S104" s="478">
        <v>7.0000000000000007E-2</v>
      </c>
      <c r="T104" s="478">
        <v>6.8000000000000005E-2</v>
      </c>
      <c r="U104" s="478">
        <v>6.7000000000000004E-2</v>
      </c>
      <c r="V104" s="478">
        <v>0</v>
      </c>
      <c r="W104" s="478">
        <v>1</v>
      </c>
      <c r="X104" s="478">
        <v>0</v>
      </c>
      <c r="Y104" s="478" t="s">
        <v>344</v>
      </c>
      <c r="Z104" s="478">
        <v>47</v>
      </c>
      <c r="AA104" s="478">
        <v>294</v>
      </c>
      <c r="AB104" s="478">
        <v>178</v>
      </c>
      <c r="AC104" s="478">
        <v>214</v>
      </c>
    </row>
    <row r="105" spans="1:29" ht="15" customHeight="1" x14ac:dyDescent="0.2">
      <c r="A105" s="479">
        <v>100032004</v>
      </c>
      <c r="B105" s="478">
        <v>44201</v>
      </c>
      <c r="C105" s="478">
        <v>1</v>
      </c>
      <c r="D105" s="478">
        <v>0</v>
      </c>
      <c r="E105" s="478" t="s">
        <v>330</v>
      </c>
      <c r="F105" s="478">
        <v>2014</v>
      </c>
      <c r="G105" s="478">
        <v>7</v>
      </c>
      <c r="H105" s="478">
        <v>3</v>
      </c>
      <c r="I105" s="478">
        <v>45</v>
      </c>
      <c r="J105" s="478">
        <v>37980</v>
      </c>
      <c r="K105" s="478">
        <v>9160</v>
      </c>
      <c r="L105" s="478">
        <v>77580</v>
      </c>
      <c r="M105" s="478" t="s">
        <v>347</v>
      </c>
      <c r="N105" s="478">
        <v>39.739443999999999</v>
      </c>
      <c r="O105" s="478">
        <v>-75.558055999999993</v>
      </c>
      <c r="P105" s="478">
        <v>7488</v>
      </c>
      <c r="Q105" s="478">
        <v>80</v>
      </c>
      <c r="R105" s="478">
        <v>8.3000000000000004E-2</v>
      </c>
      <c r="S105" s="478">
        <v>7.9000000000000001E-2</v>
      </c>
      <c r="T105" s="478">
        <v>7.0000000000000007E-2</v>
      </c>
      <c r="U105" s="478">
        <v>6.8000000000000005E-2</v>
      </c>
      <c r="V105" s="478">
        <v>2</v>
      </c>
      <c r="W105" s="478">
        <v>1</v>
      </c>
      <c r="X105" s="478">
        <v>0</v>
      </c>
      <c r="Y105" s="478" t="s">
        <v>332</v>
      </c>
      <c r="Z105" s="478">
        <v>47</v>
      </c>
      <c r="AA105" s="478">
        <v>294</v>
      </c>
      <c r="AB105" s="478">
        <v>171</v>
      </c>
      <c r="AC105" s="478">
        <v>214</v>
      </c>
    </row>
    <row r="106" spans="1:29" ht="15" customHeight="1" x14ac:dyDescent="0.2">
      <c r="A106" s="479">
        <v>100032004</v>
      </c>
      <c r="B106" s="478">
        <v>44201</v>
      </c>
      <c r="C106" s="478">
        <v>1</v>
      </c>
      <c r="D106" s="478">
        <v>0</v>
      </c>
      <c r="E106" s="478" t="s">
        <v>330</v>
      </c>
      <c r="F106" s="478">
        <v>2015</v>
      </c>
      <c r="G106" s="478">
        <v>7</v>
      </c>
      <c r="H106" s="478">
        <v>3</v>
      </c>
      <c r="I106" s="478">
        <v>45</v>
      </c>
      <c r="J106" s="478">
        <v>37980</v>
      </c>
      <c r="K106" s="478">
        <v>9160</v>
      </c>
      <c r="L106" s="478">
        <v>77580</v>
      </c>
      <c r="M106" s="478" t="s">
        <v>347</v>
      </c>
      <c r="N106" s="478">
        <v>39.739443999999999</v>
      </c>
      <c r="O106" s="478">
        <v>-75.558055999999993</v>
      </c>
      <c r="P106" s="478">
        <v>7722</v>
      </c>
      <c r="Q106" s="478">
        <v>86</v>
      </c>
      <c r="R106" s="478">
        <v>8.8999999999999996E-2</v>
      </c>
      <c r="S106" s="478">
        <v>8.3000000000000004E-2</v>
      </c>
      <c r="T106" s="478">
        <v>7.1999999999999995E-2</v>
      </c>
      <c r="U106" s="478">
        <v>7.1999999999999995E-2</v>
      </c>
      <c r="V106" s="478">
        <v>2</v>
      </c>
      <c r="W106" s="478">
        <v>1</v>
      </c>
      <c r="X106" s="478">
        <v>0</v>
      </c>
      <c r="Y106" s="478" t="s">
        <v>332</v>
      </c>
      <c r="Z106" s="478">
        <v>47</v>
      </c>
      <c r="AA106" s="478">
        <v>294</v>
      </c>
      <c r="AB106" s="478">
        <v>183</v>
      </c>
      <c r="AC106" s="478">
        <v>214</v>
      </c>
    </row>
    <row r="107" spans="1:29" ht="15" customHeight="1" x14ac:dyDescent="0.2">
      <c r="A107" s="479">
        <v>100032004</v>
      </c>
      <c r="B107" s="478">
        <v>44201</v>
      </c>
      <c r="C107" s="478">
        <v>1</v>
      </c>
      <c r="D107" s="478">
        <v>0</v>
      </c>
      <c r="E107" s="478" t="s">
        <v>330</v>
      </c>
      <c r="F107" s="478">
        <v>2016</v>
      </c>
      <c r="G107" s="478">
        <v>7</v>
      </c>
      <c r="H107" s="478">
        <v>3</v>
      </c>
      <c r="I107" s="478">
        <v>45</v>
      </c>
      <c r="J107" s="478">
        <v>37980</v>
      </c>
      <c r="K107" s="478">
        <v>9160</v>
      </c>
      <c r="L107" s="478">
        <v>77580</v>
      </c>
      <c r="M107" s="478" t="s">
        <v>347</v>
      </c>
      <c r="N107" s="478">
        <v>39.739443999999999</v>
      </c>
      <c r="O107" s="478">
        <v>-75.558055999999993</v>
      </c>
      <c r="P107" s="478">
        <v>8649</v>
      </c>
      <c r="Q107" s="478">
        <v>97</v>
      </c>
      <c r="R107" s="478">
        <v>8.4000000000000005E-2</v>
      </c>
      <c r="S107" s="478">
        <v>7.9000000000000001E-2</v>
      </c>
      <c r="T107" s="478">
        <v>7.5999999999999998E-2</v>
      </c>
      <c r="U107" s="478">
        <v>7.2999999999999995E-2</v>
      </c>
      <c r="V107" s="478">
        <v>3</v>
      </c>
      <c r="W107" s="478">
        <v>1</v>
      </c>
      <c r="X107" s="478">
        <v>0</v>
      </c>
      <c r="Y107" s="478" t="s">
        <v>332</v>
      </c>
      <c r="Z107" s="478">
        <v>47</v>
      </c>
      <c r="AA107" s="478">
        <v>294</v>
      </c>
      <c r="AB107" s="478">
        <v>208</v>
      </c>
      <c r="AC107" s="478">
        <v>214</v>
      </c>
    </row>
    <row r="108" spans="1:29" ht="15" customHeight="1" x14ac:dyDescent="0.2">
      <c r="A108" s="479">
        <v>100032004</v>
      </c>
      <c r="B108" s="478">
        <v>44201</v>
      </c>
      <c r="C108" s="478">
        <v>1</v>
      </c>
      <c r="D108" s="478">
        <v>0</v>
      </c>
      <c r="E108" s="478" t="s">
        <v>330</v>
      </c>
      <c r="F108" s="478">
        <v>2017</v>
      </c>
      <c r="G108" s="478">
        <v>7</v>
      </c>
      <c r="H108" s="478">
        <v>3</v>
      </c>
      <c r="I108" s="478">
        <v>45</v>
      </c>
      <c r="J108" s="478">
        <v>37980</v>
      </c>
      <c r="K108" s="478">
        <v>9160</v>
      </c>
      <c r="L108" s="478">
        <v>77580</v>
      </c>
      <c r="M108" s="478" t="s">
        <v>347</v>
      </c>
      <c r="N108" s="478">
        <v>39.739443999999999</v>
      </c>
      <c r="O108" s="478">
        <v>-75.558055999999993</v>
      </c>
      <c r="P108" s="478">
        <v>8731</v>
      </c>
      <c r="Q108" s="478">
        <v>100</v>
      </c>
      <c r="R108" s="478">
        <v>8.4000000000000005E-2</v>
      </c>
      <c r="S108" s="478">
        <v>7.0999999999999994E-2</v>
      </c>
      <c r="T108" s="478">
        <v>7.0999999999999994E-2</v>
      </c>
      <c r="U108" s="478">
        <v>7.0999999999999994E-2</v>
      </c>
      <c r="V108" s="478">
        <v>1</v>
      </c>
      <c r="W108" s="478">
        <v>1</v>
      </c>
      <c r="X108" s="478">
        <v>0</v>
      </c>
      <c r="Y108" s="478" t="s">
        <v>332</v>
      </c>
      <c r="Z108" s="478">
        <v>47</v>
      </c>
      <c r="AA108" s="478">
        <v>294</v>
      </c>
      <c r="AB108" s="478">
        <v>365</v>
      </c>
      <c r="AC108" s="478">
        <v>365</v>
      </c>
    </row>
    <row r="109" spans="1:29" ht="15" customHeight="1" x14ac:dyDescent="0.2">
      <c r="A109" s="479">
        <v>100032004</v>
      </c>
      <c r="B109" s="478">
        <v>44201</v>
      </c>
      <c r="C109" s="478">
        <v>1</v>
      </c>
      <c r="D109" s="478">
        <v>0</v>
      </c>
      <c r="E109" s="478" t="s">
        <v>330</v>
      </c>
      <c r="F109" s="478">
        <v>2018</v>
      </c>
      <c r="G109" s="478">
        <v>7</v>
      </c>
      <c r="H109" s="478">
        <v>3</v>
      </c>
      <c r="I109" s="478">
        <v>45</v>
      </c>
      <c r="J109" s="478">
        <v>37980</v>
      </c>
      <c r="K109" s="478">
        <v>9160</v>
      </c>
      <c r="L109" s="478">
        <v>77580</v>
      </c>
      <c r="M109" s="478" t="s">
        <v>347</v>
      </c>
      <c r="N109" s="478">
        <v>39.739443999999999</v>
      </c>
      <c r="O109" s="478">
        <v>-75.558055999999993</v>
      </c>
      <c r="P109" s="478">
        <v>8312</v>
      </c>
      <c r="Q109" s="478">
        <v>94</v>
      </c>
      <c r="R109" s="478">
        <v>7.8E-2</v>
      </c>
      <c r="S109" s="478">
        <v>7.6999999999999999E-2</v>
      </c>
      <c r="T109" s="478">
        <v>7.1999999999999995E-2</v>
      </c>
      <c r="U109" s="478">
        <v>7.0999999999999994E-2</v>
      </c>
      <c r="V109" s="478">
        <v>2</v>
      </c>
      <c r="W109" s="478">
        <v>1</v>
      </c>
      <c r="X109" s="478">
        <v>0</v>
      </c>
      <c r="Z109" s="478">
        <v>47</v>
      </c>
      <c r="AA109" s="478">
        <v>294</v>
      </c>
      <c r="AB109" s="478">
        <v>342</v>
      </c>
      <c r="AC109" s="478">
        <v>365</v>
      </c>
    </row>
    <row r="110" spans="1:29" ht="15" customHeight="1" x14ac:dyDescent="0.2">
      <c r="A110" s="479">
        <v>100051002</v>
      </c>
      <c r="B110" s="478">
        <v>44201</v>
      </c>
      <c r="C110" s="478">
        <v>1</v>
      </c>
      <c r="D110" s="478">
        <v>0</v>
      </c>
      <c r="E110" s="478" t="s">
        <v>330</v>
      </c>
      <c r="F110" s="478">
        <v>2010</v>
      </c>
      <c r="G110" s="478">
        <v>7</v>
      </c>
      <c r="H110" s="478">
        <v>3</v>
      </c>
      <c r="I110" s="478">
        <v>46</v>
      </c>
      <c r="J110" s="478">
        <v>41540</v>
      </c>
      <c r="K110" s="478">
        <v>0</v>
      </c>
      <c r="L110" s="478">
        <v>64320</v>
      </c>
      <c r="M110" s="478" t="s">
        <v>348</v>
      </c>
      <c r="N110" s="478">
        <v>38.6539</v>
      </c>
      <c r="O110" s="478">
        <v>-75.610600000000005</v>
      </c>
      <c r="P110" s="478">
        <v>6537</v>
      </c>
      <c r="Q110" s="478">
        <v>99</v>
      </c>
      <c r="R110" s="478">
        <v>9.0999999999999998E-2</v>
      </c>
      <c r="S110" s="478">
        <v>8.6999999999999994E-2</v>
      </c>
      <c r="T110" s="478">
        <v>8.5999999999999993E-2</v>
      </c>
      <c r="U110" s="478">
        <v>8.4000000000000005E-2</v>
      </c>
      <c r="V110" s="478">
        <v>9</v>
      </c>
      <c r="W110" s="478">
        <v>1</v>
      </c>
      <c r="X110" s="478">
        <v>0</v>
      </c>
      <c r="Z110" s="478">
        <v>47</v>
      </c>
      <c r="AA110" s="478">
        <v>294</v>
      </c>
      <c r="AB110" s="478">
        <v>212</v>
      </c>
      <c r="AC110" s="478">
        <v>214</v>
      </c>
    </row>
    <row r="111" spans="1:29" ht="15" customHeight="1" x14ac:dyDescent="0.2">
      <c r="A111" s="479">
        <v>100051002</v>
      </c>
      <c r="B111" s="478">
        <v>44201</v>
      </c>
      <c r="C111" s="478">
        <v>1</v>
      </c>
      <c r="D111" s="478">
        <v>0</v>
      </c>
      <c r="E111" s="478" t="s">
        <v>330</v>
      </c>
      <c r="F111" s="478">
        <v>2011</v>
      </c>
      <c r="G111" s="478">
        <v>7</v>
      </c>
      <c r="H111" s="478">
        <v>3</v>
      </c>
      <c r="I111" s="478">
        <v>46</v>
      </c>
      <c r="J111" s="478">
        <v>41540</v>
      </c>
      <c r="K111" s="478">
        <v>0</v>
      </c>
      <c r="L111" s="478">
        <v>64320</v>
      </c>
      <c r="M111" s="478" t="s">
        <v>348</v>
      </c>
      <c r="N111" s="478">
        <v>38.6539</v>
      </c>
      <c r="O111" s="478">
        <v>-75.610600000000005</v>
      </c>
      <c r="P111" s="478">
        <v>8749</v>
      </c>
      <c r="Q111" s="478">
        <v>100</v>
      </c>
      <c r="R111" s="478">
        <v>9.4E-2</v>
      </c>
      <c r="S111" s="478">
        <v>8.1000000000000003E-2</v>
      </c>
      <c r="T111" s="478">
        <v>7.8E-2</v>
      </c>
      <c r="U111" s="478">
        <v>7.6999999999999999E-2</v>
      </c>
      <c r="V111" s="478">
        <v>6</v>
      </c>
      <c r="W111" s="478">
        <v>1</v>
      </c>
      <c r="X111" s="478">
        <v>0</v>
      </c>
      <c r="Z111" s="478">
        <v>47</v>
      </c>
      <c r="AA111" s="478">
        <v>294</v>
      </c>
      <c r="AB111" s="478">
        <v>214</v>
      </c>
      <c r="AC111" s="478">
        <v>214</v>
      </c>
    </row>
    <row r="112" spans="1:29" ht="15" customHeight="1" x14ac:dyDescent="0.2">
      <c r="A112" s="479">
        <v>100051002</v>
      </c>
      <c r="B112" s="478">
        <v>44201</v>
      </c>
      <c r="C112" s="478">
        <v>1</v>
      </c>
      <c r="D112" s="478">
        <v>0</v>
      </c>
      <c r="E112" s="478" t="s">
        <v>330</v>
      </c>
      <c r="F112" s="478">
        <v>2012</v>
      </c>
      <c r="G112" s="478">
        <v>7</v>
      </c>
      <c r="H112" s="478">
        <v>3</v>
      </c>
      <c r="I112" s="478">
        <v>46</v>
      </c>
      <c r="J112" s="478">
        <v>41540</v>
      </c>
      <c r="K112" s="478">
        <v>0</v>
      </c>
      <c r="L112" s="478">
        <v>64320</v>
      </c>
      <c r="M112" s="478" t="s">
        <v>348</v>
      </c>
      <c r="N112" s="478">
        <v>38.6539</v>
      </c>
      <c r="O112" s="478">
        <v>-75.610600000000005</v>
      </c>
      <c r="P112" s="478">
        <v>8773</v>
      </c>
      <c r="Q112" s="478">
        <v>100</v>
      </c>
      <c r="R112" s="478">
        <v>0.105</v>
      </c>
      <c r="S112" s="478">
        <v>0.09</v>
      </c>
      <c r="T112" s="478">
        <v>8.5999999999999993E-2</v>
      </c>
      <c r="U112" s="478">
        <v>8.4000000000000005E-2</v>
      </c>
      <c r="V112" s="478">
        <v>13</v>
      </c>
      <c r="W112" s="478">
        <v>1</v>
      </c>
      <c r="X112" s="478">
        <v>0</v>
      </c>
      <c r="Y112" s="478" t="s">
        <v>332</v>
      </c>
      <c r="Z112" s="478">
        <v>47</v>
      </c>
      <c r="AA112" s="478">
        <v>294</v>
      </c>
      <c r="AB112" s="478">
        <v>214</v>
      </c>
      <c r="AC112" s="478">
        <v>214</v>
      </c>
    </row>
    <row r="113" spans="1:29" ht="15" customHeight="1" x14ac:dyDescent="0.2">
      <c r="A113" s="479">
        <v>100051002</v>
      </c>
      <c r="B113" s="478">
        <v>44201</v>
      </c>
      <c r="C113" s="478">
        <v>1</v>
      </c>
      <c r="D113" s="478">
        <v>0</v>
      </c>
      <c r="E113" s="478" t="s">
        <v>330</v>
      </c>
      <c r="F113" s="478">
        <v>2013</v>
      </c>
      <c r="G113" s="478">
        <v>7</v>
      </c>
      <c r="H113" s="478">
        <v>3</v>
      </c>
      <c r="I113" s="478">
        <v>46</v>
      </c>
      <c r="J113" s="478">
        <v>41540</v>
      </c>
      <c r="K113" s="478">
        <v>0</v>
      </c>
      <c r="L113" s="478">
        <v>64320</v>
      </c>
      <c r="M113" s="478" t="s">
        <v>348</v>
      </c>
      <c r="N113" s="478">
        <v>38.6539</v>
      </c>
      <c r="O113" s="478">
        <v>-75.610600000000005</v>
      </c>
      <c r="P113" s="478">
        <v>8357</v>
      </c>
      <c r="Q113" s="478">
        <v>93</v>
      </c>
      <c r="R113" s="478">
        <v>7.0999999999999994E-2</v>
      </c>
      <c r="S113" s="478">
        <v>7.0000000000000007E-2</v>
      </c>
      <c r="T113" s="478">
        <v>6.8000000000000005E-2</v>
      </c>
      <c r="U113" s="478">
        <v>6.5000000000000002E-2</v>
      </c>
      <c r="V113" s="478">
        <v>0</v>
      </c>
      <c r="W113" s="478">
        <v>1</v>
      </c>
      <c r="X113" s="478">
        <v>0</v>
      </c>
      <c r="Y113" s="478" t="s">
        <v>334</v>
      </c>
      <c r="Z113" s="478">
        <v>47</v>
      </c>
      <c r="AA113" s="478">
        <v>294</v>
      </c>
      <c r="AB113" s="478">
        <v>199</v>
      </c>
      <c r="AC113" s="478">
        <v>214</v>
      </c>
    </row>
    <row r="114" spans="1:29" ht="15" customHeight="1" x14ac:dyDescent="0.2">
      <c r="A114" s="479">
        <v>100051002</v>
      </c>
      <c r="B114" s="478">
        <v>44201</v>
      </c>
      <c r="C114" s="478">
        <v>1</v>
      </c>
      <c r="D114" s="478">
        <v>0</v>
      </c>
      <c r="E114" s="478" t="s">
        <v>330</v>
      </c>
      <c r="F114" s="478">
        <v>2014</v>
      </c>
      <c r="G114" s="478">
        <v>7</v>
      </c>
      <c r="H114" s="478">
        <v>3</v>
      </c>
      <c r="I114" s="478">
        <v>46</v>
      </c>
      <c r="J114" s="478">
        <v>41540</v>
      </c>
      <c r="K114" s="478">
        <v>0</v>
      </c>
      <c r="L114" s="478">
        <v>64320</v>
      </c>
      <c r="M114" s="478" t="s">
        <v>348</v>
      </c>
      <c r="N114" s="478">
        <v>38.6539</v>
      </c>
      <c r="O114" s="478">
        <v>-75.610600000000005</v>
      </c>
      <c r="P114" s="478">
        <v>8749</v>
      </c>
      <c r="Q114" s="478">
        <v>100</v>
      </c>
      <c r="R114" s="478">
        <v>6.6000000000000003E-2</v>
      </c>
      <c r="S114" s="478">
        <v>6.5000000000000002E-2</v>
      </c>
      <c r="T114" s="478">
        <v>6.4000000000000001E-2</v>
      </c>
      <c r="U114" s="478">
        <v>6.3E-2</v>
      </c>
      <c r="V114" s="478">
        <v>0</v>
      </c>
      <c r="W114" s="478">
        <v>1</v>
      </c>
      <c r="X114" s="478">
        <v>0</v>
      </c>
      <c r="Y114" s="478" t="s">
        <v>332</v>
      </c>
      <c r="Z114" s="478">
        <v>47</v>
      </c>
      <c r="AA114" s="478">
        <v>294</v>
      </c>
      <c r="AB114" s="478">
        <v>214</v>
      </c>
      <c r="AC114" s="478">
        <v>214</v>
      </c>
    </row>
    <row r="115" spans="1:29" ht="15" customHeight="1" x14ac:dyDescent="0.2">
      <c r="A115" s="479">
        <v>100051002</v>
      </c>
      <c r="B115" s="478">
        <v>44201</v>
      </c>
      <c r="C115" s="478">
        <v>1</v>
      </c>
      <c r="D115" s="478">
        <v>0</v>
      </c>
      <c r="E115" s="478" t="s">
        <v>330</v>
      </c>
      <c r="F115" s="478">
        <v>2015</v>
      </c>
      <c r="G115" s="478">
        <v>7</v>
      </c>
      <c r="H115" s="478">
        <v>3</v>
      </c>
      <c r="I115" s="478">
        <v>46</v>
      </c>
      <c r="J115" s="478">
        <v>41540</v>
      </c>
      <c r="K115" s="478">
        <v>0</v>
      </c>
      <c r="L115" s="478">
        <v>64320</v>
      </c>
      <c r="M115" s="478" t="s">
        <v>348</v>
      </c>
      <c r="N115" s="478">
        <v>38.6539</v>
      </c>
      <c r="O115" s="478">
        <v>-75.610600000000005</v>
      </c>
      <c r="P115" s="478">
        <v>8666</v>
      </c>
      <c r="Q115" s="478">
        <v>97</v>
      </c>
      <c r="R115" s="478">
        <v>7.0000000000000007E-2</v>
      </c>
      <c r="S115" s="478">
        <v>6.8000000000000005E-2</v>
      </c>
      <c r="T115" s="478">
        <v>6.6000000000000003E-2</v>
      </c>
      <c r="U115" s="478">
        <v>6.4000000000000001E-2</v>
      </c>
      <c r="V115" s="478">
        <v>0</v>
      </c>
      <c r="W115" s="478">
        <v>1</v>
      </c>
      <c r="X115" s="478">
        <v>0</v>
      </c>
      <c r="Y115" s="478" t="s">
        <v>332</v>
      </c>
      <c r="Z115" s="478">
        <v>47</v>
      </c>
      <c r="AA115" s="478">
        <v>294</v>
      </c>
      <c r="AB115" s="478">
        <v>208</v>
      </c>
      <c r="AC115" s="478">
        <v>214</v>
      </c>
    </row>
    <row r="116" spans="1:29" ht="15" customHeight="1" x14ac:dyDescent="0.2">
      <c r="A116" s="479">
        <v>100051002</v>
      </c>
      <c r="B116" s="478">
        <v>44201</v>
      </c>
      <c r="C116" s="478">
        <v>1</v>
      </c>
      <c r="D116" s="478">
        <v>0</v>
      </c>
      <c r="E116" s="478" t="s">
        <v>330</v>
      </c>
      <c r="F116" s="478">
        <v>2016</v>
      </c>
      <c r="G116" s="478">
        <v>7</v>
      </c>
      <c r="H116" s="478">
        <v>3</v>
      </c>
      <c r="I116" s="478">
        <v>46</v>
      </c>
      <c r="J116" s="478">
        <v>41540</v>
      </c>
      <c r="K116" s="478">
        <v>0</v>
      </c>
      <c r="L116" s="478">
        <v>64320</v>
      </c>
      <c r="M116" s="478" t="s">
        <v>348</v>
      </c>
      <c r="N116" s="478">
        <v>38.6539</v>
      </c>
      <c r="O116" s="478">
        <v>-75.610600000000005</v>
      </c>
      <c r="P116" s="478">
        <v>8636</v>
      </c>
      <c r="Q116" s="478">
        <v>99</v>
      </c>
      <c r="R116" s="478">
        <v>7.5999999999999998E-2</v>
      </c>
      <c r="S116" s="478">
        <v>7.0999999999999994E-2</v>
      </c>
      <c r="T116" s="478">
        <v>7.0000000000000007E-2</v>
      </c>
      <c r="U116" s="478">
        <v>6.8000000000000005E-2</v>
      </c>
      <c r="V116" s="478">
        <v>1</v>
      </c>
      <c r="W116" s="478">
        <v>1</v>
      </c>
      <c r="X116" s="478">
        <v>0</v>
      </c>
      <c r="Y116" s="478" t="s">
        <v>332</v>
      </c>
      <c r="Z116" s="478">
        <v>47</v>
      </c>
      <c r="AA116" s="478">
        <v>294</v>
      </c>
      <c r="AB116" s="478">
        <v>212</v>
      </c>
      <c r="AC116" s="478">
        <v>214</v>
      </c>
    </row>
    <row r="117" spans="1:29" ht="15" customHeight="1" x14ac:dyDescent="0.2">
      <c r="A117" s="479">
        <v>100051002</v>
      </c>
      <c r="B117" s="478">
        <v>44201</v>
      </c>
      <c r="C117" s="478">
        <v>1</v>
      </c>
      <c r="D117" s="478">
        <v>0</v>
      </c>
      <c r="E117" s="478" t="s">
        <v>330</v>
      </c>
      <c r="F117" s="478">
        <v>2017</v>
      </c>
      <c r="G117" s="478">
        <v>7</v>
      </c>
      <c r="H117" s="478">
        <v>3</v>
      </c>
      <c r="I117" s="478">
        <v>46</v>
      </c>
      <c r="J117" s="478">
        <v>41540</v>
      </c>
      <c r="K117" s="478">
        <v>0</v>
      </c>
      <c r="L117" s="478">
        <v>64320</v>
      </c>
      <c r="M117" s="478" t="s">
        <v>348</v>
      </c>
      <c r="N117" s="478">
        <v>38.6539</v>
      </c>
      <c r="O117" s="478">
        <v>-75.610600000000005</v>
      </c>
      <c r="P117" s="478">
        <v>8587</v>
      </c>
      <c r="Q117" s="478">
        <v>97</v>
      </c>
      <c r="R117" s="478">
        <v>6.6000000000000003E-2</v>
      </c>
      <c r="S117" s="478">
        <v>6.5000000000000002E-2</v>
      </c>
      <c r="T117" s="478">
        <v>6.5000000000000002E-2</v>
      </c>
      <c r="U117" s="478">
        <v>6.3E-2</v>
      </c>
      <c r="V117" s="478">
        <v>0</v>
      </c>
      <c r="W117" s="478">
        <v>1</v>
      </c>
      <c r="X117" s="478">
        <v>0</v>
      </c>
      <c r="Y117" s="478" t="s">
        <v>332</v>
      </c>
      <c r="Z117" s="478">
        <v>47</v>
      </c>
      <c r="AA117" s="478">
        <v>294</v>
      </c>
      <c r="AB117" s="478">
        <v>238</v>
      </c>
      <c r="AC117" s="478">
        <v>245</v>
      </c>
    </row>
    <row r="118" spans="1:29" ht="15" customHeight="1" x14ac:dyDescent="0.2">
      <c r="A118" s="479">
        <v>100051002</v>
      </c>
      <c r="B118" s="478">
        <v>44201</v>
      </c>
      <c r="C118" s="478">
        <v>1</v>
      </c>
      <c r="D118" s="478">
        <v>0</v>
      </c>
      <c r="E118" s="478" t="s">
        <v>330</v>
      </c>
      <c r="F118" s="478">
        <v>2018</v>
      </c>
      <c r="G118" s="478">
        <v>7</v>
      </c>
      <c r="H118" s="478">
        <v>3</v>
      </c>
      <c r="I118" s="478">
        <v>46</v>
      </c>
      <c r="J118" s="478">
        <v>41540</v>
      </c>
      <c r="K118" s="478">
        <v>0</v>
      </c>
      <c r="L118" s="478">
        <v>64320</v>
      </c>
      <c r="M118" s="478" t="s">
        <v>348</v>
      </c>
      <c r="N118" s="478">
        <v>38.6539</v>
      </c>
      <c r="O118" s="478">
        <v>-75.610600000000005</v>
      </c>
      <c r="P118" s="478">
        <v>8366</v>
      </c>
      <c r="Q118" s="478">
        <v>96</v>
      </c>
      <c r="R118" s="478">
        <v>8.2000000000000003E-2</v>
      </c>
      <c r="S118" s="478">
        <v>7.3999999999999996E-2</v>
      </c>
      <c r="T118" s="478">
        <v>6.8000000000000005E-2</v>
      </c>
      <c r="U118" s="478">
        <v>6.7000000000000004E-2</v>
      </c>
      <c r="V118" s="478">
        <v>1</v>
      </c>
      <c r="W118" s="478">
        <v>1</v>
      </c>
      <c r="X118" s="478">
        <v>0</v>
      </c>
      <c r="Z118" s="478">
        <v>47</v>
      </c>
      <c r="AA118" s="478">
        <v>294</v>
      </c>
      <c r="AB118" s="478">
        <v>235</v>
      </c>
      <c r="AC118" s="478">
        <v>245</v>
      </c>
    </row>
    <row r="119" spans="1:29" ht="15" customHeight="1" x14ac:dyDescent="0.2">
      <c r="A119" s="479">
        <v>100051003</v>
      </c>
      <c r="B119" s="478">
        <v>44201</v>
      </c>
      <c r="C119" s="478">
        <v>1</v>
      </c>
      <c r="D119" s="478">
        <v>0</v>
      </c>
      <c r="E119" s="478" t="s">
        <v>330</v>
      </c>
      <c r="F119" s="478">
        <v>2010</v>
      </c>
      <c r="G119" s="478">
        <v>7</v>
      </c>
      <c r="H119" s="478">
        <v>3</v>
      </c>
      <c r="I119" s="478">
        <v>46</v>
      </c>
      <c r="J119" s="478">
        <v>41540</v>
      </c>
      <c r="K119" s="478">
        <v>0</v>
      </c>
      <c r="L119" s="478">
        <v>41830</v>
      </c>
      <c r="M119" s="478" t="s">
        <v>349</v>
      </c>
      <c r="N119" s="478">
        <v>38.7791</v>
      </c>
      <c r="O119" s="478">
        <v>-75.163229999999999</v>
      </c>
      <c r="P119" s="478">
        <v>6371</v>
      </c>
      <c r="Q119" s="478">
        <v>93</v>
      </c>
      <c r="R119" s="478">
        <v>9.8000000000000004E-2</v>
      </c>
      <c r="S119" s="478">
        <v>9.6000000000000002E-2</v>
      </c>
      <c r="T119" s="478">
        <v>0.09</v>
      </c>
      <c r="U119" s="478">
        <v>8.3000000000000004E-2</v>
      </c>
      <c r="V119" s="478">
        <v>6</v>
      </c>
      <c r="W119" s="478">
        <v>1</v>
      </c>
      <c r="X119" s="478">
        <v>0</v>
      </c>
      <c r="Z119" s="478">
        <v>91</v>
      </c>
      <c r="AA119" s="478">
        <v>294</v>
      </c>
      <c r="AB119" s="478">
        <v>200</v>
      </c>
      <c r="AC119" s="478">
        <v>214</v>
      </c>
    </row>
    <row r="120" spans="1:29" ht="15" customHeight="1" x14ac:dyDescent="0.2">
      <c r="A120" s="479">
        <v>100051003</v>
      </c>
      <c r="B120" s="478">
        <v>44201</v>
      </c>
      <c r="C120" s="478">
        <v>1</v>
      </c>
      <c r="D120" s="478">
        <v>0</v>
      </c>
      <c r="E120" s="478" t="s">
        <v>330</v>
      </c>
      <c r="F120" s="478">
        <v>2011</v>
      </c>
      <c r="G120" s="478">
        <v>7</v>
      </c>
      <c r="H120" s="478">
        <v>3</v>
      </c>
      <c r="I120" s="478">
        <v>46</v>
      </c>
      <c r="J120" s="478">
        <v>41540</v>
      </c>
      <c r="K120" s="478">
        <v>0</v>
      </c>
      <c r="L120" s="478">
        <v>41830</v>
      </c>
      <c r="M120" s="478" t="s">
        <v>349</v>
      </c>
      <c r="N120" s="478">
        <v>38.7791</v>
      </c>
      <c r="O120" s="478">
        <v>-75.163229999999999</v>
      </c>
      <c r="P120" s="478">
        <v>8736</v>
      </c>
      <c r="Q120" s="478">
        <v>100</v>
      </c>
      <c r="R120" s="478">
        <v>8.5000000000000006E-2</v>
      </c>
      <c r="S120" s="478">
        <v>8.4000000000000005E-2</v>
      </c>
      <c r="T120" s="478">
        <v>8.3000000000000004E-2</v>
      </c>
      <c r="U120" s="478">
        <v>7.4999999999999997E-2</v>
      </c>
      <c r="V120" s="478">
        <v>3</v>
      </c>
      <c r="W120" s="478">
        <v>1</v>
      </c>
      <c r="X120" s="478">
        <v>0</v>
      </c>
      <c r="Z120" s="478">
        <v>91</v>
      </c>
      <c r="AA120" s="478">
        <v>294</v>
      </c>
      <c r="AB120" s="478">
        <v>213</v>
      </c>
      <c r="AC120" s="478">
        <v>214</v>
      </c>
    </row>
    <row r="121" spans="1:29" ht="15" customHeight="1" x14ac:dyDescent="0.2">
      <c r="A121" s="479">
        <v>100051003</v>
      </c>
      <c r="B121" s="478">
        <v>44201</v>
      </c>
      <c r="C121" s="478">
        <v>1</v>
      </c>
      <c r="D121" s="478">
        <v>0</v>
      </c>
      <c r="E121" s="478" t="s">
        <v>330</v>
      </c>
      <c r="F121" s="478">
        <v>2012</v>
      </c>
      <c r="G121" s="478">
        <v>7</v>
      </c>
      <c r="H121" s="478">
        <v>3</v>
      </c>
      <c r="I121" s="478">
        <v>46</v>
      </c>
      <c r="J121" s="478">
        <v>41540</v>
      </c>
      <c r="K121" s="478">
        <v>0</v>
      </c>
      <c r="L121" s="478">
        <v>41830</v>
      </c>
      <c r="M121" s="478" t="s">
        <v>349</v>
      </c>
      <c r="N121" s="478">
        <v>38.7791</v>
      </c>
      <c r="O121" s="478">
        <v>-75.163229999999999</v>
      </c>
      <c r="P121" s="478">
        <v>8262</v>
      </c>
      <c r="Q121" s="478">
        <v>92</v>
      </c>
      <c r="R121" s="478">
        <v>9.7000000000000003E-2</v>
      </c>
      <c r="S121" s="478">
        <v>8.5999999999999993E-2</v>
      </c>
      <c r="T121" s="478">
        <v>8.5999999999999993E-2</v>
      </c>
      <c r="U121" s="478">
        <v>8.5000000000000006E-2</v>
      </c>
      <c r="V121" s="478">
        <v>10</v>
      </c>
      <c r="W121" s="478">
        <v>1</v>
      </c>
      <c r="X121" s="478">
        <v>0</v>
      </c>
      <c r="Y121" s="478" t="s">
        <v>344</v>
      </c>
      <c r="Z121" s="478">
        <v>47</v>
      </c>
      <c r="AA121" s="478">
        <v>294</v>
      </c>
      <c r="AB121" s="478">
        <v>197</v>
      </c>
      <c r="AC121" s="478">
        <v>214</v>
      </c>
    </row>
    <row r="122" spans="1:29" ht="15" customHeight="1" x14ac:dyDescent="0.2">
      <c r="A122" s="479">
        <v>100051003</v>
      </c>
      <c r="B122" s="478">
        <v>44201</v>
      </c>
      <c r="C122" s="478">
        <v>1</v>
      </c>
      <c r="D122" s="478">
        <v>0</v>
      </c>
      <c r="E122" s="478" t="s">
        <v>330</v>
      </c>
      <c r="F122" s="478">
        <v>2013</v>
      </c>
      <c r="G122" s="478">
        <v>7</v>
      </c>
      <c r="H122" s="478">
        <v>3</v>
      </c>
      <c r="I122" s="478">
        <v>46</v>
      </c>
      <c r="J122" s="478">
        <v>41540</v>
      </c>
      <c r="K122" s="478">
        <v>0</v>
      </c>
      <c r="L122" s="478">
        <v>41830</v>
      </c>
      <c r="M122" s="478" t="s">
        <v>349</v>
      </c>
      <c r="N122" s="478">
        <v>38.7791</v>
      </c>
      <c r="O122" s="478">
        <v>-75.163229999999999</v>
      </c>
      <c r="P122" s="478">
        <v>8617</v>
      </c>
      <c r="Q122" s="478">
        <v>97</v>
      </c>
      <c r="R122" s="478">
        <v>8.1000000000000003E-2</v>
      </c>
      <c r="S122" s="478">
        <v>7.4999999999999997E-2</v>
      </c>
      <c r="T122" s="478">
        <v>7.4999999999999997E-2</v>
      </c>
      <c r="U122" s="478">
        <v>7.1999999999999995E-2</v>
      </c>
      <c r="V122" s="478">
        <v>1</v>
      </c>
      <c r="W122" s="478">
        <v>1</v>
      </c>
      <c r="X122" s="478">
        <v>0</v>
      </c>
      <c r="Y122" s="478" t="s">
        <v>334</v>
      </c>
      <c r="Z122" s="478">
        <v>47</v>
      </c>
      <c r="AA122" s="478">
        <v>294</v>
      </c>
      <c r="AB122" s="478">
        <v>208</v>
      </c>
      <c r="AC122" s="478">
        <v>214</v>
      </c>
    </row>
    <row r="123" spans="1:29" ht="15" customHeight="1" x14ac:dyDescent="0.2">
      <c r="A123" s="479">
        <v>100051003</v>
      </c>
      <c r="B123" s="478">
        <v>44201</v>
      </c>
      <c r="C123" s="478">
        <v>1</v>
      </c>
      <c r="D123" s="478">
        <v>0</v>
      </c>
      <c r="E123" s="478" t="s">
        <v>330</v>
      </c>
      <c r="F123" s="478">
        <v>2014</v>
      </c>
      <c r="G123" s="478">
        <v>7</v>
      </c>
      <c r="H123" s="478">
        <v>3</v>
      </c>
      <c r="I123" s="478">
        <v>46</v>
      </c>
      <c r="J123" s="478">
        <v>41540</v>
      </c>
      <c r="K123" s="478">
        <v>0</v>
      </c>
      <c r="L123" s="478">
        <v>41830</v>
      </c>
      <c r="M123" s="478" t="s">
        <v>349</v>
      </c>
      <c r="N123" s="478">
        <v>38.7791</v>
      </c>
      <c r="O123" s="478">
        <v>-75.163229999999999</v>
      </c>
      <c r="P123" s="478">
        <v>8641</v>
      </c>
      <c r="Q123" s="478">
        <v>97</v>
      </c>
      <c r="R123" s="478">
        <v>7.1999999999999995E-2</v>
      </c>
      <c r="S123" s="478">
        <v>7.0000000000000007E-2</v>
      </c>
      <c r="T123" s="478">
        <v>6.7000000000000004E-2</v>
      </c>
      <c r="U123" s="478">
        <v>6.7000000000000004E-2</v>
      </c>
      <c r="V123" s="478">
        <v>0</v>
      </c>
      <c r="W123" s="478">
        <v>1</v>
      </c>
      <c r="X123" s="478">
        <v>0</v>
      </c>
      <c r="Y123" s="478" t="s">
        <v>332</v>
      </c>
      <c r="Z123" s="478">
        <v>47</v>
      </c>
      <c r="AA123" s="478">
        <v>294</v>
      </c>
      <c r="AB123" s="478">
        <v>208</v>
      </c>
      <c r="AC123" s="478">
        <v>214</v>
      </c>
    </row>
    <row r="124" spans="1:29" ht="15" customHeight="1" x14ac:dyDescent="0.2">
      <c r="A124" s="479">
        <v>100051003</v>
      </c>
      <c r="B124" s="478">
        <v>44201</v>
      </c>
      <c r="C124" s="478">
        <v>1</v>
      </c>
      <c r="D124" s="478">
        <v>0</v>
      </c>
      <c r="E124" s="478" t="s">
        <v>330</v>
      </c>
      <c r="F124" s="478">
        <v>2015</v>
      </c>
      <c r="G124" s="478">
        <v>7</v>
      </c>
      <c r="H124" s="478">
        <v>3</v>
      </c>
      <c r="I124" s="478">
        <v>46</v>
      </c>
      <c r="J124" s="478">
        <v>41540</v>
      </c>
      <c r="K124" s="478">
        <v>0</v>
      </c>
      <c r="L124" s="478">
        <v>41830</v>
      </c>
      <c r="M124" s="478" t="s">
        <v>349</v>
      </c>
      <c r="N124" s="478">
        <v>38.7791</v>
      </c>
      <c r="O124" s="478">
        <v>-75.163229999999999</v>
      </c>
      <c r="P124" s="478">
        <v>8707</v>
      </c>
      <c r="Q124" s="478">
        <v>99</v>
      </c>
      <c r="R124" s="478">
        <v>7.4999999999999997E-2</v>
      </c>
      <c r="S124" s="478">
        <v>7.2999999999999995E-2</v>
      </c>
      <c r="T124" s="478">
        <v>7.1999999999999995E-2</v>
      </c>
      <c r="U124" s="478">
        <v>7.0000000000000007E-2</v>
      </c>
      <c r="V124" s="478">
        <v>0</v>
      </c>
      <c r="W124" s="478">
        <v>1</v>
      </c>
      <c r="X124" s="478">
        <v>0</v>
      </c>
      <c r="Y124" s="478" t="s">
        <v>332</v>
      </c>
      <c r="Z124" s="478">
        <v>47</v>
      </c>
      <c r="AA124" s="478">
        <v>294</v>
      </c>
      <c r="AB124" s="478">
        <v>212</v>
      </c>
      <c r="AC124" s="478">
        <v>214</v>
      </c>
    </row>
    <row r="125" spans="1:29" ht="15" customHeight="1" x14ac:dyDescent="0.2">
      <c r="A125" s="479">
        <v>100051003</v>
      </c>
      <c r="B125" s="478">
        <v>44201</v>
      </c>
      <c r="C125" s="478">
        <v>1</v>
      </c>
      <c r="D125" s="478">
        <v>0</v>
      </c>
      <c r="E125" s="478" t="s">
        <v>330</v>
      </c>
      <c r="F125" s="478">
        <v>2016</v>
      </c>
      <c r="G125" s="478">
        <v>7</v>
      </c>
      <c r="H125" s="478">
        <v>3</v>
      </c>
      <c r="I125" s="478">
        <v>46</v>
      </c>
      <c r="J125" s="478">
        <v>41540</v>
      </c>
      <c r="K125" s="478">
        <v>0</v>
      </c>
      <c r="L125" s="478">
        <v>41830</v>
      </c>
      <c r="M125" s="478" t="s">
        <v>349</v>
      </c>
      <c r="N125" s="478">
        <v>38.7791</v>
      </c>
      <c r="O125" s="478">
        <v>-75.163229999999999</v>
      </c>
      <c r="P125" s="478">
        <v>8340</v>
      </c>
      <c r="Q125" s="478">
        <v>92</v>
      </c>
      <c r="R125" s="478">
        <v>7.9000000000000001E-2</v>
      </c>
      <c r="S125" s="478">
        <v>7.6999999999999999E-2</v>
      </c>
      <c r="T125" s="478">
        <v>7.0999999999999994E-2</v>
      </c>
      <c r="U125" s="478">
        <v>7.0000000000000007E-2</v>
      </c>
      <c r="V125" s="478">
        <v>2</v>
      </c>
      <c r="W125" s="478">
        <v>1</v>
      </c>
      <c r="X125" s="478">
        <v>0</v>
      </c>
      <c r="Y125" s="478" t="s">
        <v>332</v>
      </c>
      <c r="Z125" s="478">
        <v>47</v>
      </c>
      <c r="AA125" s="478">
        <v>294</v>
      </c>
      <c r="AB125" s="478">
        <v>196</v>
      </c>
      <c r="AC125" s="478">
        <v>214</v>
      </c>
    </row>
    <row r="126" spans="1:29" ht="15" customHeight="1" x14ac:dyDescent="0.2">
      <c r="A126" s="479">
        <v>100051003</v>
      </c>
      <c r="B126" s="478">
        <v>44201</v>
      </c>
      <c r="C126" s="478">
        <v>1</v>
      </c>
      <c r="D126" s="478">
        <v>0</v>
      </c>
      <c r="E126" s="478" t="s">
        <v>330</v>
      </c>
      <c r="F126" s="478">
        <v>2017</v>
      </c>
      <c r="G126" s="478">
        <v>7</v>
      </c>
      <c r="H126" s="478">
        <v>3</v>
      </c>
      <c r="I126" s="478">
        <v>46</v>
      </c>
      <c r="J126" s="478">
        <v>41540</v>
      </c>
      <c r="K126" s="478">
        <v>0</v>
      </c>
      <c r="L126" s="478">
        <v>41830</v>
      </c>
      <c r="M126" s="478" t="s">
        <v>349</v>
      </c>
      <c r="N126" s="478">
        <v>38.7791</v>
      </c>
      <c r="O126" s="478">
        <v>-75.163229999999999</v>
      </c>
      <c r="P126" s="478">
        <v>8557</v>
      </c>
      <c r="Q126" s="478">
        <v>97</v>
      </c>
      <c r="R126" s="478">
        <v>7.5999999999999998E-2</v>
      </c>
      <c r="S126" s="478">
        <v>6.5000000000000002E-2</v>
      </c>
      <c r="T126" s="478">
        <v>6.4000000000000001E-2</v>
      </c>
      <c r="U126" s="478">
        <v>6.3E-2</v>
      </c>
      <c r="V126" s="478">
        <v>1</v>
      </c>
      <c r="W126" s="478">
        <v>1</v>
      </c>
      <c r="X126" s="478">
        <v>0</v>
      </c>
      <c r="Y126" s="478" t="s">
        <v>332</v>
      </c>
      <c r="Z126" s="478">
        <v>47</v>
      </c>
      <c r="AA126" s="478">
        <v>294</v>
      </c>
      <c r="AB126" s="478">
        <v>238</v>
      </c>
      <c r="AC126" s="478">
        <v>245</v>
      </c>
    </row>
    <row r="127" spans="1:29" ht="15" customHeight="1" x14ac:dyDescent="0.2">
      <c r="A127" s="479">
        <v>100051003</v>
      </c>
      <c r="B127" s="478">
        <v>44201</v>
      </c>
      <c r="C127" s="478">
        <v>1</v>
      </c>
      <c r="D127" s="478">
        <v>0</v>
      </c>
      <c r="E127" s="478" t="s">
        <v>330</v>
      </c>
      <c r="F127" s="478">
        <v>2018</v>
      </c>
      <c r="G127" s="478">
        <v>7</v>
      </c>
      <c r="H127" s="478">
        <v>3</v>
      </c>
      <c r="I127" s="478">
        <v>46</v>
      </c>
      <c r="J127" s="478">
        <v>41540</v>
      </c>
      <c r="K127" s="478">
        <v>0</v>
      </c>
      <c r="L127" s="478">
        <v>41830</v>
      </c>
      <c r="M127" s="478" t="s">
        <v>349</v>
      </c>
      <c r="N127" s="478">
        <v>38.7791</v>
      </c>
      <c r="O127" s="478">
        <v>-75.163229999999999</v>
      </c>
      <c r="P127" s="478">
        <v>7459</v>
      </c>
      <c r="Q127" s="478">
        <v>98</v>
      </c>
      <c r="R127" s="478">
        <v>7.3999999999999996E-2</v>
      </c>
      <c r="S127" s="478">
        <v>7.1999999999999995E-2</v>
      </c>
      <c r="T127" s="478">
        <v>7.0999999999999994E-2</v>
      </c>
      <c r="U127" s="478">
        <v>6.8000000000000005E-2</v>
      </c>
      <c r="V127" s="478">
        <v>0</v>
      </c>
      <c r="W127" s="478">
        <v>1</v>
      </c>
      <c r="X127" s="478">
        <v>0</v>
      </c>
      <c r="Z127" s="478">
        <v>47</v>
      </c>
      <c r="AA127" s="478">
        <v>294</v>
      </c>
      <c r="AB127" s="478">
        <v>241</v>
      </c>
      <c r="AC127" s="478">
        <v>245</v>
      </c>
    </row>
    <row r="128" spans="1:29" ht="15" customHeight="1" x14ac:dyDescent="0.2">
      <c r="A128" s="479">
        <v>240150003</v>
      </c>
      <c r="B128" s="478">
        <v>44201</v>
      </c>
      <c r="C128" s="478">
        <v>1</v>
      </c>
      <c r="D128" s="478">
        <v>0</v>
      </c>
      <c r="E128" s="478" t="s">
        <v>330</v>
      </c>
      <c r="F128" s="478">
        <v>2010</v>
      </c>
      <c r="G128" s="478">
        <v>7</v>
      </c>
      <c r="H128" s="478">
        <v>3</v>
      </c>
      <c r="I128" s="478">
        <v>114</v>
      </c>
      <c r="J128" s="478">
        <v>37980</v>
      </c>
      <c r="K128" s="478">
        <v>0</v>
      </c>
      <c r="L128" s="478">
        <v>0</v>
      </c>
      <c r="M128" s="478" t="s">
        <v>350</v>
      </c>
      <c r="N128" s="478">
        <v>39.701444000000002</v>
      </c>
      <c r="O128" s="478">
        <v>-75.860050999999999</v>
      </c>
      <c r="P128" s="478">
        <v>4898</v>
      </c>
      <c r="Q128" s="478">
        <v>93</v>
      </c>
      <c r="R128" s="478">
        <v>0.09</v>
      </c>
      <c r="S128" s="478">
        <v>8.7999999999999995E-2</v>
      </c>
      <c r="T128" s="478">
        <v>8.5000000000000006E-2</v>
      </c>
      <c r="U128" s="478">
        <v>8.2000000000000003E-2</v>
      </c>
      <c r="V128" s="478">
        <v>11</v>
      </c>
      <c r="W128" s="478">
        <v>1</v>
      </c>
      <c r="X128" s="478">
        <v>0</v>
      </c>
      <c r="Z128" s="478">
        <v>91</v>
      </c>
      <c r="AA128" s="478">
        <v>1002</v>
      </c>
      <c r="AB128" s="478">
        <v>199</v>
      </c>
      <c r="AC128" s="478">
        <v>214</v>
      </c>
    </row>
    <row r="129" spans="1:29" ht="15" customHeight="1" x14ac:dyDescent="0.2">
      <c r="A129" s="479">
        <v>240150003</v>
      </c>
      <c r="B129" s="478">
        <v>44201</v>
      </c>
      <c r="C129" s="478">
        <v>1</v>
      </c>
      <c r="D129" s="478">
        <v>0</v>
      </c>
      <c r="E129" s="478" t="s">
        <v>330</v>
      </c>
      <c r="F129" s="478">
        <v>2011</v>
      </c>
      <c r="G129" s="478">
        <v>7</v>
      </c>
      <c r="H129" s="478">
        <v>3</v>
      </c>
      <c r="I129" s="478">
        <v>114</v>
      </c>
      <c r="J129" s="478">
        <v>37980</v>
      </c>
      <c r="K129" s="478">
        <v>0</v>
      </c>
      <c r="L129" s="478">
        <v>0</v>
      </c>
      <c r="M129" s="478" t="s">
        <v>350</v>
      </c>
      <c r="N129" s="478">
        <v>39.701444000000002</v>
      </c>
      <c r="O129" s="478">
        <v>-75.860050999999999</v>
      </c>
      <c r="P129" s="478">
        <v>5080</v>
      </c>
      <c r="Q129" s="478">
        <v>98</v>
      </c>
      <c r="R129" s="478">
        <v>9.6000000000000002E-2</v>
      </c>
      <c r="S129" s="478">
        <v>9.4E-2</v>
      </c>
      <c r="T129" s="478">
        <v>9.1999999999999998E-2</v>
      </c>
      <c r="U129" s="478">
        <v>8.8999999999999996E-2</v>
      </c>
      <c r="V129" s="478">
        <v>8</v>
      </c>
      <c r="W129" s="478">
        <v>1</v>
      </c>
      <c r="X129" s="478">
        <v>0</v>
      </c>
      <c r="Z129" s="478">
        <v>91</v>
      </c>
      <c r="AA129" s="478">
        <v>1002</v>
      </c>
      <c r="AB129" s="478">
        <v>210</v>
      </c>
      <c r="AC129" s="478">
        <v>214</v>
      </c>
    </row>
    <row r="130" spans="1:29" ht="15" customHeight="1" x14ac:dyDescent="0.2">
      <c r="A130" s="479">
        <v>240150003</v>
      </c>
      <c r="B130" s="478">
        <v>44201</v>
      </c>
      <c r="C130" s="478">
        <v>1</v>
      </c>
      <c r="D130" s="478">
        <v>0</v>
      </c>
      <c r="E130" s="478" t="s">
        <v>330</v>
      </c>
      <c r="F130" s="478">
        <v>2012</v>
      </c>
      <c r="G130" s="478">
        <v>7</v>
      </c>
      <c r="H130" s="478">
        <v>3</v>
      </c>
      <c r="I130" s="478">
        <v>114</v>
      </c>
      <c r="J130" s="478">
        <v>37980</v>
      </c>
      <c r="K130" s="478">
        <v>0</v>
      </c>
      <c r="L130" s="478">
        <v>0</v>
      </c>
      <c r="M130" s="478" t="s">
        <v>350</v>
      </c>
      <c r="N130" s="478">
        <v>39.701444000000002</v>
      </c>
      <c r="O130" s="478">
        <v>-75.860050999999999</v>
      </c>
      <c r="P130" s="478">
        <v>4985</v>
      </c>
      <c r="Q130" s="478">
        <v>96</v>
      </c>
      <c r="R130" s="478">
        <v>9.4E-2</v>
      </c>
      <c r="S130" s="478">
        <v>8.7999999999999995E-2</v>
      </c>
      <c r="T130" s="478">
        <v>8.6999999999999994E-2</v>
      </c>
      <c r="U130" s="478">
        <v>8.6999999999999994E-2</v>
      </c>
      <c r="V130" s="478">
        <v>13</v>
      </c>
      <c r="W130" s="478">
        <v>1</v>
      </c>
      <c r="X130" s="478">
        <v>0</v>
      </c>
      <c r="Y130" s="478" t="s">
        <v>332</v>
      </c>
      <c r="Z130" s="478">
        <v>87</v>
      </c>
      <c r="AA130" s="478">
        <v>1002</v>
      </c>
      <c r="AB130" s="478">
        <v>205</v>
      </c>
      <c r="AC130" s="478">
        <v>214</v>
      </c>
    </row>
    <row r="131" spans="1:29" ht="15" customHeight="1" x14ac:dyDescent="0.2">
      <c r="A131" s="479">
        <v>240150003</v>
      </c>
      <c r="B131" s="478">
        <v>44201</v>
      </c>
      <c r="C131" s="478">
        <v>1</v>
      </c>
      <c r="D131" s="478">
        <v>0</v>
      </c>
      <c r="E131" s="478" t="s">
        <v>330</v>
      </c>
      <c r="F131" s="478">
        <v>2013</v>
      </c>
      <c r="G131" s="478">
        <v>7</v>
      </c>
      <c r="H131" s="478">
        <v>3</v>
      </c>
      <c r="I131" s="478">
        <v>114</v>
      </c>
      <c r="J131" s="478">
        <v>37980</v>
      </c>
      <c r="K131" s="478">
        <v>0</v>
      </c>
      <c r="L131" s="478">
        <v>0</v>
      </c>
      <c r="M131" s="478" t="s">
        <v>350</v>
      </c>
      <c r="N131" s="478">
        <v>39.701444000000002</v>
      </c>
      <c r="O131" s="478">
        <v>-75.860050999999999</v>
      </c>
      <c r="P131" s="478">
        <v>5076</v>
      </c>
      <c r="Q131" s="478">
        <v>98</v>
      </c>
      <c r="R131" s="478">
        <v>8.3000000000000004E-2</v>
      </c>
      <c r="S131" s="478">
        <v>0.08</v>
      </c>
      <c r="T131" s="478">
        <v>7.5999999999999998E-2</v>
      </c>
      <c r="U131" s="478">
        <v>7.1999999999999995E-2</v>
      </c>
      <c r="V131" s="478">
        <v>3</v>
      </c>
      <c r="W131" s="478">
        <v>1</v>
      </c>
      <c r="X131" s="478">
        <v>0</v>
      </c>
      <c r="Y131" s="478" t="s">
        <v>332</v>
      </c>
      <c r="Z131" s="478">
        <v>87</v>
      </c>
      <c r="AA131" s="478">
        <v>1002</v>
      </c>
      <c r="AB131" s="478">
        <v>210</v>
      </c>
      <c r="AC131" s="478">
        <v>214</v>
      </c>
    </row>
    <row r="132" spans="1:29" ht="15" customHeight="1" x14ac:dyDescent="0.2">
      <c r="A132" s="479">
        <v>240150003</v>
      </c>
      <c r="B132" s="478">
        <v>44201</v>
      </c>
      <c r="C132" s="478">
        <v>1</v>
      </c>
      <c r="D132" s="478">
        <v>0</v>
      </c>
      <c r="E132" s="478" t="s">
        <v>330</v>
      </c>
      <c r="F132" s="478">
        <v>2014</v>
      </c>
      <c r="G132" s="478">
        <v>7</v>
      </c>
      <c r="H132" s="478">
        <v>3</v>
      </c>
      <c r="I132" s="478">
        <v>114</v>
      </c>
      <c r="J132" s="478">
        <v>37980</v>
      </c>
      <c r="K132" s="478">
        <v>0</v>
      </c>
      <c r="L132" s="478">
        <v>0</v>
      </c>
      <c r="M132" s="478" t="s">
        <v>350</v>
      </c>
      <c r="N132" s="478">
        <v>39.701444000000002</v>
      </c>
      <c r="O132" s="478">
        <v>-75.860050999999999</v>
      </c>
      <c r="P132" s="478">
        <v>4955</v>
      </c>
      <c r="Q132" s="478">
        <v>95</v>
      </c>
      <c r="R132" s="478">
        <v>8.5000000000000006E-2</v>
      </c>
      <c r="S132" s="478">
        <v>7.9000000000000001E-2</v>
      </c>
      <c r="T132" s="478">
        <v>7.3999999999999996E-2</v>
      </c>
      <c r="U132" s="478">
        <v>7.3999999999999996E-2</v>
      </c>
      <c r="V132" s="478">
        <v>2</v>
      </c>
      <c r="W132" s="478">
        <v>1</v>
      </c>
      <c r="X132" s="478">
        <v>0</v>
      </c>
      <c r="Y132" s="478" t="s">
        <v>332</v>
      </c>
      <c r="Z132" s="478">
        <v>87</v>
      </c>
      <c r="AA132" s="478">
        <v>1002</v>
      </c>
      <c r="AB132" s="478">
        <v>203</v>
      </c>
      <c r="AC132" s="478">
        <v>214</v>
      </c>
    </row>
    <row r="133" spans="1:29" ht="15" customHeight="1" x14ac:dyDescent="0.2">
      <c r="A133" s="479">
        <v>240150003</v>
      </c>
      <c r="B133" s="478">
        <v>44201</v>
      </c>
      <c r="C133" s="478">
        <v>1</v>
      </c>
      <c r="D133" s="478">
        <v>0</v>
      </c>
      <c r="E133" s="478" t="s">
        <v>330</v>
      </c>
      <c r="F133" s="478">
        <v>2015</v>
      </c>
      <c r="G133" s="478">
        <v>7</v>
      </c>
      <c r="H133" s="478">
        <v>3</v>
      </c>
      <c r="I133" s="478">
        <v>114</v>
      </c>
      <c r="J133" s="478">
        <v>37980</v>
      </c>
      <c r="K133" s="478">
        <v>0</v>
      </c>
      <c r="L133" s="478">
        <v>0</v>
      </c>
      <c r="M133" s="478" t="s">
        <v>350</v>
      </c>
      <c r="N133" s="478">
        <v>39.701444000000002</v>
      </c>
      <c r="O133" s="478">
        <v>-75.860050999999999</v>
      </c>
      <c r="P133" s="478">
        <v>4644</v>
      </c>
      <c r="Q133" s="478">
        <v>89</v>
      </c>
      <c r="R133" s="478">
        <v>0.1</v>
      </c>
      <c r="S133" s="478">
        <v>7.9000000000000001E-2</v>
      </c>
      <c r="T133" s="478">
        <v>7.3999999999999996E-2</v>
      </c>
      <c r="U133" s="478">
        <v>7.3999999999999996E-2</v>
      </c>
      <c r="V133" s="478">
        <v>2</v>
      </c>
      <c r="W133" s="478">
        <v>1</v>
      </c>
      <c r="X133" s="478">
        <v>0</v>
      </c>
      <c r="Y133" s="478" t="s">
        <v>332</v>
      </c>
      <c r="Z133" s="478">
        <v>87</v>
      </c>
      <c r="AA133" s="478">
        <v>1002</v>
      </c>
      <c r="AB133" s="478">
        <v>191</v>
      </c>
      <c r="AC133" s="478">
        <v>214</v>
      </c>
    </row>
    <row r="134" spans="1:29" ht="15" customHeight="1" x14ac:dyDescent="0.2">
      <c r="A134" s="479">
        <v>240150003</v>
      </c>
      <c r="B134" s="478">
        <v>44201</v>
      </c>
      <c r="C134" s="478">
        <v>1</v>
      </c>
      <c r="D134" s="478">
        <v>5</v>
      </c>
      <c r="E134" s="478" t="s">
        <v>330</v>
      </c>
      <c r="F134" s="478">
        <v>2016</v>
      </c>
      <c r="G134" s="478">
        <v>7</v>
      </c>
      <c r="H134" s="478">
        <v>3</v>
      </c>
      <c r="I134" s="478">
        <v>114</v>
      </c>
      <c r="J134" s="478">
        <v>37980</v>
      </c>
      <c r="K134" s="478">
        <v>0</v>
      </c>
      <c r="L134" s="478">
        <v>0</v>
      </c>
      <c r="M134" s="478" t="s">
        <v>350</v>
      </c>
      <c r="N134" s="478">
        <v>39.701444000000002</v>
      </c>
      <c r="O134" s="478">
        <v>-75.860050999999999</v>
      </c>
      <c r="P134" s="478">
        <v>4997</v>
      </c>
      <c r="Q134" s="478">
        <v>98</v>
      </c>
      <c r="R134" s="478">
        <v>8.1000000000000003E-2</v>
      </c>
      <c r="S134" s="478">
        <v>0.08</v>
      </c>
      <c r="T134" s="478">
        <v>7.5999999999999998E-2</v>
      </c>
      <c r="U134" s="478">
        <v>7.4999999999999997E-2</v>
      </c>
      <c r="V134" s="478">
        <v>3</v>
      </c>
      <c r="W134" s="478">
        <v>1</v>
      </c>
      <c r="X134" s="478">
        <v>0</v>
      </c>
      <c r="Y134" s="478" t="s">
        <v>332</v>
      </c>
      <c r="Z134" s="478">
        <v>87</v>
      </c>
      <c r="AA134" s="478">
        <v>1002</v>
      </c>
      <c r="AB134" s="478">
        <v>209</v>
      </c>
      <c r="AC134" s="478">
        <v>214</v>
      </c>
    </row>
    <row r="135" spans="1:29" ht="15" customHeight="1" x14ac:dyDescent="0.2">
      <c r="A135" s="479">
        <v>240150003</v>
      </c>
      <c r="B135" s="478">
        <v>44201</v>
      </c>
      <c r="C135" s="478">
        <v>1</v>
      </c>
      <c r="D135" s="478">
        <v>0</v>
      </c>
      <c r="E135" s="478" t="s">
        <v>330</v>
      </c>
      <c r="F135" s="478">
        <v>2017</v>
      </c>
      <c r="G135" s="478">
        <v>7</v>
      </c>
      <c r="H135" s="478">
        <v>3</v>
      </c>
      <c r="I135" s="478">
        <v>114</v>
      </c>
      <c r="J135" s="478">
        <v>37980</v>
      </c>
      <c r="K135" s="478">
        <v>0</v>
      </c>
      <c r="L135" s="478">
        <v>0</v>
      </c>
      <c r="M135" s="478" t="s">
        <v>350</v>
      </c>
      <c r="N135" s="478">
        <v>39.701444000000002</v>
      </c>
      <c r="O135" s="478">
        <v>-75.860050999999999</v>
      </c>
      <c r="P135" s="478">
        <v>5855</v>
      </c>
      <c r="Q135" s="478">
        <v>99</v>
      </c>
      <c r="R135" s="478">
        <v>0.09</v>
      </c>
      <c r="S135" s="478">
        <v>8.3000000000000004E-2</v>
      </c>
      <c r="T135" s="478">
        <v>7.5999999999999998E-2</v>
      </c>
      <c r="U135" s="478">
        <v>7.4999999999999997E-2</v>
      </c>
      <c r="V135" s="478">
        <v>3</v>
      </c>
      <c r="W135" s="478">
        <v>1</v>
      </c>
      <c r="X135" s="478">
        <v>0</v>
      </c>
      <c r="Y135" s="478" t="s">
        <v>332</v>
      </c>
      <c r="Z135" s="478">
        <v>87</v>
      </c>
      <c r="AA135" s="478">
        <v>1002</v>
      </c>
      <c r="AB135" s="478">
        <v>242</v>
      </c>
      <c r="AC135" s="478">
        <v>245</v>
      </c>
    </row>
    <row r="136" spans="1:29" ht="15" customHeight="1" x14ac:dyDescent="0.2">
      <c r="A136" s="479">
        <v>240150003</v>
      </c>
      <c r="B136" s="478">
        <v>44201</v>
      </c>
      <c r="C136" s="478">
        <v>1</v>
      </c>
      <c r="D136" s="478">
        <v>0</v>
      </c>
      <c r="E136" s="478" t="s">
        <v>330</v>
      </c>
      <c r="F136" s="478">
        <v>2018</v>
      </c>
      <c r="G136" s="478">
        <v>7</v>
      </c>
      <c r="H136" s="478">
        <v>3</v>
      </c>
      <c r="I136" s="478">
        <v>114</v>
      </c>
      <c r="J136" s="478">
        <v>37980</v>
      </c>
      <c r="K136" s="478">
        <v>0</v>
      </c>
      <c r="L136" s="478">
        <v>0</v>
      </c>
      <c r="M136" s="478" t="s">
        <v>350</v>
      </c>
      <c r="N136" s="478">
        <v>39.701444000000002</v>
      </c>
      <c r="O136" s="478">
        <v>-75.860050999999999</v>
      </c>
      <c r="P136" s="478">
        <v>5852</v>
      </c>
      <c r="Q136" s="478">
        <v>100</v>
      </c>
      <c r="R136" s="478">
        <v>7.9000000000000001E-2</v>
      </c>
      <c r="S136" s="478">
        <v>7.4999999999999997E-2</v>
      </c>
      <c r="T136" s="478">
        <v>7.3999999999999996E-2</v>
      </c>
      <c r="U136" s="478">
        <v>7.2999999999999995E-2</v>
      </c>
      <c r="V136" s="478">
        <v>1</v>
      </c>
      <c r="W136" s="478">
        <v>1</v>
      </c>
      <c r="X136" s="478">
        <v>0</v>
      </c>
      <c r="Y136" s="478" t="s">
        <v>334</v>
      </c>
      <c r="Z136" s="478">
        <v>87</v>
      </c>
      <c r="AA136" s="478">
        <v>1002</v>
      </c>
      <c r="AB136" s="478">
        <v>244</v>
      </c>
      <c r="AC136" s="478">
        <v>245</v>
      </c>
    </row>
    <row r="137" spans="1:29" ht="15" customHeight="1" x14ac:dyDescent="0.2">
      <c r="A137" s="479">
        <v>340010006</v>
      </c>
      <c r="B137" s="478">
        <v>44201</v>
      </c>
      <c r="C137" s="478">
        <v>1</v>
      </c>
      <c r="D137" s="478">
        <v>0</v>
      </c>
      <c r="E137" s="478" t="s">
        <v>330</v>
      </c>
      <c r="F137" s="478">
        <v>2010</v>
      </c>
      <c r="G137" s="478">
        <v>7</v>
      </c>
      <c r="H137" s="478">
        <v>2</v>
      </c>
      <c r="I137" s="478">
        <v>150</v>
      </c>
      <c r="J137" s="478">
        <v>12100</v>
      </c>
      <c r="K137" s="478">
        <v>560</v>
      </c>
      <c r="L137" s="478">
        <v>25560</v>
      </c>
      <c r="M137" s="478" t="s">
        <v>351</v>
      </c>
      <c r="N137" s="478">
        <v>39.464872</v>
      </c>
      <c r="O137" s="478">
        <v>-74.448735999999997</v>
      </c>
      <c r="P137" s="478">
        <v>8681</v>
      </c>
      <c r="Q137" s="478">
        <v>98</v>
      </c>
      <c r="R137" s="478">
        <v>8.5000000000000006E-2</v>
      </c>
      <c r="S137" s="478">
        <v>8.2000000000000003E-2</v>
      </c>
      <c r="T137" s="478">
        <v>0.08</v>
      </c>
      <c r="U137" s="478">
        <v>0.08</v>
      </c>
      <c r="V137" s="478">
        <v>6</v>
      </c>
      <c r="W137" s="478">
        <v>1</v>
      </c>
      <c r="X137" s="478">
        <v>0</v>
      </c>
      <c r="Z137" s="478">
        <v>47</v>
      </c>
      <c r="AA137" s="478">
        <v>764</v>
      </c>
      <c r="AB137" s="478">
        <v>210</v>
      </c>
      <c r="AC137" s="478">
        <v>214</v>
      </c>
    </row>
    <row r="138" spans="1:29" ht="15" customHeight="1" x14ac:dyDescent="0.2">
      <c r="A138" s="479">
        <v>340010006</v>
      </c>
      <c r="B138" s="478">
        <v>44201</v>
      </c>
      <c r="C138" s="478">
        <v>1</v>
      </c>
      <c r="D138" s="478">
        <v>0</v>
      </c>
      <c r="E138" s="478" t="s">
        <v>330</v>
      </c>
      <c r="F138" s="478">
        <v>2011</v>
      </c>
      <c r="G138" s="478">
        <v>7</v>
      </c>
      <c r="H138" s="478">
        <v>2</v>
      </c>
      <c r="I138" s="478">
        <v>150</v>
      </c>
      <c r="J138" s="478">
        <v>12100</v>
      </c>
      <c r="K138" s="478">
        <v>560</v>
      </c>
      <c r="L138" s="478">
        <v>25560</v>
      </c>
      <c r="M138" s="478" t="s">
        <v>351</v>
      </c>
      <c r="N138" s="478">
        <v>39.464872</v>
      </c>
      <c r="O138" s="478">
        <v>-74.448735999999997</v>
      </c>
      <c r="P138" s="478">
        <v>8491</v>
      </c>
      <c r="Q138" s="478">
        <v>94</v>
      </c>
      <c r="R138" s="478">
        <v>8.1000000000000003E-2</v>
      </c>
      <c r="S138" s="478">
        <v>7.8E-2</v>
      </c>
      <c r="T138" s="478">
        <v>7.3999999999999996E-2</v>
      </c>
      <c r="U138" s="478">
        <v>7.2999999999999995E-2</v>
      </c>
      <c r="V138" s="478">
        <v>2</v>
      </c>
      <c r="W138" s="478">
        <v>1</v>
      </c>
      <c r="X138" s="478">
        <v>0</v>
      </c>
      <c r="Z138" s="478">
        <v>47</v>
      </c>
      <c r="AA138" s="478">
        <v>764</v>
      </c>
      <c r="AB138" s="478">
        <v>201</v>
      </c>
      <c r="AC138" s="478">
        <v>214</v>
      </c>
    </row>
    <row r="139" spans="1:29" ht="15" customHeight="1" x14ac:dyDescent="0.2">
      <c r="A139" s="479">
        <v>340010006</v>
      </c>
      <c r="B139" s="478">
        <v>44201</v>
      </c>
      <c r="C139" s="478">
        <v>1</v>
      </c>
      <c r="D139" s="478">
        <v>0</v>
      </c>
      <c r="E139" s="478" t="s">
        <v>330</v>
      </c>
      <c r="F139" s="478">
        <v>2012</v>
      </c>
      <c r="G139" s="478">
        <v>7</v>
      </c>
      <c r="H139" s="478">
        <v>2</v>
      </c>
      <c r="I139" s="478">
        <v>150</v>
      </c>
      <c r="J139" s="478">
        <v>12100</v>
      </c>
      <c r="K139" s="478">
        <v>560</v>
      </c>
      <c r="L139" s="478">
        <v>25560</v>
      </c>
      <c r="M139" s="478" t="s">
        <v>351</v>
      </c>
      <c r="N139" s="478">
        <v>39.464872</v>
      </c>
      <c r="O139" s="478">
        <v>-74.448735999999997</v>
      </c>
      <c r="P139" s="478">
        <v>8320</v>
      </c>
      <c r="Q139" s="478">
        <v>95</v>
      </c>
      <c r="R139" s="478">
        <v>8.6999999999999994E-2</v>
      </c>
      <c r="S139" s="478">
        <v>8.5999999999999993E-2</v>
      </c>
      <c r="T139" s="478">
        <v>8.4000000000000005E-2</v>
      </c>
      <c r="U139" s="478">
        <v>7.5999999999999998E-2</v>
      </c>
      <c r="V139" s="478">
        <v>4</v>
      </c>
      <c r="W139" s="478">
        <v>1</v>
      </c>
      <c r="X139" s="478">
        <v>0</v>
      </c>
      <c r="Y139" s="478" t="s">
        <v>332</v>
      </c>
      <c r="Z139" s="478">
        <v>47</v>
      </c>
      <c r="AA139" s="478">
        <v>764</v>
      </c>
      <c r="AB139" s="478">
        <v>203</v>
      </c>
      <c r="AC139" s="478">
        <v>214</v>
      </c>
    </row>
    <row r="140" spans="1:29" ht="15" customHeight="1" x14ac:dyDescent="0.2">
      <c r="A140" s="479">
        <v>340010006</v>
      </c>
      <c r="B140" s="478">
        <v>44201</v>
      </c>
      <c r="C140" s="478">
        <v>1</v>
      </c>
      <c r="D140" s="478">
        <v>0</v>
      </c>
      <c r="E140" s="478" t="s">
        <v>330</v>
      </c>
      <c r="F140" s="478">
        <v>2013</v>
      </c>
      <c r="G140" s="478">
        <v>7</v>
      </c>
      <c r="H140" s="478">
        <v>2</v>
      </c>
      <c r="I140" s="478">
        <v>150</v>
      </c>
      <c r="J140" s="478">
        <v>12100</v>
      </c>
      <c r="K140" s="478">
        <v>560</v>
      </c>
      <c r="L140" s="478">
        <v>25560</v>
      </c>
      <c r="M140" s="478" t="s">
        <v>351</v>
      </c>
      <c r="N140" s="478">
        <v>39.464872</v>
      </c>
      <c r="O140" s="478">
        <v>-74.448735999999997</v>
      </c>
      <c r="P140" s="478">
        <v>8563</v>
      </c>
      <c r="Q140" s="478">
        <v>95</v>
      </c>
      <c r="R140" s="478">
        <v>8.6999999999999994E-2</v>
      </c>
      <c r="S140" s="478">
        <v>7.5999999999999998E-2</v>
      </c>
      <c r="T140" s="478">
        <v>7.0999999999999994E-2</v>
      </c>
      <c r="U140" s="478">
        <v>7.0000000000000007E-2</v>
      </c>
      <c r="V140" s="478">
        <v>2</v>
      </c>
      <c r="W140" s="478">
        <v>1</v>
      </c>
      <c r="X140" s="478">
        <v>0</v>
      </c>
      <c r="Y140" s="478" t="s">
        <v>332</v>
      </c>
      <c r="Z140" s="478">
        <v>47</v>
      </c>
      <c r="AA140" s="478">
        <v>764</v>
      </c>
      <c r="AB140" s="478">
        <v>204</v>
      </c>
      <c r="AC140" s="478">
        <v>214</v>
      </c>
    </row>
    <row r="141" spans="1:29" ht="15" customHeight="1" x14ac:dyDescent="0.2">
      <c r="A141" s="479">
        <v>340010006</v>
      </c>
      <c r="B141" s="478">
        <v>44201</v>
      </c>
      <c r="C141" s="478">
        <v>1</v>
      </c>
      <c r="D141" s="478">
        <v>0</v>
      </c>
      <c r="E141" s="478" t="s">
        <v>330</v>
      </c>
      <c r="F141" s="478">
        <v>2014</v>
      </c>
      <c r="G141" s="478">
        <v>7</v>
      </c>
      <c r="H141" s="478">
        <v>2</v>
      </c>
      <c r="I141" s="478">
        <v>150</v>
      </c>
      <c r="J141" s="478">
        <v>12100</v>
      </c>
      <c r="K141" s="478">
        <v>560</v>
      </c>
      <c r="L141" s="478">
        <v>25560</v>
      </c>
      <c r="M141" s="478" t="s">
        <v>351</v>
      </c>
      <c r="N141" s="478">
        <v>39.464872</v>
      </c>
      <c r="O141" s="478">
        <v>-74.448735999999997</v>
      </c>
      <c r="P141" s="478">
        <v>8686</v>
      </c>
      <c r="Q141" s="478">
        <v>99</v>
      </c>
      <c r="R141" s="478">
        <v>7.0000000000000007E-2</v>
      </c>
      <c r="S141" s="478">
        <v>6.6000000000000003E-2</v>
      </c>
      <c r="T141" s="478">
        <v>6.5000000000000002E-2</v>
      </c>
      <c r="U141" s="478">
        <v>6.0999999999999999E-2</v>
      </c>
      <c r="V141" s="478">
        <v>0</v>
      </c>
      <c r="W141" s="478">
        <v>1</v>
      </c>
      <c r="X141" s="478">
        <v>0</v>
      </c>
      <c r="Y141" s="478" t="s">
        <v>332</v>
      </c>
      <c r="Z141" s="478">
        <v>47</v>
      </c>
      <c r="AA141" s="478">
        <v>764</v>
      </c>
      <c r="AB141" s="478">
        <v>211</v>
      </c>
      <c r="AC141" s="478">
        <v>214</v>
      </c>
    </row>
    <row r="142" spans="1:29" ht="15" customHeight="1" x14ac:dyDescent="0.2">
      <c r="A142" s="479">
        <v>340010006</v>
      </c>
      <c r="B142" s="478">
        <v>44201</v>
      </c>
      <c r="C142" s="478">
        <v>1</v>
      </c>
      <c r="D142" s="478">
        <v>5</v>
      </c>
      <c r="E142" s="478" t="s">
        <v>330</v>
      </c>
      <c r="F142" s="478">
        <v>2015</v>
      </c>
      <c r="G142" s="478">
        <v>7</v>
      </c>
      <c r="H142" s="478">
        <v>2</v>
      </c>
      <c r="I142" s="478">
        <v>150</v>
      </c>
      <c r="J142" s="478">
        <v>12100</v>
      </c>
      <c r="K142" s="478">
        <v>560</v>
      </c>
      <c r="L142" s="478">
        <v>25560</v>
      </c>
      <c r="M142" s="478" t="s">
        <v>351</v>
      </c>
      <c r="N142" s="478">
        <v>39.464872</v>
      </c>
      <c r="O142" s="478">
        <v>-74.448735999999997</v>
      </c>
      <c r="P142" s="478">
        <v>8440</v>
      </c>
      <c r="Q142" s="478">
        <v>90</v>
      </c>
      <c r="R142" s="478">
        <v>7.6999999999999999E-2</v>
      </c>
      <c r="S142" s="478">
        <v>6.8000000000000005E-2</v>
      </c>
      <c r="T142" s="478">
        <v>6.4000000000000001E-2</v>
      </c>
      <c r="U142" s="478">
        <v>6.4000000000000001E-2</v>
      </c>
      <c r="V142" s="478">
        <v>1</v>
      </c>
      <c r="W142" s="478">
        <v>1</v>
      </c>
      <c r="X142" s="478">
        <v>0</v>
      </c>
      <c r="Y142" s="478" t="s">
        <v>332</v>
      </c>
      <c r="Z142" s="478">
        <v>47</v>
      </c>
      <c r="AA142" s="478">
        <v>764</v>
      </c>
      <c r="AB142" s="478">
        <v>193</v>
      </c>
      <c r="AC142" s="478">
        <v>214</v>
      </c>
    </row>
    <row r="143" spans="1:29" ht="15" customHeight="1" x14ac:dyDescent="0.2">
      <c r="A143" s="479">
        <v>340010006</v>
      </c>
      <c r="B143" s="478">
        <v>44201</v>
      </c>
      <c r="C143" s="478">
        <v>1</v>
      </c>
      <c r="D143" s="478">
        <v>5</v>
      </c>
      <c r="E143" s="478" t="s">
        <v>330</v>
      </c>
      <c r="F143" s="478">
        <v>2016</v>
      </c>
      <c r="G143" s="478">
        <v>7</v>
      </c>
      <c r="H143" s="478">
        <v>2</v>
      </c>
      <c r="I143" s="478">
        <v>150</v>
      </c>
      <c r="J143" s="478">
        <v>12100</v>
      </c>
      <c r="K143" s="478">
        <v>560</v>
      </c>
      <c r="L143" s="478">
        <v>25560</v>
      </c>
      <c r="M143" s="478" t="s">
        <v>351</v>
      </c>
      <c r="N143" s="478">
        <v>39.464872</v>
      </c>
      <c r="O143" s="478">
        <v>-74.448735999999997</v>
      </c>
      <c r="P143" s="478">
        <v>8412</v>
      </c>
      <c r="Q143" s="478">
        <v>98</v>
      </c>
      <c r="R143" s="478">
        <v>6.8000000000000005E-2</v>
      </c>
      <c r="S143" s="478">
        <v>6.7000000000000004E-2</v>
      </c>
      <c r="T143" s="478">
        <v>6.3E-2</v>
      </c>
      <c r="U143" s="478">
        <v>6.3E-2</v>
      </c>
      <c r="V143" s="478">
        <v>0</v>
      </c>
      <c r="W143" s="478">
        <v>1</v>
      </c>
      <c r="X143" s="478">
        <v>0</v>
      </c>
      <c r="Y143" s="478" t="s">
        <v>332</v>
      </c>
      <c r="Z143" s="478">
        <v>87</v>
      </c>
      <c r="AA143" s="478">
        <v>764</v>
      </c>
      <c r="AB143" s="478">
        <v>210</v>
      </c>
      <c r="AC143" s="478">
        <v>214</v>
      </c>
    </row>
    <row r="144" spans="1:29" ht="15" customHeight="1" x14ac:dyDescent="0.2">
      <c r="A144" s="479">
        <v>340010006</v>
      </c>
      <c r="B144" s="478">
        <v>44201</v>
      </c>
      <c r="C144" s="478">
        <v>1</v>
      </c>
      <c r="D144" s="478">
        <v>0</v>
      </c>
      <c r="E144" s="478" t="s">
        <v>330</v>
      </c>
      <c r="F144" s="478">
        <v>2017</v>
      </c>
      <c r="G144" s="478">
        <v>7</v>
      </c>
      <c r="H144" s="478">
        <v>2</v>
      </c>
      <c r="I144" s="478">
        <v>150</v>
      </c>
      <c r="J144" s="478">
        <v>12100</v>
      </c>
      <c r="K144" s="478">
        <v>560</v>
      </c>
      <c r="L144" s="478">
        <v>25560</v>
      </c>
      <c r="M144" s="478" t="s">
        <v>351</v>
      </c>
      <c r="N144" s="478">
        <v>39.464872</v>
      </c>
      <c r="O144" s="478">
        <v>-74.448735999999997</v>
      </c>
      <c r="P144" s="478">
        <v>8408</v>
      </c>
      <c r="Q144" s="478">
        <v>97</v>
      </c>
      <c r="R144" s="478">
        <v>6.7000000000000004E-2</v>
      </c>
      <c r="S144" s="478">
        <v>6.6000000000000003E-2</v>
      </c>
      <c r="T144" s="478">
        <v>6.6000000000000003E-2</v>
      </c>
      <c r="U144" s="478">
        <v>6.3E-2</v>
      </c>
      <c r="V144" s="478">
        <v>0</v>
      </c>
      <c r="W144" s="478">
        <v>1</v>
      </c>
      <c r="X144" s="478">
        <v>0</v>
      </c>
      <c r="Y144" s="478" t="s">
        <v>332</v>
      </c>
      <c r="Z144" s="478">
        <v>87</v>
      </c>
      <c r="AA144" s="478">
        <v>764</v>
      </c>
      <c r="AB144" s="478">
        <v>237</v>
      </c>
      <c r="AC144" s="478">
        <v>245</v>
      </c>
    </row>
    <row r="145" spans="1:29" ht="15" customHeight="1" x14ac:dyDescent="0.2">
      <c r="A145" s="479">
        <v>340010006</v>
      </c>
      <c r="B145" s="478">
        <v>44201</v>
      </c>
      <c r="C145" s="478">
        <v>1</v>
      </c>
      <c r="D145" s="478">
        <v>0</v>
      </c>
      <c r="E145" s="478" t="s">
        <v>330</v>
      </c>
      <c r="F145" s="478">
        <v>2018</v>
      </c>
      <c r="G145" s="478">
        <v>7</v>
      </c>
      <c r="H145" s="478">
        <v>2</v>
      </c>
      <c r="I145" s="478">
        <v>150</v>
      </c>
      <c r="J145" s="478">
        <v>12100</v>
      </c>
      <c r="K145" s="478">
        <v>560</v>
      </c>
      <c r="L145" s="478">
        <v>25560</v>
      </c>
      <c r="M145" s="478" t="s">
        <v>351</v>
      </c>
      <c r="N145" s="478">
        <v>39.464872</v>
      </c>
      <c r="O145" s="478">
        <v>-74.448735999999997</v>
      </c>
      <c r="P145" s="478">
        <v>8202</v>
      </c>
      <c r="Q145" s="478">
        <v>98</v>
      </c>
      <c r="R145" s="478">
        <v>7.3999999999999996E-2</v>
      </c>
      <c r="S145" s="478">
        <v>6.5000000000000002E-2</v>
      </c>
      <c r="T145" s="478">
        <v>6.4000000000000001E-2</v>
      </c>
      <c r="U145" s="478">
        <v>6.3E-2</v>
      </c>
      <c r="V145" s="478">
        <v>0</v>
      </c>
      <c r="W145" s="478">
        <v>1</v>
      </c>
      <c r="X145" s="478">
        <v>0</v>
      </c>
      <c r="Z145" s="478">
        <v>87</v>
      </c>
      <c r="AA145" s="478">
        <v>764</v>
      </c>
      <c r="AB145" s="478">
        <v>240</v>
      </c>
      <c r="AC145" s="478">
        <v>245</v>
      </c>
    </row>
    <row r="146" spans="1:29" ht="15" customHeight="1" x14ac:dyDescent="0.2">
      <c r="A146" s="479">
        <v>340030006</v>
      </c>
      <c r="B146" s="478">
        <v>44201</v>
      </c>
      <c r="C146" s="478">
        <v>1</v>
      </c>
      <c r="D146" s="478">
        <v>0</v>
      </c>
      <c r="E146" s="478" t="s">
        <v>330</v>
      </c>
      <c r="F146" s="478">
        <v>2010</v>
      </c>
      <c r="G146" s="478">
        <v>7</v>
      </c>
      <c r="H146" s="478">
        <v>2</v>
      </c>
      <c r="I146" s="478">
        <v>43</v>
      </c>
      <c r="J146" s="478">
        <v>35620</v>
      </c>
      <c r="K146" s="478">
        <v>5601</v>
      </c>
      <c r="L146" s="478">
        <v>40020</v>
      </c>
      <c r="M146" s="478" t="s">
        <v>352</v>
      </c>
      <c r="N146" s="478">
        <v>40.870435999999998</v>
      </c>
      <c r="O146" s="478">
        <v>-73.991994000000005</v>
      </c>
      <c r="P146" s="478">
        <v>8715</v>
      </c>
      <c r="Q146" s="478">
        <v>100</v>
      </c>
      <c r="R146" s="478">
        <v>8.5000000000000006E-2</v>
      </c>
      <c r="S146" s="478">
        <v>8.3000000000000004E-2</v>
      </c>
      <c r="T146" s="478">
        <v>7.6999999999999999E-2</v>
      </c>
      <c r="U146" s="478">
        <v>7.5999999999999998E-2</v>
      </c>
      <c r="V146" s="478">
        <v>5</v>
      </c>
      <c r="W146" s="478">
        <v>1</v>
      </c>
      <c r="X146" s="478">
        <v>0</v>
      </c>
      <c r="Z146" s="478">
        <v>47</v>
      </c>
      <c r="AA146" s="478">
        <v>764</v>
      </c>
      <c r="AB146" s="478">
        <v>214</v>
      </c>
      <c r="AC146" s="478">
        <v>214</v>
      </c>
    </row>
    <row r="147" spans="1:29" ht="15" customHeight="1" x14ac:dyDescent="0.2">
      <c r="A147" s="479">
        <v>340030006</v>
      </c>
      <c r="B147" s="478">
        <v>44201</v>
      </c>
      <c r="C147" s="478">
        <v>1</v>
      </c>
      <c r="D147" s="478">
        <v>0</v>
      </c>
      <c r="E147" s="478" t="s">
        <v>330</v>
      </c>
      <c r="F147" s="478">
        <v>2011</v>
      </c>
      <c r="G147" s="478">
        <v>7</v>
      </c>
      <c r="H147" s="478">
        <v>2</v>
      </c>
      <c r="I147" s="478">
        <v>43</v>
      </c>
      <c r="J147" s="478">
        <v>35620</v>
      </c>
      <c r="K147" s="478">
        <v>5601</v>
      </c>
      <c r="L147" s="478">
        <v>40020</v>
      </c>
      <c r="M147" s="478" t="s">
        <v>352</v>
      </c>
      <c r="N147" s="478">
        <v>40.870435999999998</v>
      </c>
      <c r="O147" s="478">
        <v>-73.991994000000005</v>
      </c>
      <c r="P147" s="478">
        <v>7161</v>
      </c>
      <c r="Q147" s="478">
        <v>97</v>
      </c>
      <c r="R147" s="478">
        <v>9.5000000000000001E-2</v>
      </c>
      <c r="S147" s="478">
        <v>8.6999999999999994E-2</v>
      </c>
      <c r="T147" s="478">
        <v>8.6999999999999994E-2</v>
      </c>
      <c r="U147" s="478">
        <v>8.2000000000000003E-2</v>
      </c>
      <c r="V147" s="478">
        <v>10</v>
      </c>
      <c r="W147" s="478">
        <v>1</v>
      </c>
      <c r="X147" s="478">
        <v>0</v>
      </c>
      <c r="Z147" s="478">
        <v>47</v>
      </c>
      <c r="AA147" s="478">
        <v>764</v>
      </c>
      <c r="AB147" s="478">
        <v>208</v>
      </c>
      <c r="AC147" s="478">
        <v>214</v>
      </c>
    </row>
    <row r="148" spans="1:29" ht="15" customHeight="1" x14ac:dyDescent="0.2">
      <c r="A148" s="479">
        <v>340030006</v>
      </c>
      <c r="B148" s="478">
        <v>44201</v>
      </c>
      <c r="C148" s="478">
        <v>1</v>
      </c>
      <c r="D148" s="478">
        <v>0</v>
      </c>
      <c r="E148" s="478" t="s">
        <v>330</v>
      </c>
      <c r="F148" s="478">
        <v>2012</v>
      </c>
      <c r="G148" s="478">
        <v>7</v>
      </c>
      <c r="H148" s="478">
        <v>2</v>
      </c>
      <c r="I148" s="478">
        <v>43</v>
      </c>
      <c r="J148" s="478">
        <v>35620</v>
      </c>
      <c r="K148" s="478">
        <v>5601</v>
      </c>
      <c r="L148" s="478">
        <v>40020</v>
      </c>
      <c r="M148" s="478" t="s">
        <v>352</v>
      </c>
      <c r="N148" s="478">
        <v>40.870435999999998</v>
      </c>
      <c r="O148" s="478">
        <v>-73.991994000000005</v>
      </c>
      <c r="P148" s="478">
        <v>4770</v>
      </c>
      <c r="Q148" s="478">
        <v>59</v>
      </c>
      <c r="R148" s="478">
        <v>0.08</v>
      </c>
      <c r="S148" s="478">
        <v>7.9000000000000001E-2</v>
      </c>
      <c r="T148" s="478">
        <v>7.8E-2</v>
      </c>
      <c r="U148" s="478">
        <v>7.5999999999999998E-2</v>
      </c>
      <c r="V148" s="478">
        <v>4</v>
      </c>
      <c r="W148" s="478">
        <v>1</v>
      </c>
      <c r="X148" s="478">
        <v>0</v>
      </c>
      <c r="Y148" s="478" t="s">
        <v>333</v>
      </c>
      <c r="Z148" s="478">
        <v>47</v>
      </c>
      <c r="AA148" s="478">
        <v>764</v>
      </c>
      <c r="AB148" s="478">
        <v>127</v>
      </c>
      <c r="AC148" s="478">
        <v>214</v>
      </c>
    </row>
    <row r="149" spans="1:29" ht="15" customHeight="1" x14ac:dyDescent="0.2">
      <c r="A149" s="479">
        <v>340030006</v>
      </c>
      <c r="B149" s="478">
        <v>44201</v>
      </c>
      <c r="C149" s="478">
        <v>1</v>
      </c>
      <c r="D149" s="478">
        <v>0</v>
      </c>
      <c r="E149" s="478" t="s">
        <v>330</v>
      </c>
      <c r="F149" s="478">
        <v>2013</v>
      </c>
      <c r="G149" s="478">
        <v>7</v>
      </c>
      <c r="H149" s="478">
        <v>2</v>
      </c>
      <c r="I149" s="478">
        <v>43</v>
      </c>
      <c r="J149" s="478">
        <v>35620</v>
      </c>
      <c r="K149" s="478">
        <v>5601</v>
      </c>
      <c r="L149" s="478">
        <v>40020</v>
      </c>
      <c r="M149" s="478" t="s">
        <v>352</v>
      </c>
      <c r="N149" s="478">
        <v>40.870435999999998</v>
      </c>
      <c r="O149" s="478">
        <v>-73.991994000000005</v>
      </c>
      <c r="P149" s="478">
        <v>5826</v>
      </c>
      <c r="Q149" s="478">
        <v>99</v>
      </c>
      <c r="R149" s="478">
        <v>7.5999999999999998E-2</v>
      </c>
      <c r="S149" s="478">
        <v>7.4999999999999997E-2</v>
      </c>
      <c r="T149" s="478">
        <v>7.3999999999999996E-2</v>
      </c>
      <c r="U149" s="478">
        <v>7.3999999999999996E-2</v>
      </c>
      <c r="V149" s="478">
        <v>1</v>
      </c>
      <c r="W149" s="478">
        <v>1</v>
      </c>
      <c r="X149" s="478">
        <v>0</v>
      </c>
      <c r="Y149" s="478" t="s">
        <v>332</v>
      </c>
      <c r="Z149" s="478">
        <v>47</v>
      </c>
      <c r="AA149" s="478">
        <v>764</v>
      </c>
      <c r="AB149" s="478">
        <v>211</v>
      </c>
      <c r="AC149" s="478">
        <v>214</v>
      </c>
    </row>
    <row r="150" spans="1:29" ht="15" customHeight="1" x14ac:dyDescent="0.2">
      <c r="A150" s="479">
        <v>340030006</v>
      </c>
      <c r="B150" s="478">
        <v>44201</v>
      </c>
      <c r="C150" s="478">
        <v>1</v>
      </c>
      <c r="D150" s="478">
        <v>0</v>
      </c>
      <c r="E150" s="478" t="s">
        <v>330</v>
      </c>
      <c r="F150" s="478">
        <v>2014</v>
      </c>
      <c r="G150" s="478">
        <v>7</v>
      </c>
      <c r="H150" s="478">
        <v>2</v>
      </c>
      <c r="I150" s="478">
        <v>43</v>
      </c>
      <c r="J150" s="478">
        <v>35620</v>
      </c>
      <c r="K150" s="478">
        <v>5601</v>
      </c>
      <c r="L150" s="478">
        <v>40020</v>
      </c>
      <c r="M150" s="478" t="s">
        <v>352</v>
      </c>
      <c r="N150" s="478">
        <v>40.870435999999998</v>
      </c>
      <c r="O150" s="478">
        <v>-73.991994000000005</v>
      </c>
      <c r="P150" s="478">
        <v>5551</v>
      </c>
      <c r="Q150" s="478">
        <v>96</v>
      </c>
      <c r="R150" s="478">
        <v>0.08</v>
      </c>
      <c r="S150" s="478">
        <v>7.4999999999999997E-2</v>
      </c>
      <c r="T150" s="478">
        <v>7.2999999999999995E-2</v>
      </c>
      <c r="U150" s="478">
        <v>6.9000000000000006E-2</v>
      </c>
      <c r="V150" s="478">
        <v>1</v>
      </c>
      <c r="W150" s="478">
        <v>1</v>
      </c>
      <c r="X150" s="478">
        <v>0</v>
      </c>
      <c r="Y150" s="478" t="s">
        <v>332</v>
      </c>
      <c r="Z150" s="478">
        <v>47</v>
      </c>
      <c r="AA150" s="478">
        <v>764</v>
      </c>
      <c r="AB150" s="478">
        <v>205</v>
      </c>
      <c r="AC150" s="478">
        <v>214</v>
      </c>
    </row>
    <row r="151" spans="1:29" ht="15" customHeight="1" x14ac:dyDescent="0.2">
      <c r="A151" s="479">
        <v>340030006</v>
      </c>
      <c r="B151" s="478">
        <v>44201</v>
      </c>
      <c r="C151" s="478">
        <v>1</v>
      </c>
      <c r="D151" s="478">
        <v>5</v>
      </c>
      <c r="E151" s="478" t="s">
        <v>330</v>
      </c>
      <c r="F151" s="478">
        <v>2015</v>
      </c>
      <c r="G151" s="478">
        <v>7</v>
      </c>
      <c r="H151" s="478">
        <v>2</v>
      </c>
      <c r="I151" s="478">
        <v>43</v>
      </c>
      <c r="J151" s="478">
        <v>35620</v>
      </c>
      <c r="K151" s="478">
        <v>5601</v>
      </c>
      <c r="L151" s="478">
        <v>40020</v>
      </c>
      <c r="M151" s="478" t="s">
        <v>352</v>
      </c>
      <c r="N151" s="478">
        <v>40.870435999999998</v>
      </c>
      <c r="O151" s="478">
        <v>-73.991994000000005</v>
      </c>
      <c r="P151" s="478">
        <v>5981</v>
      </c>
      <c r="Q151" s="478">
        <v>97</v>
      </c>
      <c r="R151" s="478">
        <v>0.08</v>
      </c>
      <c r="S151" s="478">
        <v>7.9000000000000001E-2</v>
      </c>
      <c r="T151" s="478">
        <v>7.6999999999999999E-2</v>
      </c>
      <c r="U151" s="478">
        <v>7.5999999999999998E-2</v>
      </c>
      <c r="V151" s="478">
        <v>5</v>
      </c>
      <c r="W151" s="478">
        <v>1</v>
      </c>
      <c r="X151" s="478">
        <v>0</v>
      </c>
      <c r="Y151" s="478" t="s">
        <v>332</v>
      </c>
      <c r="Z151" s="478">
        <v>47</v>
      </c>
      <c r="AA151" s="478">
        <v>764</v>
      </c>
      <c r="AB151" s="478">
        <v>208</v>
      </c>
      <c r="AC151" s="478">
        <v>214</v>
      </c>
    </row>
    <row r="152" spans="1:29" ht="15" customHeight="1" x14ac:dyDescent="0.2">
      <c r="A152" s="479">
        <v>340030006</v>
      </c>
      <c r="B152" s="478">
        <v>44201</v>
      </c>
      <c r="C152" s="478">
        <v>1</v>
      </c>
      <c r="D152" s="478">
        <v>5</v>
      </c>
      <c r="E152" s="478" t="s">
        <v>330</v>
      </c>
      <c r="F152" s="478">
        <v>2016</v>
      </c>
      <c r="G152" s="478">
        <v>7</v>
      </c>
      <c r="H152" s="478">
        <v>2</v>
      </c>
      <c r="I152" s="478">
        <v>43</v>
      </c>
      <c r="J152" s="478">
        <v>35620</v>
      </c>
      <c r="K152" s="478">
        <v>5601</v>
      </c>
      <c r="L152" s="478">
        <v>40020</v>
      </c>
      <c r="M152" s="478" t="s">
        <v>352</v>
      </c>
      <c r="N152" s="478">
        <v>40.870435999999998</v>
      </c>
      <c r="O152" s="478">
        <v>-73.991994000000005</v>
      </c>
      <c r="P152" s="478">
        <v>5641</v>
      </c>
      <c r="Q152" s="478">
        <v>99</v>
      </c>
      <c r="R152" s="478">
        <v>7.6999999999999999E-2</v>
      </c>
      <c r="S152" s="478">
        <v>7.4999999999999997E-2</v>
      </c>
      <c r="T152" s="478">
        <v>7.3999999999999996E-2</v>
      </c>
      <c r="U152" s="478">
        <v>7.2999999999999995E-2</v>
      </c>
      <c r="V152" s="478">
        <v>1</v>
      </c>
      <c r="W152" s="478">
        <v>1</v>
      </c>
      <c r="X152" s="478">
        <v>0</v>
      </c>
      <c r="Y152" s="478" t="s">
        <v>332</v>
      </c>
      <c r="Z152" s="478">
        <v>47</v>
      </c>
      <c r="AA152" s="478">
        <v>764</v>
      </c>
      <c r="AB152" s="478">
        <v>212</v>
      </c>
      <c r="AC152" s="478">
        <v>214</v>
      </c>
    </row>
    <row r="153" spans="1:29" ht="15" customHeight="1" x14ac:dyDescent="0.2">
      <c r="A153" s="479">
        <v>340030006</v>
      </c>
      <c r="B153" s="478">
        <v>44201</v>
      </c>
      <c r="C153" s="478">
        <v>1</v>
      </c>
      <c r="D153" s="478">
        <v>0</v>
      </c>
      <c r="E153" s="478" t="s">
        <v>330</v>
      </c>
      <c r="F153" s="478">
        <v>2017</v>
      </c>
      <c r="G153" s="478">
        <v>7</v>
      </c>
      <c r="H153" s="478">
        <v>2</v>
      </c>
      <c r="I153" s="478">
        <v>43</v>
      </c>
      <c r="J153" s="478">
        <v>35620</v>
      </c>
      <c r="K153" s="478">
        <v>5601</v>
      </c>
      <c r="L153" s="478">
        <v>40020</v>
      </c>
      <c r="M153" s="478" t="s">
        <v>352</v>
      </c>
      <c r="N153" s="478">
        <v>40.870435999999998</v>
      </c>
      <c r="O153" s="478">
        <v>-73.991994000000005</v>
      </c>
      <c r="P153" s="478">
        <v>6282</v>
      </c>
      <c r="Q153" s="478">
        <v>98</v>
      </c>
      <c r="R153" s="478">
        <v>8.2000000000000003E-2</v>
      </c>
      <c r="S153" s="478">
        <v>7.9000000000000001E-2</v>
      </c>
      <c r="T153" s="478">
        <v>7.3999999999999996E-2</v>
      </c>
      <c r="U153" s="478">
        <v>7.3999999999999996E-2</v>
      </c>
      <c r="V153" s="478">
        <v>2</v>
      </c>
      <c r="W153" s="478">
        <v>1</v>
      </c>
      <c r="X153" s="478">
        <v>0</v>
      </c>
      <c r="Y153" s="478" t="s">
        <v>332</v>
      </c>
      <c r="Z153" s="478">
        <v>47</v>
      </c>
      <c r="AA153" s="478">
        <v>764</v>
      </c>
      <c r="AB153" s="478">
        <v>241</v>
      </c>
      <c r="AC153" s="478">
        <v>245</v>
      </c>
    </row>
    <row r="154" spans="1:29" ht="15" customHeight="1" x14ac:dyDescent="0.2">
      <c r="A154" s="479">
        <v>340030006</v>
      </c>
      <c r="B154" s="478">
        <v>44201</v>
      </c>
      <c r="C154" s="478">
        <v>1</v>
      </c>
      <c r="D154" s="478">
        <v>0</v>
      </c>
      <c r="E154" s="478" t="s">
        <v>330</v>
      </c>
      <c r="F154" s="478">
        <v>2018</v>
      </c>
      <c r="G154" s="478">
        <v>7</v>
      </c>
      <c r="H154" s="478">
        <v>2</v>
      </c>
      <c r="I154" s="478">
        <v>43</v>
      </c>
      <c r="J154" s="478">
        <v>35620</v>
      </c>
      <c r="K154" s="478">
        <v>5601</v>
      </c>
      <c r="L154" s="478">
        <v>40020</v>
      </c>
      <c r="M154" s="478" t="s">
        <v>352</v>
      </c>
      <c r="N154" s="478">
        <v>40.870435999999998</v>
      </c>
      <c r="O154" s="478">
        <v>-73.991994000000005</v>
      </c>
      <c r="P154" s="478">
        <v>5768</v>
      </c>
      <c r="Q154" s="478">
        <v>97</v>
      </c>
      <c r="R154" s="478">
        <v>9.0999999999999998E-2</v>
      </c>
      <c r="S154" s="478">
        <v>0.09</v>
      </c>
      <c r="T154" s="478">
        <v>8.1000000000000003E-2</v>
      </c>
      <c r="U154" s="478">
        <v>7.9000000000000001E-2</v>
      </c>
      <c r="V154" s="478">
        <v>8</v>
      </c>
      <c r="W154" s="478">
        <v>1</v>
      </c>
      <c r="X154" s="478">
        <v>0</v>
      </c>
      <c r="Z154" s="478">
        <v>47</v>
      </c>
      <c r="AA154" s="478">
        <v>764</v>
      </c>
      <c r="AB154" s="478">
        <v>237</v>
      </c>
      <c r="AC154" s="478">
        <v>245</v>
      </c>
    </row>
    <row r="155" spans="1:29" ht="15" customHeight="1" x14ac:dyDescent="0.2">
      <c r="A155" s="479">
        <v>340070002</v>
      </c>
      <c r="B155" s="478">
        <v>44201</v>
      </c>
      <c r="C155" s="478">
        <v>1</v>
      </c>
      <c r="D155" s="478">
        <v>0</v>
      </c>
      <c r="E155" s="478" t="s">
        <v>330</v>
      </c>
      <c r="F155" s="478">
        <v>2012</v>
      </c>
      <c r="G155" s="478">
        <v>7</v>
      </c>
      <c r="H155" s="478">
        <v>2</v>
      </c>
      <c r="I155" s="478">
        <v>45</v>
      </c>
      <c r="J155" s="478">
        <v>37980</v>
      </c>
      <c r="K155" s="478">
        <v>6160</v>
      </c>
      <c r="L155" s="478">
        <v>10000</v>
      </c>
      <c r="M155" s="478" t="s">
        <v>353</v>
      </c>
      <c r="N155" s="478">
        <v>39.934559</v>
      </c>
      <c r="O155" s="478">
        <v>-75.125219000000001</v>
      </c>
      <c r="P155" s="478">
        <v>6009</v>
      </c>
      <c r="Q155" s="478">
        <v>88</v>
      </c>
      <c r="R155" s="478">
        <v>9.1999999999999998E-2</v>
      </c>
      <c r="S155" s="478">
        <v>0.09</v>
      </c>
      <c r="T155" s="478">
        <v>8.6999999999999994E-2</v>
      </c>
      <c r="U155" s="478">
        <v>8.5999999999999993E-2</v>
      </c>
      <c r="V155" s="478">
        <v>19</v>
      </c>
      <c r="W155" s="478">
        <v>1</v>
      </c>
      <c r="X155" s="478">
        <v>0</v>
      </c>
      <c r="Y155" s="478" t="s">
        <v>332</v>
      </c>
      <c r="Z155" s="478">
        <v>47</v>
      </c>
      <c r="AA155" s="478">
        <v>764</v>
      </c>
      <c r="AB155" s="478">
        <v>188</v>
      </c>
      <c r="AC155" s="478">
        <v>214</v>
      </c>
    </row>
    <row r="156" spans="1:29" ht="15" customHeight="1" x14ac:dyDescent="0.2">
      <c r="A156" s="479">
        <v>340070002</v>
      </c>
      <c r="B156" s="478">
        <v>44201</v>
      </c>
      <c r="C156" s="478">
        <v>1</v>
      </c>
      <c r="D156" s="478">
        <v>0</v>
      </c>
      <c r="E156" s="478" t="s">
        <v>330</v>
      </c>
      <c r="F156" s="478">
        <v>2013</v>
      </c>
      <c r="G156" s="478">
        <v>7</v>
      </c>
      <c r="H156" s="478">
        <v>2</v>
      </c>
      <c r="I156" s="478">
        <v>45</v>
      </c>
      <c r="J156" s="478">
        <v>37980</v>
      </c>
      <c r="K156" s="478">
        <v>6160</v>
      </c>
      <c r="L156" s="478">
        <v>10000</v>
      </c>
      <c r="M156" s="478" t="s">
        <v>353</v>
      </c>
      <c r="N156" s="478">
        <v>39.934559</v>
      </c>
      <c r="O156" s="478">
        <v>-75.125219000000001</v>
      </c>
      <c r="P156" s="478">
        <v>8740</v>
      </c>
      <c r="Q156" s="478">
        <v>100</v>
      </c>
      <c r="R156" s="478">
        <v>7.1999999999999995E-2</v>
      </c>
      <c r="S156" s="478">
        <v>7.0000000000000007E-2</v>
      </c>
      <c r="T156" s="478">
        <v>6.6000000000000003E-2</v>
      </c>
      <c r="U156" s="478">
        <v>6.5000000000000002E-2</v>
      </c>
      <c r="V156" s="478">
        <v>0</v>
      </c>
      <c r="W156" s="478">
        <v>1</v>
      </c>
      <c r="X156" s="478">
        <v>0</v>
      </c>
      <c r="Y156" s="478" t="s">
        <v>332</v>
      </c>
      <c r="Z156" s="478">
        <v>47</v>
      </c>
      <c r="AA156" s="478">
        <v>764</v>
      </c>
      <c r="AB156" s="478">
        <v>214</v>
      </c>
      <c r="AC156" s="478">
        <v>214</v>
      </c>
    </row>
    <row r="157" spans="1:29" ht="15" customHeight="1" x14ac:dyDescent="0.2">
      <c r="A157" s="479">
        <v>340070002</v>
      </c>
      <c r="B157" s="478">
        <v>44201</v>
      </c>
      <c r="C157" s="478">
        <v>1</v>
      </c>
      <c r="D157" s="478">
        <v>0</v>
      </c>
      <c r="E157" s="478" t="s">
        <v>330</v>
      </c>
      <c r="F157" s="478">
        <v>2014</v>
      </c>
      <c r="G157" s="478">
        <v>7</v>
      </c>
      <c r="H157" s="478">
        <v>2</v>
      </c>
      <c r="I157" s="478">
        <v>45</v>
      </c>
      <c r="J157" s="478">
        <v>37980</v>
      </c>
      <c r="K157" s="478">
        <v>6160</v>
      </c>
      <c r="L157" s="478">
        <v>10000</v>
      </c>
      <c r="M157" s="478" t="s">
        <v>353</v>
      </c>
      <c r="N157" s="478">
        <v>39.934559</v>
      </c>
      <c r="O157" s="478">
        <v>-75.125219000000001</v>
      </c>
      <c r="P157" s="478">
        <v>8735</v>
      </c>
      <c r="Q157" s="478">
        <v>100</v>
      </c>
      <c r="R157" s="478">
        <v>7.4999999999999997E-2</v>
      </c>
      <c r="S157" s="478">
        <v>7.3999999999999996E-2</v>
      </c>
      <c r="T157" s="478">
        <v>6.8000000000000005E-2</v>
      </c>
      <c r="U157" s="478">
        <v>6.8000000000000005E-2</v>
      </c>
      <c r="V157" s="478">
        <v>0</v>
      </c>
      <c r="W157" s="478">
        <v>1</v>
      </c>
      <c r="X157" s="478">
        <v>0</v>
      </c>
      <c r="Y157" s="478" t="s">
        <v>332</v>
      </c>
      <c r="Z157" s="478">
        <v>47</v>
      </c>
      <c r="AA157" s="478">
        <v>764</v>
      </c>
      <c r="AB157" s="478">
        <v>213</v>
      </c>
      <c r="AC157" s="478">
        <v>214</v>
      </c>
    </row>
    <row r="158" spans="1:29" ht="15" customHeight="1" x14ac:dyDescent="0.2">
      <c r="A158" s="479">
        <v>340070002</v>
      </c>
      <c r="B158" s="478">
        <v>44201</v>
      </c>
      <c r="C158" s="478">
        <v>1</v>
      </c>
      <c r="D158" s="478">
        <v>5</v>
      </c>
      <c r="E158" s="478" t="s">
        <v>330</v>
      </c>
      <c r="F158" s="478">
        <v>2015</v>
      </c>
      <c r="G158" s="478">
        <v>7</v>
      </c>
      <c r="H158" s="478">
        <v>2</v>
      </c>
      <c r="I158" s="478">
        <v>45</v>
      </c>
      <c r="J158" s="478">
        <v>37980</v>
      </c>
      <c r="K158" s="478">
        <v>6160</v>
      </c>
      <c r="L158" s="478">
        <v>10000</v>
      </c>
      <c r="M158" s="478" t="s">
        <v>353</v>
      </c>
      <c r="N158" s="478">
        <v>39.934559</v>
      </c>
      <c r="O158" s="478">
        <v>-75.125219000000001</v>
      </c>
      <c r="P158" s="478">
        <v>8748</v>
      </c>
      <c r="Q158" s="478">
        <v>100</v>
      </c>
      <c r="R158" s="478">
        <v>0.09</v>
      </c>
      <c r="S158" s="478">
        <v>8.3000000000000004E-2</v>
      </c>
      <c r="T158" s="478">
        <v>8.1000000000000003E-2</v>
      </c>
      <c r="U158" s="478">
        <v>7.9000000000000001E-2</v>
      </c>
      <c r="V158" s="478">
        <v>10</v>
      </c>
      <c r="W158" s="478">
        <v>1</v>
      </c>
      <c r="X158" s="478">
        <v>0</v>
      </c>
      <c r="Y158" s="478" t="s">
        <v>332</v>
      </c>
      <c r="Z158" s="478">
        <v>47</v>
      </c>
      <c r="AA158" s="478">
        <v>764</v>
      </c>
      <c r="AB158" s="478">
        <v>214</v>
      </c>
      <c r="AC158" s="478">
        <v>214</v>
      </c>
    </row>
    <row r="159" spans="1:29" ht="15" customHeight="1" x14ac:dyDescent="0.2">
      <c r="A159" s="479">
        <v>340070002</v>
      </c>
      <c r="B159" s="478">
        <v>44201</v>
      </c>
      <c r="C159" s="478">
        <v>1</v>
      </c>
      <c r="D159" s="478">
        <v>5</v>
      </c>
      <c r="E159" s="478" t="s">
        <v>330</v>
      </c>
      <c r="F159" s="478">
        <v>2016</v>
      </c>
      <c r="G159" s="478">
        <v>7</v>
      </c>
      <c r="H159" s="478">
        <v>2</v>
      </c>
      <c r="I159" s="478">
        <v>45</v>
      </c>
      <c r="J159" s="478">
        <v>37980</v>
      </c>
      <c r="K159" s="478">
        <v>6160</v>
      </c>
      <c r="L159" s="478">
        <v>10000</v>
      </c>
      <c r="M159" s="478" t="s">
        <v>353</v>
      </c>
      <c r="N159" s="478">
        <v>39.934559</v>
      </c>
      <c r="O159" s="478">
        <v>-75.125219000000001</v>
      </c>
      <c r="P159" s="478">
        <v>8653</v>
      </c>
      <c r="Q159" s="478">
        <v>99</v>
      </c>
      <c r="R159" s="478">
        <v>8.1000000000000003E-2</v>
      </c>
      <c r="S159" s="478">
        <v>7.8E-2</v>
      </c>
      <c r="T159" s="478">
        <v>7.8E-2</v>
      </c>
      <c r="U159" s="478">
        <v>7.5999999999999998E-2</v>
      </c>
      <c r="V159" s="478">
        <v>4</v>
      </c>
      <c r="W159" s="478">
        <v>1</v>
      </c>
      <c r="X159" s="478">
        <v>0</v>
      </c>
      <c r="Y159" s="478" t="s">
        <v>332</v>
      </c>
      <c r="Z159" s="478">
        <v>47</v>
      </c>
      <c r="AA159" s="478">
        <v>764</v>
      </c>
      <c r="AB159" s="478">
        <v>211</v>
      </c>
      <c r="AC159" s="478">
        <v>214</v>
      </c>
    </row>
    <row r="160" spans="1:29" ht="15" customHeight="1" x14ac:dyDescent="0.2">
      <c r="A160" s="479">
        <v>340070002</v>
      </c>
      <c r="B160" s="478">
        <v>44201</v>
      </c>
      <c r="C160" s="478">
        <v>1</v>
      </c>
      <c r="D160" s="478">
        <v>0</v>
      </c>
      <c r="E160" s="478" t="s">
        <v>330</v>
      </c>
      <c r="F160" s="478">
        <v>2017</v>
      </c>
      <c r="G160" s="478">
        <v>7</v>
      </c>
      <c r="H160" s="478">
        <v>2</v>
      </c>
      <c r="I160" s="478">
        <v>45</v>
      </c>
      <c r="J160" s="478">
        <v>37980</v>
      </c>
      <c r="K160" s="478">
        <v>6160</v>
      </c>
      <c r="L160" s="478">
        <v>10000</v>
      </c>
      <c r="M160" s="478" t="s">
        <v>353</v>
      </c>
      <c r="N160" s="478">
        <v>39.934559</v>
      </c>
      <c r="O160" s="478">
        <v>-75.125219000000001</v>
      </c>
      <c r="P160" s="478">
        <v>8688</v>
      </c>
      <c r="Q160" s="478">
        <v>98</v>
      </c>
      <c r="R160" s="478">
        <v>8.3000000000000004E-2</v>
      </c>
      <c r="S160" s="478">
        <v>7.9000000000000001E-2</v>
      </c>
      <c r="T160" s="478">
        <v>7.6999999999999999E-2</v>
      </c>
      <c r="U160" s="478">
        <v>7.5999999999999998E-2</v>
      </c>
      <c r="V160" s="478">
        <v>6</v>
      </c>
      <c r="W160" s="478">
        <v>1</v>
      </c>
      <c r="X160" s="478">
        <v>0</v>
      </c>
      <c r="Y160" s="478" t="s">
        <v>332</v>
      </c>
      <c r="Z160" s="478">
        <v>47</v>
      </c>
      <c r="AA160" s="478">
        <v>764</v>
      </c>
      <c r="AB160" s="478">
        <v>241</v>
      </c>
      <c r="AC160" s="478">
        <v>245</v>
      </c>
    </row>
    <row r="161" spans="1:29" ht="15" customHeight="1" x14ac:dyDescent="0.2">
      <c r="A161" s="479">
        <v>340070002</v>
      </c>
      <c r="B161" s="478">
        <v>44201</v>
      </c>
      <c r="C161" s="478">
        <v>1</v>
      </c>
      <c r="D161" s="478">
        <v>0</v>
      </c>
      <c r="E161" s="478" t="s">
        <v>330</v>
      </c>
      <c r="F161" s="478">
        <v>2018</v>
      </c>
      <c r="G161" s="478">
        <v>7</v>
      </c>
      <c r="H161" s="478">
        <v>2</v>
      </c>
      <c r="I161" s="478">
        <v>45</v>
      </c>
      <c r="J161" s="478">
        <v>37980</v>
      </c>
      <c r="K161" s="478">
        <v>6160</v>
      </c>
      <c r="L161" s="478">
        <v>10000</v>
      </c>
      <c r="M161" s="478" t="s">
        <v>353</v>
      </c>
      <c r="N161" s="478">
        <v>39.934559</v>
      </c>
      <c r="O161" s="478">
        <v>-75.125219000000001</v>
      </c>
      <c r="P161" s="478">
        <v>8637</v>
      </c>
      <c r="Q161" s="478">
        <v>99</v>
      </c>
      <c r="R161" s="478">
        <v>0.08</v>
      </c>
      <c r="S161" s="478">
        <v>7.5999999999999998E-2</v>
      </c>
      <c r="T161" s="478">
        <v>7.4999999999999997E-2</v>
      </c>
      <c r="U161" s="478">
        <v>7.4999999999999997E-2</v>
      </c>
      <c r="V161" s="478">
        <v>2</v>
      </c>
      <c r="W161" s="478">
        <v>1</v>
      </c>
      <c r="X161" s="478">
        <v>0</v>
      </c>
      <c r="Z161" s="478">
        <v>47</v>
      </c>
      <c r="AA161" s="478">
        <v>764</v>
      </c>
      <c r="AB161" s="478">
        <v>242</v>
      </c>
      <c r="AC161" s="478">
        <v>245</v>
      </c>
    </row>
    <row r="162" spans="1:29" ht="15" customHeight="1" x14ac:dyDescent="0.2">
      <c r="A162" s="479">
        <v>340071001</v>
      </c>
      <c r="B162" s="478">
        <v>44201</v>
      </c>
      <c r="C162" s="478">
        <v>1</v>
      </c>
      <c r="D162" s="478">
        <v>0</v>
      </c>
      <c r="E162" s="478" t="s">
        <v>330</v>
      </c>
      <c r="F162" s="478">
        <v>2010</v>
      </c>
      <c r="G162" s="478">
        <v>7</v>
      </c>
      <c r="H162" s="478">
        <v>2</v>
      </c>
      <c r="I162" s="478">
        <v>45</v>
      </c>
      <c r="J162" s="478">
        <v>37980</v>
      </c>
      <c r="K162" s="478">
        <v>6160</v>
      </c>
      <c r="L162" s="478">
        <v>81740</v>
      </c>
      <c r="M162" s="478" t="s">
        <v>354</v>
      </c>
      <c r="N162" s="478">
        <v>39.684249999999999</v>
      </c>
      <c r="O162" s="478">
        <v>-74.861491000000001</v>
      </c>
      <c r="P162" s="478">
        <v>8666</v>
      </c>
      <c r="Q162" s="478">
        <v>98</v>
      </c>
      <c r="R162" s="478">
        <v>9.4E-2</v>
      </c>
      <c r="S162" s="478">
        <v>9.2999999999999999E-2</v>
      </c>
      <c r="T162" s="478">
        <v>9.0999999999999998E-2</v>
      </c>
      <c r="U162" s="478">
        <v>8.7999999999999995E-2</v>
      </c>
      <c r="V162" s="478">
        <v>16</v>
      </c>
      <c r="W162" s="478">
        <v>1</v>
      </c>
      <c r="X162" s="478">
        <v>0</v>
      </c>
      <c r="Z162" s="478">
        <v>56</v>
      </c>
      <c r="AA162" s="478">
        <v>764</v>
      </c>
      <c r="AB162" s="478">
        <v>210</v>
      </c>
      <c r="AC162" s="478">
        <v>214</v>
      </c>
    </row>
    <row r="163" spans="1:29" ht="15" customHeight="1" x14ac:dyDescent="0.2">
      <c r="A163" s="479">
        <v>340071001</v>
      </c>
      <c r="B163" s="478">
        <v>44201</v>
      </c>
      <c r="C163" s="478">
        <v>1</v>
      </c>
      <c r="D163" s="478">
        <v>0</v>
      </c>
      <c r="E163" s="478" t="s">
        <v>330</v>
      </c>
      <c r="F163" s="478">
        <v>2011</v>
      </c>
      <c r="G163" s="478">
        <v>7</v>
      </c>
      <c r="H163" s="478">
        <v>2</v>
      </c>
      <c r="I163" s="478">
        <v>45</v>
      </c>
      <c r="J163" s="478">
        <v>37980</v>
      </c>
      <c r="K163" s="478">
        <v>6160</v>
      </c>
      <c r="L163" s="478">
        <v>81740</v>
      </c>
      <c r="M163" s="478" t="s">
        <v>354</v>
      </c>
      <c r="N163" s="478">
        <v>39.684249999999999</v>
      </c>
      <c r="O163" s="478">
        <v>-74.861491000000001</v>
      </c>
      <c r="P163" s="478">
        <v>7578</v>
      </c>
      <c r="Q163" s="478">
        <v>98</v>
      </c>
      <c r="R163" s="478">
        <v>9.7000000000000003E-2</v>
      </c>
      <c r="S163" s="478">
        <v>9.6000000000000002E-2</v>
      </c>
      <c r="T163" s="478">
        <v>8.4000000000000005E-2</v>
      </c>
      <c r="U163" s="478">
        <v>8.3000000000000004E-2</v>
      </c>
      <c r="V163" s="478">
        <v>8</v>
      </c>
      <c r="W163" s="478">
        <v>1</v>
      </c>
      <c r="X163" s="478">
        <v>0</v>
      </c>
      <c r="Z163" s="478">
        <v>56</v>
      </c>
      <c r="AA163" s="478">
        <v>764</v>
      </c>
      <c r="AB163" s="478">
        <v>210</v>
      </c>
      <c r="AC163" s="478">
        <v>214</v>
      </c>
    </row>
    <row r="164" spans="1:29" ht="15" customHeight="1" x14ac:dyDescent="0.2">
      <c r="A164" s="479">
        <v>340071001</v>
      </c>
      <c r="B164" s="478">
        <v>44201</v>
      </c>
      <c r="C164" s="478">
        <v>1</v>
      </c>
      <c r="D164" s="478">
        <v>0</v>
      </c>
      <c r="E164" s="478" t="s">
        <v>330</v>
      </c>
      <c r="F164" s="478">
        <v>2012</v>
      </c>
      <c r="G164" s="478">
        <v>7</v>
      </c>
      <c r="H164" s="478">
        <v>2</v>
      </c>
      <c r="I164" s="478">
        <v>45</v>
      </c>
      <c r="J164" s="478">
        <v>37980</v>
      </c>
      <c r="K164" s="478">
        <v>6160</v>
      </c>
      <c r="L164" s="478">
        <v>81740</v>
      </c>
      <c r="M164" s="478" t="s">
        <v>354</v>
      </c>
      <c r="N164" s="478">
        <v>39.684249999999999</v>
      </c>
      <c r="O164" s="478">
        <v>-74.861491000000001</v>
      </c>
      <c r="P164" s="478">
        <v>5494</v>
      </c>
      <c r="Q164" s="478">
        <v>93</v>
      </c>
      <c r="R164" s="478">
        <v>9.7000000000000003E-2</v>
      </c>
      <c r="S164" s="478">
        <v>9.7000000000000003E-2</v>
      </c>
      <c r="T164" s="478">
        <v>9.2999999999999999E-2</v>
      </c>
      <c r="U164" s="478">
        <v>9.1999999999999998E-2</v>
      </c>
      <c r="V164" s="478">
        <v>12</v>
      </c>
      <c r="W164" s="478">
        <v>1</v>
      </c>
      <c r="X164" s="478">
        <v>0</v>
      </c>
      <c r="Y164" s="478" t="s">
        <v>332</v>
      </c>
      <c r="Z164" s="478">
        <v>56</v>
      </c>
      <c r="AA164" s="478">
        <v>764</v>
      </c>
      <c r="AB164" s="478">
        <v>198</v>
      </c>
      <c r="AC164" s="478">
        <v>214</v>
      </c>
    </row>
    <row r="165" spans="1:29" ht="15" customHeight="1" x14ac:dyDescent="0.2">
      <c r="A165" s="479">
        <v>340071001</v>
      </c>
      <c r="B165" s="478">
        <v>44201</v>
      </c>
      <c r="C165" s="478">
        <v>1</v>
      </c>
      <c r="D165" s="478">
        <v>0</v>
      </c>
      <c r="E165" s="478" t="s">
        <v>330</v>
      </c>
      <c r="F165" s="478">
        <v>2013</v>
      </c>
      <c r="G165" s="478">
        <v>7</v>
      </c>
      <c r="H165" s="478">
        <v>2</v>
      </c>
      <c r="I165" s="478">
        <v>45</v>
      </c>
      <c r="J165" s="478">
        <v>37980</v>
      </c>
      <c r="K165" s="478">
        <v>6160</v>
      </c>
      <c r="L165" s="478">
        <v>81740</v>
      </c>
      <c r="M165" s="478" t="s">
        <v>354</v>
      </c>
      <c r="N165" s="478">
        <v>39.684249999999999</v>
      </c>
      <c r="O165" s="478">
        <v>-74.861491000000001</v>
      </c>
      <c r="P165" s="478">
        <v>5914</v>
      </c>
      <c r="Q165" s="478">
        <v>93</v>
      </c>
      <c r="R165" s="478">
        <v>7.3999999999999996E-2</v>
      </c>
      <c r="S165" s="478">
        <v>7.0000000000000007E-2</v>
      </c>
      <c r="T165" s="478">
        <v>6.8000000000000005E-2</v>
      </c>
      <c r="U165" s="478">
        <v>6.8000000000000005E-2</v>
      </c>
      <c r="V165" s="478">
        <v>0</v>
      </c>
      <c r="W165" s="478">
        <v>1</v>
      </c>
      <c r="X165" s="478">
        <v>0</v>
      </c>
      <c r="Y165" s="478" t="s">
        <v>332</v>
      </c>
      <c r="Z165" s="478">
        <v>56</v>
      </c>
      <c r="AA165" s="478">
        <v>764</v>
      </c>
      <c r="AB165" s="478">
        <v>198</v>
      </c>
      <c r="AC165" s="478">
        <v>214</v>
      </c>
    </row>
    <row r="166" spans="1:29" ht="15" customHeight="1" x14ac:dyDescent="0.2">
      <c r="A166" s="479">
        <v>340071001</v>
      </c>
      <c r="B166" s="478">
        <v>44201</v>
      </c>
      <c r="C166" s="478">
        <v>1</v>
      </c>
      <c r="D166" s="478">
        <v>0</v>
      </c>
      <c r="E166" s="478" t="s">
        <v>330</v>
      </c>
      <c r="F166" s="478">
        <v>2014</v>
      </c>
      <c r="G166" s="478">
        <v>7</v>
      </c>
      <c r="H166" s="478">
        <v>2</v>
      </c>
      <c r="I166" s="478">
        <v>45</v>
      </c>
      <c r="J166" s="478">
        <v>37980</v>
      </c>
      <c r="K166" s="478">
        <v>6160</v>
      </c>
      <c r="L166" s="478">
        <v>81740</v>
      </c>
      <c r="M166" s="478" t="s">
        <v>354</v>
      </c>
      <c r="N166" s="478">
        <v>39.684249999999999</v>
      </c>
      <c r="O166" s="478">
        <v>-74.861491000000001</v>
      </c>
      <c r="P166" s="478">
        <v>5580</v>
      </c>
      <c r="Q166" s="478">
        <v>100</v>
      </c>
      <c r="R166" s="478">
        <v>7.5999999999999998E-2</v>
      </c>
      <c r="S166" s="478">
        <v>7.2999999999999995E-2</v>
      </c>
      <c r="T166" s="478">
        <v>6.9000000000000006E-2</v>
      </c>
      <c r="U166" s="478">
        <v>6.8000000000000005E-2</v>
      </c>
      <c r="V166" s="478">
        <v>1</v>
      </c>
      <c r="W166" s="478">
        <v>1</v>
      </c>
      <c r="X166" s="478">
        <v>0</v>
      </c>
      <c r="Y166" s="478" t="s">
        <v>332</v>
      </c>
      <c r="Z166" s="478">
        <v>56</v>
      </c>
      <c r="AA166" s="478">
        <v>764</v>
      </c>
      <c r="AB166" s="478">
        <v>214</v>
      </c>
      <c r="AC166" s="478">
        <v>214</v>
      </c>
    </row>
    <row r="167" spans="1:29" ht="15" customHeight="1" x14ac:dyDescent="0.2">
      <c r="A167" s="479">
        <v>340071001</v>
      </c>
      <c r="B167" s="478">
        <v>44201</v>
      </c>
      <c r="C167" s="478">
        <v>1</v>
      </c>
      <c r="D167" s="478">
        <v>5</v>
      </c>
      <c r="E167" s="478" t="s">
        <v>330</v>
      </c>
      <c r="F167" s="478">
        <v>2015</v>
      </c>
      <c r="G167" s="478">
        <v>7</v>
      </c>
      <c r="H167" s="478">
        <v>2</v>
      </c>
      <c r="I167" s="478">
        <v>45</v>
      </c>
      <c r="J167" s="478">
        <v>37980</v>
      </c>
      <c r="K167" s="478">
        <v>6160</v>
      </c>
      <c r="L167" s="478">
        <v>81740</v>
      </c>
      <c r="M167" s="478" t="s">
        <v>354</v>
      </c>
      <c r="N167" s="478">
        <v>39.684249999999999</v>
      </c>
      <c r="O167" s="478">
        <v>-74.861491000000001</v>
      </c>
      <c r="P167" s="478">
        <v>5894</v>
      </c>
      <c r="Q167" s="478">
        <v>96</v>
      </c>
      <c r="R167" s="478">
        <v>7.5999999999999998E-2</v>
      </c>
      <c r="S167" s="478">
        <v>7.5999999999999998E-2</v>
      </c>
      <c r="T167" s="478">
        <v>7.4999999999999997E-2</v>
      </c>
      <c r="U167" s="478">
        <v>7.1999999999999995E-2</v>
      </c>
      <c r="V167" s="478">
        <v>2</v>
      </c>
      <c r="W167" s="478">
        <v>1</v>
      </c>
      <c r="X167" s="478">
        <v>0</v>
      </c>
      <c r="Y167" s="478" t="s">
        <v>332</v>
      </c>
      <c r="Z167" s="478">
        <v>56</v>
      </c>
      <c r="AA167" s="478">
        <v>764</v>
      </c>
      <c r="AB167" s="478">
        <v>205</v>
      </c>
      <c r="AC167" s="478">
        <v>214</v>
      </c>
    </row>
    <row r="168" spans="1:29" ht="15" customHeight="1" x14ac:dyDescent="0.2">
      <c r="A168" s="479">
        <v>340071001</v>
      </c>
      <c r="B168" s="478">
        <v>44201</v>
      </c>
      <c r="C168" s="478">
        <v>1</v>
      </c>
      <c r="D168" s="478">
        <v>5</v>
      </c>
      <c r="E168" s="478" t="s">
        <v>330</v>
      </c>
      <c r="F168" s="478">
        <v>2016</v>
      </c>
      <c r="G168" s="478">
        <v>7</v>
      </c>
      <c r="H168" s="478">
        <v>2</v>
      </c>
      <c r="I168" s="478">
        <v>45</v>
      </c>
      <c r="J168" s="478">
        <v>37980</v>
      </c>
      <c r="K168" s="478">
        <v>6160</v>
      </c>
      <c r="L168" s="478">
        <v>81740</v>
      </c>
      <c r="M168" s="478" t="s">
        <v>354</v>
      </c>
      <c r="N168" s="478">
        <v>39.684249999999999</v>
      </c>
      <c r="O168" s="478">
        <v>-74.861491000000001</v>
      </c>
      <c r="P168" s="478">
        <v>5982</v>
      </c>
      <c r="Q168" s="478">
        <v>99</v>
      </c>
      <c r="R168" s="478">
        <v>7.5999999999999998E-2</v>
      </c>
      <c r="S168" s="478">
        <v>6.9000000000000006E-2</v>
      </c>
      <c r="T168" s="478">
        <v>6.9000000000000006E-2</v>
      </c>
      <c r="U168" s="478">
        <v>6.4000000000000001E-2</v>
      </c>
      <c r="V168" s="478">
        <v>1</v>
      </c>
      <c r="W168" s="478">
        <v>1</v>
      </c>
      <c r="X168" s="478">
        <v>0</v>
      </c>
      <c r="Y168" s="478" t="s">
        <v>332</v>
      </c>
      <c r="Z168" s="478">
        <v>47</v>
      </c>
      <c r="AA168" s="478">
        <v>764</v>
      </c>
      <c r="AB168" s="478">
        <v>211</v>
      </c>
      <c r="AC168" s="478">
        <v>214</v>
      </c>
    </row>
    <row r="169" spans="1:29" ht="15" customHeight="1" x14ac:dyDescent="0.2">
      <c r="A169" s="479">
        <v>340071001</v>
      </c>
      <c r="B169" s="478">
        <v>44201</v>
      </c>
      <c r="C169" s="478">
        <v>1</v>
      </c>
      <c r="D169" s="478">
        <v>0</v>
      </c>
      <c r="E169" s="478" t="s">
        <v>330</v>
      </c>
      <c r="F169" s="478">
        <v>2017</v>
      </c>
      <c r="G169" s="478">
        <v>7</v>
      </c>
      <c r="H169" s="478">
        <v>2</v>
      </c>
      <c r="I169" s="478">
        <v>45</v>
      </c>
      <c r="J169" s="478">
        <v>37980</v>
      </c>
      <c r="K169" s="478">
        <v>6160</v>
      </c>
      <c r="L169" s="478">
        <v>81740</v>
      </c>
      <c r="M169" s="478" t="s">
        <v>354</v>
      </c>
      <c r="N169" s="478">
        <v>39.684249999999999</v>
      </c>
      <c r="O169" s="478">
        <v>-74.861491000000001</v>
      </c>
      <c r="P169" s="478">
        <v>6443</v>
      </c>
      <c r="Q169" s="478">
        <v>99</v>
      </c>
      <c r="R169" s="478">
        <v>7.2999999999999995E-2</v>
      </c>
      <c r="S169" s="478">
        <v>7.0999999999999994E-2</v>
      </c>
      <c r="T169" s="478">
        <v>7.0000000000000007E-2</v>
      </c>
      <c r="U169" s="478">
        <v>6.8000000000000005E-2</v>
      </c>
      <c r="V169" s="478">
        <v>0</v>
      </c>
      <c r="W169" s="478">
        <v>1</v>
      </c>
      <c r="X169" s="478">
        <v>0</v>
      </c>
      <c r="Y169" s="478" t="s">
        <v>332</v>
      </c>
      <c r="Z169" s="478">
        <v>47</v>
      </c>
      <c r="AA169" s="478">
        <v>764</v>
      </c>
      <c r="AB169" s="478">
        <v>242</v>
      </c>
      <c r="AC169" s="478">
        <v>245</v>
      </c>
    </row>
    <row r="170" spans="1:29" ht="15" customHeight="1" x14ac:dyDescent="0.2">
      <c r="A170" s="479">
        <v>340071001</v>
      </c>
      <c r="B170" s="478">
        <v>44201</v>
      </c>
      <c r="C170" s="478">
        <v>1</v>
      </c>
      <c r="D170" s="478">
        <v>0</v>
      </c>
      <c r="E170" s="478" t="s">
        <v>330</v>
      </c>
      <c r="F170" s="478">
        <v>2018</v>
      </c>
      <c r="G170" s="478">
        <v>7</v>
      </c>
      <c r="H170" s="478">
        <v>2</v>
      </c>
      <c r="I170" s="478">
        <v>45</v>
      </c>
      <c r="J170" s="478">
        <v>37980</v>
      </c>
      <c r="K170" s="478">
        <v>6160</v>
      </c>
      <c r="L170" s="478">
        <v>81740</v>
      </c>
      <c r="M170" s="478" t="s">
        <v>354</v>
      </c>
      <c r="N170" s="478">
        <v>39.684249999999999</v>
      </c>
      <c r="O170" s="478">
        <v>-74.861491000000001</v>
      </c>
      <c r="P170" s="478">
        <v>5818</v>
      </c>
      <c r="Q170" s="478">
        <v>98</v>
      </c>
      <c r="R170" s="478">
        <v>8.2000000000000003E-2</v>
      </c>
      <c r="S170" s="478">
        <v>7.0000000000000007E-2</v>
      </c>
      <c r="T170" s="478">
        <v>6.9000000000000006E-2</v>
      </c>
      <c r="U170" s="478">
        <v>6.8000000000000005E-2</v>
      </c>
      <c r="V170" s="478">
        <v>1</v>
      </c>
      <c r="W170" s="478">
        <v>1</v>
      </c>
      <c r="X170" s="478">
        <v>0</v>
      </c>
      <c r="Z170" s="478">
        <v>47</v>
      </c>
      <c r="AA170" s="478">
        <v>764</v>
      </c>
      <c r="AB170" s="478">
        <v>240</v>
      </c>
      <c r="AC170" s="478">
        <v>245</v>
      </c>
    </row>
    <row r="171" spans="1:29" ht="15" customHeight="1" x14ac:dyDescent="0.2">
      <c r="A171" s="479">
        <v>340110007</v>
      </c>
      <c r="B171" s="478">
        <v>44201</v>
      </c>
      <c r="C171" s="478">
        <v>1</v>
      </c>
      <c r="D171" s="478">
        <v>0</v>
      </c>
      <c r="E171" s="478" t="s">
        <v>330</v>
      </c>
      <c r="F171" s="478">
        <v>2010</v>
      </c>
      <c r="G171" s="478">
        <v>7</v>
      </c>
      <c r="H171" s="478">
        <v>2</v>
      </c>
      <c r="I171" s="478">
        <v>150</v>
      </c>
      <c r="J171" s="478">
        <v>47220</v>
      </c>
      <c r="K171" s="478">
        <v>8760</v>
      </c>
      <c r="L171" s="478">
        <v>46680</v>
      </c>
      <c r="M171" s="478" t="s">
        <v>355</v>
      </c>
      <c r="N171" s="478">
        <v>39.422272999999997</v>
      </c>
      <c r="O171" s="478">
        <v>-75.025204000000002</v>
      </c>
      <c r="P171" s="478">
        <v>8627</v>
      </c>
      <c r="Q171" s="478">
        <v>97</v>
      </c>
      <c r="R171" s="478">
        <v>8.3000000000000004E-2</v>
      </c>
      <c r="S171" s="478">
        <v>8.2000000000000003E-2</v>
      </c>
      <c r="T171" s="478">
        <v>7.9000000000000001E-2</v>
      </c>
      <c r="U171" s="478">
        <v>7.6999999999999999E-2</v>
      </c>
      <c r="V171" s="478">
        <v>6</v>
      </c>
      <c r="W171" s="478">
        <v>1</v>
      </c>
      <c r="X171" s="478">
        <v>0</v>
      </c>
      <c r="Z171" s="478">
        <v>56</v>
      </c>
      <c r="AA171" s="478">
        <v>764</v>
      </c>
      <c r="AB171" s="478">
        <v>207</v>
      </c>
      <c r="AC171" s="478">
        <v>214</v>
      </c>
    </row>
    <row r="172" spans="1:29" ht="15" customHeight="1" x14ac:dyDescent="0.2">
      <c r="A172" s="479">
        <v>340110007</v>
      </c>
      <c r="B172" s="478">
        <v>44201</v>
      </c>
      <c r="C172" s="478">
        <v>1</v>
      </c>
      <c r="D172" s="478">
        <v>0</v>
      </c>
      <c r="E172" s="478" t="s">
        <v>330</v>
      </c>
      <c r="F172" s="478">
        <v>2011</v>
      </c>
      <c r="G172" s="478">
        <v>7</v>
      </c>
      <c r="H172" s="478">
        <v>2</v>
      </c>
      <c r="I172" s="478">
        <v>150</v>
      </c>
      <c r="J172" s="478">
        <v>47220</v>
      </c>
      <c r="K172" s="478">
        <v>8760</v>
      </c>
      <c r="L172" s="478">
        <v>46680</v>
      </c>
      <c r="M172" s="478" t="s">
        <v>355</v>
      </c>
      <c r="N172" s="478">
        <v>39.422272999999997</v>
      </c>
      <c r="O172" s="478">
        <v>-75.025204000000002</v>
      </c>
      <c r="P172" s="478">
        <v>8228</v>
      </c>
      <c r="Q172" s="478">
        <v>91</v>
      </c>
      <c r="R172" s="478">
        <v>7.6999999999999999E-2</v>
      </c>
      <c r="S172" s="478">
        <v>7.6999999999999999E-2</v>
      </c>
      <c r="T172" s="478">
        <v>6.8000000000000005E-2</v>
      </c>
      <c r="U172" s="478">
        <v>6.6000000000000003E-2</v>
      </c>
      <c r="V172" s="478">
        <v>2</v>
      </c>
      <c r="W172" s="478">
        <v>1</v>
      </c>
      <c r="X172" s="478">
        <v>0</v>
      </c>
      <c r="Z172" s="478">
        <v>56</v>
      </c>
      <c r="AA172" s="478">
        <v>764</v>
      </c>
      <c r="AB172" s="478">
        <v>194</v>
      </c>
      <c r="AC172" s="478">
        <v>214</v>
      </c>
    </row>
    <row r="173" spans="1:29" ht="15" customHeight="1" x14ac:dyDescent="0.2">
      <c r="A173" s="479">
        <v>340110007</v>
      </c>
      <c r="B173" s="478">
        <v>44201</v>
      </c>
      <c r="C173" s="478">
        <v>1</v>
      </c>
      <c r="D173" s="478">
        <v>0</v>
      </c>
      <c r="E173" s="478" t="s">
        <v>330</v>
      </c>
      <c r="F173" s="478">
        <v>2012</v>
      </c>
      <c r="G173" s="478">
        <v>7</v>
      </c>
      <c r="H173" s="478">
        <v>2</v>
      </c>
      <c r="I173" s="478">
        <v>150</v>
      </c>
      <c r="J173" s="478">
        <v>47220</v>
      </c>
      <c r="K173" s="478">
        <v>8760</v>
      </c>
      <c r="L173" s="478">
        <v>46680</v>
      </c>
      <c r="M173" s="478" t="s">
        <v>355</v>
      </c>
      <c r="N173" s="478">
        <v>39.422272999999997</v>
      </c>
      <c r="O173" s="478">
        <v>-75.025204000000002</v>
      </c>
      <c r="P173" s="478">
        <v>8074</v>
      </c>
      <c r="Q173" s="478">
        <v>99</v>
      </c>
      <c r="R173" s="478">
        <v>9.0999999999999998E-2</v>
      </c>
      <c r="S173" s="478">
        <v>8.7999999999999995E-2</v>
      </c>
      <c r="T173" s="478">
        <v>8.6999999999999994E-2</v>
      </c>
      <c r="U173" s="478">
        <v>8.4000000000000005E-2</v>
      </c>
      <c r="V173" s="478">
        <v>10</v>
      </c>
      <c r="W173" s="478">
        <v>1</v>
      </c>
      <c r="X173" s="478">
        <v>0</v>
      </c>
      <c r="Y173" s="478" t="s">
        <v>332</v>
      </c>
      <c r="Z173" s="478">
        <v>56</v>
      </c>
      <c r="AA173" s="478">
        <v>764</v>
      </c>
      <c r="AB173" s="478">
        <v>211</v>
      </c>
      <c r="AC173" s="478">
        <v>214</v>
      </c>
    </row>
    <row r="174" spans="1:29" ht="15" customHeight="1" x14ac:dyDescent="0.2">
      <c r="A174" s="479">
        <v>340110007</v>
      </c>
      <c r="B174" s="478">
        <v>44201</v>
      </c>
      <c r="C174" s="478">
        <v>1</v>
      </c>
      <c r="D174" s="478">
        <v>0</v>
      </c>
      <c r="E174" s="478" t="s">
        <v>330</v>
      </c>
      <c r="F174" s="478">
        <v>2013</v>
      </c>
      <c r="G174" s="478">
        <v>7</v>
      </c>
      <c r="H174" s="478">
        <v>2</v>
      </c>
      <c r="I174" s="478">
        <v>150</v>
      </c>
      <c r="J174" s="478">
        <v>47220</v>
      </c>
      <c r="K174" s="478">
        <v>8760</v>
      </c>
      <c r="L174" s="478">
        <v>46680</v>
      </c>
      <c r="M174" s="478" t="s">
        <v>355</v>
      </c>
      <c r="N174" s="478">
        <v>39.422272999999997</v>
      </c>
      <c r="O174" s="478">
        <v>-75.025204000000002</v>
      </c>
      <c r="P174" s="478">
        <v>7222</v>
      </c>
      <c r="Q174" s="478">
        <v>96</v>
      </c>
      <c r="R174" s="478">
        <v>6.7000000000000004E-2</v>
      </c>
      <c r="S174" s="478">
        <v>6.3E-2</v>
      </c>
      <c r="T174" s="478">
        <v>6.2E-2</v>
      </c>
      <c r="U174" s="478">
        <v>6.0999999999999999E-2</v>
      </c>
      <c r="V174" s="478">
        <v>0</v>
      </c>
      <c r="W174" s="478">
        <v>1</v>
      </c>
      <c r="X174" s="478">
        <v>0</v>
      </c>
      <c r="Y174" s="478" t="s">
        <v>332</v>
      </c>
      <c r="Z174" s="478">
        <v>56</v>
      </c>
      <c r="AA174" s="478">
        <v>764</v>
      </c>
      <c r="AB174" s="478">
        <v>205</v>
      </c>
      <c r="AC174" s="478">
        <v>214</v>
      </c>
    </row>
    <row r="175" spans="1:29" ht="15" customHeight="1" x14ac:dyDescent="0.2">
      <c r="A175" s="479">
        <v>340110007</v>
      </c>
      <c r="B175" s="478">
        <v>44201</v>
      </c>
      <c r="C175" s="478">
        <v>1</v>
      </c>
      <c r="D175" s="478">
        <v>0</v>
      </c>
      <c r="E175" s="478" t="s">
        <v>330</v>
      </c>
      <c r="F175" s="478">
        <v>2014</v>
      </c>
      <c r="G175" s="478">
        <v>7</v>
      </c>
      <c r="H175" s="478">
        <v>2</v>
      </c>
      <c r="I175" s="478">
        <v>150</v>
      </c>
      <c r="J175" s="478">
        <v>47220</v>
      </c>
      <c r="K175" s="478">
        <v>8760</v>
      </c>
      <c r="L175" s="478">
        <v>46680</v>
      </c>
      <c r="M175" s="478" t="s">
        <v>355</v>
      </c>
      <c r="N175" s="478">
        <v>39.422272999999997</v>
      </c>
      <c r="O175" s="478">
        <v>-75.025204000000002</v>
      </c>
      <c r="P175" s="478">
        <v>8737</v>
      </c>
      <c r="Q175" s="478">
        <v>99</v>
      </c>
      <c r="R175" s="478">
        <v>7.0999999999999994E-2</v>
      </c>
      <c r="S175" s="478">
        <v>6.9000000000000006E-2</v>
      </c>
      <c r="T175" s="478">
        <v>6.8000000000000005E-2</v>
      </c>
      <c r="U175" s="478">
        <v>6.7000000000000004E-2</v>
      </c>
      <c r="V175" s="478">
        <v>0</v>
      </c>
      <c r="W175" s="478">
        <v>1</v>
      </c>
      <c r="X175" s="478">
        <v>0</v>
      </c>
      <c r="Y175" s="478" t="s">
        <v>332</v>
      </c>
      <c r="Z175" s="478">
        <v>56</v>
      </c>
      <c r="AA175" s="478">
        <v>764</v>
      </c>
      <c r="AB175" s="478">
        <v>212</v>
      </c>
      <c r="AC175" s="478">
        <v>214</v>
      </c>
    </row>
    <row r="176" spans="1:29" ht="15" customHeight="1" x14ac:dyDescent="0.2">
      <c r="A176" s="479">
        <v>340110007</v>
      </c>
      <c r="B176" s="478">
        <v>44201</v>
      </c>
      <c r="C176" s="478">
        <v>1</v>
      </c>
      <c r="D176" s="478">
        <v>5</v>
      </c>
      <c r="E176" s="478" t="s">
        <v>330</v>
      </c>
      <c r="F176" s="478">
        <v>2015</v>
      </c>
      <c r="G176" s="478">
        <v>7</v>
      </c>
      <c r="H176" s="478">
        <v>2</v>
      </c>
      <c r="I176" s="478">
        <v>150</v>
      </c>
      <c r="J176" s="478">
        <v>47220</v>
      </c>
      <c r="K176" s="478">
        <v>8760</v>
      </c>
      <c r="L176" s="478">
        <v>46680</v>
      </c>
      <c r="M176" s="478" t="s">
        <v>355</v>
      </c>
      <c r="N176" s="478">
        <v>39.422272999999997</v>
      </c>
      <c r="O176" s="478">
        <v>-75.025204000000002</v>
      </c>
      <c r="P176" s="478">
        <v>8689</v>
      </c>
      <c r="Q176" s="478">
        <v>99</v>
      </c>
      <c r="R176" s="478">
        <v>7.2999999999999995E-2</v>
      </c>
      <c r="S176" s="478">
        <v>7.1999999999999995E-2</v>
      </c>
      <c r="T176" s="478">
        <v>7.0000000000000007E-2</v>
      </c>
      <c r="U176" s="478">
        <v>6.8000000000000005E-2</v>
      </c>
      <c r="V176" s="478">
        <v>0</v>
      </c>
      <c r="W176" s="478">
        <v>1</v>
      </c>
      <c r="X176" s="478">
        <v>0</v>
      </c>
      <c r="Y176" s="478" t="s">
        <v>332</v>
      </c>
      <c r="Z176" s="478">
        <v>56</v>
      </c>
      <c r="AA176" s="478">
        <v>764</v>
      </c>
      <c r="AB176" s="478">
        <v>211</v>
      </c>
      <c r="AC176" s="478">
        <v>214</v>
      </c>
    </row>
    <row r="177" spans="1:29" ht="15" customHeight="1" x14ac:dyDescent="0.2">
      <c r="A177" s="479">
        <v>340110007</v>
      </c>
      <c r="B177" s="478">
        <v>44201</v>
      </c>
      <c r="C177" s="478">
        <v>1</v>
      </c>
      <c r="D177" s="478">
        <v>5</v>
      </c>
      <c r="E177" s="478" t="s">
        <v>330</v>
      </c>
      <c r="F177" s="478">
        <v>2016</v>
      </c>
      <c r="G177" s="478">
        <v>7</v>
      </c>
      <c r="H177" s="478">
        <v>2</v>
      </c>
      <c r="I177" s="478">
        <v>150</v>
      </c>
      <c r="J177" s="478">
        <v>47220</v>
      </c>
      <c r="K177" s="478">
        <v>8760</v>
      </c>
      <c r="L177" s="478">
        <v>46680</v>
      </c>
      <c r="M177" s="478" t="s">
        <v>355</v>
      </c>
      <c r="N177" s="478">
        <v>39.422272999999997</v>
      </c>
      <c r="O177" s="478">
        <v>-75.025204000000002</v>
      </c>
      <c r="P177" s="478">
        <v>8660</v>
      </c>
      <c r="Q177" s="478">
        <v>99</v>
      </c>
      <c r="R177" s="478">
        <v>7.0000000000000007E-2</v>
      </c>
      <c r="S177" s="478">
        <v>6.9000000000000006E-2</v>
      </c>
      <c r="T177" s="478">
        <v>6.9000000000000006E-2</v>
      </c>
      <c r="U177" s="478">
        <v>6.8000000000000005E-2</v>
      </c>
      <c r="V177" s="478">
        <v>0</v>
      </c>
      <c r="W177" s="478">
        <v>1</v>
      </c>
      <c r="X177" s="478">
        <v>0</v>
      </c>
      <c r="Y177" s="478" t="s">
        <v>332</v>
      </c>
      <c r="Z177" s="478">
        <v>47</v>
      </c>
      <c r="AA177" s="478">
        <v>764</v>
      </c>
      <c r="AB177" s="478">
        <v>212</v>
      </c>
      <c r="AC177" s="478">
        <v>214</v>
      </c>
    </row>
    <row r="178" spans="1:29" ht="15" customHeight="1" x14ac:dyDescent="0.2">
      <c r="A178" s="479">
        <v>340110007</v>
      </c>
      <c r="B178" s="478">
        <v>44201</v>
      </c>
      <c r="C178" s="478">
        <v>1</v>
      </c>
      <c r="D178" s="478">
        <v>0</v>
      </c>
      <c r="E178" s="478" t="s">
        <v>330</v>
      </c>
      <c r="F178" s="478">
        <v>2017</v>
      </c>
      <c r="G178" s="478">
        <v>7</v>
      </c>
      <c r="H178" s="478">
        <v>2</v>
      </c>
      <c r="I178" s="478">
        <v>150</v>
      </c>
      <c r="J178" s="478">
        <v>47220</v>
      </c>
      <c r="K178" s="478">
        <v>8760</v>
      </c>
      <c r="L178" s="478">
        <v>46680</v>
      </c>
      <c r="M178" s="478" t="s">
        <v>355</v>
      </c>
      <c r="N178" s="478">
        <v>39.422272999999997</v>
      </c>
      <c r="O178" s="478">
        <v>-75.025204000000002</v>
      </c>
      <c r="P178" s="478">
        <v>8685</v>
      </c>
      <c r="Q178" s="478">
        <v>99</v>
      </c>
      <c r="R178" s="478">
        <v>6.5000000000000002E-2</v>
      </c>
      <c r="S178" s="478">
        <v>6.5000000000000002E-2</v>
      </c>
      <c r="T178" s="478">
        <v>6.4000000000000001E-2</v>
      </c>
      <c r="U178" s="478">
        <v>6.3E-2</v>
      </c>
      <c r="V178" s="478">
        <v>0</v>
      </c>
      <c r="W178" s="478">
        <v>1</v>
      </c>
      <c r="X178" s="478">
        <v>0</v>
      </c>
      <c r="Y178" s="478" t="s">
        <v>332</v>
      </c>
      <c r="Z178" s="478">
        <v>47</v>
      </c>
      <c r="AA178" s="478">
        <v>764</v>
      </c>
      <c r="AB178" s="478">
        <v>242</v>
      </c>
      <c r="AC178" s="478">
        <v>245</v>
      </c>
    </row>
    <row r="179" spans="1:29" ht="15" customHeight="1" x14ac:dyDescent="0.2">
      <c r="A179" s="479">
        <v>340110007</v>
      </c>
      <c r="B179" s="478">
        <v>44201</v>
      </c>
      <c r="C179" s="478">
        <v>1</v>
      </c>
      <c r="D179" s="478">
        <v>0</v>
      </c>
      <c r="E179" s="478" t="s">
        <v>330</v>
      </c>
      <c r="F179" s="478">
        <v>2018</v>
      </c>
      <c r="G179" s="478">
        <v>7</v>
      </c>
      <c r="H179" s="478">
        <v>2</v>
      </c>
      <c r="I179" s="478">
        <v>150</v>
      </c>
      <c r="J179" s="478">
        <v>47220</v>
      </c>
      <c r="K179" s="478">
        <v>8760</v>
      </c>
      <c r="L179" s="478">
        <v>46680</v>
      </c>
      <c r="M179" s="478" t="s">
        <v>355</v>
      </c>
      <c r="N179" s="478">
        <v>39.422272999999997</v>
      </c>
      <c r="O179" s="478">
        <v>-75.025204000000002</v>
      </c>
      <c r="P179" s="478">
        <v>6902</v>
      </c>
      <c r="Q179" s="478">
        <v>91</v>
      </c>
      <c r="R179" s="478">
        <v>6.8000000000000005E-2</v>
      </c>
      <c r="S179" s="478">
        <v>6.6000000000000003E-2</v>
      </c>
      <c r="T179" s="478">
        <v>6.6000000000000003E-2</v>
      </c>
      <c r="U179" s="478">
        <v>6.3E-2</v>
      </c>
      <c r="V179" s="478">
        <v>0</v>
      </c>
      <c r="W179" s="478">
        <v>1</v>
      </c>
      <c r="X179" s="478">
        <v>0</v>
      </c>
      <c r="Z179" s="478">
        <v>47</v>
      </c>
      <c r="AA179" s="478">
        <v>764</v>
      </c>
      <c r="AB179" s="478">
        <v>222</v>
      </c>
      <c r="AC179" s="478">
        <v>245</v>
      </c>
    </row>
    <row r="180" spans="1:29" ht="15" customHeight="1" x14ac:dyDescent="0.2">
      <c r="A180" s="479">
        <v>340130003</v>
      </c>
      <c r="B180" s="478">
        <v>44201</v>
      </c>
      <c r="C180" s="478">
        <v>1</v>
      </c>
      <c r="D180" s="478">
        <v>0</v>
      </c>
      <c r="E180" s="478" t="s">
        <v>330</v>
      </c>
      <c r="F180" s="478">
        <v>2010</v>
      </c>
      <c r="G180" s="478">
        <v>7</v>
      </c>
      <c r="H180" s="478">
        <v>2</v>
      </c>
      <c r="I180" s="478">
        <v>43</v>
      </c>
      <c r="J180" s="478">
        <v>35620</v>
      </c>
      <c r="K180" s="478">
        <v>5601</v>
      </c>
      <c r="L180" s="478">
        <v>51000</v>
      </c>
      <c r="M180" s="478" t="s">
        <v>356</v>
      </c>
      <c r="N180" s="478">
        <v>40.720989000000003</v>
      </c>
      <c r="O180" s="478">
        <v>-74.192892000000001</v>
      </c>
      <c r="P180" s="478">
        <v>8544</v>
      </c>
      <c r="Q180" s="478">
        <v>95</v>
      </c>
      <c r="R180" s="478">
        <v>9.0999999999999998E-2</v>
      </c>
      <c r="S180" s="478">
        <v>8.7999999999999995E-2</v>
      </c>
      <c r="T180" s="478">
        <v>8.5999999999999993E-2</v>
      </c>
      <c r="U180" s="478">
        <v>8.5000000000000006E-2</v>
      </c>
      <c r="V180" s="478">
        <v>9</v>
      </c>
      <c r="W180" s="478">
        <v>1</v>
      </c>
      <c r="X180" s="478">
        <v>0</v>
      </c>
      <c r="Z180" s="478">
        <v>47</v>
      </c>
      <c r="AA180" s="478">
        <v>764</v>
      </c>
      <c r="AB180" s="478">
        <v>203</v>
      </c>
      <c r="AC180" s="478">
        <v>214</v>
      </c>
    </row>
    <row r="181" spans="1:29" ht="15" customHeight="1" x14ac:dyDescent="0.2">
      <c r="A181" s="479">
        <v>340130003</v>
      </c>
      <c r="B181" s="478">
        <v>44201</v>
      </c>
      <c r="C181" s="478">
        <v>1</v>
      </c>
      <c r="D181" s="478">
        <v>0</v>
      </c>
      <c r="E181" s="478" t="s">
        <v>330</v>
      </c>
      <c r="F181" s="478">
        <v>2011</v>
      </c>
      <c r="G181" s="478">
        <v>7</v>
      </c>
      <c r="H181" s="478">
        <v>2</v>
      </c>
      <c r="I181" s="478">
        <v>43</v>
      </c>
      <c r="J181" s="478">
        <v>35620</v>
      </c>
      <c r="K181" s="478">
        <v>5601</v>
      </c>
      <c r="L181" s="478">
        <v>51000</v>
      </c>
      <c r="M181" s="478" t="s">
        <v>356</v>
      </c>
      <c r="N181" s="478">
        <v>40.720989000000003</v>
      </c>
      <c r="O181" s="478">
        <v>-74.192892000000001</v>
      </c>
      <c r="P181" s="478">
        <v>8570</v>
      </c>
      <c r="Q181" s="478">
        <v>96</v>
      </c>
      <c r="R181" s="478">
        <v>9.0999999999999998E-2</v>
      </c>
      <c r="S181" s="478">
        <v>9.0999999999999998E-2</v>
      </c>
      <c r="T181" s="478">
        <v>8.4000000000000005E-2</v>
      </c>
      <c r="U181" s="478">
        <v>8.1000000000000003E-2</v>
      </c>
      <c r="V181" s="478">
        <v>8</v>
      </c>
      <c r="W181" s="478">
        <v>1</v>
      </c>
      <c r="X181" s="478">
        <v>0</v>
      </c>
      <c r="Z181" s="478">
        <v>47</v>
      </c>
      <c r="AA181" s="478">
        <v>764</v>
      </c>
      <c r="AB181" s="478">
        <v>206</v>
      </c>
      <c r="AC181" s="478">
        <v>214</v>
      </c>
    </row>
    <row r="182" spans="1:29" ht="15" customHeight="1" x14ac:dyDescent="0.2">
      <c r="A182" s="479">
        <v>340130003</v>
      </c>
      <c r="B182" s="478">
        <v>44201</v>
      </c>
      <c r="C182" s="478">
        <v>1</v>
      </c>
      <c r="D182" s="478">
        <v>0</v>
      </c>
      <c r="E182" s="478" t="s">
        <v>330</v>
      </c>
      <c r="F182" s="478">
        <v>2012</v>
      </c>
      <c r="G182" s="478">
        <v>7</v>
      </c>
      <c r="H182" s="478">
        <v>2</v>
      </c>
      <c r="I182" s="478">
        <v>43</v>
      </c>
      <c r="J182" s="478">
        <v>35620</v>
      </c>
      <c r="K182" s="478">
        <v>5601</v>
      </c>
      <c r="L182" s="478">
        <v>51000</v>
      </c>
      <c r="M182" s="478" t="s">
        <v>356</v>
      </c>
      <c r="N182" s="478">
        <v>40.720989000000003</v>
      </c>
      <c r="O182" s="478">
        <v>-74.192892000000001</v>
      </c>
      <c r="P182" s="478">
        <v>8691</v>
      </c>
      <c r="Q182" s="478">
        <v>98</v>
      </c>
      <c r="R182" s="478">
        <v>8.2000000000000003E-2</v>
      </c>
      <c r="S182" s="478">
        <v>8.2000000000000003E-2</v>
      </c>
      <c r="T182" s="478">
        <v>8.1000000000000003E-2</v>
      </c>
      <c r="U182" s="478">
        <v>0.08</v>
      </c>
      <c r="V182" s="478">
        <v>7</v>
      </c>
      <c r="W182" s="478">
        <v>1</v>
      </c>
      <c r="X182" s="478">
        <v>0</v>
      </c>
      <c r="Y182" s="478" t="s">
        <v>332</v>
      </c>
      <c r="Z182" s="478">
        <v>47</v>
      </c>
      <c r="AA182" s="478">
        <v>764</v>
      </c>
      <c r="AB182" s="478">
        <v>210</v>
      </c>
      <c r="AC182" s="478">
        <v>214</v>
      </c>
    </row>
    <row r="183" spans="1:29" ht="15" customHeight="1" x14ac:dyDescent="0.2">
      <c r="A183" s="479">
        <v>340130003</v>
      </c>
      <c r="B183" s="478">
        <v>44201</v>
      </c>
      <c r="C183" s="478">
        <v>1</v>
      </c>
      <c r="D183" s="478">
        <v>0</v>
      </c>
      <c r="E183" s="478" t="s">
        <v>330</v>
      </c>
      <c r="F183" s="478">
        <v>2013</v>
      </c>
      <c r="G183" s="478">
        <v>7</v>
      </c>
      <c r="H183" s="478">
        <v>2</v>
      </c>
      <c r="I183" s="478">
        <v>43</v>
      </c>
      <c r="J183" s="478">
        <v>35620</v>
      </c>
      <c r="K183" s="478">
        <v>5601</v>
      </c>
      <c r="L183" s="478">
        <v>51000</v>
      </c>
      <c r="M183" s="478" t="s">
        <v>356</v>
      </c>
      <c r="N183" s="478">
        <v>40.720989000000003</v>
      </c>
      <c r="O183" s="478">
        <v>-74.192892000000001</v>
      </c>
      <c r="P183" s="478">
        <v>8665</v>
      </c>
      <c r="Q183" s="478">
        <v>100</v>
      </c>
      <c r="R183" s="478">
        <v>7.8E-2</v>
      </c>
      <c r="S183" s="478">
        <v>7.4999999999999997E-2</v>
      </c>
      <c r="T183" s="478">
        <v>7.0000000000000007E-2</v>
      </c>
      <c r="U183" s="478">
        <v>6.9000000000000006E-2</v>
      </c>
      <c r="V183" s="478">
        <v>1</v>
      </c>
      <c r="W183" s="478">
        <v>1</v>
      </c>
      <c r="X183" s="478">
        <v>0</v>
      </c>
      <c r="Y183" s="478" t="s">
        <v>332</v>
      </c>
      <c r="Z183" s="478">
        <v>47</v>
      </c>
      <c r="AA183" s="478">
        <v>764</v>
      </c>
      <c r="AB183" s="478">
        <v>214</v>
      </c>
      <c r="AC183" s="478">
        <v>214</v>
      </c>
    </row>
    <row r="184" spans="1:29" ht="15" customHeight="1" x14ac:dyDescent="0.2">
      <c r="A184" s="479">
        <v>340130003</v>
      </c>
      <c r="B184" s="478">
        <v>44201</v>
      </c>
      <c r="C184" s="478">
        <v>1</v>
      </c>
      <c r="D184" s="478">
        <v>0</v>
      </c>
      <c r="E184" s="478" t="s">
        <v>330</v>
      </c>
      <c r="F184" s="478">
        <v>2014</v>
      </c>
      <c r="G184" s="478">
        <v>7</v>
      </c>
      <c r="H184" s="478">
        <v>2</v>
      </c>
      <c r="I184" s="478">
        <v>43</v>
      </c>
      <c r="J184" s="478">
        <v>35620</v>
      </c>
      <c r="K184" s="478">
        <v>5601</v>
      </c>
      <c r="L184" s="478">
        <v>51000</v>
      </c>
      <c r="M184" s="478" t="s">
        <v>356</v>
      </c>
      <c r="N184" s="478">
        <v>40.720989000000003</v>
      </c>
      <c r="O184" s="478">
        <v>-74.192892000000001</v>
      </c>
      <c r="P184" s="478">
        <v>8606</v>
      </c>
      <c r="Q184" s="478">
        <v>98</v>
      </c>
      <c r="R184" s="478">
        <v>7.4999999999999997E-2</v>
      </c>
      <c r="S184" s="478">
        <v>7.3999999999999996E-2</v>
      </c>
      <c r="T184" s="478">
        <v>7.1999999999999995E-2</v>
      </c>
      <c r="U184" s="478">
        <v>7.0000000000000007E-2</v>
      </c>
      <c r="V184" s="478">
        <v>0</v>
      </c>
      <c r="W184" s="478">
        <v>1</v>
      </c>
      <c r="X184" s="478">
        <v>0</v>
      </c>
      <c r="Y184" s="478" t="s">
        <v>332</v>
      </c>
      <c r="Z184" s="478">
        <v>47</v>
      </c>
      <c r="AA184" s="478">
        <v>764</v>
      </c>
      <c r="AB184" s="478">
        <v>210</v>
      </c>
      <c r="AC184" s="478">
        <v>214</v>
      </c>
    </row>
    <row r="185" spans="1:29" ht="15" customHeight="1" x14ac:dyDescent="0.2">
      <c r="A185" s="479">
        <v>340130003</v>
      </c>
      <c r="B185" s="478">
        <v>44201</v>
      </c>
      <c r="C185" s="478">
        <v>1</v>
      </c>
      <c r="D185" s="478">
        <v>5</v>
      </c>
      <c r="E185" s="478" t="s">
        <v>330</v>
      </c>
      <c r="F185" s="478">
        <v>2015</v>
      </c>
      <c r="G185" s="478">
        <v>7</v>
      </c>
      <c r="H185" s="478">
        <v>2</v>
      </c>
      <c r="I185" s="478">
        <v>43</v>
      </c>
      <c r="J185" s="478">
        <v>35620</v>
      </c>
      <c r="K185" s="478">
        <v>5601</v>
      </c>
      <c r="L185" s="478">
        <v>51000</v>
      </c>
      <c r="M185" s="478" t="s">
        <v>356</v>
      </c>
      <c r="N185" s="478">
        <v>40.720989000000003</v>
      </c>
      <c r="O185" s="478">
        <v>-74.192892000000001</v>
      </c>
      <c r="P185" s="478">
        <v>8726</v>
      </c>
      <c r="Q185" s="478">
        <v>100</v>
      </c>
      <c r="R185" s="478">
        <v>7.3999999999999996E-2</v>
      </c>
      <c r="S185" s="478">
        <v>7.3999999999999996E-2</v>
      </c>
      <c r="T185" s="478">
        <v>7.2999999999999995E-2</v>
      </c>
      <c r="U185" s="478">
        <v>7.1999999999999995E-2</v>
      </c>
      <c r="V185" s="478">
        <v>0</v>
      </c>
      <c r="W185" s="478">
        <v>1</v>
      </c>
      <c r="X185" s="478">
        <v>0</v>
      </c>
      <c r="Y185" s="478" t="s">
        <v>332</v>
      </c>
      <c r="Z185" s="478">
        <v>47</v>
      </c>
      <c r="AA185" s="478">
        <v>764</v>
      </c>
      <c r="AB185" s="478">
        <v>213</v>
      </c>
      <c r="AC185" s="478">
        <v>214</v>
      </c>
    </row>
    <row r="186" spans="1:29" ht="15" customHeight="1" x14ac:dyDescent="0.2">
      <c r="A186" s="479">
        <v>340130003</v>
      </c>
      <c r="B186" s="478">
        <v>44201</v>
      </c>
      <c r="C186" s="478">
        <v>1</v>
      </c>
      <c r="D186" s="478">
        <v>5</v>
      </c>
      <c r="E186" s="478" t="s">
        <v>330</v>
      </c>
      <c r="F186" s="478">
        <v>2016</v>
      </c>
      <c r="G186" s="478">
        <v>7</v>
      </c>
      <c r="H186" s="478">
        <v>2</v>
      </c>
      <c r="I186" s="478">
        <v>43</v>
      </c>
      <c r="J186" s="478">
        <v>35620</v>
      </c>
      <c r="K186" s="478">
        <v>5601</v>
      </c>
      <c r="L186" s="478">
        <v>51000</v>
      </c>
      <c r="M186" s="478" t="s">
        <v>356</v>
      </c>
      <c r="N186" s="478">
        <v>40.720989000000003</v>
      </c>
      <c r="O186" s="478">
        <v>-74.192892000000001</v>
      </c>
      <c r="P186" s="478">
        <v>8530</v>
      </c>
      <c r="Q186" s="478">
        <v>100</v>
      </c>
      <c r="R186" s="478">
        <v>7.0999999999999994E-2</v>
      </c>
      <c r="S186" s="478">
        <v>7.0000000000000007E-2</v>
      </c>
      <c r="T186" s="478">
        <v>6.9000000000000006E-2</v>
      </c>
      <c r="U186" s="478">
        <v>6.8000000000000005E-2</v>
      </c>
      <c r="V186" s="478">
        <v>0</v>
      </c>
      <c r="W186" s="478">
        <v>1</v>
      </c>
      <c r="X186" s="478">
        <v>0</v>
      </c>
      <c r="Y186" s="478" t="s">
        <v>332</v>
      </c>
      <c r="Z186" s="478">
        <v>47</v>
      </c>
      <c r="AA186" s="478">
        <v>764</v>
      </c>
      <c r="AB186" s="478">
        <v>213</v>
      </c>
      <c r="AC186" s="478">
        <v>214</v>
      </c>
    </row>
    <row r="187" spans="1:29" ht="15" customHeight="1" x14ac:dyDescent="0.2">
      <c r="A187" s="479">
        <v>340130003</v>
      </c>
      <c r="B187" s="478">
        <v>44201</v>
      </c>
      <c r="C187" s="478">
        <v>1</v>
      </c>
      <c r="D187" s="478">
        <v>0</v>
      </c>
      <c r="E187" s="478" t="s">
        <v>330</v>
      </c>
      <c r="F187" s="478">
        <v>2017</v>
      </c>
      <c r="G187" s="478">
        <v>7</v>
      </c>
      <c r="H187" s="478">
        <v>2</v>
      </c>
      <c r="I187" s="478">
        <v>43</v>
      </c>
      <c r="J187" s="478">
        <v>35620</v>
      </c>
      <c r="K187" s="478">
        <v>5601</v>
      </c>
      <c r="L187" s="478">
        <v>51000</v>
      </c>
      <c r="M187" s="478" t="s">
        <v>356</v>
      </c>
      <c r="N187" s="478">
        <v>40.720989000000003</v>
      </c>
      <c r="O187" s="478">
        <v>-74.192892000000001</v>
      </c>
      <c r="P187" s="478">
        <v>8597</v>
      </c>
      <c r="Q187" s="478">
        <v>97</v>
      </c>
      <c r="R187" s="478">
        <v>7.0999999999999994E-2</v>
      </c>
      <c r="S187" s="478">
        <v>6.8000000000000005E-2</v>
      </c>
      <c r="T187" s="478">
        <v>6.7000000000000004E-2</v>
      </c>
      <c r="U187" s="478">
        <v>6.4000000000000001E-2</v>
      </c>
      <c r="V187" s="478">
        <v>0</v>
      </c>
      <c r="W187" s="478">
        <v>1</v>
      </c>
      <c r="X187" s="478">
        <v>0</v>
      </c>
      <c r="Y187" s="478" t="s">
        <v>332</v>
      </c>
      <c r="Z187" s="478">
        <v>47</v>
      </c>
      <c r="AA187" s="478">
        <v>764</v>
      </c>
      <c r="AB187" s="478">
        <v>354</v>
      </c>
      <c r="AC187" s="478">
        <v>365</v>
      </c>
    </row>
    <row r="188" spans="1:29" ht="15" customHeight="1" x14ac:dyDescent="0.2">
      <c r="A188" s="479">
        <v>340130003</v>
      </c>
      <c r="B188" s="478">
        <v>44201</v>
      </c>
      <c r="C188" s="478">
        <v>1</v>
      </c>
      <c r="D188" s="478">
        <v>0</v>
      </c>
      <c r="E188" s="478" t="s">
        <v>330</v>
      </c>
      <c r="F188" s="478">
        <v>2018</v>
      </c>
      <c r="G188" s="478">
        <v>7</v>
      </c>
      <c r="H188" s="478">
        <v>2</v>
      </c>
      <c r="I188" s="478">
        <v>43</v>
      </c>
      <c r="J188" s="478">
        <v>35620</v>
      </c>
      <c r="K188" s="478">
        <v>5601</v>
      </c>
      <c r="L188" s="478">
        <v>51000</v>
      </c>
      <c r="M188" s="478" t="s">
        <v>356</v>
      </c>
      <c r="N188" s="478">
        <v>40.720989000000003</v>
      </c>
      <c r="O188" s="478">
        <v>-74.192892000000001</v>
      </c>
      <c r="P188" s="478">
        <v>8628</v>
      </c>
      <c r="Q188" s="478">
        <v>98</v>
      </c>
      <c r="R188" s="478">
        <v>9.6000000000000002E-2</v>
      </c>
      <c r="S188" s="478">
        <v>0.08</v>
      </c>
      <c r="T188" s="478">
        <v>7.3999999999999996E-2</v>
      </c>
      <c r="U188" s="478">
        <v>7.0999999999999994E-2</v>
      </c>
      <c r="V188" s="478">
        <v>2</v>
      </c>
      <c r="W188" s="478">
        <v>1</v>
      </c>
      <c r="X188" s="478">
        <v>0</v>
      </c>
      <c r="Z188" s="478">
        <v>47</v>
      </c>
      <c r="AA188" s="478">
        <v>764</v>
      </c>
      <c r="AB188" s="478">
        <v>359</v>
      </c>
      <c r="AC188" s="478">
        <v>365</v>
      </c>
    </row>
    <row r="189" spans="1:29" ht="15" customHeight="1" x14ac:dyDescent="0.2">
      <c r="A189" s="479">
        <v>340150002</v>
      </c>
      <c r="B189" s="478">
        <v>44201</v>
      </c>
      <c r="C189" s="478">
        <v>1</v>
      </c>
      <c r="D189" s="478">
        <v>0</v>
      </c>
      <c r="E189" s="478" t="s">
        <v>330</v>
      </c>
      <c r="F189" s="478">
        <v>2010</v>
      </c>
      <c r="G189" s="478">
        <v>7</v>
      </c>
      <c r="H189" s="478">
        <v>2</v>
      </c>
      <c r="I189" s="478">
        <v>45</v>
      </c>
      <c r="J189" s="478">
        <v>37980</v>
      </c>
      <c r="K189" s="478">
        <v>6160</v>
      </c>
      <c r="L189" s="478">
        <v>19180</v>
      </c>
      <c r="M189" s="478" t="s">
        <v>357</v>
      </c>
      <c r="N189" s="478">
        <v>39.800339000000001</v>
      </c>
      <c r="O189" s="478">
        <v>-75.212119000000001</v>
      </c>
      <c r="P189" s="478">
        <v>8689</v>
      </c>
      <c r="Q189" s="478">
        <v>99</v>
      </c>
      <c r="R189" s="478">
        <v>9.7000000000000003E-2</v>
      </c>
      <c r="S189" s="478">
        <v>9.4E-2</v>
      </c>
      <c r="T189" s="478">
        <v>8.5000000000000006E-2</v>
      </c>
      <c r="U189" s="478">
        <v>8.3000000000000004E-2</v>
      </c>
      <c r="V189" s="478">
        <v>14</v>
      </c>
      <c r="W189" s="478">
        <v>1</v>
      </c>
      <c r="X189" s="478">
        <v>0</v>
      </c>
      <c r="Z189" s="478">
        <v>47</v>
      </c>
      <c r="AA189" s="478">
        <v>764</v>
      </c>
      <c r="AB189" s="478">
        <v>211</v>
      </c>
      <c r="AC189" s="478">
        <v>214</v>
      </c>
    </row>
    <row r="190" spans="1:29" ht="15" customHeight="1" x14ac:dyDescent="0.2">
      <c r="A190" s="479">
        <v>340150002</v>
      </c>
      <c r="B190" s="478">
        <v>44201</v>
      </c>
      <c r="C190" s="478">
        <v>1</v>
      </c>
      <c r="D190" s="478">
        <v>0</v>
      </c>
      <c r="E190" s="478" t="s">
        <v>330</v>
      </c>
      <c r="F190" s="478">
        <v>2011</v>
      </c>
      <c r="G190" s="478">
        <v>7</v>
      </c>
      <c r="H190" s="478">
        <v>2</v>
      </c>
      <c r="I190" s="478">
        <v>45</v>
      </c>
      <c r="J190" s="478">
        <v>37980</v>
      </c>
      <c r="K190" s="478">
        <v>6160</v>
      </c>
      <c r="L190" s="478">
        <v>19180</v>
      </c>
      <c r="M190" s="478" t="s">
        <v>357</v>
      </c>
      <c r="N190" s="478">
        <v>39.800339000000001</v>
      </c>
      <c r="O190" s="478">
        <v>-75.212119000000001</v>
      </c>
      <c r="P190" s="478">
        <v>7567</v>
      </c>
      <c r="Q190" s="478">
        <v>98</v>
      </c>
      <c r="R190" s="478">
        <v>0.10199999999999999</v>
      </c>
      <c r="S190" s="478">
        <v>9.5000000000000001E-2</v>
      </c>
      <c r="T190" s="478">
        <v>9.2999999999999999E-2</v>
      </c>
      <c r="U190" s="478">
        <v>9.1999999999999998E-2</v>
      </c>
      <c r="V190" s="478">
        <v>11</v>
      </c>
      <c r="W190" s="478">
        <v>1</v>
      </c>
      <c r="X190" s="478">
        <v>0</v>
      </c>
      <c r="Z190" s="478">
        <v>47</v>
      </c>
      <c r="AA190" s="478">
        <v>764</v>
      </c>
      <c r="AB190" s="478">
        <v>209</v>
      </c>
      <c r="AC190" s="478">
        <v>214</v>
      </c>
    </row>
    <row r="191" spans="1:29" ht="15" customHeight="1" x14ac:dyDescent="0.2">
      <c r="A191" s="479">
        <v>340150002</v>
      </c>
      <c r="B191" s="478">
        <v>44201</v>
      </c>
      <c r="C191" s="478">
        <v>1</v>
      </c>
      <c r="D191" s="478">
        <v>0</v>
      </c>
      <c r="E191" s="478" t="s">
        <v>330</v>
      </c>
      <c r="F191" s="478">
        <v>2012</v>
      </c>
      <c r="G191" s="478">
        <v>7</v>
      </c>
      <c r="H191" s="478">
        <v>2</v>
      </c>
      <c r="I191" s="478">
        <v>45</v>
      </c>
      <c r="J191" s="478">
        <v>37980</v>
      </c>
      <c r="K191" s="478">
        <v>6160</v>
      </c>
      <c r="L191" s="478">
        <v>19180</v>
      </c>
      <c r="M191" s="478" t="s">
        <v>357</v>
      </c>
      <c r="N191" s="478">
        <v>39.800339000000001</v>
      </c>
      <c r="O191" s="478">
        <v>-75.212119000000001</v>
      </c>
      <c r="P191" s="478">
        <v>5621</v>
      </c>
      <c r="Q191" s="478">
        <v>94</v>
      </c>
      <c r="R191" s="478">
        <v>9.1999999999999998E-2</v>
      </c>
      <c r="S191" s="478">
        <v>8.7999999999999995E-2</v>
      </c>
      <c r="T191" s="478">
        <v>8.6999999999999994E-2</v>
      </c>
      <c r="U191" s="478">
        <v>8.6999999999999994E-2</v>
      </c>
      <c r="V191" s="478">
        <v>16</v>
      </c>
      <c r="W191" s="478">
        <v>1</v>
      </c>
      <c r="X191" s="478">
        <v>0</v>
      </c>
      <c r="Y191" s="478" t="s">
        <v>332</v>
      </c>
      <c r="Z191" s="478">
        <v>47</v>
      </c>
      <c r="AA191" s="478">
        <v>764</v>
      </c>
      <c r="AB191" s="478">
        <v>201</v>
      </c>
      <c r="AC191" s="478">
        <v>214</v>
      </c>
    </row>
    <row r="192" spans="1:29" ht="15" customHeight="1" x14ac:dyDescent="0.2">
      <c r="A192" s="479">
        <v>340150002</v>
      </c>
      <c r="B192" s="478">
        <v>44201</v>
      </c>
      <c r="C192" s="478">
        <v>1</v>
      </c>
      <c r="D192" s="478">
        <v>0</v>
      </c>
      <c r="E192" s="478" t="s">
        <v>330</v>
      </c>
      <c r="F192" s="478">
        <v>2013</v>
      </c>
      <c r="G192" s="478">
        <v>7</v>
      </c>
      <c r="H192" s="478">
        <v>2</v>
      </c>
      <c r="I192" s="478">
        <v>45</v>
      </c>
      <c r="J192" s="478">
        <v>37980</v>
      </c>
      <c r="K192" s="478">
        <v>6160</v>
      </c>
      <c r="L192" s="478">
        <v>19180</v>
      </c>
      <c r="M192" s="478" t="s">
        <v>357</v>
      </c>
      <c r="N192" s="478">
        <v>39.800339000000001</v>
      </c>
      <c r="O192" s="478">
        <v>-75.212119000000001</v>
      </c>
      <c r="P192" s="478">
        <v>6175</v>
      </c>
      <c r="Q192" s="478">
        <v>98</v>
      </c>
      <c r="R192" s="478">
        <v>7.8E-2</v>
      </c>
      <c r="S192" s="478">
        <v>7.4999999999999997E-2</v>
      </c>
      <c r="T192" s="478">
        <v>7.3999999999999996E-2</v>
      </c>
      <c r="U192" s="478">
        <v>7.2999999999999995E-2</v>
      </c>
      <c r="V192" s="478">
        <v>1</v>
      </c>
      <c r="W192" s="478">
        <v>1</v>
      </c>
      <c r="X192" s="478">
        <v>0</v>
      </c>
      <c r="Y192" s="478" t="s">
        <v>332</v>
      </c>
      <c r="Z192" s="478">
        <v>47</v>
      </c>
      <c r="AA192" s="478">
        <v>764</v>
      </c>
      <c r="AB192" s="478">
        <v>209</v>
      </c>
      <c r="AC192" s="478">
        <v>214</v>
      </c>
    </row>
    <row r="193" spans="1:29" ht="15" customHeight="1" x14ac:dyDescent="0.2">
      <c r="A193" s="479">
        <v>340150002</v>
      </c>
      <c r="B193" s="478">
        <v>44201</v>
      </c>
      <c r="C193" s="478">
        <v>1</v>
      </c>
      <c r="D193" s="478">
        <v>0</v>
      </c>
      <c r="E193" s="478" t="s">
        <v>330</v>
      </c>
      <c r="F193" s="478">
        <v>2014</v>
      </c>
      <c r="G193" s="478">
        <v>7</v>
      </c>
      <c r="H193" s="478">
        <v>2</v>
      </c>
      <c r="I193" s="478">
        <v>45</v>
      </c>
      <c r="J193" s="478">
        <v>37980</v>
      </c>
      <c r="K193" s="478">
        <v>6160</v>
      </c>
      <c r="L193" s="478">
        <v>19180</v>
      </c>
      <c r="M193" s="478" t="s">
        <v>357</v>
      </c>
      <c r="N193" s="478">
        <v>39.800339000000001</v>
      </c>
      <c r="O193" s="478">
        <v>-75.212119000000001</v>
      </c>
      <c r="P193" s="478">
        <v>4408</v>
      </c>
      <c r="Q193" s="478">
        <v>83</v>
      </c>
      <c r="R193" s="478">
        <v>7.6999999999999999E-2</v>
      </c>
      <c r="S193" s="478">
        <v>7.4999999999999997E-2</v>
      </c>
      <c r="T193" s="478">
        <v>7.0999999999999994E-2</v>
      </c>
      <c r="U193" s="478">
        <v>7.0000000000000007E-2</v>
      </c>
      <c r="V193" s="478">
        <v>1</v>
      </c>
      <c r="W193" s="478">
        <v>1</v>
      </c>
      <c r="X193" s="478">
        <v>0</v>
      </c>
      <c r="Y193" s="478" t="s">
        <v>332</v>
      </c>
      <c r="Z193" s="478">
        <v>47</v>
      </c>
      <c r="AA193" s="478">
        <v>764</v>
      </c>
      <c r="AB193" s="478">
        <v>177</v>
      </c>
      <c r="AC193" s="478">
        <v>214</v>
      </c>
    </row>
    <row r="194" spans="1:29" ht="15" customHeight="1" x14ac:dyDescent="0.2">
      <c r="A194" s="479">
        <v>340150002</v>
      </c>
      <c r="B194" s="478">
        <v>44201</v>
      </c>
      <c r="C194" s="478">
        <v>1</v>
      </c>
      <c r="D194" s="478">
        <v>5</v>
      </c>
      <c r="E194" s="478" t="s">
        <v>330</v>
      </c>
      <c r="F194" s="478">
        <v>2015</v>
      </c>
      <c r="G194" s="478">
        <v>7</v>
      </c>
      <c r="H194" s="478">
        <v>2</v>
      </c>
      <c r="I194" s="478">
        <v>45</v>
      </c>
      <c r="J194" s="478">
        <v>37980</v>
      </c>
      <c r="K194" s="478">
        <v>6160</v>
      </c>
      <c r="L194" s="478">
        <v>19180</v>
      </c>
      <c r="M194" s="478" t="s">
        <v>357</v>
      </c>
      <c r="N194" s="478">
        <v>39.800339000000001</v>
      </c>
      <c r="O194" s="478">
        <v>-75.212119000000001</v>
      </c>
      <c r="P194" s="478">
        <v>5611</v>
      </c>
      <c r="Q194" s="478">
        <v>95</v>
      </c>
      <c r="R194" s="478">
        <v>0.08</v>
      </c>
      <c r="S194" s="478">
        <v>7.9000000000000001E-2</v>
      </c>
      <c r="T194" s="478">
        <v>7.6999999999999999E-2</v>
      </c>
      <c r="U194" s="478">
        <v>7.5999999999999998E-2</v>
      </c>
      <c r="V194" s="478">
        <v>4</v>
      </c>
      <c r="W194" s="478">
        <v>1</v>
      </c>
      <c r="X194" s="478">
        <v>0</v>
      </c>
      <c r="Y194" s="478" t="s">
        <v>332</v>
      </c>
      <c r="Z194" s="478">
        <v>47</v>
      </c>
      <c r="AA194" s="478">
        <v>764</v>
      </c>
      <c r="AB194" s="478">
        <v>203</v>
      </c>
      <c r="AC194" s="478">
        <v>214</v>
      </c>
    </row>
    <row r="195" spans="1:29" ht="15" customHeight="1" x14ac:dyDescent="0.2">
      <c r="A195" s="479">
        <v>340150002</v>
      </c>
      <c r="B195" s="478">
        <v>44201</v>
      </c>
      <c r="C195" s="478">
        <v>1</v>
      </c>
      <c r="D195" s="478">
        <v>5</v>
      </c>
      <c r="E195" s="478" t="s">
        <v>330</v>
      </c>
      <c r="F195" s="478">
        <v>2016</v>
      </c>
      <c r="G195" s="478">
        <v>7</v>
      </c>
      <c r="H195" s="478">
        <v>2</v>
      </c>
      <c r="I195" s="478">
        <v>45</v>
      </c>
      <c r="J195" s="478">
        <v>37980</v>
      </c>
      <c r="K195" s="478">
        <v>6160</v>
      </c>
      <c r="L195" s="478">
        <v>19180</v>
      </c>
      <c r="M195" s="478" t="s">
        <v>357</v>
      </c>
      <c r="N195" s="478">
        <v>39.800339000000001</v>
      </c>
      <c r="O195" s="478">
        <v>-75.212119000000001</v>
      </c>
      <c r="P195" s="478">
        <v>5468</v>
      </c>
      <c r="Q195" s="478">
        <v>95</v>
      </c>
      <c r="R195" s="478">
        <v>7.9000000000000001E-2</v>
      </c>
      <c r="S195" s="478">
        <v>7.6999999999999999E-2</v>
      </c>
      <c r="T195" s="478">
        <v>7.5999999999999998E-2</v>
      </c>
      <c r="U195" s="478">
        <v>7.3999999999999996E-2</v>
      </c>
      <c r="V195" s="478">
        <v>3</v>
      </c>
      <c r="W195" s="478">
        <v>1</v>
      </c>
      <c r="X195" s="478">
        <v>0</v>
      </c>
      <c r="Y195" s="478" t="s">
        <v>332</v>
      </c>
      <c r="Z195" s="478">
        <v>47</v>
      </c>
      <c r="AA195" s="478">
        <v>764</v>
      </c>
      <c r="AB195" s="478">
        <v>203</v>
      </c>
      <c r="AC195" s="478">
        <v>214</v>
      </c>
    </row>
    <row r="196" spans="1:29" ht="15" customHeight="1" x14ac:dyDescent="0.2">
      <c r="A196" s="479">
        <v>340150002</v>
      </c>
      <c r="B196" s="478">
        <v>44201</v>
      </c>
      <c r="C196" s="478">
        <v>1</v>
      </c>
      <c r="D196" s="478">
        <v>0</v>
      </c>
      <c r="E196" s="478" t="s">
        <v>330</v>
      </c>
      <c r="F196" s="478">
        <v>2017</v>
      </c>
      <c r="G196" s="478">
        <v>7</v>
      </c>
      <c r="H196" s="478">
        <v>2</v>
      </c>
      <c r="I196" s="478">
        <v>45</v>
      </c>
      <c r="J196" s="478">
        <v>37980</v>
      </c>
      <c r="K196" s="478">
        <v>6160</v>
      </c>
      <c r="L196" s="478">
        <v>19180</v>
      </c>
      <c r="M196" s="478" t="s">
        <v>357</v>
      </c>
      <c r="N196" s="478">
        <v>39.800339000000001</v>
      </c>
      <c r="O196" s="478">
        <v>-75.212119000000001</v>
      </c>
      <c r="P196" s="478">
        <v>6330</v>
      </c>
      <c r="Q196" s="478">
        <v>98</v>
      </c>
      <c r="R196" s="478">
        <v>7.8E-2</v>
      </c>
      <c r="S196" s="478">
        <v>7.5999999999999998E-2</v>
      </c>
      <c r="T196" s="478">
        <v>7.5999999999999998E-2</v>
      </c>
      <c r="U196" s="478">
        <v>7.2999999999999995E-2</v>
      </c>
      <c r="V196" s="478">
        <v>3</v>
      </c>
      <c r="W196" s="478">
        <v>1</v>
      </c>
      <c r="X196" s="478">
        <v>0</v>
      </c>
      <c r="Y196" s="478" t="s">
        <v>332</v>
      </c>
      <c r="Z196" s="478">
        <v>47</v>
      </c>
      <c r="AA196" s="478">
        <v>764</v>
      </c>
      <c r="AB196" s="478">
        <v>241</v>
      </c>
      <c r="AC196" s="478">
        <v>245</v>
      </c>
    </row>
    <row r="197" spans="1:29" ht="15" customHeight="1" x14ac:dyDescent="0.2">
      <c r="A197" s="479">
        <v>340150002</v>
      </c>
      <c r="B197" s="478">
        <v>44201</v>
      </c>
      <c r="C197" s="478">
        <v>1</v>
      </c>
      <c r="D197" s="478">
        <v>0</v>
      </c>
      <c r="E197" s="478" t="s">
        <v>330</v>
      </c>
      <c r="F197" s="478">
        <v>2018</v>
      </c>
      <c r="G197" s="478">
        <v>7</v>
      </c>
      <c r="H197" s="478">
        <v>2</v>
      </c>
      <c r="I197" s="478">
        <v>45</v>
      </c>
      <c r="J197" s="478">
        <v>37980</v>
      </c>
      <c r="K197" s="478">
        <v>6160</v>
      </c>
      <c r="L197" s="478">
        <v>19180</v>
      </c>
      <c r="M197" s="478" t="s">
        <v>357</v>
      </c>
      <c r="N197" s="478">
        <v>39.800339000000001</v>
      </c>
      <c r="O197" s="478">
        <v>-75.212119000000001</v>
      </c>
      <c r="P197" s="478">
        <v>5783</v>
      </c>
      <c r="Q197" s="478">
        <v>98</v>
      </c>
      <c r="R197" s="478">
        <v>8.4000000000000005E-2</v>
      </c>
      <c r="S197" s="478">
        <v>7.9000000000000001E-2</v>
      </c>
      <c r="T197" s="478">
        <v>7.8E-2</v>
      </c>
      <c r="U197" s="478">
        <v>7.6999999999999999E-2</v>
      </c>
      <c r="V197" s="478">
        <v>4</v>
      </c>
      <c r="W197" s="478">
        <v>1</v>
      </c>
      <c r="X197" s="478">
        <v>0</v>
      </c>
      <c r="Z197" s="478">
        <v>47</v>
      </c>
      <c r="AA197" s="478">
        <v>764</v>
      </c>
      <c r="AB197" s="478">
        <v>239</v>
      </c>
      <c r="AC197" s="478">
        <v>245</v>
      </c>
    </row>
    <row r="198" spans="1:29" ht="15" customHeight="1" x14ac:dyDescent="0.2">
      <c r="A198" s="479">
        <v>340170006</v>
      </c>
      <c r="B198" s="478">
        <v>44201</v>
      </c>
      <c r="C198" s="478">
        <v>1</v>
      </c>
      <c r="D198" s="478">
        <v>0</v>
      </c>
      <c r="E198" s="478" t="s">
        <v>330</v>
      </c>
      <c r="F198" s="478">
        <v>2010</v>
      </c>
      <c r="G198" s="478">
        <v>7</v>
      </c>
      <c r="H198" s="478">
        <v>2</v>
      </c>
      <c r="I198" s="478">
        <v>43</v>
      </c>
      <c r="J198" s="478">
        <v>35620</v>
      </c>
      <c r="K198" s="478">
        <v>5601</v>
      </c>
      <c r="L198" s="478">
        <v>3580</v>
      </c>
      <c r="M198" s="478" t="s">
        <v>358</v>
      </c>
      <c r="N198" s="478">
        <v>40.670250000000003</v>
      </c>
      <c r="O198" s="478">
        <v>-74.126080999999999</v>
      </c>
      <c r="P198" s="478">
        <v>8665</v>
      </c>
      <c r="Q198" s="478">
        <v>98</v>
      </c>
      <c r="R198" s="478">
        <v>0.111</v>
      </c>
      <c r="S198" s="478">
        <v>8.4000000000000005E-2</v>
      </c>
      <c r="T198" s="478">
        <v>8.3000000000000004E-2</v>
      </c>
      <c r="U198" s="478">
        <v>8.2000000000000003E-2</v>
      </c>
      <c r="V198" s="478">
        <v>6</v>
      </c>
      <c r="W198" s="478">
        <v>1</v>
      </c>
      <c r="X198" s="478">
        <v>0</v>
      </c>
      <c r="Z198" s="478">
        <v>56</v>
      </c>
      <c r="AA198" s="478">
        <v>764</v>
      </c>
      <c r="AB198" s="478">
        <v>209</v>
      </c>
      <c r="AC198" s="478">
        <v>214</v>
      </c>
    </row>
    <row r="199" spans="1:29" ht="15" customHeight="1" x14ac:dyDescent="0.2">
      <c r="A199" s="479">
        <v>340170006</v>
      </c>
      <c r="B199" s="478">
        <v>44201</v>
      </c>
      <c r="C199" s="478">
        <v>1</v>
      </c>
      <c r="D199" s="478">
        <v>0</v>
      </c>
      <c r="E199" s="478" t="s">
        <v>330</v>
      </c>
      <c r="F199" s="478">
        <v>2011</v>
      </c>
      <c r="G199" s="478">
        <v>7</v>
      </c>
      <c r="H199" s="478">
        <v>2</v>
      </c>
      <c r="I199" s="478">
        <v>43</v>
      </c>
      <c r="J199" s="478">
        <v>35620</v>
      </c>
      <c r="K199" s="478">
        <v>5601</v>
      </c>
      <c r="L199" s="478">
        <v>3580</v>
      </c>
      <c r="M199" s="478" t="s">
        <v>358</v>
      </c>
      <c r="N199" s="478">
        <v>40.670250000000003</v>
      </c>
      <c r="O199" s="478">
        <v>-74.126080999999999</v>
      </c>
      <c r="P199" s="478">
        <v>8542</v>
      </c>
      <c r="Q199" s="478">
        <v>96</v>
      </c>
      <c r="R199" s="478">
        <v>8.7999999999999995E-2</v>
      </c>
      <c r="S199" s="478">
        <v>8.2000000000000003E-2</v>
      </c>
      <c r="T199" s="478">
        <v>8.1000000000000003E-2</v>
      </c>
      <c r="U199" s="478">
        <v>7.8E-2</v>
      </c>
      <c r="V199" s="478">
        <v>5</v>
      </c>
      <c r="W199" s="478">
        <v>1</v>
      </c>
      <c r="X199" s="478">
        <v>0</v>
      </c>
      <c r="Z199" s="478">
        <v>56</v>
      </c>
      <c r="AA199" s="478">
        <v>764</v>
      </c>
      <c r="AB199" s="478">
        <v>206</v>
      </c>
      <c r="AC199" s="478">
        <v>214</v>
      </c>
    </row>
    <row r="200" spans="1:29" ht="15" customHeight="1" x14ac:dyDescent="0.2">
      <c r="A200" s="479">
        <v>340170006</v>
      </c>
      <c r="B200" s="478">
        <v>44201</v>
      </c>
      <c r="C200" s="478">
        <v>1</v>
      </c>
      <c r="D200" s="478">
        <v>0</v>
      </c>
      <c r="E200" s="478" t="s">
        <v>330</v>
      </c>
      <c r="F200" s="478">
        <v>2012</v>
      </c>
      <c r="G200" s="478">
        <v>7</v>
      </c>
      <c r="H200" s="478">
        <v>2</v>
      </c>
      <c r="I200" s="478">
        <v>43</v>
      </c>
      <c r="J200" s="478">
        <v>35620</v>
      </c>
      <c r="K200" s="478">
        <v>5601</v>
      </c>
      <c r="L200" s="478">
        <v>3580</v>
      </c>
      <c r="M200" s="478" t="s">
        <v>358</v>
      </c>
      <c r="N200" s="478">
        <v>40.670250000000003</v>
      </c>
      <c r="O200" s="478">
        <v>-74.126080999999999</v>
      </c>
      <c r="P200" s="478">
        <v>7123</v>
      </c>
      <c r="Q200" s="478">
        <v>95</v>
      </c>
      <c r="R200" s="478">
        <v>7.8E-2</v>
      </c>
      <c r="S200" s="478">
        <v>7.6999999999999999E-2</v>
      </c>
      <c r="T200" s="478">
        <v>7.5999999999999998E-2</v>
      </c>
      <c r="U200" s="478">
        <v>7.3999999999999996E-2</v>
      </c>
      <c r="V200" s="478">
        <v>3</v>
      </c>
      <c r="W200" s="478">
        <v>1</v>
      </c>
      <c r="X200" s="478">
        <v>0</v>
      </c>
      <c r="Y200" s="478" t="s">
        <v>332</v>
      </c>
      <c r="Z200" s="478">
        <v>56</v>
      </c>
      <c r="AA200" s="478">
        <v>764</v>
      </c>
      <c r="AB200" s="478">
        <v>203</v>
      </c>
      <c r="AC200" s="478">
        <v>214</v>
      </c>
    </row>
    <row r="201" spans="1:29" ht="15" customHeight="1" x14ac:dyDescent="0.2">
      <c r="A201" s="479">
        <v>340170006</v>
      </c>
      <c r="B201" s="478">
        <v>44201</v>
      </c>
      <c r="C201" s="478">
        <v>1</v>
      </c>
      <c r="D201" s="478">
        <v>0</v>
      </c>
      <c r="E201" s="478" t="s">
        <v>330</v>
      </c>
      <c r="F201" s="478">
        <v>2013</v>
      </c>
      <c r="G201" s="478">
        <v>7</v>
      </c>
      <c r="H201" s="478">
        <v>2</v>
      </c>
      <c r="I201" s="478">
        <v>43</v>
      </c>
      <c r="J201" s="478">
        <v>35620</v>
      </c>
      <c r="K201" s="478">
        <v>5601</v>
      </c>
      <c r="L201" s="478">
        <v>3580</v>
      </c>
      <c r="M201" s="478" t="s">
        <v>358</v>
      </c>
      <c r="N201" s="478">
        <v>40.670250000000003</v>
      </c>
      <c r="O201" s="478">
        <v>-74.126080999999999</v>
      </c>
      <c r="P201" s="478">
        <v>4922</v>
      </c>
      <c r="Q201" s="478">
        <v>67</v>
      </c>
      <c r="R201" s="478">
        <v>8.5999999999999993E-2</v>
      </c>
      <c r="S201" s="478">
        <v>7.0999999999999994E-2</v>
      </c>
      <c r="T201" s="478">
        <v>6.8000000000000005E-2</v>
      </c>
      <c r="U201" s="478">
        <v>6.6000000000000003E-2</v>
      </c>
      <c r="V201" s="478">
        <v>1</v>
      </c>
      <c r="W201" s="478">
        <v>1</v>
      </c>
      <c r="X201" s="478">
        <v>0</v>
      </c>
      <c r="Y201" s="478" t="s">
        <v>332</v>
      </c>
      <c r="Z201" s="478">
        <v>56</v>
      </c>
      <c r="AA201" s="478">
        <v>764</v>
      </c>
      <c r="AB201" s="478">
        <v>144</v>
      </c>
      <c r="AC201" s="478">
        <v>214</v>
      </c>
    </row>
    <row r="202" spans="1:29" ht="15" customHeight="1" x14ac:dyDescent="0.2">
      <c r="A202" s="479">
        <v>340170006</v>
      </c>
      <c r="B202" s="478">
        <v>44201</v>
      </c>
      <c r="C202" s="478">
        <v>1</v>
      </c>
      <c r="D202" s="478">
        <v>0</v>
      </c>
      <c r="E202" s="478" t="s">
        <v>330</v>
      </c>
      <c r="F202" s="478">
        <v>2014</v>
      </c>
      <c r="G202" s="478">
        <v>7</v>
      </c>
      <c r="H202" s="478">
        <v>2</v>
      </c>
      <c r="I202" s="478">
        <v>43</v>
      </c>
      <c r="J202" s="478">
        <v>35620</v>
      </c>
      <c r="K202" s="478">
        <v>5601</v>
      </c>
      <c r="L202" s="478">
        <v>3580</v>
      </c>
      <c r="M202" s="478" t="s">
        <v>358</v>
      </c>
      <c r="N202" s="478">
        <v>40.670250000000003</v>
      </c>
      <c r="O202" s="478">
        <v>-74.126080999999999</v>
      </c>
      <c r="P202" s="478">
        <v>8681</v>
      </c>
      <c r="Q202" s="478">
        <v>98</v>
      </c>
      <c r="R202" s="478">
        <v>8.5000000000000006E-2</v>
      </c>
      <c r="S202" s="478">
        <v>0.08</v>
      </c>
      <c r="T202" s="478">
        <v>7.3999999999999996E-2</v>
      </c>
      <c r="U202" s="478">
        <v>7.1999999999999995E-2</v>
      </c>
      <c r="V202" s="478">
        <v>2</v>
      </c>
      <c r="W202" s="478">
        <v>1</v>
      </c>
      <c r="X202" s="478">
        <v>0</v>
      </c>
      <c r="Y202" s="478" t="s">
        <v>332</v>
      </c>
      <c r="Z202" s="478">
        <v>56</v>
      </c>
      <c r="AA202" s="478">
        <v>764</v>
      </c>
      <c r="AB202" s="478">
        <v>209</v>
      </c>
      <c r="AC202" s="478">
        <v>214</v>
      </c>
    </row>
    <row r="203" spans="1:29" ht="15" customHeight="1" x14ac:dyDescent="0.2">
      <c r="A203" s="479">
        <v>340170006</v>
      </c>
      <c r="B203" s="478">
        <v>44201</v>
      </c>
      <c r="C203" s="478">
        <v>1</v>
      </c>
      <c r="D203" s="478">
        <v>5</v>
      </c>
      <c r="E203" s="478" t="s">
        <v>330</v>
      </c>
      <c r="F203" s="478">
        <v>2015</v>
      </c>
      <c r="G203" s="478">
        <v>7</v>
      </c>
      <c r="H203" s="478">
        <v>2</v>
      </c>
      <c r="I203" s="478">
        <v>43</v>
      </c>
      <c r="J203" s="478">
        <v>35620</v>
      </c>
      <c r="K203" s="478">
        <v>5601</v>
      </c>
      <c r="L203" s="478">
        <v>3580</v>
      </c>
      <c r="M203" s="478" t="s">
        <v>358</v>
      </c>
      <c r="N203" s="478">
        <v>40.670250000000003</v>
      </c>
      <c r="O203" s="478">
        <v>-74.126080999999999</v>
      </c>
      <c r="P203" s="478">
        <v>8729</v>
      </c>
      <c r="Q203" s="478">
        <v>100</v>
      </c>
      <c r="R203" s="478">
        <v>9.1999999999999998E-2</v>
      </c>
      <c r="S203" s="478">
        <v>8.2000000000000003E-2</v>
      </c>
      <c r="T203" s="478">
        <v>0.08</v>
      </c>
      <c r="U203" s="478">
        <v>7.6999999999999999E-2</v>
      </c>
      <c r="V203" s="478">
        <v>6</v>
      </c>
      <c r="W203" s="478">
        <v>1</v>
      </c>
      <c r="X203" s="478">
        <v>0</v>
      </c>
      <c r="Y203" s="478" t="s">
        <v>332</v>
      </c>
      <c r="Z203" s="478">
        <v>56</v>
      </c>
      <c r="AA203" s="478">
        <v>764</v>
      </c>
      <c r="AB203" s="478">
        <v>213</v>
      </c>
      <c r="AC203" s="478">
        <v>214</v>
      </c>
    </row>
    <row r="204" spans="1:29" ht="15" customHeight="1" x14ac:dyDescent="0.2">
      <c r="A204" s="479">
        <v>340170006</v>
      </c>
      <c r="B204" s="478">
        <v>44201</v>
      </c>
      <c r="C204" s="478">
        <v>1</v>
      </c>
      <c r="D204" s="478">
        <v>5</v>
      </c>
      <c r="E204" s="478" t="s">
        <v>330</v>
      </c>
      <c r="F204" s="478">
        <v>2016</v>
      </c>
      <c r="G204" s="478">
        <v>7</v>
      </c>
      <c r="H204" s="478">
        <v>2</v>
      </c>
      <c r="I204" s="478">
        <v>43</v>
      </c>
      <c r="J204" s="478">
        <v>35620</v>
      </c>
      <c r="K204" s="478">
        <v>5601</v>
      </c>
      <c r="L204" s="478">
        <v>3580</v>
      </c>
      <c r="M204" s="478" t="s">
        <v>358</v>
      </c>
      <c r="N204" s="478">
        <v>40.670250000000003</v>
      </c>
      <c r="O204" s="478">
        <v>-74.126080999999999</v>
      </c>
      <c r="P204" s="478">
        <v>8726</v>
      </c>
      <c r="Q204" s="478">
        <v>100</v>
      </c>
      <c r="R204" s="478">
        <v>7.3999999999999996E-2</v>
      </c>
      <c r="S204" s="478">
        <v>6.9000000000000006E-2</v>
      </c>
      <c r="T204" s="478">
        <v>6.9000000000000006E-2</v>
      </c>
      <c r="U204" s="478">
        <v>6.8000000000000005E-2</v>
      </c>
      <c r="V204" s="478">
        <v>0</v>
      </c>
      <c r="W204" s="478">
        <v>1</v>
      </c>
      <c r="X204" s="478">
        <v>0</v>
      </c>
      <c r="Y204" s="478" t="s">
        <v>332</v>
      </c>
      <c r="Z204" s="478">
        <v>47</v>
      </c>
      <c r="AA204" s="478">
        <v>764</v>
      </c>
      <c r="AB204" s="478">
        <v>214</v>
      </c>
      <c r="AC204" s="478">
        <v>214</v>
      </c>
    </row>
    <row r="205" spans="1:29" ht="15" customHeight="1" x14ac:dyDescent="0.2">
      <c r="A205" s="479">
        <v>340170006</v>
      </c>
      <c r="B205" s="478">
        <v>44201</v>
      </c>
      <c r="C205" s="478">
        <v>1</v>
      </c>
      <c r="D205" s="478">
        <v>0</v>
      </c>
      <c r="E205" s="478" t="s">
        <v>330</v>
      </c>
      <c r="F205" s="478">
        <v>2017</v>
      </c>
      <c r="G205" s="478">
        <v>7</v>
      </c>
      <c r="H205" s="478">
        <v>2</v>
      </c>
      <c r="I205" s="478">
        <v>43</v>
      </c>
      <c r="J205" s="478">
        <v>35620</v>
      </c>
      <c r="K205" s="478">
        <v>5601</v>
      </c>
      <c r="L205" s="478">
        <v>3580</v>
      </c>
      <c r="M205" s="478" t="s">
        <v>358</v>
      </c>
      <c r="N205" s="478">
        <v>40.670250000000003</v>
      </c>
      <c r="O205" s="478">
        <v>-74.126080999999999</v>
      </c>
      <c r="P205" s="478">
        <v>8722</v>
      </c>
      <c r="Q205" s="478">
        <v>99</v>
      </c>
      <c r="R205" s="478">
        <v>7.4999999999999997E-2</v>
      </c>
      <c r="S205" s="478">
        <v>7.3999999999999996E-2</v>
      </c>
      <c r="T205" s="478">
        <v>7.1999999999999995E-2</v>
      </c>
      <c r="U205" s="478">
        <v>6.7000000000000004E-2</v>
      </c>
      <c r="V205" s="478">
        <v>0</v>
      </c>
      <c r="W205" s="478">
        <v>1</v>
      </c>
      <c r="X205" s="478">
        <v>0</v>
      </c>
      <c r="Y205" s="478" t="s">
        <v>332</v>
      </c>
      <c r="Z205" s="478">
        <v>47</v>
      </c>
      <c r="AA205" s="478">
        <v>764</v>
      </c>
      <c r="AB205" s="478">
        <v>243</v>
      </c>
      <c r="AC205" s="478">
        <v>245</v>
      </c>
    </row>
    <row r="206" spans="1:29" ht="15" customHeight="1" x14ac:dyDescent="0.2">
      <c r="A206" s="479">
        <v>340170006</v>
      </c>
      <c r="B206" s="478">
        <v>44201</v>
      </c>
      <c r="C206" s="478">
        <v>1</v>
      </c>
      <c r="D206" s="478">
        <v>0</v>
      </c>
      <c r="E206" s="478" t="s">
        <v>330</v>
      </c>
      <c r="F206" s="478">
        <v>2018</v>
      </c>
      <c r="G206" s="478">
        <v>7</v>
      </c>
      <c r="H206" s="478">
        <v>2</v>
      </c>
      <c r="I206" s="478">
        <v>43</v>
      </c>
      <c r="J206" s="478">
        <v>35620</v>
      </c>
      <c r="K206" s="478">
        <v>5601</v>
      </c>
      <c r="L206" s="478">
        <v>3580</v>
      </c>
      <c r="M206" s="478" t="s">
        <v>358</v>
      </c>
      <c r="N206" s="478">
        <v>40.670250000000003</v>
      </c>
      <c r="O206" s="478">
        <v>-74.126080999999999</v>
      </c>
      <c r="P206" s="478">
        <v>8635</v>
      </c>
      <c r="Q206" s="478">
        <v>98</v>
      </c>
      <c r="R206" s="478">
        <v>9.5000000000000001E-2</v>
      </c>
      <c r="S206" s="478">
        <v>9.1999999999999998E-2</v>
      </c>
      <c r="T206" s="478">
        <v>7.9000000000000001E-2</v>
      </c>
      <c r="U206" s="478">
        <v>7.8E-2</v>
      </c>
      <c r="V206" s="478">
        <v>4</v>
      </c>
      <c r="W206" s="478">
        <v>1</v>
      </c>
      <c r="X206" s="478">
        <v>0</v>
      </c>
      <c r="Z206" s="478">
        <v>47</v>
      </c>
      <c r="AA206" s="478">
        <v>764</v>
      </c>
      <c r="AB206" s="478">
        <v>240</v>
      </c>
      <c r="AC206" s="478">
        <v>245</v>
      </c>
    </row>
    <row r="207" spans="1:29" ht="15" customHeight="1" x14ac:dyDescent="0.2">
      <c r="A207" s="479">
        <v>340190001</v>
      </c>
      <c r="B207" s="478">
        <v>44201</v>
      </c>
      <c r="C207" s="478">
        <v>1</v>
      </c>
      <c r="D207" s="478">
        <v>0</v>
      </c>
      <c r="E207" s="478" t="s">
        <v>330</v>
      </c>
      <c r="F207" s="478">
        <v>2010</v>
      </c>
      <c r="G207" s="478">
        <v>7</v>
      </c>
      <c r="H207" s="478">
        <v>2</v>
      </c>
      <c r="I207" s="478">
        <v>151</v>
      </c>
      <c r="J207" s="478">
        <v>35620</v>
      </c>
      <c r="K207" s="478">
        <v>5601</v>
      </c>
      <c r="L207" s="478">
        <v>23700</v>
      </c>
      <c r="M207" s="478" t="s">
        <v>359</v>
      </c>
      <c r="N207" s="478">
        <v>40.515262</v>
      </c>
      <c r="O207" s="478">
        <v>-74.806670999999994</v>
      </c>
      <c r="P207" s="478">
        <v>8695</v>
      </c>
      <c r="Q207" s="478">
        <v>99</v>
      </c>
      <c r="R207" s="478">
        <v>9.2999999999999999E-2</v>
      </c>
      <c r="S207" s="478">
        <v>8.5999999999999993E-2</v>
      </c>
      <c r="T207" s="478">
        <v>8.5000000000000006E-2</v>
      </c>
      <c r="U207" s="478">
        <v>8.1000000000000003E-2</v>
      </c>
      <c r="V207" s="478">
        <v>9</v>
      </c>
      <c r="W207" s="478">
        <v>1</v>
      </c>
      <c r="X207" s="478">
        <v>0</v>
      </c>
      <c r="Z207" s="478">
        <v>47</v>
      </c>
      <c r="AA207" s="478">
        <v>764</v>
      </c>
      <c r="AB207" s="478">
        <v>212</v>
      </c>
      <c r="AC207" s="478">
        <v>214</v>
      </c>
    </row>
    <row r="208" spans="1:29" ht="15" customHeight="1" x14ac:dyDescent="0.2">
      <c r="A208" s="479">
        <v>340190001</v>
      </c>
      <c r="B208" s="478">
        <v>44201</v>
      </c>
      <c r="C208" s="478">
        <v>1</v>
      </c>
      <c r="D208" s="478">
        <v>0</v>
      </c>
      <c r="E208" s="478" t="s">
        <v>330</v>
      </c>
      <c r="F208" s="478">
        <v>2011</v>
      </c>
      <c r="G208" s="478">
        <v>7</v>
      </c>
      <c r="H208" s="478">
        <v>2</v>
      </c>
      <c r="I208" s="478">
        <v>151</v>
      </c>
      <c r="J208" s="478">
        <v>35620</v>
      </c>
      <c r="K208" s="478">
        <v>5601</v>
      </c>
      <c r="L208" s="478">
        <v>23700</v>
      </c>
      <c r="M208" s="478" t="s">
        <v>359</v>
      </c>
      <c r="N208" s="478">
        <v>40.515262</v>
      </c>
      <c r="O208" s="478">
        <v>-74.806670999999994</v>
      </c>
      <c r="P208" s="478">
        <v>8679</v>
      </c>
      <c r="Q208" s="478">
        <v>98</v>
      </c>
      <c r="R208" s="478">
        <v>8.7999999999999995E-2</v>
      </c>
      <c r="S208" s="478">
        <v>8.5999999999999993E-2</v>
      </c>
      <c r="T208" s="478">
        <v>8.5000000000000006E-2</v>
      </c>
      <c r="U208" s="478">
        <v>8.1000000000000003E-2</v>
      </c>
      <c r="V208" s="478">
        <v>7</v>
      </c>
      <c r="W208" s="478">
        <v>1</v>
      </c>
      <c r="X208" s="478">
        <v>0</v>
      </c>
      <c r="Z208" s="478">
        <v>47</v>
      </c>
      <c r="AA208" s="478">
        <v>764</v>
      </c>
      <c r="AB208" s="478">
        <v>209</v>
      </c>
      <c r="AC208" s="478">
        <v>214</v>
      </c>
    </row>
    <row r="209" spans="1:29" ht="15" customHeight="1" x14ac:dyDescent="0.2">
      <c r="A209" s="479">
        <v>340190001</v>
      </c>
      <c r="B209" s="478">
        <v>44201</v>
      </c>
      <c r="C209" s="478">
        <v>1</v>
      </c>
      <c r="D209" s="478">
        <v>0</v>
      </c>
      <c r="E209" s="478" t="s">
        <v>330</v>
      </c>
      <c r="F209" s="478">
        <v>2012</v>
      </c>
      <c r="G209" s="478">
        <v>7</v>
      </c>
      <c r="H209" s="478">
        <v>2</v>
      </c>
      <c r="I209" s="478">
        <v>151</v>
      </c>
      <c r="J209" s="478">
        <v>35620</v>
      </c>
      <c r="K209" s="478">
        <v>5601</v>
      </c>
      <c r="L209" s="478">
        <v>23700</v>
      </c>
      <c r="M209" s="478" t="s">
        <v>359</v>
      </c>
      <c r="N209" s="478">
        <v>40.515262</v>
      </c>
      <c r="O209" s="478">
        <v>-74.806670999999994</v>
      </c>
      <c r="P209" s="478">
        <v>8684</v>
      </c>
      <c r="Q209" s="478">
        <v>97</v>
      </c>
      <c r="R209" s="478">
        <v>8.3000000000000004E-2</v>
      </c>
      <c r="S209" s="478">
        <v>0.08</v>
      </c>
      <c r="T209" s="478">
        <v>7.8E-2</v>
      </c>
      <c r="U209" s="478">
        <v>7.8E-2</v>
      </c>
      <c r="V209" s="478">
        <v>6</v>
      </c>
      <c r="W209" s="478">
        <v>1</v>
      </c>
      <c r="X209" s="478">
        <v>0</v>
      </c>
      <c r="Y209" s="478" t="s">
        <v>332</v>
      </c>
      <c r="Z209" s="478">
        <v>47</v>
      </c>
      <c r="AA209" s="478">
        <v>764</v>
      </c>
      <c r="AB209" s="478">
        <v>208</v>
      </c>
      <c r="AC209" s="478">
        <v>214</v>
      </c>
    </row>
    <row r="210" spans="1:29" ht="15" customHeight="1" x14ac:dyDescent="0.2">
      <c r="A210" s="479">
        <v>340190001</v>
      </c>
      <c r="B210" s="478">
        <v>44201</v>
      </c>
      <c r="C210" s="478">
        <v>1</v>
      </c>
      <c r="D210" s="478">
        <v>0</v>
      </c>
      <c r="E210" s="478" t="s">
        <v>330</v>
      </c>
      <c r="F210" s="478">
        <v>2013</v>
      </c>
      <c r="G210" s="478">
        <v>7</v>
      </c>
      <c r="H210" s="478">
        <v>2</v>
      </c>
      <c r="I210" s="478">
        <v>151</v>
      </c>
      <c r="J210" s="478">
        <v>35620</v>
      </c>
      <c r="K210" s="478">
        <v>5601</v>
      </c>
      <c r="L210" s="478">
        <v>23700</v>
      </c>
      <c r="M210" s="478" t="s">
        <v>359</v>
      </c>
      <c r="N210" s="478">
        <v>40.515262</v>
      </c>
      <c r="O210" s="478">
        <v>-74.806670999999994</v>
      </c>
      <c r="P210" s="478">
        <v>8743</v>
      </c>
      <c r="Q210" s="478">
        <v>100</v>
      </c>
      <c r="R210" s="478">
        <v>7.5999999999999998E-2</v>
      </c>
      <c r="S210" s="478">
        <v>7.3999999999999996E-2</v>
      </c>
      <c r="T210" s="478">
        <v>7.3999999999999996E-2</v>
      </c>
      <c r="U210" s="478">
        <v>7.2999999999999995E-2</v>
      </c>
      <c r="V210" s="478">
        <v>1</v>
      </c>
      <c r="W210" s="478">
        <v>1</v>
      </c>
      <c r="X210" s="478">
        <v>0</v>
      </c>
      <c r="Y210" s="478" t="s">
        <v>332</v>
      </c>
      <c r="Z210" s="478">
        <v>47</v>
      </c>
      <c r="AA210" s="478">
        <v>764</v>
      </c>
      <c r="AB210" s="478">
        <v>214</v>
      </c>
      <c r="AC210" s="478">
        <v>214</v>
      </c>
    </row>
    <row r="211" spans="1:29" ht="15" customHeight="1" x14ac:dyDescent="0.2">
      <c r="A211" s="479">
        <v>340190001</v>
      </c>
      <c r="B211" s="478">
        <v>44201</v>
      </c>
      <c r="C211" s="478">
        <v>1</v>
      </c>
      <c r="D211" s="478">
        <v>0</v>
      </c>
      <c r="E211" s="478" t="s">
        <v>330</v>
      </c>
      <c r="F211" s="478">
        <v>2014</v>
      </c>
      <c r="G211" s="478">
        <v>7</v>
      </c>
      <c r="H211" s="478">
        <v>2</v>
      </c>
      <c r="I211" s="478">
        <v>151</v>
      </c>
      <c r="J211" s="478">
        <v>35620</v>
      </c>
      <c r="K211" s="478">
        <v>5601</v>
      </c>
      <c r="L211" s="478">
        <v>23700</v>
      </c>
      <c r="M211" s="478" t="s">
        <v>359</v>
      </c>
      <c r="N211" s="478">
        <v>40.515262</v>
      </c>
      <c r="O211" s="478">
        <v>-74.806670999999994</v>
      </c>
      <c r="P211" s="478">
        <v>8684</v>
      </c>
      <c r="Q211" s="478">
        <v>100</v>
      </c>
      <c r="R211" s="478">
        <v>7.1999999999999995E-2</v>
      </c>
      <c r="S211" s="478">
        <v>7.0999999999999994E-2</v>
      </c>
      <c r="T211" s="478">
        <v>6.7000000000000004E-2</v>
      </c>
      <c r="U211" s="478">
        <v>6.5000000000000002E-2</v>
      </c>
      <c r="V211" s="478">
        <v>0</v>
      </c>
      <c r="W211" s="478">
        <v>1</v>
      </c>
      <c r="X211" s="478">
        <v>0</v>
      </c>
      <c r="Y211" s="478" t="s">
        <v>332</v>
      </c>
      <c r="Z211" s="478">
        <v>47</v>
      </c>
      <c r="AA211" s="478">
        <v>764</v>
      </c>
      <c r="AB211" s="478">
        <v>214</v>
      </c>
      <c r="AC211" s="478">
        <v>214</v>
      </c>
    </row>
    <row r="212" spans="1:29" ht="15" customHeight="1" x14ac:dyDescent="0.2">
      <c r="A212" s="479">
        <v>340190001</v>
      </c>
      <c r="B212" s="478">
        <v>44201</v>
      </c>
      <c r="C212" s="478">
        <v>1</v>
      </c>
      <c r="D212" s="478">
        <v>5</v>
      </c>
      <c r="E212" s="478" t="s">
        <v>330</v>
      </c>
      <c r="F212" s="478">
        <v>2015</v>
      </c>
      <c r="G212" s="478">
        <v>7</v>
      </c>
      <c r="H212" s="478">
        <v>2</v>
      </c>
      <c r="I212" s="478">
        <v>151</v>
      </c>
      <c r="J212" s="478">
        <v>35620</v>
      </c>
      <c r="K212" s="478">
        <v>5601</v>
      </c>
      <c r="L212" s="478">
        <v>23700</v>
      </c>
      <c r="M212" s="478" t="s">
        <v>359</v>
      </c>
      <c r="N212" s="478">
        <v>40.515262</v>
      </c>
      <c r="O212" s="478">
        <v>-74.806670999999994</v>
      </c>
      <c r="P212" s="478">
        <v>8706</v>
      </c>
      <c r="Q212" s="478">
        <v>100</v>
      </c>
      <c r="R212" s="478">
        <v>7.4999999999999997E-2</v>
      </c>
      <c r="S212" s="478">
        <v>7.4999999999999997E-2</v>
      </c>
      <c r="T212" s="478">
        <v>7.2999999999999995E-2</v>
      </c>
      <c r="U212" s="478">
        <v>7.2999999999999995E-2</v>
      </c>
      <c r="V212" s="478">
        <v>0</v>
      </c>
      <c r="W212" s="478">
        <v>1</v>
      </c>
      <c r="X212" s="478">
        <v>0</v>
      </c>
      <c r="Y212" s="478" t="s">
        <v>332</v>
      </c>
      <c r="Z212" s="478">
        <v>47</v>
      </c>
      <c r="AA212" s="478">
        <v>764</v>
      </c>
      <c r="AB212" s="478">
        <v>213</v>
      </c>
      <c r="AC212" s="478">
        <v>214</v>
      </c>
    </row>
    <row r="213" spans="1:29" ht="15" customHeight="1" x14ac:dyDescent="0.2">
      <c r="A213" s="479">
        <v>340190001</v>
      </c>
      <c r="B213" s="478">
        <v>44201</v>
      </c>
      <c r="C213" s="478">
        <v>1</v>
      </c>
      <c r="D213" s="478">
        <v>5</v>
      </c>
      <c r="E213" s="478" t="s">
        <v>330</v>
      </c>
      <c r="F213" s="478">
        <v>2016</v>
      </c>
      <c r="G213" s="478">
        <v>7</v>
      </c>
      <c r="H213" s="478">
        <v>2</v>
      </c>
      <c r="I213" s="478">
        <v>151</v>
      </c>
      <c r="J213" s="478">
        <v>35620</v>
      </c>
      <c r="K213" s="478">
        <v>5601</v>
      </c>
      <c r="L213" s="478">
        <v>23700</v>
      </c>
      <c r="M213" s="478" t="s">
        <v>359</v>
      </c>
      <c r="N213" s="478">
        <v>40.515262</v>
      </c>
      <c r="O213" s="478">
        <v>-74.806670999999994</v>
      </c>
      <c r="P213" s="478">
        <v>8381</v>
      </c>
      <c r="Q213" s="478">
        <v>99</v>
      </c>
      <c r="R213" s="478">
        <v>7.8E-2</v>
      </c>
      <c r="S213" s="478">
        <v>7.8E-2</v>
      </c>
      <c r="T213" s="478">
        <v>7.3999999999999996E-2</v>
      </c>
      <c r="U213" s="478">
        <v>7.2999999999999995E-2</v>
      </c>
      <c r="V213" s="478">
        <v>2</v>
      </c>
      <c r="W213" s="478">
        <v>1</v>
      </c>
      <c r="X213" s="478">
        <v>0</v>
      </c>
      <c r="Y213" s="478" t="s">
        <v>332</v>
      </c>
      <c r="Z213" s="478">
        <v>47</v>
      </c>
      <c r="AA213" s="478">
        <v>764</v>
      </c>
      <c r="AB213" s="478">
        <v>211</v>
      </c>
      <c r="AC213" s="478">
        <v>214</v>
      </c>
    </row>
    <row r="214" spans="1:29" ht="15" customHeight="1" x14ac:dyDescent="0.2">
      <c r="A214" s="479">
        <v>340190001</v>
      </c>
      <c r="B214" s="478">
        <v>44201</v>
      </c>
      <c r="C214" s="478">
        <v>1</v>
      </c>
      <c r="D214" s="478">
        <v>0</v>
      </c>
      <c r="E214" s="478" t="s">
        <v>330</v>
      </c>
      <c r="F214" s="478">
        <v>2017</v>
      </c>
      <c r="G214" s="478">
        <v>7</v>
      </c>
      <c r="H214" s="478">
        <v>2</v>
      </c>
      <c r="I214" s="478">
        <v>151</v>
      </c>
      <c r="J214" s="478">
        <v>35620</v>
      </c>
      <c r="K214" s="478">
        <v>5601</v>
      </c>
      <c r="L214" s="478">
        <v>23700</v>
      </c>
      <c r="M214" s="478" t="s">
        <v>359</v>
      </c>
      <c r="N214" s="478">
        <v>40.515262</v>
      </c>
      <c r="O214" s="478">
        <v>-74.806670999999994</v>
      </c>
      <c r="P214" s="478">
        <v>8399</v>
      </c>
      <c r="Q214" s="478">
        <v>92</v>
      </c>
      <c r="R214" s="478">
        <v>7.6999999999999999E-2</v>
      </c>
      <c r="S214" s="478">
        <v>7.2999999999999995E-2</v>
      </c>
      <c r="T214" s="478">
        <v>7.1999999999999995E-2</v>
      </c>
      <c r="U214" s="478">
        <v>7.1999999999999995E-2</v>
      </c>
      <c r="V214" s="478">
        <v>1</v>
      </c>
      <c r="W214" s="478">
        <v>1</v>
      </c>
      <c r="X214" s="478">
        <v>0</v>
      </c>
      <c r="Y214" s="478" t="s">
        <v>332</v>
      </c>
      <c r="Z214" s="478">
        <v>47</v>
      </c>
      <c r="AA214" s="478">
        <v>764</v>
      </c>
      <c r="AB214" s="478">
        <v>226</v>
      </c>
      <c r="AC214" s="478">
        <v>245</v>
      </c>
    </row>
    <row r="215" spans="1:29" ht="15" customHeight="1" x14ac:dyDescent="0.2">
      <c r="A215" s="479">
        <v>340190001</v>
      </c>
      <c r="B215" s="478">
        <v>44201</v>
      </c>
      <c r="C215" s="478">
        <v>1</v>
      </c>
      <c r="D215" s="478">
        <v>0</v>
      </c>
      <c r="E215" s="478" t="s">
        <v>330</v>
      </c>
      <c r="F215" s="478">
        <v>2018</v>
      </c>
      <c r="G215" s="478">
        <v>7</v>
      </c>
      <c r="H215" s="478">
        <v>2</v>
      </c>
      <c r="I215" s="478">
        <v>151</v>
      </c>
      <c r="J215" s="478">
        <v>35620</v>
      </c>
      <c r="K215" s="478">
        <v>5601</v>
      </c>
      <c r="L215" s="478">
        <v>23700</v>
      </c>
      <c r="M215" s="478" t="s">
        <v>359</v>
      </c>
      <c r="N215" s="478">
        <v>40.515262</v>
      </c>
      <c r="O215" s="478">
        <v>-74.806670999999994</v>
      </c>
      <c r="P215" s="478">
        <v>8078</v>
      </c>
      <c r="Q215" s="478">
        <v>89</v>
      </c>
      <c r="R215" s="478">
        <v>9.7000000000000003E-2</v>
      </c>
      <c r="S215" s="478">
        <v>8.5999999999999993E-2</v>
      </c>
      <c r="T215" s="478">
        <v>7.1999999999999995E-2</v>
      </c>
      <c r="U215" s="478">
        <v>7.1999999999999995E-2</v>
      </c>
      <c r="V215" s="478">
        <v>2</v>
      </c>
      <c r="W215" s="478">
        <v>1</v>
      </c>
      <c r="X215" s="478">
        <v>0</v>
      </c>
      <c r="Z215" s="478">
        <v>47</v>
      </c>
      <c r="AA215" s="478">
        <v>764</v>
      </c>
      <c r="AB215" s="478">
        <v>217</v>
      </c>
      <c r="AC215" s="478">
        <v>245</v>
      </c>
    </row>
    <row r="216" spans="1:29" ht="15" customHeight="1" x14ac:dyDescent="0.2">
      <c r="A216" s="479">
        <v>340210005</v>
      </c>
      <c r="B216" s="478">
        <v>44201</v>
      </c>
      <c r="C216" s="478">
        <v>1</v>
      </c>
      <c r="D216" s="478">
        <v>0</v>
      </c>
      <c r="E216" s="478" t="s">
        <v>330</v>
      </c>
      <c r="F216" s="478">
        <v>2010</v>
      </c>
      <c r="G216" s="478">
        <v>7</v>
      </c>
      <c r="H216" s="478">
        <v>2</v>
      </c>
      <c r="I216" s="478">
        <v>45</v>
      </c>
      <c r="J216" s="478">
        <v>45940</v>
      </c>
      <c r="K216" s="478">
        <v>8480</v>
      </c>
      <c r="L216" s="478">
        <v>39510</v>
      </c>
      <c r="M216" s="478" t="s">
        <v>360</v>
      </c>
      <c r="N216" s="478">
        <v>40.283092000000003</v>
      </c>
      <c r="O216" s="478">
        <v>-74.742613000000006</v>
      </c>
      <c r="P216" s="478">
        <v>8690</v>
      </c>
      <c r="Q216" s="478">
        <v>99</v>
      </c>
      <c r="R216" s="478">
        <v>9.5000000000000001E-2</v>
      </c>
      <c r="S216" s="478">
        <v>8.7999999999999995E-2</v>
      </c>
      <c r="T216" s="478">
        <v>8.6999999999999994E-2</v>
      </c>
      <c r="U216" s="478">
        <v>8.5999999999999993E-2</v>
      </c>
      <c r="V216" s="478">
        <v>15</v>
      </c>
      <c r="W216" s="478">
        <v>1</v>
      </c>
      <c r="X216" s="478">
        <v>0</v>
      </c>
      <c r="Z216" s="478">
        <v>56</v>
      </c>
      <c r="AA216" s="478">
        <v>764</v>
      </c>
      <c r="AB216" s="478">
        <v>212</v>
      </c>
      <c r="AC216" s="478">
        <v>214</v>
      </c>
    </row>
    <row r="217" spans="1:29" ht="15" customHeight="1" x14ac:dyDescent="0.2">
      <c r="A217" s="479">
        <v>340210005</v>
      </c>
      <c r="B217" s="478">
        <v>44201</v>
      </c>
      <c r="C217" s="478">
        <v>1</v>
      </c>
      <c r="D217" s="478">
        <v>0</v>
      </c>
      <c r="E217" s="478" t="s">
        <v>330</v>
      </c>
      <c r="F217" s="478">
        <v>2011</v>
      </c>
      <c r="G217" s="478">
        <v>7</v>
      </c>
      <c r="H217" s="478">
        <v>2</v>
      </c>
      <c r="I217" s="478">
        <v>45</v>
      </c>
      <c r="J217" s="478">
        <v>45940</v>
      </c>
      <c r="K217" s="478">
        <v>8480</v>
      </c>
      <c r="L217" s="478">
        <v>39510</v>
      </c>
      <c r="M217" s="478" t="s">
        <v>360</v>
      </c>
      <c r="N217" s="478">
        <v>40.283092000000003</v>
      </c>
      <c r="O217" s="478">
        <v>-74.742613000000006</v>
      </c>
      <c r="P217" s="478">
        <v>6873</v>
      </c>
      <c r="Q217" s="478">
        <v>67</v>
      </c>
      <c r="R217" s="478">
        <v>8.8999999999999996E-2</v>
      </c>
      <c r="S217" s="478">
        <v>8.7999999999999995E-2</v>
      </c>
      <c r="T217" s="478">
        <v>8.5999999999999993E-2</v>
      </c>
      <c r="U217" s="478">
        <v>7.9000000000000001E-2</v>
      </c>
      <c r="V217" s="478">
        <v>7</v>
      </c>
      <c r="W217" s="478">
        <v>1</v>
      </c>
      <c r="X217" s="478">
        <v>0</v>
      </c>
      <c r="Z217" s="478">
        <v>56</v>
      </c>
      <c r="AA217" s="478">
        <v>764</v>
      </c>
      <c r="AB217" s="478">
        <v>144</v>
      </c>
      <c r="AC217" s="478">
        <v>214</v>
      </c>
    </row>
    <row r="218" spans="1:29" ht="15" customHeight="1" x14ac:dyDescent="0.2">
      <c r="A218" s="479">
        <v>340210005</v>
      </c>
      <c r="B218" s="478">
        <v>44201</v>
      </c>
      <c r="C218" s="478">
        <v>1</v>
      </c>
      <c r="D218" s="478">
        <v>0</v>
      </c>
      <c r="E218" s="478" t="s">
        <v>330</v>
      </c>
      <c r="F218" s="478">
        <v>2012</v>
      </c>
      <c r="G218" s="478">
        <v>7</v>
      </c>
      <c r="H218" s="478">
        <v>2</v>
      </c>
      <c r="I218" s="478">
        <v>45</v>
      </c>
      <c r="J218" s="478">
        <v>45940</v>
      </c>
      <c r="K218" s="478">
        <v>8480</v>
      </c>
      <c r="L218" s="478">
        <v>39510</v>
      </c>
      <c r="M218" s="478" t="s">
        <v>360</v>
      </c>
      <c r="N218" s="478">
        <v>40.283092000000003</v>
      </c>
      <c r="O218" s="478">
        <v>-74.742613000000006</v>
      </c>
      <c r="P218" s="478">
        <v>8746</v>
      </c>
      <c r="Q218" s="478">
        <v>99</v>
      </c>
      <c r="R218" s="478">
        <v>8.2000000000000003E-2</v>
      </c>
      <c r="S218" s="478">
        <v>8.1000000000000003E-2</v>
      </c>
      <c r="T218" s="478">
        <v>8.1000000000000003E-2</v>
      </c>
      <c r="U218" s="478">
        <v>0.08</v>
      </c>
      <c r="V218" s="478">
        <v>11</v>
      </c>
      <c r="W218" s="478">
        <v>1</v>
      </c>
      <c r="X218" s="478">
        <v>0</v>
      </c>
      <c r="Y218" s="478" t="s">
        <v>332</v>
      </c>
      <c r="Z218" s="478">
        <v>56</v>
      </c>
      <c r="AA218" s="478">
        <v>764</v>
      </c>
      <c r="AB218" s="478">
        <v>212</v>
      </c>
      <c r="AC218" s="478">
        <v>214</v>
      </c>
    </row>
    <row r="219" spans="1:29" ht="15" customHeight="1" x14ac:dyDescent="0.2">
      <c r="A219" s="479">
        <v>340210005</v>
      </c>
      <c r="B219" s="478">
        <v>44201</v>
      </c>
      <c r="C219" s="478">
        <v>1</v>
      </c>
      <c r="D219" s="478">
        <v>0</v>
      </c>
      <c r="E219" s="478" t="s">
        <v>330</v>
      </c>
      <c r="F219" s="478">
        <v>2013</v>
      </c>
      <c r="G219" s="478">
        <v>7</v>
      </c>
      <c r="H219" s="478">
        <v>2</v>
      </c>
      <c r="I219" s="478">
        <v>45</v>
      </c>
      <c r="J219" s="478">
        <v>45940</v>
      </c>
      <c r="K219" s="478">
        <v>8480</v>
      </c>
      <c r="L219" s="478">
        <v>39510</v>
      </c>
      <c r="M219" s="478" t="s">
        <v>360</v>
      </c>
      <c r="N219" s="478">
        <v>40.283092000000003</v>
      </c>
      <c r="O219" s="478">
        <v>-74.742613000000006</v>
      </c>
      <c r="P219" s="478">
        <v>8732</v>
      </c>
      <c r="Q219" s="478">
        <v>100</v>
      </c>
      <c r="R219" s="478">
        <v>7.4999999999999997E-2</v>
      </c>
      <c r="S219" s="478">
        <v>7.1999999999999995E-2</v>
      </c>
      <c r="T219" s="478">
        <v>7.0999999999999994E-2</v>
      </c>
      <c r="U219" s="478">
        <v>7.0000000000000007E-2</v>
      </c>
      <c r="V219" s="478">
        <v>0</v>
      </c>
      <c r="W219" s="478">
        <v>1</v>
      </c>
      <c r="X219" s="478">
        <v>0</v>
      </c>
      <c r="Y219" s="478" t="s">
        <v>332</v>
      </c>
      <c r="Z219" s="478">
        <v>56</v>
      </c>
      <c r="AA219" s="478">
        <v>764</v>
      </c>
      <c r="AB219" s="478">
        <v>214</v>
      </c>
      <c r="AC219" s="478">
        <v>214</v>
      </c>
    </row>
    <row r="220" spans="1:29" ht="15" customHeight="1" x14ac:dyDescent="0.2">
      <c r="A220" s="479">
        <v>340210005</v>
      </c>
      <c r="B220" s="478">
        <v>44201</v>
      </c>
      <c r="C220" s="478">
        <v>1</v>
      </c>
      <c r="D220" s="478">
        <v>0</v>
      </c>
      <c r="E220" s="478" t="s">
        <v>330</v>
      </c>
      <c r="F220" s="478">
        <v>2014</v>
      </c>
      <c r="G220" s="478">
        <v>7</v>
      </c>
      <c r="H220" s="478">
        <v>2</v>
      </c>
      <c r="I220" s="478">
        <v>45</v>
      </c>
      <c r="J220" s="478">
        <v>45940</v>
      </c>
      <c r="K220" s="478">
        <v>8480</v>
      </c>
      <c r="L220" s="478">
        <v>39510</v>
      </c>
      <c r="M220" s="478" t="s">
        <v>360</v>
      </c>
      <c r="N220" s="478">
        <v>40.283092000000003</v>
      </c>
      <c r="O220" s="478">
        <v>-74.742613000000006</v>
      </c>
      <c r="P220" s="478">
        <v>8700</v>
      </c>
      <c r="Q220" s="478">
        <v>99</v>
      </c>
      <c r="R220" s="478">
        <v>7.5999999999999998E-2</v>
      </c>
      <c r="S220" s="478">
        <v>7.5999999999999998E-2</v>
      </c>
      <c r="T220" s="478">
        <v>7.3999999999999996E-2</v>
      </c>
      <c r="U220" s="478">
        <v>7.0999999999999994E-2</v>
      </c>
      <c r="V220" s="478">
        <v>2</v>
      </c>
      <c r="W220" s="478">
        <v>1</v>
      </c>
      <c r="X220" s="478">
        <v>0</v>
      </c>
      <c r="Y220" s="478" t="s">
        <v>332</v>
      </c>
      <c r="Z220" s="478">
        <v>56</v>
      </c>
      <c r="AA220" s="478">
        <v>764</v>
      </c>
      <c r="AB220" s="478">
        <v>211</v>
      </c>
      <c r="AC220" s="478">
        <v>214</v>
      </c>
    </row>
    <row r="221" spans="1:29" ht="15" customHeight="1" x14ac:dyDescent="0.2">
      <c r="A221" s="479">
        <v>340210005</v>
      </c>
      <c r="B221" s="478">
        <v>44201</v>
      </c>
      <c r="C221" s="478">
        <v>1</v>
      </c>
      <c r="D221" s="478">
        <v>5</v>
      </c>
      <c r="E221" s="478" t="s">
        <v>330</v>
      </c>
      <c r="F221" s="478">
        <v>2015</v>
      </c>
      <c r="G221" s="478">
        <v>7</v>
      </c>
      <c r="H221" s="478">
        <v>2</v>
      </c>
      <c r="I221" s="478">
        <v>45</v>
      </c>
      <c r="J221" s="478">
        <v>45940</v>
      </c>
      <c r="K221" s="478">
        <v>8480</v>
      </c>
      <c r="L221" s="478">
        <v>39510</v>
      </c>
      <c r="M221" s="478" t="s">
        <v>360</v>
      </c>
      <c r="N221" s="478">
        <v>40.283092000000003</v>
      </c>
      <c r="O221" s="478">
        <v>-74.742613000000006</v>
      </c>
      <c r="P221" s="478">
        <v>8664</v>
      </c>
      <c r="Q221" s="478">
        <v>99</v>
      </c>
      <c r="R221" s="478">
        <v>8.4000000000000005E-2</v>
      </c>
      <c r="S221" s="478">
        <v>7.8E-2</v>
      </c>
      <c r="T221" s="478">
        <v>7.6999999999999999E-2</v>
      </c>
      <c r="U221" s="478">
        <v>7.2999999999999995E-2</v>
      </c>
      <c r="V221" s="478">
        <v>3</v>
      </c>
      <c r="W221" s="478">
        <v>1</v>
      </c>
      <c r="X221" s="478">
        <v>0</v>
      </c>
      <c r="Y221" s="478" t="s">
        <v>332</v>
      </c>
      <c r="Z221" s="478">
        <v>56</v>
      </c>
      <c r="AA221" s="478">
        <v>764</v>
      </c>
      <c r="AB221" s="478">
        <v>211</v>
      </c>
      <c r="AC221" s="478">
        <v>214</v>
      </c>
    </row>
    <row r="222" spans="1:29" ht="15" customHeight="1" x14ac:dyDescent="0.2">
      <c r="A222" s="479">
        <v>340210005</v>
      </c>
      <c r="B222" s="478">
        <v>44201</v>
      </c>
      <c r="C222" s="478">
        <v>1</v>
      </c>
      <c r="D222" s="478">
        <v>5</v>
      </c>
      <c r="E222" s="478" t="s">
        <v>330</v>
      </c>
      <c r="F222" s="478">
        <v>2016</v>
      </c>
      <c r="G222" s="478">
        <v>7</v>
      </c>
      <c r="H222" s="478">
        <v>2</v>
      </c>
      <c r="I222" s="478">
        <v>45</v>
      </c>
      <c r="J222" s="478">
        <v>45940</v>
      </c>
      <c r="K222" s="478">
        <v>8480</v>
      </c>
      <c r="L222" s="478">
        <v>39510</v>
      </c>
      <c r="M222" s="478" t="s">
        <v>360</v>
      </c>
      <c r="N222" s="478">
        <v>40.283092000000003</v>
      </c>
      <c r="O222" s="478">
        <v>-74.742613000000006</v>
      </c>
      <c r="P222" s="478">
        <v>8669</v>
      </c>
      <c r="Q222" s="478">
        <v>98</v>
      </c>
      <c r="R222" s="478">
        <v>7.5999999999999998E-2</v>
      </c>
      <c r="S222" s="478">
        <v>7.3999999999999996E-2</v>
      </c>
      <c r="T222" s="478">
        <v>7.1999999999999995E-2</v>
      </c>
      <c r="U222" s="478">
        <v>7.0999999999999994E-2</v>
      </c>
      <c r="V222" s="478">
        <v>1</v>
      </c>
      <c r="W222" s="478">
        <v>1</v>
      </c>
      <c r="X222" s="478">
        <v>0</v>
      </c>
      <c r="Y222" s="478" t="s">
        <v>332</v>
      </c>
      <c r="Z222" s="478">
        <v>47</v>
      </c>
      <c r="AA222" s="478">
        <v>764</v>
      </c>
      <c r="AB222" s="478">
        <v>210</v>
      </c>
      <c r="AC222" s="478">
        <v>214</v>
      </c>
    </row>
    <row r="223" spans="1:29" ht="15" customHeight="1" x14ac:dyDescent="0.2">
      <c r="A223" s="479">
        <v>340210005</v>
      </c>
      <c r="B223" s="478">
        <v>44201</v>
      </c>
      <c r="C223" s="478">
        <v>1</v>
      </c>
      <c r="D223" s="478">
        <v>0</v>
      </c>
      <c r="E223" s="478" t="s">
        <v>330</v>
      </c>
      <c r="F223" s="478">
        <v>2017</v>
      </c>
      <c r="G223" s="478">
        <v>7</v>
      </c>
      <c r="H223" s="478">
        <v>2</v>
      </c>
      <c r="I223" s="478">
        <v>45</v>
      </c>
      <c r="J223" s="478">
        <v>45940</v>
      </c>
      <c r="K223" s="478">
        <v>8480</v>
      </c>
      <c r="L223" s="478">
        <v>39510</v>
      </c>
      <c r="M223" s="478" t="s">
        <v>360</v>
      </c>
      <c r="N223" s="478">
        <v>40.283092000000003</v>
      </c>
      <c r="O223" s="478">
        <v>-74.742613000000006</v>
      </c>
      <c r="P223" s="478">
        <v>8564</v>
      </c>
      <c r="Q223" s="478">
        <v>96</v>
      </c>
      <c r="R223" s="478">
        <v>0.08</v>
      </c>
      <c r="S223" s="478">
        <v>7.6999999999999999E-2</v>
      </c>
      <c r="T223" s="478">
        <v>7.5999999999999998E-2</v>
      </c>
      <c r="U223" s="478">
        <v>6.9000000000000006E-2</v>
      </c>
      <c r="V223" s="478">
        <v>3</v>
      </c>
      <c r="W223" s="478">
        <v>1</v>
      </c>
      <c r="X223" s="478">
        <v>0</v>
      </c>
      <c r="Y223" s="478" t="s">
        <v>332</v>
      </c>
      <c r="Z223" s="478">
        <v>47</v>
      </c>
      <c r="AA223" s="478">
        <v>764</v>
      </c>
      <c r="AB223" s="478">
        <v>235</v>
      </c>
      <c r="AC223" s="478">
        <v>245</v>
      </c>
    </row>
    <row r="224" spans="1:29" ht="15" customHeight="1" x14ac:dyDescent="0.2">
      <c r="A224" s="479">
        <v>340210005</v>
      </c>
      <c r="B224" s="478">
        <v>44201</v>
      </c>
      <c r="C224" s="478">
        <v>1</v>
      </c>
      <c r="D224" s="478">
        <v>0</v>
      </c>
      <c r="E224" s="478" t="s">
        <v>330</v>
      </c>
      <c r="F224" s="478">
        <v>2018</v>
      </c>
      <c r="G224" s="478">
        <v>7</v>
      </c>
      <c r="H224" s="478">
        <v>2</v>
      </c>
      <c r="I224" s="478">
        <v>45</v>
      </c>
      <c r="J224" s="478">
        <v>45940</v>
      </c>
      <c r="K224" s="478">
        <v>8480</v>
      </c>
      <c r="L224" s="478">
        <v>39510</v>
      </c>
      <c r="M224" s="478" t="s">
        <v>360</v>
      </c>
      <c r="N224" s="478">
        <v>40.283092000000003</v>
      </c>
      <c r="O224" s="478">
        <v>-74.742613000000006</v>
      </c>
      <c r="P224" s="478">
        <v>8719</v>
      </c>
      <c r="Q224" s="478">
        <v>99</v>
      </c>
      <c r="R224" s="478">
        <v>9.0999999999999998E-2</v>
      </c>
      <c r="S224" s="478">
        <v>0.08</v>
      </c>
      <c r="T224" s="478">
        <v>7.6999999999999999E-2</v>
      </c>
      <c r="U224" s="478">
        <v>7.5999999999999998E-2</v>
      </c>
      <c r="V224" s="478">
        <v>4</v>
      </c>
      <c r="W224" s="478">
        <v>1</v>
      </c>
      <c r="X224" s="478">
        <v>0</v>
      </c>
      <c r="Z224" s="478">
        <v>47</v>
      </c>
      <c r="AA224" s="478">
        <v>764</v>
      </c>
      <c r="AB224" s="478">
        <v>243</v>
      </c>
      <c r="AC224" s="478">
        <v>245</v>
      </c>
    </row>
    <row r="225" spans="1:29" ht="15" customHeight="1" x14ac:dyDescent="0.2">
      <c r="A225" s="479">
        <v>340219991</v>
      </c>
      <c r="B225" s="478">
        <v>44201</v>
      </c>
      <c r="C225" s="478">
        <v>1</v>
      </c>
      <c r="D225" s="478">
        <v>0</v>
      </c>
      <c r="E225" s="478" t="s">
        <v>330</v>
      </c>
      <c r="F225" s="478">
        <v>2011</v>
      </c>
      <c r="G225" s="478">
        <v>7</v>
      </c>
      <c r="H225" s="478">
        <v>2</v>
      </c>
      <c r="I225" s="478">
        <v>45</v>
      </c>
      <c r="J225" s="478">
        <v>45940</v>
      </c>
      <c r="K225" s="478">
        <v>0</v>
      </c>
      <c r="L225" s="478">
        <v>0</v>
      </c>
      <c r="M225" s="478" t="s">
        <v>361</v>
      </c>
      <c r="N225" s="478">
        <v>40.3125</v>
      </c>
      <c r="O225" s="478">
        <v>-74.872900000000001</v>
      </c>
      <c r="P225" s="478">
        <v>8078</v>
      </c>
      <c r="Q225" s="478">
        <v>87</v>
      </c>
      <c r="R225" s="478">
        <v>8.8999999999999996E-2</v>
      </c>
      <c r="S225" s="478">
        <v>8.7999999999999995E-2</v>
      </c>
      <c r="T225" s="478">
        <v>8.2000000000000003E-2</v>
      </c>
      <c r="U225" s="478">
        <v>0.08</v>
      </c>
      <c r="V225" s="478">
        <v>6</v>
      </c>
      <c r="W225" s="478">
        <v>1</v>
      </c>
      <c r="X225" s="478">
        <v>0</v>
      </c>
      <c r="Y225" s="478" t="s">
        <v>332</v>
      </c>
      <c r="Z225" s="478">
        <v>47</v>
      </c>
      <c r="AA225" s="478">
        <v>1344</v>
      </c>
      <c r="AB225" s="478">
        <v>187</v>
      </c>
      <c r="AC225" s="478">
        <v>214</v>
      </c>
    </row>
    <row r="226" spans="1:29" ht="15" customHeight="1" x14ac:dyDescent="0.2">
      <c r="A226" s="479">
        <v>340219991</v>
      </c>
      <c r="B226" s="478">
        <v>44201</v>
      </c>
      <c r="C226" s="478">
        <v>1</v>
      </c>
      <c r="D226" s="478">
        <v>0</v>
      </c>
      <c r="E226" s="478" t="s">
        <v>330</v>
      </c>
      <c r="F226" s="478">
        <v>2012</v>
      </c>
      <c r="G226" s="478">
        <v>7</v>
      </c>
      <c r="H226" s="478">
        <v>2</v>
      </c>
      <c r="I226" s="478">
        <v>45</v>
      </c>
      <c r="J226" s="478">
        <v>45940</v>
      </c>
      <c r="K226" s="478">
        <v>0</v>
      </c>
      <c r="L226" s="478">
        <v>0</v>
      </c>
      <c r="M226" s="478" t="s">
        <v>361</v>
      </c>
      <c r="N226" s="478">
        <v>40.3125</v>
      </c>
      <c r="O226" s="478">
        <v>-74.872900000000001</v>
      </c>
      <c r="P226" s="478">
        <v>8203</v>
      </c>
      <c r="Q226" s="478">
        <v>94</v>
      </c>
      <c r="R226" s="478">
        <v>8.3000000000000004E-2</v>
      </c>
      <c r="S226" s="478">
        <v>8.2000000000000003E-2</v>
      </c>
      <c r="T226" s="478">
        <v>8.1000000000000003E-2</v>
      </c>
      <c r="U226" s="478">
        <v>8.1000000000000003E-2</v>
      </c>
      <c r="V226" s="478">
        <v>7</v>
      </c>
      <c r="W226" s="478">
        <v>1</v>
      </c>
      <c r="X226" s="478">
        <v>0</v>
      </c>
      <c r="Y226" s="478" t="s">
        <v>332</v>
      </c>
      <c r="Z226" s="478">
        <v>47</v>
      </c>
      <c r="AA226" s="478">
        <v>1344</v>
      </c>
      <c r="AB226" s="478">
        <v>201</v>
      </c>
      <c r="AC226" s="478">
        <v>214</v>
      </c>
    </row>
    <row r="227" spans="1:29" ht="15" customHeight="1" x14ac:dyDescent="0.2">
      <c r="A227" s="479">
        <v>340219991</v>
      </c>
      <c r="B227" s="478">
        <v>44201</v>
      </c>
      <c r="C227" s="478">
        <v>1</v>
      </c>
      <c r="D227" s="478">
        <v>0</v>
      </c>
      <c r="E227" s="478" t="s">
        <v>330</v>
      </c>
      <c r="F227" s="478">
        <v>2013</v>
      </c>
      <c r="G227" s="478">
        <v>7</v>
      </c>
      <c r="H227" s="478">
        <v>2</v>
      </c>
      <c r="I227" s="478">
        <v>45</v>
      </c>
      <c r="J227" s="478">
        <v>45940</v>
      </c>
      <c r="K227" s="478">
        <v>0</v>
      </c>
      <c r="L227" s="478">
        <v>0</v>
      </c>
      <c r="M227" s="478" t="s">
        <v>361</v>
      </c>
      <c r="N227" s="478">
        <v>40.3125</v>
      </c>
      <c r="O227" s="478">
        <v>-74.872900000000001</v>
      </c>
      <c r="P227" s="478">
        <v>8099</v>
      </c>
      <c r="Q227" s="478">
        <v>92</v>
      </c>
      <c r="R227" s="478">
        <v>7.6999999999999999E-2</v>
      </c>
      <c r="S227" s="478">
        <v>7.6999999999999999E-2</v>
      </c>
      <c r="T227" s="478">
        <v>7.0000000000000007E-2</v>
      </c>
      <c r="U227" s="478">
        <v>6.9000000000000006E-2</v>
      </c>
      <c r="V227" s="478">
        <v>2</v>
      </c>
      <c r="W227" s="478">
        <v>1</v>
      </c>
      <c r="X227" s="478">
        <v>0</v>
      </c>
      <c r="Y227" s="478" t="s">
        <v>332</v>
      </c>
      <c r="Z227" s="478">
        <v>47</v>
      </c>
      <c r="AA227" s="478">
        <v>1344</v>
      </c>
      <c r="AB227" s="478">
        <v>196</v>
      </c>
      <c r="AC227" s="478">
        <v>214</v>
      </c>
    </row>
    <row r="228" spans="1:29" ht="15" customHeight="1" x14ac:dyDescent="0.2">
      <c r="A228" s="479">
        <v>340219991</v>
      </c>
      <c r="B228" s="478">
        <v>44201</v>
      </c>
      <c r="C228" s="478">
        <v>1</v>
      </c>
      <c r="D228" s="478">
        <v>0</v>
      </c>
      <c r="E228" s="478" t="s">
        <v>330</v>
      </c>
      <c r="F228" s="478">
        <v>2014</v>
      </c>
      <c r="G228" s="478">
        <v>7</v>
      </c>
      <c r="H228" s="478">
        <v>2</v>
      </c>
      <c r="I228" s="478">
        <v>45</v>
      </c>
      <c r="J228" s="478">
        <v>45940</v>
      </c>
      <c r="K228" s="478">
        <v>0</v>
      </c>
      <c r="L228" s="478">
        <v>0</v>
      </c>
      <c r="M228" s="478" t="s">
        <v>361</v>
      </c>
      <c r="N228" s="478">
        <v>40.3125</v>
      </c>
      <c r="O228" s="478">
        <v>-74.872900000000001</v>
      </c>
      <c r="P228" s="478">
        <v>8560</v>
      </c>
      <c r="Q228" s="478">
        <v>99</v>
      </c>
      <c r="R228" s="478">
        <v>7.1999999999999995E-2</v>
      </c>
      <c r="S228" s="478">
        <v>7.1999999999999995E-2</v>
      </c>
      <c r="T228" s="478">
        <v>7.0999999999999994E-2</v>
      </c>
      <c r="U228" s="478">
        <v>7.0999999999999994E-2</v>
      </c>
      <c r="V228" s="478">
        <v>0</v>
      </c>
      <c r="W228" s="478">
        <v>1</v>
      </c>
      <c r="X228" s="478">
        <v>0</v>
      </c>
      <c r="Y228" s="478" t="s">
        <v>332</v>
      </c>
      <c r="Z228" s="478">
        <v>47</v>
      </c>
      <c r="AA228" s="478">
        <v>1344</v>
      </c>
      <c r="AB228" s="478">
        <v>212</v>
      </c>
      <c r="AC228" s="478">
        <v>214</v>
      </c>
    </row>
    <row r="229" spans="1:29" ht="15" customHeight="1" x14ac:dyDescent="0.2">
      <c r="A229" s="479">
        <v>340219991</v>
      </c>
      <c r="B229" s="478">
        <v>44201</v>
      </c>
      <c r="C229" s="478">
        <v>1</v>
      </c>
      <c r="D229" s="478">
        <v>0</v>
      </c>
      <c r="E229" s="478" t="s">
        <v>330</v>
      </c>
      <c r="F229" s="478">
        <v>2015</v>
      </c>
      <c r="G229" s="478">
        <v>7</v>
      </c>
      <c r="H229" s="478">
        <v>2</v>
      </c>
      <c r="I229" s="478">
        <v>45</v>
      </c>
      <c r="J229" s="478">
        <v>45940</v>
      </c>
      <c r="K229" s="478">
        <v>0</v>
      </c>
      <c r="L229" s="478">
        <v>0</v>
      </c>
      <c r="M229" s="478" t="s">
        <v>361</v>
      </c>
      <c r="N229" s="478">
        <v>40.3125</v>
      </c>
      <c r="O229" s="478">
        <v>-74.872900000000001</v>
      </c>
      <c r="P229" s="478">
        <v>8701</v>
      </c>
      <c r="Q229" s="478">
        <v>99</v>
      </c>
      <c r="R229" s="478">
        <v>8.1000000000000003E-2</v>
      </c>
      <c r="S229" s="478">
        <v>8.1000000000000003E-2</v>
      </c>
      <c r="T229" s="478">
        <v>7.9000000000000001E-2</v>
      </c>
      <c r="U229" s="478">
        <v>7.4999999999999997E-2</v>
      </c>
      <c r="V229" s="478">
        <v>3</v>
      </c>
      <c r="W229" s="478">
        <v>1</v>
      </c>
      <c r="X229" s="478">
        <v>0</v>
      </c>
      <c r="Y229" s="478" t="s">
        <v>332</v>
      </c>
      <c r="Z229" s="478">
        <v>47</v>
      </c>
      <c r="AA229" s="478">
        <v>1344</v>
      </c>
      <c r="AB229" s="478">
        <v>212</v>
      </c>
      <c r="AC229" s="478">
        <v>214</v>
      </c>
    </row>
    <row r="230" spans="1:29" ht="15" customHeight="1" x14ac:dyDescent="0.2">
      <c r="A230" s="479">
        <v>340219991</v>
      </c>
      <c r="B230" s="478">
        <v>44201</v>
      </c>
      <c r="C230" s="478">
        <v>1</v>
      </c>
      <c r="D230" s="478">
        <v>0</v>
      </c>
      <c r="E230" s="478" t="s">
        <v>330</v>
      </c>
      <c r="F230" s="478">
        <v>2016</v>
      </c>
      <c r="G230" s="478">
        <v>7</v>
      </c>
      <c r="H230" s="478">
        <v>2</v>
      </c>
      <c r="I230" s="478">
        <v>45</v>
      </c>
      <c r="J230" s="478">
        <v>45940</v>
      </c>
      <c r="K230" s="478">
        <v>0</v>
      </c>
      <c r="L230" s="478">
        <v>0</v>
      </c>
      <c r="M230" s="478" t="s">
        <v>361</v>
      </c>
      <c r="N230" s="478">
        <v>40.3125</v>
      </c>
      <c r="O230" s="478">
        <v>-74.872900000000001</v>
      </c>
      <c r="P230" s="478">
        <v>8514</v>
      </c>
      <c r="Q230" s="478">
        <v>97</v>
      </c>
      <c r="R230" s="478">
        <v>8.5999999999999993E-2</v>
      </c>
      <c r="S230" s="478">
        <v>8.3000000000000004E-2</v>
      </c>
      <c r="T230" s="478">
        <v>7.4999999999999997E-2</v>
      </c>
      <c r="U230" s="478">
        <v>7.3999999999999996E-2</v>
      </c>
      <c r="V230" s="478">
        <v>2</v>
      </c>
      <c r="W230" s="478">
        <v>1</v>
      </c>
      <c r="X230" s="478">
        <v>0</v>
      </c>
      <c r="Y230" s="478" t="s">
        <v>332</v>
      </c>
      <c r="Z230" s="478">
        <v>47</v>
      </c>
      <c r="AA230" s="478">
        <v>1344</v>
      </c>
      <c r="AB230" s="478">
        <v>207</v>
      </c>
      <c r="AC230" s="478">
        <v>214</v>
      </c>
    </row>
    <row r="231" spans="1:29" ht="15" customHeight="1" x14ac:dyDescent="0.2">
      <c r="A231" s="479">
        <v>340219991</v>
      </c>
      <c r="B231" s="478">
        <v>44201</v>
      </c>
      <c r="C231" s="478">
        <v>1</v>
      </c>
      <c r="D231" s="478">
        <v>0</v>
      </c>
      <c r="E231" s="478" t="s">
        <v>330</v>
      </c>
      <c r="F231" s="478">
        <v>2017</v>
      </c>
      <c r="G231" s="478">
        <v>7</v>
      </c>
      <c r="H231" s="478">
        <v>2</v>
      </c>
      <c r="I231" s="478">
        <v>45</v>
      </c>
      <c r="J231" s="478">
        <v>45940</v>
      </c>
      <c r="K231" s="478">
        <v>0</v>
      </c>
      <c r="L231" s="478">
        <v>0</v>
      </c>
      <c r="M231" s="478" t="s">
        <v>361</v>
      </c>
      <c r="N231" s="478">
        <v>40.3125</v>
      </c>
      <c r="O231" s="478">
        <v>-74.872900000000001</v>
      </c>
      <c r="P231" s="478">
        <v>8450</v>
      </c>
      <c r="Q231" s="478">
        <v>96</v>
      </c>
      <c r="R231" s="478">
        <v>7.2999999999999995E-2</v>
      </c>
      <c r="S231" s="478">
        <v>7.0999999999999994E-2</v>
      </c>
      <c r="T231" s="478">
        <v>7.0999999999999994E-2</v>
      </c>
      <c r="U231" s="478">
        <v>7.0999999999999994E-2</v>
      </c>
      <c r="V231" s="478">
        <v>0</v>
      </c>
      <c r="W231" s="478">
        <v>1</v>
      </c>
      <c r="X231" s="478">
        <v>0</v>
      </c>
      <c r="Y231" s="478" t="s">
        <v>332</v>
      </c>
      <c r="Z231" s="478">
        <v>47</v>
      </c>
      <c r="AA231" s="478">
        <v>1344</v>
      </c>
      <c r="AB231" s="478">
        <v>234</v>
      </c>
      <c r="AC231" s="478">
        <v>245</v>
      </c>
    </row>
    <row r="232" spans="1:29" ht="15" customHeight="1" x14ac:dyDescent="0.2">
      <c r="A232" s="479">
        <v>340219991</v>
      </c>
      <c r="B232" s="478">
        <v>44201</v>
      </c>
      <c r="C232" s="478">
        <v>1</v>
      </c>
      <c r="D232" s="478">
        <v>0</v>
      </c>
      <c r="E232" s="478" t="s">
        <v>330</v>
      </c>
      <c r="F232" s="478">
        <v>2018</v>
      </c>
      <c r="G232" s="478">
        <v>7</v>
      </c>
      <c r="H232" s="478">
        <v>2</v>
      </c>
      <c r="I232" s="478">
        <v>45</v>
      </c>
      <c r="J232" s="478">
        <v>45940</v>
      </c>
      <c r="K232" s="478">
        <v>0</v>
      </c>
      <c r="L232" s="478">
        <v>0</v>
      </c>
      <c r="M232" s="478" t="s">
        <v>361</v>
      </c>
      <c r="N232" s="478">
        <v>40.3125</v>
      </c>
      <c r="O232" s="478">
        <v>-74.872900000000001</v>
      </c>
      <c r="P232" s="478">
        <v>8379</v>
      </c>
      <c r="Q232" s="478">
        <v>93</v>
      </c>
      <c r="R232" s="478">
        <v>0.1</v>
      </c>
      <c r="S232" s="478">
        <v>8.3000000000000004E-2</v>
      </c>
      <c r="T232" s="478">
        <v>8.1000000000000003E-2</v>
      </c>
      <c r="U232" s="478">
        <v>7.6999999999999999E-2</v>
      </c>
      <c r="V232" s="478">
        <v>4</v>
      </c>
      <c r="W232" s="478">
        <v>1</v>
      </c>
      <c r="X232" s="478">
        <v>0</v>
      </c>
      <c r="Z232" s="478">
        <v>47</v>
      </c>
      <c r="AA232" s="478">
        <v>1344</v>
      </c>
      <c r="AB232" s="478">
        <v>229</v>
      </c>
      <c r="AC232" s="478">
        <v>245</v>
      </c>
    </row>
    <row r="233" spans="1:29" ht="15" customHeight="1" x14ac:dyDescent="0.2">
      <c r="A233" s="479">
        <v>340230011</v>
      </c>
      <c r="B233" s="478">
        <v>44201</v>
      </c>
      <c r="C233" s="478">
        <v>1</v>
      </c>
      <c r="D233" s="478">
        <v>0</v>
      </c>
      <c r="E233" s="478" t="s">
        <v>330</v>
      </c>
      <c r="F233" s="478">
        <v>2010</v>
      </c>
      <c r="G233" s="478">
        <v>7</v>
      </c>
      <c r="H233" s="478">
        <v>2</v>
      </c>
      <c r="I233" s="478">
        <v>43</v>
      </c>
      <c r="J233" s="478">
        <v>35620</v>
      </c>
      <c r="K233" s="478">
        <v>5601</v>
      </c>
      <c r="L233" s="478">
        <v>19000</v>
      </c>
      <c r="M233" s="478" t="s">
        <v>362</v>
      </c>
      <c r="N233" s="478">
        <v>40.462181999999999</v>
      </c>
      <c r="O233" s="478">
        <v>-74.429439000000002</v>
      </c>
      <c r="P233" s="478">
        <v>8465</v>
      </c>
      <c r="Q233" s="478">
        <v>97</v>
      </c>
      <c r="R233" s="478">
        <v>9.4E-2</v>
      </c>
      <c r="S233" s="478">
        <v>9.1999999999999998E-2</v>
      </c>
      <c r="T233" s="478">
        <v>8.5999999999999993E-2</v>
      </c>
      <c r="U233" s="478">
        <v>8.5999999999999993E-2</v>
      </c>
      <c r="V233" s="478">
        <v>15</v>
      </c>
      <c r="W233" s="478">
        <v>1</v>
      </c>
      <c r="X233" s="478">
        <v>0</v>
      </c>
      <c r="Z233" s="478">
        <v>47</v>
      </c>
      <c r="AA233" s="478">
        <v>764</v>
      </c>
      <c r="AB233" s="478">
        <v>208</v>
      </c>
      <c r="AC233" s="478">
        <v>214</v>
      </c>
    </row>
    <row r="234" spans="1:29" ht="15" customHeight="1" x14ac:dyDescent="0.2">
      <c r="A234" s="479">
        <v>340230011</v>
      </c>
      <c r="B234" s="478">
        <v>44201</v>
      </c>
      <c r="C234" s="478">
        <v>1</v>
      </c>
      <c r="D234" s="478">
        <v>0</v>
      </c>
      <c r="E234" s="478" t="s">
        <v>330</v>
      </c>
      <c r="F234" s="478">
        <v>2011</v>
      </c>
      <c r="G234" s="478">
        <v>7</v>
      </c>
      <c r="H234" s="478">
        <v>2</v>
      </c>
      <c r="I234" s="478">
        <v>43</v>
      </c>
      <c r="J234" s="478">
        <v>35620</v>
      </c>
      <c r="K234" s="478">
        <v>5601</v>
      </c>
      <c r="L234" s="478">
        <v>19000</v>
      </c>
      <c r="M234" s="478" t="s">
        <v>362</v>
      </c>
      <c r="N234" s="478">
        <v>40.462181999999999</v>
      </c>
      <c r="O234" s="478">
        <v>-74.429439000000002</v>
      </c>
      <c r="P234" s="478">
        <v>8688</v>
      </c>
      <c r="Q234" s="478">
        <v>99</v>
      </c>
      <c r="R234" s="478">
        <v>9.1999999999999998E-2</v>
      </c>
      <c r="S234" s="478">
        <v>9.1999999999999998E-2</v>
      </c>
      <c r="T234" s="478">
        <v>0.09</v>
      </c>
      <c r="U234" s="478">
        <v>8.6999999999999994E-2</v>
      </c>
      <c r="V234" s="478">
        <v>11</v>
      </c>
      <c r="W234" s="478">
        <v>1</v>
      </c>
      <c r="X234" s="478">
        <v>0</v>
      </c>
      <c r="Z234" s="478">
        <v>47</v>
      </c>
      <c r="AA234" s="478">
        <v>764</v>
      </c>
      <c r="AB234" s="478">
        <v>211</v>
      </c>
      <c r="AC234" s="478">
        <v>214</v>
      </c>
    </row>
    <row r="235" spans="1:29" ht="15" customHeight="1" x14ac:dyDescent="0.2">
      <c r="A235" s="479">
        <v>340230011</v>
      </c>
      <c r="B235" s="478">
        <v>44201</v>
      </c>
      <c r="C235" s="478">
        <v>1</v>
      </c>
      <c r="D235" s="478">
        <v>0</v>
      </c>
      <c r="E235" s="478" t="s">
        <v>330</v>
      </c>
      <c r="F235" s="478">
        <v>2012</v>
      </c>
      <c r="G235" s="478">
        <v>7</v>
      </c>
      <c r="H235" s="478">
        <v>2</v>
      </c>
      <c r="I235" s="478">
        <v>43</v>
      </c>
      <c r="J235" s="478">
        <v>35620</v>
      </c>
      <c r="K235" s="478">
        <v>5601</v>
      </c>
      <c r="L235" s="478">
        <v>19000</v>
      </c>
      <c r="M235" s="478" t="s">
        <v>362</v>
      </c>
      <c r="N235" s="478">
        <v>40.462181999999999</v>
      </c>
      <c r="O235" s="478">
        <v>-74.429439000000002</v>
      </c>
      <c r="P235" s="478">
        <v>8517</v>
      </c>
      <c r="Q235" s="478">
        <v>94</v>
      </c>
      <c r="R235" s="478">
        <v>8.3000000000000004E-2</v>
      </c>
      <c r="S235" s="478">
        <v>8.3000000000000004E-2</v>
      </c>
      <c r="T235" s="478">
        <v>8.2000000000000003E-2</v>
      </c>
      <c r="U235" s="478">
        <v>8.2000000000000003E-2</v>
      </c>
      <c r="V235" s="478">
        <v>11</v>
      </c>
      <c r="W235" s="478">
        <v>1</v>
      </c>
      <c r="X235" s="478">
        <v>0</v>
      </c>
      <c r="Y235" s="478" t="s">
        <v>332</v>
      </c>
      <c r="Z235" s="478">
        <v>47</v>
      </c>
      <c r="AA235" s="478">
        <v>764</v>
      </c>
      <c r="AB235" s="478">
        <v>201</v>
      </c>
      <c r="AC235" s="478">
        <v>214</v>
      </c>
    </row>
    <row r="236" spans="1:29" ht="15" customHeight="1" x14ac:dyDescent="0.2">
      <c r="A236" s="479">
        <v>340230011</v>
      </c>
      <c r="B236" s="478">
        <v>44201</v>
      </c>
      <c r="C236" s="478">
        <v>1</v>
      </c>
      <c r="D236" s="478">
        <v>0</v>
      </c>
      <c r="E236" s="478" t="s">
        <v>330</v>
      </c>
      <c r="F236" s="478">
        <v>2013</v>
      </c>
      <c r="G236" s="478">
        <v>7</v>
      </c>
      <c r="H236" s="478">
        <v>2</v>
      </c>
      <c r="I236" s="478">
        <v>43</v>
      </c>
      <c r="J236" s="478">
        <v>35620</v>
      </c>
      <c r="K236" s="478">
        <v>5601</v>
      </c>
      <c r="L236" s="478">
        <v>19000</v>
      </c>
      <c r="M236" s="478" t="s">
        <v>362</v>
      </c>
      <c r="N236" s="478">
        <v>40.462181999999999</v>
      </c>
      <c r="O236" s="478">
        <v>-74.429439000000002</v>
      </c>
      <c r="P236" s="478">
        <v>8726</v>
      </c>
      <c r="Q236" s="478">
        <v>99</v>
      </c>
      <c r="R236" s="478">
        <v>7.3999999999999996E-2</v>
      </c>
      <c r="S236" s="478">
        <v>7.0000000000000007E-2</v>
      </c>
      <c r="T236" s="478">
        <v>7.0000000000000007E-2</v>
      </c>
      <c r="U236" s="478">
        <v>7.0000000000000007E-2</v>
      </c>
      <c r="V236" s="478">
        <v>0</v>
      </c>
      <c r="W236" s="478">
        <v>1</v>
      </c>
      <c r="X236" s="478">
        <v>0</v>
      </c>
      <c r="Y236" s="478" t="s">
        <v>332</v>
      </c>
      <c r="Z236" s="478">
        <v>47</v>
      </c>
      <c r="AA236" s="478">
        <v>764</v>
      </c>
      <c r="AB236" s="478">
        <v>212</v>
      </c>
      <c r="AC236" s="478">
        <v>214</v>
      </c>
    </row>
    <row r="237" spans="1:29" ht="15" customHeight="1" x14ac:dyDescent="0.2">
      <c r="A237" s="479">
        <v>340230011</v>
      </c>
      <c r="B237" s="478">
        <v>44201</v>
      </c>
      <c r="C237" s="478">
        <v>1</v>
      </c>
      <c r="D237" s="478">
        <v>0</v>
      </c>
      <c r="E237" s="478" t="s">
        <v>330</v>
      </c>
      <c r="F237" s="478">
        <v>2014</v>
      </c>
      <c r="G237" s="478">
        <v>7</v>
      </c>
      <c r="H237" s="478">
        <v>2</v>
      </c>
      <c r="I237" s="478">
        <v>43</v>
      </c>
      <c r="J237" s="478">
        <v>35620</v>
      </c>
      <c r="K237" s="478">
        <v>5601</v>
      </c>
      <c r="L237" s="478">
        <v>19000</v>
      </c>
      <c r="M237" s="478" t="s">
        <v>362</v>
      </c>
      <c r="N237" s="478">
        <v>40.462181999999999</v>
      </c>
      <c r="O237" s="478">
        <v>-74.429439000000002</v>
      </c>
      <c r="P237" s="478">
        <v>8635</v>
      </c>
      <c r="Q237" s="478">
        <v>96</v>
      </c>
      <c r="R237" s="478">
        <v>9.5000000000000001E-2</v>
      </c>
      <c r="S237" s="478">
        <v>8.1000000000000003E-2</v>
      </c>
      <c r="T237" s="478">
        <v>7.2999999999999995E-2</v>
      </c>
      <c r="U237" s="478">
        <v>7.0999999999999994E-2</v>
      </c>
      <c r="V237" s="478">
        <v>2</v>
      </c>
      <c r="W237" s="478">
        <v>1</v>
      </c>
      <c r="X237" s="478">
        <v>0</v>
      </c>
      <c r="Y237" s="478" t="s">
        <v>332</v>
      </c>
      <c r="Z237" s="478">
        <v>47</v>
      </c>
      <c r="AA237" s="478">
        <v>764</v>
      </c>
      <c r="AB237" s="478">
        <v>206</v>
      </c>
      <c r="AC237" s="478">
        <v>214</v>
      </c>
    </row>
    <row r="238" spans="1:29" ht="15" customHeight="1" x14ac:dyDescent="0.2">
      <c r="A238" s="479">
        <v>340230011</v>
      </c>
      <c r="B238" s="478">
        <v>44201</v>
      </c>
      <c r="C238" s="478">
        <v>1</v>
      </c>
      <c r="D238" s="478">
        <v>0</v>
      </c>
      <c r="E238" s="478" t="s">
        <v>330</v>
      </c>
      <c r="F238" s="478">
        <v>2015</v>
      </c>
      <c r="G238" s="478">
        <v>7</v>
      </c>
      <c r="H238" s="478">
        <v>2</v>
      </c>
      <c r="I238" s="478">
        <v>43</v>
      </c>
      <c r="J238" s="478">
        <v>35620</v>
      </c>
      <c r="K238" s="478">
        <v>5601</v>
      </c>
      <c r="L238" s="478">
        <v>19000</v>
      </c>
      <c r="M238" s="478" t="s">
        <v>362</v>
      </c>
      <c r="N238" s="478">
        <v>40.462181999999999</v>
      </c>
      <c r="O238" s="478">
        <v>-74.429439000000002</v>
      </c>
      <c r="P238" s="478">
        <v>6966</v>
      </c>
      <c r="Q238" s="478">
        <v>66</v>
      </c>
      <c r="R238" s="478">
        <v>8.1000000000000003E-2</v>
      </c>
      <c r="S238" s="478">
        <v>8.1000000000000003E-2</v>
      </c>
      <c r="T238" s="478">
        <v>7.8E-2</v>
      </c>
      <c r="U238" s="478">
        <v>7.6999999999999999E-2</v>
      </c>
      <c r="V238" s="478">
        <v>5</v>
      </c>
      <c r="W238" s="478">
        <v>2</v>
      </c>
      <c r="X238" s="478">
        <v>0</v>
      </c>
      <c r="Y238" s="478" t="s">
        <v>332</v>
      </c>
      <c r="Z238" s="478">
        <v>0</v>
      </c>
      <c r="AA238" s="478">
        <v>764</v>
      </c>
      <c r="AB238" s="478">
        <v>142</v>
      </c>
      <c r="AC238" s="478">
        <v>214</v>
      </c>
    </row>
    <row r="239" spans="1:29" ht="15" customHeight="1" x14ac:dyDescent="0.2">
      <c r="A239" s="479">
        <v>340230011</v>
      </c>
      <c r="B239" s="478">
        <v>44201</v>
      </c>
      <c r="C239" s="478">
        <v>1</v>
      </c>
      <c r="D239" s="478">
        <v>5</v>
      </c>
      <c r="E239" s="478" t="s">
        <v>330</v>
      </c>
      <c r="F239" s="478">
        <v>2016</v>
      </c>
      <c r="G239" s="478">
        <v>7</v>
      </c>
      <c r="H239" s="478">
        <v>2</v>
      </c>
      <c r="I239" s="478">
        <v>43</v>
      </c>
      <c r="J239" s="478">
        <v>35620</v>
      </c>
      <c r="K239" s="478">
        <v>5601</v>
      </c>
      <c r="L239" s="478">
        <v>19000</v>
      </c>
      <c r="M239" s="478" t="s">
        <v>362</v>
      </c>
      <c r="N239" s="478">
        <v>40.462181999999999</v>
      </c>
      <c r="O239" s="478">
        <v>-74.429439000000002</v>
      </c>
      <c r="P239" s="478">
        <v>8343</v>
      </c>
      <c r="Q239" s="478">
        <v>91</v>
      </c>
      <c r="R239" s="478">
        <v>7.8E-2</v>
      </c>
      <c r="S239" s="478">
        <v>7.5999999999999998E-2</v>
      </c>
      <c r="T239" s="478">
        <v>7.4999999999999997E-2</v>
      </c>
      <c r="U239" s="478">
        <v>7.4999999999999997E-2</v>
      </c>
      <c r="V239" s="478">
        <v>2</v>
      </c>
      <c r="W239" s="478">
        <v>1</v>
      </c>
      <c r="X239" s="478">
        <v>0</v>
      </c>
      <c r="Y239" s="478" t="s">
        <v>332</v>
      </c>
      <c r="Z239" s="478">
        <v>87</v>
      </c>
      <c r="AA239" s="478">
        <v>764</v>
      </c>
      <c r="AB239" s="478">
        <v>194</v>
      </c>
      <c r="AC239" s="478">
        <v>214</v>
      </c>
    </row>
    <row r="240" spans="1:29" ht="15" customHeight="1" x14ac:dyDescent="0.2">
      <c r="A240" s="479">
        <v>340230011</v>
      </c>
      <c r="B240" s="478">
        <v>44201</v>
      </c>
      <c r="C240" s="478">
        <v>1</v>
      </c>
      <c r="D240" s="478">
        <v>0</v>
      </c>
      <c r="E240" s="478" t="s">
        <v>330</v>
      </c>
      <c r="F240" s="478">
        <v>2017</v>
      </c>
      <c r="G240" s="478">
        <v>7</v>
      </c>
      <c r="H240" s="478">
        <v>2</v>
      </c>
      <c r="I240" s="478">
        <v>43</v>
      </c>
      <c r="J240" s="478">
        <v>35620</v>
      </c>
      <c r="K240" s="478">
        <v>5601</v>
      </c>
      <c r="L240" s="478">
        <v>19000</v>
      </c>
      <c r="M240" s="478" t="s">
        <v>362</v>
      </c>
      <c r="N240" s="478">
        <v>40.462181999999999</v>
      </c>
      <c r="O240" s="478">
        <v>-74.429439000000002</v>
      </c>
      <c r="P240" s="478">
        <v>8303</v>
      </c>
      <c r="Q240" s="478">
        <v>93</v>
      </c>
      <c r="R240" s="478">
        <v>0.08</v>
      </c>
      <c r="S240" s="478">
        <v>7.8E-2</v>
      </c>
      <c r="T240" s="478">
        <v>7.8E-2</v>
      </c>
      <c r="U240" s="478">
        <v>7.4999999999999997E-2</v>
      </c>
      <c r="V240" s="478">
        <v>3</v>
      </c>
      <c r="W240" s="478">
        <v>1</v>
      </c>
      <c r="X240" s="478">
        <v>0</v>
      </c>
      <c r="Y240" s="478" t="s">
        <v>332</v>
      </c>
      <c r="Z240" s="478">
        <v>87</v>
      </c>
      <c r="AA240" s="478">
        <v>764</v>
      </c>
      <c r="AB240" s="478">
        <v>229</v>
      </c>
      <c r="AC240" s="478">
        <v>245</v>
      </c>
    </row>
    <row r="241" spans="1:29" ht="15" customHeight="1" x14ac:dyDescent="0.2">
      <c r="A241" s="479">
        <v>340230011</v>
      </c>
      <c r="B241" s="478">
        <v>44201</v>
      </c>
      <c r="C241" s="478">
        <v>1</v>
      </c>
      <c r="D241" s="478">
        <v>0</v>
      </c>
      <c r="E241" s="478" t="s">
        <v>330</v>
      </c>
      <c r="F241" s="478">
        <v>2018</v>
      </c>
      <c r="G241" s="478">
        <v>7</v>
      </c>
      <c r="H241" s="478">
        <v>2</v>
      </c>
      <c r="I241" s="478">
        <v>43</v>
      </c>
      <c r="J241" s="478">
        <v>35620</v>
      </c>
      <c r="K241" s="478">
        <v>5601</v>
      </c>
      <c r="L241" s="478">
        <v>19000</v>
      </c>
      <c r="M241" s="478" t="s">
        <v>362</v>
      </c>
      <c r="N241" s="478">
        <v>40.462181999999999</v>
      </c>
      <c r="O241" s="478">
        <v>-74.429439000000002</v>
      </c>
      <c r="P241" s="478">
        <v>8731</v>
      </c>
      <c r="Q241" s="478">
        <v>99</v>
      </c>
      <c r="R241" s="478">
        <v>0.08</v>
      </c>
      <c r="S241" s="478">
        <v>7.8E-2</v>
      </c>
      <c r="T241" s="478">
        <v>7.8E-2</v>
      </c>
      <c r="U241" s="478">
        <v>7.5999999999999998E-2</v>
      </c>
      <c r="V241" s="478">
        <v>4</v>
      </c>
      <c r="W241" s="478">
        <v>1</v>
      </c>
      <c r="X241" s="478">
        <v>0</v>
      </c>
      <c r="Z241" s="478">
        <v>87</v>
      </c>
      <c r="AA241" s="478">
        <v>764</v>
      </c>
      <c r="AB241" s="478">
        <v>243</v>
      </c>
      <c r="AC241" s="478">
        <v>245</v>
      </c>
    </row>
    <row r="242" spans="1:29" ht="15" customHeight="1" x14ac:dyDescent="0.2">
      <c r="A242" s="479">
        <v>340250005</v>
      </c>
      <c r="B242" s="478">
        <v>44201</v>
      </c>
      <c r="C242" s="478">
        <v>1</v>
      </c>
      <c r="D242" s="478">
        <v>0</v>
      </c>
      <c r="E242" s="478" t="s">
        <v>330</v>
      </c>
      <c r="F242" s="478">
        <v>2010</v>
      </c>
      <c r="G242" s="478">
        <v>7</v>
      </c>
      <c r="H242" s="478">
        <v>2</v>
      </c>
      <c r="I242" s="478">
        <v>43</v>
      </c>
      <c r="J242" s="478">
        <v>35620</v>
      </c>
      <c r="K242" s="478">
        <v>5601</v>
      </c>
      <c r="L242" s="478">
        <v>79310</v>
      </c>
      <c r="M242" s="478" t="s">
        <v>363</v>
      </c>
      <c r="N242" s="478">
        <v>40.277647000000002</v>
      </c>
      <c r="O242" s="478">
        <v>-74.005099999999999</v>
      </c>
      <c r="P242" s="478">
        <v>6418</v>
      </c>
      <c r="Q242" s="478">
        <v>99</v>
      </c>
      <c r="R242" s="478">
        <v>9.5000000000000001E-2</v>
      </c>
      <c r="S242" s="478">
        <v>9.4E-2</v>
      </c>
      <c r="T242" s="478">
        <v>0.09</v>
      </c>
      <c r="U242" s="478">
        <v>8.5999999999999993E-2</v>
      </c>
      <c r="V242" s="478">
        <v>6</v>
      </c>
      <c r="W242" s="478">
        <v>1</v>
      </c>
      <c r="X242" s="478">
        <v>0</v>
      </c>
      <c r="Z242" s="478">
        <v>47</v>
      </c>
      <c r="AA242" s="478">
        <v>764</v>
      </c>
      <c r="AB242" s="478">
        <v>212</v>
      </c>
      <c r="AC242" s="478">
        <v>214</v>
      </c>
    </row>
    <row r="243" spans="1:29" ht="15" customHeight="1" x14ac:dyDescent="0.2">
      <c r="A243" s="479">
        <v>340250005</v>
      </c>
      <c r="B243" s="478">
        <v>44201</v>
      </c>
      <c r="C243" s="478">
        <v>1</v>
      </c>
      <c r="D243" s="478">
        <v>0</v>
      </c>
      <c r="E243" s="478" t="s">
        <v>330</v>
      </c>
      <c r="F243" s="478">
        <v>2011</v>
      </c>
      <c r="G243" s="478">
        <v>7</v>
      </c>
      <c r="H243" s="478">
        <v>2</v>
      </c>
      <c r="I243" s="478">
        <v>43</v>
      </c>
      <c r="J243" s="478">
        <v>35620</v>
      </c>
      <c r="K243" s="478">
        <v>5601</v>
      </c>
      <c r="L243" s="478">
        <v>79310</v>
      </c>
      <c r="M243" s="478" t="s">
        <v>363</v>
      </c>
      <c r="N243" s="478">
        <v>40.277647000000002</v>
      </c>
      <c r="O243" s="478">
        <v>-74.005099999999999</v>
      </c>
      <c r="P243" s="478">
        <v>6256</v>
      </c>
      <c r="Q243" s="478">
        <v>93</v>
      </c>
      <c r="R243" s="478">
        <v>9.7000000000000003E-2</v>
      </c>
      <c r="S243" s="478">
        <v>9.4E-2</v>
      </c>
      <c r="T243" s="478">
        <v>8.3000000000000004E-2</v>
      </c>
      <c r="U243" s="478">
        <v>8.1000000000000003E-2</v>
      </c>
      <c r="V243" s="478">
        <v>8</v>
      </c>
      <c r="W243" s="478">
        <v>1</v>
      </c>
      <c r="X243" s="478">
        <v>0</v>
      </c>
      <c r="Z243" s="478">
        <v>47</v>
      </c>
      <c r="AA243" s="478">
        <v>764</v>
      </c>
      <c r="AB243" s="478">
        <v>199</v>
      </c>
      <c r="AC243" s="478">
        <v>214</v>
      </c>
    </row>
    <row r="244" spans="1:29" ht="15" customHeight="1" x14ac:dyDescent="0.2">
      <c r="A244" s="479">
        <v>340250005</v>
      </c>
      <c r="B244" s="478">
        <v>44201</v>
      </c>
      <c r="C244" s="478">
        <v>1</v>
      </c>
      <c r="D244" s="478">
        <v>0</v>
      </c>
      <c r="E244" s="478" t="s">
        <v>330</v>
      </c>
      <c r="F244" s="478">
        <v>2012</v>
      </c>
      <c r="G244" s="478">
        <v>7</v>
      </c>
      <c r="H244" s="478">
        <v>2</v>
      </c>
      <c r="I244" s="478">
        <v>43</v>
      </c>
      <c r="J244" s="478">
        <v>35620</v>
      </c>
      <c r="K244" s="478">
        <v>5601</v>
      </c>
      <c r="L244" s="478">
        <v>79310</v>
      </c>
      <c r="M244" s="478" t="s">
        <v>363</v>
      </c>
      <c r="N244" s="478">
        <v>40.277647000000002</v>
      </c>
      <c r="O244" s="478">
        <v>-74.005099999999999</v>
      </c>
      <c r="P244" s="478">
        <v>6155</v>
      </c>
      <c r="Q244" s="478">
        <v>93</v>
      </c>
      <c r="R244" s="478">
        <v>0.09</v>
      </c>
      <c r="S244" s="478">
        <v>8.8999999999999996E-2</v>
      </c>
      <c r="T244" s="478">
        <v>8.5000000000000006E-2</v>
      </c>
      <c r="U244" s="478">
        <v>8.3000000000000004E-2</v>
      </c>
      <c r="V244" s="478">
        <v>10</v>
      </c>
      <c r="W244" s="478">
        <v>1</v>
      </c>
      <c r="X244" s="478">
        <v>0</v>
      </c>
      <c r="Y244" s="478" t="s">
        <v>332</v>
      </c>
      <c r="Z244" s="478">
        <v>47</v>
      </c>
      <c r="AA244" s="478">
        <v>764</v>
      </c>
      <c r="AB244" s="478">
        <v>199</v>
      </c>
      <c r="AC244" s="478">
        <v>214</v>
      </c>
    </row>
    <row r="245" spans="1:29" ht="15" customHeight="1" x14ac:dyDescent="0.2">
      <c r="A245" s="479">
        <v>340250005</v>
      </c>
      <c r="B245" s="478">
        <v>44201</v>
      </c>
      <c r="C245" s="478">
        <v>1</v>
      </c>
      <c r="D245" s="478">
        <v>0</v>
      </c>
      <c r="E245" s="478" t="s">
        <v>330</v>
      </c>
      <c r="F245" s="478">
        <v>2013</v>
      </c>
      <c r="G245" s="478">
        <v>7</v>
      </c>
      <c r="H245" s="478">
        <v>2</v>
      </c>
      <c r="I245" s="478">
        <v>43</v>
      </c>
      <c r="J245" s="478">
        <v>35620</v>
      </c>
      <c r="K245" s="478">
        <v>5601</v>
      </c>
      <c r="L245" s="478">
        <v>79310</v>
      </c>
      <c r="M245" s="478" t="s">
        <v>363</v>
      </c>
      <c r="N245" s="478">
        <v>40.277647000000002</v>
      </c>
      <c r="O245" s="478">
        <v>-74.005099999999999</v>
      </c>
      <c r="P245" s="478">
        <v>5984</v>
      </c>
      <c r="Q245" s="478">
        <v>99</v>
      </c>
      <c r="R245" s="478">
        <v>8.5999999999999993E-2</v>
      </c>
      <c r="S245" s="478">
        <v>8.4000000000000005E-2</v>
      </c>
      <c r="T245" s="478">
        <v>8.1000000000000003E-2</v>
      </c>
      <c r="U245" s="478">
        <v>7.0999999999999994E-2</v>
      </c>
      <c r="V245" s="478">
        <v>3</v>
      </c>
      <c r="W245" s="478">
        <v>1</v>
      </c>
      <c r="X245" s="478">
        <v>0</v>
      </c>
      <c r="Y245" s="478" t="s">
        <v>332</v>
      </c>
      <c r="Z245" s="478">
        <v>47</v>
      </c>
      <c r="AA245" s="478">
        <v>764</v>
      </c>
      <c r="AB245" s="478">
        <v>211</v>
      </c>
      <c r="AC245" s="478">
        <v>214</v>
      </c>
    </row>
    <row r="246" spans="1:29" ht="15" customHeight="1" x14ac:dyDescent="0.2">
      <c r="A246" s="479">
        <v>340250005</v>
      </c>
      <c r="B246" s="478">
        <v>44201</v>
      </c>
      <c r="C246" s="478">
        <v>1</v>
      </c>
      <c r="D246" s="478">
        <v>0</v>
      </c>
      <c r="E246" s="478" t="s">
        <v>330</v>
      </c>
      <c r="F246" s="478">
        <v>2014</v>
      </c>
      <c r="G246" s="478">
        <v>7</v>
      </c>
      <c r="H246" s="478">
        <v>2</v>
      </c>
      <c r="I246" s="478">
        <v>43</v>
      </c>
      <c r="J246" s="478">
        <v>35620</v>
      </c>
      <c r="K246" s="478">
        <v>5601</v>
      </c>
      <c r="L246" s="478">
        <v>79310</v>
      </c>
      <c r="M246" s="478" t="s">
        <v>363</v>
      </c>
      <c r="N246" s="478">
        <v>40.277647000000002</v>
      </c>
      <c r="O246" s="478">
        <v>-74.005099999999999</v>
      </c>
      <c r="P246" s="478">
        <v>5904</v>
      </c>
      <c r="Q246" s="478">
        <v>97</v>
      </c>
      <c r="R246" s="478">
        <v>7.6999999999999999E-2</v>
      </c>
      <c r="S246" s="478">
        <v>6.6000000000000003E-2</v>
      </c>
      <c r="T246" s="478">
        <v>6.5000000000000002E-2</v>
      </c>
      <c r="U246" s="478">
        <v>6.4000000000000001E-2</v>
      </c>
      <c r="V246" s="478">
        <v>1</v>
      </c>
      <c r="W246" s="478">
        <v>1</v>
      </c>
      <c r="X246" s="478">
        <v>0</v>
      </c>
      <c r="Y246" s="478" t="s">
        <v>332</v>
      </c>
      <c r="Z246" s="478">
        <v>47</v>
      </c>
      <c r="AA246" s="478">
        <v>764</v>
      </c>
      <c r="AB246" s="478">
        <v>208</v>
      </c>
      <c r="AC246" s="478">
        <v>214</v>
      </c>
    </row>
    <row r="247" spans="1:29" ht="15" customHeight="1" x14ac:dyDescent="0.2">
      <c r="A247" s="479">
        <v>340250005</v>
      </c>
      <c r="B247" s="478">
        <v>44201</v>
      </c>
      <c r="C247" s="478">
        <v>1</v>
      </c>
      <c r="D247" s="478">
        <v>5</v>
      </c>
      <c r="E247" s="478" t="s">
        <v>330</v>
      </c>
      <c r="F247" s="478">
        <v>2015</v>
      </c>
      <c r="G247" s="478">
        <v>7</v>
      </c>
      <c r="H247" s="478">
        <v>2</v>
      </c>
      <c r="I247" s="478">
        <v>43</v>
      </c>
      <c r="J247" s="478">
        <v>35620</v>
      </c>
      <c r="K247" s="478">
        <v>5601</v>
      </c>
      <c r="L247" s="478">
        <v>79310</v>
      </c>
      <c r="M247" s="478" t="s">
        <v>363</v>
      </c>
      <c r="N247" s="478">
        <v>40.277647000000002</v>
      </c>
      <c r="O247" s="478">
        <v>-74.005099999999999</v>
      </c>
      <c r="P247" s="478">
        <v>5628</v>
      </c>
      <c r="Q247" s="478">
        <v>96</v>
      </c>
      <c r="R247" s="478">
        <v>8.6999999999999994E-2</v>
      </c>
      <c r="S247" s="478">
        <v>7.9000000000000001E-2</v>
      </c>
      <c r="T247" s="478">
        <v>7.8E-2</v>
      </c>
      <c r="U247" s="478">
        <v>7.6999999999999999E-2</v>
      </c>
      <c r="V247" s="478">
        <v>4</v>
      </c>
      <c r="W247" s="478">
        <v>1</v>
      </c>
      <c r="X247" s="478">
        <v>0</v>
      </c>
      <c r="Y247" s="478" t="s">
        <v>332</v>
      </c>
      <c r="Z247" s="478">
        <v>47</v>
      </c>
      <c r="AA247" s="478">
        <v>764</v>
      </c>
      <c r="AB247" s="478">
        <v>206</v>
      </c>
      <c r="AC247" s="478">
        <v>214</v>
      </c>
    </row>
    <row r="248" spans="1:29" ht="15" customHeight="1" x14ac:dyDescent="0.2">
      <c r="A248" s="479">
        <v>340250005</v>
      </c>
      <c r="B248" s="478">
        <v>44201</v>
      </c>
      <c r="C248" s="478">
        <v>1</v>
      </c>
      <c r="D248" s="478">
        <v>5</v>
      </c>
      <c r="E248" s="478" t="s">
        <v>330</v>
      </c>
      <c r="F248" s="478">
        <v>2016</v>
      </c>
      <c r="G248" s="478">
        <v>7</v>
      </c>
      <c r="H248" s="478">
        <v>2</v>
      </c>
      <c r="I248" s="478">
        <v>43</v>
      </c>
      <c r="J248" s="478">
        <v>35620</v>
      </c>
      <c r="K248" s="478">
        <v>5601</v>
      </c>
      <c r="L248" s="478">
        <v>79310</v>
      </c>
      <c r="M248" s="478" t="s">
        <v>363</v>
      </c>
      <c r="N248" s="478">
        <v>40.277647000000002</v>
      </c>
      <c r="O248" s="478">
        <v>-74.005099999999999</v>
      </c>
      <c r="P248" s="478">
        <v>5625</v>
      </c>
      <c r="Q248" s="478">
        <v>100</v>
      </c>
      <c r="R248" s="478">
        <v>7.2999999999999995E-2</v>
      </c>
      <c r="S248" s="478">
        <v>7.1999999999999995E-2</v>
      </c>
      <c r="T248" s="478">
        <v>7.0000000000000007E-2</v>
      </c>
      <c r="U248" s="478">
        <v>6.8000000000000005E-2</v>
      </c>
      <c r="V248" s="478">
        <v>0</v>
      </c>
      <c r="W248" s="478">
        <v>1</v>
      </c>
      <c r="X248" s="478">
        <v>0</v>
      </c>
      <c r="Y248" s="478" t="s">
        <v>332</v>
      </c>
      <c r="Z248" s="478">
        <v>47</v>
      </c>
      <c r="AA248" s="478">
        <v>764</v>
      </c>
      <c r="AB248" s="478">
        <v>213</v>
      </c>
      <c r="AC248" s="478">
        <v>214</v>
      </c>
    </row>
    <row r="249" spans="1:29" ht="15" customHeight="1" x14ac:dyDescent="0.2">
      <c r="A249" s="479">
        <v>340250005</v>
      </c>
      <c r="B249" s="478">
        <v>44201</v>
      </c>
      <c r="C249" s="478">
        <v>1</v>
      </c>
      <c r="D249" s="478">
        <v>0</v>
      </c>
      <c r="E249" s="478" t="s">
        <v>330</v>
      </c>
      <c r="F249" s="478">
        <v>2017</v>
      </c>
      <c r="G249" s="478">
        <v>7</v>
      </c>
      <c r="H249" s="478">
        <v>2</v>
      </c>
      <c r="I249" s="478">
        <v>43</v>
      </c>
      <c r="J249" s="478">
        <v>35620</v>
      </c>
      <c r="K249" s="478">
        <v>5601</v>
      </c>
      <c r="L249" s="478">
        <v>79310</v>
      </c>
      <c r="M249" s="478" t="s">
        <v>363</v>
      </c>
      <c r="N249" s="478">
        <v>40.277647000000002</v>
      </c>
      <c r="O249" s="478">
        <v>-74.005099999999999</v>
      </c>
      <c r="P249" s="478">
        <v>6145</v>
      </c>
      <c r="Q249" s="478">
        <v>95</v>
      </c>
      <c r="R249" s="478">
        <v>7.0999999999999994E-2</v>
      </c>
      <c r="S249" s="478">
        <v>6.7000000000000004E-2</v>
      </c>
      <c r="T249" s="478">
        <v>6.4000000000000001E-2</v>
      </c>
      <c r="U249" s="478">
        <v>0.06</v>
      </c>
      <c r="V249" s="478">
        <v>0</v>
      </c>
      <c r="W249" s="478">
        <v>1</v>
      </c>
      <c r="X249" s="478">
        <v>0</v>
      </c>
      <c r="Y249" s="478" t="s">
        <v>332</v>
      </c>
      <c r="Z249" s="478">
        <v>47</v>
      </c>
      <c r="AA249" s="478">
        <v>764</v>
      </c>
      <c r="AB249" s="478">
        <v>233</v>
      </c>
      <c r="AC249" s="478">
        <v>245</v>
      </c>
    </row>
    <row r="250" spans="1:29" ht="15" customHeight="1" x14ac:dyDescent="0.2">
      <c r="A250" s="479">
        <v>340250005</v>
      </c>
      <c r="B250" s="478">
        <v>44201</v>
      </c>
      <c r="C250" s="478">
        <v>1</v>
      </c>
      <c r="D250" s="478">
        <v>0</v>
      </c>
      <c r="E250" s="478" t="s">
        <v>330</v>
      </c>
      <c r="F250" s="478">
        <v>2018</v>
      </c>
      <c r="G250" s="478">
        <v>7</v>
      </c>
      <c r="H250" s="478">
        <v>2</v>
      </c>
      <c r="I250" s="478">
        <v>43</v>
      </c>
      <c r="J250" s="478">
        <v>35620</v>
      </c>
      <c r="K250" s="478">
        <v>5601</v>
      </c>
      <c r="L250" s="478">
        <v>79310</v>
      </c>
      <c r="M250" s="478" t="s">
        <v>363</v>
      </c>
      <c r="N250" s="478">
        <v>40.277647000000002</v>
      </c>
      <c r="O250" s="478">
        <v>-74.005099999999999</v>
      </c>
      <c r="P250" s="478">
        <v>5856</v>
      </c>
      <c r="Q250" s="478">
        <v>99</v>
      </c>
      <c r="R250" s="478">
        <v>7.0000000000000007E-2</v>
      </c>
      <c r="S250" s="478">
        <v>6.8000000000000005E-2</v>
      </c>
      <c r="T250" s="478">
        <v>6.8000000000000005E-2</v>
      </c>
      <c r="U250" s="478">
        <v>6.8000000000000005E-2</v>
      </c>
      <c r="V250" s="478">
        <v>0</v>
      </c>
      <c r="W250" s="478">
        <v>1</v>
      </c>
      <c r="X250" s="478">
        <v>0</v>
      </c>
      <c r="Z250" s="478">
        <v>47</v>
      </c>
      <c r="AA250" s="478">
        <v>764</v>
      </c>
      <c r="AB250" s="478">
        <v>243</v>
      </c>
      <c r="AC250" s="478">
        <v>245</v>
      </c>
    </row>
    <row r="251" spans="1:29" ht="15" customHeight="1" x14ac:dyDescent="0.2">
      <c r="A251" s="479">
        <v>340273001</v>
      </c>
      <c r="B251" s="478">
        <v>44201</v>
      </c>
      <c r="C251" s="478">
        <v>1</v>
      </c>
      <c r="D251" s="478">
        <v>0</v>
      </c>
      <c r="E251" s="478" t="s">
        <v>330</v>
      </c>
      <c r="F251" s="478">
        <v>2010</v>
      </c>
      <c r="G251" s="478">
        <v>7</v>
      </c>
      <c r="H251" s="478">
        <v>2</v>
      </c>
      <c r="I251" s="478">
        <v>43</v>
      </c>
      <c r="J251" s="478">
        <v>35620</v>
      </c>
      <c r="K251" s="478">
        <v>240</v>
      </c>
      <c r="L251" s="478">
        <v>12580</v>
      </c>
      <c r="M251" s="478" t="s">
        <v>364</v>
      </c>
      <c r="N251" s="478">
        <v>40.787627999999998</v>
      </c>
      <c r="O251" s="478">
        <v>-74.676300999999995</v>
      </c>
      <c r="P251" s="478">
        <v>8597</v>
      </c>
      <c r="Q251" s="478">
        <v>97</v>
      </c>
      <c r="R251" s="478">
        <v>9.4E-2</v>
      </c>
      <c r="S251" s="478">
        <v>8.5999999999999993E-2</v>
      </c>
      <c r="T251" s="478">
        <v>7.8E-2</v>
      </c>
      <c r="U251" s="478">
        <v>7.8E-2</v>
      </c>
      <c r="V251" s="478">
        <v>5</v>
      </c>
      <c r="W251" s="478">
        <v>1</v>
      </c>
      <c r="X251" s="478">
        <v>0</v>
      </c>
      <c r="Z251" s="478">
        <v>47</v>
      </c>
      <c r="AA251" s="478">
        <v>764</v>
      </c>
      <c r="AB251" s="478">
        <v>208</v>
      </c>
      <c r="AC251" s="478">
        <v>214</v>
      </c>
    </row>
    <row r="252" spans="1:29" ht="15" customHeight="1" x14ac:dyDescent="0.2">
      <c r="A252" s="479">
        <v>340273001</v>
      </c>
      <c r="B252" s="478">
        <v>44201</v>
      </c>
      <c r="C252" s="478">
        <v>1</v>
      </c>
      <c r="D252" s="478">
        <v>0</v>
      </c>
      <c r="E252" s="478" t="s">
        <v>330</v>
      </c>
      <c r="F252" s="478">
        <v>2011</v>
      </c>
      <c r="G252" s="478">
        <v>7</v>
      </c>
      <c r="H252" s="478">
        <v>2</v>
      </c>
      <c r="I252" s="478">
        <v>43</v>
      </c>
      <c r="J252" s="478">
        <v>35620</v>
      </c>
      <c r="K252" s="478">
        <v>240</v>
      </c>
      <c r="L252" s="478">
        <v>12580</v>
      </c>
      <c r="M252" s="478" t="s">
        <v>364</v>
      </c>
      <c r="N252" s="478">
        <v>40.787627999999998</v>
      </c>
      <c r="O252" s="478">
        <v>-74.676300999999995</v>
      </c>
      <c r="P252" s="478">
        <v>8724</v>
      </c>
      <c r="Q252" s="478">
        <v>100</v>
      </c>
      <c r="R252" s="478">
        <v>8.4000000000000005E-2</v>
      </c>
      <c r="S252" s="478">
        <v>8.4000000000000005E-2</v>
      </c>
      <c r="T252" s="478">
        <v>8.2000000000000003E-2</v>
      </c>
      <c r="U252" s="478">
        <v>8.1000000000000003E-2</v>
      </c>
      <c r="V252" s="478">
        <v>6</v>
      </c>
      <c r="W252" s="478">
        <v>1</v>
      </c>
      <c r="X252" s="478">
        <v>0</v>
      </c>
      <c r="Z252" s="478">
        <v>47</v>
      </c>
      <c r="AA252" s="478">
        <v>764</v>
      </c>
      <c r="AB252" s="478">
        <v>214</v>
      </c>
      <c r="AC252" s="478">
        <v>214</v>
      </c>
    </row>
    <row r="253" spans="1:29" ht="15" customHeight="1" x14ac:dyDescent="0.2">
      <c r="A253" s="479">
        <v>340273001</v>
      </c>
      <c r="B253" s="478">
        <v>44201</v>
      </c>
      <c r="C253" s="478">
        <v>1</v>
      </c>
      <c r="D253" s="478">
        <v>0</v>
      </c>
      <c r="E253" s="478" t="s">
        <v>330</v>
      </c>
      <c r="F253" s="478">
        <v>2012</v>
      </c>
      <c r="G253" s="478">
        <v>7</v>
      </c>
      <c r="H253" s="478">
        <v>2</v>
      </c>
      <c r="I253" s="478">
        <v>43</v>
      </c>
      <c r="J253" s="478">
        <v>35620</v>
      </c>
      <c r="K253" s="478">
        <v>240</v>
      </c>
      <c r="L253" s="478">
        <v>12580</v>
      </c>
      <c r="M253" s="478" t="s">
        <v>364</v>
      </c>
      <c r="N253" s="478">
        <v>40.787627999999998</v>
      </c>
      <c r="O253" s="478">
        <v>-74.676300999999995</v>
      </c>
      <c r="P253" s="478">
        <v>8451</v>
      </c>
      <c r="Q253" s="478">
        <v>98</v>
      </c>
      <c r="R253" s="478">
        <v>8.7999999999999995E-2</v>
      </c>
      <c r="S253" s="478">
        <v>8.5000000000000006E-2</v>
      </c>
      <c r="T253" s="478">
        <v>7.6999999999999999E-2</v>
      </c>
      <c r="U253" s="478">
        <v>7.5999999999999998E-2</v>
      </c>
      <c r="V253" s="478">
        <v>4</v>
      </c>
      <c r="W253" s="478">
        <v>1</v>
      </c>
      <c r="X253" s="478">
        <v>0</v>
      </c>
      <c r="Y253" s="478" t="s">
        <v>332</v>
      </c>
      <c r="Z253" s="478">
        <v>47</v>
      </c>
      <c r="AA253" s="478">
        <v>764</v>
      </c>
      <c r="AB253" s="478">
        <v>210</v>
      </c>
      <c r="AC253" s="478">
        <v>214</v>
      </c>
    </row>
    <row r="254" spans="1:29" ht="15" customHeight="1" x14ac:dyDescent="0.2">
      <c r="A254" s="479">
        <v>340273001</v>
      </c>
      <c r="B254" s="478">
        <v>44201</v>
      </c>
      <c r="C254" s="478">
        <v>1</v>
      </c>
      <c r="D254" s="478">
        <v>0</v>
      </c>
      <c r="E254" s="478" t="s">
        <v>330</v>
      </c>
      <c r="F254" s="478">
        <v>2013</v>
      </c>
      <c r="G254" s="478">
        <v>7</v>
      </c>
      <c r="H254" s="478">
        <v>2</v>
      </c>
      <c r="I254" s="478">
        <v>43</v>
      </c>
      <c r="J254" s="478">
        <v>35620</v>
      </c>
      <c r="K254" s="478">
        <v>240</v>
      </c>
      <c r="L254" s="478">
        <v>12580</v>
      </c>
      <c r="M254" s="478" t="s">
        <v>364</v>
      </c>
      <c r="N254" s="478">
        <v>40.787627999999998</v>
      </c>
      <c r="O254" s="478">
        <v>-74.676300999999995</v>
      </c>
      <c r="P254" s="478">
        <v>8643</v>
      </c>
      <c r="Q254" s="478">
        <v>98</v>
      </c>
      <c r="R254" s="478">
        <v>7.6999999999999999E-2</v>
      </c>
      <c r="S254" s="478">
        <v>7.5999999999999998E-2</v>
      </c>
      <c r="T254" s="478">
        <v>7.3999999999999996E-2</v>
      </c>
      <c r="U254" s="478">
        <v>7.2999999999999995E-2</v>
      </c>
      <c r="V254" s="478">
        <v>2</v>
      </c>
      <c r="W254" s="478">
        <v>1</v>
      </c>
      <c r="X254" s="478">
        <v>0</v>
      </c>
      <c r="Y254" s="478" t="s">
        <v>332</v>
      </c>
      <c r="Z254" s="478">
        <v>47</v>
      </c>
      <c r="AA254" s="478">
        <v>764</v>
      </c>
      <c r="AB254" s="478">
        <v>210</v>
      </c>
      <c r="AC254" s="478">
        <v>214</v>
      </c>
    </row>
    <row r="255" spans="1:29" ht="15" customHeight="1" x14ac:dyDescent="0.2">
      <c r="A255" s="479">
        <v>340273001</v>
      </c>
      <c r="B255" s="478">
        <v>44201</v>
      </c>
      <c r="C255" s="478">
        <v>1</v>
      </c>
      <c r="D255" s="478">
        <v>0</v>
      </c>
      <c r="E255" s="478" t="s">
        <v>330</v>
      </c>
      <c r="F255" s="478">
        <v>2014</v>
      </c>
      <c r="G255" s="478">
        <v>7</v>
      </c>
      <c r="H255" s="478">
        <v>2</v>
      </c>
      <c r="I255" s="478">
        <v>43</v>
      </c>
      <c r="J255" s="478">
        <v>35620</v>
      </c>
      <c r="K255" s="478">
        <v>240</v>
      </c>
      <c r="L255" s="478">
        <v>12580</v>
      </c>
      <c r="M255" s="478" t="s">
        <v>364</v>
      </c>
      <c r="N255" s="478">
        <v>40.787627999999998</v>
      </c>
      <c r="O255" s="478">
        <v>-74.676300999999995</v>
      </c>
      <c r="P255" s="478">
        <v>8554</v>
      </c>
      <c r="Q255" s="478">
        <v>96</v>
      </c>
      <c r="R255" s="478">
        <v>7.3999999999999996E-2</v>
      </c>
      <c r="S255" s="478">
        <v>7.0000000000000007E-2</v>
      </c>
      <c r="T255" s="478">
        <v>6.9000000000000006E-2</v>
      </c>
      <c r="U255" s="478">
        <v>6.8000000000000005E-2</v>
      </c>
      <c r="V255" s="478">
        <v>0</v>
      </c>
      <c r="W255" s="478">
        <v>1</v>
      </c>
      <c r="X255" s="478">
        <v>0</v>
      </c>
      <c r="Y255" s="478" t="s">
        <v>332</v>
      </c>
      <c r="Z255" s="478">
        <v>47</v>
      </c>
      <c r="AA255" s="478">
        <v>764</v>
      </c>
      <c r="AB255" s="478">
        <v>206</v>
      </c>
      <c r="AC255" s="478">
        <v>214</v>
      </c>
    </row>
    <row r="256" spans="1:29" ht="15" customHeight="1" x14ac:dyDescent="0.2">
      <c r="A256" s="479">
        <v>340273001</v>
      </c>
      <c r="B256" s="478">
        <v>44201</v>
      </c>
      <c r="C256" s="478">
        <v>1</v>
      </c>
      <c r="D256" s="478">
        <v>5</v>
      </c>
      <c r="E256" s="478" t="s">
        <v>330</v>
      </c>
      <c r="F256" s="478">
        <v>2015</v>
      </c>
      <c r="G256" s="478">
        <v>7</v>
      </c>
      <c r="H256" s="478">
        <v>2</v>
      </c>
      <c r="I256" s="478">
        <v>43</v>
      </c>
      <c r="J256" s="478">
        <v>35620</v>
      </c>
      <c r="K256" s="478">
        <v>240</v>
      </c>
      <c r="L256" s="478">
        <v>12580</v>
      </c>
      <c r="M256" s="478" t="s">
        <v>364</v>
      </c>
      <c r="N256" s="478">
        <v>40.787627999999998</v>
      </c>
      <c r="O256" s="478">
        <v>-74.676300999999995</v>
      </c>
      <c r="P256" s="478">
        <v>8722</v>
      </c>
      <c r="Q256" s="478">
        <v>99</v>
      </c>
      <c r="R256" s="478">
        <v>7.2999999999999995E-2</v>
      </c>
      <c r="S256" s="478">
        <v>7.1999999999999995E-2</v>
      </c>
      <c r="T256" s="478">
        <v>7.0999999999999994E-2</v>
      </c>
      <c r="U256" s="478">
        <v>7.0000000000000007E-2</v>
      </c>
      <c r="V256" s="478">
        <v>0</v>
      </c>
      <c r="W256" s="478">
        <v>1</v>
      </c>
      <c r="X256" s="478">
        <v>0</v>
      </c>
      <c r="Y256" s="478" t="s">
        <v>332</v>
      </c>
      <c r="Z256" s="478">
        <v>47</v>
      </c>
      <c r="AA256" s="478">
        <v>764</v>
      </c>
      <c r="AB256" s="478">
        <v>212</v>
      </c>
      <c r="AC256" s="478">
        <v>214</v>
      </c>
    </row>
    <row r="257" spans="1:29" ht="15" customHeight="1" x14ac:dyDescent="0.2">
      <c r="A257" s="479">
        <v>340273001</v>
      </c>
      <c r="B257" s="478">
        <v>44201</v>
      </c>
      <c r="C257" s="478">
        <v>1</v>
      </c>
      <c r="D257" s="478">
        <v>5</v>
      </c>
      <c r="E257" s="478" t="s">
        <v>330</v>
      </c>
      <c r="F257" s="478">
        <v>2016</v>
      </c>
      <c r="G257" s="478">
        <v>7</v>
      </c>
      <c r="H257" s="478">
        <v>2</v>
      </c>
      <c r="I257" s="478">
        <v>43</v>
      </c>
      <c r="J257" s="478">
        <v>35620</v>
      </c>
      <c r="K257" s="478">
        <v>240</v>
      </c>
      <c r="L257" s="478">
        <v>12580</v>
      </c>
      <c r="M257" s="478" t="s">
        <v>364</v>
      </c>
      <c r="N257" s="478">
        <v>40.787627999999998</v>
      </c>
      <c r="O257" s="478">
        <v>-74.676300999999995</v>
      </c>
      <c r="P257" s="478">
        <v>8439</v>
      </c>
      <c r="Q257" s="478">
        <v>93</v>
      </c>
      <c r="R257" s="478">
        <v>7.1999999999999995E-2</v>
      </c>
      <c r="S257" s="478">
        <v>6.9000000000000006E-2</v>
      </c>
      <c r="T257" s="478">
        <v>6.9000000000000006E-2</v>
      </c>
      <c r="U257" s="478">
        <v>6.7000000000000004E-2</v>
      </c>
      <c r="V257" s="478">
        <v>0</v>
      </c>
      <c r="W257" s="478">
        <v>1</v>
      </c>
      <c r="X257" s="478">
        <v>0</v>
      </c>
      <c r="Y257" s="478" t="s">
        <v>332</v>
      </c>
      <c r="Z257" s="478">
        <v>47</v>
      </c>
      <c r="AA257" s="478">
        <v>764</v>
      </c>
      <c r="AB257" s="478">
        <v>199</v>
      </c>
      <c r="AC257" s="478">
        <v>214</v>
      </c>
    </row>
    <row r="258" spans="1:29" ht="15" customHeight="1" x14ac:dyDescent="0.2">
      <c r="A258" s="479">
        <v>340273001</v>
      </c>
      <c r="B258" s="478">
        <v>44201</v>
      </c>
      <c r="C258" s="478">
        <v>1</v>
      </c>
      <c r="D258" s="478">
        <v>0</v>
      </c>
      <c r="E258" s="478" t="s">
        <v>330</v>
      </c>
      <c r="F258" s="478">
        <v>2017</v>
      </c>
      <c r="G258" s="478">
        <v>7</v>
      </c>
      <c r="H258" s="478">
        <v>2</v>
      </c>
      <c r="I258" s="478">
        <v>43</v>
      </c>
      <c r="J258" s="478">
        <v>35620</v>
      </c>
      <c r="K258" s="478">
        <v>240</v>
      </c>
      <c r="L258" s="478">
        <v>12580</v>
      </c>
      <c r="M258" s="478" t="s">
        <v>364</v>
      </c>
      <c r="N258" s="478">
        <v>40.787627999999998</v>
      </c>
      <c r="O258" s="478">
        <v>-74.676300999999995</v>
      </c>
      <c r="P258" s="478">
        <v>8606</v>
      </c>
      <c r="Q258" s="478">
        <v>98</v>
      </c>
      <c r="R258" s="478">
        <v>7.4999999999999997E-2</v>
      </c>
      <c r="S258" s="478">
        <v>7.1999999999999995E-2</v>
      </c>
      <c r="T258" s="478">
        <v>7.1999999999999995E-2</v>
      </c>
      <c r="U258" s="478">
        <v>7.0000000000000007E-2</v>
      </c>
      <c r="V258" s="478">
        <v>0</v>
      </c>
      <c r="W258" s="478">
        <v>1</v>
      </c>
      <c r="X258" s="478">
        <v>0</v>
      </c>
      <c r="Y258" s="478" t="s">
        <v>332</v>
      </c>
      <c r="Z258" s="478">
        <v>47</v>
      </c>
      <c r="AA258" s="478">
        <v>764</v>
      </c>
      <c r="AB258" s="478">
        <v>241</v>
      </c>
      <c r="AC258" s="478">
        <v>245</v>
      </c>
    </row>
    <row r="259" spans="1:29" ht="15" customHeight="1" x14ac:dyDescent="0.2">
      <c r="A259" s="479">
        <v>340273001</v>
      </c>
      <c r="B259" s="478">
        <v>44201</v>
      </c>
      <c r="C259" s="478">
        <v>1</v>
      </c>
      <c r="D259" s="478">
        <v>0</v>
      </c>
      <c r="E259" s="478" t="s">
        <v>330</v>
      </c>
      <c r="F259" s="478">
        <v>2018</v>
      </c>
      <c r="G259" s="478">
        <v>7</v>
      </c>
      <c r="H259" s="478">
        <v>2</v>
      </c>
      <c r="I259" s="478">
        <v>43</v>
      </c>
      <c r="J259" s="478">
        <v>35620</v>
      </c>
      <c r="K259" s="478">
        <v>240</v>
      </c>
      <c r="L259" s="478">
        <v>12580</v>
      </c>
      <c r="M259" s="478" t="s">
        <v>364</v>
      </c>
      <c r="N259" s="478">
        <v>40.787627999999998</v>
      </c>
      <c r="O259" s="478">
        <v>-74.676300999999995</v>
      </c>
      <c r="P259" s="478">
        <v>8705</v>
      </c>
      <c r="Q259" s="478">
        <v>99</v>
      </c>
      <c r="R259" s="478">
        <v>8.1000000000000003E-2</v>
      </c>
      <c r="S259" s="478">
        <v>7.6999999999999999E-2</v>
      </c>
      <c r="T259" s="478">
        <v>7.4999999999999997E-2</v>
      </c>
      <c r="U259" s="478">
        <v>7.2999999999999995E-2</v>
      </c>
      <c r="V259" s="478">
        <v>2</v>
      </c>
      <c r="W259" s="478">
        <v>1</v>
      </c>
      <c r="X259" s="478">
        <v>0</v>
      </c>
      <c r="Z259" s="478">
        <v>47</v>
      </c>
      <c r="AA259" s="478">
        <v>764</v>
      </c>
      <c r="AB259" s="478">
        <v>242</v>
      </c>
      <c r="AC259" s="478">
        <v>245</v>
      </c>
    </row>
    <row r="260" spans="1:29" ht="15" customHeight="1" x14ac:dyDescent="0.2">
      <c r="A260" s="479">
        <v>340290006</v>
      </c>
      <c r="B260" s="478">
        <v>44201</v>
      </c>
      <c r="C260" s="478">
        <v>1</v>
      </c>
      <c r="D260" s="478">
        <v>0</v>
      </c>
      <c r="E260" s="478" t="s">
        <v>330</v>
      </c>
      <c r="F260" s="478">
        <v>2010</v>
      </c>
      <c r="G260" s="478">
        <v>7</v>
      </c>
      <c r="H260" s="478">
        <v>2</v>
      </c>
      <c r="I260" s="478">
        <v>150</v>
      </c>
      <c r="J260" s="478">
        <v>35620</v>
      </c>
      <c r="K260" s="478">
        <v>5601</v>
      </c>
      <c r="L260" s="478">
        <v>34680</v>
      </c>
      <c r="M260" s="478" t="s">
        <v>365</v>
      </c>
      <c r="N260" s="478">
        <v>40.064830000000001</v>
      </c>
      <c r="O260" s="478">
        <v>-74.444050000000004</v>
      </c>
      <c r="P260" s="478">
        <v>6326</v>
      </c>
      <c r="Q260" s="478">
        <v>97</v>
      </c>
      <c r="R260" s="478">
        <v>9.4E-2</v>
      </c>
      <c r="S260" s="478">
        <v>9.4E-2</v>
      </c>
      <c r="T260" s="478">
        <v>8.8999999999999996E-2</v>
      </c>
      <c r="U260" s="478">
        <v>8.6999999999999994E-2</v>
      </c>
      <c r="V260" s="478">
        <v>16</v>
      </c>
      <c r="W260" s="478">
        <v>1</v>
      </c>
      <c r="X260" s="478">
        <v>0</v>
      </c>
      <c r="Z260" s="478">
        <v>47</v>
      </c>
      <c r="AA260" s="478">
        <v>764</v>
      </c>
      <c r="AB260" s="478">
        <v>207</v>
      </c>
      <c r="AC260" s="478">
        <v>214</v>
      </c>
    </row>
    <row r="261" spans="1:29" ht="15" customHeight="1" x14ac:dyDescent="0.2">
      <c r="A261" s="479">
        <v>340290006</v>
      </c>
      <c r="B261" s="478">
        <v>44201</v>
      </c>
      <c r="C261" s="478">
        <v>1</v>
      </c>
      <c r="D261" s="478">
        <v>0</v>
      </c>
      <c r="E261" s="478" t="s">
        <v>330</v>
      </c>
      <c r="F261" s="478">
        <v>2011</v>
      </c>
      <c r="G261" s="478">
        <v>7</v>
      </c>
      <c r="H261" s="478">
        <v>2</v>
      </c>
      <c r="I261" s="478">
        <v>150</v>
      </c>
      <c r="J261" s="478">
        <v>35620</v>
      </c>
      <c r="K261" s="478">
        <v>5601</v>
      </c>
      <c r="L261" s="478">
        <v>34680</v>
      </c>
      <c r="M261" s="478" t="s">
        <v>365</v>
      </c>
      <c r="N261" s="478">
        <v>40.064830000000001</v>
      </c>
      <c r="O261" s="478">
        <v>-74.444050000000004</v>
      </c>
      <c r="P261" s="478">
        <v>6306</v>
      </c>
      <c r="Q261" s="478">
        <v>100</v>
      </c>
      <c r="R261" s="478">
        <v>0.10100000000000001</v>
      </c>
      <c r="S261" s="478">
        <v>9.4E-2</v>
      </c>
      <c r="T261" s="478">
        <v>8.8999999999999996E-2</v>
      </c>
      <c r="U261" s="478">
        <v>8.5000000000000006E-2</v>
      </c>
      <c r="V261" s="478">
        <v>11</v>
      </c>
      <c r="W261" s="478">
        <v>1</v>
      </c>
      <c r="X261" s="478">
        <v>0</v>
      </c>
      <c r="Z261" s="478">
        <v>47</v>
      </c>
      <c r="AA261" s="478">
        <v>764</v>
      </c>
      <c r="AB261" s="478">
        <v>213</v>
      </c>
      <c r="AC261" s="478">
        <v>214</v>
      </c>
    </row>
    <row r="262" spans="1:29" ht="15" customHeight="1" x14ac:dyDescent="0.2">
      <c r="A262" s="479">
        <v>340290006</v>
      </c>
      <c r="B262" s="478">
        <v>44201</v>
      </c>
      <c r="C262" s="478">
        <v>1</v>
      </c>
      <c r="D262" s="478">
        <v>0</v>
      </c>
      <c r="E262" s="478" t="s">
        <v>330</v>
      </c>
      <c r="F262" s="478">
        <v>2012</v>
      </c>
      <c r="G262" s="478">
        <v>7</v>
      </c>
      <c r="H262" s="478">
        <v>2</v>
      </c>
      <c r="I262" s="478">
        <v>150</v>
      </c>
      <c r="J262" s="478">
        <v>35620</v>
      </c>
      <c r="K262" s="478">
        <v>5601</v>
      </c>
      <c r="L262" s="478">
        <v>34680</v>
      </c>
      <c r="M262" s="478" t="s">
        <v>365</v>
      </c>
      <c r="N262" s="478">
        <v>40.064830000000001</v>
      </c>
      <c r="O262" s="478">
        <v>-74.444050000000004</v>
      </c>
      <c r="P262" s="478">
        <v>6267</v>
      </c>
      <c r="Q262" s="478">
        <v>97</v>
      </c>
      <c r="R262" s="478">
        <v>0.09</v>
      </c>
      <c r="S262" s="478">
        <v>8.5999999999999993E-2</v>
      </c>
      <c r="T262" s="478">
        <v>8.5000000000000006E-2</v>
      </c>
      <c r="U262" s="478">
        <v>8.5000000000000006E-2</v>
      </c>
      <c r="V262" s="478">
        <v>9</v>
      </c>
      <c r="W262" s="478">
        <v>1</v>
      </c>
      <c r="X262" s="478">
        <v>0</v>
      </c>
      <c r="Y262" s="478" t="s">
        <v>332</v>
      </c>
      <c r="Z262" s="478">
        <v>47</v>
      </c>
      <c r="AA262" s="478">
        <v>764</v>
      </c>
      <c r="AB262" s="478">
        <v>207</v>
      </c>
      <c r="AC262" s="478">
        <v>214</v>
      </c>
    </row>
    <row r="263" spans="1:29" ht="15" customHeight="1" x14ac:dyDescent="0.2">
      <c r="A263" s="479">
        <v>340290006</v>
      </c>
      <c r="B263" s="478">
        <v>44201</v>
      </c>
      <c r="C263" s="478">
        <v>1</v>
      </c>
      <c r="D263" s="478">
        <v>0</v>
      </c>
      <c r="E263" s="478" t="s">
        <v>330</v>
      </c>
      <c r="F263" s="478">
        <v>2013</v>
      </c>
      <c r="G263" s="478">
        <v>7</v>
      </c>
      <c r="H263" s="478">
        <v>2</v>
      </c>
      <c r="I263" s="478">
        <v>150</v>
      </c>
      <c r="J263" s="478">
        <v>35620</v>
      </c>
      <c r="K263" s="478">
        <v>5601</v>
      </c>
      <c r="L263" s="478">
        <v>34680</v>
      </c>
      <c r="M263" s="478" t="s">
        <v>365</v>
      </c>
      <c r="N263" s="478">
        <v>40.064830000000001</v>
      </c>
      <c r="O263" s="478">
        <v>-74.444050000000004</v>
      </c>
      <c r="P263" s="478">
        <v>6141</v>
      </c>
      <c r="Q263" s="478">
        <v>100</v>
      </c>
      <c r="R263" s="478">
        <v>7.5999999999999998E-2</v>
      </c>
      <c r="S263" s="478">
        <v>7.2999999999999995E-2</v>
      </c>
      <c r="T263" s="478">
        <v>7.0999999999999994E-2</v>
      </c>
      <c r="U263" s="478">
        <v>7.0000000000000007E-2</v>
      </c>
      <c r="V263" s="478">
        <v>1</v>
      </c>
      <c r="W263" s="478">
        <v>1</v>
      </c>
      <c r="X263" s="478">
        <v>0</v>
      </c>
      <c r="Y263" s="478" t="s">
        <v>332</v>
      </c>
      <c r="Z263" s="478">
        <v>47</v>
      </c>
      <c r="AA263" s="478">
        <v>764</v>
      </c>
      <c r="AB263" s="478">
        <v>214</v>
      </c>
      <c r="AC263" s="478">
        <v>214</v>
      </c>
    </row>
    <row r="264" spans="1:29" ht="15" customHeight="1" x14ac:dyDescent="0.2">
      <c r="A264" s="479">
        <v>340290006</v>
      </c>
      <c r="B264" s="478">
        <v>44201</v>
      </c>
      <c r="C264" s="478">
        <v>1</v>
      </c>
      <c r="D264" s="478">
        <v>0</v>
      </c>
      <c r="E264" s="478" t="s">
        <v>330</v>
      </c>
      <c r="F264" s="478">
        <v>2014</v>
      </c>
      <c r="G264" s="478">
        <v>7</v>
      </c>
      <c r="H264" s="478">
        <v>2</v>
      </c>
      <c r="I264" s="478">
        <v>150</v>
      </c>
      <c r="J264" s="478">
        <v>35620</v>
      </c>
      <c r="K264" s="478">
        <v>5601</v>
      </c>
      <c r="L264" s="478">
        <v>34680</v>
      </c>
      <c r="M264" s="478" t="s">
        <v>365</v>
      </c>
      <c r="N264" s="478">
        <v>40.064830000000001</v>
      </c>
      <c r="O264" s="478">
        <v>-74.444050000000004</v>
      </c>
      <c r="P264" s="478">
        <v>5740</v>
      </c>
      <c r="Q264" s="478">
        <v>100</v>
      </c>
      <c r="R264" s="478">
        <v>7.5999999999999998E-2</v>
      </c>
      <c r="S264" s="478">
        <v>7.4999999999999997E-2</v>
      </c>
      <c r="T264" s="478">
        <v>7.4999999999999997E-2</v>
      </c>
      <c r="U264" s="478">
        <v>7.1999999999999995E-2</v>
      </c>
      <c r="V264" s="478">
        <v>1</v>
      </c>
      <c r="W264" s="478">
        <v>1</v>
      </c>
      <c r="X264" s="478">
        <v>0</v>
      </c>
      <c r="Y264" s="478" t="s">
        <v>332</v>
      </c>
      <c r="Z264" s="478">
        <v>47</v>
      </c>
      <c r="AA264" s="478">
        <v>764</v>
      </c>
      <c r="AB264" s="478">
        <v>214</v>
      </c>
      <c r="AC264" s="478">
        <v>214</v>
      </c>
    </row>
    <row r="265" spans="1:29" ht="15" customHeight="1" x14ac:dyDescent="0.2">
      <c r="A265" s="479">
        <v>340290006</v>
      </c>
      <c r="B265" s="478">
        <v>44201</v>
      </c>
      <c r="C265" s="478">
        <v>1</v>
      </c>
      <c r="D265" s="478">
        <v>5</v>
      </c>
      <c r="E265" s="478" t="s">
        <v>330</v>
      </c>
      <c r="F265" s="478">
        <v>2015</v>
      </c>
      <c r="G265" s="478">
        <v>7</v>
      </c>
      <c r="H265" s="478">
        <v>2</v>
      </c>
      <c r="I265" s="478">
        <v>150</v>
      </c>
      <c r="J265" s="478">
        <v>35620</v>
      </c>
      <c r="K265" s="478">
        <v>5601</v>
      </c>
      <c r="L265" s="478">
        <v>34680</v>
      </c>
      <c r="M265" s="478" t="s">
        <v>365</v>
      </c>
      <c r="N265" s="478">
        <v>40.064830000000001</v>
      </c>
      <c r="O265" s="478">
        <v>-74.444050000000004</v>
      </c>
      <c r="P265" s="478">
        <v>5827</v>
      </c>
      <c r="Q265" s="478">
        <v>100</v>
      </c>
      <c r="R265" s="478">
        <v>0.09</v>
      </c>
      <c r="S265" s="478">
        <v>8.1000000000000003E-2</v>
      </c>
      <c r="T265" s="478">
        <v>7.6999999999999999E-2</v>
      </c>
      <c r="U265" s="478">
        <v>7.4999999999999997E-2</v>
      </c>
      <c r="V265" s="478">
        <v>3</v>
      </c>
      <c r="W265" s="478">
        <v>2</v>
      </c>
      <c r="X265" s="478">
        <v>0</v>
      </c>
      <c r="Y265" s="478" t="s">
        <v>332</v>
      </c>
      <c r="Z265" s="478">
        <v>0</v>
      </c>
      <c r="AA265" s="478">
        <v>764</v>
      </c>
      <c r="AB265" s="478">
        <v>214</v>
      </c>
      <c r="AC265" s="478">
        <v>214</v>
      </c>
    </row>
    <row r="266" spans="1:29" ht="15" customHeight="1" x14ac:dyDescent="0.2">
      <c r="A266" s="479">
        <v>340290006</v>
      </c>
      <c r="B266" s="478">
        <v>44201</v>
      </c>
      <c r="C266" s="478">
        <v>1</v>
      </c>
      <c r="D266" s="478">
        <v>5</v>
      </c>
      <c r="E266" s="478" t="s">
        <v>330</v>
      </c>
      <c r="F266" s="478">
        <v>2016</v>
      </c>
      <c r="G266" s="478">
        <v>7</v>
      </c>
      <c r="H266" s="478">
        <v>2</v>
      </c>
      <c r="I266" s="478">
        <v>150</v>
      </c>
      <c r="J266" s="478">
        <v>35620</v>
      </c>
      <c r="K266" s="478">
        <v>5601</v>
      </c>
      <c r="L266" s="478">
        <v>34680</v>
      </c>
      <c r="M266" s="478" t="s">
        <v>365</v>
      </c>
      <c r="N266" s="478">
        <v>40.064830000000001</v>
      </c>
      <c r="O266" s="478">
        <v>-74.444050000000004</v>
      </c>
      <c r="P266" s="478">
        <v>5285</v>
      </c>
      <c r="Q266" s="478">
        <v>86</v>
      </c>
      <c r="R266" s="478">
        <v>7.6999999999999999E-2</v>
      </c>
      <c r="S266" s="478">
        <v>7.2999999999999995E-2</v>
      </c>
      <c r="T266" s="478">
        <v>7.1999999999999995E-2</v>
      </c>
      <c r="U266" s="478">
        <v>7.0999999999999994E-2</v>
      </c>
      <c r="V266" s="478">
        <v>1</v>
      </c>
      <c r="W266" s="478">
        <v>1</v>
      </c>
      <c r="X266" s="478">
        <v>0</v>
      </c>
      <c r="Y266" s="478" t="s">
        <v>332</v>
      </c>
      <c r="Z266" s="478">
        <v>87</v>
      </c>
      <c r="AA266" s="478">
        <v>764</v>
      </c>
      <c r="AB266" s="478">
        <v>183</v>
      </c>
      <c r="AC266" s="478">
        <v>214</v>
      </c>
    </row>
    <row r="267" spans="1:29" ht="15" customHeight="1" x14ac:dyDescent="0.2">
      <c r="A267" s="479">
        <v>340290006</v>
      </c>
      <c r="B267" s="478">
        <v>44201</v>
      </c>
      <c r="C267" s="478">
        <v>1</v>
      </c>
      <c r="D267" s="478">
        <v>0</v>
      </c>
      <c r="E267" s="478" t="s">
        <v>330</v>
      </c>
      <c r="F267" s="478">
        <v>2017</v>
      </c>
      <c r="G267" s="478">
        <v>7</v>
      </c>
      <c r="H267" s="478">
        <v>2</v>
      </c>
      <c r="I267" s="478">
        <v>150</v>
      </c>
      <c r="J267" s="478">
        <v>35620</v>
      </c>
      <c r="K267" s="478">
        <v>5601</v>
      </c>
      <c r="L267" s="478">
        <v>34680</v>
      </c>
      <c r="M267" s="478" t="s">
        <v>365</v>
      </c>
      <c r="N267" s="478">
        <v>40.064830000000001</v>
      </c>
      <c r="O267" s="478">
        <v>-74.444050000000004</v>
      </c>
      <c r="P267" s="478">
        <v>6224</v>
      </c>
      <c r="Q267" s="478">
        <v>97</v>
      </c>
      <c r="R267" s="478">
        <v>0.08</v>
      </c>
      <c r="S267" s="478">
        <v>7.9000000000000001E-2</v>
      </c>
      <c r="T267" s="478">
        <v>7.6999999999999999E-2</v>
      </c>
      <c r="U267" s="478">
        <v>7.3999999999999996E-2</v>
      </c>
      <c r="V267" s="478">
        <v>3</v>
      </c>
      <c r="W267" s="478">
        <v>1</v>
      </c>
      <c r="X267" s="478">
        <v>0</v>
      </c>
      <c r="Y267" s="478" t="s">
        <v>332</v>
      </c>
      <c r="Z267" s="478">
        <v>87</v>
      </c>
      <c r="AA267" s="478">
        <v>764</v>
      </c>
      <c r="AB267" s="478">
        <v>238</v>
      </c>
      <c r="AC267" s="478">
        <v>245</v>
      </c>
    </row>
    <row r="268" spans="1:29" ht="15" customHeight="1" x14ac:dyDescent="0.2">
      <c r="A268" s="479">
        <v>340290006</v>
      </c>
      <c r="B268" s="478">
        <v>44201</v>
      </c>
      <c r="C268" s="478">
        <v>1</v>
      </c>
      <c r="D268" s="478">
        <v>0</v>
      </c>
      <c r="E268" s="478" t="s">
        <v>330</v>
      </c>
      <c r="F268" s="478">
        <v>2018</v>
      </c>
      <c r="G268" s="478">
        <v>7</v>
      </c>
      <c r="H268" s="478">
        <v>2</v>
      </c>
      <c r="I268" s="478">
        <v>150</v>
      </c>
      <c r="J268" s="478">
        <v>35620</v>
      </c>
      <c r="K268" s="478">
        <v>5601</v>
      </c>
      <c r="L268" s="478">
        <v>34680</v>
      </c>
      <c r="M268" s="478" t="s">
        <v>365</v>
      </c>
      <c r="N268" s="478">
        <v>40.064830000000001</v>
      </c>
      <c r="O268" s="478">
        <v>-74.444050000000004</v>
      </c>
      <c r="P268" s="478">
        <v>5775</v>
      </c>
      <c r="Q268" s="478">
        <v>98</v>
      </c>
      <c r="R268" s="478">
        <v>8.3000000000000004E-2</v>
      </c>
      <c r="S268" s="478">
        <v>7.8E-2</v>
      </c>
      <c r="T268" s="478">
        <v>7.5999999999999998E-2</v>
      </c>
      <c r="U268" s="478">
        <v>7.3999999999999996E-2</v>
      </c>
      <c r="V268" s="478">
        <v>3</v>
      </c>
      <c r="W268" s="478">
        <v>1</v>
      </c>
      <c r="X268" s="478">
        <v>0</v>
      </c>
      <c r="Z268" s="478">
        <v>87</v>
      </c>
      <c r="AA268" s="478">
        <v>764</v>
      </c>
      <c r="AB268" s="478">
        <v>239</v>
      </c>
      <c r="AC268" s="478">
        <v>245</v>
      </c>
    </row>
    <row r="269" spans="1:29" ht="15" customHeight="1" x14ac:dyDescent="0.2">
      <c r="A269" s="479">
        <v>340315001</v>
      </c>
      <c r="B269" s="478">
        <v>44201</v>
      </c>
      <c r="C269" s="478">
        <v>1</v>
      </c>
      <c r="D269" s="478">
        <v>0</v>
      </c>
      <c r="E269" s="478" t="s">
        <v>330</v>
      </c>
      <c r="F269" s="478">
        <v>2010</v>
      </c>
      <c r="G269" s="478">
        <v>7</v>
      </c>
      <c r="H269" s="478">
        <v>2</v>
      </c>
      <c r="I269" s="478">
        <v>43</v>
      </c>
      <c r="J269" s="478">
        <v>35620</v>
      </c>
      <c r="K269" s="478">
        <v>5601</v>
      </c>
      <c r="L269" s="478">
        <v>76730</v>
      </c>
      <c r="M269" s="478" t="s">
        <v>366</v>
      </c>
      <c r="N269" s="478">
        <v>41.058616999999998</v>
      </c>
      <c r="O269" s="478">
        <v>-74.255544</v>
      </c>
      <c r="P269" s="478">
        <v>6257</v>
      </c>
      <c r="Q269" s="478">
        <v>99</v>
      </c>
      <c r="R269" s="478">
        <v>9.4E-2</v>
      </c>
      <c r="S269" s="478">
        <v>8.3000000000000004E-2</v>
      </c>
      <c r="T269" s="478">
        <v>7.6999999999999999E-2</v>
      </c>
      <c r="U269" s="478">
        <v>7.6999999999999999E-2</v>
      </c>
      <c r="V269" s="478">
        <v>4</v>
      </c>
      <c r="W269" s="478">
        <v>1</v>
      </c>
      <c r="X269" s="478">
        <v>0</v>
      </c>
      <c r="Z269" s="478">
        <v>56</v>
      </c>
      <c r="AA269" s="478">
        <v>764</v>
      </c>
      <c r="AB269" s="478">
        <v>211</v>
      </c>
      <c r="AC269" s="478">
        <v>214</v>
      </c>
    </row>
    <row r="270" spans="1:29" ht="15" customHeight="1" x14ac:dyDescent="0.2">
      <c r="A270" s="479">
        <v>340315001</v>
      </c>
      <c r="B270" s="478">
        <v>44201</v>
      </c>
      <c r="C270" s="478">
        <v>1</v>
      </c>
      <c r="D270" s="478">
        <v>0</v>
      </c>
      <c r="E270" s="478" t="s">
        <v>330</v>
      </c>
      <c r="F270" s="478">
        <v>2011</v>
      </c>
      <c r="G270" s="478">
        <v>7</v>
      </c>
      <c r="H270" s="478">
        <v>2</v>
      </c>
      <c r="I270" s="478">
        <v>43</v>
      </c>
      <c r="J270" s="478">
        <v>35620</v>
      </c>
      <c r="K270" s="478">
        <v>5601</v>
      </c>
      <c r="L270" s="478">
        <v>76730</v>
      </c>
      <c r="M270" s="478" t="s">
        <v>366</v>
      </c>
      <c r="N270" s="478">
        <v>41.058616999999998</v>
      </c>
      <c r="O270" s="478">
        <v>-74.255544</v>
      </c>
      <c r="P270" s="478">
        <v>6294</v>
      </c>
      <c r="Q270" s="478">
        <v>94</v>
      </c>
      <c r="R270" s="478">
        <v>8.1000000000000003E-2</v>
      </c>
      <c r="S270" s="478">
        <v>7.9000000000000001E-2</v>
      </c>
      <c r="T270" s="478">
        <v>7.5999999999999998E-2</v>
      </c>
      <c r="U270" s="478">
        <v>7.4999999999999997E-2</v>
      </c>
      <c r="V270" s="478">
        <v>3</v>
      </c>
      <c r="W270" s="478">
        <v>1</v>
      </c>
      <c r="X270" s="478">
        <v>0</v>
      </c>
      <c r="Z270" s="478">
        <v>56</v>
      </c>
      <c r="AA270" s="478">
        <v>764</v>
      </c>
      <c r="AB270" s="478">
        <v>202</v>
      </c>
      <c r="AC270" s="478">
        <v>214</v>
      </c>
    </row>
    <row r="271" spans="1:29" ht="15" customHeight="1" x14ac:dyDescent="0.2">
      <c r="A271" s="479">
        <v>340315001</v>
      </c>
      <c r="B271" s="478">
        <v>44201</v>
      </c>
      <c r="C271" s="478">
        <v>1</v>
      </c>
      <c r="D271" s="478">
        <v>0</v>
      </c>
      <c r="E271" s="478" t="s">
        <v>330</v>
      </c>
      <c r="F271" s="478">
        <v>2012</v>
      </c>
      <c r="G271" s="478">
        <v>7</v>
      </c>
      <c r="H271" s="478">
        <v>2</v>
      </c>
      <c r="I271" s="478">
        <v>43</v>
      </c>
      <c r="J271" s="478">
        <v>35620</v>
      </c>
      <c r="K271" s="478">
        <v>5601</v>
      </c>
      <c r="L271" s="478">
        <v>76730</v>
      </c>
      <c r="M271" s="478" t="s">
        <v>366</v>
      </c>
      <c r="N271" s="478">
        <v>41.058616999999998</v>
      </c>
      <c r="O271" s="478">
        <v>-74.255544</v>
      </c>
      <c r="P271" s="478">
        <v>6504</v>
      </c>
      <c r="Q271" s="478">
        <v>95</v>
      </c>
      <c r="R271" s="478">
        <v>8.6999999999999994E-2</v>
      </c>
      <c r="S271" s="478">
        <v>7.2999999999999995E-2</v>
      </c>
      <c r="T271" s="478">
        <v>7.2999999999999995E-2</v>
      </c>
      <c r="U271" s="478">
        <v>7.2999999999999995E-2</v>
      </c>
      <c r="V271" s="478">
        <v>1</v>
      </c>
      <c r="W271" s="478">
        <v>1</v>
      </c>
      <c r="X271" s="478">
        <v>0</v>
      </c>
      <c r="Y271" s="478" t="s">
        <v>332</v>
      </c>
      <c r="Z271" s="478">
        <v>56</v>
      </c>
      <c r="AA271" s="478">
        <v>764</v>
      </c>
      <c r="AB271" s="478">
        <v>203</v>
      </c>
      <c r="AC271" s="478">
        <v>214</v>
      </c>
    </row>
    <row r="272" spans="1:29" ht="15" customHeight="1" x14ac:dyDescent="0.2">
      <c r="A272" s="479">
        <v>340315001</v>
      </c>
      <c r="B272" s="478">
        <v>44201</v>
      </c>
      <c r="C272" s="478">
        <v>1</v>
      </c>
      <c r="D272" s="478">
        <v>0</v>
      </c>
      <c r="E272" s="478" t="s">
        <v>330</v>
      </c>
      <c r="F272" s="478">
        <v>2013</v>
      </c>
      <c r="G272" s="478">
        <v>7</v>
      </c>
      <c r="H272" s="478">
        <v>2</v>
      </c>
      <c r="I272" s="478">
        <v>43</v>
      </c>
      <c r="J272" s="478">
        <v>35620</v>
      </c>
      <c r="K272" s="478">
        <v>5601</v>
      </c>
      <c r="L272" s="478">
        <v>76730</v>
      </c>
      <c r="M272" s="478" t="s">
        <v>366</v>
      </c>
      <c r="N272" s="478">
        <v>41.058616999999998</v>
      </c>
      <c r="O272" s="478">
        <v>-74.255544</v>
      </c>
      <c r="P272" s="478">
        <v>5969</v>
      </c>
      <c r="Q272" s="478">
        <v>94</v>
      </c>
      <c r="R272" s="478">
        <v>7.6999999999999999E-2</v>
      </c>
      <c r="S272" s="478">
        <v>7.4999999999999997E-2</v>
      </c>
      <c r="T272" s="478">
        <v>7.0000000000000007E-2</v>
      </c>
      <c r="U272" s="478">
        <v>6.9000000000000006E-2</v>
      </c>
      <c r="V272" s="478">
        <v>1</v>
      </c>
      <c r="W272" s="478">
        <v>1</v>
      </c>
      <c r="X272" s="478">
        <v>0</v>
      </c>
      <c r="Y272" s="478" t="s">
        <v>332</v>
      </c>
      <c r="Z272" s="478">
        <v>56</v>
      </c>
      <c r="AA272" s="478">
        <v>764</v>
      </c>
      <c r="AB272" s="478">
        <v>201</v>
      </c>
      <c r="AC272" s="478">
        <v>214</v>
      </c>
    </row>
    <row r="273" spans="1:29" ht="15" customHeight="1" x14ac:dyDescent="0.2">
      <c r="A273" s="479">
        <v>340315001</v>
      </c>
      <c r="B273" s="478">
        <v>44201</v>
      </c>
      <c r="C273" s="478">
        <v>1</v>
      </c>
      <c r="D273" s="478">
        <v>0</v>
      </c>
      <c r="E273" s="478" t="s">
        <v>330</v>
      </c>
      <c r="F273" s="478">
        <v>2014</v>
      </c>
      <c r="G273" s="478">
        <v>7</v>
      </c>
      <c r="H273" s="478">
        <v>2</v>
      </c>
      <c r="I273" s="478">
        <v>43</v>
      </c>
      <c r="J273" s="478">
        <v>35620</v>
      </c>
      <c r="K273" s="478">
        <v>5601</v>
      </c>
      <c r="L273" s="478">
        <v>76730</v>
      </c>
      <c r="M273" s="478" t="s">
        <v>366</v>
      </c>
      <c r="N273" s="478">
        <v>41.058616999999998</v>
      </c>
      <c r="O273" s="478">
        <v>-74.255544</v>
      </c>
      <c r="P273" s="478">
        <v>5765</v>
      </c>
      <c r="Q273" s="478">
        <v>97</v>
      </c>
      <c r="R273" s="478">
        <v>6.9000000000000006E-2</v>
      </c>
      <c r="S273" s="478">
        <v>6.8000000000000005E-2</v>
      </c>
      <c r="T273" s="478">
        <v>6.7000000000000004E-2</v>
      </c>
      <c r="U273" s="478">
        <v>6.5000000000000002E-2</v>
      </c>
      <c r="V273" s="478">
        <v>0</v>
      </c>
      <c r="W273" s="478">
        <v>1</v>
      </c>
      <c r="X273" s="478">
        <v>0</v>
      </c>
      <c r="Y273" s="478" t="s">
        <v>332</v>
      </c>
      <c r="Z273" s="478">
        <v>56</v>
      </c>
      <c r="AA273" s="478">
        <v>764</v>
      </c>
      <c r="AB273" s="478">
        <v>208</v>
      </c>
      <c r="AC273" s="478">
        <v>214</v>
      </c>
    </row>
    <row r="274" spans="1:29" ht="15" customHeight="1" x14ac:dyDescent="0.2">
      <c r="A274" s="479">
        <v>340315001</v>
      </c>
      <c r="B274" s="478">
        <v>44201</v>
      </c>
      <c r="C274" s="478">
        <v>1</v>
      </c>
      <c r="D274" s="478">
        <v>5</v>
      </c>
      <c r="E274" s="478" t="s">
        <v>330</v>
      </c>
      <c r="F274" s="478">
        <v>2015</v>
      </c>
      <c r="G274" s="478">
        <v>7</v>
      </c>
      <c r="H274" s="478">
        <v>2</v>
      </c>
      <c r="I274" s="478">
        <v>43</v>
      </c>
      <c r="J274" s="478">
        <v>35620</v>
      </c>
      <c r="K274" s="478">
        <v>5601</v>
      </c>
      <c r="L274" s="478">
        <v>76730</v>
      </c>
      <c r="M274" s="478" t="s">
        <v>366</v>
      </c>
      <c r="N274" s="478">
        <v>41.058616999999998</v>
      </c>
      <c r="O274" s="478">
        <v>-74.255544</v>
      </c>
      <c r="P274" s="478">
        <v>5801</v>
      </c>
      <c r="Q274" s="478">
        <v>93</v>
      </c>
      <c r="R274" s="478">
        <v>8.4000000000000005E-2</v>
      </c>
      <c r="S274" s="478">
        <v>8.1000000000000003E-2</v>
      </c>
      <c r="T274" s="478">
        <v>7.4999999999999997E-2</v>
      </c>
      <c r="U274" s="478">
        <v>7.0999999999999994E-2</v>
      </c>
      <c r="V274" s="478">
        <v>2</v>
      </c>
      <c r="W274" s="478">
        <v>1</v>
      </c>
      <c r="X274" s="478">
        <v>0</v>
      </c>
      <c r="Y274" s="478" t="s">
        <v>332</v>
      </c>
      <c r="Z274" s="478">
        <v>56</v>
      </c>
      <c r="AA274" s="478">
        <v>764</v>
      </c>
      <c r="AB274" s="478">
        <v>200</v>
      </c>
      <c r="AC274" s="478">
        <v>214</v>
      </c>
    </row>
    <row r="275" spans="1:29" ht="15" customHeight="1" x14ac:dyDescent="0.2">
      <c r="A275" s="479">
        <v>340315001</v>
      </c>
      <c r="B275" s="478">
        <v>44201</v>
      </c>
      <c r="C275" s="478">
        <v>1</v>
      </c>
      <c r="D275" s="478">
        <v>5</v>
      </c>
      <c r="E275" s="478" t="s">
        <v>330</v>
      </c>
      <c r="F275" s="478">
        <v>2016</v>
      </c>
      <c r="G275" s="478">
        <v>7</v>
      </c>
      <c r="H275" s="478">
        <v>2</v>
      </c>
      <c r="I275" s="478">
        <v>43</v>
      </c>
      <c r="J275" s="478">
        <v>35620</v>
      </c>
      <c r="K275" s="478">
        <v>5601</v>
      </c>
      <c r="L275" s="478">
        <v>76730</v>
      </c>
      <c r="M275" s="478" t="s">
        <v>366</v>
      </c>
      <c r="N275" s="478">
        <v>41.058616999999998</v>
      </c>
      <c r="O275" s="478">
        <v>-74.255544</v>
      </c>
      <c r="P275" s="478">
        <v>5484</v>
      </c>
      <c r="Q275" s="478">
        <v>95</v>
      </c>
      <c r="R275" s="478">
        <v>7.9000000000000001E-2</v>
      </c>
      <c r="S275" s="478">
        <v>7.1999999999999995E-2</v>
      </c>
      <c r="T275" s="478">
        <v>7.0999999999999994E-2</v>
      </c>
      <c r="U275" s="478">
        <v>6.8000000000000005E-2</v>
      </c>
      <c r="V275" s="478">
        <v>1</v>
      </c>
      <c r="W275" s="478">
        <v>1</v>
      </c>
      <c r="X275" s="478">
        <v>0</v>
      </c>
      <c r="Y275" s="478" t="s">
        <v>332</v>
      </c>
      <c r="Z275" s="478">
        <v>47</v>
      </c>
      <c r="AA275" s="478">
        <v>764</v>
      </c>
      <c r="AB275" s="478">
        <v>204</v>
      </c>
      <c r="AC275" s="478">
        <v>214</v>
      </c>
    </row>
    <row r="276" spans="1:29" ht="15" customHeight="1" x14ac:dyDescent="0.2">
      <c r="A276" s="479">
        <v>340315001</v>
      </c>
      <c r="B276" s="478">
        <v>44201</v>
      </c>
      <c r="C276" s="478">
        <v>1</v>
      </c>
      <c r="D276" s="478">
        <v>0</v>
      </c>
      <c r="E276" s="478" t="s">
        <v>330</v>
      </c>
      <c r="F276" s="478">
        <v>2017</v>
      </c>
      <c r="G276" s="478">
        <v>7</v>
      </c>
      <c r="H276" s="478">
        <v>2</v>
      </c>
      <c r="I276" s="478">
        <v>43</v>
      </c>
      <c r="J276" s="478">
        <v>35620</v>
      </c>
      <c r="K276" s="478">
        <v>5601</v>
      </c>
      <c r="L276" s="478">
        <v>76730</v>
      </c>
      <c r="M276" s="478" t="s">
        <v>366</v>
      </c>
      <c r="N276" s="478">
        <v>41.058616999999998</v>
      </c>
      <c r="O276" s="478">
        <v>-74.255544</v>
      </c>
      <c r="P276" s="478">
        <v>6327</v>
      </c>
      <c r="Q276" s="478">
        <v>100</v>
      </c>
      <c r="R276" s="478">
        <v>7.3999999999999996E-2</v>
      </c>
      <c r="S276" s="478">
        <v>7.0000000000000007E-2</v>
      </c>
      <c r="T276" s="478">
        <v>6.7000000000000004E-2</v>
      </c>
      <c r="U276" s="478">
        <v>6.6000000000000003E-2</v>
      </c>
      <c r="V276" s="478">
        <v>0</v>
      </c>
      <c r="W276" s="478">
        <v>1</v>
      </c>
      <c r="X276" s="478">
        <v>0</v>
      </c>
      <c r="Y276" s="478" t="s">
        <v>332</v>
      </c>
      <c r="Z276" s="478">
        <v>47</v>
      </c>
      <c r="AA276" s="478">
        <v>764</v>
      </c>
      <c r="AB276" s="478">
        <v>245</v>
      </c>
      <c r="AC276" s="478">
        <v>245</v>
      </c>
    </row>
    <row r="277" spans="1:29" ht="15" customHeight="1" x14ac:dyDescent="0.2">
      <c r="A277" s="479">
        <v>340315001</v>
      </c>
      <c r="B277" s="478">
        <v>44201</v>
      </c>
      <c r="C277" s="478">
        <v>1</v>
      </c>
      <c r="D277" s="478">
        <v>0</v>
      </c>
      <c r="E277" s="478" t="s">
        <v>330</v>
      </c>
      <c r="F277" s="478">
        <v>2018</v>
      </c>
      <c r="G277" s="478">
        <v>7</v>
      </c>
      <c r="H277" s="478">
        <v>2</v>
      </c>
      <c r="I277" s="478">
        <v>43</v>
      </c>
      <c r="J277" s="478">
        <v>35620</v>
      </c>
      <c r="K277" s="478">
        <v>5601</v>
      </c>
      <c r="L277" s="478">
        <v>76730</v>
      </c>
      <c r="M277" s="478" t="s">
        <v>366</v>
      </c>
      <c r="N277" s="478">
        <v>41.058616999999998</v>
      </c>
      <c r="O277" s="478">
        <v>-74.255544</v>
      </c>
      <c r="P277" s="478">
        <v>5601</v>
      </c>
      <c r="Q277" s="478">
        <v>94</v>
      </c>
      <c r="R277" s="478">
        <v>8.5000000000000006E-2</v>
      </c>
      <c r="S277" s="478">
        <v>7.4999999999999997E-2</v>
      </c>
      <c r="T277" s="478">
        <v>7.1999999999999995E-2</v>
      </c>
      <c r="U277" s="478">
        <v>6.9000000000000006E-2</v>
      </c>
      <c r="V277" s="478">
        <v>1</v>
      </c>
      <c r="W277" s="478">
        <v>1</v>
      </c>
      <c r="X277" s="478">
        <v>0</v>
      </c>
      <c r="Z277" s="478">
        <v>47</v>
      </c>
      <c r="AA277" s="478">
        <v>764</v>
      </c>
      <c r="AB277" s="478">
        <v>230</v>
      </c>
      <c r="AC277" s="478">
        <v>245</v>
      </c>
    </row>
    <row r="278" spans="1:29" ht="15" customHeight="1" x14ac:dyDescent="0.2">
      <c r="A278" s="479">
        <v>340410007</v>
      </c>
      <c r="B278" s="478">
        <v>44201</v>
      </c>
      <c r="C278" s="478">
        <v>1</v>
      </c>
      <c r="D278" s="478">
        <v>0</v>
      </c>
      <c r="E278" s="478" t="s">
        <v>330</v>
      </c>
      <c r="F278" s="478">
        <v>2011</v>
      </c>
      <c r="G278" s="478">
        <v>7</v>
      </c>
      <c r="H278" s="478">
        <v>2</v>
      </c>
      <c r="I278" s="478">
        <v>151</v>
      </c>
      <c r="J278" s="478">
        <v>10900</v>
      </c>
      <c r="K278" s="478">
        <v>240</v>
      </c>
      <c r="L278" s="478">
        <v>37320</v>
      </c>
      <c r="M278" s="478" t="s">
        <v>367</v>
      </c>
      <c r="N278" s="478">
        <v>40.924579999999999</v>
      </c>
      <c r="O278" s="478">
        <v>-75.067814999999996</v>
      </c>
      <c r="P278" s="478">
        <v>8103</v>
      </c>
      <c r="Q278" s="478">
        <v>96</v>
      </c>
      <c r="R278" s="478">
        <v>8.6999999999999994E-2</v>
      </c>
      <c r="S278" s="478">
        <v>7.2999999999999995E-2</v>
      </c>
      <c r="T278" s="478">
        <v>7.0999999999999994E-2</v>
      </c>
      <c r="U278" s="478">
        <v>7.0000000000000007E-2</v>
      </c>
      <c r="V278" s="478">
        <v>1</v>
      </c>
      <c r="W278" s="478">
        <v>1</v>
      </c>
      <c r="X278" s="478">
        <v>0</v>
      </c>
      <c r="Z278" s="478">
        <v>47</v>
      </c>
      <c r="AA278" s="478">
        <v>764</v>
      </c>
      <c r="AB278" s="478">
        <v>205</v>
      </c>
      <c r="AC278" s="478">
        <v>214</v>
      </c>
    </row>
    <row r="279" spans="1:29" ht="15" customHeight="1" x14ac:dyDescent="0.2">
      <c r="A279" s="479">
        <v>340410007</v>
      </c>
      <c r="B279" s="478">
        <v>44201</v>
      </c>
      <c r="C279" s="478">
        <v>1</v>
      </c>
      <c r="D279" s="478">
        <v>0</v>
      </c>
      <c r="E279" s="478" t="s">
        <v>330</v>
      </c>
      <c r="F279" s="478">
        <v>2012</v>
      </c>
      <c r="G279" s="478">
        <v>7</v>
      </c>
      <c r="H279" s="478">
        <v>2</v>
      </c>
      <c r="I279" s="478">
        <v>151</v>
      </c>
      <c r="J279" s="478">
        <v>10900</v>
      </c>
      <c r="K279" s="478">
        <v>240</v>
      </c>
      <c r="L279" s="478">
        <v>37320</v>
      </c>
      <c r="M279" s="478" t="s">
        <v>367</v>
      </c>
      <c r="N279" s="478">
        <v>40.924579999999999</v>
      </c>
      <c r="O279" s="478">
        <v>-75.067814999999996</v>
      </c>
      <c r="P279" s="478">
        <v>8583</v>
      </c>
      <c r="Q279" s="478">
        <v>95</v>
      </c>
      <c r="R279" s="478">
        <v>7.9000000000000001E-2</v>
      </c>
      <c r="S279" s="478">
        <v>7.0000000000000007E-2</v>
      </c>
      <c r="T279" s="478">
        <v>7.0000000000000007E-2</v>
      </c>
      <c r="U279" s="478">
        <v>6.9000000000000006E-2</v>
      </c>
      <c r="V279" s="478">
        <v>1</v>
      </c>
      <c r="W279" s="478">
        <v>1</v>
      </c>
      <c r="X279" s="478">
        <v>0</v>
      </c>
      <c r="Y279" s="478" t="s">
        <v>332</v>
      </c>
      <c r="Z279" s="478">
        <v>47</v>
      </c>
      <c r="AA279" s="478">
        <v>764</v>
      </c>
      <c r="AB279" s="478">
        <v>204</v>
      </c>
      <c r="AC279" s="478">
        <v>214</v>
      </c>
    </row>
    <row r="280" spans="1:29" ht="15" customHeight="1" x14ac:dyDescent="0.2">
      <c r="A280" s="479">
        <v>340410007</v>
      </c>
      <c r="B280" s="478">
        <v>44201</v>
      </c>
      <c r="C280" s="478">
        <v>1</v>
      </c>
      <c r="D280" s="478">
        <v>0</v>
      </c>
      <c r="E280" s="478" t="s">
        <v>330</v>
      </c>
      <c r="F280" s="478">
        <v>2013</v>
      </c>
      <c r="G280" s="478">
        <v>7</v>
      </c>
      <c r="H280" s="478">
        <v>2</v>
      </c>
      <c r="I280" s="478">
        <v>151</v>
      </c>
      <c r="J280" s="478">
        <v>10900</v>
      </c>
      <c r="K280" s="478">
        <v>240</v>
      </c>
      <c r="L280" s="478">
        <v>37320</v>
      </c>
      <c r="M280" s="478" t="s">
        <v>367</v>
      </c>
      <c r="N280" s="478">
        <v>40.924579999999999</v>
      </c>
      <c r="O280" s="478">
        <v>-75.067814999999996</v>
      </c>
      <c r="P280" s="478">
        <v>8512</v>
      </c>
      <c r="Q280" s="478">
        <v>99</v>
      </c>
      <c r="R280" s="478">
        <v>7.4999999999999997E-2</v>
      </c>
      <c r="S280" s="478">
        <v>7.2999999999999995E-2</v>
      </c>
      <c r="T280" s="478">
        <v>6.5000000000000002E-2</v>
      </c>
      <c r="U280" s="478">
        <v>6.0999999999999999E-2</v>
      </c>
      <c r="V280" s="478">
        <v>0</v>
      </c>
      <c r="W280" s="478">
        <v>1</v>
      </c>
      <c r="X280" s="478">
        <v>0</v>
      </c>
      <c r="Y280" s="478" t="s">
        <v>332</v>
      </c>
      <c r="Z280" s="478">
        <v>47</v>
      </c>
      <c r="AA280" s="478">
        <v>764</v>
      </c>
      <c r="AB280" s="478">
        <v>211</v>
      </c>
      <c r="AC280" s="478">
        <v>214</v>
      </c>
    </row>
    <row r="281" spans="1:29" ht="15" customHeight="1" x14ac:dyDescent="0.2">
      <c r="A281" s="479">
        <v>340410007</v>
      </c>
      <c r="B281" s="478">
        <v>44201</v>
      </c>
      <c r="C281" s="478">
        <v>1</v>
      </c>
      <c r="D281" s="478">
        <v>0</v>
      </c>
      <c r="E281" s="478" t="s">
        <v>330</v>
      </c>
      <c r="F281" s="478">
        <v>2014</v>
      </c>
      <c r="G281" s="478">
        <v>7</v>
      </c>
      <c r="H281" s="478">
        <v>2</v>
      </c>
      <c r="I281" s="478">
        <v>151</v>
      </c>
      <c r="J281" s="478">
        <v>10900</v>
      </c>
      <c r="K281" s="478">
        <v>240</v>
      </c>
      <c r="L281" s="478">
        <v>37320</v>
      </c>
      <c r="M281" s="478" t="s">
        <v>367</v>
      </c>
      <c r="N281" s="478">
        <v>40.924579999999999</v>
      </c>
      <c r="O281" s="478">
        <v>-75.067814999999996</v>
      </c>
      <c r="P281" s="478">
        <v>8711</v>
      </c>
      <c r="Q281" s="478">
        <v>98</v>
      </c>
      <c r="R281" s="478">
        <v>6.2E-2</v>
      </c>
      <c r="S281" s="478">
        <v>6.2E-2</v>
      </c>
      <c r="T281" s="478">
        <v>0.06</v>
      </c>
      <c r="U281" s="478">
        <v>0.06</v>
      </c>
      <c r="V281" s="478">
        <v>0</v>
      </c>
      <c r="W281" s="478">
        <v>1</v>
      </c>
      <c r="X281" s="478">
        <v>0</v>
      </c>
      <c r="Y281" s="478" t="s">
        <v>332</v>
      </c>
      <c r="Z281" s="478">
        <v>47</v>
      </c>
      <c r="AA281" s="478">
        <v>764</v>
      </c>
      <c r="AB281" s="478">
        <v>210</v>
      </c>
      <c r="AC281" s="478">
        <v>214</v>
      </c>
    </row>
    <row r="282" spans="1:29" ht="15" customHeight="1" x14ac:dyDescent="0.2">
      <c r="A282" s="479">
        <v>340410007</v>
      </c>
      <c r="B282" s="478">
        <v>44201</v>
      </c>
      <c r="C282" s="478">
        <v>1</v>
      </c>
      <c r="D282" s="478">
        <v>5</v>
      </c>
      <c r="E282" s="478" t="s">
        <v>330</v>
      </c>
      <c r="F282" s="478">
        <v>2015</v>
      </c>
      <c r="G282" s="478">
        <v>7</v>
      </c>
      <c r="H282" s="478">
        <v>2</v>
      </c>
      <c r="I282" s="478">
        <v>151</v>
      </c>
      <c r="J282" s="478">
        <v>10900</v>
      </c>
      <c r="K282" s="478">
        <v>240</v>
      </c>
      <c r="L282" s="478">
        <v>37320</v>
      </c>
      <c r="M282" s="478" t="s">
        <v>367</v>
      </c>
      <c r="N282" s="478">
        <v>40.924579999999999</v>
      </c>
      <c r="O282" s="478">
        <v>-75.067814999999996</v>
      </c>
      <c r="P282" s="478">
        <v>8655</v>
      </c>
      <c r="Q282" s="478">
        <v>100</v>
      </c>
      <c r="R282" s="478">
        <v>7.4999999999999997E-2</v>
      </c>
      <c r="S282" s="478">
        <v>6.9000000000000006E-2</v>
      </c>
      <c r="T282" s="478">
        <v>6.8000000000000005E-2</v>
      </c>
      <c r="U282" s="478">
        <v>6.6000000000000003E-2</v>
      </c>
      <c r="V282" s="478">
        <v>0</v>
      </c>
      <c r="W282" s="478">
        <v>1</v>
      </c>
      <c r="X282" s="478">
        <v>0</v>
      </c>
      <c r="Y282" s="478" t="s">
        <v>332</v>
      </c>
      <c r="Z282" s="478">
        <v>47</v>
      </c>
      <c r="AA282" s="478">
        <v>764</v>
      </c>
      <c r="AB282" s="478">
        <v>213</v>
      </c>
      <c r="AC282" s="478">
        <v>214</v>
      </c>
    </row>
    <row r="283" spans="1:29" ht="15" customHeight="1" x14ac:dyDescent="0.2">
      <c r="A283" s="479">
        <v>340410007</v>
      </c>
      <c r="B283" s="478">
        <v>44201</v>
      </c>
      <c r="C283" s="478">
        <v>1</v>
      </c>
      <c r="D283" s="478">
        <v>5</v>
      </c>
      <c r="E283" s="478" t="s">
        <v>330</v>
      </c>
      <c r="F283" s="478">
        <v>2016</v>
      </c>
      <c r="G283" s="478">
        <v>7</v>
      </c>
      <c r="H283" s="478">
        <v>2</v>
      </c>
      <c r="I283" s="478">
        <v>151</v>
      </c>
      <c r="J283" s="478">
        <v>10900</v>
      </c>
      <c r="K283" s="478">
        <v>240</v>
      </c>
      <c r="L283" s="478">
        <v>37320</v>
      </c>
      <c r="M283" s="478" t="s">
        <v>367</v>
      </c>
      <c r="N283" s="478">
        <v>40.924579999999999</v>
      </c>
      <c r="O283" s="478">
        <v>-75.067814999999996</v>
      </c>
      <c r="P283" s="478">
        <v>8555</v>
      </c>
      <c r="Q283" s="478">
        <v>99</v>
      </c>
      <c r="R283" s="478">
        <v>7.1999999999999995E-2</v>
      </c>
      <c r="S283" s="478">
        <v>6.6000000000000003E-2</v>
      </c>
      <c r="T283" s="478">
        <v>6.5000000000000002E-2</v>
      </c>
      <c r="U283" s="478">
        <v>6.5000000000000002E-2</v>
      </c>
      <c r="V283" s="478">
        <v>0</v>
      </c>
      <c r="W283" s="478">
        <v>1</v>
      </c>
      <c r="X283" s="478">
        <v>0</v>
      </c>
      <c r="Y283" s="478" t="s">
        <v>332</v>
      </c>
      <c r="Z283" s="478">
        <v>47</v>
      </c>
      <c r="AA283" s="478">
        <v>764</v>
      </c>
      <c r="AB283" s="478">
        <v>212</v>
      </c>
      <c r="AC283" s="478">
        <v>214</v>
      </c>
    </row>
    <row r="284" spans="1:29" ht="15" customHeight="1" x14ac:dyDescent="0.2">
      <c r="A284" s="479">
        <v>340410007</v>
      </c>
      <c r="B284" s="478">
        <v>44201</v>
      </c>
      <c r="C284" s="478">
        <v>1</v>
      </c>
      <c r="D284" s="478">
        <v>0</v>
      </c>
      <c r="E284" s="478" t="s">
        <v>330</v>
      </c>
      <c r="F284" s="478">
        <v>2017</v>
      </c>
      <c r="G284" s="478">
        <v>7</v>
      </c>
      <c r="H284" s="478">
        <v>2</v>
      </c>
      <c r="I284" s="478">
        <v>151</v>
      </c>
      <c r="J284" s="478">
        <v>10900</v>
      </c>
      <c r="K284" s="478">
        <v>240</v>
      </c>
      <c r="L284" s="478">
        <v>37320</v>
      </c>
      <c r="M284" s="478" t="s">
        <v>367</v>
      </c>
      <c r="N284" s="478">
        <v>40.924579999999999</v>
      </c>
      <c r="O284" s="478">
        <v>-75.067814999999996</v>
      </c>
      <c r="P284" s="478">
        <v>8681</v>
      </c>
      <c r="Q284" s="478">
        <v>98</v>
      </c>
      <c r="R284" s="478">
        <v>7.0999999999999994E-2</v>
      </c>
      <c r="S284" s="478">
        <v>6.6000000000000003E-2</v>
      </c>
      <c r="T284" s="478">
        <v>6.5000000000000002E-2</v>
      </c>
      <c r="U284" s="478">
        <v>6.4000000000000001E-2</v>
      </c>
      <c r="V284" s="478">
        <v>0</v>
      </c>
      <c r="W284" s="478">
        <v>1</v>
      </c>
      <c r="X284" s="478">
        <v>0</v>
      </c>
      <c r="Y284" s="478" t="s">
        <v>332</v>
      </c>
      <c r="Z284" s="478">
        <v>47</v>
      </c>
      <c r="AA284" s="478">
        <v>764</v>
      </c>
      <c r="AB284" s="478">
        <v>240</v>
      </c>
      <c r="AC284" s="478">
        <v>245</v>
      </c>
    </row>
    <row r="285" spans="1:29" ht="15" customHeight="1" x14ac:dyDescent="0.2">
      <c r="A285" s="479">
        <v>340410007</v>
      </c>
      <c r="B285" s="478">
        <v>44201</v>
      </c>
      <c r="C285" s="478">
        <v>1</v>
      </c>
      <c r="D285" s="478">
        <v>0</v>
      </c>
      <c r="E285" s="478" t="s">
        <v>330</v>
      </c>
      <c r="F285" s="478">
        <v>2018</v>
      </c>
      <c r="G285" s="478">
        <v>7</v>
      </c>
      <c r="H285" s="478">
        <v>2</v>
      </c>
      <c r="I285" s="478">
        <v>151</v>
      </c>
      <c r="J285" s="478">
        <v>10900</v>
      </c>
      <c r="K285" s="478">
        <v>240</v>
      </c>
      <c r="L285" s="478">
        <v>37320</v>
      </c>
      <c r="M285" s="478" t="s">
        <v>367</v>
      </c>
      <c r="N285" s="478">
        <v>40.924579999999999</v>
      </c>
      <c r="O285" s="478">
        <v>-75.067814999999996</v>
      </c>
      <c r="P285" s="478">
        <v>8465</v>
      </c>
      <c r="Q285" s="478">
        <v>93</v>
      </c>
      <c r="R285" s="478">
        <v>7.3999999999999996E-2</v>
      </c>
      <c r="S285" s="478">
        <v>7.0000000000000007E-2</v>
      </c>
      <c r="T285" s="478">
        <v>6.8000000000000005E-2</v>
      </c>
      <c r="U285" s="478">
        <v>6.7000000000000004E-2</v>
      </c>
      <c r="V285" s="478">
        <v>0</v>
      </c>
      <c r="W285" s="478">
        <v>1</v>
      </c>
      <c r="X285" s="478">
        <v>0</v>
      </c>
      <c r="Z285" s="478">
        <v>47</v>
      </c>
      <c r="AA285" s="478">
        <v>764</v>
      </c>
      <c r="AB285" s="478">
        <v>229</v>
      </c>
      <c r="AC285" s="478">
        <v>245</v>
      </c>
    </row>
    <row r="286" spans="1:29" ht="15" customHeight="1" x14ac:dyDescent="0.2">
      <c r="A286" s="479">
        <v>360050110</v>
      </c>
      <c r="B286" s="478">
        <v>44201</v>
      </c>
      <c r="C286" s="478">
        <v>1</v>
      </c>
      <c r="D286" s="478">
        <v>0</v>
      </c>
      <c r="E286" s="478" t="s">
        <v>330</v>
      </c>
      <c r="F286" s="478">
        <v>2010</v>
      </c>
      <c r="G286" s="478">
        <v>7</v>
      </c>
      <c r="H286" s="478">
        <v>2</v>
      </c>
      <c r="I286" s="478">
        <v>43</v>
      </c>
      <c r="J286" s="478">
        <v>35620</v>
      </c>
      <c r="K286" s="478">
        <v>5601</v>
      </c>
      <c r="L286" s="478">
        <v>51000</v>
      </c>
      <c r="M286" s="478" t="s">
        <v>368</v>
      </c>
      <c r="N286" s="478">
        <v>40.816000000000003</v>
      </c>
      <c r="O286" s="478">
        <v>-73.902000000000001</v>
      </c>
      <c r="P286" s="478">
        <v>4099</v>
      </c>
      <c r="Q286" s="478">
        <v>39</v>
      </c>
      <c r="R286" s="478">
        <v>7.0000000000000007E-2</v>
      </c>
      <c r="S286" s="478">
        <v>6.4000000000000001E-2</v>
      </c>
      <c r="T286" s="478">
        <v>6.2E-2</v>
      </c>
      <c r="U286" s="478">
        <v>6.2E-2</v>
      </c>
      <c r="V286" s="478">
        <v>0</v>
      </c>
      <c r="W286" s="478">
        <v>1</v>
      </c>
      <c r="X286" s="478">
        <v>0</v>
      </c>
      <c r="Z286" s="478">
        <v>47</v>
      </c>
      <c r="AA286" s="478">
        <v>768</v>
      </c>
      <c r="AB286" s="478">
        <v>84</v>
      </c>
      <c r="AC286" s="478">
        <v>214</v>
      </c>
    </row>
    <row r="287" spans="1:29" ht="15" customHeight="1" x14ac:dyDescent="0.2">
      <c r="A287" s="479">
        <v>360050110</v>
      </c>
      <c r="B287" s="478">
        <v>44201</v>
      </c>
      <c r="C287" s="478">
        <v>1</v>
      </c>
      <c r="D287" s="478">
        <v>0</v>
      </c>
      <c r="E287" s="478" t="s">
        <v>330</v>
      </c>
      <c r="F287" s="478">
        <v>2012</v>
      </c>
      <c r="G287" s="478">
        <v>7</v>
      </c>
      <c r="H287" s="478">
        <v>2</v>
      </c>
      <c r="I287" s="478">
        <v>43</v>
      </c>
      <c r="J287" s="478">
        <v>35620</v>
      </c>
      <c r="K287" s="478">
        <v>5601</v>
      </c>
      <c r="L287" s="478">
        <v>51000</v>
      </c>
      <c r="M287" s="478" t="s">
        <v>368</v>
      </c>
      <c r="N287" s="478">
        <v>40.816000000000003</v>
      </c>
      <c r="O287" s="478">
        <v>-73.902000000000001</v>
      </c>
      <c r="P287" s="478">
        <v>3214</v>
      </c>
      <c r="Q287" s="478">
        <v>34</v>
      </c>
      <c r="R287" s="478">
        <v>7.8E-2</v>
      </c>
      <c r="S287" s="478">
        <v>7.0000000000000007E-2</v>
      </c>
      <c r="T287" s="478">
        <v>6.9000000000000006E-2</v>
      </c>
      <c r="U287" s="478">
        <v>6.8000000000000005E-2</v>
      </c>
      <c r="V287" s="478">
        <v>1</v>
      </c>
      <c r="W287" s="478">
        <v>1</v>
      </c>
      <c r="X287" s="478">
        <v>0</v>
      </c>
      <c r="Y287" s="478" t="s">
        <v>332</v>
      </c>
      <c r="Z287" s="478">
        <v>47</v>
      </c>
      <c r="AA287" s="478">
        <v>768</v>
      </c>
      <c r="AB287" s="478">
        <v>72</v>
      </c>
      <c r="AC287" s="478">
        <v>214</v>
      </c>
    </row>
    <row r="288" spans="1:29" ht="15" customHeight="1" x14ac:dyDescent="0.2">
      <c r="A288" s="479">
        <v>360050110</v>
      </c>
      <c r="B288" s="478">
        <v>44201</v>
      </c>
      <c r="C288" s="478">
        <v>1</v>
      </c>
      <c r="D288" s="478">
        <v>0</v>
      </c>
      <c r="E288" s="478" t="s">
        <v>330</v>
      </c>
      <c r="F288" s="478">
        <v>2013</v>
      </c>
      <c r="G288" s="478">
        <v>7</v>
      </c>
      <c r="H288" s="478">
        <v>2</v>
      </c>
      <c r="I288" s="478">
        <v>43</v>
      </c>
      <c r="J288" s="478">
        <v>35620</v>
      </c>
      <c r="K288" s="478">
        <v>5601</v>
      </c>
      <c r="L288" s="478">
        <v>51000</v>
      </c>
      <c r="M288" s="478" t="s">
        <v>368</v>
      </c>
      <c r="N288" s="478">
        <v>40.816000000000003</v>
      </c>
      <c r="O288" s="478">
        <v>-73.902000000000001</v>
      </c>
      <c r="P288" s="478">
        <v>8352</v>
      </c>
      <c r="Q288" s="478">
        <v>94</v>
      </c>
      <c r="R288" s="478">
        <v>7.3999999999999996E-2</v>
      </c>
      <c r="S288" s="478">
        <v>7.2999999999999995E-2</v>
      </c>
      <c r="T288" s="478">
        <v>7.1999999999999995E-2</v>
      </c>
      <c r="U288" s="478">
        <v>7.0999999999999994E-2</v>
      </c>
      <c r="V288" s="478">
        <v>0</v>
      </c>
      <c r="W288" s="478">
        <v>1</v>
      </c>
      <c r="X288" s="478">
        <v>0</v>
      </c>
      <c r="Y288" s="478" t="s">
        <v>332</v>
      </c>
      <c r="Z288" s="478">
        <v>47</v>
      </c>
      <c r="AA288" s="478">
        <v>768</v>
      </c>
      <c r="AB288" s="478">
        <v>201</v>
      </c>
      <c r="AC288" s="478">
        <v>214</v>
      </c>
    </row>
    <row r="289" spans="1:29" ht="15" customHeight="1" x14ac:dyDescent="0.2">
      <c r="A289" s="479">
        <v>360050110</v>
      </c>
      <c r="B289" s="478">
        <v>44201</v>
      </c>
      <c r="C289" s="478">
        <v>1</v>
      </c>
      <c r="D289" s="478">
        <v>0</v>
      </c>
      <c r="E289" s="478" t="s">
        <v>330</v>
      </c>
      <c r="F289" s="478">
        <v>2014</v>
      </c>
      <c r="G289" s="478">
        <v>7</v>
      </c>
      <c r="H289" s="478">
        <v>2</v>
      </c>
      <c r="I289" s="478">
        <v>43</v>
      </c>
      <c r="J289" s="478">
        <v>35620</v>
      </c>
      <c r="K289" s="478">
        <v>5601</v>
      </c>
      <c r="L289" s="478">
        <v>51000</v>
      </c>
      <c r="M289" s="478" t="s">
        <v>368</v>
      </c>
      <c r="N289" s="478">
        <v>40.816000000000003</v>
      </c>
      <c r="O289" s="478">
        <v>-73.902000000000001</v>
      </c>
      <c r="P289" s="478">
        <v>8479</v>
      </c>
      <c r="Q289" s="478">
        <v>95</v>
      </c>
      <c r="R289" s="478">
        <v>7.9000000000000001E-2</v>
      </c>
      <c r="S289" s="478">
        <v>7.3999999999999996E-2</v>
      </c>
      <c r="T289" s="478">
        <v>7.2999999999999995E-2</v>
      </c>
      <c r="U289" s="478">
        <v>7.0999999999999994E-2</v>
      </c>
      <c r="V289" s="478">
        <v>1</v>
      </c>
      <c r="W289" s="478">
        <v>1</v>
      </c>
      <c r="X289" s="478">
        <v>0</v>
      </c>
      <c r="Y289" s="478" t="s">
        <v>332</v>
      </c>
      <c r="Z289" s="478">
        <v>47</v>
      </c>
      <c r="AA289" s="478">
        <v>768</v>
      </c>
      <c r="AB289" s="478">
        <v>204</v>
      </c>
      <c r="AC289" s="478">
        <v>214</v>
      </c>
    </row>
    <row r="290" spans="1:29" ht="15" customHeight="1" x14ac:dyDescent="0.2">
      <c r="A290" s="479">
        <v>360050110</v>
      </c>
      <c r="B290" s="478">
        <v>44201</v>
      </c>
      <c r="C290" s="478">
        <v>1</v>
      </c>
      <c r="D290" s="478">
        <v>0</v>
      </c>
      <c r="E290" s="478" t="s">
        <v>330</v>
      </c>
      <c r="F290" s="478">
        <v>2015</v>
      </c>
      <c r="G290" s="478">
        <v>7</v>
      </c>
      <c r="H290" s="478">
        <v>2</v>
      </c>
      <c r="I290" s="478">
        <v>43</v>
      </c>
      <c r="J290" s="478">
        <v>35620</v>
      </c>
      <c r="K290" s="478">
        <v>5601</v>
      </c>
      <c r="L290" s="478">
        <v>51000</v>
      </c>
      <c r="M290" s="478" t="s">
        <v>368</v>
      </c>
      <c r="N290" s="478">
        <v>40.816000000000003</v>
      </c>
      <c r="O290" s="478">
        <v>-73.902000000000001</v>
      </c>
      <c r="P290" s="478">
        <v>8526</v>
      </c>
      <c r="Q290" s="478">
        <v>99</v>
      </c>
      <c r="R290" s="478">
        <v>7.8E-2</v>
      </c>
      <c r="S290" s="478">
        <v>7.2999999999999995E-2</v>
      </c>
      <c r="T290" s="478">
        <v>6.5000000000000002E-2</v>
      </c>
      <c r="U290" s="478">
        <v>6.3E-2</v>
      </c>
      <c r="V290" s="478">
        <v>1</v>
      </c>
      <c r="W290" s="478">
        <v>1</v>
      </c>
      <c r="X290" s="478">
        <v>0</v>
      </c>
      <c r="Y290" s="478" t="s">
        <v>332</v>
      </c>
      <c r="Z290" s="478">
        <v>47</v>
      </c>
      <c r="AA290" s="478">
        <v>768</v>
      </c>
      <c r="AB290" s="478">
        <v>211</v>
      </c>
      <c r="AC290" s="478">
        <v>214</v>
      </c>
    </row>
    <row r="291" spans="1:29" ht="15" customHeight="1" x14ac:dyDescent="0.2">
      <c r="A291" s="479">
        <v>360050110</v>
      </c>
      <c r="B291" s="478">
        <v>44201</v>
      </c>
      <c r="C291" s="478">
        <v>1</v>
      </c>
      <c r="D291" s="478">
        <v>0</v>
      </c>
      <c r="E291" s="478" t="s">
        <v>330</v>
      </c>
      <c r="F291" s="478">
        <v>2016</v>
      </c>
      <c r="G291" s="478">
        <v>7</v>
      </c>
      <c r="H291" s="478">
        <v>2</v>
      </c>
      <c r="I291" s="478">
        <v>43</v>
      </c>
      <c r="J291" s="478">
        <v>35620</v>
      </c>
      <c r="K291" s="478">
        <v>5601</v>
      </c>
      <c r="L291" s="478">
        <v>51000</v>
      </c>
      <c r="M291" s="478" t="s">
        <v>368</v>
      </c>
      <c r="N291" s="478">
        <v>40.816000000000003</v>
      </c>
      <c r="O291" s="478">
        <v>-73.902000000000001</v>
      </c>
      <c r="P291" s="478">
        <v>8634</v>
      </c>
      <c r="Q291" s="478">
        <v>97</v>
      </c>
      <c r="R291" s="478">
        <v>8.2000000000000003E-2</v>
      </c>
      <c r="S291" s="478">
        <v>7.2999999999999995E-2</v>
      </c>
      <c r="T291" s="478">
        <v>7.0999999999999994E-2</v>
      </c>
      <c r="U291" s="478">
        <v>6.9000000000000006E-2</v>
      </c>
      <c r="V291" s="478">
        <v>1</v>
      </c>
      <c r="W291" s="478">
        <v>1</v>
      </c>
      <c r="X291" s="478">
        <v>0</v>
      </c>
      <c r="Y291" s="478" t="s">
        <v>332</v>
      </c>
      <c r="Z291" s="478">
        <v>87</v>
      </c>
      <c r="AA291" s="478">
        <v>768</v>
      </c>
      <c r="AB291" s="478">
        <v>208</v>
      </c>
      <c r="AC291" s="478">
        <v>214</v>
      </c>
    </row>
    <row r="292" spans="1:29" ht="15" customHeight="1" x14ac:dyDescent="0.2">
      <c r="A292" s="479">
        <v>360050110</v>
      </c>
      <c r="B292" s="478">
        <v>44201</v>
      </c>
      <c r="C292" s="478">
        <v>1</v>
      </c>
      <c r="D292" s="478">
        <v>0</v>
      </c>
      <c r="E292" s="478" t="s">
        <v>330</v>
      </c>
      <c r="F292" s="478">
        <v>2017</v>
      </c>
      <c r="G292" s="478">
        <v>7</v>
      </c>
      <c r="H292" s="478">
        <v>2</v>
      </c>
      <c r="I292" s="478">
        <v>43</v>
      </c>
      <c r="J292" s="478">
        <v>35620</v>
      </c>
      <c r="K292" s="478">
        <v>5601</v>
      </c>
      <c r="L292" s="478">
        <v>51000</v>
      </c>
      <c r="M292" s="478" t="s">
        <v>368</v>
      </c>
      <c r="N292" s="478">
        <v>40.816000000000003</v>
      </c>
      <c r="O292" s="478">
        <v>-73.902000000000001</v>
      </c>
      <c r="P292" s="478">
        <v>8516</v>
      </c>
      <c r="Q292" s="478">
        <v>98</v>
      </c>
      <c r="R292" s="478">
        <v>8.1000000000000003E-2</v>
      </c>
      <c r="S292" s="478">
        <v>7.8E-2</v>
      </c>
      <c r="T292" s="478">
        <v>7.0000000000000007E-2</v>
      </c>
      <c r="U292" s="478">
        <v>6.9000000000000006E-2</v>
      </c>
      <c r="V292" s="478">
        <v>2</v>
      </c>
      <c r="W292" s="478">
        <v>1</v>
      </c>
      <c r="X292" s="478">
        <v>0</v>
      </c>
      <c r="Y292" s="478" t="s">
        <v>332</v>
      </c>
      <c r="Z292" s="478">
        <v>87</v>
      </c>
      <c r="AA292" s="478">
        <v>768</v>
      </c>
      <c r="AB292" s="478">
        <v>239</v>
      </c>
      <c r="AC292" s="478">
        <v>245</v>
      </c>
    </row>
    <row r="293" spans="1:29" ht="15" customHeight="1" x14ac:dyDescent="0.2">
      <c r="A293" s="479">
        <v>360050110</v>
      </c>
      <c r="B293" s="478">
        <v>44201</v>
      </c>
      <c r="C293" s="478">
        <v>1</v>
      </c>
      <c r="D293" s="478">
        <v>0</v>
      </c>
      <c r="E293" s="478" t="s">
        <v>330</v>
      </c>
      <c r="F293" s="478">
        <v>2018</v>
      </c>
      <c r="G293" s="478">
        <v>7</v>
      </c>
      <c r="H293" s="478">
        <v>2</v>
      </c>
      <c r="I293" s="478">
        <v>43</v>
      </c>
      <c r="J293" s="478">
        <v>35620</v>
      </c>
      <c r="K293" s="478">
        <v>5601</v>
      </c>
      <c r="L293" s="478">
        <v>51000</v>
      </c>
      <c r="M293" s="478" t="s">
        <v>368</v>
      </c>
      <c r="N293" s="478">
        <v>40.816000000000003</v>
      </c>
      <c r="O293" s="478">
        <v>-73.902000000000001</v>
      </c>
      <c r="P293" s="478">
        <v>8591</v>
      </c>
      <c r="Q293" s="478">
        <v>98</v>
      </c>
      <c r="R293" s="478">
        <v>8.1000000000000003E-2</v>
      </c>
      <c r="S293" s="478">
        <v>7.8E-2</v>
      </c>
      <c r="T293" s="478">
        <v>7.3999999999999996E-2</v>
      </c>
      <c r="U293" s="478">
        <v>7.0999999999999994E-2</v>
      </c>
      <c r="V293" s="478">
        <v>2</v>
      </c>
      <c r="W293" s="478">
        <v>1</v>
      </c>
      <c r="X293" s="478">
        <v>0</v>
      </c>
      <c r="Z293" s="478">
        <v>87</v>
      </c>
      <c r="AA293" s="478">
        <v>768</v>
      </c>
      <c r="AB293" s="478">
        <v>241</v>
      </c>
      <c r="AC293" s="478">
        <v>245</v>
      </c>
    </row>
    <row r="294" spans="1:29" ht="15" customHeight="1" x14ac:dyDescent="0.2">
      <c r="A294" s="479">
        <v>360050133</v>
      </c>
      <c r="B294" s="478">
        <v>44201</v>
      </c>
      <c r="C294" s="478">
        <v>1</v>
      </c>
      <c r="D294" s="478">
        <v>0</v>
      </c>
      <c r="E294" s="478" t="s">
        <v>330</v>
      </c>
      <c r="F294" s="478">
        <v>2010</v>
      </c>
      <c r="G294" s="478">
        <v>7</v>
      </c>
      <c r="H294" s="478">
        <v>2</v>
      </c>
      <c r="I294" s="478">
        <v>43</v>
      </c>
      <c r="J294" s="478">
        <v>35620</v>
      </c>
      <c r="K294" s="478">
        <v>5601</v>
      </c>
      <c r="L294" s="478">
        <v>51000</v>
      </c>
      <c r="M294" s="478" t="s">
        <v>369</v>
      </c>
      <c r="N294" s="478">
        <v>40.867899999999999</v>
      </c>
      <c r="O294" s="478">
        <v>-73.87809</v>
      </c>
      <c r="P294" s="478">
        <v>8693</v>
      </c>
      <c r="Q294" s="478">
        <v>99</v>
      </c>
      <c r="R294" s="478">
        <v>8.1000000000000003E-2</v>
      </c>
      <c r="S294" s="478">
        <v>7.4999999999999997E-2</v>
      </c>
      <c r="T294" s="478">
        <v>7.4999999999999997E-2</v>
      </c>
      <c r="U294" s="478">
        <v>7.2999999999999995E-2</v>
      </c>
      <c r="V294" s="478">
        <v>1</v>
      </c>
      <c r="W294" s="478">
        <v>1</v>
      </c>
      <c r="X294" s="478">
        <v>0</v>
      </c>
      <c r="Z294" s="478">
        <v>47</v>
      </c>
      <c r="AA294" s="478">
        <v>768</v>
      </c>
      <c r="AB294" s="478">
        <v>212</v>
      </c>
      <c r="AC294" s="478">
        <v>214</v>
      </c>
    </row>
    <row r="295" spans="1:29" ht="15" customHeight="1" x14ac:dyDescent="0.2">
      <c r="A295" s="479">
        <v>360050133</v>
      </c>
      <c r="B295" s="478">
        <v>44201</v>
      </c>
      <c r="C295" s="478">
        <v>1</v>
      </c>
      <c r="D295" s="478">
        <v>0</v>
      </c>
      <c r="E295" s="478" t="s">
        <v>330</v>
      </c>
      <c r="F295" s="478">
        <v>2011</v>
      </c>
      <c r="G295" s="478">
        <v>7</v>
      </c>
      <c r="H295" s="478">
        <v>2</v>
      </c>
      <c r="I295" s="478">
        <v>43</v>
      </c>
      <c r="J295" s="478">
        <v>35620</v>
      </c>
      <c r="K295" s="478">
        <v>5601</v>
      </c>
      <c r="L295" s="478">
        <v>51000</v>
      </c>
      <c r="M295" s="478" t="s">
        <v>369</v>
      </c>
      <c r="N295" s="478">
        <v>40.867899999999999</v>
      </c>
      <c r="O295" s="478">
        <v>-73.87809</v>
      </c>
      <c r="P295" s="478">
        <v>8746</v>
      </c>
      <c r="Q295" s="478">
        <v>100</v>
      </c>
      <c r="R295" s="478">
        <v>0.09</v>
      </c>
      <c r="S295" s="478">
        <v>7.9000000000000001E-2</v>
      </c>
      <c r="T295" s="478">
        <v>7.9000000000000001E-2</v>
      </c>
      <c r="U295" s="478">
        <v>7.9000000000000001E-2</v>
      </c>
      <c r="V295" s="478">
        <v>5</v>
      </c>
      <c r="W295" s="478">
        <v>1</v>
      </c>
      <c r="X295" s="478">
        <v>0</v>
      </c>
      <c r="Z295" s="478">
        <v>47</v>
      </c>
      <c r="AA295" s="478">
        <v>768</v>
      </c>
      <c r="AB295" s="478">
        <v>213</v>
      </c>
      <c r="AC295" s="478">
        <v>214</v>
      </c>
    </row>
    <row r="296" spans="1:29" ht="15" customHeight="1" x14ac:dyDescent="0.2">
      <c r="A296" s="479">
        <v>360050133</v>
      </c>
      <c r="B296" s="478">
        <v>44201</v>
      </c>
      <c r="C296" s="478">
        <v>1</v>
      </c>
      <c r="D296" s="478">
        <v>0</v>
      </c>
      <c r="E296" s="478" t="s">
        <v>330</v>
      </c>
      <c r="F296" s="478">
        <v>2012</v>
      </c>
      <c r="G296" s="478">
        <v>7</v>
      </c>
      <c r="H296" s="478">
        <v>2</v>
      </c>
      <c r="I296" s="478">
        <v>43</v>
      </c>
      <c r="J296" s="478">
        <v>35620</v>
      </c>
      <c r="K296" s="478">
        <v>5601</v>
      </c>
      <c r="L296" s="478">
        <v>51000</v>
      </c>
      <c r="M296" s="478" t="s">
        <v>369</v>
      </c>
      <c r="N296" s="478">
        <v>40.867899999999999</v>
      </c>
      <c r="O296" s="478">
        <v>-73.87809</v>
      </c>
      <c r="P296" s="478">
        <v>8779</v>
      </c>
      <c r="Q296" s="478">
        <v>100</v>
      </c>
      <c r="R296" s="478">
        <v>0.08</v>
      </c>
      <c r="S296" s="478">
        <v>7.8E-2</v>
      </c>
      <c r="T296" s="478">
        <v>7.6999999999999999E-2</v>
      </c>
      <c r="U296" s="478">
        <v>7.5999999999999998E-2</v>
      </c>
      <c r="V296" s="478">
        <v>4</v>
      </c>
      <c r="W296" s="478">
        <v>1</v>
      </c>
      <c r="X296" s="478">
        <v>0</v>
      </c>
      <c r="Y296" s="478" t="s">
        <v>332</v>
      </c>
      <c r="Z296" s="478">
        <v>47</v>
      </c>
      <c r="AA296" s="478">
        <v>768</v>
      </c>
      <c r="AB296" s="478">
        <v>214</v>
      </c>
      <c r="AC296" s="478">
        <v>214</v>
      </c>
    </row>
    <row r="297" spans="1:29" ht="15" customHeight="1" x14ac:dyDescent="0.2">
      <c r="A297" s="479">
        <v>360050133</v>
      </c>
      <c r="B297" s="478">
        <v>44201</v>
      </c>
      <c r="C297" s="478">
        <v>1</v>
      </c>
      <c r="D297" s="478">
        <v>0</v>
      </c>
      <c r="E297" s="478" t="s">
        <v>330</v>
      </c>
      <c r="F297" s="478">
        <v>2013</v>
      </c>
      <c r="G297" s="478">
        <v>7</v>
      </c>
      <c r="H297" s="478">
        <v>2</v>
      </c>
      <c r="I297" s="478">
        <v>43</v>
      </c>
      <c r="J297" s="478">
        <v>35620</v>
      </c>
      <c r="K297" s="478">
        <v>5601</v>
      </c>
      <c r="L297" s="478">
        <v>51000</v>
      </c>
      <c r="M297" s="478" t="s">
        <v>369</v>
      </c>
      <c r="N297" s="478">
        <v>40.867899999999999</v>
      </c>
      <c r="O297" s="478">
        <v>-73.87809</v>
      </c>
      <c r="P297" s="478">
        <v>8697</v>
      </c>
      <c r="Q297" s="478">
        <v>100</v>
      </c>
      <c r="R297" s="478">
        <v>7.5999999999999998E-2</v>
      </c>
      <c r="S297" s="478">
        <v>7.1999999999999995E-2</v>
      </c>
      <c r="T297" s="478">
        <v>7.0000000000000007E-2</v>
      </c>
      <c r="U297" s="478">
        <v>6.8000000000000005E-2</v>
      </c>
      <c r="V297" s="478">
        <v>1</v>
      </c>
      <c r="W297" s="478">
        <v>1</v>
      </c>
      <c r="X297" s="478">
        <v>0</v>
      </c>
      <c r="Y297" s="478" t="s">
        <v>332</v>
      </c>
      <c r="Z297" s="478">
        <v>47</v>
      </c>
      <c r="AA297" s="478">
        <v>768</v>
      </c>
      <c r="AB297" s="478">
        <v>213</v>
      </c>
      <c r="AC297" s="478">
        <v>214</v>
      </c>
    </row>
    <row r="298" spans="1:29" ht="15" customHeight="1" x14ac:dyDescent="0.2">
      <c r="A298" s="479">
        <v>360050133</v>
      </c>
      <c r="B298" s="478">
        <v>44201</v>
      </c>
      <c r="C298" s="478">
        <v>1</v>
      </c>
      <c r="D298" s="478">
        <v>0</v>
      </c>
      <c r="E298" s="478" t="s">
        <v>330</v>
      </c>
      <c r="F298" s="478">
        <v>2014</v>
      </c>
      <c r="G298" s="478">
        <v>7</v>
      </c>
      <c r="H298" s="478">
        <v>2</v>
      </c>
      <c r="I298" s="478">
        <v>43</v>
      </c>
      <c r="J298" s="478">
        <v>35620</v>
      </c>
      <c r="K298" s="478">
        <v>5601</v>
      </c>
      <c r="L298" s="478">
        <v>51000</v>
      </c>
      <c r="M298" s="478" t="s">
        <v>369</v>
      </c>
      <c r="N298" s="478">
        <v>40.867899999999999</v>
      </c>
      <c r="O298" s="478">
        <v>-73.87809</v>
      </c>
      <c r="P298" s="478">
        <v>8677</v>
      </c>
      <c r="Q298" s="478">
        <v>100</v>
      </c>
      <c r="R298" s="478">
        <v>0.08</v>
      </c>
      <c r="S298" s="478">
        <v>7.6999999999999999E-2</v>
      </c>
      <c r="T298" s="478">
        <v>7.1999999999999995E-2</v>
      </c>
      <c r="U298" s="478">
        <v>7.0000000000000007E-2</v>
      </c>
      <c r="V298" s="478">
        <v>2</v>
      </c>
      <c r="W298" s="478">
        <v>1</v>
      </c>
      <c r="X298" s="478">
        <v>0</v>
      </c>
      <c r="Y298" s="478" t="s">
        <v>332</v>
      </c>
      <c r="Z298" s="478">
        <v>47</v>
      </c>
      <c r="AA298" s="478">
        <v>768</v>
      </c>
      <c r="AB298" s="478">
        <v>214</v>
      </c>
      <c r="AC298" s="478">
        <v>214</v>
      </c>
    </row>
    <row r="299" spans="1:29" ht="15" customHeight="1" x14ac:dyDescent="0.2">
      <c r="A299" s="479">
        <v>360050133</v>
      </c>
      <c r="B299" s="478">
        <v>44201</v>
      </c>
      <c r="C299" s="478">
        <v>1</v>
      </c>
      <c r="D299" s="478">
        <v>0</v>
      </c>
      <c r="E299" s="478" t="s">
        <v>330</v>
      </c>
      <c r="F299" s="478">
        <v>2015</v>
      </c>
      <c r="G299" s="478">
        <v>7</v>
      </c>
      <c r="H299" s="478">
        <v>2</v>
      </c>
      <c r="I299" s="478">
        <v>43</v>
      </c>
      <c r="J299" s="478">
        <v>35620</v>
      </c>
      <c r="K299" s="478">
        <v>5601</v>
      </c>
      <c r="L299" s="478">
        <v>51000</v>
      </c>
      <c r="M299" s="478" t="s">
        <v>369</v>
      </c>
      <c r="N299" s="478">
        <v>40.867899999999999</v>
      </c>
      <c r="O299" s="478">
        <v>-73.87809</v>
      </c>
      <c r="P299" s="478">
        <v>8682</v>
      </c>
      <c r="Q299" s="478">
        <v>100</v>
      </c>
      <c r="R299" s="478">
        <v>8.1000000000000003E-2</v>
      </c>
      <c r="S299" s="478">
        <v>7.4999999999999997E-2</v>
      </c>
      <c r="T299" s="478">
        <v>7.3999999999999996E-2</v>
      </c>
      <c r="U299" s="478">
        <v>7.1999999999999995E-2</v>
      </c>
      <c r="V299" s="478">
        <v>1</v>
      </c>
      <c r="W299" s="478">
        <v>1</v>
      </c>
      <c r="X299" s="478">
        <v>0</v>
      </c>
      <c r="Y299" s="478" t="s">
        <v>332</v>
      </c>
      <c r="Z299" s="478">
        <v>47</v>
      </c>
      <c r="AA299" s="478">
        <v>768</v>
      </c>
      <c r="AB299" s="478">
        <v>213</v>
      </c>
      <c r="AC299" s="478">
        <v>214</v>
      </c>
    </row>
    <row r="300" spans="1:29" ht="15" customHeight="1" x14ac:dyDescent="0.2">
      <c r="A300" s="479">
        <v>360050133</v>
      </c>
      <c r="B300" s="478">
        <v>44201</v>
      </c>
      <c r="C300" s="478">
        <v>1</v>
      </c>
      <c r="D300" s="478">
        <v>0</v>
      </c>
      <c r="E300" s="478" t="s">
        <v>330</v>
      </c>
      <c r="F300" s="478">
        <v>2016</v>
      </c>
      <c r="G300" s="478">
        <v>7</v>
      </c>
      <c r="H300" s="478">
        <v>2</v>
      </c>
      <c r="I300" s="478">
        <v>43</v>
      </c>
      <c r="J300" s="478">
        <v>35620</v>
      </c>
      <c r="K300" s="478">
        <v>5601</v>
      </c>
      <c r="L300" s="478">
        <v>51000</v>
      </c>
      <c r="M300" s="478" t="s">
        <v>369</v>
      </c>
      <c r="N300" s="478">
        <v>40.867899999999999</v>
      </c>
      <c r="O300" s="478">
        <v>-73.87809</v>
      </c>
      <c r="P300" s="478">
        <v>8712</v>
      </c>
      <c r="Q300" s="478">
        <v>100</v>
      </c>
      <c r="R300" s="478">
        <v>7.9000000000000001E-2</v>
      </c>
      <c r="S300" s="478">
        <v>7.1999999999999995E-2</v>
      </c>
      <c r="T300" s="478">
        <v>7.0999999999999994E-2</v>
      </c>
      <c r="U300" s="478">
        <v>7.0000000000000007E-2</v>
      </c>
      <c r="V300" s="478">
        <v>1</v>
      </c>
      <c r="W300" s="478">
        <v>1</v>
      </c>
      <c r="X300" s="478">
        <v>0</v>
      </c>
      <c r="Y300" s="478" t="s">
        <v>332</v>
      </c>
      <c r="Z300" s="478">
        <v>87</v>
      </c>
      <c r="AA300" s="478">
        <v>768</v>
      </c>
      <c r="AB300" s="478">
        <v>213</v>
      </c>
      <c r="AC300" s="478">
        <v>214</v>
      </c>
    </row>
    <row r="301" spans="1:29" ht="15" customHeight="1" x14ac:dyDescent="0.2">
      <c r="A301" s="479">
        <v>360050133</v>
      </c>
      <c r="B301" s="478">
        <v>44201</v>
      </c>
      <c r="C301" s="478">
        <v>1</v>
      </c>
      <c r="D301" s="478">
        <v>0</v>
      </c>
      <c r="E301" s="478" t="s">
        <v>330</v>
      </c>
      <c r="F301" s="478">
        <v>2017</v>
      </c>
      <c r="G301" s="478">
        <v>7</v>
      </c>
      <c r="H301" s="478">
        <v>2</v>
      </c>
      <c r="I301" s="478">
        <v>43</v>
      </c>
      <c r="J301" s="478">
        <v>35620</v>
      </c>
      <c r="K301" s="478">
        <v>5601</v>
      </c>
      <c r="L301" s="478">
        <v>51000</v>
      </c>
      <c r="M301" s="478" t="s">
        <v>369</v>
      </c>
      <c r="N301" s="478">
        <v>40.867899999999999</v>
      </c>
      <c r="O301" s="478">
        <v>-73.87809</v>
      </c>
      <c r="P301" s="478">
        <v>8666</v>
      </c>
      <c r="Q301" s="478">
        <v>99</v>
      </c>
      <c r="R301" s="478">
        <v>7.9000000000000001E-2</v>
      </c>
      <c r="S301" s="478">
        <v>7.6999999999999999E-2</v>
      </c>
      <c r="T301" s="478">
        <v>7.0000000000000007E-2</v>
      </c>
      <c r="U301" s="478">
        <v>6.9000000000000006E-2</v>
      </c>
      <c r="V301" s="478">
        <v>2</v>
      </c>
      <c r="W301" s="478">
        <v>1</v>
      </c>
      <c r="X301" s="478">
        <v>0</v>
      </c>
      <c r="Y301" s="478" t="s">
        <v>332</v>
      </c>
      <c r="Z301" s="478">
        <v>87</v>
      </c>
      <c r="AA301" s="478">
        <v>768</v>
      </c>
      <c r="AB301" s="478">
        <v>242</v>
      </c>
      <c r="AC301" s="478">
        <v>245</v>
      </c>
    </row>
    <row r="302" spans="1:29" ht="15" customHeight="1" x14ac:dyDescent="0.2">
      <c r="A302" s="479">
        <v>360050133</v>
      </c>
      <c r="B302" s="478">
        <v>44201</v>
      </c>
      <c r="C302" s="478">
        <v>1</v>
      </c>
      <c r="D302" s="478">
        <v>0</v>
      </c>
      <c r="E302" s="478" t="s">
        <v>330</v>
      </c>
      <c r="F302" s="478">
        <v>2018</v>
      </c>
      <c r="G302" s="478">
        <v>7</v>
      </c>
      <c r="H302" s="478">
        <v>2</v>
      </c>
      <c r="I302" s="478">
        <v>43</v>
      </c>
      <c r="J302" s="478">
        <v>35620</v>
      </c>
      <c r="K302" s="478">
        <v>5601</v>
      </c>
      <c r="L302" s="478">
        <v>51000</v>
      </c>
      <c r="M302" s="478" t="s">
        <v>369</v>
      </c>
      <c r="N302" s="478">
        <v>40.867899999999999</v>
      </c>
      <c r="O302" s="478">
        <v>-73.87809</v>
      </c>
      <c r="P302" s="478">
        <v>8685</v>
      </c>
      <c r="Q302" s="478">
        <v>98</v>
      </c>
      <c r="R302" s="478">
        <v>8.5000000000000006E-2</v>
      </c>
      <c r="S302" s="478">
        <v>8.1000000000000003E-2</v>
      </c>
      <c r="T302" s="478">
        <v>7.9000000000000001E-2</v>
      </c>
      <c r="U302" s="478">
        <v>7.6999999999999999E-2</v>
      </c>
      <c r="V302" s="478">
        <v>4</v>
      </c>
      <c r="W302" s="478">
        <v>1</v>
      </c>
      <c r="X302" s="478">
        <v>0</v>
      </c>
      <c r="Z302" s="478">
        <v>87</v>
      </c>
      <c r="AA302" s="478">
        <v>768</v>
      </c>
      <c r="AB302" s="478">
        <v>241</v>
      </c>
      <c r="AC302" s="478">
        <v>245</v>
      </c>
    </row>
    <row r="303" spans="1:29" ht="15" customHeight="1" x14ac:dyDescent="0.2">
      <c r="A303" s="479">
        <v>360610135</v>
      </c>
      <c r="B303" s="478">
        <v>44201</v>
      </c>
      <c r="C303" s="478">
        <v>1</v>
      </c>
      <c r="D303" s="478">
        <v>0</v>
      </c>
      <c r="E303" s="478" t="s">
        <v>330</v>
      </c>
      <c r="F303" s="478">
        <v>2010</v>
      </c>
      <c r="G303" s="478">
        <v>7</v>
      </c>
      <c r="H303" s="478">
        <v>2</v>
      </c>
      <c r="I303" s="478">
        <v>43</v>
      </c>
      <c r="J303" s="478">
        <v>35620</v>
      </c>
      <c r="K303" s="478">
        <v>5601</v>
      </c>
      <c r="L303" s="478">
        <v>51000</v>
      </c>
      <c r="M303" s="478" t="s">
        <v>370</v>
      </c>
      <c r="N303" s="478">
        <v>40.819760000000002</v>
      </c>
      <c r="O303" s="478">
        <v>-73.948250000000002</v>
      </c>
      <c r="P303" s="478">
        <v>8170</v>
      </c>
      <c r="Q303" s="478">
        <v>97</v>
      </c>
      <c r="R303" s="478">
        <v>7.5999999999999998E-2</v>
      </c>
      <c r="S303" s="478">
        <v>7.4999999999999997E-2</v>
      </c>
      <c r="T303" s="478">
        <v>7.4999999999999997E-2</v>
      </c>
      <c r="U303" s="478">
        <v>7.3999999999999996E-2</v>
      </c>
      <c r="V303" s="478">
        <v>1</v>
      </c>
      <c r="W303" s="478">
        <v>1</v>
      </c>
      <c r="X303" s="478">
        <v>0</v>
      </c>
      <c r="Z303" s="478">
        <v>47</v>
      </c>
      <c r="AA303" s="478">
        <v>768</v>
      </c>
      <c r="AB303" s="478">
        <v>208</v>
      </c>
      <c r="AC303" s="478">
        <v>214</v>
      </c>
    </row>
    <row r="304" spans="1:29" ht="15" customHeight="1" x14ac:dyDescent="0.2">
      <c r="A304" s="479">
        <v>360610135</v>
      </c>
      <c r="B304" s="478">
        <v>44201</v>
      </c>
      <c r="C304" s="478">
        <v>1</v>
      </c>
      <c r="D304" s="478">
        <v>0</v>
      </c>
      <c r="E304" s="478" t="s">
        <v>330</v>
      </c>
      <c r="F304" s="478">
        <v>2011</v>
      </c>
      <c r="G304" s="478">
        <v>7</v>
      </c>
      <c r="H304" s="478">
        <v>2</v>
      </c>
      <c r="I304" s="478">
        <v>43</v>
      </c>
      <c r="J304" s="478">
        <v>35620</v>
      </c>
      <c r="K304" s="478">
        <v>5601</v>
      </c>
      <c r="L304" s="478">
        <v>51000</v>
      </c>
      <c r="M304" s="478" t="s">
        <v>370</v>
      </c>
      <c r="N304" s="478">
        <v>40.819760000000002</v>
      </c>
      <c r="O304" s="478">
        <v>-73.948250000000002</v>
      </c>
      <c r="P304" s="478">
        <v>8245</v>
      </c>
      <c r="Q304" s="478">
        <v>90</v>
      </c>
      <c r="R304" s="478">
        <v>8.8999999999999996E-2</v>
      </c>
      <c r="S304" s="478">
        <v>8.3000000000000004E-2</v>
      </c>
      <c r="T304" s="478">
        <v>8.1000000000000003E-2</v>
      </c>
      <c r="U304" s="478">
        <v>0.08</v>
      </c>
      <c r="V304" s="478">
        <v>7</v>
      </c>
      <c r="W304" s="478">
        <v>1</v>
      </c>
      <c r="X304" s="478">
        <v>0</v>
      </c>
      <c r="Z304" s="478">
        <v>47</v>
      </c>
      <c r="AA304" s="478">
        <v>768</v>
      </c>
      <c r="AB304" s="478">
        <v>192</v>
      </c>
      <c r="AC304" s="478">
        <v>214</v>
      </c>
    </row>
    <row r="305" spans="1:29" ht="15" customHeight="1" x14ac:dyDescent="0.2">
      <c r="A305" s="479">
        <v>360610135</v>
      </c>
      <c r="B305" s="478">
        <v>44201</v>
      </c>
      <c r="C305" s="478">
        <v>1</v>
      </c>
      <c r="D305" s="478">
        <v>0</v>
      </c>
      <c r="E305" s="478" t="s">
        <v>330</v>
      </c>
      <c r="F305" s="478">
        <v>2012</v>
      </c>
      <c r="G305" s="478">
        <v>7</v>
      </c>
      <c r="H305" s="478">
        <v>2</v>
      </c>
      <c r="I305" s="478">
        <v>43</v>
      </c>
      <c r="J305" s="478">
        <v>35620</v>
      </c>
      <c r="K305" s="478">
        <v>5601</v>
      </c>
      <c r="L305" s="478">
        <v>51000</v>
      </c>
      <c r="M305" s="478" t="s">
        <v>370</v>
      </c>
      <c r="N305" s="478">
        <v>40.819760000000002</v>
      </c>
      <c r="O305" s="478">
        <v>-73.948250000000002</v>
      </c>
      <c r="P305" s="478">
        <v>8337</v>
      </c>
      <c r="Q305" s="478">
        <v>95</v>
      </c>
      <c r="R305" s="478">
        <v>7.6999999999999999E-2</v>
      </c>
      <c r="S305" s="478">
        <v>7.5999999999999998E-2</v>
      </c>
      <c r="T305" s="478">
        <v>7.4999999999999997E-2</v>
      </c>
      <c r="U305" s="478">
        <v>7.3999999999999996E-2</v>
      </c>
      <c r="V305" s="478">
        <v>2</v>
      </c>
      <c r="W305" s="478">
        <v>1</v>
      </c>
      <c r="X305" s="478">
        <v>0</v>
      </c>
      <c r="Y305" s="478" t="s">
        <v>332</v>
      </c>
      <c r="Z305" s="478">
        <v>47</v>
      </c>
      <c r="AA305" s="478">
        <v>768</v>
      </c>
      <c r="AB305" s="478">
        <v>204</v>
      </c>
      <c r="AC305" s="478">
        <v>214</v>
      </c>
    </row>
    <row r="306" spans="1:29" ht="15" customHeight="1" x14ac:dyDescent="0.2">
      <c r="A306" s="479">
        <v>360610135</v>
      </c>
      <c r="B306" s="478">
        <v>44201</v>
      </c>
      <c r="C306" s="478">
        <v>1</v>
      </c>
      <c r="D306" s="478">
        <v>0</v>
      </c>
      <c r="E306" s="478" t="s">
        <v>330</v>
      </c>
      <c r="F306" s="478">
        <v>2013</v>
      </c>
      <c r="G306" s="478">
        <v>7</v>
      </c>
      <c r="H306" s="478">
        <v>2</v>
      </c>
      <c r="I306" s="478">
        <v>43</v>
      </c>
      <c r="J306" s="478">
        <v>35620</v>
      </c>
      <c r="K306" s="478">
        <v>5601</v>
      </c>
      <c r="L306" s="478">
        <v>51000</v>
      </c>
      <c r="M306" s="478" t="s">
        <v>370</v>
      </c>
      <c r="N306" s="478">
        <v>40.819760000000002</v>
      </c>
      <c r="O306" s="478">
        <v>-73.948250000000002</v>
      </c>
      <c r="P306" s="478">
        <v>8579</v>
      </c>
      <c r="Q306" s="478">
        <v>97</v>
      </c>
      <c r="R306" s="478">
        <v>7.2999999999999995E-2</v>
      </c>
      <c r="S306" s="478">
        <v>6.9000000000000006E-2</v>
      </c>
      <c r="T306" s="478">
        <v>6.3E-2</v>
      </c>
      <c r="U306" s="478">
        <v>6.2E-2</v>
      </c>
      <c r="V306" s="478">
        <v>0</v>
      </c>
      <c r="W306" s="478">
        <v>1</v>
      </c>
      <c r="X306" s="478">
        <v>0</v>
      </c>
      <c r="Y306" s="478" t="s">
        <v>332</v>
      </c>
      <c r="Z306" s="478">
        <v>47</v>
      </c>
      <c r="AA306" s="478">
        <v>768</v>
      </c>
      <c r="AB306" s="478">
        <v>207</v>
      </c>
      <c r="AC306" s="478">
        <v>214</v>
      </c>
    </row>
    <row r="307" spans="1:29" ht="15" customHeight="1" x14ac:dyDescent="0.2">
      <c r="A307" s="479">
        <v>360610135</v>
      </c>
      <c r="B307" s="478">
        <v>44201</v>
      </c>
      <c r="C307" s="478">
        <v>1</v>
      </c>
      <c r="D307" s="478">
        <v>0</v>
      </c>
      <c r="E307" s="478" t="s">
        <v>330</v>
      </c>
      <c r="F307" s="478">
        <v>2014</v>
      </c>
      <c r="G307" s="478">
        <v>7</v>
      </c>
      <c r="H307" s="478">
        <v>2</v>
      </c>
      <c r="I307" s="478">
        <v>43</v>
      </c>
      <c r="J307" s="478">
        <v>35620</v>
      </c>
      <c r="K307" s="478">
        <v>5601</v>
      </c>
      <c r="L307" s="478">
        <v>51000</v>
      </c>
      <c r="M307" s="478" t="s">
        <v>370</v>
      </c>
      <c r="N307" s="478">
        <v>40.819760000000002</v>
      </c>
      <c r="O307" s="478">
        <v>-73.948250000000002</v>
      </c>
      <c r="P307" s="478">
        <v>8095</v>
      </c>
      <c r="Q307" s="478">
        <v>99</v>
      </c>
      <c r="R307" s="478">
        <v>7.9000000000000001E-2</v>
      </c>
      <c r="S307" s="478">
        <v>7.3999999999999996E-2</v>
      </c>
      <c r="T307" s="478">
        <v>7.1999999999999995E-2</v>
      </c>
      <c r="U307" s="478">
        <v>6.5000000000000002E-2</v>
      </c>
      <c r="V307" s="478">
        <v>1</v>
      </c>
      <c r="W307" s="478">
        <v>1</v>
      </c>
      <c r="X307" s="478">
        <v>0</v>
      </c>
      <c r="Y307" s="478" t="s">
        <v>332</v>
      </c>
      <c r="Z307" s="478">
        <v>47</v>
      </c>
      <c r="AA307" s="478">
        <v>768</v>
      </c>
      <c r="AB307" s="478">
        <v>211</v>
      </c>
      <c r="AC307" s="478">
        <v>214</v>
      </c>
    </row>
    <row r="308" spans="1:29" ht="15" customHeight="1" x14ac:dyDescent="0.2">
      <c r="A308" s="479">
        <v>360610135</v>
      </c>
      <c r="B308" s="478">
        <v>44201</v>
      </c>
      <c r="C308" s="478">
        <v>1</v>
      </c>
      <c r="D308" s="478">
        <v>0</v>
      </c>
      <c r="E308" s="478" t="s">
        <v>330</v>
      </c>
      <c r="F308" s="478">
        <v>2015</v>
      </c>
      <c r="G308" s="478">
        <v>7</v>
      </c>
      <c r="H308" s="478">
        <v>2</v>
      </c>
      <c r="I308" s="478">
        <v>43</v>
      </c>
      <c r="J308" s="478">
        <v>35620</v>
      </c>
      <c r="K308" s="478">
        <v>5601</v>
      </c>
      <c r="L308" s="478">
        <v>51000</v>
      </c>
      <c r="M308" s="478" t="s">
        <v>370</v>
      </c>
      <c r="N308" s="478">
        <v>40.819760000000002</v>
      </c>
      <c r="O308" s="478">
        <v>-73.948250000000002</v>
      </c>
      <c r="P308" s="478">
        <v>8594</v>
      </c>
      <c r="Q308" s="478">
        <v>100</v>
      </c>
      <c r="R308" s="478">
        <v>7.6999999999999999E-2</v>
      </c>
      <c r="S308" s="478">
        <v>7.3999999999999996E-2</v>
      </c>
      <c r="T308" s="478">
        <v>7.2999999999999995E-2</v>
      </c>
      <c r="U308" s="478">
        <v>7.0999999999999994E-2</v>
      </c>
      <c r="V308" s="478">
        <v>1</v>
      </c>
      <c r="W308" s="478">
        <v>1</v>
      </c>
      <c r="X308" s="478">
        <v>0</v>
      </c>
      <c r="Y308" s="478" t="s">
        <v>332</v>
      </c>
      <c r="Z308" s="478">
        <v>47</v>
      </c>
      <c r="AA308" s="478">
        <v>768</v>
      </c>
      <c r="AB308" s="478">
        <v>213</v>
      </c>
      <c r="AC308" s="478">
        <v>214</v>
      </c>
    </row>
    <row r="309" spans="1:29" ht="15" customHeight="1" x14ac:dyDescent="0.2">
      <c r="A309" s="479">
        <v>360610135</v>
      </c>
      <c r="B309" s="478">
        <v>44201</v>
      </c>
      <c r="C309" s="478">
        <v>1</v>
      </c>
      <c r="D309" s="478">
        <v>0</v>
      </c>
      <c r="E309" s="478" t="s">
        <v>330</v>
      </c>
      <c r="F309" s="478">
        <v>2016</v>
      </c>
      <c r="G309" s="478">
        <v>7</v>
      </c>
      <c r="H309" s="478">
        <v>2</v>
      </c>
      <c r="I309" s="478">
        <v>43</v>
      </c>
      <c r="J309" s="478">
        <v>35620</v>
      </c>
      <c r="K309" s="478">
        <v>5601</v>
      </c>
      <c r="L309" s="478">
        <v>51000</v>
      </c>
      <c r="M309" s="478" t="s">
        <v>370</v>
      </c>
      <c r="N309" s="478">
        <v>40.819760000000002</v>
      </c>
      <c r="O309" s="478">
        <v>-73.948250000000002</v>
      </c>
      <c r="P309" s="478">
        <v>8549</v>
      </c>
      <c r="Q309" s="478">
        <v>99</v>
      </c>
      <c r="R309" s="478">
        <v>7.8E-2</v>
      </c>
      <c r="S309" s="478">
        <v>7.1999999999999995E-2</v>
      </c>
      <c r="T309" s="478">
        <v>7.0999999999999994E-2</v>
      </c>
      <c r="U309" s="478">
        <v>7.0999999999999994E-2</v>
      </c>
      <c r="V309" s="478">
        <v>1</v>
      </c>
      <c r="W309" s="478">
        <v>1</v>
      </c>
      <c r="X309" s="478">
        <v>0</v>
      </c>
      <c r="Y309" s="478" t="s">
        <v>332</v>
      </c>
      <c r="Z309" s="478">
        <v>87</v>
      </c>
      <c r="AA309" s="478">
        <v>768</v>
      </c>
      <c r="AB309" s="478">
        <v>212</v>
      </c>
      <c r="AC309" s="478">
        <v>214</v>
      </c>
    </row>
    <row r="310" spans="1:29" ht="15" customHeight="1" x14ac:dyDescent="0.2">
      <c r="A310" s="479">
        <v>360610135</v>
      </c>
      <c r="B310" s="478">
        <v>44201</v>
      </c>
      <c r="C310" s="478">
        <v>1</v>
      </c>
      <c r="D310" s="478">
        <v>0</v>
      </c>
      <c r="E310" s="478" t="s">
        <v>330</v>
      </c>
      <c r="F310" s="478">
        <v>2017</v>
      </c>
      <c r="G310" s="478">
        <v>7</v>
      </c>
      <c r="H310" s="478">
        <v>2</v>
      </c>
      <c r="I310" s="478">
        <v>43</v>
      </c>
      <c r="J310" s="478">
        <v>35620</v>
      </c>
      <c r="K310" s="478">
        <v>5601</v>
      </c>
      <c r="L310" s="478">
        <v>51000</v>
      </c>
      <c r="M310" s="478" t="s">
        <v>370</v>
      </c>
      <c r="N310" s="478">
        <v>40.819760000000002</v>
      </c>
      <c r="O310" s="478">
        <v>-73.948250000000002</v>
      </c>
      <c r="P310" s="478">
        <v>8427</v>
      </c>
      <c r="Q310" s="478">
        <v>96</v>
      </c>
      <c r="R310" s="478">
        <v>7.6999999999999999E-2</v>
      </c>
      <c r="S310" s="478">
        <v>7.2999999999999995E-2</v>
      </c>
      <c r="T310" s="478">
        <v>7.0000000000000007E-2</v>
      </c>
      <c r="U310" s="478">
        <v>7.0000000000000007E-2</v>
      </c>
      <c r="V310" s="478">
        <v>1</v>
      </c>
      <c r="W310" s="478">
        <v>1</v>
      </c>
      <c r="X310" s="478">
        <v>0</v>
      </c>
      <c r="Y310" s="478" t="s">
        <v>332</v>
      </c>
      <c r="Z310" s="478">
        <v>87</v>
      </c>
      <c r="AA310" s="478">
        <v>768</v>
      </c>
      <c r="AB310" s="478">
        <v>235</v>
      </c>
      <c r="AC310" s="478">
        <v>245</v>
      </c>
    </row>
    <row r="311" spans="1:29" ht="15" customHeight="1" x14ac:dyDescent="0.2">
      <c r="A311" s="479">
        <v>360610135</v>
      </c>
      <c r="B311" s="478">
        <v>44201</v>
      </c>
      <c r="C311" s="478">
        <v>1</v>
      </c>
      <c r="D311" s="478">
        <v>0</v>
      </c>
      <c r="E311" s="478" t="s">
        <v>330</v>
      </c>
      <c r="F311" s="478">
        <v>2018</v>
      </c>
      <c r="G311" s="478">
        <v>7</v>
      </c>
      <c r="H311" s="478">
        <v>2</v>
      </c>
      <c r="I311" s="478">
        <v>43</v>
      </c>
      <c r="J311" s="478">
        <v>35620</v>
      </c>
      <c r="K311" s="478">
        <v>5601</v>
      </c>
      <c r="L311" s="478">
        <v>51000</v>
      </c>
      <c r="M311" s="478" t="s">
        <v>370</v>
      </c>
      <c r="N311" s="478">
        <v>40.819760000000002</v>
      </c>
      <c r="O311" s="478">
        <v>-73.948250000000002</v>
      </c>
      <c r="P311" s="478">
        <v>8328</v>
      </c>
      <c r="Q311" s="478">
        <v>92</v>
      </c>
      <c r="R311" s="478">
        <v>8.5999999999999993E-2</v>
      </c>
      <c r="S311" s="478">
        <v>8.2000000000000003E-2</v>
      </c>
      <c r="T311" s="478">
        <v>7.8E-2</v>
      </c>
      <c r="U311" s="478">
        <v>7.6999999999999999E-2</v>
      </c>
      <c r="V311" s="478">
        <v>4</v>
      </c>
      <c r="W311" s="478">
        <v>1</v>
      </c>
      <c r="X311" s="478">
        <v>0</v>
      </c>
      <c r="Z311" s="478">
        <v>87</v>
      </c>
      <c r="AA311" s="478">
        <v>768</v>
      </c>
      <c r="AB311" s="478">
        <v>226</v>
      </c>
      <c r="AC311" s="478">
        <v>245</v>
      </c>
    </row>
    <row r="312" spans="1:29" ht="15" customHeight="1" x14ac:dyDescent="0.2">
      <c r="A312" s="479">
        <v>360810124</v>
      </c>
      <c r="B312" s="478">
        <v>44201</v>
      </c>
      <c r="C312" s="478">
        <v>1</v>
      </c>
      <c r="D312" s="478">
        <v>0</v>
      </c>
      <c r="E312" s="478" t="s">
        <v>330</v>
      </c>
      <c r="F312" s="478">
        <v>2010</v>
      </c>
      <c r="G312" s="478">
        <v>7</v>
      </c>
      <c r="H312" s="478">
        <v>2</v>
      </c>
      <c r="I312" s="478">
        <v>43</v>
      </c>
      <c r="J312" s="478">
        <v>35620</v>
      </c>
      <c r="K312" s="478">
        <v>5601</v>
      </c>
      <c r="L312" s="478">
        <v>51000</v>
      </c>
      <c r="M312" s="478" t="s">
        <v>371</v>
      </c>
      <c r="N312" s="478">
        <v>40.736139999999999</v>
      </c>
      <c r="O312" s="478">
        <v>-73.821529999999996</v>
      </c>
      <c r="P312" s="478">
        <v>8253</v>
      </c>
      <c r="Q312" s="478">
        <v>91</v>
      </c>
      <c r="R312" s="478">
        <v>9.2999999999999999E-2</v>
      </c>
      <c r="S312" s="478">
        <v>9.1999999999999998E-2</v>
      </c>
      <c r="T312" s="478">
        <v>8.5999999999999993E-2</v>
      </c>
      <c r="U312" s="478">
        <v>7.5999999999999998E-2</v>
      </c>
      <c r="V312" s="478">
        <v>4</v>
      </c>
      <c r="W312" s="478">
        <v>1</v>
      </c>
      <c r="X312" s="478">
        <v>0</v>
      </c>
      <c r="Z312" s="478">
        <v>47</v>
      </c>
      <c r="AA312" s="478">
        <v>768</v>
      </c>
      <c r="AB312" s="478">
        <v>194</v>
      </c>
      <c r="AC312" s="478">
        <v>214</v>
      </c>
    </row>
    <row r="313" spans="1:29" ht="15" customHeight="1" x14ac:dyDescent="0.2">
      <c r="A313" s="479">
        <v>360810124</v>
      </c>
      <c r="B313" s="478">
        <v>44201</v>
      </c>
      <c r="C313" s="478">
        <v>1</v>
      </c>
      <c r="D313" s="478">
        <v>0</v>
      </c>
      <c r="E313" s="478" t="s">
        <v>330</v>
      </c>
      <c r="F313" s="478">
        <v>2011</v>
      </c>
      <c r="G313" s="478">
        <v>7</v>
      </c>
      <c r="H313" s="478">
        <v>2</v>
      </c>
      <c r="I313" s="478">
        <v>43</v>
      </c>
      <c r="J313" s="478">
        <v>35620</v>
      </c>
      <c r="K313" s="478">
        <v>5601</v>
      </c>
      <c r="L313" s="478">
        <v>51000</v>
      </c>
      <c r="M313" s="478" t="s">
        <v>371</v>
      </c>
      <c r="N313" s="478">
        <v>40.736139999999999</v>
      </c>
      <c r="O313" s="478">
        <v>-73.821529999999996</v>
      </c>
      <c r="P313" s="478">
        <v>8471</v>
      </c>
      <c r="Q313" s="478">
        <v>93</v>
      </c>
      <c r="R313" s="478">
        <v>9.6000000000000002E-2</v>
      </c>
      <c r="S313" s="478">
        <v>9.4E-2</v>
      </c>
      <c r="T313" s="478">
        <v>8.8999999999999996E-2</v>
      </c>
      <c r="U313" s="478">
        <v>8.4000000000000005E-2</v>
      </c>
      <c r="V313" s="478">
        <v>6</v>
      </c>
      <c r="W313" s="478">
        <v>1</v>
      </c>
      <c r="X313" s="478">
        <v>0</v>
      </c>
      <c r="Z313" s="478">
        <v>47</v>
      </c>
      <c r="AA313" s="478">
        <v>768</v>
      </c>
      <c r="AB313" s="478">
        <v>200</v>
      </c>
      <c r="AC313" s="478">
        <v>214</v>
      </c>
    </row>
    <row r="314" spans="1:29" ht="15" customHeight="1" x14ac:dyDescent="0.2">
      <c r="A314" s="479">
        <v>360810124</v>
      </c>
      <c r="B314" s="478">
        <v>44201</v>
      </c>
      <c r="C314" s="478">
        <v>1</v>
      </c>
      <c r="D314" s="478">
        <v>0</v>
      </c>
      <c r="E314" s="478" t="s">
        <v>330</v>
      </c>
      <c r="F314" s="478">
        <v>2012</v>
      </c>
      <c r="G314" s="478">
        <v>7</v>
      </c>
      <c r="H314" s="478">
        <v>2</v>
      </c>
      <c r="I314" s="478">
        <v>43</v>
      </c>
      <c r="J314" s="478">
        <v>35620</v>
      </c>
      <c r="K314" s="478">
        <v>5601</v>
      </c>
      <c r="L314" s="478">
        <v>51000</v>
      </c>
      <c r="M314" s="478" t="s">
        <v>371</v>
      </c>
      <c r="N314" s="478">
        <v>40.736139999999999</v>
      </c>
      <c r="O314" s="478">
        <v>-73.821529999999996</v>
      </c>
      <c r="P314" s="478">
        <v>8465</v>
      </c>
      <c r="Q314" s="478">
        <v>96</v>
      </c>
      <c r="R314" s="478">
        <v>8.3000000000000004E-2</v>
      </c>
      <c r="S314" s="478">
        <v>8.2000000000000003E-2</v>
      </c>
      <c r="T314" s="478">
        <v>8.2000000000000003E-2</v>
      </c>
      <c r="U314" s="478">
        <v>8.2000000000000003E-2</v>
      </c>
      <c r="V314" s="478">
        <v>8</v>
      </c>
      <c r="W314" s="478">
        <v>1</v>
      </c>
      <c r="X314" s="478">
        <v>0</v>
      </c>
      <c r="Y314" s="478" t="s">
        <v>332</v>
      </c>
      <c r="Z314" s="478">
        <v>47</v>
      </c>
      <c r="AA314" s="478">
        <v>768</v>
      </c>
      <c r="AB314" s="478">
        <v>205</v>
      </c>
      <c r="AC314" s="478">
        <v>214</v>
      </c>
    </row>
    <row r="315" spans="1:29" ht="15" customHeight="1" x14ac:dyDescent="0.2">
      <c r="A315" s="479">
        <v>360810124</v>
      </c>
      <c r="B315" s="478">
        <v>44201</v>
      </c>
      <c r="C315" s="478">
        <v>1</v>
      </c>
      <c r="D315" s="478">
        <v>0</v>
      </c>
      <c r="E315" s="478" t="s">
        <v>330</v>
      </c>
      <c r="F315" s="478">
        <v>2013</v>
      </c>
      <c r="G315" s="478">
        <v>7</v>
      </c>
      <c r="H315" s="478">
        <v>2</v>
      </c>
      <c r="I315" s="478">
        <v>43</v>
      </c>
      <c r="J315" s="478">
        <v>35620</v>
      </c>
      <c r="K315" s="478">
        <v>5601</v>
      </c>
      <c r="L315" s="478">
        <v>51000</v>
      </c>
      <c r="M315" s="478" t="s">
        <v>371</v>
      </c>
      <c r="N315" s="478">
        <v>40.736139999999999</v>
      </c>
      <c r="O315" s="478">
        <v>-73.821529999999996</v>
      </c>
      <c r="P315" s="478">
        <v>8389</v>
      </c>
      <c r="Q315" s="478">
        <v>94</v>
      </c>
      <c r="R315" s="478">
        <v>0.08</v>
      </c>
      <c r="S315" s="478">
        <v>7.9000000000000001E-2</v>
      </c>
      <c r="T315" s="478">
        <v>7.1999999999999995E-2</v>
      </c>
      <c r="U315" s="478">
        <v>7.0999999999999994E-2</v>
      </c>
      <c r="V315" s="478">
        <v>2</v>
      </c>
      <c r="W315" s="478">
        <v>1</v>
      </c>
      <c r="X315" s="478">
        <v>0</v>
      </c>
      <c r="Y315" s="478" t="s">
        <v>332</v>
      </c>
      <c r="Z315" s="478">
        <v>47</v>
      </c>
      <c r="AA315" s="478">
        <v>768</v>
      </c>
      <c r="AB315" s="478">
        <v>202</v>
      </c>
      <c r="AC315" s="478">
        <v>214</v>
      </c>
    </row>
    <row r="316" spans="1:29" ht="15" customHeight="1" x14ac:dyDescent="0.2">
      <c r="A316" s="479">
        <v>360810124</v>
      </c>
      <c r="B316" s="478">
        <v>44201</v>
      </c>
      <c r="C316" s="478">
        <v>1</v>
      </c>
      <c r="D316" s="478">
        <v>0</v>
      </c>
      <c r="E316" s="478" t="s">
        <v>330</v>
      </c>
      <c r="F316" s="478">
        <v>2014</v>
      </c>
      <c r="G316" s="478">
        <v>7</v>
      </c>
      <c r="H316" s="478">
        <v>2</v>
      </c>
      <c r="I316" s="478">
        <v>43</v>
      </c>
      <c r="J316" s="478">
        <v>35620</v>
      </c>
      <c r="K316" s="478">
        <v>5601</v>
      </c>
      <c r="L316" s="478">
        <v>51000</v>
      </c>
      <c r="M316" s="478" t="s">
        <v>371</v>
      </c>
      <c r="N316" s="478">
        <v>40.736139999999999</v>
      </c>
      <c r="O316" s="478">
        <v>-73.821529999999996</v>
      </c>
      <c r="P316" s="478">
        <v>8332</v>
      </c>
      <c r="Q316" s="478">
        <v>92</v>
      </c>
      <c r="R316" s="478">
        <v>7.6999999999999999E-2</v>
      </c>
      <c r="S316" s="478">
        <v>6.5000000000000002E-2</v>
      </c>
      <c r="T316" s="478">
        <v>6.4000000000000001E-2</v>
      </c>
      <c r="U316" s="478">
        <v>6.3E-2</v>
      </c>
      <c r="V316" s="478">
        <v>1</v>
      </c>
      <c r="W316" s="478">
        <v>1</v>
      </c>
      <c r="X316" s="478">
        <v>0</v>
      </c>
      <c r="Y316" s="478" t="s">
        <v>332</v>
      </c>
      <c r="Z316" s="478">
        <v>47</v>
      </c>
      <c r="AA316" s="478">
        <v>768</v>
      </c>
      <c r="AB316" s="478">
        <v>196</v>
      </c>
      <c r="AC316" s="478">
        <v>214</v>
      </c>
    </row>
    <row r="317" spans="1:29" ht="15" customHeight="1" x14ac:dyDescent="0.2">
      <c r="A317" s="479">
        <v>360810124</v>
      </c>
      <c r="B317" s="478">
        <v>44201</v>
      </c>
      <c r="C317" s="478">
        <v>1</v>
      </c>
      <c r="D317" s="478">
        <v>0</v>
      </c>
      <c r="E317" s="478" t="s">
        <v>330</v>
      </c>
      <c r="F317" s="478">
        <v>2015</v>
      </c>
      <c r="G317" s="478">
        <v>7</v>
      </c>
      <c r="H317" s="478">
        <v>2</v>
      </c>
      <c r="I317" s="478">
        <v>43</v>
      </c>
      <c r="J317" s="478">
        <v>35620</v>
      </c>
      <c r="K317" s="478">
        <v>5601</v>
      </c>
      <c r="L317" s="478">
        <v>51000</v>
      </c>
      <c r="M317" s="478" t="s">
        <v>371</v>
      </c>
      <c r="N317" s="478">
        <v>40.736139999999999</v>
      </c>
      <c r="O317" s="478">
        <v>-73.821529999999996</v>
      </c>
      <c r="P317" s="478">
        <v>8584</v>
      </c>
      <c r="Q317" s="478">
        <v>98</v>
      </c>
      <c r="R317" s="478">
        <v>8.1000000000000003E-2</v>
      </c>
      <c r="S317" s="478">
        <v>7.9000000000000001E-2</v>
      </c>
      <c r="T317" s="478">
        <v>7.5999999999999998E-2</v>
      </c>
      <c r="U317" s="478">
        <v>7.2999999999999995E-2</v>
      </c>
      <c r="V317" s="478">
        <v>3</v>
      </c>
      <c r="W317" s="478">
        <v>2</v>
      </c>
      <c r="X317" s="478">
        <v>0</v>
      </c>
      <c r="Y317" s="478" t="s">
        <v>332</v>
      </c>
      <c r="Z317" s="478">
        <v>0</v>
      </c>
      <c r="AA317" s="478">
        <v>768</v>
      </c>
      <c r="AB317" s="478">
        <v>209</v>
      </c>
      <c r="AC317" s="478">
        <v>214</v>
      </c>
    </row>
    <row r="318" spans="1:29" ht="15" customHeight="1" x14ac:dyDescent="0.2">
      <c r="A318" s="479">
        <v>360810124</v>
      </c>
      <c r="B318" s="478">
        <v>44201</v>
      </c>
      <c r="C318" s="478">
        <v>1</v>
      </c>
      <c r="D318" s="478">
        <v>0</v>
      </c>
      <c r="E318" s="478" t="s">
        <v>330</v>
      </c>
      <c r="F318" s="478">
        <v>2016</v>
      </c>
      <c r="G318" s="478">
        <v>7</v>
      </c>
      <c r="H318" s="478">
        <v>2</v>
      </c>
      <c r="I318" s="478">
        <v>43</v>
      </c>
      <c r="J318" s="478">
        <v>35620</v>
      </c>
      <c r="K318" s="478">
        <v>5601</v>
      </c>
      <c r="L318" s="478">
        <v>51000</v>
      </c>
      <c r="M318" s="478" t="s">
        <v>371</v>
      </c>
      <c r="N318" s="478">
        <v>40.736139999999999</v>
      </c>
      <c r="O318" s="478">
        <v>-73.821529999999996</v>
      </c>
      <c r="P318" s="478">
        <v>8603</v>
      </c>
      <c r="Q318" s="478">
        <v>98</v>
      </c>
      <c r="R318" s="478">
        <v>8.3000000000000004E-2</v>
      </c>
      <c r="S318" s="478">
        <v>8.2000000000000003E-2</v>
      </c>
      <c r="T318" s="478">
        <v>7.4999999999999997E-2</v>
      </c>
      <c r="U318" s="478">
        <v>7.0999999999999994E-2</v>
      </c>
      <c r="V318" s="478">
        <v>2</v>
      </c>
      <c r="W318" s="478">
        <v>1</v>
      </c>
      <c r="X318" s="478">
        <v>0</v>
      </c>
      <c r="Y318" s="478" t="s">
        <v>332</v>
      </c>
      <c r="Z318" s="478">
        <v>87</v>
      </c>
      <c r="AA318" s="478">
        <v>768</v>
      </c>
      <c r="AB318" s="478">
        <v>210</v>
      </c>
      <c r="AC318" s="478">
        <v>214</v>
      </c>
    </row>
    <row r="319" spans="1:29" ht="15" customHeight="1" x14ac:dyDescent="0.2">
      <c r="A319" s="479">
        <v>360810124</v>
      </c>
      <c r="B319" s="478">
        <v>44201</v>
      </c>
      <c r="C319" s="478">
        <v>1</v>
      </c>
      <c r="D319" s="478">
        <v>0</v>
      </c>
      <c r="E319" s="478" t="s">
        <v>330</v>
      </c>
      <c r="F319" s="478">
        <v>2017</v>
      </c>
      <c r="G319" s="478">
        <v>7</v>
      </c>
      <c r="H319" s="478">
        <v>2</v>
      </c>
      <c r="I319" s="478">
        <v>43</v>
      </c>
      <c r="J319" s="478">
        <v>35620</v>
      </c>
      <c r="K319" s="478">
        <v>5601</v>
      </c>
      <c r="L319" s="478">
        <v>51000</v>
      </c>
      <c r="M319" s="478" t="s">
        <v>371</v>
      </c>
      <c r="N319" s="478">
        <v>40.736139999999999</v>
      </c>
      <c r="O319" s="478">
        <v>-73.821529999999996</v>
      </c>
      <c r="P319" s="478">
        <v>8317</v>
      </c>
      <c r="Q319" s="478">
        <v>94</v>
      </c>
      <c r="R319" s="478">
        <v>8.5999999999999993E-2</v>
      </c>
      <c r="S319" s="478">
        <v>0.08</v>
      </c>
      <c r="T319" s="478">
        <v>7.9000000000000001E-2</v>
      </c>
      <c r="U319" s="478">
        <v>7.9000000000000001E-2</v>
      </c>
      <c r="V319" s="478">
        <v>4</v>
      </c>
      <c r="W319" s="478">
        <v>1</v>
      </c>
      <c r="X319" s="478">
        <v>0</v>
      </c>
      <c r="Y319" s="478" t="s">
        <v>332</v>
      </c>
      <c r="Z319" s="478">
        <v>87</v>
      </c>
      <c r="AA319" s="478">
        <v>768</v>
      </c>
      <c r="AB319" s="478">
        <v>344</v>
      </c>
      <c r="AC319" s="478">
        <v>365</v>
      </c>
    </row>
    <row r="320" spans="1:29" ht="15" customHeight="1" x14ac:dyDescent="0.2">
      <c r="A320" s="479">
        <v>360810124</v>
      </c>
      <c r="B320" s="478">
        <v>44201</v>
      </c>
      <c r="C320" s="478">
        <v>1</v>
      </c>
      <c r="D320" s="478">
        <v>0</v>
      </c>
      <c r="E320" s="478" t="s">
        <v>330</v>
      </c>
      <c r="F320" s="478">
        <v>2018</v>
      </c>
      <c r="G320" s="478">
        <v>7</v>
      </c>
      <c r="H320" s="478">
        <v>2</v>
      </c>
      <c r="I320" s="478">
        <v>43</v>
      </c>
      <c r="J320" s="478">
        <v>35620</v>
      </c>
      <c r="K320" s="478">
        <v>5601</v>
      </c>
      <c r="L320" s="478">
        <v>51000</v>
      </c>
      <c r="M320" s="478" t="s">
        <v>371</v>
      </c>
      <c r="N320" s="478">
        <v>40.736139999999999</v>
      </c>
      <c r="O320" s="478">
        <v>-73.821529999999996</v>
      </c>
      <c r="P320" s="478">
        <v>8631</v>
      </c>
      <c r="Q320" s="478">
        <v>98</v>
      </c>
      <c r="R320" s="478">
        <v>8.2000000000000003E-2</v>
      </c>
      <c r="S320" s="478">
        <v>0.08</v>
      </c>
      <c r="T320" s="478">
        <v>7.5999999999999998E-2</v>
      </c>
      <c r="U320" s="478">
        <v>7.2999999999999995E-2</v>
      </c>
      <c r="V320" s="478">
        <v>3</v>
      </c>
      <c r="W320" s="478">
        <v>1</v>
      </c>
      <c r="X320" s="478">
        <v>0</v>
      </c>
      <c r="Z320" s="478">
        <v>87</v>
      </c>
      <c r="AA320" s="478">
        <v>768</v>
      </c>
      <c r="AB320" s="478">
        <v>358</v>
      </c>
      <c r="AC320" s="478">
        <v>365</v>
      </c>
    </row>
    <row r="321" spans="1:29" ht="15" customHeight="1" x14ac:dyDescent="0.2">
      <c r="A321" s="479">
        <v>360850067</v>
      </c>
      <c r="B321" s="478">
        <v>44201</v>
      </c>
      <c r="C321" s="478">
        <v>1</v>
      </c>
      <c r="D321" s="478">
        <v>0</v>
      </c>
      <c r="E321" s="478" t="s">
        <v>330</v>
      </c>
      <c r="F321" s="478">
        <v>2010</v>
      </c>
      <c r="G321" s="478">
        <v>7</v>
      </c>
      <c r="H321" s="478">
        <v>2</v>
      </c>
      <c r="I321" s="478">
        <v>43</v>
      </c>
      <c r="J321" s="478">
        <v>35620</v>
      </c>
      <c r="K321" s="478">
        <v>5601</v>
      </c>
      <c r="L321" s="478">
        <v>51000</v>
      </c>
      <c r="M321" s="478" t="s">
        <v>372</v>
      </c>
      <c r="N321" s="478">
        <v>40.596640000000001</v>
      </c>
      <c r="O321" s="478">
        <v>-74.125249999999994</v>
      </c>
      <c r="P321" s="478">
        <v>8703</v>
      </c>
      <c r="Q321" s="478">
        <v>100</v>
      </c>
      <c r="R321" s="478">
        <v>0.113</v>
      </c>
      <c r="S321" s="478">
        <v>8.8999999999999996E-2</v>
      </c>
      <c r="T321" s="478">
        <v>8.7999999999999995E-2</v>
      </c>
      <c r="U321" s="478">
        <v>8.5000000000000006E-2</v>
      </c>
      <c r="V321" s="478">
        <v>12</v>
      </c>
      <c r="W321" s="478">
        <v>1</v>
      </c>
      <c r="X321" s="478">
        <v>0</v>
      </c>
      <c r="Z321" s="478">
        <v>47</v>
      </c>
      <c r="AA321" s="478">
        <v>768</v>
      </c>
      <c r="AB321" s="478">
        <v>214</v>
      </c>
      <c r="AC321" s="478">
        <v>214</v>
      </c>
    </row>
    <row r="322" spans="1:29" ht="15" customHeight="1" x14ac:dyDescent="0.2">
      <c r="A322" s="479">
        <v>360850067</v>
      </c>
      <c r="B322" s="478">
        <v>44201</v>
      </c>
      <c r="C322" s="478">
        <v>1</v>
      </c>
      <c r="D322" s="478">
        <v>0</v>
      </c>
      <c r="E322" s="478" t="s">
        <v>330</v>
      </c>
      <c r="F322" s="478">
        <v>2011</v>
      </c>
      <c r="G322" s="478">
        <v>7</v>
      </c>
      <c r="H322" s="478">
        <v>2</v>
      </c>
      <c r="I322" s="478">
        <v>43</v>
      </c>
      <c r="J322" s="478">
        <v>35620</v>
      </c>
      <c r="K322" s="478">
        <v>5601</v>
      </c>
      <c r="L322" s="478">
        <v>51000</v>
      </c>
      <c r="M322" s="478" t="s">
        <v>372</v>
      </c>
      <c r="N322" s="478">
        <v>40.596640000000001</v>
      </c>
      <c r="O322" s="478">
        <v>-74.125249999999994</v>
      </c>
      <c r="P322" s="478">
        <v>8654</v>
      </c>
      <c r="Q322" s="478">
        <v>98</v>
      </c>
      <c r="R322" s="478">
        <v>9.2999999999999999E-2</v>
      </c>
      <c r="S322" s="478">
        <v>0.09</v>
      </c>
      <c r="T322" s="478">
        <v>8.8999999999999996E-2</v>
      </c>
      <c r="U322" s="478">
        <v>8.6999999999999994E-2</v>
      </c>
      <c r="V322" s="478">
        <v>10</v>
      </c>
      <c r="W322" s="478">
        <v>1</v>
      </c>
      <c r="X322" s="478">
        <v>0</v>
      </c>
      <c r="Z322" s="478">
        <v>47</v>
      </c>
      <c r="AA322" s="478">
        <v>768</v>
      </c>
      <c r="AB322" s="478">
        <v>209</v>
      </c>
      <c r="AC322" s="478">
        <v>214</v>
      </c>
    </row>
    <row r="323" spans="1:29" ht="15" customHeight="1" x14ac:dyDescent="0.2">
      <c r="A323" s="479">
        <v>360850067</v>
      </c>
      <c r="B323" s="478">
        <v>44201</v>
      </c>
      <c r="C323" s="478">
        <v>1</v>
      </c>
      <c r="D323" s="478">
        <v>0</v>
      </c>
      <c r="E323" s="478" t="s">
        <v>330</v>
      </c>
      <c r="F323" s="478">
        <v>2012</v>
      </c>
      <c r="G323" s="478">
        <v>7</v>
      </c>
      <c r="H323" s="478">
        <v>2</v>
      </c>
      <c r="I323" s="478">
        <v>43</v>
      </c>
      <c r="J323" s="478">
        <v>35620</v>
      </c>
      <c r="K323" s="478">
        <v>5601</v>
      </c>
      <c r="L323" s="478">
        <v>51000</v>
      </c>
      <c r="M323" s="478" t="s">
        <v>372</v>
      </c>
      <c r="N323" s="478">
        <v>40.596640000000001</v>
      </c>
      <c r="O323" s="478">
        <v>-74.125249999999994</v>
      </c>
      <c r="P323" s="478">
        <v>8578</v>
      </c>
      <c r="Q323" s="478">
        <v>98</v>
      </c>
      <c r="R323" s="478">
        <v>8.4000000000000005E-2</v>
      </c>
      <c r="S323" s="478">
        <v>8.2000000000000003E-2</v>
      </c>
      <c r="T323" s="478">
        <v>0.08</v>
      </c>
      <c r="U323" s="478">
        <v>7.8E-2</v>
      </c>
      <c r="V323" s="478">
        <v>6</v>
      </c>
      <c r="W323" s="478">
        <v>1</v>
      </c>
      <c r="X323" s="478">
        <v>0</v>
      </c>
      <c r="Y323" s="478" t="s">
        <v>332</v>
      </c>
      <c r="Z323" s="478">
        <v>47</v>
      </c>
      <c r="AA323" s="478">
        <v>768</v>
      </c>
      <c r="AB323" s="478">
        <v>209</v>
      </c>
      <c r="AC323" s="478">
        <v>214</v>
      </c>
    </row>
    <row r="324" spans="1:29" ht="15" customHeight="1" x14ac:dyDescent="0.2">
      <c r="A324" s="479">
        <v>360850067</v>
      </c>
      <c r="B324" s="478">
        <v>44201</v>
      </c>
      <c r="C324" s="478">
        <v>1</v>
      </c>
      <c r="D324" s="478">
        <v>0</v>
      </c>
      <c r="E324" s="478" t="s">
        <v>330</v>
      </c>
      <c r="F324" s="478">
        <v>2013</v>
      </c>
      <c r="G324" s="478">
        <v>7</v>
      </c>
      <c r="H324" s="478">
        <v>2</v>
      </c>
      <c r="I324" s="478">
        <v>43</v>
      </c>
      <c r="J324" s="478">
        <v>35620</v>
      </c>
      <c r="K324" s="478">
        <v>5601</v>
      </c>
      <c r="L324" s="478">
        <v>51000</v>
      </c>
      <c r="M324" s="478" t="s">
        <v>372</v>
      </c>
      <c r="N324" s="478">
        <v>40.596640000000001</v>
      </c>
      <c r="O324" s="478">
        <v>-74.125249999999994</v>
      </c>
      <c r="P324" s="478">
        <v>7506</v>
      </c>
      <c r="Q324" s="478">
        <v>100</v>
      </c>
      <c r="R324" s="478">
        <v>8.5999999999999993E-2</v>
      </c>
      <c r="S324" s="478">
        <v>7.2999999999999995E-2</v>
      </c>
      <c r="T324" s="478">
        <v>7.0999999999999994E-2</v>
      </c>
      <c r="U324" s="478">
        <v>7.0999999999999994E-2</v>
      </c>
      <c r="V324" s="478">
        <v>1</v>
      </c>
      <c r="W324" s="478">
        <v>1</v>
      </c>
      <c r="X324" s="478">
        <v>0</v>
      </c>
      <c r="Y324" s="478" t="s">
        <v>332</v>
      </c>
      <c r="Z324" s="478">
        <v>47</v>
      </c>
      <c r="AA324" s="478">
        <v>768</v>
      </c>
      <c r="AB324" s="478">
        <v>214</v>
      </c>
      <c r="AC324" s="478">
        <v>214</v>
      </c>
    </row>
    <row r="325" spans="1:29" ht="15" customHeight="1" x14ac:dyDescent="0.2">
      <c r="A325" s="479">
        <v>360850067</v>
      </c>
      <c r="B325" s="478">
        <v>44201</v>
      </c>
      <c r="C325" s="478">
        <v>1</v>
      </c>
      <c r="D325" s="478">
        <v>0</v>
      </c>
      <c r="E325" s="478" t="s">
        <v>330</v>
      </c>
      <c r="F325" s="478">
        <v>2014</v>
      </c>
      <c r="G325" s="478">
        <v>7</v>
      </c>
      <c r="H325" s="478">
        <v>2</v>
      </c>
      <c r="I325" s="478">
        <v>43</v>
      </c>
      <c r="J325" s="478">
        <v>35620</v>
      </c>
      <c r="K325" s="478">
        <v>5601</v>
      </c>
      <c r="L325" s="478">
        <v>51000</v>
      </c>
      <c r="M325" s="478" t="s">
        <v>372</v>
      </c>
      <c r="N325" s="478">
        <v>40.596640000000001</v>
      </c>
      <c r="O325" s="478">
        <v>-74.125249999999994</v>
      </c>
      <c r="P325" s="478">
        <v>5940</v>
      </c>
      <c r="Q325" s="478">
        <v>95</v>
      </c>
      <c r="R325" s="478">
        <v>0.1</v>
      </c>
      <c r="S325" s="478">
        <v>8.3000000000000004E-2</v>
      </c>
      <c r="T325" s="478">
        <v>7.8E-2</v>
      </c>
      <c r="U325" s="478">
        <v>7.1999999999999995E-2</v>
      </c>
      <c r="V325" s="478">
        <v>3</v>
      </c>
      <c r="W325" s="478">
        <v>1</v>
      </c>
      <c r="X325" s="478">
        <v>0</v>
      </c>
      <c r="Y325" s="478" t="s">
        <v>332</v>
      </c>
      <c r="Z325" s="478">
        <v>47</v>
      </c>
      <c r="AA325" s="478">
        <v>768</v>
      </c>
      <c r="AB325" s="478">
        <v>204</v>
      </c>
      <c r="AC325" s="478">
        <v>214</v>
      </c>
    </row>
    <row r="326" spans="1:29" ht="15" customHeight="1" x14ac:dyDescent="0.2">
      <c r="A326" s="479">
        <v>360850067</v>
      </c>
      <c r="B326" s="478">
        <v>44201</v>
      </c>
      <c r="C326" s="478">
        <v>1</v>
      </c>
      <c r="D326" s="478">
        <v>0</v>
      </c>
      <c r="E326" s="478" t="s">
        <v>330</v>
      </c>
      <c r="F326" s="478">
        <v>2015</v>
      </c>
      <c r="G326" s="478">
        <v>7</v>
      </c>
      <c r="H326" s="478">
        <v>2</v>
      </c>
      <c r="I326" s="478">
        <v>43</v>
      </c>
      <c r="J326" s="478">
        <v>35620</v>
      </c>
      <c r="K326" s="478">
        <v>5601</v>
      </c>
      <c r="L326" s="478">
        <v>51000</v>
      </c>
      <c r="M326" s="478" t="s">
        <v>372</v>
      </c>
      <c r="N326" s="478">
        <v>40.596640000000001</v>
      </c>
      <c r="O326" s="478">
        <v>-74.125249999999994</v>
      </c>
      <c r="P326" s="478">
        <v>6016</v>
      </c>
      <c r="Q326" s="478">
        <v>100</v>
      </c>
      <c r="R326" s="478">
        <v>8.5000000000000006E-2</v>
      </c>
      <c r="S326" s="478">
        <v>8.1000000000000003E-2</v>
      </c>
      <c r="T326" s="478">
        <v>0.08</v>
      </c>
      <c r="U326" s="478">
        <v>7.9000000000000001E-2</v>
      </c>
      <c r="V326" s="478">
        <v>4</v>
      </c>
      <c r="W326" s="478">
        <v>1</v>
      </c>
      <c r="X326" s="478">
        <v>0</v>
      </c>
      <c r="Y326" s="478" t="s">
        <v>332</v>
      </c>
      <c r="Z326" s="478">
        <v>47</v>
      </c>
      <c r="AA326" s="478">
        <v>768</v>
      </c>
      <c r="AB326" s="478">
        <v>214</v>
      </c>
      <c r="AC326" s="478">
        <v>214</v>
      </c>
    </row>
    <row r="327" spans="1:29" ht="15" customHeight="1" x14ac:dyDescent="0.2">
      <c r="A327" s="479">
        <v>360850067</v>
      </c>
      <c r="B327" s="478">
        <v>44201</v>
      </c>
      <c r="C327" s="478">
        <v>1</v>
      </c>
      <c r="D327" s="478">
        <v>0</v>
      </c>
      <c r="E327" s="478" t="s">
        <v>330</v>
      </c>
      <c r="F327" s="478">
        <v>2016</v>
      </c>
      <c r="G327" s="478">
        <v>7</v>
      </c>
      <c r="H327" s="478">
        <v>2</v>
      </c>
      <c r="I327" s="478">
        <v>43</v>
      </c>
      <c r="J327" s="478">
        <v>35620</v>
      </c>
      <c r="K327" s="478">
        <v>5601</v>
      </c>
      <c r="L327" s="478">
        <v>51000</v>
      </c>
      <c r="M327" s="478" t="s">
        <v>372</v>
      </c>
      <c r="N327" s="478">
        <v>40.596640000000001</v>
      </c>
      <c r="O327" s="478">
        <v>-74.125249999999994</v>
      </c>
      <c r="P327" s="478">
        <v>6290</v>
      </c>
      <c r="Q327" s="478">
        <v>99</v>
      </c>
      <c r="R327" s="478">
        <v>8.5999999999999993E-2</v>
      </c>
      <c r="S327" s="478">
        <v>8.1000000000000003E-2</v>
      </c>
      <c r="T327" s="478">
        <v>7.8E-2</v>
      </c>
      <c r="U327" s="478">
        <v>7.6999999999999999E-2</v>
      </c>
      <c r="V327" s="478">
        <v>4</v>
      </c>
      <c r="W327" s="478">
        <v>1</v>
      </c>
      <c r="X327" s="478">
        <v>0</v>
      </c>
      <c r="Y327" s="478" t="s">
        <v>332</v>
      </c>
      <c r="Z327" s="478">
        <v>87</v>
      </c>
      <c r="AA327" s="478">
        <v>768</v>
      </c>
      <c r="AB327" s="478">
        <v>211</v>
      </c>
      <c r="AC327" s="478">
        <v>214</v>
      </c>
    </row>
    <row r="328" spans="1:29" ht="15" customHeight="1" x14ac:dyDescent="0.2">
      <c r="A328" s="479">
        <v>360850067</v>
      </c>
      <c r="B328" s="478">
        <v>44201</v>
      </c>
      <c r="C328" s="478">
        <v>1</v>
      </c>
      <c r="D328" s="478">
        <v>0</v>
      </c>
      <c r="E328" s="478" t="s">
        <v>330</v>
      </c>
      <c r="F328" s="478">
        <v>2017</v>
      </c>
      <c r="G328" s="478">
        <v>7</v>
      </c>
      <c r="H328" s="478">
        <v>2</v>
      </c>
      <c r="I328" s="478">
        <v>43</v>
      </c>
      <c r="J328" s="478">
        <v>35620</v>
      </c>
      <c r="K328" s="478">
        <v>5601</v>
      </c>
      <c r="L328" s="478">
        <v>51000</v>
      </c>
      <c r="M328" s="478" t="s">
        <v>372</v>
      </c>
      <c r="N328" s="478">
        <v>40.596640000000001</v>
      </c>
      <c r="O328" s="478">
        <v>-74.125249999999994</v>
      </c>
      <c r="P328" s="478">
        <v>6246</v>
      </c>
      <c r="Q328" s="478">
        <v>99</v>
      </c>
      <c r="R328" s="478">
        <v>8.1000000000000003E-2</v>
      </c>
      <c r="S328" s="478">
        <v>7.9000000000000001E-2</v>
      </c>
      <c r="T328" s="478">
        <v>7.3999999999999996E-2</v>
      </c>
      <c r="U328" s="478">
        <v>7.1999999999999995E-2</v>
      </c>
      <c r="V328" s="478">
        <v>2</v>
      </c>
      <c r="W328" s="478">
        <v>1</v>
      </c>
      <c r="X328" s="478">
        <v>0</v>
      </c>
      <c r="Y328" s="478" t="s">
        <v>332</v>
      </c>
      <c r="Z328" s="478">
        <v>87</v>
      </c>
      <c r="AA328" s="478">
        <v>768</v>
      </c>
      <c r="AB328" s="478">
        <v>242</v>
      </c>
      <c r="AC328" s="478">
        <v>245</v>
      </c>
    </row>
    <row r="329" spans="1:29" ht="15" customHeight="1" x14ac:dyDescent="0.2">
      <c r="A329" s="479">
        <v>360850111</v>
      </c>
      <c r="B329" s="478">
        <v>44201</v>
      </c>
      <c r="C329" s="478">
        <v>2</v>
      </c>
      <c r="D329" s="478">
        <v>0</v>
      </c>
      <c r="E329" s="478" t="s">
        <v>330</v>
      </c>
      <c r="F329" s="478">
        <v>2018</v>
      </c>
      <c r="G329" s="478">
        <v>7</v>
      </c>
      <c r="H329" s="478">
        <v>2</v>
      </c>
      <c r="I329" s="478">
        <v>43</v>
      </c>
      <c r="J329" s="478">
        <v>35620</v>
      </c>
      <c r="K329" s="478">
        <v>5601</v>
      </c>
      <c r="L329" s="478">
        <v>51000</v>
      </c>
      <c r="M329" s="478" t="s">
        <v>373</v>
      </c>
      <c r="N329" s="478">
        <v>40.580269999999999</v>
      </c>
      <c r="O329" s="478">
        <v>-74.198319999999995</v>
      </c>
      <c r="P329" s="478">
        <v>4150</v>
      </c>
      <c r="Q329" s="478">
        <v>69</v>
      </c>
      <c r="R329" s="478">
        <v>8.1000000000000003E-2</v>
      </c>
      <c r="S329" s="478">
        <v>7.8E-2</v>
      </c>
      <c r="T329" s="478">
        <v>7.8E-2</v>
      </c>
      <c r="U329" s="478">
        <v>7.6999999999999999E-2</v>
      </c>
      <c r="V329" s="478">
        <v>4</v>
      </c>
      <c r="W329" s="478">
        <v>1</v>
      </c>
      <c r="X329" s="478">
        <v>0</v>
      </c>
      <c r="Z329" s="478">
        <v>87</v>
      </c>
      <c r="AA329" s="478">
        <v>768</v>
      </c>
      <c r="AB329" s="478">
        <v>168</v>
      </c>
      <c r="AC329" s="478">
        <v>245</v>
      </c>
    </row>
    <row r="330" spans="1:29" ht="15" customHeight="1" x14ac:dyDescent="0.2">
      <c r="A330" s="479">
        <v>360870005</v>
      </c>
      <c r="B330" s="478">
        <v>44201</v>
      </c>
      <c r="C330" s="478">
        <v>1</v>
      </c>
      <c r="D330" s="478">
        <v>0</v>
      </c>
      <c r="E330" s="478" t="s">
        <v>330</v>
      </c>
      <c r="F330" s="478">
        <v>2010</v>
      </c>
      <c r="G330" s="478">
        <v>7</v>
      </c>
      <c r="H330" s="478">
        <v>2</v>
      </c>
      <c r="I330" s="478">
        <v>43</v>
      </c>
      <c r="J330" s="478">
        <v>35620</v>
      </c>
      <c r="K330" s="478">
        <v>5601</v>
      </c>
      <c r="L330" s="478">
        <v>0</v>
      </c>
      <c r="M330" s="478" t="s">
        <v>374</v>
      </c>
      <c r="N330" s="478">
        <v>41.182079999999999</v>
      </c>
      <c r="O330" s="478">
        <v>-74.028189999999995</v>
      </c>
      <c r="P330" s="478">
        <v>8721</v>
      </c>
      <c r="Q330" s="478">
        <v>100</v>
      </c>
      <c r="R330" s="478">
        <v>8.7999999999999995E-2</v>
      </c>
      <c r="S330" s="478">
        <v>8.4000000000000005E-2</v>
      </c>
      <c r="T330" s="478">
        <v>7.8E-2</v>
      </c>
      <c r="U330" s="478">
        <v>7.5999999999999998E-2</v>
      </c>
      <c r="V330" s="478">
        <v>4</v>
      </c>
      <c r="W330" s="478">
        <v>1</v>
      </c>
      <c r="X330" s="478">
        <v>0</v>
      </c>
      <c r="Z330" s="478">
        <v>47</v>
      </c>
      <c r="AA330" s="478">
        <v>768</v>
      </c>
      <c r="AB330" s="478">
        <v>213</v>
      </c>
      <c r="AC330" s="478">
        <v>214</v>
      </c>
    </row>
    <row r="331" spans="1:29" ht="15" customHeight="1" x14ac:dyDescent="0.2">
      <c r="A331" s="479">
        <v>360870005</v>
      </c>
      <c r="B331" s="478">
        <v>44201</v>
      </c>
      <c r="C331" s="478">
        <v>1</v>
      </c>
      <c r="D331" s="478">
        <v>0</v>
      </c>
      <c r="E331" s="478" t="s">
        <v>330</v>
      </c>
      <c r="F331" s="478">
        <v>2011</v>
      </c>
      <c r="G331" s="478">
        <v>7</v>
      </c>
      <c r="H331" s="478">
        <v>2</v>
      </c>
      <c r="I331" s="478">
        <v>43</v>
      </c>
      <c r="J331" s="478">
        <v>35620</v>
      </c>
      <c r="K331" s="478">
        <v>5601</v>
      </c>
      <c r="L331" s="478">
        <v>0</v>
      </c>
      <c r="M331" s="478" t="s">
        <v>374</v>
      </c>
      <c r="N331" s="478">
        <v>41.182079999999999</v>
      </c>
      <c r="O331" s="478">
        <v>-74.028189999999995</v>
      </c>
      <c r="P331" s="478">
        <v>7988</v>
      </c>
      <c r="Q331" s="478">
        <v>83</v>
      </c>
      <c r="R331" s="478">
        <v>7.6999999999999999E-2</v>
      </c>
      <c r="S331" s="478">
        <v>7.5999999999999998E-2</v>
      </c>
      <c r="T331" s="478">
        <v>7.4999999999999997E-2</v>
      </c>
      <c r="U331" s="478">
        <v>7.3999999999999996E-2</v>
      </c>
      <c r="V331" s="478">
        <v>2</v>
      </c>
      <c r="W331" s="478">
        <v>1</v>
      </c>
      <c r="X331" s="478">
        <v>0</v>
      </c>
      <c r="Z331" s="478">
        <v>47</v>
      </c>
      <c r="AA331" s="478">
        <v>768</v>
      </c>
      <c r="AB331" s="478">
        <v>178</v>
      </c>
      <c r="AC331" s="478">
        <v>214</v>
      </c>
    </row>
    <row r="332" spans="1:29" ht="15" customHeight="1" x14ac:dyDescent="0.2">
      <c r="A332" s="479">
        <v>360870005</v>
      </c>
      <c r="B332" s="478">
        <v>44201</v>
      </c>
      <c r="C332" s="478">
        <v>1</v>
      </c>
      <c r="D332" s="478">
        <v>0</v>
      </c>
      <c r="E332" s="478" t="s">
        <v>330</v>
      </c>
      <c r="F332" s="478">
        <v>2012</v>
      </c>
      <c r="G332" s="478">
        <v>7</v>
      </c>
      <c r="H332" s="478">
        <v>2</v>
      </c>
      <c r="I332" s="478">
        <v>43</v>
      </c>
      <c r="J332" s="478">
        <v>35620</v>
      </c>
      <c r="K332" s="478">
        <v>5601</v>
      </c>
      <c r="L332" s="478">
        <v>0</v>
      </c>
      <c r="M332" s="478" t="s">
        <v>374</v>
      </c>
      <c r="N332" s="478">
        <v>41.182079999999999</v>
      </c>
      <c r="O332" s="478">
        <v>-74.028189999999995</v>
      </c>
      <c r="P332" s="478">
        <v>8582</v>
      </c>
      <c r="Q332" s="478">
        <v>97</v>
      </c>
      <c r="R332" s="478">
        <v>8.8999999999999996E-2</v>
      </c>
      <c r="S332" s="478">
        <v>8.5000000000000006E-2</v>
      </c>
      <c r="T332" s="478">
        <v>8.2000000000000003E-2</v>
      </c>
      <c r="U332" s="478">
        <v>7.9000000000000001E-2</v>
      </c>
      <c r="V332" s="478">
        <v>4</v>
      </c>
      <c r="W332" s="478">
        <v>1</v>
      </c>
      <c r="X332" s="478">
        <v>0</v>
      </c>
      <c r="Y332" s="478" t="s">
        <v>332</v>
      </c>
      <c r="Z332" s="478">
        <v>47</v>
      </c>
      <c r="AA332" s="478">
        <v>768</v>
      </c>
      <c r="AB332" s="478">
        <v>208</v>
      </c>
      <c r="AC332" s="478">
        <v>214</v>
      </c>
    </row>
    <row r="333" spans="1:29" ht="15" customHeight="1" x14ac:dyDescent="0.2">
      <c r="A333" s="479">
        <v>360870005</v>
      </c>
      <c r="B333" s="478">
        <v>44201</v>
      </c>
      <c r="C333" s="478">
        <v>1</v>
      </c>
      <c r="D333" s="478">
        <v>0</v>
      </c>
      <c r="E333" s="478" t="s">
        <v>330</v>
      </c>
      <c r="F333" s="478">
        <v>2013</v>
      </c>
      <c r="G333" s="478">
        <v>7</v>
      </c>
      <c r="H333" s="478">
        <v>2</v>
      </c>
      <c r="I333" s="478">
        <v>43</v>
      </c>
      <c r="J333" s="478">
        <v>35620</v>
      </c>
      <c r="K333" s="478">
        <v>5601</v>
      </c>
      <c r="L333" s="478">
        <v>0</v>
      </c>
      <c r="M333" s="478" t="s">
        <v>374</v>
      </c>
      <c r="N333" s="478">
        <v>41.182079999999999</v>
      </c>
      <c r="O333" s="478">
        <v>-74.028189999999995</v>
      </c>
      <c r="P333" s="478">
        <v>8651</v>
      </c>
      <c r="Q333" s="478">
        <v>98</v>
      </c>
      <c r="R333" s="478">
        <v>8.3000000000000004E-2</v>
      </c>
      <c r="S333" s="478">
        <v>7.4999999999999997E-2</v>
      </c>
      <c r="T333" s="478">
        <v>7.0999999999999994E-2</v>
      </c>
      <c r="U333" s="478">
        <v>6.9000000000000006E-2</v>
      </c>
      <c r="V333" s="478">
        <v>1</v>
      </c>
      <c r="W333" s="478">
        <v>1</v>
      </c>
      <c r="X333" s="478">
        <v>0</v>
      </c>
      <c r="Y333" s="478" t="s">
        <v>332</v>
      </c>
      <c r="Z333" s="478">
        <v>47</v>
      </c>
      <c r="AA333" s="478">
        <v>768</v>
      </c>
      <c r="AB333" s="478">
        <v>210</v>
      </c>
      <c r="AC333" s="478">
        <v>214</v>
      </c>
    </row>
    <row r="334" spans="1:29" ht="15" customHeight="1" x14ac:dyDescent="0.2">
      <c r="A334" s="479">
        <v>360870005</v>
      </c>
      <c r="B334" s="478">
        <v>44201</v>
      </c>
      <c r="C334" s="478">
        <v>1</v>
      </c>
      <c r="D334" s="478">
        <v>0</v>
      </c>
      <c r="E334" s="478" t="s">
        <v>330</v>
      </c>
      <c r="F334" s="478">
        <v>2014</v>
      </c>
      <c r="G334" s="478">
        <v>7</v>
      </c>
      <c r="H334" s="478">
        <v>2</v>
      </c>
      <c r="I334" s="478">
        <v>43</v>
      </c>
      <c r="J334" s="478">
        <v>35620</v>
      </c>
      <c r="K334" s="478">
        <v>5601</v>
      </c>
      <c r="L334" s="478">
        <v>0</v>
      </c>
      <c r="M334" s="478" t="s">
        <v>374</v>
      </c>
      <c r="N334" s="478">
        <v>41.182079999999999</v>
      </c>
      <c r="O334" s="478">
        <v>-74.028189999999995</v>
      </c>
      <c r="P334" s="478">
        <v>8737</v>
      </c>
      <c r="Q334" s="478">
        <v>100</v>
      </c>
      <c r="R334" s="478">
        <v>7.0000000000000007E-2</v>
      </c>
      <c r="S334" s="478">
        <v>6.9000000000000006E-2</v>
      </c>
      <c r="T334" s="478">
        <v>6.9000000000000006E-2</v>
      </c>
      <c r="U334" s="478">
        <v>6.8000000000000005E-2</v>
      </c>
      <c r="V334" s="478">
        <v>0</v>
      </c>
      <c r="W334" s="478">
        <v>1</v>
      </c>
      <c r="X334" s="478">
        <v>0</v>
      </c>
      <c r="Y334" s="478" t="s">
        <v>332</v>
      </c>
      <c r="Z334" s="478">
        <v>47</v>
      </c>
      <c r="AA334" s="478">
        <v>768</v>
      </c>
      <c r="AB334" s="478">
        <v>214</v>
      </c>
      <c r="AC334" s="478">
        <v>214</v>
      </c>
    </row>
    <row r="335" spans="1:29" ht="15" customHeight="1" x14ac:dyDescent="0.2">
      <c r="A335" s="479">
        <v>360870005</v>
      </c>
      <c r="B335" s="478">
        <v>44201</v>
      </c>
      <c r="C335" s="478">
        <v>1</v>
      </c>
      <c r="D335" s="478">
        <v>0</v>
      </c>
      <c r="E335" s="478" t="s">
        <v>330</v>
      </c>
      <c r="F335" s="478">
        <v>2015</v>
      </c>
      <c r="G335" s="478">
        <v>7</v>
      </c>
      <c r="H335" s="478">
        <v>2</v>
      </c>
      <c r="I335" s="478">
        <v>43</v>
      </c>
      <c r="J335" s="478">
        <v>35620</v>
      </c>
      <c r="K335" s="478">
        <v>5601</v>
      </c>
      <c r="L335" s="478">
        <v>0</v>
      </c>
      <c r="M335" s="478" t="s">
        <v>374</v>
      </c>
      <c r="N335" s="478">
        <v>41.182079999999999</v>
      </c>
      <c r="O335" s="478">
        <v>-74.028189999999995</v>
      </c>
      <c r="P335" s="478">
        <v>8704</v>
      </c>
      <c r="Q335" s="478">
        <v>100</v>
      </c>
      <c r="R335" s="478">
        <v>8.3000000000000004E-2</v>
      </c>
      <c r="S335" s="478">
        <v>7.9000000000000001E-2</v>
      </c>
      <c r="T335" s="478">
        <v>7.8E-2</v>
      </c>
      <c r="U335" s="478">
        <v>7.6999999999999999E-2</v>
      </c>
      <c r="V335" s="478">
        <v>4</v>
      </c>
      <c r="W335" s="478">
        <v>1</v>
      </c>
      <c r="X335" s="478">
        <v>0</v>
      </c>
      <c r="Y335" s="478" t="s">
        <v>332</v>
      </c>
      <c r="Z335" s="478">
        <v>47</v>
      </c>
      <c r="AA335" s="478">
        <v>768</v>
      </c>
      <c r="AB335" s="478">
        <v>214</v>
      </c>
      <c r="AC335" s="478">
        <v>214</v>
      </c>
    </row>
    <row r="336" spans="1:29" ht="15" customHeight="1" x14ac:dyDescent="0.2">
      <c r="A336" s="479">
        <v>360870005</v>
      </c>
      <c r="B336" s="478">
        <v>44201</v>
      </c>
      <c r="C336" s="478">
        <v>1</v>
      </c>
      <c r="D336" s="478">
        <v>0</v>
      </c>
      <c r="E336" s="478" t="s">
        <v>330</v>
      </c>
      <c r="F336" s="478">
        <v>2016</v>
      </c>
      <c r="G336" s="478">
        <v>7</v>
      </c>
      <c r="H336" s="478">
        <v>2</v>
      </c>
      <c r="I336" s="478">
        <v>43</v>
      </c>
      <c r="J336" s="478">
        <v>35620</v>
      </c>
      <c r="K336" s="478">
        <v>5601</v>
      </c>
      <c r="L336" s="478">
        <v>0</v>
      </c>
      <c r="M336" s="478" t="s">
        <v>374</v>
      </c>
      <c r="N336" s="478">
        <v>41.182079999999999</v>
      </c>
      <c r="O336" s="478">
        <v>-74.028189999999995</v>
      </c>
      <c r="P336" s="478">
        <v>8681</v>
      </c>
      <c r="Q336" s="478">
        <v>98</v>
      </c>
      <c r="R336" s="478">
        <v>8.1000000000000003E-2</v>
      </c>
      <c r="S336" s="478">
        <v>7.8E-2</v>
      </c>
      <c r="T336" s="478">
        <v>7.5999999999999998E-2</v>
      </c>
      <c r="U336" s="478">
        <v>7.2999999999999995E-2</v>
      </c>
      <c r="V336" s="478">
        <v>3</v>
      </c>
      <c r="W336" s="478">
        <v>1</v>
      </c>
      <c r="X336" s="478">
        <v>0</v>
      </c>
      <c r="Y336" s="478" t="s">
        <v>332</v>
      </c>
      <c r="Z336" s="478">
        <v>87</v>
      </c>
      <c r="AA336" s="478">
        <v>768</v>
      </c>
      <c r="AB336" s="478">
        <v>209</v>
      </c>
      <c r="AC336" s="478">
        <v>214</v>
      </c>
    </row>
    <row r="337" spans="1:29" ht="15" customHeight="1" x14ac:dyDescent="0.2">
      <c r="A337" s="479">
        <v>360870005</v>
      </c>
      <c r="B337" s="478">
        <v>44201</v>
      </c>
      <c r="C337" s="478">
        <v>1</v>
      </c>
      <c r="D337" s="478">
        <v>0</v>
      </c>
      <c r="E337" s="478" t="s">
        <v>330</v>
      </c>
      <c r="F337" s="478">
        <v>2017</v>
      </c>
      <c r="G337" s="478">
        <v>7</v>
      </c>
      <c r="H337" s="478">
        <v>2</v>
      </c>
      <c r="I337" s="478">
        <v>43</v>
      </c>
      <c r="J337" s="478">
        <v>35620</v>
      </c>
      <c r="K337" s="478">
        <v>5601</v>
      </c>
      <c r="L337" s="478">
        <v>0</v>
      </c>
      <c r="M337" s="478" t="s">
        <v>374</v>
      </c>
      <c r="N337" s="478">
        <v>41.182079999999999</v>
      </c>
      <c r="O337" s="478">
        <v>-74.028189999999995</v>
      </c>
      <c r="P337" s="478">
        <v>8730</v>
      </c>
      <c r="Q337" s="478">
        <v>100</v>
      </c>
      <c r="R337" s="478">
        <v>7.1999999999999995E-2</v>
      </c>
      <c r="S337" s="478">
        <v>7.0000000000000007E-2</v>
      </c>
      <c r="T337" s="478">
        <v>6.7000000000000004E-2</v>
      </c>
      <c r="U337" s="478">
        <v>6.6000000000000003E-2</v>
      </c>
      <c r="V337" s="478">
        <v>0</v>
      </c>
      <c r="W337" s="478">
        <v>1</v>
      </c>
      <c r="X337" s="478">
        <v>0</v>
      </c>
      <c r="Y337" s="478" t="s">
        <v>332</v>
      </c>
      <c r="Z337" s="478">
        <v>87</v>
      </c>
      <c r="AA337" s="478">
        <v>768</v>
      </c>
      <c r="AB337" s="478">
        <v>245</v>
      </c>
      <c r="AC337" s="478">
        <v>245</v>
      </c>
    </row>
    <row r="338" spans="1:29" ht="15" customHeight="1" x14ac:dyDescent="0.2">
      <c r="A338" s="479">
        <v>360870005</v>
      </c>
      <c r="B338" s="478">
        <v>44201</v>
      </c>
      <c r="C338" s="478">
        <v>1</v>
      </c>
      <c r="D338" s="478">
        <v>0</v>
      </c>
      <c r="E338" s="478" t="s">
        <v>330</v>
      </c>
      <c r="F338" s="478">
        <v>2018</v>
      </c>
      <c r="G338" s="478">
        <v>7</v>
      </c>
      <c r="H338" s="478">
        <v>2</v>
      </c>
      <c r="I338" s="478">
        <v>43</v>
      </c>
      <c r="J338" s="478">
        <v>35620</v>
      </c>
      <c r="K338" s="478">
        <v>5601</v>
      </c>
      <c r="L338" s="478">
        <v>0</v>
      </c>
      <c r="M338" s="478" t="s">
        <v>374</v>
      </c>
      <c r="N338" s="478">
        <v>41.182079999999999</v>
      </c>
      <c r="O338" s="478">
        <v>-74.028189999999995</v>
      </c>
      <c r="P338" s="478">
        <v>8711</v>
      </c>
      <c r="Q338" s="478">
        <v>100</v>
      </c>
      <c r="R338" s="478">
        <v>0.115</v>
      </c>
      <c r="S338" s="478">
        <v>7.2999999999999995E-2</v>
      </c>
      <c r="T338" s="478">
        <v>7.1999999999999995E-2</v>
      </c>
      <c r="U338" s="478">
        <v>7.1999999999999995E-2</v>
      </c>
      <c r="V338" s="478">
        <v>1</v>
      </c>
      <c r="W338" s="478">
        <v>1</v>
      </c>
      <c r="X338" s="478">
        <v>0</v>
      </c>
      <c r="Z338" s="478">
        <v>87</v>
      </c>
      <c r="AA338" s="478">
        <v>768</v>
      </c>
      <c r="AB338" s="478">
        <v>244</v>
      </c>
      <c r="AC338" s="478">
        <v>245</v>
      </c>
    </row>
    <row r="339" spans="1:29" ht="15" customHeight="1" x14ac:dyDescent="0.2">
      <c r="A339" s="479">
        <v>361030002</v>
      </c>
      <c r="B339" s="478">
        <v>44201</v>
      </c>
      <c r="C339" s="478">
        <v>1</v>
      </c>
      <c r="D339" s="478">
        <v>0</v>
      </c>
      <c r="E339" s="478" t="s">
        <v>330</v>
      </c>
      <c r="F339" s="478">
        <v>2010</v>
      </c>
      <c r="G339" s="478">
        <v>7</v>
      </c>
      <c r="H339" s="478">
        <v>2</v>
      </c>
      <c r="I339" s="478">
        <v>43</v>
      </c>
      <c r="J339" s="478">
        <v>35620</v>
      </c>
      <c r="K339" s="478">
        <v>5601</v>
      </c>
      <c r="L339" s="478">
        <v>21985</v>
      </c>
      <c r="M339" s="478" t="s">
        <v>375</v>
      </c>
      <c r="N339" s="478">
        <v>40.745289999999997</v>
      </c>
      <c r="O339" s="478">
        <v>-73.41919</v>
      </c>
      <c r="P339" s="478">
        <v>8307</v>
      </c>
      <c r="Q339" s="478">
        <v>93</v>
      </c>
      <c r="R339" s="478">
        <v>9.1999999999999998E-2</v>
      </c>
      <c r="S339" s="478">
        <v>8.8999999999999996E-2</v>
      </c>
      <c r="T339" s="478">
        <v>8.7999999999999995E-2</v>
      </c>
      <c r="U339" s="478">
        <v>8.5000000000000006E-2</v>
      </c>
      <c r="V339" s="478">
        <v>9</v>
      </c>
      <c r="W339" s="478">
        <v>1</v>
      </c>
      <c r="X339" s="478">
        <v>0</v>
      </c>
      <c r="Z339" s="478">
        <v>47</v>
      </c>
      <c r="AA339" s="478">
        <v>768</v>
      </c>
      <c r="AB339" s="478">
        <v>198</v>
      </c>
      <c r="AC339" s="478">
        <v>214</v>
      </c>
    </row>
    <row r="340" spans="1:29" ht="15" customHeight="1" x14ac:dyDescent="0.2">
      <c r="A340" s="479">
        <v>361030002</v>
      </c>
      <c r="B340" s="478">
        <v>44201</v>
      </c>
      <c r="C340" s="478">
        <v>1</v>
      </c>
      <c r="D340" s="478">
        <v>0</v>
      </c>
      <c r="E340" s="478" t="s">
        <v>330</v>
      </c>
      <c r="F340" s="478">
        <v>2011</v>
      </c>
      <c r="G340" s="478">
        <v>7</v>
      </c>
      <c r="H340" s="478">
        <v>2</v>
      </c>
      <c r="I340" s="478">
        <v>43</v>
      </c>
      <c r="J340" s="478">
        <v>35620</v>
      </c>
      <c r="K340" s="478">
        <v>5601</v>
      </c>
      <c r="L340" s="478">
        <v>21985</v>
      </c>
      <c r="M340" s="478" t="s">
        <v>375</v>
      </c>
      <c r="N340" s="478">
        <v>40.745289999999997</v>
      </c>
      <c r="O340" s="478">
        <v>-73.41919</v>
      </c>
      <c r="P340" s="478">
        <v>8518</v>
      </c>
      <c r="Q340" s="478">
        <v>96</v>
      </c>
      <c r="R340" s="478">
        <v>0.114</v>
      </c>
      <c r="S340" s="478">
        <v>0.104</v>
      </c>
      <c r="T340" s="478">
        <v>9.9000000000000005E-2</v>
      </c>
      <c r="U340" s="478">
        <v>8.8999999999999996E-2</v>
      </c>
      <c r="V340" s="478">
        <v>11</v>
      </c>
      <c r="W340" s="478">
        <v>1</v>
      </c>
      <c r="X340" s="478">
        <v>0</v>
      </c>
      <c r="Z340" s="478">
        <v>47</v>
      </c>
      <c r="AA340" s="478">
        <v>768</v>
      </c>
      <c r="AB340" s="478">
        <v>205</v>
      </c>
      <c r="AC340" s="478">
        <v>214</v>
      </c>
    </row>
    <row r="341" spans="1:29" ht="15" customHeight="1" x14ac:dyDescent="0.2">
      <c r="A341" s="479">
        <v>361030002</v>
      </c>
      <c r="B341" s="478">
        <v>44201</v>
      </c>
      <c r="C341" s="478">
        <v>1</v>
      </c>
      <c r="D341" s="478">
        <v>0</v>
      </c>
      <c r="E341" s="478" t="s">
        <v>330</v>
      </c>
      <c r="F341" s="478">
        <v>2012</v>
      </c>
      <c r="G341" s="478">
        <v>7</v>
      </c>
      <c r="H341" s="478">
        <v>2</v>
      </c>
      <c r="I341" s="478">
        <v>43</v>
      </c>
      <c r="J341" s="478">
        <v>35620</v>
      </c>
      <c r="K341" s="478">
        <v>5601</v>
      </c>
      <c r="L341" s="478">
        <v>21985</v>
      </c>
      <c r="M341" s="478" t="s">
        <v>375</v>
      </c>
      <c r="N341" s="478">
        <v>40.745289999999997</v>
      </c>
      <c r="O341" s="478">
        <v>-73.41919</v>
      </c>
      <c r="P341" s="478">
        <v>7966</v>
      </c>
      <c r="Q341" s="478">
        <v>98</v>
      </c>
      <c r="R341" s="478">
        <v>9.5000000000000001E-2</v>
      </c>
      <c r="S341" s="478">
        <v>9.5000000000000001E-2</v>
      </c>
      <c r="T341" s="478">
        <v>8.5999999999999993E-2</v>
      </c>
      <c r="U341" s="478">
        <v>8.3000000000000004E-2</v>
      </c>
      <c r="V341" s="478">
        <v>8</v>
      </c>
      <c r="W341" s="478">
        <v>1</v>
      </c>
      <c r="X341" s="478">
        <v>16</v>
      </c>
      <c r="Y341" s="478" t="s">
        <v>332</v>
      </c>
      <c r="Z341" s="478">
        <v>47</v>
      </c>
      <c r="AA341" s="478">
        <v>768</v>
      </c>
      <c r="AB341" s="478">
        <v>194</v>
      </c>
      <c r="AC341" s="478">
        <v>214</v>
      </c>
    </row>
    <row r="342" spans="1:29" ht="15" customHeight="1" x14ac:dyDescent="0.2">
      <c r="A342" s="479">
        <v>361030002</v>
      </c>
      <c r="B342" s="478">
        <v>44201</v>
      </c>
      <c r="C342" s="478">
        <v>1</v>
      </c>
      <c r="D342" s="478">
        <v>0</v>
      </c>
      <c r="E342" s="478" t="s">
        <v>330</v>
      </c>
      <c r="F342" s="478">
        <v>2013</v>
      </c>
      <c r="G342" s="478">
        <v>7</v>
      </c>
      <c r="H342" s="478">
        <v>2</v>
      </c>
      <c r="I342" s="478">
        <v>43</v>
      </c>
      <c r="J342" s="478">
        <v>35620</v>
      </c>
      <c r="K342" s="478">
        <v>5601</v>
      </c>
      <c r="L342" s="478">
        <v>21985</v>
      </c>
      <c r="M342" s="478" t="s">
        <v>375</v>
      </c>
      <c r="N342" s="478">
        <v>40.745289999999997</v>
      </c>
      <c r="O342" s="478">
        <v>-73.41919</v>
      </c>
      <c r="P342" s="478">
        <v>8549</v>
      </c>
      <c r="Q342" s="478">
        <v>99</v>
      </c>
      <c r="R342" s="478">
        <v>8.3000000000000004E-2</v>
      </c>
      <c r="S342" s="478">
        <v>7.4999999999999997E-2</v>
      </c>
      <c r="T342" s="478">
        <v>7.3999999999999996E-2</v>
      </c>
      <c r="U342" s="478">
        <v>7.1999999999999995E-2</v>
      </c>
      <c r="V342" s="478">
        <v>1</v>
      </c>
      <c r="W342" s="478">
        <v>1</v>
      </c>
      <c r="X342" s="478">
        <v>0</v>
      </c>
      <c r="Y342" s="478" t="s">
        <v>332</v>
      </c>
      <c r="Z342" s="478">
        <v>47</v>
      </c>
      <c r="AA342" s="478">
        <v>768</v>
      </c>
      <c r="AB342" s="478">
        <v>211</v>
      </c>
      <c r="AC342" s="478">
        <v>214</v>
      </c>
    </row>
    <row r="343" spans="1:29" ht="15" customHeight="1" x14ac:dyDescent="0.2">
      <c r="A343" s="479">
        <v>361030002</v>
      </c>
      <c r="B343" s="478">
        <v>44201</v>
      </c>
      <c r="C343" s="478">
        <v>1</v>
      </c>
      <c r="D343" s="478">
        <v>0</v>
      </c>
      <c r="E343" s="478" t="s">
        <v>330</v>
      </c>
      <c r="F343" s="478">
        <v>2014</v>
      </c>
      <c r="G343" s="478">
        <v>7</v>
      </c>
      <c r="H343" s="478">
        <v>2</v>
      </c>
      <c r="I343" s="478">
        <v>43</v>
      </c>
      <c r="J343" s="478">
        <v>35620</v>
      </c>
      <c r="K343" s="478">
        <v>5601</v>
      </c>
      <c r="L343" s="478">
        <v>21985</v>
      </c>
      <c r="M343" s="478" t="s">
        <v>375</v>
      </c>
      <c r="N343" s="478">
        <v>40.745289999999997</v>
      </c>
      <c r="O343" s="478">
        <v>-73.41919</v>
      </c>
      <c r="P343" s="478">
        <v>8630</v>
      </c>
      <c r="Q343" s="478">
        <v>99</v>
      </c>
      <c r="R343" s="478">
        <v>7.0000000000000007E-2</v>
      </c>
      <c r="S343" s="478">
        <v>6.9000000000000006E-2</v>
      </c>
      <c r="T343" s="478">
        <v>6.9000000000000006E-2</v>
      </c>
      <c r="U343" s="478">
        <v>6.6000000000000003E-2</v>
      </c>
      <c r="V343" s="478">
        <v>0</v>
      </c>
      <c r="W343" s="478">
        <v>1</v>
      </c>
      <c r="X343" s="478">
        <v>0</v>
      </c>
      <c r="Y343" s="478" t="s">
        <v>332</v>
      </c>
      <c r="Z343" s="478">
        <v>47</v>
      </c>
      <c r="AA343" s="478">
        <v>768</v>
      </c>
      <c r="AB343" s="478">
        <v>211</v>
      </c>
      <c r="AC343" s="478">
        <v>214</v>
      </c>
    </row>
    <row r="344" spans="1:29" ht="15" customHeight="1" x14ac:dyDescent="0.2">
      <c r="A344" s="479">
        <v>361030002</v>
      </c>
      <c r="B344" s="478">
        <v>44201</v>
      </c>
      <c r="C344" s="478">
        <v>1</v>
      </c>
      <c r="D344" s="478">
        <v>0</v>
      </c>
      <c r="E344" s="478" t="s">
        <v>330</v>
      </c>
      <c r="F344" s="478">
        <v>2015</v>
      </c>
      <c r="G344" s="478">
        <v>7</v>
      </c>
      <c r="H344" s="478">
        <v>2</v>
      </c>
      <c r="I344" s="478">
        <v>43</v>
      </c>
      <c r="J344" s="478">
        <v>35620</v>
      </c>
      <c r="K344" s="478">
        <v>5601</v>
      </c>
      <c r="L344" s="478">
        <v>21985</v>
      </c>
      <c r="M344" s="478" t="s">
        <v>375</v>
      </c>
      <c r="N344" s="478">
        <v>40.745289999999997</v>
      </c>
      <c r="O344" s="478">
        <v>-73.41919</v>
      </c>
      <c r="P344" s="478">
        <v>8633</v>
      </c>
      <c r="Q344" s="478">
        <v>98</v>
      </c>
      <c r="R344" s="478">
        <v>8.5000000000000006E-2</v>
      </c>
      <c r="S344" s="478">
        <v>7.9000000000000001E-2</v>
      </c>
      <c r="T344" s="478">
        <v>7.9000000000000001E-2</v>
      </c>
      <c r="U344" s="478">
        <v>7.8E-2</v>
      </c>
      <c r="V344" s="478">
        <v>5</v>
      </c>
      <c r="W344" s="478">
        <v>1</v>
      </c>
      <c r="X344" s="478">
        <v>0</v>
      </c>
      <c r="Y344" s="478" t="s">
        <v>332</v>
      </c>
      <c r="Z344" s="478">
        <v>47</v>
      </c>
      <c r="AA344" s="478">
        <v>768</v>
      </c>
      <c r="AB344" s="478">
        <v>210</v>
      </c>
      <c r="AC344" s="478">
        <v>214</v>
      </c>
    </row>
    <row r="345" spans="1:29" ht="15" customHeight="1" x14ac:dyDescent="0.2">
      <c r="A345" s="479">
        <v>361030002</v>
      </c>
      <c r="B345" s="478">
        <v>44201</v>
      </c>
      <c r="C345" s="478">
        <v>1</v>
      </c>
      <c r="D345" s="478">
        <v>0</v>
      </c>
      <c r="E345" s="478" t="s">
        <v>330</v>
      </c>
      <c r="F345" s="478">
        <v>2016</v>
      </c>
      <c r="G345" s="478">
        <v>7</v>
      </c>
      <c r="H345" s="478">
        <v>2</v>
      </c>
      <c r="I345" s="478">
        <v>43</v>
      </c>
      <c r="J345" s="478">
        <v>35620</v>
      </c>
      <c r="K345" s="478">
        <v>5601</v>
      </c>
      <c r="L345" s="478">
        <v>21985</v>
      </c>
      <c r="M345" s="478" t="s">
        <v>375</v>
      </c>
      <c r="N345" s="478">
        <v>40.745289999999997</v>
      </c>
      <c r="O345" s="478">
        <v>-73.41919</v>
      </c>
      <c r="P345" s="478">
        <v>8388</v>
      </c>
      <c r="Q345" s="478">
        <v>94</v>
      </c>
      <c r="R345" s="478">
        <v>8.5000000000000006E-2</v>
      </c>
      <c r="S345" s="478">
        <v>7.5999999999999998E-2</v>
      </c>
      <c r="T345" s="478">
        <v>7.2999999999999995E-2</v>
      </c>
      <c r="U345" s="478">
        <v>7.2999999999999995E-2</v>
      </c>
      <c r="V345" s="478">
        <v>2</v>
      </c>
      <c r="W345" s="478">
        <v>1</v>
      </c>
      <c r="X345" s="478">
        <v>0</v>
      </c>
      <c r="Y345" s="478" t="s">
        <v>332</v>
      </c>
      <c r="Z345" s="478">
        <v>87</v>
      </c>
      <c r="AA345" s="478">
        <v>768</v>
      </c>
      <c r="AB345" s="478">
        <v>202</v>
      </c>
      <c r="AC345" s="478">
        <v>214</v>
      </c>
    </row>
    <row r="346" spans="1:29" ht="15" customHeight="1" x14ac:dyDescent="0.2">
      <c r="A346" s="479">
        <v>361030002</v>
      </c>
      <c r="B346" s="478">
        <v>44201</v>
      </c>
      <c r="C346" s="478">
        <v>1</v>
      </c>
      <c r="D346" s="478">
        <v>0</v>
      </c>
      <c r="E346" s="478" t="s">
        <v>330</v>
      </c>
      <c r="F346" s="478">
        <v>2017</v>
      </c>
      <c r="G346" s="478">
        <v>7</v>
      </c>
      <c r="H346" s="478">
        <v>2</v>
      </c>
      <c r="I346" s="478">
        <v>43</v>
      </c>
      <c r="J346" s="478">
        <v>35620</v>
      </c>
      <c r="K346" s="478">
        <v>5601</v>
      </c>
      <c r="L346" s="478">
        <v>21985</v>
      </c>
      <c r="M346" s="478" t="s">
        <v>375</v>
      </c>
      <c r="N346" s="478">
        <v>40.745289999999997</v>
      </c>
      <c r="O346" s="478">
        <v>-73.41919</v>
      </c>
      <c r="P346" s="478">
        <v>8191</v>
      </c>
      <c r="Q346" s="478">
        <v>93</v>
      </c>
      <c r="R346" s="478">
        <v>8.8999999999999996E-2</v>
      </c>
      <c r="S346" s="478">
        <v>8.5999999999999993E-2</v>
      </c>
      <c r="T346" s="478">
        <v>7.6999999999999999E-2</v>
      </c>
      <c r="U346" s="478">
        <v>7.6999999999999999E-2</v>
      </c>
      <c r="V346" s="478">
        <v>4</v>
      </c>
      <c r="W346" s="478">
        <v>1</v>
      </c>
      <c r="X346" s="478">
        <v>0</v>
      </c>
      <c r="Y346" s="478" t="s">
        <v>332</v>
      </c>
      <c r="Z346" s="478">
        <v>87</v>
      </c>
      <c r="AA346" s="478">
        <v>768</v>
      </c>
      <c r="AB346" s="478">
        <v>228</v>
      </c>
      <c r="AC346" s="478">
        <v>245</v>
      </c>
    </row>
    <row r="347" spans="1:29" ht="15" customHeight="1" x14ac:dyDescent="0.2">
      <c r="A347" s="479">
        <v>361030002</v>
      </c>
      <c r="B347" s="478">
        <v>44201</v>
      </c>
      <c r="C347" s="478">
        <v>1</v>
      </c>
      <c r="D347" s="478">
        <v>0</v>
      </c>
      <c r="E347" s="478" t="s">
        <v>330</v>
      </c>
      <c r="F347" s="478">
        <v>2018</v>
      </c>
      <c r="G347" s="478">
        <v>7</v>
      </c>
      <c r="H347" s="478">
        <v>2</v>
      </c>
      <c r="I347" s="478">
        <v>43</v>
      </c>
      <c r="J347" s="478">
        <v>35620</v>
      </c>
      <c r="K347" s="478">
        <v>5601</v>
      </c>
      <c r="L347" s="478">
        <v>21985</v>
      </c>
      <c r="M347" s="478" t="s">
        <v>375</v>
      </c>
      <c r="N347" s="478">
        <v>40.745289999999997</v>
      </c>
      <c r="O347" s="478">
        <v>-73.41919</v>
      </c>
      <c r="P347" s="478">
        <v>8650</v>
      </c>
      <c r="Q347" s="478">
        <v>98</v>
      </c>
      <c r="R347" s="478">
        <v>8.3000000000000004E-2</v>
      </c>
      <c r="S347" s="478">
        <v>8.2000000000000003E-2</v>
      </c>
      <c r="T347" s="478">
        <v>8.1000000000000003E-2</v>
      </c>
      <c r="U347" s="478">
        <v>7.3999999999999996E-2</v>
      </c>
      <c r="V347" s="478">
        <v>3</v>
      </c>
      <c r="W347" s="478">
        <v>1</v>
      </c>
      <c r="X347" s="478">
        <v>0</v>
      </c>
      <c r="Z347" s="478">
        <v>87</v>
      </c>
      <c r="AA347" s="478">
        <v>768</v>
      </c>
      <c r="AB347" s="478">
        <v>241</v>
      </c>
      <c r="AC347" s="478">
        <v>245</v>
      </c>
    </row>
    <row r="348" spans="1:29" ht="15" customHeight="1" x14ac:dyDescent="0.2">
      <c r="A348" s="479">
        <v>361030004</v>
      </c>
      <c r="B348" s="478">
        <v>44201</v>
      </c>
      <c r="C348" s="478">
        <v>1</v>
      </c>
      <c r="D348" s="478">
        <v>0</v>
      </c>
      <c r="E348" s="478" t="s">
        <v>330</v>
      </c>
      <c r="F348" s="478">
        <v>2010</v>
      </c>
      <c r="G348" s="478">
        <v>7</v>
      </c>
      <c r="H348" s="478">
        <v>2</v>
      </c>
      <c r="I348" s="478">
        <v>43</v>
      </c>
      <c r="J348" s="478">
        <v>35620</v>
      </c>
      <c r="K348" s="478">
        <v>5601</v>
      </c>
      <c r="L348" s="478">
        <v>61973</v>
      </c>
      <c r="M348" s="478" t="s">
        <v>376</v>
      </c>
      <c r="N348" s="478">
        <v>40.96078</v>
      </c>
      <c r="O348" s="478">
        <v>-72.712379999999996</v>
      </c>
      <c r="P348" s="478">
        <v>5102</v>
      </c>
      <c r="Q348" s="478">
        <v>94</v>
      </c>
      <c r="R348" s="478">
        <v>8.5999999999999993E-2</v>
      </c>
      <c r="S348" s="478">
        <v>0.08</v>
      </c>
      <c r="T348" s="478">
        <v>7.5999999999999998E-2</v>
      </c>
      <c r="U348" s="478">
        <v>7.4999999999999997E-2</v>
      </c>
      <c r="V348" s="478">
        <v>3</v>
      </c>
      <c r="W348" s="478">
        <v>1</v>
      </c>
      <c r="X348" s="478">
        <v>0</v>
      </c>
      <c r="Z348" s="478">
        <v>47</v>
      </c>
      <c r="AA348" s="478">
        <v>768</v>
      </c>
      <c r="AB348" s="478">
        <v>202</v>
      </c>
      <c r="AC348" s="478">
        <v>214</v>
      </c>
    </row>
    <row r="349" spans="1:29" ht="15" customHeight="1" x14ac:dyDescent="0.2">
      <c r="A349" s="479">
        <v>361030004</v>
      </c>
      <c r="B349" s="478">
        <v>44201</v>
      </c>
      <c r="C349" s="478">
        <v>1</v>
      </c>
      <c r="D349" s="478">
        <v>0</v>
      </c>
      <c r="E349" s="478" t="s">
        <v>330</v>
      </c>
      <c r="F349" s="478">
        <v>2011</v>
      </c>
      <c r="G349" s="478">
        <v>7</v>
      </c>
      <c r="H349" s="478">
        <v>2</v>
      </c>
      <c r="I349" s="478">
        <v>43</v>
      </c>
      <c r="J349" s="478">
        <v>35620</v>
      </c>
      <c r="K349" s="478">
        <v>5601</v>
      </c>
      <c r="L349" s="478">
        <v>61973</v>
      </c>
      <c r="M349" s="478" t="s">
        <v>376</v>
      </c>
      <c r="N349" s="478">
        <v>40.96078</v>
      </c>
      <c r="O349" s="478">
        <v>-72.712379999999996</v>
      </c>
      <c r="P349" s="478">
        <v>5302</v>
      </c>
      <c r="Q349" s="478">
        <v>97</v>
      </c>
      <c r="R349" s="478">
        <v>8.8999999999999996E-2</v>
      </c>
      <c r="S349" s="478">
        <v>8.6999999999999994E-2</v>
      </c>
      <c r="T349" s="478">
        <v>8.2000000000000003E-2</v>
      </c>
      <c r="U349" s="478">
        <v>0.08</v>
      </c>
      <c r="V349" s="478">
        <v>6</v>
      </c>
      <c r="W349" s="478">
        <v>1</v>
      </c>
      <c r="X349" s="478">
        <v>0</v>
      </c>
      <c r="Z349" s="478">
        <v>47</v>
      </c>
      <c r="AA349" s="478">
        <v>768</v>
      </c>
      <c r="AB349" s="478">
        <v>208</v>
      </c>
      <c r="AC349" s="478">
        <v>214</v>
      </c>
    </row>
    <row r="350" spans="1:29" ht="15" customHeight="1" x14ac:dyDescent="0.2">
      <c r="A350" s="479">
        <v>361030004</v>
      </c>
      <c r="B350" s="478">
        <v>44201</v>
      </c>
      <c r="C350" s="478">
        <v>1</v>
      </c>
      <c r="D350" s="478">
        <v>0</v>
      </c>
      <c r="E350" s="478" t="s">
        <v>330</v>
      </c>
      <c r="F350" s="478">
        <v>2012</v>
      </c>
      <c r="G350" s="478">
        <v>7</v>
      </c>
      <c r="H350" s="478">
        <v>2</v>
      </c>
      <c r="I350" s="478">
        <v>43</v>
      </c>
      <c r="J350" s="478">
        <v>35620</v>
      </c>
      <c r="K350" s="478">
        <v>5601</v>
      </c>
      <c r="L350" s="478">
        <v>61973</v>
      </c>
      <c r="M350" s="478" t="s">
        <v>376</v>
      </c>
      <c r="N350" s="478">
        <v>40.96078</v>
      </c>
      <c r="O350" s="478">
        <v>-72.712379999999996</v>
      </c>
      <c r="P350" s="478">
        <v>5539</v>
      </c>
      <c r="Q350" s="478">
        <v>92</v>
      </c>
      <c r="R350" s="478">
        <v>9.0999999999999998E-2</v>
      </c>
      <c r="S350" s="478">
        <v>8.7999999999999995E-2</v>
      </c>
      <c r="T350" s="478">
        <v>8.4000000000000005E-2</v>
      </c>
      <c r="U350" s="478">
        <v>8.3000000000000004E-2</v>
      </c>
      <c r="V350" s="478">
        <v>6</v>
      </c>
      <c r="W350" s="478">
        <v>1</v>
      </c>
      <c r="X350" s="478">
        <v>0</v>
      </c>
      <c r="Y350" s="478" t="s">
        <v>332</v>
      </c>
      <c r="Z350" s="478">
        <v>47</v>
      </c>
      <c r="AA350" s="478">
        <v>768</v>
      </c>
      <c r="AB350" s="478">
        <v>197</v>
      </c>
      <c r="AC350" s="478">
        <v>214</v>
      </c>
    </row>
    <row r="351" spans="1:29" ht="15" customHeight="1" x14ac:dyDescent="0.2">
      <c r="A351" s="479">
        <v>361030004</v>
      </c>
      <c r="B351" s="478">
        <v>44201</v>
      </c>
      <c r="C351" s="478">
        <v>1</v>
      </c>
      <c r="D351" s="478">
        <v>0</v>
      </c>
      <c r="E351" s="478" t="s">
        <v>330</v>
      </c>
      <c r="F351" s="478">
        <v>2013</v>
      </c>
      <c r="G351" s="478">
        <v>7</v>
      </c>
      <c r="H351" s="478">
        <v>2</v>
      </c>
      <c r="I351" s="478">
        <v>43</v>
      </c>
      <c r="J351" s="478">
        <v>35620</v>
      </c>
      <c r="K351" s="478">
        <v>5601</v>
      </c>
      <c r="L351" s="478">
        <v>61973</v>
      </c>
      <c r="M351" s="478" t="s">
        <v>376</v>
      </c>
      <c r="N351" s="478">
        <v>40.96078</v>
      </c>
      <c r="O351" s="478">
        <v>-72.712379999999996</v>
      </c>
      <c r="P351" s="478">
        <v>5721</v>
      </c>
      <c r="Q351" s="478">
        <v>96</v>
      </c>
      <c r="R351" s="478">
        <v>8.5999999999999993E-2</v>
      </c>
      <c r="S351" s="478">
        <v>8.4000000000000005E-2</v>
      </c>
      <c r="T351" s="478">
        <v>8.3000000000000004E-2</v>
      </c>
      <c r="U351" s="478">
        <v>7.8E-2</v>
      </c>
      <c r="V351" s="478">
        <v>6</v>
      </c>
      <c r="W351" s="478">
        <v>1</v>
      </c>
      <c r="X351" s="478">
        <v>0</v>
      </c>
      <c r="Y351" s="478" t="s">
        <v>332</v>
      </c>
      <c r="Z351" s="478">
        <v>47</v>
      </c>
      <c r="AA351" s="478">
        <v>768</v>
      </c>
      <c r="AB351" s="478">
        <v>205</v>
      </c>
      <c r="AC351" s="478">
        <v>214</v>
      </c>
    </row>
    <row r="352" spans="1:29" ht="15" customHeight="1" x14ac:dyDescent="0.2">
      <c r="A352" s="479">
        <v>361030004</v>
      </c>
      <c r="B352" s="478">
        <v>44201</v>
      </c>
      <c r="C352" s="478">
        <v>1</v>
      </c>
      <c r="D352" s="478">
        <v>0</v>
      </c>
      <c r="E352" s="478" t="s">
        <v>330</v>
      </c>
      <c r="F352" s="478">
        <v>2014</v>
      </c>
      <c r="G352" s="478">
        <v>7</v>
      </c>
      <c r="H352" s="478">
        <v>2</v>
      </c>
      <c r="I352" s="478">
        <v>43</v>
      </c>
      <c r="J352" s="478">
        <v>35620</v>
      </c>
      <c r="K352" s="478">
        <v>5601</v>
      </c>
      <c r="L352" s="478">
        <v>61973</v>
      </c>
      <c r="M352" s="478" t="s">
        <v>376</v>
      </c>
      <c r="N352" s="478">
        <v>40.96078</v>
      </c>
      <c r="O352" s="478">
        <v>-72.712379999999996</v>
      </c>
      <c r="P352" s="478">
        <v>6148</v>
      </c>
      <c r="Q352" s="478">
        <v>95</v>
      </c>
      <c r="R352" s="478">
        <v>8.1000000000000003E-2</v>
      </c>
      <c r="S352" s="478">
        <v>6.9000000000000006E-2</v>
      </c>
      <c r="T352" s="478">
        <v>6.7000000000000004E-2</v>
      </c>
      <c r="U352" s="478">
        <v>6.4000000000000001E-2</v>
      </c>
      <c r="V352" s="478">
        <v>1</v>
      </c>
      <c r="W352" s="478">
        <v>1</v>
      </c>
      <c r="X352" s="478">
        <v>0</v>
      </c>
      <c r="Y352" s="478" t="s">
        <v>332</v>
      </c>
      <c r="Z352" s="478">
        <v>47</v>
      </c>
      <c r="AA352" s="478">
        <v>768</v>
      </c>
      <c r="AB352" s="478">
        <v>203</v>
      </c>
      <c r="AC352" s="478">
        <v>214</v>
      </c>
    </row>
    <row r="353" spans="1:29" ht="15" customHeight="1" x14ac:dyDescent="0.2">
      <c r="A353" s="479">
        <v>361030004</v>
      </c>
      <c r="B353" s="478">
        <v>44201</v>
      </c>
      <c r="C353" s="478">
        <v>1</v>
      </c>
      <c r="D353" s="478">
        <v>0</v>
      </c>
      <c r="E353" s="478" t="s">
        <v>330</v>
      </c>
      <c r="F353" s="478">
        <v>2015</v>
      </c>
      <c r="G353" s="478">
        <v>7</v>
      </c>
      <c r="H353" s="478">
        <v>2</v>
      </c>
      <c r="I353" s="478">
        <v>43</v>
      </c>
      <c r="J353" s="478">
        <v>35620</v>
      </c>
      <c r="K353" s="478">
        <v>5601</v>
      </c>
      <c r="L353" s="478">
        <v>61973</v>
      </c>
      <c r="M353" s="478" t="s">
        <v>376</v>
      </c>
      <c r="N353" s="478">
        <v>40.96078</v>
      </c>
      <c r="O353" s="478">
        <v>-72.712379999999996</v>
      </c>
      <c r="P353" s="478">
        <v>5419</v>
      </c>
      <c r="Q353" s="478">
        <v>99</v>
      </c>
      <c r="R353" s="478">
        <v>7.9000000000000001E-2</v>
      </c>
      <c r="S353" s="478">
        <v>7.5999999999999998E-2</v>
      </c>
      <c r="T353" s="478">
        <v>7.5999999999999998E-2</v>
      </c>
      <c r="U353" s="478">
        <v>7.5999999999999998E-2</v>
      </c>
      <c r="V353" s="478">
        <v>4</v>
      </c>
      <c r="W353" s="478">
        <v>1</v>
      </c>
      <c r="X353" s="478">
        <v>0</v>
      </c>
      <c r="Y353" s="478" t="s">
        <v>332</v>
      </c>
      <c r="Z353" s="478">
        <v>47</v>
      </c>
      <c r="AA353" s="478">
        <v>768</v>
      </c>
      <c r="AB353" s="478">
        <v>212</v>
      </c>
      <c r="AC353" s="478">
        <v>214</v>
      </c>
    </row>
    <row r="354" spans="1:29" ht="15" customHeight="1" x14ac:dyDescent="0.2">
      <c r="A354" s="479">
        <v>361030004</v>
      </c>
      <c r="B354" s="478">
        <v>44201</v>
      </c>
      <c r="C354" s="478">
        <v>1</v>
      </c>
      <c r="D354" s="478">
        <v>0</v>
      </c>
      <c r="E354" s="478" t="s">
        <v>330</v>
      </c>
      <c r="F354" s="478">
        <v>2016</v>
      </c>
      <c r="G354" s="478">
        <v>7</v>
      </c>
      <c r="H354" s="478">
        <v>2</v>
      </c>
      <c r="I354" s="478">
        <v>43</v>
      </c>
      <c r="J354" s="478">
        <v>35620</v>
      </c>
      <c r="K354" s="478">
        <v>5601</v>
      </c>
      <c r="L354" s="478">
        <v>61973</v>
      </c>
      <c r="M354" s="478" t="s">
        <v>376</v>
      </c>
      <c r="N354" s="478">
        <v>40.96078</v>
      </c>
      <c r="O354" s="478">
        <v>-72.712379999999996</v>
      </c>
      <c r="P354" s="478">
        <v>5406</v>
      </c>
      <c r="Q354" s="478">
        <v>98</v>
      </c>
      <c r="R354" s="478">
        <v>8.5000000000000006E-2</v>
      </c>
      <c r="S354" s="478">
        <v>7.9000000000000001E-2</v>
      </c>
      <c r="T354" s="478">
        <v>7.9000000000000001E-2</v>
      </c>
      <c r="U354" s="478">
        <v>7.8E-2</v>
      </c>
      <c r="V354" s="478">
        <v>4</v>
      </c>
      <c r="W354" s="478">
        <v>1</v>
      </c>
      <c r="X354" s="478">
        <v>0</v>
      </c>
      <c r="Y354" s="478" t="s">
        <v>332</v>
      </c>
      <c r="Z354" s="478">
        <v>87</v>
      </c>
      <c r="AA354" s="478">
        <v>768</v>
      </c>
      <c r="AB354" s="478">
        <v>209</v>
      </c>
      <c r="AC354" s="478">
        <v>214</v>
      </c>
    </row>
    <row r="355" spans="1:29" ht="15" customHeight="1" x14ac:dyDescent="0.2">
      <c r="A355" s="479">
        <v>361030004</v>
      </c>
      <c r="B355" s="478">
        <v>44201</v>
      </c>
      <c r="C355" s="478">
        <v>1</v>
      </c>
      <c r="D355" s="478">
        <v>0</v>
      </c>
      <c r="E355" s="478" t="s">
        <v>330</v>
      </c>
      <c r="F355" s="478">
        <v>2017</v>
      </c>
      <c r="G355" s="478">
        <v>7</v>
      </c>
      <c r="H355" s="478">
        <v>2</v>
      </c>
      <c r="I355" s="478">
        <v>43</v>
      </c>
      <c r="J355" s="478">
        <v>35620</v>
      </c>
      <c r="K355" s="478">
        <v>5601</v>
      </c>
      <c r="L355" s="478">
        <v>61973</v>
      </c>
      <c r="M355" s="478" t="s">
        <v>376</v>
      </c>
      <c r="N355" s="478">
        <v>40.96078</v>
      </c>
      <c r="O355" s="478">
        <v>-72.712379999999996</v>
      </c>
      <c r="P355" s="478">
        <v>6415</v>
      </c>
      <c r="Q355" s="478">
        <v>99</v>
      </c>
      <c r="R355" s="478">
        <v>8.8999999999999996E-2</v>
      </c>
      <c r="S355" s="478">
        <v>8.7999999999999995E-2</v>
      </c>
      <c r="T355" s="478">
        <v>8.2000000000000003E-2</v>
      </c>
      <c r="U355" s="478">
        <v>7.5999999999999998E-2</v>
      </c>
      <c r="V355" s="478">
        <v>4</v>
      </c>
      <c r="W355" s="478">
        <v>1</v>
      </c>
      <c r="X355" s="478">
        <v>0</v>
      </c>
      <c r="Y355" s="478" t="s">
        <v>332</v>
      </c>
      <c r="Z355" s="478">
        <v>87</v>
      </c>
      <c r="AA355" s="478">
        <v>768</v>
      </c>
      <c r="AB355" s="478">
        <v>242</v>
      </c>
      <c r="AC355" s="478">
        <v>245</v>
      </c>
    </row>
    <row r="356" spans="1:29" ht="15" customHeight="1" x14ac:dyDescent="0.2">
      <c r="A356" s="479">
        <v>361030004</v>
      </c>
      <c r="B356" s="478">
        <v>44201</v>
      </c>
      <c r="C356" s="478">
        <v>1</v>
      </c>
      <c r="D356" s="478">
        <v>0</v>
      </c>
      <c r="E356" s="478" t="s">
        <v>330</v>
      </c>
      <c r="F356" s="478">
        <v>2018</v>
      </c>
      <c r="G356" s="478">
        <v>7</v>
      </c>
      <c r="H356" s="478">
        <v>2</v>
      </c>
      <c r="I356" s="478">
        <v>43</v>
      </c>
      <c r="J356" s="478">
        <v>35620</v>
      </c>
      <c r="K356" s="478">
        <v>5601</v>
      </c>
      <c r="L356" s="478">
        <v>61973</v>
      </c>
      <c r="M356" s="478" t="s">
        <v>376</v>
      </c>
      <c r="N356" s="478">
        <v>40.96078</v>
      </c>
      <c r="O356" s="478">
        <v>-72.712379999999996</v>
      </c>
      <c r="P356" s="478">
        <v>6014</v>
      </c>
      <c r="Q356" s="478">
        <v>98</v>
      </c>
      <c r="R356" s="478">
        <v>8.5999999999999993E-2</v>
      </c>
      <c r="S356" s="478">
        <v>7.4999999999999997E-2</v>
      </c>
      <c r="T356" s="478">
        <v>7.3999999999999996E-2</v>
      </c>
      <c r="U356" s="478">
        <v>7.1999999999999995E-2</v>
      </c>
      <c r="V356" s="478">
        <v>1</v>
      </c>
      <c r="W356" s="478">
        <v>1</v>
      </c>
      <c r="X356" s="478">
        <v>0</v>
      </c>
      <c r="Z356" s="478">
        <v>87</v>
      </c>
      <c r="AA356" s="478">
        <v>768</v>
      </c>
      <c r="AB356" s="478">
        <v>241</v>
      </c>
      <c r="AC356" s="478">
        <v>245</v>
      </c>
    </row>
    <row r="357" spans="1:29" ht="15" customHeight="1" x14ac:dyDescent="0.2">
      <c r="A357" s="479">
        <v>361030009</v>
      </c>
      <c r="B357" s="478">
        <v>44201</v>
      </c>
      <c r="C357" s="478">
        <v>1</v>
      </c>
      <c r="D357" s="478">
        <v>0</v>
      </c>
      <c r="E357" s="478" t="s">
        <v>330</v>
      </c>
      <c r="F357" s="478">
        <v>2010</v>
      </c>
      <c r="G357" s="478">
        <v>7</v>
      </c>
      <c r="H357" s="478">
        <v>2</v>
      </c>
      <c r="I357" s="478">
        <v>43</v>
      </c>
      <c r="J357" s="478">
        <v>35620</v>
      </c>
      <c r="K357" s="478">
        <v>5601</v>
      </c>
      <c r="L357" s="478">
        <v>35254</v>
      </c>
      <c r="M357" s="478" t="s">
        <v>377</v>
      </c>
      <c r="N357" s="478">
        <v>40.82799</v>
      </c>
      <c r="O357" s="478">
        <v>-73.057540000000003</v>
      </c>
      <c r="P357" s="478">
        <v>5814</v>
      </c>
      <c r="Q357" s="478">
        <v>99</v>
      </c>
      <c r="R357" s="478">
        <v>8.5000000000000006E-2</v>
      </c>
      <c r="S357" s="478">
        <v>8.4000000000000005E-2</v>
      </c>
      <c r="T357" s="478">
        <v>8.3000000000000004E-2</v>
      </c>
      <c r="U357" s="478">
        <v>0.08</v>
      </c>
      <c r="V357" s="478">
        <v>7</v>
      </c>
      <c r="W357" s="478">
        <v>1</v>
      </c>
      <c r="X357" s="478">
        <v>0</v>
      </c>
      <c r="Z357" s="478">
        <v>47</v>
      </c>
      <c r="AA357" s="478">
        <v>768</v>
      </c>
      <c r="AB357" s="478">
        <v>212</v>
      </c>
      <c r="AC357" s="478">
        <v>214</v>
      </c>
    </row>
    <row r="358" spans="1:29" ht="15" customHeight="1" x14ac:dyDescent="0.2">
      <c r="A358" s="479">
        <v>361030009</v>
      </c>
      <c r="B358" s="478">
        <v>44201</v>
      </c>
      <c r="C358" s="478">
        <v>1</v>
      </c>
      <c r="D358" s="478">
        <v>0</v>
      </c>
      <c r="E358" s="478" t="s">
        <v>330</v>
      </c>
      <c r="F358" s="478">
        <v>2011</v>
      </c>
      <c r="G358" s="478">
        <v>7</v>
      </c>
      <c r="H358" s="478">
        <v>2</v>
      </c>
      <c r="I358" s="478">
        <v>43</v>
      </c>
      <c r="J358" s="478">
        <v>35620</v>
      </c>
      <c r="K358" s="478">
        <v>5601</v>
      </c>
      <c r="L358" s="478">
        <v>35254</v>
      </c>
      <c r="M358" s="478" t="s">
        <v>377</v>
      </c>
      <c r="N358" s="478">
        <v>40.82799</v>
      </c>
      <c r="O358" s="478">
        <v>-73.057540000000003</v>
      </c>
      <c r="P358" s="478">
        <v>6891</v>
      </c>
      <c r="Q358" s="478">
        <v>93</v>
      </c>
      <c r="R358" s="478">
        <v>9.4E-2</v>
      </c>
      <c r="S358" s="478">
        <v>8.6999999999999994E-2</v>
      </c>
      <c r="T358" s="478">
        <v>8.6999999999999994E-2</v>
      </c>
      <c r="U358" s="478">
        <v>8.2000000000000003E-2</v>
      </c>
      <c r="V358" s="478">
        <v>6</v>
      </c>
      <c r="W358" s="478">
        <v>1</v>
      </c>
      <c r="X358" s="478">
        <v>0</v>
      </c>
      <c r="Z358" s="478">
        <v>47</v>
      </c>
      <c r="AA358" s="478">
        <v>768</v>
      </c>
      <c r="AB358" s="478">
        <v>200</v>
      </c>
      <c r="AC358" s="478">
        <v>214</v>
      </c>
    </row>
    <row r="359" spans="1:29" ht="15" customHeight="1" x14ac:dyDescent="0.2">
      <c r="A359" s="479">
        <v>361030009</v>
      </c>
      <c r="B359" s="478">
        <v>44201</v>
      </c>
      <c r="C359" s="478">
        <v>1</v>
      </c>
      <c r="D359" s="478">
        <v>0</v>
      </c>
      <c r="E359" s="478" t="s">
        <v>330</v>
      </c>
      <c r="F359" s="478">
        <v>2012</v>
      </c>
      <c r="G359" s="478">
        <v>7</v>
      </c>
      <c r="H359" s="478">
        <v>2</v>
      </c>
      <c r="I359" s="478">
        <v>43</v>
      </c>
      <c r="J359" s="478">
        <v>35620</v>
      </c>
      <c r="K359" s="478">
        <v>5601</v>
      </c>
      <c r="L359" s="478">
        <v>35254</v>
      </c>
      <c r="M359" s="478" t="s">
        <v>377</v>
      </c>
      <c r="N359" s="478">
        <v>40.82799</v>
      </c>
      <c r="O359" s="478">
        <v>-73.057540000000003</v>
      </c>
      <c r="P359" s="478">
        <v>7642</v>
      </c>
      <c r="Q359" s="478">
        <v>85</v>
      </c>
      <c r="R359" s="478">
        <v>9.1999999999999998E-2</v>
      </c>
      <c r="S359" s="478">
        <v>8.8999999999999996E-2</v>
      </c>
      <c r="T359" s="478">
        <v>0.08</v>
      </c>
      <c r="U359" s="478">
        <v>7.9000000000000001E-2</v>
      </c>
      <c r="V359" s="478">
        <v>5</v>
      </c>
      <c r="W359" s="478">
        <v>1</v>
      </c>
      <c r="X359" s="478">
        <v>0</v>
      </c>
      <c r="Y359" s="478" t="s">
        <v>332</v>
      </c>
      <c r="Z359" s="478">
        <v>47</v>
      </c>
      <c r="AA359" s="478">
        <v>768</v>
      </c>
      <c r="AB359" s="478">
        <v>181</v>
      </c>
      <c r="AC359" s="478">
        <v>214</v>
      </c>
    </row>
    <row r="360" spans="1:29" ht="15" customHeight="1" x14ac:dyDescent="0.2">
      <c r="A360" s="479">
        <v>361030009</v>
      </c>
      <c r="B360" s="478">
        <v>44201</v>
      </c>
      <c r="C360" s="478">
        <v>1</v>
      </c>
      <c r="D360" s="478">
        <v>0</v>
      </c>
      <c r="E360" s="478" t="s">
        <v>330</v>
      </c>
      <c r="F360" s="478">
        <v>2013</v>
      </c>
      <c r="G360" s="478">
        <v>7</v>
      </c>
      <c r="H360" s="478">
        <v>2</v>
      </c>
      <c r="I360" s="478">
        <v>43</v>
      </c>
      <c r="J360" s="478">
        <v>35620</v>
      </c>
      <c r="K360" s="478">
        <v>5601</v>
      </c>
      <c r="L360" s="478">
        <v>35254</v>
      </c>
      <c r="M360" s="478" t="s">
        <v>377</v>
      </c>
      <c r="N360" s="478">
        <v>40.82799</v>
      </c>
      <c r="O360" s="478">
        <v>-73.057540000000003</v>
      </c>
      <c r="P360" s="478">
        <v>8305</v>
      </c>
      <c r="Q360" s="478">
        <v>93</v>
      </c>
      <c r="R360" s="478">
        <v>8.8999999999999996E-2</v>
      </c>
      <c r="S360" s="478">
        <v>0.08</v>
      </c>
      <c r="T360" s="478">
        <v>7.5999999999999998E-2</v>
      </c>
      <c r="U360" s="478">
        <v>7.3999999999999996E-2</v>
      </c>
      <c r="V360" s="478">
        <v>3</v>
      </c>
      <c r="W360" s="478">
        <v>1</v>
      </c>
      <c r="X360" s="478">
        <v>0</v>
      </c>
      <c r="Y360" s="478" t="s">
        <v>332</v>
      </c>
      <c r="Z360" s="478">
        <v>47</v>
      </c>
      <c r="AA360" s="478">
        <v>768</v>
      </c>
      <c r="AB360" s="478">
        <v>199</v>
      </c>
      <c r="AC360" s="478">
        <v>214</v>
      </c>
    </row>
    <row r="361" spans="1:29" ht="15" customHeight="1" x14ac:dyDescent="0.2">
      <c r="A361" s="479">
        <v>361030009</v>
      </c>
      <c r="B361" s="478">
        <v>44201</v>
      </c>
      <c r="C361" s="478">
        <v>1</v>
      </c>
      <c r="D361" s="478">
        <v>0</v>
      </c>
      <c r="E361" s="478" t="s">
        <v>330</v>
      </c>
      <c r="F361" s="478">
        <v>2014</v>
      </c>
      <c r="G361" s="478">
        <v>7</v>
      </c>
      <c r="H361" s="478">
        <v>2</v>
      </c>
      <c r="I361" s="478">
        <v>43</v>
      </c>
      <c r="J361" s="478">
        <v>35620</v>
      </c>
      <c r="K361" s="478">
        <v>5601</v>
      </c>
      <c r="L361" s="478">
        <v>35254</v>
      </c>
      <c r="M361" s="478" t="s">
        <v>377</v>
      </c>
      <c r="N361" s="478">
        <v>40.82799</v>
      </c>
      <c r="O361" s="478">
        <v>-73.057540000000003</v>
      </c>
      <c r="P361" s="478">
        <v>8320</v>
      </c>
      <c r="Q361" s="478">
        <v>91</v>
      </c>
      <c r="R361" s="478">
        <v>7.1999999999999995E-2</v>
      </c>
      <c r="S361" s="478">
        <v>6.7000000000000004E-2</v>
      </c>
      <c r="T361" s="478">
        <v>6.2E-2</v>
      </c>
      <c r="U361" s="478">
        <v>6.2E-2</v>
      </c>
      <c r="V361" s="478">
        <v>0</v>
      </c>
      <c r="W361" s="478">
        <v>1</v>
      </c>
      <c r="X361" s="478">
        <v>0</v>
      </c>
      <c r="Y361" s="478" t="s">
        <v>332</v>
      </c>
      <c r="Z361" s="478">
        <v>47</v>
      </c>
      <c r="AA361" s="478">
        <v>768</v>
      </c>
      <c r="AB361" s="478">
        <v>195</v>
      </c>
      <c r="AC361" s="478">
        <v>214</v>
      </c>
    </row>
    <row r="362" spans="1:29" ht="15" customHeight="1" x14ac:dyDescent="0.2">
      <c r="A362" s="479">
        <v>361030009</v>
      </c>
      <c r="B362" s="478">
        <v>44201</v>
      </c>
      <c r="C362" s="478">
        <v>1</v>
      </c>
      <c r="D362" s="478">
        <v>0</v>
      </c>
      <c r="E362" s="478" t="s">
        <v>330</v>
      </c>
      <c r="F362" s="478">
        <v>2015</v>
      </c>
      <c r="G362" s="478">
        <v>7</v>
      </c>
      <c r="H362" s="478">
        <v>2</v>
      </c>
      <c r="I362" s="478">
        <v>43</v>
      </c>
      <c r="J362" s="478">
        <v>35620</v>
      </c>
      <c r="K362" s="478">
        <v>5601</v>
      </c>
      <c r="L362" s="478">
        <v>35254</v>
      </c>
      <c r="M362" s="478" t="s">
        <v>377</v>
      </c>
      <c r="N362" s="478">
        <v>40.82799</v>
      </c>
      <c r="O362" s="478">
        <v>-73.057540000000003</v>
      </c>
      <c r="P362" s="478">
        <v>7521</v>
      </c>
      <c r="Q362" s="478">
        <v>77</v>
      </c>
      <c r="R362" s="478">
        <v>7.6999999999999999E-2</v>
      </c>
      <c r="S362" s="478">
        <v>7.0999999999999994E-2</v>
      </c>
      <c r="T362" s="478">
        <v>7.0000000000000007E-2</v>
      </c>
      <c r="U362" s="478">
        <v>6.3E-2</v>
      </c>
      <c r="V362" s="478">
        <v>1</v>
      </c>
      <c r="W362" s="478">
        <v>2</v>
      </c>
      <c r="X362" s="478">
        <v>0</v>
      </c>
      <c r="Y362" s="478" t="s">
        <v>332</v>
      </c>
      <c r="Z362" s="478">
        <v>0</v>
      </c>
      <c r="AA362" s="478">
        <v>768</v>
      </c>
      <c r="AB362" s="478">
        <v>165</v>
      </c>
      <c r="AC362" s="478">
        <v>214</v>
      </c>
    </row>
    <row r="363" spans="1:29" ht="15" customHeight="1" x14ac:dyDescent="0.2">
      <c r="A363" s="479">
        <v>361030009</v>
      </c>
      <c r="B363" s="478">
        <v>44201</v>
      </c>
      <c r="C363" s="478">
        <v>1</v>
      </c>
      <c r="D363" s="478">
        <v>0</v>
      </c>
      <c r="E363" s="478" t="s">
        <v>330</v>
      </c>
      <c r="F363" s="478">
        <v>2016</v>
      </c>
      <c r="G363" s="478">
        <v>7</v>
      </c>
      <c r="H363" s="478">
        <v>2</v>
      </c>
      <c r="I363" s="478">
        <v>43</v>
      </c>
      <c r="J363" s="478">
        <v>35620</v>
      </c>
      <c r="K363" s="478">
        <v>5601</v>
      </c>
      <c r="L363" s="478">
        <v>35254</v>
      </c>
      <c r="M363" s="478" t="s">
        <v>377</v>
      </c>
      <c r="N363" s="478">
        <v>40.82799</v>
      </c>
      <c r="O363" s="478">
        <v>-73.057540000000003</v>
      </c>
      <c r="P363" s="478">
        <v>8528</v>
      </c>
      <c r="Q363" s="478">
        <v>98</v>
      </c>
      <c r="R363" s="478">
        <v>8.1000000000000003E-2</v>
      </c>
      <c r="S363" s="478">
        <v>7.5999999999999998E-2</v>
      </c>
      <c r="T363" s="478">
        <v>7.4999999999999997E-2</v>
      </c>
      <c r="U363" s="478">
        <v>7.2999999999999995E-2</v>
      </c>
      <c r="V363" s="478">
        <v>2</v>
      </c>
      <c r="W363" s="478">
        <v>1</v>
      </c>
      <c r="X363" s="478">
        <v>0</v>
      </c>
      <c r="Y363" s="478" t="s">
        <v>332</v>
      </c>
      <c r="Z363" s="478">
        <v>87</v>
      </c>
      <c r="AA363" s="478">
        <v>768</v>
      </c>
      <c r="AB363" s="478">
        <v>210</v>
      </c>
      <c r="AC363" s="478">
        <v>214</v>
      </c>
    </row>
    <row r="364" spans="1:29" ht="15" customHeight="1" x14ac:dyDescent="0.2">
      <c r="A364" s="479">
        <v>361030009</v>
      </c>
      <c r="B364" s="478">
        <v>44201</v>
      </c>
      <c r="C364" s="478">
        <v>1</v>
      </c>
      <c r="D364" s="478">
        <v>0</v>
      </c>
      <c r="E364" s="478" t="s">
        <v>330</v>
      </c>
      <c r="F364" s="478">
        <v>2017</v>
      </c>
      <c r="G364" s="478">
        <v>7</v>
      </c>
      <c r="H364" s="478">
        <v>2</v>
      </c>
      <c r="I364" s="478">
        <v>43</v>
      </c>
      <c r="J364" s="478">
        <v>35620</v>
      </c>
      <c r="K364" s="478">
        <v>5601</v>
      </c>
      <c r="L364" s="478">
        <v>35254</v>
      </c>
      <c r="M364" s="478" t="s">
        <v>377</v>
      </c>
      <c r="N364" s="478">
        <v>40.82799</v>
      </c>
      <c r="O364" s="478">
        <v>-73.057540000000003</v>
      </c>
      <c r="P364" s="478">
        <v>8558</v>
      </c>
      <c r="Q364" s="478">
        <v>98</v>
      </c>
      <c r="R364" s="478">
        <v>8.3000000000000004E-2</v>
      </c>
      <c r="S364" s="478">
        <v>0.08</v>
      </c>
      <c r="T364" s="478">
        <v>7.1999999999999995E-2</v>
      </c>
      <c r="U364" s="478">
        <v>7.0999999999999994E-2</v>
      </c>
      <c r="V364" s="478">
        <v>2</v>
      </c>
      <c r="W364" s="478">
        <v>1</v>
      </c>
      <c r="X364" s="478">
        <v>0</v>
      </c>
      <c r="Y364" s="478" t="s">
        <v>332</v>
      </c>
      <c r="Z364" s="478">
        <v>87</v>
      </c>
      <c r="AA364" s="478">
        <v>768</v>
      </c>
      <c r="AB364" s="478">
        <v>239</v>
      </c>
      <c r="AC364" s="478">
        <v>245</v>
      </c>
    </row>
    <row r="365" spans="1:29" ht="15" customHeight="1" x14ac:dyDescent="0.2">
      <c r="A365" s="479">
        <v>361030009</v>
      </c>
      <c r="B365" s="478">
        <v>44201</v>
      </c>
      <c r="C365" s="478">
        <v>1</v>
      </c>
      <c r="D365" s="478">
        <v>0</v>
      </c>
      <c r="E365" s="478" t="s">
        <v>330</v>
      </c>
      <c r="F365" s="478">
        <v>2018</v>
      </c>
      <c r="G365" s="478">
        <v>7</v>
      </c>
      <c r="H365" s="478">
        <v>2</v>
      </c>
      <c r="I365" s="478">
        <v>43</v>
      </c>
      <c r="J365" s="478">
        <v>35620</v>
      </c>
      <c r="K365" s="478">
        <v>5601</v>
      </c>
      <c r="L365" s="478">
        <v>35254</v>
      </c>
      <c r="M365" s="478" t="s">
        <v>377</v>
      </c>
      <c r="N365" s="478">
        <v>40.82799</v>
      </c>
      <c r="O365" s="478">
        <v>-73.057540000000003</v>
      </c>
      <c r="P365" s="478">
        <v>8256</v>
      </c>
      <c r="Q365" s="478">
        <v>97</v>
      </c>
      <c r="R365" s="478">
        <v>8.5999999999999993E-2</v>
      </c>
      <c r="S365" s="478">
        <v>8.2000000000000003E-2</v>
      </c>
      <c r="T365" s="478">
        <v>7.9000000000000001E-2</v>
      </c>
      <c r="U365" s="478">
        <v>7.5999999999999998E-2</v>
      </c>
      <c r="V365" s="478">
        <v>4</v>
      </c>
      <c r="W365" s="478">
        <v>1</v>
      </c>
      <c r="X365" s="478">
        <v>0</v>
      </c>
      <c r="Z365" s="478">
        <v>87</v>
      </c>
      <c r="AA365" s="478">
        <v>768</v>
      </c>
      <c r="AB365" s="478">
        <v>238</v>
      </c>
      <c r="AC365" s="478">
        <v>245</v>
      </c>
    </row>
    <row r="366" spans="1:29" ht="15" customHeight="1" x14ac:dyDescent="0.2">
      <c r="A366" s="479">
        <v>361030009</v>
      </c>
      <c r="B366" s="478">
        <v>44201</v>
      </c>
      <c r="C366" s="478">
        <v>2</v>
      </c>
      <c r="D366" s="478">
        <v>0</v>
      </c>
      <c r="E366" s="478" t="s">
        <v>330</v>
      </c>
      <c r="F366" s="478">
        <v>2010</v>
      </c>
      <c r="G366" s="478">
        <v>7</v>
      </c>
      <c r="H366" s="478">
        <v>2</v>
      </c>
      <c r="I366" s="478">
        <v>43</v>
      </c>
      <c r="J366" s="478">
        <v>35620</v>
      </c>
      <c r="K366" s="478">
        <v>5601</v>
      </c>
      <c r="L366" s="478">
        <v>35254</v>
      </c>
      <c r="M366" s="478" t="s">
        <v>377</v>
      </c>
      <c r="N366" s="478">
        <v>40.82799</v>
      </c>
      <c r="O366" s="478">
        <v>-73.057540000000003</v>
      </c>
      <c r="P366" s="478">
        <v>6621</v>
      </c>
      <c r="Q366" s="478">
        <v>86</v>
      </c>
      <c r="R366" s="478">
        <v>9.0999999999999998E-2</v>
      </c>
      <c r="S366" s="478">
        <v>9.0999999999999998E-2</v>
      </c>
      <c r="T366" s="478">
        <v>0.09</v>
      </c>
      <c r="U366" s="478">
        <v>8.5000000000000006E-2</v>
      </c>
      <c r="V366" s="478">
        <v>12</v>
      </c>
      <c r="W366" s="478">
        <v>1</v>
      </c>
      <c r="X366" s="478">
        <v>0</v>
      </c>
      <c r="Z366" s="478">
        <v>56</v>
      </c>
      <c r="AA366" s="478">
        <v>1310</v>
      </c>
      <c r="AB366" s="478">
        <v>184</v>
      </c>
      <c r="AC366" s="478">
        <v>214</v>
      </c>
    </row>
    <row r="367" spans="1:29" ht="15" customHeight="1" x14ac:dyDescent="0.2">
      <c r="A367" s="479">
        <v>361030044</v>
      </c>
      <c r="B367" s="478">
        <v>44201</v>
      </c>
      <c r="C367" s="478">
        <v>1</v>
      </c>
      <c r="D367" s="478">
        <v>0</v>
      </c>
      <c r="E367" s="478" t="s">
        <v>330</v>
      </c>
      <c r="F367" s="478">
        <v>2018</v>
      </c>
      <c r="G367" s="478">
        <v>7</v>
      </c>
      <c r="H367" s="478">
        <v>2</v>
      </c>
      <c r="I367" s="478">
        <v>43</v>
      </c>
      <c r="J367" s="478">
        <v>35620</v>
      </c>
      <c r="K367" s="478">
        <v>0</v>
      </c>
      <c r="L367" s="478">
        <v>54617</v>
      </c>
      <c r="M367" s="478" t="s">
        <v>378</v>
      </c>
      <c r="N367" s="478">
        <v>40.961016999999998</v>
      </c>
      <c r="O367" s="478">
        <v>-73.139045999999993</v>
      </c>
      <c r="P367" s="478">
        <v>4754</v>
      </c>
      <c r="Q367" s="478">
        <v>55</v>
      </c>
      <c r="R367" s="478">
        <v>9.4E-2</v>
      </c>
      <c r="S367" s="478">
        <v>8.3000000000000004E-2</v>
      </c>
      <c r="T367" s="478">
        <v>7.4999999999999997E-2</v>
      </c>
      <c r="U367" s="478">
        <v>7.3999999999999996E-2</v>
      </c>
      <c r="V367" s="478">
        <v>2</v>
      </c>
      <c r="W367" s="478">
        <v>1</v>
      </c>
      <c r="X367" s="478">
        <v>0</v>
      </c>
      <c r="Z367" s="478">
        <v>87</v>
      </c>
      <c r="AA367" s="478">
        <v>768</v>
      </c>
      <c r="AB367" s="478">
        <v>134</v>
      </c>
      <c r="AC367" s="478">
        <v>245</v>
      </c>
    </row>
    <row r="368" spans="1:29" ht="15" customHeight="1" x14ac:dyDescent="0.2">
      <c r="A368" s="479">
        <v>361192004</v>
      </c>
      <c r="B368" s="478">
        <v>44201</v>
      </c>
      <c r="C368" s="478">
        <v>1</v>
      </c>
      <c r="D368" s="478">
        <v>0</v>
      </c>
      <c r="E368" s="478" t="s">
        <v>330</v>
      </c>
      <c r="F368" s="478">
        <v>2010</v>
      </c>
      <c r="G368" s="478">
        <v>7</v>
      </c>
      <c r="H368" s="478">
        <v>2</v>
      </c>
      <c r="I368" s="478">
        <v>43</v>
      </c>
      <c r="J368" s="478">
        <v>35620</v>
      </c>
      <c r="K368" s="478">
        <v>5601</v>
      </c>
      <c r="L368" s="478">
        <v>81677</v>
      </c>
      <c r="M368" s="478" t="s">
        <v>379</v>
      </c>
      <c r="N368" s="478">
        <v>41.051920000000003</v>
      </c>
      <c r="O368" s="478">
        <v>-73.763660000000002</v>
      </c>
      <c r="P368" s="478">
        <v>7968</v>
      </c>
      <c r="Q368" s="478">
        <v>87</v>
      </c>
      <c r="R368" s="478">
        <v>8.5000000000000006E-2</v>
      </c>
      <c r="S368" s="478">
        <v>8.2000000000000003E-2</v>
      </c>
      <c r="T368" s="478">
        <v>7.9000000000000001E-2</v>
      </c>
      <c r="U368" s="478">
        <v>7.4999999999999997E-2</v>
      </c>
      <c r="V368" s="478">
        <v>3</v>
      </c>
      <c r="W368" s="478">
        <v>1</v>
      </c>
      <c r="X368" s="478">
        <v>0</v>
      </c>
      <c r="Z368" s="478">
        <v>47</v>
      </c>
      <c r="AA368" s="478">
        <v>768</v>
      </c>
      <c r="AB368" s="478">
        <v>186</v>
      </c>
      <c r="AC368" s="478">
        <v>214</v>
      </c>
    </row>
    <row r="369" spans="1:29" ht="15" customHeight="1" x14ac:dyDescent="0.2">
      <c r="A369" s="479">
        <v>361192004</v>
      </c>
      <c r="B369" s="478">
        <v>44201</v>
      </c>
      <c r="C369" s="478">
        <v>1</v>
      </c>
      <c r="D369" s="478">
        <v>0</v>
      </c>
      <c r="E369" s="478" t="s">
        <v>330</v>
      </c>
      <c r="F369" s="478">
        <v>2011</v>
      </c>
      <c r="G369" s="478">
        <v>7</v>
      </c>
      <c r="H369" s="478">
        <v>2</v>
      </c>
      <c r="I369" s="478">
        <v>43</v>
      </c>
      <c r="J369" s="478">
        <v>35620</v>
      </c>
      <c r="K369" s="478">
        <v>5601</v>
      </c>
      <c r="L369" s="478">
        <v>81677</v>
      </c>
      <c r="M369" s="478" t="s">
        <v>379</v>
      </c>
      <c r="N369" s="478">
        <v>41.051920000000003</v>
      </c>
      <c r="O369" s="478">
        <v>-73.763660000000002</v>
      </c>
      <c r="P369" s="478">
        <v>8259</v>
      </c>
      <c r="Q369" s="478">
        <v>93</v>
      </c>
      <c r="R369" s="478">
        <v>9.8000000000000004E-2</v>
      </c>
      <c r="S369" s="478">
        <v>8.5999999999999993E-2</v>
      </c>
      <c r="T369" s="478">
        <v>7.5999999999999998E-2</v>
      </c>
      <c r="U369" s="478">
        <v>7.5999999999999998E-2</v>
      </c>
      <c r="V369" s="478">
        <v>4</v>
      </c>
      <c r="W369" s="478">
        <v>1</v>
      </c>
      <c r="X369" s="478">
        <v>0</v>
      </c>
      <c r="Z369" s="478">
        <v>47</v>
      </c>
      <c r="AA369" s="478">
        <v>768</v>
      </c>
      <c r="AB369" s="478">
        <v>199</v>
      </c>
      <c r="AC369" s="478">
        <v>214</v>
      </c>
    </row>
    <row r="370" spans="1:29" ht="15" customHeight="1" x14ac:dyDescent="0.2">
      <c r="A370" s="479">
        <v>361192004</v>
      </c>
      <c r="B370" s="478">
        <v>44201</v>
      </c>
      <c r="C370" s="478">
        <v>1</v>
      </c>
      <c r="D370" s="478">
        <v>0</v>
      </c>
      <c r="E370" s="478" t="s">
        <v>330</v>
      </c>
      <c r="F370" s="478">
        <v>2012</v>
      </c>
      <c r="G370" s="478">
        <v>7</v>
      </c>
      <c r="H370" s="478">
        <v>2</v>
      </c>
      <c r="I370" s="478">
        <v>43</v>
      </c>
      <c r="J370" s="478">
        <v>35620</v>
      </c>
      <c r="K370" s="478">
        <v>5601</v>
      </c>
      <c r="L370" s="478">
        <v>81677</v>
      </c>
      <c r="M370" s="478" t="s">
        <v>379</v>
      </c>
      <c r="N370" s="478">
        <v>41.051920000000003</v>
      </c>
      <c r="O370" s="478">
        <v>-73.763660000000002</v>
      </c>
      <c r="P370" s="478">
        <v>8773</v>
      </c>
      <c r="Q370" s="478">
        <v>100</v>
      </c>
      <c r="R370" s="478">
        <v>8.5999999999999993E-2</v>
      </c>
      <c r="S370" s="478">
        <v>0.08</v>
      </c>
      <c r="T370" s="478">
        <v>0.08</v>
      </c>
      <c r="U370" s="478">
        <v>7.9000000000000001E-2</v>
      </c>
      <c r="V370" s="478">
        <v>4</v>
      </c>
      <c r="W370" s="478">
        <v>1</v>
      </c>
      <c r="X370" s="478">
        <v>0</v>
      </c>
      <c r="Y370" s="478" t="s">
        <v>332</v>
      </c>
      <c r="Z370" s="478">
        <v>47</v>
      </c>
      <c r="AA370" s="478">
        <v>768</v>
      </c>
      <c r="AB370" s="478">
        <v>214</v>
      </c>
      <c r="AC370" s="478">
        <v>214</v>
      </c>
    </row>
    <row r="371" spans="1:29" ht="15" customHeight="1" x14ac:dyDescent="0.2">
      <c r="A371" s="479">
        <v>361192004</v>
      </c>
      <c r="B371" s="478">
        <v>44201</v>
      </c>
      <c r="C371" s="478">
        <v>1</v>
      </c>
      <c r="D371" s="478">
        <v>0</v>
      </c>
      <c r="E371" s="478" t="s">
        <v>330</v>
      </c>
      <c r="F371" s="478">
        <v>2013</v>
      </c>
      <c r="G371" s="478">
        <v>7</v>
      </c>
      <c r="H371" s="478">
        <v>2</v>
      </c>
      <c r="I371" s="478">
        <v>43</v>
      </c>
      <c r="J371" s="478">
        <v>35620</v>
      </c>
      <c r="K371" s="478">
        <v>5601</v>
      </c>
      <c r="L371" s="478">
        <v>81677</v>
      </c>
      <c r="M371" s="478" t="s">
        <v>379</v>
      </c>
      <c r="N371" s="478">
        <v>41.051920000000003</v>
      </c>
      <c r="O371" s="478">
        <v>-73.763660000000002</v>
      </c>
      <c r="P371" s="478">
        <v>8678</v>
      </c>
      <c r="Q371" s="478">
        <v>98</v>
      </c>
      <c r="R371" s="478">
        <v>8.1000000000000003E-2</v>
      </c>
      <c r="S371" s="478">
        <v>7.9000000000000001E-2</v>
      </c>
      <c r="T371" s="478">
        <v>7.4999999999999997E-2</v>
      </c>
      <c r="U371" s="478">
        <v>7.1999999999999995E-2</v>
      </c>
      <c r="V371" s="478">
        <v>2</v>
      </c>
      <c r="W371" s="478">
        <v>1</v>
      </c>
      <c r="X371" s="478">
        <v>0</v>
      </c>
      <c r="Y371" s="478" t="s">
        <v>332</v>
      </c>
      <c r="Z371" s="478">
        <v>47</v>
      </c>
      <c r="AA371" s="478">
        <v>768</v>
      </c>
      <c r="AB371" s="478">
        <v>210</v>
      </c>
      <c r="AC371" s="478">
        <v>214</v>
      </c>
    </row>
    <row r="372" spans="1:29" ht="15" customHeight="1" x14ac:dyDescent="0.2">
      <c r="A372" s="479">
        <v>361192004</v>
      </c>
      <c r="B372" s="478">
        <v>44201</v>
      </c>
      <c r="C372" s="478">
        <v>1</v>
      </c>
      <c r="D372" s="478">
        <v>0</v>
      </c>
      <c r="E372" s="478" t="s">
        <v>330</v>
      </c>
      <c r="F372" s="478">
        <v>2014</v>
      </c>
      <c r="G372" s="478">
        <v>7</v>
      </c>
      <c r="H372" s="478">
        <v>2</v>
      </c>
      <c r="I372" s="478">
        <v>43</v>
      </c>
      <c r="J372" s="478">
        <v>35620</v>
      </c>
      <c r="K372" s="478">
        <v>5601</v>
      </c>
      <c r="L372" s="478">
        <v>81677</v>
      </c>
      <c r="M372" s="478" t="s">
        <v>379</v>
      </c>
      <c r="N372" s="478">
        <v>41.051920000000003</v>
      </c>
      <c r="O372" s="478">
        <v>-73.763660000000002</v>
      </c>
      <c r="P372" s="478">
        <v>8717</v>
      </c>
      <c r="Q372" s="478">
        <v>99</v>
      </c>
      <c r="R372" s="478">
        <v>8.6999999999999994E-2</v>
      </c>
      <c r="S372" s="478">
        <v>7.8E-2</v>
      </c>
      <c r="T372" s="478">
        <v>7.5999999999999998E-2</v>
      </c>
      <c r="U372" s="478">
        <v>7.3999999999999996E-2</v>
      </c>
      <c r="V372" s="478">
        <v>3</v>
      </c>
      <c r="W372" s="478">
        <v>1</v>
      </c>
      <c r="X372" s="478">
        <v>0</v>
      </c>
      <c r="Y372" s="478" t="s">
        <v>332</v>
      </c>
      <c r="Z372" s="478">
        <v>47</v>
      </c>
      <c r="AA372" s="478">
        <v>768</v>
      </c>
      <c r="AB372" s="478">
        <v>212</v>
      </c>
      <c r="AC372" s="478">
        <v>214</v>
      </c>
    </row>
    <row r="373" spans="1:29" ht="15" customHeight="1" x14ac:dyDescent="0.2">
      <c r="A373" s="479">
        <v>361192004</v>
      </c>
      <c r="B373" s="478">
        <v>44201</v>
      </c>
      <c r="C373" s="478">
        <v>1</v>
      </c>
      <c r="D373" s="478">
        <v>0</v>
      </c>
      <c r="E373" s="478" t="s">
        <v>330</v>
      </c>
      <c r="F373" s="478">
        <v>2015</v>
      </c>
      <c r="G373" s="478">
        <v>7</v>
      </c>
      <c r="H373" s="478">
        <v>2</v>
      </c>
      <c r="I373" s="478">
        <v>43</v>
      </c>
      <c r="J373" s="478">
        <v>35620</v>
      </c>
      <c r="K373" s="478">
        <v>5601</v>
      </c>
      <c r="L373" s="478">
        <v>81677</v>
      </c>
      <c r="M373" s="478" t="s">
        <v>379</v>
      </c>
      <c r="N373" s="478">
        <v>41.051920000000003</v>
      </c>
      <c r="O373" s="478">
        <v>-73.763660000000002</v>
      </c>
      <c r="P373" s="478">
        <v>8702</v>
      </c>
      <c r="Q373" s="478">
        <v>100</v>
      </c>
      <c r="R373" s="478">
        <v>8.2000000000000003E-2</v>
      </c>
      <c r="S373" s="478">
        <v>0.08</v>
      </c>
      <c r="T373" s="478">
        <v>7.4999999999999997E-2</v>
      </c>
      <c r="U373" s="478">
        <v>7.2999999999999995E-2</v>
      </c>
      <c r="V373" s="478">
        <v>2</v>
      </c>
      <c r="W373" s="478">
        <v>1</v>
      </c>
      <c r="X373" s="478">
        <v>0</v>
      </c>
      <c r="Y373" s="478" t="s">
        <v>332</v>
      </c>
      <c r="Z373" s="478">
        <v>47</v>
      </c>
      <c r="AA373" s="478">
        <v>768</v>
      </c>
      <c r="AB373" s="478">
        <v>213</v>
      </c>
      <c r="AC373" s="478">
        <v>214</v>
      </c>
    </row>
    <row r="374" spans="1:29" ht="15" customHeight="1" x14ac:dyDescent="0.2">
      <c r="A374" s="479">
        <v>361192004</v>
      </c>
      <c r="B374" s="478">
        <v>44201</v>
      </c>
      <c r="C374" s="478">
        <v>1</v>
      </c>
      <c r="D374" s="478">
        <v>0</v>
      </c>
      <c r="E374" s="478" t="s">
        <v>330</v>
      </c>
      <c r="F374" s="478">
        <v>2016</v>
      </c>
      <c r="G374" s="478">
        <v>7</v>
      </c>
      <c r="H374" s="478">
        <v>2</v>
      </c>
      <c r="I374" s="478">
        <v>43</v>
      </c>
      <c r="J374" s="478">
        <v>35620</v>
      </c>
      <c r="K374" s="478">
        <v>5601</v>
      </c>
      <c r="L374" s="478">
        <v>81677</v>
      </c>
      <c r="M374" s="478" t="s">
        <v>379</v>
      </c>
      <c r="N374" s="478">
        <v>41.051920000000003</v>
      </c>
      <c r="O374" s="478">
        <v>-73.763660000000002</v>
      </c>
      <c r="P374" s="478">
        <v>8767</v>
      </c>
      <c r="Q374" s="478">
        <v>100</v>
      </c>
      <c r="R374" s="478">
        <v>8.2000000000000003E-2</v>
      </c>
      <c r="S374" s="478">
        <v>0.08</v>
      </c>
      <c r="T374" s="478">
        <v>7.5999999999999998E-2</v>
      </c>
      <c r="U374" s="478">
        <v>7.4999999999999997E-2</v>
      </c>
      <c r="V374" s="478">
        <v>3</v>
      </c>
      <c r="W374" s="478">
        <v>1</v>
      </c>
      <c r="X374" s="478">
        <v>0</v>
      </c>
      <c r="Y374" s="478" t="s">
        <v>332</v>
      </c>
      <c r="Z374" s="478">
        <v>87</v>
      </c>
      <c r="AA374" s="478">
        <v>768</v>
      </c>
      <c r="AB374" s="478">
        <v>214</v>
      </c>
      <c r="AC374" s="478">
        <v>214</v>
      </c>
    </row>
    <row r="375" spans="1:29" ht="15" customHeight="1" x14ac:dyDescent="0.2">
      <c r="A375" s="479">
        <v>361192004</v>
      </c>
      <c r="B375" s="478">
        <v>44201</v>
      </c>
      <c r="C375" s="478">
        <v>1</v>
      </c>
      <c r="D375" s="478">
        <v>0</v>
      </c>
      <c r="E375" s="478" t="s">
        <v>330</v>
      </c>
      <c r="F375" s="478">
        <v>2017</v>
      </c>
      <c r="G375" s="478">
        <v>7</v>
      </c>
      <c r="H375" s="478">
        <v>2</v>
      </c>
      <c r="I375" s="478">
        <v>43</v>
      </c>
      <c r="J375" s="478">
        <v>35620</v>
      </c>
      <c r="K375" s="478">
        <v>5601</v>
      </c>
      <c r="L375" s="478">
        <v>81677</v>
      </c>
      <c r="M375" s="478" t="s">
        <v>379</v>
      </c>
      <c r="N375" s="478">
        <v>41.051920000000003</v>
      </c>
      <c r="O375" s="478">
        <v>-73.763660000000002</v>
      </c>
      <c r="P375" s="478">
        <v>8697</v>
      </c>
      <c r="Q375" s="478">
        <v>99</v>
      </c>
      <c r="R375" s="478">
        <v>7.3999999999999996E-2</v>
      </c>
      <c r="S375" s="478">
        <v>7.2999999999999995E-2</v>
      </c>
      <c r="T375" s="478">
        <v>7.1999999999999995E-2</v>
      </c>
      <c r="U375" s="478">
        <v>7.1999999999999995E-2</v>
      </c>
      <c r="V375" s="478">
        <v>0</v>
      </c>
      <c r="W375" s="478">
        <v>1</v>
      </c>
      <c r="X375" s="478">
        <v>0</v>
      </c>
      <c r="Y375" s="478" t="s">
        <v>332</v>
      </c>
      <c r="Z375" s="478">
        <v>87</v>
      </c>
      <c r="AA375" s="478">
        <v>768</v>
      </c>
      <c r="AB375" s="478">
        <v>243</v>
      </c>
      <c r="AC375" s="478">
        <v>245</v>
      </c>
    </row>
    <row r="376" spans="1:29" ht="15" customHeight="1" x14ac:dyDescent="0.2">
      <c r="A376" s="479">
        <v>361192004</v>
      </c>
      <c r="B376" s="478">
        <v>44201</v>
      </c>
      <c r="C376" s="478">
        <v>1</v>
      </c>
      <c r="D376" s="478">
        <v>0</v>
      </c>
      <c r="E376" s="478" t="s">
        <v>330</v>
      </c>
      <c r="F376" s="478">
        <v>2018</v>
      </c>
      <c r="G376" s="478">
        <v>7</v>
      </c>
      <c r="H376" s="478">
        <v>2</v>
      </c>
      <c r="I376" s="478">
        <v>43</v>
      </c>
      <c r="J376" s="478">
        <v>35620</v>
      </c>
      <c r="K376" s="478">
        <v>5601</v>
      </c>
      <c r="L376" s="478">
        <v>81677</v>
      </c>
      <c r="M376" s="478" t="s">
        <v>379</v>
      </c>
      <c r="N376" s="478">
        <v>41.051920000000003</v>
      </c>
      <c r="O376" s="478">
        <v>-73.763660000000002</v>
      </c>
      <c r="P376" s="478">
        <v>8619</v>
      </c>
      <c r="Q376" s="478">
        <v>98</v>
      </c>
      <c r="R376" s="478">
        <v>9.2999999999999999E-2</v>
      </c>
      <c r="S376" s="478">
        <v>0.08</v>
      </c>
      <c r="T376" s="478">
        <v>0.08</v>
      </c>
      <c r="U376" s="478">
        <v>7.8E-2</v>
      </c>
      <c r="V376" s="478">
        <v>4</v>
      </c>
      <c r="W376" s="478">
        <v>1</v>
      </c>
      <c r="X376" s="478">
        <v>0</v>
      </c>
      <c r="Z376" s="478">
        <v>87</v>
      </c>
      <c r="AA376" s="478">
        <v>768</v>
      </c>
      <c r="AB376" s="478">
        <v>239</v>
      </c>
      <c r="AC376" s="478">
        <v>245</v>
      </c>
    </row>
    <row r="377" spans="1:29" ht="15" customHeight="1" x14ac:dyDescent="0.2">
      <c r="A377" s="479">
        <v>420170012</v>
      </c>
      <c r="B377" s="478">
        <v>44201</v>
      </c>
      <c r="C377" s="478">
        <v>1</v>
      </c>
      <c r="D377" s="478">
        <v>0</v>
      </c>
      <c r="E377" s="478" t="s">
        <v>330</v>
      </c>
      <c r="F377" s="478">
        <v>2010</v>
      </c>
      <c r="G377" s="478">
        <v>7</v>
      </c>
      <c r="H377" s="478">
        <v>3</v>
      </c>
      <c r="I377" s="478">
        <v>45</v>
      </c>
      <c r="J377" s="478">
        <v>37980</v>
      </c>
      <c r="K377" s="478">
        <v>6160</v>
      </c>
      <c r="L377" s="478">
        <v>8760</v>
      </c>
      <c r="M377" s="478" t="s">
        <v>380</v>
      </c>
      <c r="N377" s="478">
        <v>40.107222</v>
      </c>
      <c r="O377" s="478">
        <v>-74.882221999999999</v>
      </c>
      <c r="P377" s="478">
        <v>5076</v>
      </c>
      <c r="Q377" s="478">
        <v>99</v>
      </c>
      <c r="R377" s="478">
        <v>0.10100000000000001</v>
      </c>
      <c r="S377" s="478">
        <v>9.9000000000000005E-2</v>
      </c>
      <c r="T377" s="478">
        <v>0.09</v>
      </c>
      <c r="U377" s="478">
        <v>8.6999999999999994E-2</v>
      </c>
      <c r="V377" s="478">
        <v>13</v>
      </c>
      <c r="W377" s="478">
        <v>1</v>
      </c>
      <c r="X377" s="478">
        <v>0</v>
      </c>
      <c r="Z377" s="478">
        <v>87</v>
      </c>
      <c r="AA377" s="478">
        <v>851</v>
      </c>
      <c r="AB377" s="478">
        <v>211</v>
      </c>
      <c r="AC377" s="478">
        <v>214</v>
      </c>
    </row>
    <row r="378" spans="1:29" ht="15" customHeight="1" x14ac:dyDescent="0.2">
      <c r="A378" s="479">
        <v>420170012</v>
      </c>
      <c r="B378" s="478">
        <v>44201</v>
      </c>
      <c r="C378" s="478">
        <v>1</v>
      </c>
      <c r="D378" s="478">
        <v>0</v>
      </c>
      <c r="E378" s="478" t="s">
        <v>330</v>
      </c>
      <c r="F378" s="478">
        <v>2011</v>
      </c>
      <c r="G378" s="478">
        <v>7</v>
      </c>
      <c r="H378" s="478">
        <v>3</v>
      </c>
      <c r="I378" s="478">
        <v>45</v>
      </c>
      <c r="J378" s="478">
        <v>37980</v>
      </c>
      <c r="K378" s="478">
        <v>6160</v>
      </c>
      <c r="L378" s="478">
        <v>8760</v>
      </c>
      <c r="M378" s="478" t="s">
        <v>380</v>
      </c>
      <c r="N378" s="478">
        <v>40.107222</v>
      </c>
      <c r="O378" s="478">
        <v>-74.882221999999999</v>
      </c>
      <c r="P378" s="478">
        <v>7311</v>
      </c>
      <c r="Q378" s="478">
        <v>99</v>
      </c>
      <c r="R378" s="478">
        <v>8.5000000000000006E-2</v>
      </c>
      <c r="S378" s="478">
        <v>8.2000000000000003E-2</v>
      </c>
      <c r="T378" s="478">
        <v>8.1000000000000003E-2</v>
      </c>
      <c r="U378" s="478">
        <v>8.1000000000000003E-2</v>
      </c>
      <c r="V378" s="478">
        <v>6</v>
      </c>
      <c r="W378" s="478">
        <v>1</v>
      </c>
      <c r="X378" s="478">
        <v>0</v>
      </c>
      <c r="Y378" s="478" t="s">
        <v>332</v>
      </c>
      <c r="Z378" s="478">
        <v>87</v>
      </c>
      <c r="AA378" s="478">
        <v>851</v>
      </c>
      <c r="AB378" s="478">
        <v>212</v>
      </c>
      <c r="AC378" s="478">
        <v>214</v>
      </c>
    </row>
    <row r="379" spans="1:29" ht="15" customHeight="1" x14ac:dyDescent="0.2">
      <c r="A379" s="479">
        <v>420170012</v>
      </c>
      <c r="B379" s="478">
        <v>44201</v>
      </c>
      <c r="C379" s="478">
        <v>1</v>
      </c>
      <c r="D379" s="478">
        <v>0</v>
      </c>
      <c r="E379" s="478" t="s">
        <v>330</v>
      </c>
      <c r="F379" s="478">
        <v>2012</v>
      </c>
      <c r="G379" s="478">
        <v>7</v>
      </c>
      <c r="H379" s="478">
        <v>3</v>
      </c>
      <c r="I379" s="478">
        <v>45</v>
      </c>
      <c r="J379" s="478">
        <v>37980</v>
      </c>
      <c r="K379" s="478">
        <v>6160</v>
      </c>
      <c r="L379" s="478">
        <v>8760</v>
      </c>
      <c r="M379" s="478" t="s">
        <v>380</v>
      </c>
      <c r="N379" s="478">
        <v>40.107222</v>
      </c>
      <c r="O379" s="478">
        <v>-74.882221999999999</v>
      </c>
      <c r="P379" s="478">
        <v>8643</v>
      </c>
      <c r="Q379" s="478">
        <v>98</v>
      </c>
      <c r="R379" s="478">
        <v>0.09</v>
      </c>
      <c r="S379" s="478">
        <v>8.4000000000000005E-2</v>
      </c>
      <c r="T379" s="478">
        <v>8.2000000000000003E-2</v>
      </c>
      <c r="U379" s="478">
        <v>8.2000000000000003E-2</v>
      </c>
      <c r="V379" s="478">
        <v>13</v>
      </c>
      <c r="W379" s="478">
        <v>1</v>
      </c>
      <c r="X379" s="478">
        <v>0</v>
      </c>
      <c r="Z379" s="478">
        <v>87</v>
      </c>
      <c r="AA379" s="478">
        <v>851</v>
      </c>
      <c r="AB379" s="478">
        <v>210</v>
      </c>
      <c r="AC379" s="478">
        <v>214</v>
      </c>
    </row>
    <row r="380" spans="1:29" ht="15" customHeight="1" x14ac:dyDescent="0.2">
      <c r="A380" s="479">
        <v>420170012</v>
      </c>
      <c r="B380" s="478">
        <v>44201</v>
      </c>
      <c r="C380" s="478">
        <v>1</v>
      </c>
      <c r="D380" s="478">
        <v>0</v>
      </c>
      <c r="E380" s="478" t="s">
        <v>330</v>
      </c>
      <c r="F380" s="478">
        <v>2013</v>
      </c>
      <c r="G380" s="478">
        <v>7</v>
      </c>
      <c r="H380" s="478">
        <v>3</v>
      </c>
      <c r="I380" s="478">
        <v>45</v>
      </c>
      <c r="J380" s="478">
        <v>37980</v>
      </c>
      <c r="K380" s="478">
        <v>6160</v>
      </c>
      <c r="L380" s="478">
        <v>8760</v>
      </c>
      <c r="M380" s="478" t="s">
        <v>380</v>
      </c>
      <c r="N380" s="478">
        <v>40.107222</v>
      </c>
      <c r="O380" s="478">
        <v>-74.882221999999999</v>
      </c>
      <c r="P380" s="478">
        <v>8564</v>
      </c>
      <c r="Q380" s="478">
        <v>98</v>
      </c>
      <c r="R380" s="478">
        <v>7.6999999999999999E-2</v>
      </c>
      <c r="S380" s="478">
        <v>7.6999999999999999E-2</v>
      </c>
      <c r="T380" s="478">
        <v>7.5999999999999998E-2</v>
      </c>
      <c r="U380" s="478">
        <v>7.2999999999999995E-2</v>
      </c>
      <c r="V380" s="478">
        <v>3</v>
      </c>
      <c r="W380" s="478">
        <v>1</v>
      </c>
      <c r="X380" s="478">
        <v>0</v>
      </c>
      <c r="Y380" s="478" t="s">
        <v>332</v>
      </c>
      <c r="Z380" s="478">
        <v>87</v>
      </c>
      <c r="AA380" s="478">
        <v>851</v>
      </c>
      <c r="AB380" s="478">
        <v>210</v>
      </c>
      <c r="AC380" s="478">
        <v>214</v>
      </c>
    </row>
    <row r="381" spans="1:29" ht="15" customHeight="1" x14ac:dyDescent="0.2">
      <c r="A381" s="479">
        <v>420170012</v>
      </c>
      <c r="B381" s="478">
        <v>44201</v>
      </c>
      <c r="C381" s="478">
        <v>1</v>
      </c>
      <c r="D381" s="478">
        <v>0</v>
      </c>
      <c r="E381" s="478" t="s">
        <v>330</v>
      </c>
      <c r="F381" s="478">
        <v>2014</v>
      </c>
      <c r="G381" s="478">
        <v>7</v>
      </c>
      <c r="H381" s="478">
        <v>3</v>
      </c>
      <c r="I381" s="478">
        <v>45</v>
      </c>
      <c r="J381" s="478">
        <v>37980</v>
      </c>
      <c r="K381" s="478">
        <v>6160</v>
      </c>
      <c r="L381" s="478">
        <v>8760</v>
      </c>
      <c r="M381" s="478" t="s">
        <v>380</v>
      </c>
      <c r="N381" s="478">
        <v>40.107222</v>
      </c>
      <c r="O381" s="478">
        <v>-74.882221999999999</v>
      </c>
      <c r="P381" s="478">
        <v>8596</v>
      </c>
      <c r="Q381" s="478">
        <v>98</v>
      </c>
      <c r="R381" s="478">
        <v>9.4E-2</v>
      </c>
      <c r="S381" s="478">
        <v>7.2999999999999995E-2</v>
      </c>
      <c r="T381" s="478">
        <v>7.1999999999999995E-2</v>
      </c>
      <c r="U381" s="478">
        <v>7.0999999999999994E-2</v>
      </c>
      <c r="V381" s="478">
        <v>1</v>
      </c>
      <c r="W381" s="478">
        <v>1</v>
      </c>
      <c r="X381" s="478">
        <v>0</v>
      </c>
      <c r="Y381" s="478" t="s">
        <v>332</v>
      </c>
      <c r="Z381" s="478">
        <v>87</v>
      </c>
      <c r="AA381" s="478">
        <v>851</v>
      </c>
      <c r="AB381" s="478">
        <v>210</v>
      </c>
      <c r="AC381" s="478">
        <v>214</v>
      </c>
    </row>
    <row r="382" spans="1:29" ht="15" customHeight="1" x14ac:dyDescent="0.2">
      <c r="A382" s="479">
        <v>420170012</v>
      </c>
      <c r="B382" s="478">
        <v>44201</v>
      </c>
      <c r="C382" s="478">
        <v>1</v>
      </c>
      <c r="D382" s="478">
        <v>0</v>
      </c>
      <c r="E382" s="478" t="s">
        <v>330</v>
      </c>
      <c r="F382" s="478">
        <v>2015</v>
      </c>
      <c r="G382" s="478">
        <v>7</v>
      </c>
      <c r="H382" s="478">
        <v>3</v>
      </c>
      <c r="I382" s="478">
        <v>45</v>
      </c>
      <c r="J382" s="478">
        <v>37980</v>
      </c>
      <c r="K382" s="478">
        <v>6160</v>
      </c>
      <c r="L382" s="478">
        <v>8760</v>
      </c>
      <c r="M382" s="478" t="s">
        <v>380</v>
      </c>
      <c r="N382" s="478">
        <v>40.107222</v>
      </c>
      <c r="O382" s="478">
        <v>-74.882221999999999</v>
      </c>
      <c r="P382" s="478">
        <v>8370</v>
      </c>
      <c r="Q382" s="478">
        <v>95</v>
      </c>
      <c r="R382" s="478">
        <v>9.0999999999999998E-2</v>
      </c>
      <c r="S382" s="478">
        <v>8.5000000000000006E-2</v>
      </c>
      <c r="T382" s="478">
        <v>8.3000000000000004E-2</v>
      </c>
      <c r="U382" s="478">
        <v>8.2000000000000003E-2</v>
      </c>
      <c r="V382" s="478">
        <v>5</v>
      </c>
      <c r="W382" s="478">
        <v>1</v>
      </c>
      <c r="X382" s="478">
        <v>0</v>
      </c>
      <c r="Y382" s="478" t="s">
        <v>332</v>
      </c>
      <c r="Z382" s="478">
        <v>87</v>
      </c>
      <c r="AA382" s="478">
        <v>851</v>
      </c>
      <c r="AB382" s="478">
        <v>203</v>
      </c>
      <c r="AC382" s="478">
        <v>214</v>
      </c>
    </row>
    <row r="383" spans="1:29" ht="15" customHeight="1" x14ac:dyDescent="0.2">
      <c r="A383" s="479">
        <v>420170012</v>
      </c>
      <c r="B383" s="478">
        <v>44201</v>
      </c>
      <c r="C383" s="478">
        <v>1</v>
      </c>
      <c r="D383" s="478">
        <v>5</v>
      </c>
      <c r="E383" s="478" t="s">
        <v>330</v>
      </c>
      <c r="F383" s="478">
        <v>2016</v>
      </c>
      <c r="G383" s="478">
        <v>7</v>
      </c>
      <c r="H383" s="478">
        <v>3</v>
      </c>
      <c r="I383" s="478">
        <v>45</v>
      </c>
      <c r="J383" s="478">
        <v>37980</v>
      </c>
      <c r="K383" s="478">
        <v>6160</v>
      </c>
      <c r="L383" s="478">
        <v>8760</v>
      </c>
      <c r="M383" s="478" t="s">
        <v>380</v>
      </c>
      <c r="N383" s="478">
        <v>40.107222</v>
      </c>
      <c r="O383" s="478">
        <v>-74.882221999999999</v>
      </c>
      <c r="P383" s="478">
        <v>8387</v>
      </c>
      <c r="Q383" s="478">
        <v>93</v>
      </c>
      <c r="R383" s="478">
        <v>8.4000000000000005E-2</v>
      </c>
      <c r="S383" s="478">
        <v>8.2000000000000003E-2</v>
      </c>
      <c r="T383" s="478">
        <v>8.1000000000000003E-2</v>
      </c>
      <c r="U383" s="478">
        <v>0.08</v>
      </c>
      <c r="V383" s="478">
        <v>5</v>
      </c>
      <c r="W383" s="478">
        <v>1</v>
      </c>
      <c r="X383" s="478">
        <v>0</v>
      </c>
      <c r="Y383" s="478" t="s">
        <v>332</v>
      </c>
      <c r="Z383" s="478">
        <v>87</v>
      </c>
      <c r="AA383" s="478">
        <v>851</v>
      </c>
      <c r="AB383" s="478">
        <v>198</v>
      </c>
      <c r="AC383" s="478">
        <v>214</v>
      </c>
    </row>
    <row r="384" spans="1:29" ht="15" customHeight="1" x14ac:dyDescent="0.2">
      <c r="A384" s="479">
        <v>420170012</v>
      </c>
      <c r="B384" s="478">
        <v>44201</v>
      </c>
      <c r="C384" s="478">
        <v>1</v>
      </c>
      <c r="D384" s="478">
        <v>0</v>
      </c>
      <c r="E384" s="478" t="s">
        <v>330</v>
      </c>
      <c r="F384" s="478">
        <v>2017</v>
      </c>
      <c r="G384" s="478">
        <v>7</v>
      </c>
      <c r="H384" s="478">
        <v>3</v>
      </c>
      <c r="I384" s="478">
        <v>45</v>
      </c>
      <c r="J384" s="478">
        <v>37980</v>
      </c>
      <c r="K384" s="478">
        <v>6160</v>
      </c>
      <c r="L384" s="478">
        <v>8760</v>
      </c>
      <c r="M384" s="478" t="s">
        <v>380</v>
      </c>
      <c r="N384" s="478">
        <v>40.107222</v>
      </c>
      <c r="O384" s="478">
        <v>-74.882221999999999</v>
      </c>
      <c r="P384" s="478">
        <v>7951</v>
      </c>
      <c r="Q384" s="478">
        <v>87</v>
      </c>
      <c r="R384" s="478">
        <v>8.3000000000000004E-2</v>
      </c>
      <c r="S384" s="478">
        <v>8.1000000000000003E-2</v>
      </c>
      <c r="T384" s="478">
        <v>7.9000000000000001E-2</v>
      </c>
      <c r="U384" s="478">
        <v>7.9000000000000001E-2</v>
      </c>
      <c r="V384" s="478">
        <v>7</v>
      </c>
      <c r="W384" s="478">
        <v>1</v>
      </c>
      <c r="X384" s="478">
        <v>0</v>
      </c>
      <c r="Y384" s="478" t="s">
        <v>332</v>
      </c>
      <c r="Z384" s="478">
        <v>87</v>
      </c>
      <c r="AA384" s="478">
        <v>851</v>
      </c>
      <c r="AB384" s="478">
        <v>213</v>
      </c>
      <c r="AC384" s="478">
        <v>245</v>
      </c>
    </row>
    <row r="385" spans="1:29" ht="15" customHeight="1" x14ac:dyDescent="0.2">
      <c r="A385" s="479">
        <v>420170012</v>
      </c>
      <c r="B385" s="478">
        <v>44201</v>
      </c>
      <c r="C385" s="478">
        <v>1</v>
      </c>
      <c r="D385" s="478">
        <v>0</v>
      </c>
      <c r="E385" s="478" t="s">
        <v>330</v>
      </c>
      <c r="F385" s="478">
        <v>2018</v>
      </c>
      <c r="G385" s="478">
        <v>7</v>
      </c>
      <c r="H385" s="478">
        <v>3</v>
      </c>
      <c r="I385" s="478">
        <v>45</v>
      </c>
      <c r="J385" s="478">
        <v>37980</v>
      </c>
      <c r="K385" s="478">
        <v>6160</v>
      </c>
      <c r="L385" s="478">
        <v>8760</v>
      </c>
      <c r="M385" s="478" t="s">
        <v>380</v>
      </c>
      <c r="N385" s="478">
        <v>40.107222</v>
      </c>
      <c r="O385" s="478">
        <v>-74.882221999999999</v>
      </c>
      <c r="P385" s="478">
        <v>6504</v>
      </c>
      <c r="Q385" s="478">
        <v>89</v>
      </c>
      <c r="R385" s="478">
        <v>9.0999999999999998E-2</v>
      </c>
      <c r="S385" s="478">
        <v>8.5999999999999993E-2</v>
      </c>
      <c r="T385" s="478">
        <v>8.5999999999999993E-2</v>
      </c>
      <c r="U385" s="478">
        <v>8.4000000000000005E-2</v>
      </c>
      <c r="V385" s="478">
        <v>7</v>
      </c>
      <c r="W385" s="478">
        <v>1</v>
      </c>
      <c r="X385" s="478">
        <v>0</v>
      </c>
      <c r="Z385" s="478">
        <v>87</v>
      </c>
      <c r="AA385" s="478">
        <v>851</v>
      </c>
      <c r="AB385" s="478">
        <v>217</v>
      </c>
      <c r="AC385" s="478">
        <v>245</v>
      </c>
    </row>
    <row r="386" spans="1:29" ht="15" customHeight="1" x14ac:dyDescent="0.2">
      <c r="A386" s="479">
        <v>420290100</v>
      </c>
      <c r="B386" s="478">
        <v>44201</v>
      </c>
      <c r="C386" s="478">
        <v>1</v>
      </c>
      <c r="D386" s="478">
        <v>0</v>
      </c>
      <c r="E386" s="478" t="s">
        <v>330</v>
      </c>
      <c r="F386" s="478">
        <v>2010</v>
      </c>
      <c r="G386" s="478">
        <v>7</v>
      </c>
      <c r="H386" s="478">
        <v>3</v>
      </c>
      <c r="I386" s="478">
        <v>45</v>
      </c>
      <c r="J386" s="478">
        <v>37980</v>
      </c>
      <c r="K386" s="478">
        <v>6160</v>
      </c>
      <c r="L386" s="478">
        <v>0</v>
      </c>
      <c r="M386" s="478" t="s">
        <v>381</v>
      </c>
      <c r="N386" s="478">
        <v>39.834460999999997</v>
      </c>
      <c r="O386" s="478">
        <v>-75.768242000000001</v>
      </c>
      <c r="P386" s="478">
        <v>4970</v>
      </c>
      <c r="Q386" s="478">
        <v>95</v>
      </c>
      <c r="R386" s="478">
        <v>8.5999999999999993E-2</v>
      </c>
      <c r="S386" s="478">
        <v>0.08</v>
      </c>
      <c r="T386" s="478">
        <v>7.8E-2</v>
      </c>
      <c r="U386" s="478">
        <v>7.6999999999999999E-2</v>
      </c>
      <c r="V386" s="478">
        <v>7</v>
      </c>
      <c r="W386" s="478">
        <v>1</v>
      </c>
      <c r="X386" s="478">
        <v>0</v>
      </c>
      <c r="Z386" s="478">
        <v>87</v>
      </c>
      <c r="AA386" s="478">
        <v>851</v>
      </c>
      <c r="AB386" s="478">
        <v>203</v>
      </c>
      <c r="AC386" s="478">
        <v>214</v>
      </c>
    </row>
    <row r="387" spans="1:29" ht="15" customHeight="1" x14ac:dyDescent="0.2">
      <c r="A387" s="479">
        <v>420290100</v>
      </c>
      <c r="B387" s="478">
        <v>44201</v>
      </c>
      <c r="C387" s="478">
        <v>1</v>
      </c>
      <c r="D387" s="478">
        <v>0</v>
      </c>
      <c r="E387" s="478" t="s">
        <v>330</v>
      </c>
      <c r="F387" s="478">
        <v>2011</v>
      </c>
      <c r="G387" s="478">
        <v>7</v>
      </c>
      <c r="H387" s="478">
        <v>3</v>
      </c>
      <c r="I387" s="478">
        <v>45</v>
      </c>
      <c r="J387" s="478">
        <v>37980</v>
      </c>
      <c r="K387" s="478">
        <v>6160</v>
      </c>
      <c r="L387" s="478">
        <v>0</v>
      </c>
      <c r="M387" s="478" t="s">
        <v>381</v>
      </c>
      <c r="N387" s="478">
        <v>39.834460999999997</v>
      </c>
      <c r="O387" s="478">
        <v>-75.768242000000001</v>
      </c>
      <c r="P387" s="478">
        <v>6970</v>
      </c>
      <c r="Q387" s="478">
        <v>98</v>
      </c>
      <c r="R387" s="478">
        <v>0.09</v>
      </c>
      <c r="S387" s="478">
        <v>8.6999999999999994E-2</v>
      </c>
      <c r="T387" s="478">
        <v>7.9000000000000001E-2</v>
      </c>
      <c r="U387" s="478">
        <v>7.9000000000000001E-2</v>
      </c>
      <c r="V387" s="478">
        <v>8</v>
      </c>
      <c r="W387" s="478">
        <v>1</v>
      </c>
      <c r="X387" s="478">
        <v>0</v>
      </c>
      <c r="Y387" s="478" t="s">
        <v>332</v>
      </c>
      <c r="Z387" s="478">
        <v>87</v>
      </c>
      <c r="AA387" s="478">
        <v>851</v>
      </c>
      <c r="AB387" s="478">
        <v>210</v>
      </c>
      <c r="AC387" s="478">
        <v>214</v>
      </c>
    </row>
    <row r="388" spans="1:29" ht="15" customHeight="1" x14ac:dyDescent="0.2">
      <c r="A388" s="479">
        <v>420290100</v>
      </c>
      <c r="B388" s="478">
        <v>44201</v>
      </c>
      <c r="C388" s="478">
        <v>1</v>
      </c>
      <c r="D388" s="478">
        <v>0</v>
      </c>
      <c r="E388" s="478" t="s">
        <v>330</v>
      </c>
      <c r="F388" s="478">
        <v>2012</v>
      </c>
      <c r="G388" s="478">
        <v>7</v>
      </c>
      <c r="H388" s="478">
        <v>3</v>
      </c>
      <c r="I388" s="478">
        <v>45</v>
      </c>
      <c r="J388" s="478">
        <v>37980</v>
      </c>
      <c r="K388" s="478">
        <v>6160</v>
      </c>
      <c r="L388" s="478">
        <v>0</v>
      </c>
      <c r="M388" s="478" t="s">
        <v>381</v>
      </c>
      <c r="N388" s="478">
        <v>39.834460999999997</v>
      </c>
      <c r="O388" s="478">
        <v>-75.768242000000001</v>
      </c>
      <c r="P388" s="478">
        <v>8477</v>
      </c>
      <c r="Q388" s="478">
        <v>93</v>
      </c>
      <c r="R388" s="478">
        <v>8.5999999999999993E-2</v>
      </c>
      <c r="S388" s="478">
        <v>8.5999999999999993E-2</v>
      </c>
      <c r="T388" s="478">
        <v>8.5999999999999993E-2</v>
      </c>
      <c r="U388" s="478">
        <v>8.1000000000000003E-2</v>
      </c>
      <c r="V388" s="478">
        <v>12</v>
      </c>
      <c r="W388" s="478">
        <v>1</v>
      </c>
      <c r="X388" s="478">
        <v>0</v>
      </c>
      <c r="Z388" s="478">
        <v>87</v>
      </c>
      <c r="AA388" s="478">
        <v>851</v>
      </c>
      <c r="AB388" s="478">
        <v>200</v>
      </c>
      <c r="AC388" s="478">
        <v>214</v>
      </c>
    </row>
    <row r="389" spans="1:29" ht="15" customHeight="1" x14ac:dyDescent="0.2">
      <c r="A389" s="479">
        <v>420290100</v>
      </c>
      <c r="B389" s="478">
        <v>44201</v>
      </c>
      <c r="C389" s="478">
        <v>1</v>
      </c>
      <c r="D389" s="478">
        <v>0</v>
      </c>
      <c r="E389" s="478" t="s">
        <v>330</v>
      </c>
      <c r="F389" s="478">
        <v>2013</v>
      </c>
      <c r="G389" s="478">
        <v>7</v>
      </c>
      <c r="H389" s="478">
        <v>3</v>
      </c>
      <c r="I389" s="478">
        <v>45</v>
      </c>
      <c r="J389" s="478">
        <v>37980</v>
      </c>
      <c r="K389" s="478">
        <v>6160</v>
      </c>
      <c r="L389" s="478">
        <v>0</v>
      </c>
      <c r="M389" s="478" t="s">
        <v>381</v>
      </c>
      <c r="N389" s="478">
        <v>39.834460999999997</v>
      </c>
      <c r="O389" s="478">
        <v>-75.768242000000001</v>
      </c>
      <c r="P389" s="478">
        <v>8632</v>
      </c>
      <c r="Q389" s="478">
        <v>100</v>
      </c>
      <c r="R389" s="478">
        <v>7.2999999999999995E-2</v>
      </c>
      <c r="S389" s="478">
        <v>7.0000000000000007E-2</v>
      </c>
      <c r="T389" s="478">
        <v>6.9000000000000006E-2</v>
      </c>
      <c r="U389" s="478">
        <v>6.8000000000000005E-2</v>
      </c>
      <c r="V389" s="478">
        <v>0</v>
      </c>
      <c r="W389" s="478">
        <v>1</v>
      </c>
      <c r="X389" s="478">
        <v>0</v>
      </c>
      <c r="Y389" s="478" t="s">
        <v>332</v>
      </c>
      <c r="Z389" s="478">
        <v>87</v>
      </c>
      <c r="AA389" s="478">
        <v>851</v>
      </c>
      <c r="AB389" s="478">
        <v>213</v>
      </c>
      <c r="AC389" s="478">
        <v>214</v>
      </c>
    </row>
    <row r="390" spans="1:29" ht="15" customHeight="1" x14ac:dyDescent="0.2">
      <c r="A390" s="479">
        <v>420290100</v>
      </c>
      <c r="B390" s="478">
        <v>44201</v>
      </c>
      <c r="C390" s="478">
        <v>1</v>
      </c>
      <c r="D390" s="478">
        <v>0</v>
      </c>
      <c r="E390" s="478" t="s">
        <v>330</v>
      </c>
      <c r="F390" s="478">
        <v>2014</v>
      </c>
      <c r="G390" s="478">
        <v>7</v>
      </c>
      <c r="H390" s="478">
        <v>3</v>
      </c>
      <c r="I390" s="478">
        <v>45</v>
      </c>
      <c r="J390" s="478">
        <v>37980</v>
      </c>
      <c r="K390" s="478">
        <v>6160</v>
      </c>
      <c r="L390" s="478">
        <v>0</v>
      </c>
      <c r="M390" s="478" t="s">
        <v>381</v>
      </c>
      <c r="N390" s="478">
        <v>39.834460999999997</v>
      </c>
      <c r="O390" s="478">
        <v>-75.768242000000001</v>
      </c>
      <c r="P390" s="478">
        <v>8420</v>
      </c>
      <c r="Q390" s="478">
        <v>93</v>
      </c>
      <c r="R390" s="478">
        <v>7.9000000000000001E-2</v>
      </c>
      <c r="S390" s="478">
        <v>7.3999999999999996E-2</v>
      </c>
      <c r="T390" s="478">
        <v>7.3999999999999996E-2</v>
      </c>
      <c r="U390" s="478">
        <v>7.0999999999999994E-2</v>
      </c>
      <c r="V390" s="478">
        <v>1</v>
      </c>
      <c r="W390" s="478">
        <v>1</v>
      </c>
      <c r="X390" s="478">
        <v>0</v>
      </c>
      <c r="Y390" s="478" t="s">
        <v>332</v>
      </c>
      <c r="Z390" s="478">
        <v>87</v>
      </c>
      <c r="AA390" s="478">
        <v>851</v>
      </c>
      <c r="AB390" s="478">
        <v>200</v>
      </c>
      <c r="AC390" s="478">
        <v>214</v>
      </c>
    </row>
    <row r="391" spans="1:29" ht="15" customHeight="1" x14ac:dyDescent="0.2">
      <c r="A391" s="479">
        <v>420290100</v>
      </c>
      <c r="B391" s="478">
        <v>44201</v>
      </c>
      <c r="C391" s="478">
        <v>1</v>
      </c>
      <c r="D391" s="478">
        <v>0</v>
      </c>
      <c r="E391" s="478" t="s">
        <v>330</v>
      </c>
      <c r="F391" s="478">
        <v>2015</v>
      </c>
      <c r="G391" s="478">
        <v>7</v>
      </c>
      <c r="H391" s="478">
        <v>3</v>
      </c>
      <c r="I391" s="478">
        <v>45</v>
      </c>
      <c r="J391" s="478">
        <v>37980</v>
      </c>
      <c r="K391" s="478">
        <v>6160</v>
      </c>
      <c r="L391" s="478">
        <v>0</v>
      </c>
      <c r="M391" s="478" t="s">
        <v>381</v>
      </c>
      <c r="N391" s="478">
        <v>39.834460999999997</v>
      </c>
      <c r="O391" s="478">
        <v>-75.768242000000001</v>
      </c>
      <c r="P391" s="478">
        <v>8307</v>
      </c>
      <c r="Q391" s="478">
        <v>97</v>
      </c>
      <c r="R391" s="478">
        <v>9.1999999999999998E-2</v>
      </c>
      <c r="S391" s="478">
        <v>7.6999999999999999E-2</v>
      </c>
      <c r="T391" s="478">
        <v>6.9000000000000006E-2</v>
      </c>
      <c r="U391" s="478">
        <v>6.8000000000000005E-2</v>
      </c>
      <c r="V391" s="478">
        <v>2</v>
      </c>
      <c r="W391" s="478">
        <v>1</v>
      </c>
      <c r="X391" s="478">
        <v>0</v>
      </c>
      <c r="Y391" s="478" t="s">
        <v>332</v>
      </c>
      <c r="Z391" s="478">
        <v>87</v>
      </c>
      <c r="AA391" s="478">
        <v>851</v>
      </c>
      <c r="AB391" s="478">
        <v>207</v>
      </c>
      <c r="AC391" s="478">
        <v>214</v>
      </c>
    </row>
    <row r="392" spans="1:29" ht="15" customHeight="1" x14ac:dyDescent="0.2">
      <c r="A392" s="479">
        <v>420290100</v>
      </c>
      <c r="B392" s="478">
        <v>44201</v>
      </c>
      <c r="C392" s="478">
        <v>1</v>
      </c>
      <c r="D392" s="478">
        <v>5</v>
      </c>
      <c r="E392" s="478" t="s">
        <v>330</v>
      </c>
      <c r="F392" s="478">
        <v>2016</v>
      </c>
      <c r="G392" s="478">
        <v>7</v>
      </c>
      <c r="H392" s="478">
        <v>3</v>
      </c>
      <c r="I392" s="478">
        <v>45</v>
      </c>
      <c r="J392" s="478">
        <v>37980</v>
      </c>
      <c r="K392" s="478">
        <v>6160</v>
      </c>
      <c r="L392" s="478">
        <v>0</v>
      </c>
      <c r="M392" s="478" t="s">
        <v>381</v>
      </c>
      <c r="N392" s="478">
        <v>39.834460999999997</v>
      </c>
      <c r="O392" s="478">
        <v>-75.768242000000001</v>
      </c>
      <c r="P392" s="478">
        <v>8530</v>
      </c>
      <c r="Q392" s="478">
        <v>95</v>
      </c>
      <c r="R392" s="478">
        <v>8.3000000000000004E-2</v>
      </c>
      <c r="S392" s="478">
        <v>8.1000000000000003E-2</v>
      </c>
      <c r="T392" s="478">
        <v>8.1000000000000003E-2</v>
      </c>
      <c r="U392" s="478">
        <v>0.08</v>
      </c>
      <c r="V392" s="478">
        <v>4</v>
      </c>
      <c r="W392" s="478">
        <v>1</v>
      </c>
      <c r="X392" s="478">
        <v>0</v>
      </c>
      <c r="Y392" s="478" t="s">
        <v>332</v>
      </c>
      <c r="Z392" s="478">
        <v>87</v>
      </c>
      <c r="AA392" s="478">
        <v>851</v>
      </c>
      <c r="AB392" s="478">
        <v>204</v>
      </c>
      <c r="AC392" s="478">
        <v>214</v>
      </c>
    </row>
    <row r="393" spans="1:29" ht="15" customHeight="1" x14ac:dyDescent="0.2">
      <c r="A393" s="479">
        <v>420290100</v>
      </c>
      <c r="B393" s="478">
        <v>44201</v>
      </c>
      <c r="C393" s="478">
        <v>1</v>
      </c>
      <c r="D393" s="478">
        <v>0</v>
      </c>
      <c r="E393" s="478" t="s">
        <v>330</v>
      </c>
      <c r="F393" s="478">
        <v>2017</v>
      </c>
      <c r="G393" s="478">
        <v>7</v>
      </c>
      <c r="H393" s="478">
        <v>3</v>
      </c>
      <c r="I393" s="478">
        <v>45</v>
      </c>
      <c r="J393" s="478">
        <v>37980</v>
      </c>
      <c r="K393" s="478">
        <v>6160</v>
      </c>
      <c r="L393" s="478">
        <v>0</v>
      </c>
      <c r="M393" s="478" t="s">
        <v>381</v>
      </c>
      <c r="N393" s="478">
        <v>39.834460999999997</v>
      </c>
      <c r="O393" s="478">
        <v>-75.768242000000001</v>
      </c>
      <c r="P393" s="478">
        <v>8042</v>
      </c>
      <c r="Q393" s="478">
        <v>88</v>
      </c>
      <c r="R393" s="478">
        <v>8.1000000000000003E-2</v>
      </c>
      <c r="S393" s="478">
        <v>7.9000000000000001E-2</v>
      </c>
      <c r="T393" s="478">
        <v>7.8E-2</v>
      </c>
      <c r="U393" s="478">
        <v>7.0999999999999994E-2</v>
      </c>
      <c r="V393" s="478">
        <v>3</v>
      </c>
      <c r="W393" s="478">
        <v>1</v>
      </c>
      <c r="X393" s="478">
        <v>0</v>
      </c>
      <c r="Y393" s="478" t="s">
        <v>332</v>
      </c>
      <c r="Z393" s="478">
        <v>87</v>
      </c>
      <c r="AA393" s="478">
        <v>851</v>
      </c>
      <c r="AB393" s="478">
        <v>216</v>
      </c>
      <c r="AC393" s="478">
        <v>245</v>
      </c>
    </row>
    <row r="394" spans="1:29" ht="15" customHeight="1" x14ac:dyDescent="0.2">
      <c r="A394" s="479">
        <v>420290100</v>
      </c>
      <c r="B394" s="478">
        <v>44201</v>
      </c>
      <c r="C394" s="478">
        <v>1</v>
      </c>
      <c r="D394" s="478">
        <v>0</v>
      </c>
      <c r="E394" s="478" t="s">
        <v>330</v>
      </c>
      <c r="F394" s="478">
        <v>2018</v>
      </c>
      <c r="G394" s="478">
        <v>7</v>
      </c>
      <c r="H394" s="478">
        <v>3</v>
      </c>
      <c r="I394" s="478">
        <v>45</v>
      </c>
      <c r="J394" s="478">
        <v>37980</v>
      </c>
      <c r="K394" s="478">
        <v>6160</v>
      </c>
      <c r="L394" s="478">
        <v>0</v>
      </c>
      <c r="M394" s="478" t="s">
        <v>381</v>
      </c>
      <c r="N394" s="478">
        <v>39.834460999999997</v>
      </c>
      <c r="O394" s="478">
        <v>-75.768242000000001</v>
      </c>
      <c r="P394" s="478">
        <v>8268</v>
      </c>
      <c r="Q394" s="478">
        <v>93</v>
      </c>
      <c r="R394" s="478">
        <v>7.3999999999999996E-2</v>
      </c>
      <c r="S394" s="478">
        <v>7.0000000000000007E-2</v>
      </c>
      <c r="T394" s="478">
        <v>6.9000000000000006E-2</v>
      </c>
      <c r="U394" s="478">
        <v>6.5000000000000002E-2</v>
      </c>
      <c r="V394" s="478">
        <v>0</v>
      </c>
      <c r="W394" s="478">
        <v>1</v>
      </c>
      <c r="X394" s="478">
        <v>0</v>
      </c>
      <c r="Z394" s="478">
        <v>87</v>
      </c>
      <c r="AA394" s="478">
        <v>851</v>
      </c>
      <c r="AB394" s="478">
        <v>227</v>
      </c>
      <c r="AC394" s="478">
        <v>245</v>
      </c>
    </row>
    <row r="395" spans="1:29" ht="15" customHeight="1" x14ac:dyDescent="0.2">
      <c r="A395" s="479">
        <v>420450002</v>
      </c>
      <c r="B395" s="478">
        <v>44201</v>
      </c>
      <c r="C395" s="478">
        <v>1</v>
      </c>
      <c r="D395" s="478">
        <v>0</v>
      </c>
      <c r="E395" s="478" t="s">
        <v>330</v>
      </c>
      <c r="F395" s="478">
        <v>2010</v>
      </c>
      <c r="G395" s="478">
        <v>7</v>
      </c>
      <c r="H395" s="478">
        <v>3</v>
      </c>
      <c r="I395" s="478">
        <v>45</v>
      </c>
      <c r="J395" s="478">
        <v>37980</v>
      </c>
      <c r="K395" s="478">
        <v>6160</v>
      </c>
      <c r="L395" s="478">
        <v>13208</v>
      </c>
      <c r="M395" s="478" t="s">
        <v>382</v>
      </c>
      <c r="N395" s="478">
        <v>39.835555999999997</v>
      </c>
      <c r="O395" s="478">
        <v>-75.372500000000002</v>
      </c>
      <c r="P395" s="478">
        <v>4929</v>
      </c>
      <c r="Q395" s="478">
        <v>96</v>
      </c>
      <c r="R395" s="478">
        <v>8.5999999999999993E-2</v>
      </c>
      <c r="S395" s="478">
        <v>8.4000000000000005E-2</v>
      </c>
      <c r="T395" s="478">
        <v>7.9000000000000001E-2</v>
      </c>
      <c r="U395" s="478">
        <v>7.5999999999999998E-2</v>
      </c>
      <c r="V395" s="478">
        <v>5</v>
      </c>
      <c r="W395" s="478">
        <v>1</v>
      </c>
      <c r="X395" s="478">
        <v>0</v>
      </c>
      <c r="Z395" s="478">
        <v>87</v>
      </c>
      <c r="AA395" s="478">
        <v>851</v>
      </c>
      <c r="AB395" s="478">
        <v>206</v>
      </c>
      <c r="AC395" s="478">
        <v>214</v>
      </c>
    </row>
    <row r="396" spans="1:29" ht="15" customHeight="1" x14ac:dyDescent="0.2">
      <c r="A396" s="479">
        <v>420450002</v>
      </c>
      <c r="B396" s="478">
        <v>44201</v>
      </c>
      <c r="C396" s="478">
        <v>1</v>
      </c>
      <c r="D396" s="478">
        <v>0</v>
      </c>
      <c r="E396" s="478" t="s">
        <v>330</v>
      </c>
      <c r="F396" s="478">
        <v>2011</v>
      </c>
      <c r="G396" s="478">
        <v>7</v>
      </c>
      <c r="H396" s="478">
        <v>3</v>
      </c>
      <c r="I396" s="478">
        <v>45</v>
      </c>
      <c r="J396" s="478">
        <v>37980</v>
      </c>
      <c r="K396" s="478">
        <v>6160</v>
      </c>
      <c r="L396" s="478">
        <v>13208</v>
      </c>
      <c r="M396" s="478" t="s">
        <v>382</v>
      </c>
      <c r="N396" s="478">
        <v>39.835555999999997</v>
      </c>
      <c r="O396" s="478">
        <v>-75.372500000000002</v>
      </c>
      <c r="P396" s="478">
        <v>7260</v>
      </c>
      <c r="Q396" s="478">
        <v>98</v>
      </c>
      <c r="R396" s="478">
        <v>8.5999999999999993E-2</v>
      </c>
      <c r="S396" s="478">
        <v>8.4000000000000005E-2</v>
      </c>
      <c r="T396" s="478">
        <v>8.4000000000000005E-2</v>
      </c>
      <c r="U396" s="478">
        <v>7.9000000000000001E-2</v>
      </c>
      <c r="V396" s="478">
        <v>6</v>
      </c>
      <c r="W396" s="478">
        <v>1</v>
      </c>
      <c r="X396" s="478">
        <v>0</v>
      </c>
      <c r="Y396" s="478" t="s">
        <v>332</v>
      </c>
      <c r="Z396" s="478">
        <v>87</v>
      </c>
      <c r="AA396" s="478">
        <v>851</v>
      </c>
      <c r="AB396" s="478">
        <v>209</v>
      </c>
      <c r="AC396" s="478">
        <v>214</v>
      </c>
    </row>
    <row r="397" spans="1:29" ht="15" customHeight="1" x14ac:dyDescent="0.2">
      <c r="A397" s="479">
        <v>420450002</v>
      </c>
      <c r="B397" s="478">
        <v>44201</v>
      </c>
      <c r="C397" s="478">
        <v>1</v>
      </c>
      <c r="D397" s="478">
        <v>0</v>
      </c>
      <c r="E397" s="478" t="s">
        <v>330</v>
      </c>
      <c r="F397" s="478">
        <v>2012</v>
      </c>
      <c r="G397" s="478">
        <v>7</v>
      </c>
      <c r="H397" s="478">
        <v>3</v>
      </c>
      <c r="I397" s="478">
        <v>45</v>
      </c>
      <c r="J397" s="478">
        <v>37980</v>
      </c>
      <c r="K397" s="478">
        <v>6160</v>
      </c>
      <c r="L397" s="478">
        <v>13208</v>
      </c>
      <c r="M397" s="478" t="s">
        <v>382</v>
      </c>
      <c r="N397" s="478">
        <v>39.835555999999997</v>
      </c>
      <c r="O397" s="478">
        <v>-75.372500000000002</v>
      </c>
      <c r="P397" s="478">
        <v>8534</v>
      </c>
      <c r="Q397" s="478">
        <v>95</v>
      </c>
      <c r="R397" s="478">
        <v>8.6999999999999994E-2</v>
      </c>
      <c r="S397" s="478">
        <v>8.2000000000000003E-2</v>
      </c>
      <c r="T397" s="478">
        <v>8.1000000000000003E-2</v>
      </c>
      <c r="U397" s="478">
        <v>8.1000000000000003E-2</v>
      </c>
      <c r="V397" s="478">
        <v>12</v>
      </c>
      <c r="W397" s="478">
        <v>1</v>
      </c>
      <c r="X397" s="478">
        <v>0</v>
      </c>
      <c r="Z397" s="478">
        <v>87</v>
      </c>
      <c r="AA397" s="478">
        <v>851</v>
      </c>
      <c r="AB397" s="478">
        <v>204</v>
      </c>
      <c r="AC397" s="478">
        <v>214</v>
      </c>
    </row>
    <row r="398" spans="1:29" ht="15" customHeight="1" x14ac:dyDescent="0.2">
      <c r="A398" s="479">
        <v>420450002</v>
      </c>
      <c r="B398" s="478">
        <v>44201</v>
      </c>
      <c r="C398" s="478">
        <v>1</v>
      </c>
      <c r="D398" s="478">
        <v>0</v>
      </c>
      <c r="E398" s="478" t="s">
        <v>330</v>
      </c>
      <c r="F398" s="478">
        <v>2013</v>
      </c>
      <c r="G398" s="478">
        <v>7</v>
      </c>
      <c r="H398" s="478">
        <v>3</v>
      </c>
      <c r="I398" s="478">
        <v>45</v>
      </c>
      <c r="J398" s="478">
        <v>37980</v>
      </c>
      <c r="K398" s="478">
        <v>6160</v>
      </c>
      <c r="L398" s="478">
        <v>13208</v>
      </c>
      <c r="M398" s="478" t="s">
        <v>382</v>
      </c>
      <c r="N398" s="478">
        <v>39.835555999999997</v>
      </c>
      <c r="O398" s="478">
        <v>-75.372500000000002</v>
      </c>
      <c r="P398" s="478">
        <v>8653</v>
      </c>
      <c r="Q398" s="478">
        <v>100</v>
      </c>
      <c r="R398" s="478">
        <v>7.5999999999999998E-2</v>
      </c>
      <c r="S398" s="478">
        <v>7.3999999999999996E-2</v>
      </c>
      <c r="T398" s="478">
        <v>7.3999999999999996E-2</v>
      </c>
      <c r="U398" s="478">
        <v>6.9000000000000006E-2</v>
      </c>
      <c r="V398" s="478">
        <v>1</v>
      </c>
      <c r="W398" s="478">
        <v>1</v>
      </c>
      <c r="X398" s="478">
        <v>0</v>
      </c>
      <c r="Y398" s="478" t="s">
        <v>332</v>
      </c>
      <c r="Z398" s="478">
        <v>87</v>
      </c>
      <c r="AA398" s="478">
        <v>851</v>
      </c>
      <c r="AB398" s="478">
        <v>214</v>
      </c>
      <c r="AC398" s="478">
        <v>214</v>
      </c>
    </row>
    <row r="399" spans="1:29" ht="15" customHeight="1" x14ac:dyDescent="0.2">
      <c r="A399" s="479">
        <v>420450002</v>
      </c>
      <c r="B399" s="478">
        <v>44201</v>
      </c>
      <c r="C399" s="478">
        <v>1</v>
      </c>
      <c r="D399" s="478">
        <v>0</v>
      </c>
      <c r="E399" s="478" t="s">
        <v>330</v>
      </c>
      <c r="F399" s="478">
        <v>2014</v>
      </c>
      <c r="G399" s="478">
        <v>7</v>
      </c>
      <c r="H399" s="478">
        <v>3</v>
      </c>
      <c r="I399" s="478">
        <v>45</v>
      </c>
      <c r="J399" s="478">
        <v>37980</v>
      </c>
      <c r="K399" s="478">
        <v>6160</v>
      </c>
      <c r="L399" s="478">
        <v>13208</v>
      </c>
      <c r="M399" s="478" t="s">
        <v>382</v>
      </c>
      <c r="N399" s="478">
        <v>39.835555999999997</v>
      </c>
      <c r="O399" s="478">
        <v>-75.372500000000002</v>
      </c>
      <c r="P399" s="478">
        <v>8117</v>
      </c>
      <c r="Q399" s="478">
        <v>97</v>
      </c>
      <c r="R399" s="478">
        <v>8.3000000000000004E-2</v>
      </c>
      <c r="S399" s="478">
        <v>7.6999999999999999E-2</v>
      </c>
      <c r="T399" s="478">
        <v>7.4999999999999997E-2</v>
      </c>
      <c r="U399" s="478">
        <v>7.2999999999999995E-2</v>
      </c>
      <c r="V399" s="478">
        <v>2</v>
      </c>
      <c r="W399" s="478">
        <v>1</v>
      </c>
      <c r="X399" s="478">
        <v>0</v>
      </c>
      <c r="Y399" s="478" t="s">
        <v>332</v>
      </c>
      <c r="Z399" s="478">
        <v>87</v>
      </c>
      <c r="AA399" s="478">
        <v>851</v>
      </c>
      <c r="AB399" s="478">
        <v>208</v>
      </c>
      <c r="AC399" s="478">
        <v>214</v>
      </c>
    </row>
    <row r="400" spans="1:29" ht="15" customHeight="1" x14ac:dyDescent="0.2">
      <c r="A400" s="479">
        <v>420450002</v>
      </c>
      <c r="B400" s="478">
        <v>44201</v>
      </c>
      <c r="C400" s="478">
        <v>1</v>
      </c>
      <c r="D400" s="478">
        <v>0</v>
      </c>
      <c r="E400" s="478" t="s">
        <v>330</v>
      </c>
      <c r="F400" s="478">
        <v>2015</v>
      </c>
      <c r="G400" s="478">
        <v>7</v>
      </c>
      <c r="H400" s="478">
        <v>3</v>
      </c>
      <c r="I400" s="478">
        <v>45</v>
      </c>
      <c r="J400" s="478">
        <v>37980</v>
      </c>
      <c r="K400" s="478">
        <v>6160</v>
      </c>
      <c r="L400" s="478">
        <v>13208</v>
      </c>
      <c r="M400" s="478" t="s">
        <v>382</v>
      </c>
      <c r="N400" s="478">
        <v>39.835555999999997</v>
      </c>
      <c r="O400" s="478">
        <v>-75.372500000000002</v>
      </c>
      <c r="P400" s="478">
        <v>8543</v>
      </c>
      <c r="Q400" s="478">
        <v>95</v>
      </c>
      <c r="R400" s="478">
        <v>8.5000000000000006E-2</v>
      </c>
      <c r="S400" s="478">
        <v>0.08</v>
      </c>
      <c r="T400" s="478">
        <v>7.8E-2</v>
      </c>
      <c r="U400" s="478">
        <v>7.3999999999999996E-2</v>
      </c>
      <c r="V400" s="478">
        <v>3</v>
      </c>
      <c r="W400" s="478">
        <v>1</v>
      </c>
      <c r="X400" s="478">
        <v>0</v>
      </c>
      <c r="Y400" s="478" t="s">
        <v>332</v>
      </c>
      <c r="Z400" s="478">
        <v>87</v>
      </c>
      <c r="AA400" s="478">
        <v>851</v>
      </c>
      <c r="AB400" s="478">
        <v>204</v>
      </c>
      <c r="AC400" s="478">
        <v>214</v>
      </c>
    </row>
    <row r="401" spans="1:29" ht="15" customHeight="1" x14ac:dyDescent="0.2">
      <c r="A401" s="479">
        <v>420450002</v>
      </c>
      <c r="B401" s="478">
        <v>44201</v>
      </c>
      <c r="C401" s="478">
        <v>1</v>
      </c>
      <c r="D401" s="478">
        <v>5</v>
      </c>
      <c r="E401" s="478" t="s">
        <v>330</v>
      </c>
      <c r="F401" s="478">
        <v>2016</v>
      </c>
      <c r="G401" s="478">
        <v>7</v>
      </c>
      <c r="H401" s="478">
        <v>3</v>
      </c>
      <c r="I401" s="478">
        <v>45</v>
      </c>
      <c r="J401" s="478">
        <v>37980</v>
      </c>
      <c r="K401" s="478">
        <v>6160</v>
      </c>
      <c r="L401" s="478">
        <v>13208</v>
      </c>
      <c r="M401" s="478" t="s">
        <v>382</v>
      </c>
      <c r="N401" s="478">
        <v>39.835555999999997</v>
      </c>
      <c r="O401" s="478">
        <v>-75.372500000000002</v>
      </c>
      <c r="P401" s="478">
        <v>8533</v>
      </c>
      <c r="Q401" s="478">
        <v>95</v>
      </c>
      <c r="R401" s="478">
        <v>8.1000000000000003E-2</v>
      </c>
      <c r="S401" s="478">
        <v>0.08</v>
      </c>
      <c r="T401" s="478">
        <v>7.8E-2</v>
      </c>
      <c r="U401" s="478">
        <v>7.0999999999999994E-2</v>
      </c>
      <c r="V401" s="478">
        <v>3</v>
      </c>
      <c r="W401" s="478">
        <v>1</v>
      </c>
      <c r="X401" s="478">
        <v>0</v>
      </c>
      <c r="Y401" s="478" t="s">
        <v>332</v>
      </c>
      <c r="Z401" s="478">
        <v>87</v>
      </c>
      <c r="AA401" s="478">
        <v>851</v>
      </c>
      <c r="AB401" s="478">
        <v>204</v>
      </c>
      <c r="AC401" s="478">
        <v>214</v>
      </c>
    </row>
    <row r="402" spans="1:29" ht="15" customHeight="1" x14ac:dyDescent="0.2">
      <c r="A402" s="479">
        <v>420450002</v>
      </c>
      <c r="B402" s="478">
        <v>44201</v>
      </c>
      <c r="C402" s="478">
        <v>1</v>
      </c>
      <c r="D402" s="478">
        <v>0</v>
      </c>
      <c r="E402" s="478" t="s">
        <v>330</v>
      </c>
      <c r="F402" s="478">
        <v>2017</v>
      </c>
      <c r="G402" s="478">
        <v>7</v>
      </c>
      <c r="H402" s="478">
        <v>3</v>
      </c>
      <c r="I402" s="478">
        <v>45</v>
      </c>
      <c r="J402" s="478">
        <v>37980</v>
      </c>
      <c r="K402" s="478">
        <v>6160</v>
      </c>
      <c r="L402" s="478">
        <v>13208</v>
      </c>
      <c r="M402" s="478" t="s">
        <v>382</v>
      </c>
      <c r="N402" s="478">
        <v>39.835555999999997</v>
      </c>
      <c r="O402" s="478">
        <v>-75.372500000000002</v>
      </c>
      <c r="P402" s="478">
        <v>8612</v>
      </c>
      <c r="Q402" s="478">
        <v>99</v>
      </c>
      <c r="R402" s="478">
        <v>7.5999999999999998E-2</v>
      </c>
      <c r="S402" s="478">
        <v>7.4999999999999997E-2</v>
      </c>
      <c r="T402" s="478">
        <v>7.0000000000000007E-2</v>
      </c>
      <c r="U402" s="478">
        <v>7.0000000000000007E-2</v>
      </c>
      <c r="V402" s="478">
        <v>1</v>
      </c>
      <c r="W402" s="478">
        <v>1</v>
      </c>
      <c r="X402" s="478">
        <v>0</v>
      </c>
      <c r="Y402" s="478" t="s">
        <v>332</v>
      </c>
      <c r="Z402" s="478">
        <v>87</v>
      </c>
      <c r="AA402" s="478">
        <v>851</v>
      </c>
      <c r="AB402" s="478">
        <v>242</v>
      </c>
      <c r="AC402" s="478">
        <v>245</v>
      </c>
    </row>
    <row r="403" spans="1:29" ht="15" customHeight="1" x14ac:dyDescent="0.2">
      <c r="A403" s="479">
        <v>420450002</v>
      </c>
      <c r="B403" s="478">
        <v>44201</v>
      </c>
      <c r="C403" s="478">
        <v>1</v>
      </c>
      <c r="D403" s="478">
        <v>0</v>
      </c>
      <c r="E403" s="478" t="s">
        <v>330</v>
      </c>
      <c r="F403" s="478">
        <v>2018</v>
      </c>
      <c r="G403" s="478">
        <v>7</v>
      </c>
      <c r="H403" s="478">
        <v>3</v>
      </c>
      <c r="I403" s="478">
        <v>45</v>
      </c>
      <c r="J403" s="478">
        <v>37980</v>
      </c>
      <c r="K403" s="478">
        <v>6160</v>
      </c>
      <c r="L403" s="478">
        <v>13208</v>
      </c>
      <c r="M403" s="478" t="s">
        <v>382</v>
      </c>
      <c r="N403" s="478">
        <v>39.835555999999997</v>
      </c>
      <c r="O403" s="478">
        <v>-75.372500000000002</v>
      </c>
      <c r="P403" s="478">
        <v>7052</v>
      </c>
      <c r="Q403" s="478">
        <v>96</v>
      </c>
      <c r="R403" s="478">
        <v>8.3000000000000004E-2</v>
      </c>
      <c r="S403" s="478">
        <v>0.08</v>
      </c>
      <c r="T403" s="478">
        <v>7.5999999999999998E-2</v>
      </c>
      <c r="U403" s="478">
        <v>7.2999999999999995E-2</v>
      </c>
      <c r="V403" s="478">
        <v>3</v>
      </c>
      <c r="W403" s="478">
        <v>1</v>
      </c>
      <c r="X403" s="478">
        <v>0</v>
      </c>
      <c r="Z403" s="478">
        <v>87</v>
      </c>
      <c r="AA403" s="478">
        <v>851</v>
      </c>
      <c r="AB403" s="478">
        <v>234</v>
      </c>
      <c r="AC403" s="478">
        <v>245</v>
      </c>
    </row>
    <row r="404" spans="1:29" ht="15" customHeight="1" x14ac:dyDescent="0.2">
      <c r="A404" s="479">
        <v>420910013</v>
      </c>
      <c r="B404" s="478">
        <v>44201</v>
      </c>
      <c r="C404" s="478">
        <v>1</v>
      </c>
      <c r="D404" s="478">
        <v>0</v>
      </c>
      <c r="E404" s="478" t="s">
        <v>330</v>
      </c>
      <c r="F404" s="478">
        <v>2010</v>
      </c>
      <c r="G404" s="478">
        <v>7</v>
      </c>
      <c r="H404" s="478">
        <v>3</v>
      </c>
      <c r="I404" s="478">
        <v>45</v>
      </c>
      <c r="J404" s="478">
        <v>37980</v>
      </c>
      <c r="K404" s="478">
        <v>6160</v>
      </c>
      <c r="L404" s="478">
        <v>54656</v>
      </c>
      <c r="M404" s="478" t="s">
        <v>383</v>
      </c>
      <c r="N404" s="478">
        <v>40.112222000000003</v>
      </c>
      <c r="O404" s="478">
        <v>-75.309167000000002</v>
      </c>
      <c r="P404" s="478">
        <v>5042</v>
      </c>
      <c r="Q404" s="478">
        <v>98</v>
      </c>
      <c r="R404" s="478">
        <v>8.8999999999999996E-2</v>
      </c>
      <c r="S404" s="478">
        <v>8.4000000000000005E-2</v>
      </c>
      <c r="T404" s="478">
        <v>8.2000000000000003E-2</v>
      </c>
      <c r="U404" s="478">
        <v>8.1000000000000003E-2</v>
      </c>
      <c r="V404" s="478">
        <v>11</v>
      </c>
      <c r="W404" s="478">
        <v>1</v>
      </c>
      <c r="X404" s="478">
        <v>0</v>
      </c>
      <c r="Z404" s="478">
        <v>87</v>
      </c>
      <c r="AA404" s="478">
        <v>851</v>
      </c>
      <c r="AB404" s="478">
        <v>210</v>
      </c>
      <c r="AC404" s="478">
        <v>214</v>
      </c>
    </row>
    <row r="405" spans="1:29" ht="15" customHeight="1" x14ac:dyDescent="0.2">
      <c r="A405" s="479">
        <v>420910013</v>
      </c>
      <c r="B405" s="478">
        <v>44201</v>
      </c>
      <c r="C405" s="478">
        <v>1</v>
      </c>
      <c r="D405" s="478">
        <v>0</v>
      </c>
      <c r="E405" s="478" t="s">
        <v>330</v>
      </c>
      <c r="F405" s="478">
        <v>2011</v>
      </c>
      <c r="G405" s="478">
        <v>7</v>
      </c>
      <c r="H405" s="478">
        <v>3</v>
      </c>
      <c r="I405" s="478">
        <v>45</v>
      </c>
      <c r="J405" s="478">
        <v>37980</v>
      </c>
      <c r="K405" s="478">
        <v>6160</v>
      </c>
      <c r="L405" s="478">
        <v>54656</v>
      </c>
      <c r="M405" s="478" t="s">
        <v>383</v>
      </c>
      <c r="N405" s="478">
        <v>40.112222000000003</v>
      </c>
      <c r="O405" s="478">
        <v>-75.309167000000002</v>
      </c>
      <c r="P405" s="478">
        <v>7278</v>
      </c>
      <c r="Q405" s="478">
        <v>99</v>
      </c>
      <c r="R405" s="478">
        <v>8.5999999999999993E-2</v>
      </c>
      <c r="S405" s="478">
        <v>8.5000000000000006E-2</v>
      </c>
      <c r="T405" s="478">
        <v>8.4000000000000005E-2</v>
      </c>
      <c r="U405" s="478">
        <v>0.08</v>
      </c>
      <c r="V405" s="478">
        <v>6</v>
      </c>
      <c r="W405" s="478">
        <v>1</v>
      </c>
      <c r="X405" s="478">
        <v>0</v>
      </c>
      <c r="Y405" s="478" t="s">
        <v>332</v>
      </c>
      <c r="Z405" s="478">
        <v>87</v>
      </c>
      <c r="AA405" s="478">
        <v>851</v>
      </c>
      <c r="AB405" s="478">
        <v>212</v>
      </c>
      <c r="AC405" s="478">
        <v>214</v>
      </c>
    </row>
    <row r="406" spans="1:29" ht="15" customHeight="1" x14ac:dyDescent="0.2">
      <c r="A406" s="479">
        <v>420910013</v>
      </c>
      <c r="B406" s="478">
        <v>44201</v>
      </c>
      <c r="C406" s="478">
        <v>1</v>
      </c>
      <c r="D406" s="478">
        <v>0</v>
      </c>
      <c r="E406" s="478" t="s">
        <v>330</v>
      </c>
      <c r="F406" s="478">
        <v>2012</v>
      </c>
      <c r="G406" s="478">
        <v>7</v>
      </c>
      <c r="H406" s="478">
        <v>3</v>
      </c>
      <c r="I406" s="478">
        <v>45</v>
      </c>
      <c r="J406" s="478">
        <v>37980</v>
      </c>
      <c r="K406" s="478">
        <v>6160</v>
      </c>
      <c r="L406" s="478">
        <v>54656</v>
      </c>
      <c r="M406" s="478" t="s">
        <v>383</v>
      </c>
      <c r="N406" s="478">
        <v>40.112222000000003</v>
      </c>
      <c r="O406" s="478">
        <v>-75.309167000000002</v>
      </c>
      <c r="P406" s="478">
        <v>8571</v>
      </c>
      <c r="Q406" s="478">
        <v>98</v>
      </c>
      <c r="R406" s="478">
        <v>7.8E-2</v>
      </c>
      <c r="S406" s="478">
        <v>7.6999999999999999E-2</v>
      </c>
      <c r="T406" s="478">
        <v>7.4999999999999997E-2</v>
      </c>
      <c r="U406" s="478">
        <v>7.4999999999999997E-2</v>
      </c>
      <c r="V406" s="478">
        <v>2</v>
      </c>
      <c r="W406" s="478">
        <v>1</v>
      </c>
      <c r="X406" s="478">
        <v>0</v>
      </c>
      <c r="Z406" s="478">
        <v>87</v>
      </c>
      <c r="AA406" s="478">
        <v>851</v>
      </c>
      <c r="AB406" s="478">
        <v>209</v>
      </c>
      <c r="AC406" s="478">
        <v>214</v>
      </c>
    </row>
    <row r="407" spans="1:29" ht="15" customHeight="1" x14ac:dyDescent="0.2">
      <c r="A407" s="479">
        <v>420910013</v>
      </c>
      <c r="B407" s="478">
        <v>44201</v>
      </c>
      <c r="C407" s="478">
        <v>1</v>
      </c>
      <c r="D407" s="478">
        <v>0</v>
      </c>
      <c r="E407" s="478" t="s">
        <v>330</v>
      </c>
      <c r="F407" s="478">
        <v>2013</v>
      </c>
      <c r="G407" s="478">
        <v>7</v>
      </c>
      <c r="H407" s="478">
        <v>3</v>
      </c>
      <c r="I407" s="478">
        <v>45</v>
      </c>
      <c r="J407" s="478">
        <v>37980</v>
      </c>
      <c r="K407" s="478">
        <v>6160</v>
      </c>
      <c r="L407" s="478">
        <v>54656</v>
      </c>
      <c r="M407" s="478" t="s">
        <v>383</v>
      </c>
      <c r="N407" s="478">
        <v>40.112222000000003</v>
      </c>
      <c r="O407" s="478">
        <v>-75.309167000000002</v>
      </c>
      <c r="P407" s="478">
        <v>8656</v>
      </c>
      <c r="Q407" s="478">
        <v>100</v>
      </c>
      <c r="R407" s="478">
        <v>7.3999999999999996E-2</v>
      </c>
      <c r="S407" s="478">
        <v>7.2999999999999995E-2</v>
      </c>
      <c r="T407" s="478">
        <v>7.0000000000000007E-2</v>
      </c>
      <c r="U407" s="478">
        <v>6.9000000000000006E-2</v>
      </c>
      <c r="V407" s="478">
        <v>0</v>
      </c>
      <c r="W407" s="478">
        <v>1</v>
      </c>
      <c r="X407" s="478">
        <v>0</v>
      </c>
      <c r="Y407" s="478" t="s">
        <v>332</v>
      </c>
      <c r="Z407" s="478">
        <v>87</v>
      </c>
      <c r="AA407" s="478">
        <v>851</v>
      </c>
      <c r="AB407" s="478">
        <v>213</v>
      </c>
      <c r="AC407" s="478">
        <v>214</v>
      </c>
    </row>
    <row r="408" spans="1:29" ht="15" customHeight="1" x14ac:dyDescent="0.2">
      <c r="A408" s="479">
        <v>420910013</v>
      </c>
      <c r="B408" s="478">
        <v>44201</v>
      </c>
      <c r="C408" s="478">
        <v>1</v>
      </c>
      <c r="D408" s="478">
        <v>0</v>
      </c>
      <c r="E408" s="478" t="s">
        <v>330</v>
      </c>
      <c r="F408" s="478">
        <v>2014</v>
      </c>
      <c r="G408" s="478">
        <v>7</v>
      </c>
      <c r="H408" s="478">
        <v>3</v>
      </c>
      <c r="I408" s="478">
        <v>45</v>
      </c>
      <c r="J408" s="478">
        <v>37980</v>
      </c>
      <c r="K408" s="478">
        <v>6160</v>
      </c>
      <c r="L408" s="478">
        <v>54656</v>
      </c>
      <c r="M408" s="478" t="s">
        <v>383</v>
      </c>
      <c r="N408" s="478">
        <v>40.112222000000003</v>
      </c>
      <c r="O408" s="478">
        <v>-75.309167000000002</v>
      </c>
      <c r="P408" s="478">
        <v>8640</v>
      </c>
      <c r="Q408" s="478">
        <v>99</v>
      </c>
      <c r="R408" s="478">
        <v>7.6999999999999999E-2</v>
      </c>
      <c r="S408" s="478">
        <v>7.3999999999999996E-2</v>
      </c>
      <c r="T408" s="478">
        <v>7.2999999999999995E-2</v>
      </c>
      <c r="U408" s="478">
        <v>7.1999999999999995E-2</v>
      </c>
      <c r="V408" s="478">
        <v>1</v>
      </c>
      <c r="W408" s="478">
        <v>1</v>
      </c>
      <c r="X408" s="478">
        <v>0</v>
      </c>
      <c r="Y408" s="478" t="s">
        <v>332</v>
      </c>
      <c r="Z408" s="478">
        <v>87</v>
      </c>
      <c r="AA408" s="478">
        <v>851</v>
      </c>
      <c r="AB408" s="478">
        <v>211</v>
      </c>
      <c r="AC408" s="478">
        <v>214</v>
      </c>
    </row>
    <row r="409" spans="1:29" ht="15" customHeight="1" x14ac:dyDescent="0.2">
      <c r="A409" s="479">
        <v>420910013</v>
      </c>
      <c r="B409" s="478">
        <v>44201</v>
      </c>
      <c r="C409" s="478">
        <v>1</v>
      </c>
      <c r="D409" s="478">
        <v>0</v>
      </c>
      <c r="E409" s="478" t="s">
        <v>330</v>
      </c>
      <c r="F409" s="478">
        <v>2015</v>
      </c>
      <c r="G409" s="478">
        <v>7</v>
      </c>
      <c r="H409" s="478">
        <v>3</v>
      </c>
      <c r="I409" s="478">
        <v>45</v>
      </c>
      <c r="J409" s="478">
        <v>37980</v>
      </c>
      <c r="K409" s="478">
        <v>6160</v>
      </c>
      <c r="L409" s="478">
        <v>54656</v>
      </c>
      <c r="M409" s="478" t="s">
        <v>383</v>
      </c>
      <c r="N409" s="478">
        <v>40.112222000000003</v>
      </c>
      <c r="O409" s="478">
        <v>-75.309167000000002</v>
      </c>
      <c r="P409" s="478">
        <v>8703</v>
      </c>
      <c r="Q409" s="478">
        <v>99</v>
      </c>
      <c r="R409" s="478">
        <v>0.08</v>
      </c>
      <c r="S409" s="478">
        <v>7.5999999999999998E-2</v>
      </c>
      <c r="T409" s="478">
        <v>7.4999999999999997E-2</v>
      </c>
      <c r="U409" s="478">
        <v>7.2999999999999995E-2</v>
      </c>
      <c r="V409" s="478">
        <v>2</v>
      </c>
      <c r="W409" s="478">
        <v>1</v>
      </c>
      <c r="X409" s="478">
        <v>0</v>
      </c>
      <c r="Y409" s="478" t="s">
        <v>332</v>
      </c>
      <c r="Z409" s="478">
        <v>87</v>
      </c>
      <c r="AA409" s="478">
        <v>851</v>
      </c>
      <c r="AB409" s="478">
        <v>211</v>
      </c>
      <c r="AC409" s="478">
        <v>214</v>
      </c>
    </row>
    <row r="410" spans="1:29" ht="15" customHeight="1" x14ac:dyDescent="0.2">
      <c r="A410" s="479">
        <v>420910013</v>
      </c>
      <c r="B410" s="478">
        <v>44201</v>
      </c>
      <c r="C410" s="478">
        <v>1</v>
      </c>
      <c r="D410" s="478">
        <v>5</v>
      </c>
      <c r="E410" s="478" t="s">
        <v>330</v>
      </c>
      <c r="F410" s="478">
        <v>2016</v>
      </c>
      <c r="G410" s="478">
        <v>7</v>
      </c>
      <c r="H410" s="478">
        <v>3</v>
      </c>
      <c r="I410" s="478">
        <v>45</v>
      </c>
      <c r="J410" s="478">
        <v>37980</v>
      </c>
      <c r="K410" s="478">
        <v>6160</v>
      </c>
      <c r="L410" s="478">
        <v>54656</v>
      </c>
      <c r="M410" s="478" t="s">
        <v>383</v>
      </c>
      <c r="N410" s="478">
        <v>40.112222000000003</v>
      </c>
      <c r="O410" s="478">
        <v>-75.309167000000002</v>
      </c>
      <c r="P410" s="478">
        <v>7549</v>
      </c>
      <c r="Q410" s="478">
        <v>93</v>
      </c>
      <c r="R410" s="478">
        <v>7.8E-2</v>
      </c>
      <c r="S410" s="478">
        <v>7.2999999999999995E-2</v>
      </c>
      <c r="T410" s="478">
        <v>7.0999999999999994E-2</v>
      </c>
      <c r="U410" s="478">
        <v>6.7000000000000004E-2</v>
      </c>
      <c r="V410" s="478">
        <v>1</v>
      </c>
      <c r="W410" s="478">
        <v>1</v>
      </c>
      <c r="X410" s="478">
        <v>0</v>
      </c>
      <c r="Y410" s="478" t="s">
        <v>332</v>
      </c>
      <c r="Z410" s="478">
        <v>87</v>
      </c>
      <c r="AA410" s="478">
        <v>851</v>
      </c>
      <c r="AB410" s="478">
        <v>198</v>
      </c>
      <c r="AC410" s="478">
        <v>214</v>
      </c>
    </row>
    <row r="411" spans="1:29" ht="15" customHeight="1" x14ac:dyDescent="0.2">
      <c r="A411" s="479">
        <v>420910013</v>
      </c>
      <c r="B411" s="478">
        <v>44201</v>
      </c>
      <c r="C411" s="478">
        <v>1</v>
      </c>
      <c r="D411" s="478">
        <v>0</v>
      </c>
      <c r="E411" s="478" t="s">
        <v>330</v>
      </c>
      <c r="F411" s="478">
        <v>2017</v>
      </c>
      <c r="G411" s="478">
        <v>7</v>
      </c>
      <c r="H411" s="478">
        <v>3</v>
      </c>
      <c r="I411" s="478">
        <v>45</v>
      </c>
      <c r="J411" s="478">
        <v>37980</v>
      </c>
      <c r="K411" s="478">
        <v>6160</v>
      </c>
      <c r="L411" s="478">
        <v>54656</v>
      </c>
      <c r="M411" s="478" t="s">
        <v>383</v>
      </c>
      <c r="N411" s="478">
        <v>40.112222000000003</v>
      </c>
      <c r="O411" s="478">
        <v>-75.309167000000002</v>
      </c>
      <c r="P411" s="478">
        <v>8176</v>
      </c>
      <c r="Q411" s="478">
        <v>90</v>
      </c>
      <c r="R411" s="478">
        <v>7.9000000000000001E-2</v>
      </c>
      <c r="S411" s="478">
        <v>7.6999999999999999E-2</v>
      </c>
      <c r="T411" s="478">
        <v>7.5999999999999998E-2</v>
      </c>
      <c r="U411" s="478">
        <v>7.5999999999999998E-2</v>
      </c>
      <c r="V411" s="478">
        <v>4</v>
      </c>
      <c r="W411" s="478">
        <v>1</v>
      </c>
      <c r="X411" s="478">
        <v>0</v>
      </c>
      <c r="Y411" s="478" t="s">
        <v>332</v>
      </c>
      <c r="Z411" s="478">
        <v>87</v>
      </c>
      <c r="AA411" s="478">
        <v>851</v>
      </c>
      <c r="AB411" s="478">
        <v>220</v>
      </c>
      <c r="AC411" s="478">
        <v>245</v>
      </c>
    </row>
    <row r="412" spans="1:29" ht="15" customHeight="1" x14ac:dyDescent="0.2">
      <c r="A412" s="479">
        <v>420910013</v>
      </c>
      <c r="B412" s="478">
        <v>44201</v>
      </c>
      <c r="C412" s="478">
        <v>1</v>
      </c>
      <c r="D412" s="478">
        <v>0</v>
      </c>
      <c r="E412" s="478" t="s">
        <v>330</v>
      </c>
      <c r="F412" s="478">
        <v>2018</v>
      </c>
      <c r="G412" s="478">
        <v>7</v>
      </c>
      <c r="H412" s="478">
        <v>3</v>
      </c>
      <c r="I412" s="478">
        <v>45</v>
      </c>
      <c r="J412" s="478">
        <v>37980</v>
      </c>
      <c r="K412" s="478">
        <v>6160</v>
      </c>
      <c r="L412" s="478">
        <v>54656</v>
      </c>
      <c r="M412" s="478" t="s">
        <v>383</v>
      </c>
      <c r="N412" s="478">
        <v>40.112222000000003</v>
      </c>
      <c r="O412" s="478">
        <v>-75.309167000000002</v>
      </c>
      <c r="P412" s="478">
        <v>7485</v>
      </c>
      <c r="Q412" s="478">
        <v>91</v>
      </c>
      <c r="R412" s="478">
        <v>7.9000000000000001E-2</v>
      </c>
      <c r="S412" s="478">
        <v>7.8E-2</v>
      </c>
      <c r="T412" s="478">
        <v>7.3999999999999996E-2</v>
      </c>
      <c r="U412" s="478">
        <v>7.2999999999999995E-2</v>
      </c>
      <c r="V412" s="478">
        <v>2</v>
      </c>
      <c r="W412" s="478">
        <v>1</v>
      </c>
      <c r="X412" s="478">
        <v>0</v>
      </c>
      <c r="Z412" s="478">
        <v>87</v>
      </c>
      <c r="AA412" s="478">
        <v>851</v>
      </c>
      <c r="AB412" s="478">
        <v>224</v>
      </c>
      <c r="AC412" s="478">
        <v>245</v>
      </c>
    </row>
    <row r="413" spans="1:29" ht="15" customHeight="1" x14ac:dyDescent="0.2">
      <c r="A413" s="479">
        <v>421010004</v>
      </c>
      <c r="B413" s="478">
        <v>44201</v>
      </c>
      <c r="C413" s="478">
        <v>1</v>
      </c>
      <c r="D413" s="478">
        <v>0</v>
      </c>
      <c r="E413" s="478" t="s">
        <v>330</v>
      </c>
      <c r="F413" s="478">
        <v>2010</v>
      </c>
      <c r="G413" s="478">
        <v>7</v>
      </c>
      <c r="H413" s="478">
        <v>3</v>
      </c>
      <c r="I413" s="478">
        <v>45</v>
      </c>
      <c r="J413" s="478">
        <v>37980</v>
      </c>
      <c r="K413" s="478">
        <v>6160</v>
      </c>
      <c r="L413" s="478">
        <v>60000</v>
      </c>
      <c r="M413" s="478" t="s">
        <v>384</v>
      </c>
      <c r="N413" s="478">
        <v>40.008889000000003</v>
      </c>
      <c r="O413" s="478">
        <v>-75.09778</v>
      </c>
      <c r="P413" s="478">
        <v>8586</v>
      </c>
      <c r="Q413" s="478">
        <v>95</v>
      </c>
      <c r="R413" s="478">
        <v>8.5999999999999993E-2</v>
      </c>
      <c r="S413" s="478">
        <v>7.9000000000000001E-2</v>
      </c>
      <c r="T413" s="478">
        <v>7.8E-2</v>
      </c>
      <c r="U413" s="478">
        <v>7.6999999999999999E-2</v>
      </c>
      <c r="V413" s="478">
        <v>4</v>
      </c>
      <c r="W413" s="478">
        <v>1</v>
      </c>
      <c r="X413" s="478">
        <v>0</v>
      </c>
      <c r="Z413" s="478">
        <v>87</v>
      </c>
      <c r="AA413" s="478">
        <v>861</v>
      </c>
      <c r="AB413" s="478">
        <v>204</v>
      </c>
      <c r="AC413" s="478">
        <v>214</v>
      </c>
    </row>
    <row r="414" spans="1:29" ht="15" customHeight="1" x14ac:dyDescent="0.2">
      <c r="A414" s="479">
        <v>421010004</v>
      </c>
      <c r="B414" s="478">
        <v>44201</v>
      </c>
      <c r="C414" s="478">
        <v>1</v>
      </c>
      <c r="D414" s="478">
        <v>0</v>
      </c>
      <c r="E414" s="478" t="s">
        <v>330</v>
      </c>
      <c r="F414" s="478">
        <v>2011</v>
      </c>
      <c r="G414" s="478">
        <v>7</v>
      </c>
      <c r="H414" s="478">
        <v>3</v>
      </c>
      <c r="I414" s="478">
        <v>45</v>
      </c>
      <c r="J414" s="478">
        <v>37980</v>
      </c>
      <c r="K414" s="478">
        <v>6160</v>
      </c>
      <c r="L414" s="478">
        <v>60000</v>
      </c>
      <c r="M414" s="478" t="s">
        <v>384</v>
      </c>
      <c r="N414" s="478">
        <v>40.008889000000003</v>
      </c>
      <c r="O414" s="478">
        <v>-75.09778</v>
      </c>
      <c r="P414" s="478">
        <v>8685</v>
      </c>
      <c r="Q414" s="478">
        <v>98</v>
      </c>
      <c r="R414" s="478">
        <v>7.1999999999999995E-2</v>
      </c>
      <c r="S414" s="478">
        <v>7.0999999999999994E-2</v>
      </c>
      <c r="T414" s="478">
        <v>7.0000000000000007E-2</v>
      </c>
      <c r="U414" s="478">
        <v>7.0000000000000007E-2</v>
      </c>
      <c r="V414" s="478">
        <v>0</v>
      </c>
      <c r="W414" s="478">
        <v>1</v>
      </c>
      <c r="X414" s="478">
        <v>0</v>
      </c>
      <c r="Y414" s="478" t="s">
        <v>332</v>
      </c>
      <c r="Z414" s="478">
        <v>87</v>
      </c>
      <c r="AA414" s="478">
        <v>861</v>
      </c>
      <c r="AB414" s="478">
        <v>209</v>
      </c>
      <c r="AC414" s="478">
        <v>214</v>
      </c>
    </row>
    <row r="415" spans="1:29" ht="15" customHeight="1" x14ac:dyDescent="0.2">
      <c r="A415" s="479">
        <v>421010004</v>
      </c>
      <c r="B415" s="478">
        <v>44201</v>
      </c>
      <c r="C415" s="478">
        <v>1</v>
      </c>
      <c r="D415" s="478">
        <v>0</v>
      </c>
      <c r="E415" s="478" t="s">
        <v>330</v>
      </c>
      <c r="F415" s="478">
        <v>2012</v>
      </c>
      <c r="G415" s="478">
        <v>7</v>
      </c>
      <c r="H415" s="478">
        <v>3</v>
      </c>
      <c r="I415" s="478">
        <v>45</v>
      </c>
      <c r="J415" s="478">
        <v>37980</v>
      </c>
      <c r="K415" s="478">
        <v>6160</v>
      </c>
      <c r="L415" s="478">
        <v>60000</v>
      </c>
      <c r="M415" s="478" t="s">
        <v>384</v>
      </c>
      <c r="N415" s="478">
        <v>40.008889000000003</v>
      </c>
      <c r="O415" s="478">
        <v>-75.09778</v>
      </c>
      <c r="P415" s="478">
        <v>8672</v>
      </c>
      <c r="Q415" s="478">
        <v>99</v>
      </c>
      <c r="R415" s="478">
        <v>6.7000000000000004E-2</v>
      </c>
      <c r="S415" s="478">
        <v>6.5000000000000002E-2</v>
      </c>
      <c r="T415" s="478">
        <v>6.5000000000000002E-2</v>
      </c>
      <c r="U415" s="478">
        <v>6.5000000000000002E-2</v>
      </c>
      <c r="V415" s="478">
        <v>0</v>
      </c>
      <c r="W415" s="478">
        <v>1</v>
      </c>
      <c r="X415" s="478">
        <v>0</v>
      </c>
      <c r="Z415" s="478">
        <v>87</v>
      </c>
      <c r="AA415" s="478">
        <v>861</v>
      </c>
      <c r="AB415" s="478">
        <v>211</v>
      </c>
      <c r="AC415" s="478">
        <v>214</v>
      </c>
    </row>
    <row r="416" spans="1:29" ht="15" customHeight="1" x14ac:dyDescent="0.2">
      <c r="A416" s="479">
        <v>421010004</v>
      </c>
      <c r="B416" s="478">
        <v>44201</v>
      </c>
      <c r="C416" s="478">
        <v>1</v>
      </c>
      <c r="D416" s="478">
        <v>0</v>
      </c>
      <c r="E416" s="478" t="s">
        <v>330</v>
      </c>
      <c r="F416" s="478">
        <v>2013</v>
      </c>
      <c r="G416" s="478">
        <v>7</v>
      </c>
      <c r="H416" s="478">
        <v>3</v>
      </c>
      <c r="I416" s="478">
        <v>45</v>
      </c>
      <c r="J416" s="478">
        <v>37980</v>
      </c>
      <c r="K416" s="478">
        <v>6160</v>
      </c>
      <c r="L416" s="478">
        <v>60000</v>
      </c>
      <c r="M416" s="478" t="s">
        <v>384</v>
      </c>
      <c r="N416" s="478">
        <v>40.008889000000003</v>
      </c>
      <c r="O416" s="478">
        <v>-75.09778</v>
      </c>
      <c r="P416" s="478">
        <v>8675</v>
      </c>
      <c r="Q416" s="478">
        <v>100</v>
      </c>
      <c r="R416" s="478">
        <v>5.8000000000000003E-2</v>
      </c>
      <c r="S416" s="478">
        <v>5.1999999999999998E-2</v>
      </c>
      <c r="T416" s="478">
        <v>4.7E-2</v>
      </c>
      <c r="U416" s="478">
        <v>4.7E-2</v>
      </c>
      <c r="V416" s="478">
        <v>0</v>
      </c>
      <c r="W416" s="478">
        <v>1</v>
      </c>
      <c r="X416" s="478">
        <v>0</v>
      </c>
      <c r="Y416" s="478" t="s">
        <v>385</v>
      </c>
      <c r="Z416" s="478">
        <v>87</v>
      </c>
      <c r="AA416" s="478">
        <v>861</v>
      </c>
      <c r="AB416" s="478">
        <v>213</v>
      </c>
      <c r="AC416" s="478">
        <v>214</v>
      </c>
    </row>
    <row r="417" spans="1:29" ht="15" customHeight="1" x14ac:dyDescent="0.2">
      <c r="A417" s="479">
        <v>421010004</v>
      </c>
      <c r="B417" s="478">
        <v>44201</v>
      </c>
      <c r="C417" s="478">
        <v>1</v>
      </c>
      <c r="D417" s="478">
        <v>0</v>
      </c>
      <c r="E417" s="478" t="s">
        <v>330</v>
      </c>
      <c r="F417" s="478">
        <v>2014</v>
      </c>
      <c r="G417" s="478">
        <v>7</v>
      </c>
      <c r="H417" s="478">
        <v>3</v>
      </c>
      <c r="I417" s="478">
        <v>45</v>
      </c>
      <c r="J417" s="478">
        <v>37980</v>
      </c>
      <c r="K417" s="478">
        <v>6160</v>
      </c>
      <c r="L417" s="478">
        <v>60000</v>
      </c>
      <c r="M417" s="478" t="s">
        <v>384</v>
      </c>
      <c r="N417" s="478">
        <v>40.008889000000003</v>
      </c>
      <c r="O417" s="478">
        <v>-75.09778</v>
      </c>
      <c r="P417" s="478">
        <v>8628</v>
      </c>
      <c r="Q417" s="478">
        <v>98</v>
      </c>
      <c r="R417" s="478">
        <v>7.9000000000000001E-2</v>
      </c>
      <c r="S417" s="478">
        <v>6.7000000000000004E-2</v>
      </c>
      <c r="T417" s="478">
        <v>0.06</v>
      </c>
      <c r="U417" s="478">
        <v>5.8000000000000003E-2</v>
      </c>
      <c r="V417" s="478">
        <v>1</v>
      </c>
      <c r="W417" s="478">
        <v>1</v>
      </c>
      <c r="X417" s="478">
        <v>0</v>
      </c>
      <c r="Y417" s="478" t="s">
        <v>332</v>
      </c>
      <c r="Z417" s="478">
        <v>87</v>
      </c>
      <c r="AA417" s="478">
        <v>861</v>
      </c>
      <c r="AB417" s="478">
        <v>210</v>
      </c>
      <c r="AC417" s="478">
        <v>214</v>
      </c>
    </row>
    <row r="418" spans="1:29" ht="15" customHeight="1" x14ac:dyDescent="0.2">
      <c r="A418" s="479">
        <v>421010004</v>
      </c>
      <c r="B418" s="478">
        <v>44201</v>
      </c>
      <c r="C418" s="478">
        <v>1</v>
      </c>
      <c r="D418" s="478">
        <v>0</v>
      </c>
      <c r="E418" s="478" t="s">
        <v>330</v>
      </c>
      <c r="F418" s="478">
        <v>2015</v>
      </c>
      <c r="G418" s="478">
        <v>7</v>
      </c>
      <c r="H418" s="478">
        <v>3</v>
      </c>
      <c r="I418" s="478">
        <v>45</v>
      </c>
      <c r="J418" s="478">
        <v>37980</v>
      </c>
      <c r="K418" s="478">
        <v>6160</v>
      </c>
      <c r="L418" s="478">
        <v>60000</v>
      </c>
      <c r="M418" s="478" t="s">
        <v>384</v>
      </c>
      <c r="N418" s="478">
        <v>40.008889000000003</v>
      </c>
      <c r="O418" s="478">
        <v>-75.09778</v>
      </c>
      <c r="P418" s="478">
        <v>8629</v>
      </c>
      <c r="Q418" s="478">
        <v>99</v>
      </c>
      <c r="R418" s="478">
        <v>6.7000000000000004E-2</v>
      </c>
      <c r="S418" s="478">
        <v>0.06</v>
      </c>
      <c r="T418" s="478">
        <v>5.8000000000000003E-2</v>
      </c>
      <c r="U418" s="478">
        <v>5.7000000000000002E-2</v>
      </c>
      <c r="V418" s="478">
        <v>0</v>
      </c>
      <c r="W418" s="478">
        <v>1</v>
      </c>
      <c r="X418" s="478">
        <v>0</v>
      </c>
      <c r="Y418" s="478" t="s">
        <v>332</v>
      </c>
      <c r="Z418" s="478">
        <v>87</v>
      </c>
      <c r="AA418" s="478">
        <v>861</v>
      </c>
      <c r="AB418" s="478">
        <v>211</v>
      </c>
      <c r="AC418" s="478">
        <v>214</v>
      </c>
    </row>
    <row r="419" spans="1:29" ht="15" customHeight="1" x14ac:dyDescent="0.2">
      <c r="A419" s="479">
        <v>421010004</v>
      </c>
      <c r="B419" s="478">
        <v>44201</v>
      </c>
      <c r="C419" s="478">
        <v>1</v>
      </c>
      <c r="D419" s="478">
        <v>5</v>
      </c>
      <c r="E419" s="478" t="s">
        <v>330</v>
      </c>
      <c r="F419" s="478">
        <v>2016</v>
      </c>
      <c r="G419" s="478">
        <v>7</v>
      </c>
      <c r="H419" s="478">
        <v>3</v>
      </c>
      <c r="I419" s="478">
        <v>45</v>
      </c>
      <c r="J419" s="478">
        <v>37980</v>
      </c>
      <c r="K419" s="478">
        <v>6160</v>
      </c>
      <c r="L419" s="478">
        <v>60000</v>
      </c>
      <c r="M419" s="478" t="s">
        <v>384</v>
      </c>
      <c r="N419" s="478">
        <v>40.008889000000003</v>
      </c>
      <c r="O419" s="478">
        <v>-75.09778</v>
      </c>
      <c r="P419" s="478">
        <v>8718</v>
      </c>
      <c r="Q419" s="478">
        <v>100</v>
      </c>
      <c r="R419" s="478">
        <v>7.3999999999999996E-2</v>
      </c>
      <c r="S419" s="478">
        <v>7.2999999999999995E-2</v>
      </c>
      <c r="T419" s="478">
        <v>7.0999999999999994E-2</v>
      </c>
      <c r="U419" s="478">
        <v>6.9000000000000006E-2</v>
      </c>
      <c r="V419" s="478">
        <v>0</v>
      </c>
      <c r="W419" s="478">
        <v>1</v>
      </c>
      <c r="X419" s="478">
        <v>0</v>
      </c>
      <c r="Y419" s="478" t="s">
        <v>332</v>
      </c>
      <c r="Z419" s="478">
        <v>87</v>
      </c>
      <c r="AA419" s="478">
        <v>861</v>
      </c>
      <c r="AB419" s="478">
        <v>213</v>
      </c>
      <c r="AC419" s="478">
        <v>214</v>
      </c>
    </row>
    <row r="420" spans="1:29" ht="15" customHeight="1" x14ac:dyDescent="0.2">
      <c r="A420" s="479">
        <v>421010004</v>
      </c>
      <c r="B420" s="478">
        <v>44201</v>
      </c>
      <c r="C420" s="478">
        <v>1</v>
      </c>
      <c r="D420" s="478">
        <v>0</v>
      </c>
      <c r="E420" s="478" t="s">
        <v>330</v>
      </c>
      <c r="F420" s="478">
        <v>2017</v>
      </c>
      <c r="G420" s="478">
        <v>7</v>
      </c>
      <c r="H420" s="478">
        <v>3</v>
      </c>
      <c r="I420" s="478">
        <v>45</v>
      </c>
      <c r="J420" s="478">
        <v>37980</v>
      </c>
      <c r="K420" s="478">
        <v>6160</v>
      </c>
      <c r="L420" s="478">
        <v>60000</v>
      </c>
      <c r="M420" s="478" t="s">
        <v>384</v>
      </c>
      <c r="N420" s="478">
        <v>40.008889000000003</v>
      </c>
      <c r="O420" s="478">
        <v>-75.09778</v>
      </c>
      <c r="P420" s="478">
        <v>1888</v>
      </c>
      <c r="Q420" s="478">
        <v>12</v>
      </c>
      <c r="R420" s="478">
        <v>0.05</v>
      </c>
      <c r="S420" s="478">
        <v>4.7E-2</v>
      </c>
      <c r="T420" s="478">
        <v>4.4999999999999998E-2</v>
      </c>
      <c r="U420" s="478">
        <v>4.2000000000000003E-2</v>
      </c>
      <c r="V420" s="478">
        <v>0</v>
      </c>
      <c r="W420" s="478">
        <v>1</v>
      </c>
      <c r="X420" s="478">
        <v>0</v>
      </c>
      <c r="Y420" s="478" t="s">
        <v>332</v>
      </c>
      <c r="Z420" s="478">
        <v>87</v>
      </c>
      <c r="AA420" s="478">
        <v>861</v>
      </c>
      <c r="AB420" s="478">
        <v>29</v>
      </c>
      <c r="AC420" s="478">
        <v>245</v>
      </c>
    </row>
    <row r="421" spans="1:29" ht="15" customHeight="1" x14ac:dyDescent="0.2">
      <c r="A421" s="479">
        <v>421010004</v>
      </c>
      <c r="B421" s="478">
        <v>44201</v>
      </c>
      <c r="C421" s="478">
        <v>2</v>
      </c>
      <c r="D421" s="478">
        <v>0</v>
      </c>
      <c r="E421" s="478" t="s">
        <v>330</v>
      </c>
      <c r="F421" s="478">
        <v>2018</v>
      </c>
      <c r="G421" s="478">
        <v>7</v>
      </c>
      <c r="H421" s="478">
        <v>3</v>
      </c>
      <c r="I421" s="478">
        <v>45</v>
      </c>
      <c r="J421" s="478">
        <v>37980</v>
      </c>
      <c r="K421" s="478">
        <v>6160</v>
      </c>
      <c r="L421" s="478">
        <v>60000</v>
      </c>
      <c r="M421" s="478" t="s">
        <v>384</v>
      </c>
      <c r="N421" s="478">
        <v>40.008889000000003</v>
      </c>
      <c r="O421" s="478">
        <v>-75.09778</v>
      </c>
      <c r="P421" s="478">
        <v>6925</v>
      </c>
      <c r="Q421" s="478">
        <v>67</v>
      </c>
      <c r="R421" s="478">
        <v>7.9000000000000001E-2</v>
      </c>
      <c r="S421" s="478">
        <v>7.2999999999999995E-2</v>
      </c>
      <c r="T421" s="478">
        <v>7.1999999999999995E-2</v>
      </c>
      <c r="U421" s="478">
        <v>7.0999999999999994E-2</v>
      </c>
      <c r="V421" s="478">
        <v>1</v>
      </c>
      <c r="W421" s="478">
        <v>1</v>
      </c>
      <c r="X421" s="478">
        <v>0</v>
      </c>
      <c r="Z421" s="478">
        <v>87</v>
      </c>
      <c r="AA421" s="478">
        <v>861</v>
      </c>
      <c r="AB421" s="478">
        <v>163</v>
      </c>
      <c r="AC421" s="478">
        <v>245</v>
      </c>
    </row>
    <row r="422" spans="1:29" ht="15" customHeight="1" x14ac:dyDescent="0.2">
      <c r="A422" s="479">
        <v>421010024</v>
      </c>
      <c r="B422" s="478">
        <v>44201</v>
      </c>
      <c r="C422" s="478">
        <v>1</v>
      </c>
      <c r="D422" s="478">
        <v>0</v>
      </c>
      <c r="E422" s="478" t="s">
        <v>330</v>
      </c>
      <c r="F422" s="478">
        <v>2010</v>
      </c>
      <c r="G422" s="478">
        <v>7</v>
      </c>
      <c r="H422" s="478">
        <v>3</v>
      </c>
      <c r="I422" s="478">
        <v>45</v>
      </c>
      <c r="J422" s="478">
        <v>37980</v>
      </c>
      <c r="K422" s="478">
        <v>6160</v>
      </c>
      <c r="L422" s="478">
        <v>60000</v>
      </c>
      <c r="M422" s="478" t="s">
        <v>386</v>
      </c>
      <c r="N422" s="478">
        <v>40.076388999999999</v>
      </c>
      <c r="O422" s="478">
        <v>-75.011944</v>
      </c>
      <c r="P422" s="478">
        <v>8727</v>
      </c>
      <c r="Q422" s="478">
        <v>100</v>
      </c>
      <c r="R422" s="478">
        <v>9.4E-2</v>
      </c>
      <c r="S422" s="478">
        <v>9.1999999999999998E-2</v>
      </c>
      <c r="T422" s="478">
        <v>8.7999999999999995E-2</v>
      </c>
      <c r="U422" s="478">
        <v>8.7999999999999995E-2</v>
      </c>
      <c r="V422" s="478">
        <v>19</v>
      </c>
      <c r="W422" s="478">
        <v>1</v>
      </c>
      <c r="X422" s="478">
        <v>0</v>
      </c>
      <c r="Z422" s="478">
        <v>87</v>
      </c>
      <c r="AA422" s="478">
        <v>861</v>
      </c>
      <c r="AB422" s="478">
        <v>214</v>
      </c>
      <c r="AC422" s="478">
        <v>214</v>
      </c>
    </row>
    <row r="423" spans="1:29" ht="15" customHeight="1" x14ac:dyDescent="0.2">
      <c r="A423" s="479">
        <v>421010024</v>
      </c>
      <c r="B423" s="478">
        <v>44201</v>
      </c>
      <c r="C423" s="478">
        <v>1</v>
      </c>
      <c r="D423" s="478">
        <v>0</v>
      </c>
      <c r="E423" s="478" t="s">
        <v>330</v>
      </c>
      <c r="F423" s="478">
        <v>2011</v>
      </c>
      <c r="G423" s="478">
        <v>7</v>
      </c>
      <c r="H423" s="478">
        <v>3</v>
      </c>
      <c r="I423" s="478">
        <v>45</v>
      </c>
      <c r="J423" s="478">
        <v>37980</v>
      </c>
      <c r="K423" s="478">
        <v>6160</v>
      </c>
      <c r="L423" s="478">
        <v>60000</v>
      </c>
      <c r="M423" s="478" t="s">
        <v>386</v>
      </c>
      <c r="N423" s="478">
        <v>40.076388999999999</v>
      </c>
      <c r="O423" s="478">
        <v>-75.011944</v>
      </c>
      <c r="P423" s="478">
        <v>8730</v>
      </c>
      <c r="Q423" s="478">
        <v>99</v>
      </c>
      <c r="R423" s="478">
        <v>9.4E-2</v>
      </c>
      <c r="S423" s="478">
        <v>9.2999999999999999E-2</v>
      </c>
      <c r="T423" s="478">
        <v>9.1999999999999998E-2</v>
      </c>
      <c r="U423" s="478">
        <v>8.8999999999999996E-2</v>
      </c>
      <c r="V423" s="478">
        <v>12</v>
      </c>
      <c r="W423" s="478">
        <v>1</v>
      </c>
      <c r="X423" s="478">
        <v>0</v>
      </c>
      <c r="Y423" s="478" t="s">
        <v>332</v>
      </c>
      <c r="Z423" s="478">
        <v>87</v>
      </c>
      <c r="AA423" s="478">
        <v>861</v>
      </c>
      <c r="AB423" s="478">
        <v>212</v>
      </c>
      <c r="AC423" s="478">
        <v>214</v>
      </c>
    </row>
    <row r="424" spans="1:29" ht="15" customHeight="1" x14ac:dyDescent="0.2">
      <c r="A424" s="479">
        <v>421010024</v>
      </c>
      <c r="B424" s="478">
        <v>44201</v>
      </c>
      <c r="C424" s="478">
        <v>1</v>
      </c>
      <c r="D424" s="478">
        <v>0</v>
      </c>
      <c r="E424" s="478" t="s">
        <v>330</v>
      </c>
      <c r="F424" s="478">
        <v>2012</v>
      </c>
      <c r="G424" s="478">
        <v>7</v>
      </c>
      <c r="H424" s="478">
        <v>3</v>
      </c>
      <c r="I424" s="478">
        <v>45</v>
      </c>
      <c r="J424" s="478">
        <v>37980</v>
      </c>
      <c r="K424" s="478">
        <v>6160</v>
      </c>
      <c r="L424" s="478">
        <v>60000</v>
      </c>
      <c r="M424" s="478" t="s">
        <v>386</v>
      </c>
      <c r="N424" s="478">
        <v>40.076388999999999</v>
      </c>
      <c r="O424" s="478">
        <v>-75.011944</v>
      </c>
      <c r="P424" s="478">
        <v>8655</v>
      </c>
      <c r="Q424" s="478">
        <v>97</v>
      </c>
      <c r="R424" s="478">
        <v>8.6999999999999994E-2</v>
      </c>
      <c r="S424" s="478">
        <v>8.5999999999999993E-2</v>
      </c>
      <c r="T424" s="478">
        <v>8.5999999999999993E-2</v>
      </c>
      <c r="U424" s="478">
        <v>8.5000000000000006E-2</v>
      </c>
      <c r="V424" s="478">
        <v>19</v>
      </c>
      <c r="W424" s="478">
        <v>1</v>
      </c>
      <c r="X424" s="478">
        <v>0</v>
      </c>
      <c r="Z424" s="478">
        <v>87</v>
      </c>
      <c r="AA424" s="478">
        <v>861</v>
      </c>
      <c r="AB424" s="478">
        <v>207</v>
      </c>
      <c r="AC424" s="478">
        <v>214</v>
      </c>
    </row>
    <row r="425" spans="1:29" ht="15" customHeight="1" x14ac:dyDescent="0.2">
      <c r="A425" s="479">
        <v>421010024</v>
      </c>
      <c r="B425" s="478">
        <v>44201</v>
      </c>
      <c r="C425" s="478">
        <v>1</v>
      </c>
      <c r="D425" s="478">
        <v>0</v>
      </c>
      <c r="E425" s="478" t="s">
        <v>330</v>
      </c>
      <c r="F425" s="478">
        <v>2013</v>
      </c>
      <c r="G425" s="478">
        <v>7</v>
      </c>
      <c r="H425" s="478">
        <v>3</v>
      </c>
      <c r="I425" s="478">
        <v>45</v>
      </c>
      <c r="J425" s="478">
        <v>37980</v>
      </c>
      <c r="K425" s="478">
        <v>6160</v>
      </c>
      <c r="L425" s="478">
        <v>60000</v>
      </c>
      <c r="M425" s="478" t="s">
        <v>386</v>
      </c>
      <c r="N425" s="478">
        <v>40.076388999999999</v>
      </c>
      <c r="O425" s="478">
        <v>-75.011944</v>
      </c>
      <c r="P425" s="478">
        <v>8253</v>
      </c>
      <c r="Q425" s="478">
        <v>91</v>
      </c>
      <c r="R425" s="478">
        <v>7.1999999999999995E-2</v>
      </c>
      <c r="S425" s="478">
        <v>6.9000000000000006E-2</v>
      </c>
      <c r="T425" s="478">
        <v>6.8000000000000005E-2</v>
      </c>
      <c r="U425" s="478">
        <v>6.8000000000000005E-2</v>
      </c>
      <c r="V425" s="478">
        <v>0</v>
      </c>
      <c r="W425" s="478">
        <v>1</v>
      </c>
      <c r="X425" s="478">
        <v>0</v>
      </c>
      <c r="Y425" s="478" t="s">
        <v>385</v>
      </c>
      <c r="Z425" s="478">
        <v>87</v>
      </c>
      <c r="AA425" s="478">
        <v>861</v>
      </c>
      <c r="AB425" s="478">
        <v>194</v>
      </c>
      <c r="AC425" s="478">
        <v>214</v>
      </c>
    </row>
    <row r="426" spans="1:29" ht="15" customHeight="1" x14ac:dyDescent="0.2">
      <c r="A426" s="479">
        <v>421010024</v>
      </c>
      <c r="B426" s="478">
        <v>44201</v>
      </c>
      <c r="C426" s="478">
        <v>1</v>
      </c>
      <c r="D426" s="478">
        <v>0</v>
      </c>
      <c r="E426" s="478" t="s">
        <v>330</v>
      </c>
      <c r="F426" s="478">
        <v>2014</v>
      </c>
      <c r="G426" s="478">
        <v>7</v>
      </c>
      <c r="H426" s="478">
        <v>3</v>
      </c>
      <c r="I426" s="478">
        <v>45</v>
      </c>
      <c r="J426" s="478">
        <v>37980</v>
      </c>
      <c r="K426" s="478">
        <v>6160</v>
      </c>
      <c r="L426" s="478">
        <v>60000</v>
      </c>
      <c r="M426" s="478" t="s">
        <v>386</v>
      </c>
      <c r="N426" s="478">
        <v>40.076388999999999</v>
      </c>
      <c r="O426" s="478">
        <v>-75.011944</v>
      </c>
      <c r="P426" s="478">
        <v>7511</v>
      </c>
      <c r="Q426" s="478">
        <v>95</v>
      </c>
      <c r="R426" s="478">
        <v>8.4000000000000005E-2</v>
      </c>
      <c r="S426" s="478">
        <v>8.1000000000000003E-2</v>
      </c>
      <c r="T426" s="478">
        <v>7.2999999999999995E-2</v>
      </c>
      <c r="U426" s="478">
        <v>7.1999999999999995E-2</v>
      </c>
      <c r="V426" s="478">
        <v>2</v>
      </c>
      <c r="W426" s="478">
        <v>1</v>
      </c>
      <c r="X426" s="478">
        <v>0</v>
      </c>
      <c r="Y426" s="478" t="s">
        <v>332</v>
      </c>
      <c r="Z426" s="478">
        <v>87</v>
      </c>
      <c r="AA426" s="478">
        <v>861</v>
      </c>
      <c r="AB426" s="478">
        <v>203</v>
      </c>
      <c r="AC426" s="478">
        <v>214</v>
      </c>
    </row>
    <row r="427" spans="1:29" ht="15" customHeight="1" x14ac:dyDescent="0.2">
      <c r="A427" s="479">
        <v>421010024</v>
      </c>
      <c r="B427" s="478">
        <v>44201</v>
      </c>
      <c r="C427" s="478">
        <v>1</v>
      </c>
      <c r="D427" s="478">
        <v>0</v>
      </c>
      <c r="E427" s="478" t="s">
        <v>330</v>
      </c>
      <c r="F427" s="478">
        <v>2015</v>
      </c>
      <c r="G427" s="478">
        <v>7</v>
      </c>
      <c r="H427" s="478">
        <v>3</v>
      </c>
      <c r="I427" s="478">
        <v>45</v>
      </c>
      <c r="J427" s="478">
        <v>37980</v>
      </c>
      <c r="K427" s="478">
        <v>6160</v>
      </c>
      <c r="L427" s="478">
        <v>60000</v>
      </c>
      <c r="M427" s="478" t="s">
        <v>386</v>
      </c>
      <c r="N427" s="478">
        <v>40.076388999999999</v>
      </c>
      <c r="O427" s="478">
        <v>-75.011944</v>
      </c>
      <c r="P427" s="478">
        <v>8634</v>
      </c>
      <c r="Q427" s="478">
        <v>100</v>
      </c>
      <c r="R427" s="478">
        <v>8.8999999999999996E-2</v>
      </c>
      <c r="S427" s="478">
        <v>8.5999999999999993E-2</v>
      </c>
      <c r="T427" s="478">
        <v>0.08</v>
      </c>
      <c r="U427" s="478">
        <v>7.9000000000000001E-2</v>
      </c>
      <c r="V427" s="478">
        <v>6</v>
      </c>
      <c r="W427" s="478">
        <v>1</v>
      </c>
      <c r="X427" s="478">
        <v>0</v>
      </c>
      <c r="Y427" s="478" t="s">
        <v>332</v>
      </c>
      <c r="Z427" s="478">
        <v>87</v>
      </c>
      <c r="AA427" s="478">
        <v>861</v>
      </c>
      <c r="AB427" s="478">
        <v>214</v>
      </c>
      <c r="AC427" s="478">
        <v>214</v>
      </c>
    </row>
    <row r="428" spans="1:29" ht="15" customHeight="1" x14ac:dyDescent="0.2">
      <c r="A428" s="479">
        <v>421010024</v>
      </c>
      <c r="B428" s="478">
        <v>44201</v>
      </c>
      <c r="C428" s="478">
        <v>1</v>
      </c>
      <c r="D428" s="478">
        <v>5</v>
      </c>
      <c r="E428" s="478" t="s">
        <v>330</v>
      </c>
      <c r="F428" s="478">
        <v>2016</v>
      </c>
      <c r="G428" s="478">
        <v>7</v>
      </c>
      <c r="H428" s="478">
        <v>3</v>
      </c>
      <c r="I428" s="478">
        <v>45</v>
      </c>
      <c r="J428" s="478">
        <v>37980</v>
      </c>
      <c r="K428" s="478">
        <v>6160</v>
      </c>
      <c r="L428" s="478">
        <v>60000</v>
      </c>
      <c r="M428" s="478" t="s">
        <v>386</v>
      </c>
      <c r="N428" s="478">
        <v>40.076388999999999</v>
      </c>
      <c r="O428" s="478">
        <v>-75.011944</v>
      </c>
      <c r="P428" s="478">
        <v>8624</v>
      </c>
      <c r="Q428" s="478">
        <v>98</v>
      </c>
      <c r="R428" s="478">
        <v>8.4000000000000005E-2</v>
      </c>
      <c r="S428" s="478">
        <v>8.4000000000000005E-2</v>
      </c>
      <c r="T428" s="478">
        <v>8.1000000000000003E-2</v>
      </c>
      <c r="U428" s="478">
        <v>0.08</v>
      </c>
      <c r="V428" s="478">
        <v>7</v>
      </c>
      <c r="W428" s="478">
        <v>1</v>
      </c>
      <c r="X428" s="478">
        <v>0</v>
      </c>
      <c r="Y428" s="478" t="s">
        <v>332</v>
      </c>
      <c r="Z428" s="478">
        <v>87</v>
      </c>
      <c r="AA428" s="478">
        <v>861</v>
      </c>
      <c r="AB428" s="478">
        <v>209</v>
      </c>
      <c r="AC428" s="478">
        <v>214</v>
      </c>
    </row>
    <row r="429" spans="1:29" ht="15" customHeight="1" x14ac:dyDescent="0.2">
      <c r="A429" s="479">
        <v>421010024</v>
      </c>
      <c r="B429" s="478">
        <v>44201</v>
      </c>
      <c r="C429" s="478">
        <v>1</v>
      </c>
      <c r="D429" s="478">
        <v>0</v>
      </c>
      <c r="E429" s="478" t="s">
        <v>330</v>
      </c>
      <c r="F429" s="478">
        <v>2017</v>
      </c>
      <c r="G429" s="478">
        <v>7</v>
      </c>
      <c r="H429" s="478">
        <v>3</v>
      </c>
      <c r="I429" s="478">
        <v>45</v>
      </c>
      <c r="J429" s="478">
        <v>37980</v>
      </c>
      <c r="K429" s="478">
        <v>6160</v>
      </c>
      <c r="L429" s="478">
        <v>60000</v>
      </c>
      <c r="M429" s="478" t="s">
        <v>386</v>
      </c>
      <c r="N429" s="478">
        <v>40.076388999999999</v>
      </c>
      <c r="O429" s="478">
        <v>-75.011944</v>
      </c>
      <c r="P429" s="478">
        <v>8442</v>
      </c>
      <c r="Q429" s="478">
        <v>94</v>
      </c>
      <c r="R429" s="478">
        <v>9.1999999999999998E-2</v>
      </c>
      <c r="S429" s="478">
        <v>8.5999999999999993E-2</v>
      </c>
      <c r="T429" s="478">
        <v>0.08</v>
      </c>
      <c r="U429" s="478">
        <v>7.5999999999999998E-2</v>
      </c>
      <c r="V429" s="478">
        <v>4</v>
      </c>
      <c r="W429" s="478">
        <v>1</v>
      </c>
      <c r="X429" s="478">
        <v>0</v>
      </c>
      <c r="Y429" s="478" t="s">
        <v>332</v>
      </c>
      <c r="Z429" s="478">
        <v>87</v>
      </c>
      <c r="AA429" s="478">
        <v>861</v>
      </c>
      <c r="AB429" s="478">
        <v>230</v>
      </c>
      <c r="AC429" s="478">
        <v>245</v>
      </c>
    </row>
    <row r="430" spans="1:29" ht="15" customHeight="1" x14ac:dyDescent="0.2">
      <c r="A430" s="479">
        <v>421010024</v>
      </c>
      <c r="B430" s="478">
        <v>44201</v>
      </c>
      <c r="C430" s="478">
        <v>1</v>
      </c>
      <c r="D430" s="478">
        <v>0</v>
      </c>
      <c r="E430" s="478" t="s">
        <v>330</v>
      </c>
      <c r="F430" s="478">
        <v>2018</v>
      </c>
      <c r="G430" s="478">
        <v>7</v>
      </c>
      <c r="H430" s="478">
        <v>3</v>
      </c>
      <c r="I430" s="478">
        <v>45</v>
      </c>
      <c r="J430" s="478">
        <v>37980</v>
      </c>
      <c r="K430" s="478">
        <v>6160</v>
      </c>
      <c r="L430" s="478">
        <v>60000</v>
      </c>
      <c r="M430" s="478" t="s">
        <v>386</v>
      </c>
      <c r="N430" s="478">
        <v>40.076388999999999</v>
      </c>
      <c r="O430" s="478">
        <v>-75.011944</v>
      </c>
      <c r="P430" s="478">
        <v>8617</v>
      </c>
      <c r="Q430" s="478">
        <v>97</v>
      </c>
      <c r="R430" s="478">
        <v>8.7999999999999995E-2</v>
      </c>
      <c r="S430" s="478">
        <v>8.1000000000000003E-2</v>
      </c>
      <c r="T430" s="478">
        <v>8.1000000000000003E-2</v>
      </c>
      <c r="U430" s="478">
        <v>7.9000000000000001E-2</v>
      </c>
      <c r="V430" s="478">
        <v>6</v>
      </c>
      <c r="W430" s="478">
        <v>1</v>
      </c>
      <c r="X430" s="478">
        <v>0</v>
      </c>
      <c r="Z430" s="478">
        <v>87</v>
      </c>
      <c r="AA430" s="478">
        <v>861</v>
      </c>
      <c r="AB430" s="478">
        <v>237</v>
      </c>
      <c r="AC430" s="478">
        <v>245</v>
      </c>
    </row>
    <row r="431" spans="1:29" ht="15" customHeight="1" x14ac:dyDescent="0.2">
      <c r="A431" s="479">
        <v>421010048</v>
      </c>
      <c r="B431" s="478">
        <v>44201</v>
      </c>
      <c r="C431" s="478">
        <v>1</v>
      </c>
      <c r="D431" s="478">
        <v>0</v>
      </c>
      <c r="E431" s="478" t="s">
        <v>330</v>
      </c>
      <c r="F431" s="478">
        <v>2013</v>
      </c>
      <c r="G431" s="478">
        <v>7</v>
      </c>
      <c r="H431" s="478">
        <v>3</v>
      </c>
      <c r="I431" s="478">
        <v>45</v>
      </c>
      <c r="J431" s="478">
        <v>37980</v>
      </c>
      <c r="K431" s="478">
        <v>6160</v>
      </c>
      <c r="L431" s="478">
        <v>60000</v>
      </c>
      <c r="M431" s="478" t="s">
        <v>387</v>
      </c>
      <c r="N431" s="478">
        <v>39.991388999999998</v>
      </c>
      <c r="O431" s="478">
        <v>-75.080832999999998</v>
      </c>
      <c r="P431" s="478">
        <v>1736</v>
      </c>
      <c r="Q431" s="478">
        <v>6</v>
      </c>
      <c r="R431" s="478">
        <v>0.04</v>
      </c>
      <c r="S431" s="478">
        <v>3.5999999999999997E-2</v>
      </c>
      <c r="T431" s="478">
        <v>3.5999999999999997E-2</v>
      </c>
      <c r="U431" s="478">
        <v>3.5000000000000003E-2</v>
      </c>
      <c r="V431" s="478">
        <v>0</v>
      </c>
      <c r="W431" s="478">
        <v>1</v>
      </c>
      <c r="X431" s="478">
        <v>0</v>
      </c>
      <c r="Y431" s="478" t="s">
        <v>385</v>
      </c>
      <c r="Z431" s="478">
        <v>87</v>
      </c>
      <c r="AA431" s="478">
        <v>861</v>
      </c>
      <c r="AB431" s="478">
        <v>12</v>
      </c>
      <c r="AC431" s="478">
        <v>214</v>
      </c>
    </row>
    <row r="432" spans="1:29" ht="15" customHeight="1" x14ac:dyDescent="0.2">
      <c r="A432" s="479">
        <v>421010048</v>
      </c>
      <c r="B432" s="478">
        <v>44201</v>
      </c>
      <c r="C432" s="478">
        <v>1</v>
      </c>
      <c r="D432" s="478">
        <v>0</v>
      </c>
      <c r="E432" s="478" t="s">
        <v>330</v>
      </c>
      <c r="F432" s="478">
        <v>2014</v>
      </c>
      <c r="G432" s="478">
        <v>7</v>
      </c>
      <c r="H432" s="478">
        <v>3</v>
      </c>
      <c r="I432" s="478">
        <v>45</v>
      </c>
      <c r="J432" s="478">
        <v>37980</v>
      </c>
      <c r="K432" s="478">
        <v>6160</v>
      </c>
      <c r="L432" s="478">
        <v>60000</v>
      </c>
      <c r="M432" s="478" t="s">
        <v>387</v>
      </c>
      <c r="N432" s="478">
        <v>39.991388999999998</v>
      </c>
      <c r="O432" s="478">
        <v>-75.080832999999998</v>
      </c>
      <c r="P432" s="478">
        <v>7065</v>
      </c>
      <c r="Q432" s="478">
        <v>76</v>
      </c>
      <c r="R432" s="478">
        <v>8.5999999999999993E-2</v>
      </c>
      <c r="S432" s="478">
        <v>7.9000000000000001E-2</v>
      </c>
      <c r="T432" s="478">
        <v>7.0000000000000007E-2</v>
      </c>
      <c r="U432" s="478">
        <v>6.8000000000000005E-2</v>
      </c>
      <c r="V432" s="478">
        <v>2</v>
      </c>
      <c r="W432" s="478">
        <v>1</v>
      </c>
      <c r="X432" s="478">
        <v>0</v>
      </c>
      <c r="Y432" s="478" t="s">
        <v>332</v>
      </c>
      <c r="Z432" s="478">
        <v>87</v>
      </c>
      <c r="AA432" s="478">
        <v>861</v>
      </c>
      <c r="AB432" s="478">
        <v>163</v>
      </c>
      <c r="AC432" s="478">
        <v>214</v>
      </c>
    </row>
    <row r="433" spans="1:29" ht="15" customHeight="1" x14ac:dyDescent="0.2">
      <c r="A433" s="479">
        <v>421010048</v>
      </c>
      <c r="B433" s="478">
        <v>44201</v>
      </c>
      <c r="C433" s="478">
        <v>1</v>
      </c>
      <c r="D433" s="478">
        <v>0</v>
      </c>
      <c r="E433" s="478" t="s">
        <v>330</v>
      </c>
      <c r="F433" s="478">
        <v>2015</v>
      </c>
      <c r="G433" s="478">
        <v>7</v>
      </c>
      <c r="H433" s="478">
        <v>3</v>
      </c>
      <c r="I433" s="478">
        <v>45</v>
      </c>
      <c r="J433" s="478">
        <v>37980</v>
      </c>
      <c r="K433" s="478">
        <v>6160</v>
      </c>
      <c r="L433" s="478">
        <v>60000</v>
      </c>
      <c r="M433" s="478" t="s">
        <v>387</v>
      </c>
      <c r="N433" s="478">
        <v>39.991388999999998</v>
      </c>
      <c r="O433" s="478">
        <v>-75.080832999999998</v>
      </c>
      <c r="P433" s="478">
        <v>8448</v>
      </c>
      <c r="Q433" s="478">
        <v>98</v>
      </c>
      <c r="R433" s="478">
        <v>0.09</v>
      </c>
      <c r="S433" s="478">
        <v>7.9000000000000001E-2</v>
      </c>
      <c r="T433" s="478">
        <v>7.8E-2</v>
      </c>
      <c r="U433" s="478">
        <v>7.8E-2</v>
      </c>
      <c r="V433" s="478">
        <v>6</v>
      </c>
      <c r="W433" s="478">
        <v>1</v>
      </c>
      <c r="X433" s="478">
        <v>0</v>
      </c>
      <c r="Y433" s="478" t="s">
        <v>332</v>
      </c>
      <c r="Z433" s="478">
        <v>87</v>
      </c>
      <c r="AA433" s="478">
        <v>861</v>
      </c>
      <c r="AB433" s="478">
        <v>209</v>
      </c>
      <c r="AC433" s="478">
        <v>214</v>
      </c>
    </row>
    <row r="434" spans="1:29" ht="15" customHeight="1" x14ac:dyDescent="0.2">
      <c r="A434" s="479">
        <v>421010048</v>
      </c>
      <c r="B434" s="478">
        <v>44201</v>
      </c>
      <c r="C434" s="478">
        <v>1</v>
      </c>
      <c r="D434" s="478">
        <v>5</v>
      </c>
      <c r="E434" s="478" t="s">
        <v>330</v>
      </c>
      <c r="F434" s="478">
        <v>2016</v>
      </c>
      <c r="G434" s="478">
        <v>7</v>
      </c>
      <c r="H434" s="478">
        <v>3</v>
      </c>
      <c r="I434" s="478">
        <v>45</v>
      </c>
      <c r="J434" s="478">
        <v>37980</v>
      </c>
      <c r="K434" s="478">
        <v>6160</v>
      </c>
      <c r="L434" s="478">
        <v>60000</v>
      </c>
      <c r="M434" s="478" t="s">
        <v>387</v>
      </c>
      <c r="N434" s="478">
        <v>39.991388999999998</v>
      </c>
      <c r="O434" s="478">
        <v>-75.080832999999998</v>
      </c>
      <c r="P434" s="478">
        <v>8684</v>
      </c>
      <c r="Q434" s="478">
        <v>99</v>
      </c>
      <c r="R434" s="478">
        <v>8.2000000000000003E-2</v>
      </c>
      <c r="S434" s="478">
        <v>7.8E-2</v>
      </c>
      <c r="T434" s="478">
        <v>7.6999999999999999E-2</v>
      </c>
      <c r="U434" s="478">
        <v>7.5999999999999998E-2</v>
      </c>
      <c r="V434" s="478">
        <v>4</v>
      </c>
      <c r="W434" s="478">
        <v>1</v>
      </c>
      <c r="X434" s="478">
        <v>0</v>
      </c>
      <c r="Y434" s="478" t="s">
        <v>332</v>
      </c>
      <c r="Z434" s="478">
        <v>87</v>
      </c>
      <c r="AA434" s="478">
        <v>861</v>
      </c>
      <c r="AB434" s="478">
        <v>211</v>
      </c>
      <c r="AC434" s="478">
        <v>214</v>
      </c>
    </row>
    <row r="435" spans="1:29" ht="15" customHeight="1" x14ac:dyDescent="0.2">
      <c r="A435" s="479">
        <v>421010048</v>
      </c>
      <c r="B435" s="478">
        <v>44201</v>
      </c>
      <c r="C435" s="478">
        <v>1</v>
      </c>
      <c r="D435" s="478">
        <v>0</v>
      </c>
      <c r="E435" s="478" t="s">
        <v>330</v>
      </c>
      <c r="F435" s="478">
        <v>2017</v>
      </c>
      <c r="G435" s="478">
        <v>7</v>
      </c>
      <c r="H435" s="478">
        <v>3</v>
      </c>
      <c r="I435" s="478">
        <v>45</v>
      </c>
      <c r="J435" s="478">
        <v>37980</v>
      </c>
      <c r="K435" s="478">
        <v>6160</v>
      </c>
      <c r="L435" s="478">
        <v>60000</v>
      </c>
      <c r="M435" s="478" t="s">
        <v>387</v>
      </c>
      <c r="N435" s="478">
        <v>39.991388999999998</v>
      </c>
      <c r="O435" s="478">
        <v>-75.080832999999998</v>
      </c>
      <c r="P435" s="478">
        <v>8282</v>
      </c>
      <c r="Q435" s="478">
        <v>93</v>
      </c>
      <c r="R435" s="478">
        <v>7.9000000000000001E-2</v>
      </c>
      <c r="S435" s="478">
        <v>7.6999999999999999E-2</v>
      </c>
      <c r="T435" s="478">
        <v>7.5999999999999998E-2</v>
      </c>
      <c r="U435" s="478">
        <v>7.5999999999999998E-2</v>
      </c>
      <c r="V435" s="478">
        <v>4</v>
      </c>
      <c r="W435" s="478">
        <v>1</v>
      </c>
      <c r="X435" s="478">
        <v>0</v>
      </c>
      <c r="Y435" s="478" t="s">
        <v>332</v>
      </c>
      <c r="Z435" s="478">
        <v>87</v>
      </c>
      <c r="AA435" s="478">
        <v>861</v>
      </c>
      <c r="AB435" s="478">
        <v>341</v>
      </c>
      <c r="AC435" s="478">
        <v>365</v>
      </c>
    </row>
    <row r="436" spans="1:29" ht="15" customHeight="1" x14ac:dyDescent="0.2">
      <c r="A436" s="479">
        <v>421010048</v>
      </c>
      <c r="B436" s="478">
        <v>44201</v>
      </c>
      <c r="C436" s="478">
        <v>1</v>
      </c>
      <c r="D436" s="478">
        <v>0</v>
      </c>
      <c r="E436" s="478" t="s">
        <v>330</v>
      </c>
      <c r="F436" s="478">
        <v>2018</v>
      </c>
      <c r="G436" s="478">
        <v>7</v>
      </c>
      <c r="H436" s="478">
        <v>3</v>
      </c>
      <c r="I436" s="478">
        <v>45</v>
      </c>
      <c r="J436" s="478">
        <v>37980</v>
      </c>
      <c r="K436" s="478">
        <v>6160</v>
      </c>
      <c r="L436" s="478">
        <v>60000</v>
      </c>
      <c r="M436" s="478" t="s">
        <v>387</v>
      </c>
      <c r="N436" s="478">
        <v>39.991388999999998</v>
      </c>
      <c r="O436" s="478">
        <v>-75.080832999999998</v>
      </c>
      <c r="P436" s="478">
        <v>8101</v>
      </c>
      <c r="Q436" s="478">
        <v>91</v>
      </c>
      <c r="R436" s="478">
        <v>8.1000000000000003E-2</v>
      </c>
      <c r="S436" s="478">
        <v>7.9000000000000001E-2</v>
      </c>
      <c r="T436" s="478">
        <v>7.9000000000000001E-2</v>
      </c>
      <c r="U436" s="478">
        <v>7.5999999999999998E-2</v>
      </c>
      <c r="V436" s="478">
        <v>4</v>
      </c>
      <c r="W436" s="478">
        <v>1</v>
      </c>
      <c r="X436" s="478">
        <v>0</v>
      </c>
      <c r="Z436" s="478">
        <v>87</v>
      </c>
      <c r="AA436" s="478">
        <v>861</v>
      </c>
      <c r="AB436" s="478">
        <v>332</v>
      </c>
      <c r="AC436" s="478">
        <v>365</v>
      </c>
    </row>
    <row r="437" spans="1:29" ht="15" customHeight="1" x14ac:dyDescent="0.2">
      <c r="A437" s="479">
        <v>421011002</v>
      </c>
      <c r="B437" s="478">
        <v>44201</v>
      </c>
      <c r="C437" s="478">
        <v>1</v>
      </c>
      <c r="D437" s="478">
        <v>0</v>
      </c>
      <c r="E437" s="478" t="s">
        <v>330</v>
      </c>
      <c r="F437" s="478">
        <v>2011</v>
      </c>
      <c r="G437" s="478">
        <v>7</v>
      </c>
      <c r="H437" s="478">
        <v>3</v>
      </c>
      <c r="I437" s="478">
        <v>45</v>
      </c>
      <c r="J437" s="478">
        <v>37980</v>
      </c>
      <c r="K437" s="478">
        <v>6160</v>
      </c>
      <c r="L437" s="478">
        <v>60000</v>
      </c>
      <c r="M437" s="478" t="s">
        <v>388</v>
      </c>
      <c r="N437" s="478">
        <v>40.035984999999997</v>
      </c>
      <c r="O437" s="478">
        <v>-75.002404999999996</v>
      </c>
      <c r="P437" s="478">
        <v>7567</v>
      </c>
      <c r="Q437" s="478">
        <v>85</v>
      </c>
      <c r="R437" s="478">
        <v>9.0999999999999998E-2</v>
      </c>
      <c r="S437" s="478">
        <v>8.8999999999999996E-2</v>
      </c>
      <c r="T437" s="478">
        <v>8.8999999999999996E-2</v>
      </c>
      <c r="U437" s="478">
        <v>8.7999999999999995E-2</v>
      </c>
      <c r="V437" s="478">
        <v>11</v>
      </c>
      <c r="W437" s="478">
        <v>1</v>
      </c>
      <c r="X437" s="478">
        <v>0</v>
      </c>
      <c r="Y437" s="478" t="s">
        <v>332</v>
      </c>
      <c r="Z437" s="478">
        <v>87</v>
      </c>
      <c r="AA437" s="478">
        <v>861</v>
      </c>
      <c r="AB437" s="478">
        <v>182</v>
      </c>
      <c r="AC437" s="478">
        <v>214</v>
      </c>
    </row>
    <row r="438" spans="1:29" ht="15" customHeight="1" x14ac:dyDescent="0.2">
      <c r="A438" s="479">
        <v>421011002</v>
      </c>
      <c r="B438" s="478">
        <v>44201</v>
      </c>
      <c r="C438" s="478">
        <v>1</v>
      </c>
      <c r="D438" s="478">
        <v>0</v>
      </c>
      <c r="E438" s="478" t="s">
        <v>330</v>
      </c>
      <c r="F438" s="478">
        <v>2012</v>
      </c>
      <c r="G438" s="478">
        <v>7</v>
      </c>
      <c r="H438" s="478">
        <v>3</v>
      </c>
      <c r="I438" s="478">
        <v>45</v>
      </c>
      <c r="J438" s="478">
        <v>37980</v>
      </c>
      <c r="K438" s="478">
        <v>6160</v>
      </c>
      <c r="L438" s="478">
        <v>60000</v>
      </c>
      <c r="M438" s="478" t="s">
        <v>388</v>
      </c>
      <c r="N438" s="478">
        <v>40.035984999999997</v>
      </c>
      <c r="O438" s="478">
        <v>-75.002404999999996</v>
      </c>
      <c r="P438" s="478">
        <v>7918</v>
      </c>
      <c r="Q438" s="478">
        <v>87</v>
      </c>
      <c r="R438" s="478">
        <v>8.6999999999999994E-2</v>
      </c>
      <c r="S438" s="478">
        <v>8.6999999999999994E-2</v>
      </c>
      <c r="T438" s="478">
        <v>8.4000000000000005E-2</v>
      </c>
      <c r="U438" s="478">
        <v>8.3000000000000004E-2</v>
      </c>
      <c r="V438" s="478">
        <v>16</v>
      </c>
      <c r="W438" s="478">
        <v>1</v>
      </c>
      <c r="X438" s="478">
        <v>0</v>
      </c>
      <c r="Z438" s="478">
        <v>87</v>
      </c>
      <c r="AA438" s="478">
        <v>861</v>
      </c>
      <c r="AB438" s="478">
        <v>186</v>
      </c>
      <c r="AC438" s="478">
        <v>214</v>
      </c>
    </row>
    <row r="439" spans="1:29" ht="15" customHeight="1" x14ac:dyDescent="0.2">
      <c r="A439" s="479">
        <v>421011002</v>
      </c>
      <c r="B439" s="478">
        <v>44201</v>
      </c>
      <c r="C439" s="478">
        <v>1</v>
      </c>
      <c r="D439" s="478">
        <v>0</v>
      </c>
      <c r="E439" s="478" t="s">
        <v>330</v>
      </c>
      <c r="F439" s="478">
        <v>2013</v>
      </c>
      <c r="G439" s="478">
        <v>7</v>
      </c>
      <c r="H439" s="478">
        <v>3</v>
      </c>
      <c r="I439" s="478">
        <v>45</v>
      </c>
      <c r="J439" s="478">
        <v>37980</v>
      </c>
      <c r="K439" s="478">
        <v>6160</v>
      </c>
      <c r="L439" s="478">
        <v>60000</v>
      </c>
      <c r="M439" s="478" t="s">
        <v>388</v>
      </c>
      <c r="N439" s="478">
        <v>40.035984999999997</v>
      </c>
      <c r="O439" s="478">
        <v>-75.002404999999996</v>
      </c>
      <c r="P439" s="478">
        <v>6379</v>
      </c>
      <c r="Q439" s="478">
        <v>82</v>
      </c>
      <c r="R439" s="478">
        <v>7.5999999999999998E-2</v>
      </c>
      <c r="S439" s="478">
        <v>7.1999999999999995E-2</v>
      </c>
      <c r="T439" s="478">
        <v>7.0999999999999994E-2</v>
      </c>
      <c r="U439" s="478">
        <v>7.0999999999999994E-2</v>
      </c>
      <c r="V439" s="478">
        <v>1</v>
      </c>
      <c r="W439" s="478">
        <v>1</v>
      </c>
      <c r="X439" s="478">
        <v>0</v>
      </c>
      <c r="Y439" s="478" t="s">
        <v>385</v>
      </c>
      <c r="Z439" s="478">
        <v>87</v>
      </c>
      <c r="AA439" s="478">
        <v>861</v>
      </c>
      <c r="AB439" s="478">
        <v>176</v>
      </c>
      <c r="AC439" s="478">
        <v>214</v>
      </c>
    </row>
  </sheetData>
  <sortState xmlns:xlrd2="http://schemas.microsoft.com/office/spreadsheetml/2017/richdata2" ref="A2:AD875">
    <sortCondition descending="1" ref="AD2:AD875"/>
    <sortCondition ref="A2:A875"/>
    <sortCondition ref="F2:F875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1"/>
  <dimension ref="A1:N5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12.7109375" defaultRowHeight="15" x14ac:dyDescent="0.25"/>
  <cols>
    <col min="1" max="1" width="12.7109375" style="476"/>
    <col min="2" max="2" width="20.7109375" style="466" customWidth="1"/>
    <col min="3" max="3" width="35.7109375" style="466" customWidth="1"/>
    <col min="4" max="16384" width="12.7109375" style="466"/>
  </cols>
  <sheetData>
    <row r="1" spans="1:14" x14ac:dyDescent="0.25">
      <c r="A1" s="461" t="s">
        <v>95</v>
      </c>
      <c r="B1" s="462" t="s">
        <v>49</v>
      </c>
      <c r="C1" s="462" t="s">
        <v>47</v>
      </c>
      <c r="D1" s="462">
        <v>2010</v>
      </c>
      <c r="E1" s="463">
        <v>2011</v>
      </c>
      <c r="F1" s="464">
        <v>2012</v>
      </c>
      <c r="G1" s="464">
        <v>2013</v>
      </c>
      <c r="H1" s="464">
        <v>2014</v>
      </c>
      <c r="I1" s="464">
        <v>2015</v>
      </c>
      <c r="J1" s="464">
        <v>2016</v>
      </c>
      <c r="K1" s="464">
        <v>2017</v>
      </c>
      <c r="L1" s="465">
        <v>2018</v>
      </c>
      <c r="N1" s="467" t="s">
        <v>389</v>
      </c>
    </row>
    <row r="2" spans="1:14" x14ac:dyDescent="0.25">
      <c r="A2" s="468">
        <v>90010017</v>
      </c>
      <c r="B2" s="469" t="s">
        <v>200</v>
      </c>
      <c r="C2" s="469" t="s">
        <v>111</v>
      </c>
      <c r="D2" s="469">
        <v>78</v>
      </c>
      <c r="E2" s="469">
        <v>76</v>
      </c>
      <c r="F2" s="470">
        <v>82</v>
      </c>
      <c r="G2" s="470">
        <v>83</v>
      </c>
      <c r="H2" s="470">
        <v>82</v>
      </c>
      <c r="I2" s="470">
        <v>81</v>
      </c>
      <c r="J2" s="470">
        <v>80</v>
      </c>
      <c r="K2" s="470">
        <v>79</v>
      </c>
      <c r="L2" s="471">
        <v>79</v>
      </c>
      <c r="N2" s="467" t="s">
        <v>390</v>
      </c>
    </row>
    <row r="3" spans="1:14" x14ac:dyDescent="0.25">
      <c r="A3" s="468">
        <v>90011123</v>
      </c>
      <c r="B3" s="469" t="s">
        <v>200</v>
      </c>
      <c r="C3" s="469" t="s">
        <v>116</v>
      </c>
      <c r="D3" s="469">
        <v>81</v>
      </c>
      <c r="E3" s="469">
        <v>80</v>
      </c>
      <c r="F3" s="470">
        <v>83</v>
      </c>
      <c r="G3" s="470">
        <v>81</v>
      </c>
      <c r="H3" s="470">
        <v>78</v>
      </c>
      <c r="I3" s="470">
        <v>76</v>
      </c>
      <c r="J3" s="470">
        <v>78</v>
      </c>
      <c r="K3" s="470">
        <v>77</v>
      </c>
      <c r="L3" s="471">
        <v>76</v>
      </c>
      <c r="N3" s="467" t="s">
        <v>391</v>
      </c>
    </row>
    <row r="4" spans="1:14" x14ac:dyDescent="0.25">
      <c r="A4" s="468">
        <v>90013007</v>
      </c>
      <c r="B4" s="469" t="s">
        <v>200</v>
      </c>
      <c r="C4" s="469" t="s">
        <v>119</v>
      </c>
      <c r="D4" s="469">
        <v>76</v>
      </c>
      <c r="E4" s="469">
        <v>79</v>
      </c>
      <c r="F4" s="470">
        <v>85</v>
      </c>
      <c r="G4" s="470">
        <v>89</v>
      </c>
      <c r="H4" s="470">
        <v>84</v>
      </c>
      <c r="I4" s="470">
        <v>83</v>
      </c>
      <c r="J4" s="470">
        <v>81</v>
      </c>
      <c r="K4" s="470">
        <v>83</v>
      </c>
      <c r="L4" s="471">
        <v>82</v>
      </c>
    </row>
    <row r="5" spans="1:14" x14ac:dyDescent="0.25">
      <c r="A5" s="468">
        <v>90019003</v>
      </c>
      <c r="B5" s="469" t="s">
        <v>200</v>
      </c>
      <c r="C5" s="469" t="s">
        <v>120</v>
      </c>
      <c r="D5" s="469">
        <v>80</v>
      </c>
      <c r="E5" s="469">
        <v>79</v>
      </c>
      <c r="F5" s="470">
        <v>85</v>
      </c>
      <c r="G5" s="470">
        <v>87</v>
      </c>
      <c r="H5" s="470">
        <v>85</v>
      </c>
      <c r="I5" s="470">
        <v>84</v>
      </c>
      <c r="J5" s="470">
        <v>83</v>
      </c>
      <c r="K5" s="470">
        <v>83</v>
      </c>
      <c r="L5" s="471">
        <v>82</v>
      </c>
    </row>
    <row r="6" spans="1:14" x14ac:dyDescent="0.25">
      <c r="A6" s="468">
        <v>90070007</v>
      </c>
      <c r="B6" s="469" t="s">
        <v>203</v>
      </c>
      <c r="C6" s="469" t="s">
        <v>123</v>
      </c>
      <c r="D6" s="469">
        <v>77</v>
      </c>
      <c r="E6" s="469">
        <v>77</v>
      </c>
      <c r="F6" s="470">
        <v>80</v>
      </c>
      <c r="G6" s="470">
        <v>81</v>
      </c>
      <c r="H6" s="470">
        <v>81</v>
      </c>
      <c r="I6" s="470">
        <v>80</v>
      </c>
      <c r="J6" s="470">
        <v>79</v>
      </c>
      <c r="K6" s="470">
        <v>79</v>
      </c>
      <c r="L6" s="471">
        <v>79</v>
      </c>
    </row>
    <row r="7" spans="1:14" x14ac:dyDescent="0.25">
      <c r="A7" s="468">
        <v>90090027</v>
      </c>
      <c r="B7" s="469" t="s">
        <v>205</v>
      </c>
      <c r="C7" s="469" t="s">
        <v>392</v>
      </c>
      <c r="D7" s="469">
        <v>67</v>
      </c>
      <c r="E7" s="469">
        <v>69</v>
      </c>
      <c r="F7" s="470">
        <v>76</v>
      </c>
      <c r="G7" s="470">
        <v>78</v>
      </c>
      <c r="H7" s="470">
        <v>76</v>
      </c>
      <c r="I7" s="470">
        <v>76</v>
      </c>
      <c r="J7" s="470">
        <v>76</v>
      </c>
      <c r="K7" s="470">
        <v>77</v>
      </c>
      <c r="L7" s="471">
        <v>74</v>
      </c>
    </row>
    <row r="8" spans="1:14" x14ac:dyDescent="0.25">
      <c r="A8" s="468">
        <v>90093002</v>
      </c>
      <c r="B8" s="469" t="s">
        <v>205</v>
      </c>
      <c r="C8" s="469" t="s">
        <v>133</v>
      </c>
      <c r="D8" s="469">
        <v>76</v>
      </c>
      <c r="E8" s="469">
        <v>81</v>
      </c>
      <c r="F8" s="470">
        <v>86</v>
      </c>
      <c r="G8" s="470">
        <v>89</v>
      </c>
      <c r="H8" s="470">
        <v>87</v>
      </c>
      <c r="I8" s="470" t="s">
        <v>78</v>
      </c>
      <c r="J8" s="470" t="s">
        <v>78</v>
      </c>
      <c r="K8" s="470" t="s">
        <v>78</v>
      </c>
      <c r="L8" s="471" t="s">
        <v>78</v>
      </c>
    </row>
    <row r="9" spans="1:14" x14ac:dyDescent="0.25">
      <c r="A9" s="468">
        <v>90099002</v>
      </c>
      <c r="B9" s="469" t="s">
        <v>205</v>
      </c>
      <c r="C9" s="469" t="s">
        <v>136</v>
      </c>
      <c r="D9" s="469" t="s">
        <v>78</v>
      </c>
      <c r="E9" s="469" t="s">
        <v>78</v>
      </c>
      <c r="F9" s="470">
        <v>67</v>
      </c>
      <c r="G9" s="470">
        <v>76</v>
      </c>
      <c r="H9" s="470">
        <v>73</v>
      </c>
      <c r="I9" s="470">
        <v>78</v>
      </c>
      <c r="J9" s="470">
        <v>76</v>
      </c>
      <c r="K9" s="470">
        <v>82</v>
      </c>
      <c r="L9" s="471">
        <v>81</v>
      </c>
    </row>
    <row r="10" spans="1:14" x14ac:dyDescent="0.25">
      <c r="A10" s="468">
        <v>100010002</v>
      </c>
      <c r="B10" s="469" t="s">
        <v>393</v>
      </c>
      <c r="C10" s="469" t="s">
        <v>394</v>
      </c>
      <c r="D10" s="469">
        <v>74</v>
      </c>
      <c r="E10" s="469">
        <v>71</v>
      </c>
      <c r="F10" s="470">
        <v>78</v>
      </c>
      <c r="G10" s="470">
        <v>74</v>
      </c>
      <c r="H10" s="470">
        <v>72</v>
      </c>
      <c r="I10" s="470">
        <v>65</v>
      </c>
      <c r="J10" s="470">
        <v>66</v>
      </c>
      <c r="K10" s="470">
        <v>66</v>
      </c>
      <c r="L10" s="471">
        <v>67</v>
      </c>
    </row>
    <row r="11" spans="1:14" x14ac:dyDescent="0.25">
      <c r="A11" s="468">
        <v>100031007</v>
      </c>
      <c r="B11" s="469" t="s">
        <v>395</v>
      </c>
      <c r="C11" s="469" t="s">
        <v>396</v>
      </c>
      <c r="D11" s="469">
        <v>75</v>
      </c>
      <c r="E11" s="469">
        <v>75</v>
      </c>
      <c r="F11" s="470">
        <v>80</v>
      </c>
      <c r="G11" s="470">
        <v>74</v>
      </c>
      <c r="H11" s="470">
        <v>71</v>
      </c>
      <c r="I11" s="470">
        <v>66</v>
      </c>
      <c r="J11" s="470">
        <v>68</v>
      </c>
      <c r="K11" s="470">
        <v>67</v>
      </c>
      <c r="L11" s="471">
        <v>69</v>
      </c>
    </row>
    <row r="12" spans="1:14" x14ac:dyDescent="0.25">
      <c r="A12" s="468">
        <v>100031010</v>
      </c>
      <c r="B12" s="469" t="s">
        <v>395</v>
      </c>
      <c r="C12" s="469" t="s">
        <v>397</v>
      </c>
      <c r="D12" s="469">
        <v>76</v>
      </c>
      <c r="E12" s="469">
        <v>75</v>
      </c>
      <c r="F12" s="470">
        <v>78</v>
      </c>
      <c r="G12" s="470">
        <v>73</v>
      </c>
      <c r="H12" s="470">
        <v>71</v>
      </c>
      <c r="I12" s="470">
        <v>69</v>
      </c>
      <c r="J12" s="470">
        <v>74</v>
      </c>
      <c r="K12" s="470">
        <v>74</v>
      </c>
      <c r="L12" s="471">
        <v>73</v>
      </c>
    </row>
    <row r="13" spans="1:14" x14ac:dyDescent="0.25">
      <c r="A13" s="468">
        <v>100031013</v>
      </c>
      <c r="B13" s="469" t="s">
        <v>395</v>
      </c>
      <c r="C13" s="469" t="s">
        <v>398</v>
      </c>
      <c r="D13" s="469">
        <v>75</v>
      </c>
      <c r="E13" s="469">
        <v>77</v>
      </c>
      <c r="F13" s="470">
        <v>80</v>
      </c>
      <c r="G13" s="470">
        <v>76</v>
      </c>
      <c r="H13" s="470">
        <v>71</v>
      </c>
      <c r="I13" s="470">
        <v>68</v>
      </c>
      <c r="J13" s="470">
        <v>70</v>
      </c>
      <c r="K13" s="470">
        <v>71</v>
      </c>
      <c r="L13" s="471">
        <v>72</v>
      </c>
    </row>
    <row r="14" spans="1:14" x14ac:dyDescent="0.25">
      <c r="A14" s="468">
        <v>100032004</v>
      </c>
      <c r="B14" s="469" t="s">
        <v>395</v>
      </c>
      <c r="C14" s="469" t="s">
        <v>399</v>
      </c>
      <c r="D14" s="469" t="s">
        <v>78</v>
      </c>
      <c r="E14" s="469">
        <v>78</v>
      </c>
      <c r="F14" s="470">
        <v>79</v>
      </c>
      <c r="G14" s="470">
        <v>75</v>
      </c>
      <c r="H14" s="470">
        <v>71</v>
      </c>
      <c r="I14" s="470">
        <v>69</v>
      </c>
      <c r="J14" s="470">
        <v>71</v>
      </c>
      <c r="K14" s="470">
        <v>72</v>
      </c>
      <c r="L14" s="471">
        <v>71</v>
      </c>
    </row>
    <row r="15" spans="1:14" x14ac:dyDescent="0.25">
      <c r="A15" s="468">
        <v>100051002</v>
      </c>
      <c r="B15" s="469" t="s">
        <v>400</v>
      </c>
      <c r="C15" s="469" t="s">
        <v>401</v>
      </c>
      <c r="D15" s="469">
        <v>77</v>
      </c>
      <c r="E15" s="469">
        <v>76</v>
      </c>
      <c r="F15" s="470">
        <v>81</v>
      </c>
      <c r="G15" s="470">
        <v>75</v>
      </c>
      <c r="H15" s="470">
        <v>70</v>
      </c>
      <c r="I15" s="470">
        <v>64</v>
      </c>
      <c r="J15" s="470">
        <v>65</v>
      </c>
      <c r="K15" s="470">
        <v>65</v>
      </c>
      <c r="L15" s="471">
        <v>66</v>
      </c>
    </row>
    <row r="16" spans="1:14" x14ac:dyDescent="0.25">
      <c r="A16" s="468">
        <v>100051003</v>
      </c>
      <c r="B16" s="469" t="s">
        <v>400</v>
      </c>
      <c r="C16" s="469" t="s">
        <v>402</v>
      </c>
      <c r="D16" s="469">
        <v>77</v>
      </c>
      <c r="E16" s="469">
        <v>75</v>
      </c>
      <c r="F16" s="470">
        <v>81</v>
      </c>
      <c r="G16" s="470">
        <v>77</v>
      </c>
      <c r="H16" s="470">
        <v>74</v>
      </c>
      <c r="I16" s="470">
        <v>69</v>
      </c>
      <c r="J16" s="470">
        <v>69</v>
      </c>
      <c r="K16" s="470">
        <v>67</v>
      </c>
      <c r="L16" s="471">
        <v>67</v>
      </c>
    </row>
    <row r="17" spans="1:12" x14ac:dyDescent="0.25">
      <c r="A17" s="468">
        <v>240150003</v>
      </c>
      <c r="B17" s="469" t="s">
        <v>403</v>
      </c>
      <c r="C17" s="469" t="s">
        <v>404</v>
      </c>
      <c r="D17" s="469">
        <v>80</v>
      </c>
      <c r="E17" s="469">
        <v>81</v>
      </c>
      <c r="F17" s="470">
        <v>86</v>
      </c>
      <c r="G17" s="470">
        <v>82</v>
      </c>
      <c r="H17" s="470">
        <v>77</v>
      </c>
      <c r="I17" s="470">
        <v>73</v>
      </c>
      <c r="J17" s="470">
        <v>74</v>
      </c>
      <c r="K17" s="470">
        <v>74</v>
      </c>
      <c r="L17" s="471">
        <v>74</v>
      </c>
    </row>
    <row r="18" spans="1:12" x14ac:dyDescent="0.25">
      <c r="A18" s="468">
        <v>340010006</v>
      </c>
      <c r="B18" s="469" t="s">
        <v>405</v>
      </c>
      <c r="C18" s="469" t="s">
        <v>406</v>
      </c>
      <c r="D18" s="469">
        <v>74</v>
      </c>
      <c r="E18" s="469">
        <v>74</v>
      </c>
      <c r="F18" s="470">
        <v>76</v>
      </c>
      <c r="G18" s="470">
        <v>73</v>
      </c>
      <c r="H18" s="470">
        <v>69</v>
      </c>
      <c r="I18" s="470">
        <v>66</v>
      </c>
      <c r="J18" s="470">
        <v>64</v>
      </c>
      <c r="K18" s="470">
        <v>64</v>
      </c>
      <c r="L18" s="471">
        <v>63</v>
      </c>
    </row>
    <row r="19" spans="1:12" x14ac:dyDescent="0.25">
      <c r="A19" s="468">
        <v>340030006</v>
      </c>
      <c r="B19" s="469" t="s">
        <v>207</v>
      </c>
      <c r="C19" s="469" t="s">
        <v>140</v>
      </c>
      <c r="D19" s="469">
        <v>76</v>
      </c>
      <c r="E19" s="469">
        <v>76</v>
      </c>
      <c r="F19" s="470">
        <v>78</v>
      </c>
      <c r="G19" s="470">
        <v>77</v>
      </c>
      <c r="H19" s="470">
        <v>74</v>
      </c>
      <c r="I19" s="470">
        <v>74</v>
      </c>
      <c r="J19" s="470">
        <v>74</v>
      </c>
      <c r="K19" s="470">
        <v>74</v>
      </c>
      <c r="L19" s="471">
        <v>75</v>
      </c>
    </row>
    <row r="20" spans="1:12" x14ac:dyDescent="0.25">
      <c r="A20" s="468">
        <v>340070002</v>
      </c>
      <c r="B20" s="469" t="s">
        <v>407</v>
      </c>
      <c r="C20" s="469" t="s">
        <v>408</v>
      </c>
      <c r="D20" s="469" t="s">
        <v>78</v>
      </c>
      <c r="E20" s="469" t="s">
        <v>78</v>
      </c>
      <c r="F20" s="470">
        <v>86</v>
      </c>
      <c r="G20" s="470">
        <v>75</v>
      </c>
      <c r="H20" s="470">
        <v>73</v>
      </c>
      <c r="I20" s="470">
        <v>70</v>
      </c>
      <c r="J20" s="470">
        <v>74</v>
      </c>
      <c r="K20" s="470">
        <v>77</v>
      </c>
      <c r="L20" s="471">
        <v>75</v>
      </c>
    </row>
    <row r="21" spans="1:12" x14ac:dyDescent="0.25">
      <c r="A21" s="468">
        <v>340071001</v>
      </c>
      <c r="B21" s="469" t="s">
        <v>407</v>
      </c>
      <c r="C21" s="469" t="s">
        <v>409</v>
      </c>
      <c r="D21" s="469">
        <v>80</v>
      </c>
      <c r="E21" s="469">
        <v>80</v>
      </c>
      <c r="F21" s="470">
        <v>87</v>
      </c>
      <c r="G21" s="470">
        <v>81</v>
      </c>
      <c r="H21" s="470">
        <v>76</v>
      </c>
      <c r="I21" s="470">
        <v>69</v>
      </c>
      <c r="J21" s="470">
        <v>68</v>
      </c>
      <c r="K21" s="470">
        <v>68</v>
      </c>
      <c r="L21" s="471">
        <v>66</v>
      </c>
    </row>
    <row r="22" spans="1:12" x14ac:dyDescent="0.25">
      <c r="A22" s="468">
        <v>340110007</v>
      </c>
      <c r="B22" s="469" t="s">
        <v>410</v>
      </c>
      <c r="C22" s="469" t="s">
        <v>411</v>
      </c>
      <c r="D22" s="469">
        <v>76</v>
      </c>
      <c r="E22" s="469">
        <v>71</v>
      </c>
      <c r="F22" s="470">
        <v>75</v>
      </c>
      <c r="G22" s="470">
        <v>70</v>
      </c>
      <c r="H22" s="470">
        <v>70</v>
      </c>
      <c r="I22" s="470">
        <v>65</v>
      </c>
      <c r="J22" s="470">
        <v>67</v>
      </c>
      <c r="K22" s="470">
        <v>66</v>
      </c>
      <c r="L22" s="471">
        <v>64</v>
      </c>
    </row>
    <row r="23" spans="1:12" x14ac:dyDescent="0.25">
      <c r="A23" s="468">
        <v>340130003</v>
      </c>
      <c r="B23" s="469" t="s">
        <v>209</v>
      </c>
      <c r="C23" s="469" t="s">
        <v>143</v>
      </c>
      <c r="D23" s="469">
        <v>74</v>
      </c>
      <c r="E23" s="469">
        <v>76</v>
      </c>
      <c r="F23" s="470">
        <v>82</v>
      </c>
      <c r="G23" s="470">
        <v>76</v>
      </c>
      <c r="H23" s="470">
        <v>72</v>
      </c>
      <c r="I23" s="470">
        <v>69</v>
      </c>
      <c r="J23" s="470">
        <v>70</v>
      </c>
      <c r="K23" s="470">
        <v>68</v>
      </c>
      <c r="L23" s="471">
        <v>67</v>
      </c>
    </row>
    <row r="24" spans="1:12" x14ac:dyDescent="0.25">
      <c r="A24" s="468">
        <v>340150002</v>
      </c>
      <c r="B24" s="469" t="s">
        <v>412</v>
      </c>
      <c r="C24" s="469" t="s">
        <v>413</v>
      </c>
      <c r="D24" s="469">
        <v>81</v>
      </c>
      <c r="E24" s="469">
        <v>82</v>
      </c>
      <c r="F24" s="470">
        <v>87</v>
      </c>
      <c r="G24" s="470">
        <v>84</v>
      </c>
      <c r="H24" s="470">
        <v>76</v>
      </c>
      <c r="I24" s="470">
        <v>73</v>
      </c>
      <c r="J24" s="470">
        <v>73</v>
      </c>
      <c r="K24" s="470">
        <v>74</v>
      </c>
      <c r="L24" s="471">
        <v>74</v>
      </c>
    </row>
    <row r="25" spans="1:12" x14ac:dyDescent="0.25">
      <c r="A25" s="468">
        <v>340170006</v>
      </c>
      <c r="B25" s="469" t="s">
        <v>211</v>
      </c>
      <c r="C25" s="469" t="s">
        <v>146</v>
      </c>
      <c r="D25" s="469">
        <v>77</v>
      </c>
      <c r="E25" s="469">
        <v>76</v>
      </c>
      <c r="F25" s="470">
        <v>78</v>
      </c>
      <c r="G25" s="470">
        <v>72</v>
      </c>
      <c r="H25" s="470">
        <v>70</v>
      </c>
      <c r="I25" s="470">
        <v>71</v>
      </c>
      <c r="J25" s="470">
        <v>72</v>
      </c>
      <c r="K25" s="470">
        <v>70</v>
      </c>
      <c r="L25" s="471">
        <v>71</v>
      </c>
    </row>
    <row r="26" spans="1:12" x14ac:dyDescent="0.25">
      <c r="A26" s="468">
        <v>340190001</v>
      </c>
      <c r="B26" s="469" t="s">
        <v>213</v>
      </c>
      <c r="C26" s="469" t="s">
        <v>148</v>
      </c>
      <c r="D26" s="469">
        <v>78</v>
      </c>
      <c r="E26" s="469">
        <v>77</v>
      </c>
      <c r="F26" s="470">
        <v>80</v>
      </c>
      <c r="G26" s="470">
        <v>77</v>
      </c>
      <c r="H26" s="470">
        <v>72</v>
      </c>
      <c r="I26" s="470">
        <v>70</v>
      </c>
      <c r="J26" s="470">
        <v>70</v>
      </c>
      <c r="K26" s="470">
        <v>72</v>
      </c>
      <c r="L26" s="471">
        <v>72</v>
      </c>
    </row>
    <row r="27" spans="1:12" x14ac:dyDescent="0.25">
      <c r="A27" s="468">
        <v>340210005</v>
      </c>
      <c r="B27" s="469" t="s">
        <v>414</v>
      </c>
      <c r="C27" s="469" t="s">
        <v>415</v>
      </c>
      <c r="D27" s="469">
        <v>78</v>
      </c>
      <c r="E27" s="469">
        <v>78</v>
      </c>
      <c r="F27" s="470">
        <v>81</v>
      </c>
      <c r="G27" s="470">
        <v>76</v>
      </c>
      <c r="H27" s="470">
        <v>73</v>
      </c>
      <c r="I27" s="470">
        <v>71</v>
      </c>
      <c r="J27" s="470">
        <v>71</v>
      </c>
      <c r="K27" s="470">
        <v>71</v>
      </c>
      <c r="L27" s="471">
        <v>72</v>
      </c>
    </row>
    <row r="28" spans="1:12" x14ac:dyDescent="0.25">
      <c r="A28" s="468">
        <v>340219991</v>
      </c>
      <c r="B28" s="469" t="s">
        <v>414</v>
      </c>
      <c r="C28" s="469" t="s">
        <v>416</v>
      </c>
      <c r="D28" s="469" t="s">
        <v>78</v>
      </c>
      <c r="E28" s="469">
        <v>80</v>
      </c>
      <c r="F28" s="470">
        <v>80</v>
      </c>
      <c r="G28" s="470">
        <v>76</v>
      </c>
      <c r="H28" s="470">
        <v>73</v>
      </c>
      <c r="I28" s="470">
        <v>71</v>
      </c>
      <c r="J28" s="470">
        <v>73</v>
      </c>
      <c r="K28" s="470">
        <v>73</v>
      </c>
      <c r="L28" s="471">
        <v>74</v>
      </c>
    </row>
    <row r="29" spans="1:12" x14ac:dyDescent="0.25">
      <c r="A29" s="468">
        <v>340230011</v>
      </c>
      <c r="B29" s="469" t="s">
        <v>214</v>
      </c>
      <c r="C29" s="469" t="s">
        <v>150</v>
      </c>
      <c r="D29" s="469">
        <v>78</v>
      </c>
      <c r="E29" s="469">
        <v>80</v>
      </c>
      <c r="F29" s="470">
        <v>85</v>
      </c>
      <c r="G29" s="470">
        <v>79</v>
      </c>
      <c r="H29" s="470">
        <v>74</v>
      </c>
      <c r="I29" s="470">
        <v>72</v>
      </c>
      <c r="J29" s="470">
        <v>74</v>
      </c>
      <c r="K29" s="470">
        <v>75</v>
      </c>
      <c r="L29" s="471">
        <v>75</v>
      </c>
    </row>
    <row r="30" spans="1:12" x14ac:dyDescent="0.25">
      <c r="A30" s="468">
        <v>340250005</v>
      </c>
      <c r="B30" s="469" t="s">
        <v>216</v>
      </c>
      <c r="C30" s="469" t="s">
        <v>152</v>
      </c>
      <c r="D30" s="469">
        <v>80</v>
      </c>
      <c r="E30" s="469">
        <v>79</v>
      </c>
      <c r="F30" s="470">
        <v>83</v>
      </c>
      <c r="G30" s="470">
        <v>78</v>
      </c>
      <c r="H30" s="470">
        <v>72</v>
      </c>
      <c r="I30" s="470">
        <v>70</v>
      </c>
      <c r="J30" s="470">
        <v>69</v>
      </c>
      <c r="K30" s="470">
        <v>68</v>
      </c>
      <c r="L30" s="471">
        <v>65</v>
      </c>
    </row>
    <row r="31" spans="1:12" x14ac:dyDescent="0.25">
      <c r="A31" s="468">
        <v>340273001</v>
      </c>
      <c r="B31" s="469" t="s">
        <v>218</v>
      </c>
      <c r="C31" s="469" t="s">
        <v>154</v>
      </c>
      <c r="D31" s="469">
        <v>75</v>
      </c>
      <c r="E31" s="469">
        <v>75</v>
      </c>
      <c r="F31" s="470">
        <v>78</v>
      </c>
      <c r="G31" s="470">
        <v>76</v>
      </c>
      <c r="H31" s="470">
        <v>72</v>
      </c>
      <c r="I31" s="470">
        <v>70</v>
      </c>
      <c r="J31" s="470">
        <v>68</v>
      </c>
      <c r="K31" s="470">
        <v>69</v>
      </c>
      <c r="L31" s="471">
        <v>70</v>
      </c>
    </row>
    <row r="32" spans="1:12" x14ac:dyDescent="0.25">
      <c r="A32" s="468">
        <v>340290006</v>
      </c>
      <c r="B32" s="469" t="s">
        <v>220</v>
      </c>
      <c r="C32" s="469" t="s">
        <v>156</v>
      </c>
      <c r="D32" s="469">
        <v>81</v>
      </c>
      <c r="E32" s="469">
        <v>81</v>
      </c>
      <c r="F32" s="470">
        <v>85</v>
      </c>
      <c r="G32" s="470">
        <v>80</v>
      </c>
      <c r="H32" s="470">
        <v>75</v>
      </c>
      <c r="I32" s="470">
        <v>72</v>
      </c>
      <c r="J32" s="470">
        <v>72</v>
      </c>
      <c r="K32" s="470">
        <v>73</v>
      </c>
      <c r="L32" s="471">
        <v>73</v>
      </c>
    </row>
    <row r="33" spans="1:12" x14ac:dyDescent="0.25">
      <c r="A33" s="468">
        <v>340315001</v>
      </c>
      <c r="B33" s="469" t="s">
        <v>222</v>
      </c>
      <c r="C33" s="469" t="s">
        <v>159</v>
      </c>
      <c r="D33" s="469">
        <v>74</v>
      </c>
      <c r="E33" s="469">
        <v>73</v>
      </c>
      <c r="F33" s="470">
        <v>75</v>
      </c>
      <c r="G33" s="470">
        <v>72</v>
      </c>
      <c r="H33" s="470">
        <v>69</v>
      </c>
      <c r="I33" s="470">
        <v>69</v>
      </c>
      <c r="J33" s="470">
        <v>68</v>
      </c>
      <c r="K33" s="470">
        <v>68</v>
      </c>
      <c r="L33" s="471">
        <v>67</v>
      </c>
    </row>
    <row r="34" spans="1:12" x14ac:dyDescent="0.25">
      <c r="A34" s="468">
        <v>340410007</v>
      </c>
      <c r="B34" s="469" t="s">
        <v>230</v>
      </c>
      <c r="C34" s="469" t="s">
        <v>161</v>
      </c>
      <c r="D34" s="469" t="s">
        <v>78</v>
      </c>
      <c r="E34" s="469">
        <v>70</v>
      </c>
      <c r="F34" s="470">
        <v>69</v>
      </c>
      <c r="G34" s="470">
        <v>66</v>
      </c>
      <c r="H34" s="470">
        <v>63</v>
      </c>
      <c r="I34" s="470">
        <v>62</v>
      </c>
      <c r="J34" s="470">
        <v>63</v>
      </c>
      <c r="K34" s="470">
        <v>65</v>
      </c>
      <c r="L34" s="471">
        <v>65</v>
      </c>
    </row>
    <row r="35" spans="1:12" x14ac:dyDescent="0.25">
      <c r="A35" s="468">
        <v>360050110</v>
      </c>
      <c r="B35" s="469" t="s">
        <v>232</v>
      </c>
      <c r="C35" s="469" t="s">
        <v>164</v>
      </c>
      <c r="D35" s="469">
        <v>67</v>
      </c>
      <c r="E35" s="469">
        <v>62</v>
      </c>
      <c r="F35" s="470">
        <v>65</v>
      </c>
      <c r="G35" s="470">
        <v>69</v>
      </c>
      <c r="H35" s="470">
        <v>70</v>
      </c>
      <c r="I35" s="470">
        <v>68</v>
      </c>
      <c r="J35" s="470">
        <v>67</v>
      </c>
      <c r="K35" s="470">
        <v>67</v>
      </c>
      <c r="L35" s="471">
        <v>69</v>
      </c>
    </row>
    <row r="36" spans="1:12" x14ac:dyDescent="0.25">
      <c r="A36" s="468">
        <v>360050133</v>
      </c>
      <c r="B36" s="469" t="s">
        <v>232</v>
      </c>
      <c r="C36" s="469" t="s">
        <v>167</v>
      </c>
      <c r="D36" s="469">
        <v>72</v>
      </c>
      <c r="E36" s="469">
        <v>72</v>
      </c>
      <c r="F36" s="470">
        <v>76</v>
      </c>
      <c r="G36" s="470">
        <v>74</v>
      </c>
      <c r="H36" s="470">
        <v>71</v>
      </c>
      <c r="I36" s="470">
        <v>70</v>
      </c>
      <c r="J36" s="470">
        <v>70</v>
      </c>
      <c r="K36" s="470">
        <v>70</v>
      </c>
      <c r="L36" s="471">
        <v>72</v>
      </c>
    </row>
    <row r="37" spans="1:12" x14ac:dyDescent="0.25">
      <c r="A37" s="468">
        <v>360610135</v>
      </c>
      <c r="B37" s="469" t="s">
        <v>238</v>
      </c>
      <c r="C37" s="469" t="s">
        <v>170</v>
      </c>
      <c r="D37" s="469">
        <v>73</v>
      </c>
      <c r="E37" s="469">
        <v>72</v>
      </c>
      <c r="F37" s="470">
        <v>76</v>
      </c>
      <c r="G37" s="470">
        <v>72</v>
      </c>
      <c r="H37" s="470">
        <v>67</v>
      </c>
      <c r="I37" s="470">
        <v>66</v>
      </c>
      <c r="J37" s="470">
        <v>69</v>
      </c>
      <c r="K37" s="470">
        <v>70</v>
      </c>
      <c r="L37" s="471">
        <v>72</v>
      </c>
    </row>
    <row r="38" spans="1:12" x14ac:dyDescent="0.25">
      <c r="A38" s="468">
        <v>360810124</v>
      </c>
      <c r="B38" s="469" t="s">
        <v>239</v>
      </c>
      <c r="C38" s="469" t="s">
        <v>172</v>
      </c>
      <c r="D38" s="469">
        <v>74</v>
      </c>
      <c r="E38" s="469">
        <v>75</v>
      </c>
      <c r="F38" s="470">
        <v>80</v>
      </c>
      <c r="G38" s="470">
        <v>79</v>
      </c>
      <c r="H38" s="470">
        <v>72</v>
      </c>
      <c r="I38" s="470">
        <v>69</v>
      </c>
      <c r="J38" s="470">
        <v>69</v>
      </c>
      <c r="K38" s="470">
        <v>74</v>
      </c>
      <c r="L38" s="471">
        <v>74</v>
      </c>
    </row>
    <row r="39" spans="1:12" x14ac:dyDescent="0.25">
      <c r="A39" s="468">
        <v>360850067</v>
      </c>
      <c r="B39" s="469" t="s">
        <v>240</v>
      </c>
      <c r="C39" s="469" t="s">
        <v>175</v>
      </c>
      <c r="D39" s="469">
        <v>75</v>
      </c>
      <c r="E39" s="469">
        <v>83</v>
      </c>
      <c r="F39" s="470">
        <v>83</v>
      </c>
      <c r="G39" s="470">
        <v>78</v>
      </c>
      <c r="H39" s="470">
        <v>73</v>
      </c>
      <c r="I39" s="470">
        <v>74</v>
      </c>
      <c r="J39" s="470">
        <v>76</v>
      </c>
      <c r="K39" s="470">
        <v>76</v>
      </c>
      <c r="L39" s="471">
        <v>74</v>
      </c>
    </row>
    <row r="40" spans="1:12" x14ac:dyDescent="0.25">
      <c r="A40" s="468">
        <v>360870005</v>
      </c>
      <c r="B40" s="469" t="s">
        <v>242</v>
      </c>
      <c r="C40" s="469" t="s">
        <v>181</v>
      </c>
      <c r="D40" s="469">
        <v>70</v>
      </c>
      <c r="E40" s="469">
        <v>71</v>
      </c>
      <c r="F40" s="470">
        <v>76</v>
      </c>
      <c r="G40" s="470">
        <v>74</v>
      </c>
      <c r="H40" s="470">
        <v>72</v>
      </c>
      <c r="I40" s="470">
        <v>71</v>
      </c>
      <c r="J40" s="470">
        <v>72</v>
      </c>
      <c r="K40" s="470">
        <v>72</v>
      </c>
      <c r="L40" s="471">
        <v>70</v>
      </c>
    </row>
    <row r="41" spans="1:12" x14ac:dyDescent="0.25">
      <c r="A41" s="468">
        <v>361030002</v>
      </c>
      <c r="B41" s="469" t="s">
        <v>244</v>
      </c>
      <c r="C41" s="469" t="s">
        <v>184</v>
      </c>
      <c r="D41" s="469">
        <v>82</v>
      </c>
      <c r="E41" s="469">
        <v>84</v>
      </c>
      <c r="F41" s="470">
        <v>85</v>
      </c>
      <c r="G41" s="470">
        <v>81</v>
      </c>
      <c r="H41" s="470">
        <v>73</v>
      </c>
      <c r="I41" s="470">
        <v>72</v>
      </c>
      <c r="J41" s="470">
        <v>72</v>
      </c>
      <c r="K41" s="470">
        <v>76</v>
      </c>
      <c r="L41" s="471">
        <v>74</v>
      </c>
    </row>
    <row r="42" spans="1:12" x14ac:dyDescent="0.25">
      <c r="A42" s="468">
        <v>361030004</v>
      </c>
      <c r="B42" s="469" t="s">
        <v>244</v>
      </c>
      <c r="C42" s="469" t="s">
        <v>186</v>
      </c>
      <c r="D42" s="469">
        <v>76</v>
      </c>
      <c r="E42" s="469">
        <v>75</v>
      </c>
      <c r="F42" s="470">
        <v>79</v>
      </c>
      <c r="G42" s="470">
        <v>80</v>
      </c>
      <c r="H42" s="470">
        <v>75</v>
      </c>
      <c r="I42" s="470">
        <v>72</v>
      </c>
      <c r="J42" s="470">
        <v>72</v>
      </c>
      <c r="K42" s="470">
        <v>76</v>
      </c>
      <c r="L42" s="471">
        <v>75</v>
      </c>
    </row>
    <row r="43" spans="1:12" x14ac:dyDescent="0.25">
      <c r="A43" s="468">
        <v>361030009</v>
      </c>
      <c r="B43" s="469" t="s">
        <v>244</v>
      </c>
      <c r="C43" s="469" t="s">
        <v>188</v>
      </c>
      <c r="D43" s="469">
        <v>79</v>
      </c>
      <c r="E43" s="469">
        <v>78</v>
      </c>
      <c r="F43" s="470">
        <v>80</v>
      </c>
      <c r="G43" s="470">
        <v>78</v>
      </c>
      <c r="H43" s="470">
        <v>71</v>
      </c>
      <c r="I43" s="470">
        <v>66</v>
      </c>
      <c r="J43" s="470">
        <v>66</v>
      </c>
      <c r="K43" s="470">
        <v>69</v>
      </c>
      <c r="L43" s="471">
        <v>73</v>
      </c>
    </row>
    <row r="44" spans="1:12" x14ac:dyDescent="0.25">
      <c r="A44" s="468">
        <v>361192004</v>
      </c>
      <c r="B44" s="469" t="s">
        <v>246</v>
      </c>
      <c r="C44" s="469" t="s">
        <v>190</v>
      </c>
      <c r="D44" s="469">
        <v>77</v>
      </c>
      <c r="E44" s="469">
        <v>75</v>
      </c>
      <c r="F44" s="470">
        <v>76</v>
      </c>
      <c r="G44" s="470">
        <v>75</v>
      </c>
      <c r="H44" s="470">
        <v>75</v>
      </c>
      <c r="I44" s="470">
        <v>73</v>
      </c>
      <c r="J44" s="470">
        <v>74</v>
      </c>
      <c r="K44" s="470">
        <v>73</v>
      </c>
      <c r="L44" s="471">
        <v>75</v>
      </c>
    </row>
    <row r="45" spans="1:12" x14ac:dyDescent="0.25">
      <c r="A45" s="468">
        <v>420170012</v>
      </c>
      <c r="B45" s="469" t="s">
        <v>417</v>
      </c>
      <c r="C45" s="469" t="s">
        <v>418</v>
      </c>
      <c r="D45" s="469">
        <v>83</v>
      </c>
      <c r="E45" s="469">
        <v>80</v>
      </c>
      <c r="F45" s="470">
        <v>83</v>
      </c>
      <c r="G45" s="470">
        <v>78</v>
      </c>
      <c r="H45" s="470">
        <v>75</v>
      </c>
      <c r="I45" s="470">
        <v>75</v>
      </c>
      <c r="J45" s="470">
        <v>77</v>
      </c>
      <c r="K45" s="470">
        <v>80</v>
      </c>
      <c r="L45" s="471">
        <v>81</v>
      </c>
    </row>
    <row r="46" spans="1:12" x14ac:dyDescent="0.25">
      <c r="A46" s="468">
        <v>420290100</v>
      </c>
      <c r="B46" s="469" t="s">
        <v>419</v>
      </c>
      <c r="C46" s="469" t="s">
        <v>420</v>
      </c>
      <c r="D46" s="469">
        <v>76</v>
      </c>
      <c r="E46" s="469">
        <v>74</v>
      </c>
      <c r="F46" s="470">
        <v>79</v>
      </c>
      <c r="G46" s="470">
        <v>76</v>
      </c>
      <c r="H46" s="470">
        <v>73</v>
      </c>
      <c r="I46" s="470">
        <v>69</v>
      </c>
      <c r="J46" s="470">
        <v>73</v>
      </c>
      <c r="K46" s="470">
        <v>73</v>
      </c>
      <c r="L46" s="471">
        <v>72</v>
      </c>
    </row>
    <row r="47" spans="1:12" x14ac:dyDescent="0.25">
      <c r="A47" s="468">
        <v>420450002</v>
      </c>
      <c r="B47" s="469" t="s">
        <v>421</v>
      </c>
      <c r="C47" s="469" t="s">
        <v>422</v>
      </c>
      <c r="D47" s="469">
        <v>74</v>
      </c>
      <c r="E47" s="469">
        <v>73</v>
      </c>
      <c r="F47" s="470">
        <v>78</v>
      </c>
      <c r="G47" s="470">
        <v>76</v>
      </c>
      <c r="H47" s="470">
        <v>74</v>
      </c>
      <c r="I47" s="470">
        <v>72</v>
      </c>
      <c r="J47" s="470">
        <v>72</v>
      </c>
      <c r="K47" s="470">
        <v>71</v>
      </c>
      <c r="L47" s="471">
        <v>71</v>
      </c>
    </row>
    <row r="48" spans="1:12" x14ac:dyDescent="0.25">
      <c r="A48" s="468">
        <v>420910013</v>
      </c>
      <c r="B48" s="469" t="s">
        <v>423</v>
      </c>
      <c r="C48" s="469" t="s">
        <v>424</v>
      </c>
      <c r="D48" s="469">
        <v>78</v>
      </c>
      <c r="E48" s="469">
        <v>77</v>
      </c>
      <c r="F48" s="470">
        <v>78</v>
      </c>
      <c r="G48" s="470">
        <v>74</v>
      </c>
      <c r="H48" s="470">
        <v>72</v>
      </c>
      <c r="I48" s="470">
        <v>71</v>
      </c>
      <c r="J48" s="470">
        <v>70</v>
      </c>
      <c r="K48" s="470">
        <v>72</v>
      </c>
      <c r="L48" s="471">
        <v>72</v>
      </c>
    </row>
    <row r="49" spans="1:12" x14ac:dyDescent="0.25">
      <c r="A49" s="468">
        <v>421010004</v>
      </c>
      <c r="B49" s="469" t="s">
        <v>425</v>
      </c>
      <c r="C49" s="469" t="s">
        <v>426</v>
      </c>
      <c r="D49" s="469">
        <v>66</v>
      </c>
      <c r="E49" s="469">
        <v>68</v>
      </c>
      <c r="F49" s="470">
        <v>70</v>
      </c>
      <c r="G49" s="470">
        <v>60</v>
      </c>
      <c r="H49" s="470">
        <v>56</v>
      </c>
      <c r="I49" s="470">
        <v>54</v>
      </c>
      <c r="J49" s="470">
        <v>61</v>
      </c>
      <c r="K49" s="470">
        <v>56</v>
      </c>
      <c r="L49" s="471">
        <v>60</v>
      </c>
    </row>
    <row r="50" spans="1:12" x14ac:dyDescent="0.25">
      <c r="A50" s="468">
        <v>421010024</v>
      </c>
      <c r="B50" s="469" t="s">
        <v>425</v>
      </c>
      <c r="C50" s="469" t="s">
        <v>427</v>
      </c>
      <c r="D50" s="469">
        <v>82</v>
      </c>
      <c r="E50" s="469">
        <v>83</v>
      </c>
      <c r="F50" s="470">
        <v>87</v>
      </c>
      <c r="G50" s="470">
        <v>80</v>
      </c>
      <c r="H50" s="470">
        <v>75</v>
      </c>
      <c r="I50" s="470">
        <v>73</v>
      </c>
      <c r="J50" s="470">
        <v>77</v>
      </c>
      <c r="K50" s="470">
        <v>78</v>
      </c>
      <c r="L50" s="471">
        <v>78</v>
      </c>
    </row>
    <row r="51" spans="1:12" x14ac:dyDescent="0.25">
      <c r="A51" s="468">
        <v>421010048</v>
      </c>
      <c r="B51" s="469" t="s">
        <v>425</v>
      </c>
      <c r="C51" s="469" t="s">
        <v>428</v>
      </c>
      <c r="D51" s="469" t="s">
        <v>78</v>
      </c>
      <c r="E51" s="469" t="s">
        <v>78</v>
      </c>
      <c r="F51" s="470" t="s">
        <v>78</v>
      </c>
      <c r="G51" s="470">
        <v>36</v>
      </c>
      <c r="H51" s="470">
        <v>52</v>
      </c>
      <c r="I51" s="470">
        <v>60</v>
      </c>
      <c r="J51" s="470">
        <v>74</v>
      </c>
      <c r="K51" s="470">
        <v>76</v>
      </c>
      <c r="L51" s="471">
        <v>76</v>
      </c>
    </row>
    <row r="52" spans="1:12" x14ac:dyDescent="0.25">
      <c r="A52" s="472">
        <v>421011002</v>
      </c>
      <c r="B52" s="473" t="s">
        <v>425</v>
      </c>
      <c r="C52" s="473" t="s">
        <v>429</v>
      </c>
      <c r="D52" s="473">
        <v>0</v>
      </c>
      <c r="E52" s="473">
        <v>44</v>
      </c>
      <c r="F52" s="474">
        <v>57</v>
      </c>
      <c r="G52" s="474">
        <v>80</v>
      </c>
      <c r="H52" s="474">
        <v>77</v>
      </c>
      <c r="I52" s="474">
        <v>71</v>
      </c>
      <c r="J52" s="474" t="s">
        <v>78</v>
      </c>
      <c r="K52" s="474" t="s">
        <v>78</v>
      </c>
      <c r="L52" s="475" t="s">
        <v>78</v>
      </c>
    </row>
    <row r="54" spans="1:12" x14ac:dyDescent="0.25">
      <c r="B54" s="477" t="s">
        <v>430</v>
      </c>
      <c r="C54" s="477" t="s">
        <v>431</v>
      </c>
      <c r="D54" s="477">
        <v>36</v>
      </c>
      <c r="E54" s="477">
        <v>36</v>
      </c>
      <c r="F54" s="477">
        <v>36</v>
      </c>
      <c r="G54" s="477">
        <v>36</v>
      </c>
      <c r="H54" s="477">
        <v>36</v>
      </c>
      <c r="I54" s="477">
        <v>36</v>
      </c>
      <c r="J54" s="477">
        <v>36</v>
      </c>
      <c r="K54" s="477">
        <v>36</v>
      </c>
      <c r="L54" s="477">
        <v>36</v>
      </c>
    </row>
  </sheetData>
  <conditionalFormatting sqref="D2:L52">
    <cfRule type="cellIs" dxfId="1" priority="1" operator="equal">
      <formula>""</formula>
    </cfRule>
    <cfRule type="cellIs" dxfId="0" priority="2" operator="greaterThanOrEqual">
      <formula>70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13</vt:i4>
      </vt:variant>
      <vt:variant>
        <vt:lpstr>Charts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20" baseType="lpstr">
      <vt:lpstr>8Hr Rpt</vt:lpstr>
      <vt:lpstr>NY-8Hr</vt:lpstr>
      <vt:lpstr>DailyMax</vt:lpstr>
      <vt:lpstr>Historic</vt:lpstr>
      <vt:lpstr>Past-Seasons</vt:lpstr>
      <vt:lpstr>O3-8hr</vt:lpstr>
      <vt:lpstr>Sites</vt:lpstr>
      <vt:lpstr>Area</vt:lpstr>
      <vt:lpstr>Source</vt:lpstr>
      <vt:lpstr>checks</vt:lpstr>
      <vt:lpstr>data_inv</vt:lpstr>
      <vt:lpstr>8hrMX</vt:lpstr>
      <vt:lpstr>DV8r</vt:lpstr>
      <vt:lpstr>8hr&gt;65</vt:lpstr>
      <vt:lpstr>8hr&gt;70</vt:lpstr>
      <vt:lpstr>8hr&gt;75</vt:lpstr>
      <vt:lpstr>8hr&gt;84</vt:lpstr>
      <vt:lpstr>Season</vt:lpstr>
      <vt:lpstr>'8Hr Rpt'!Print_Area</vt:lpstr>
      <vt:lpstr>'NY-8Hr'!Print_Area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Zolea, Kevin</cp:lastModifiedBy>
  <cp:revision/>
  <dcterms:created xsi:type="dcterms:W3CDTF">2009-03-12T21:24:32Z</dcterms:created>
  <dcterms:modified xsi:type="dcterms:W3CDTF">2022-03-02T13:04:05Z</dcterms:modified>
  <cp:category/>
  <cp:contentStatus/>
</cp:coreProperties>
</file>